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moria externa\Mati\Programacion\A2 Master\1- Excel (Analisis y Dashboard)\Dashboard\"/>
    </mc:Choice>
  </mc:AlternateContent>
  <xr:revisionPtr revIDLastSave="0" documentId="13_ncr:1_{68A6D64C-BBE0-4FD5-BD39-9DB9839C6892}" xr6:coauthVersionLast="47" xr6:coauthVersionMax="47" xr10:uidLastSave="{00000000-0000-0000-0000-000000000000}"/>
  <bookViews>
    <workbookView xWindow="-108" yWindow="-108" windowWidth="23256" windowHeight="12456" activeTab="1" xr2:uid="{32579C40-94D9-4B6E-9094-8F250B1D3ED8}"/>
  </bookViews>
  <sheets>
    <sheet name="Lista de Empleados" sheetId="4" r:id="rId1"/>
    <sheet name="Analisis" sheetId="6" r:id="rId2"/>
    <sheet name="Dashboard" sheetId="7" r:id="rId3"/>
    <sheet name="Gerencia" sheetId="1" r:id="rId4"/>
    <sheet name="Finanzas" sheetId="2" r:id="rId5"/>
    <sheet name="Ventas" sheetId="3" r:id="rId6"/>
  </sheets>
  <externalReferences>
    <externalReference r:id="rId7"/>
  </externalReferences>
  <definedNames>
    <definedName name="Inters">[1]Generador!$C$5:$C$6</definedName>
    <definedName name="Letras">[1]Generador!$B$5:$B$8</definedName>
    <definedName name="Slicer_Area">#N/A</definedName>
    <definedName name="Slicer_Calificació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6" l="1"/>
  <c r="D28" i="6"/>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30" i="4"/>
  <c r="R1031" i="4"/>
  <c r="R1032" i="4"/>
  <c r="R1033" i="4"/>
  <c r="R1034" i="4"/>
  <c r="R1035" i="4"/>
  <c r="R1036" i="4"/>
  <c r="R1037" i="4"/>
  <c r="R1038" i="4"/>
  <c r="R1039" i="4"/>
  <c r="R1040" i="4"/>
  <c r="R1041" i="4"/>
  <c r="R1042" i="4"/>
  <c r="R1043" i="4"/>
  <c r="R1044" i="4"/>
  <c r="R1045" i="4"/>
  <c r="R1046" i="4"/>
  <c r="R1047" i="4"/>
  <c r="R1048" i="4"/>
  <c r="R1049" i="4"/>
  <c r="R1050" i="4"/>
  <c r="R1051" i="4"/>
  <c r="R1052" i="4"/>
  <c r="R1053" i="4"/>
  <c r="R1054" i="4"/>
  <c r="R1055" i="4"/>
  <c r="R1056" i="4"/>
  <c r="R1057" i="4"/>
  <c r="R1058" i="4"/>
  <c r="R1059" i="4"/>
  <c r="R1060" i="4"/>
  <c r="R1061" i="4"/>
  <c r="R1062" i="4"/>
  <c r="R1063" i="4"/>
  <c r="R1064" i="4"/>
  <c r="R1065" i="4"/>
  <c r="R1066" i="4"/>
  <c r="R1067" i="4"/>
  <c r="R1068" i="4"/>
  <c r="R1069" i="4"/>
  <c r="R1070" i="4"/>
  <c r="R1071" i="4"/>
  <c r="R1072" i="4"/>
  <c r="R1073" i="4"/>
  <c r="R1074" i="4"/>
  <c r="R1075" i="4"/>
  <c r="R1076" i="4"/>
  <c r="R1077" i="4"/>
  <c r="R1078" i="4"/>
  <c r="R1079" i="4"/>
  <c r="R1080" i="4"/>
  <c r="R1081" i="4"/>
  <c r="R1082" i="4"/>
  <c r="R1083" i="4"/>
  <c r="R1084" i="4"/>
  <c r="R1085" i="4"/>
  <c r="R1086" i="4"/>
  <c r="R1087" i="4"/>
  <c r="R1088" i="4"/>
  <c r="R1089" i="4"/>
  <c r="R1090" i="4"/>
  <c r="R1091" i="4"/>
  <c r="R1092" i="4"/>
  <c r="R1093" i="4"/>
  <c r="R1094" i="4"/>
  <c r="R1095" i="4"/>
  <c r="R1096" i="4"/>
  <c r="R1097" i="4"/>
  <c r="R1098" i="4"/>
  <c r="R1099" i="4"/>
  <c r="R1100" i="4"/>
  <c r="R1101" i="4"/>
  <c r="R1102" i="4"/>
  <c r="R1103" i="4"/>
  <c r="R1104" i="4"/>
  <c r="R1105" i="4"/>
  <c r="R1106" i="4"/>
  <c r="R1107" i="4"/>
  <c r="R1108" i="4"/>
  <c r="R1109" i="4"/>
  <c r="R1110" i="4"/>
  <c r="R1111" i="4"/>
  <c r="R1112" i="4"/>
  <c r="R1113" i="4"/>
  <c r="R1114" i="4"/>
  <c r="R1115" i="4"/>
  <c r="R1116" i="4"/>
  <c r="R1117" i="4"/>
  <c r="R1118" i="4"/>
  <c r="R1119" i="4"/>
  <c r="R1120" i="4"/>
  <c r="R1121" i="4"/>
  <c r="R1122" i="4"/>
  <c r="R1123" i="4"/>
  <c r="R1124" i="4"/>
  <c r="R1125" i="4"/>
  <c r="R1126" i="4"/>
  <c r="R1127" i="4"/>
  <c r="R1128" i="4"/>
  <c r="R1129" i="4"/>
  <c r="R1130" i="4"/>
  <c r="R1131" i="4"/>
  <c r="R1132" i="4"/>
  <c r="R1133" i="4"/>
  <c r="R1134" i="4"/>
  <c r="R1135" i="4"/>
  <c r="R1136" i="4"/>
  <c r="R1137" i="4"/>
  <c r="R1138" i="4"/>
  <c r="R1139" i="4"/>
  <c r="R1140" i="4"/>
  <c r="R1141" i="4"/>
  <c r="R1142" i="4"/>
  <c r="R1143" i="4"/>
  <c r="R1144" i="4"/>
  <c r="R1145" i="4"/>
  <c r="R1146" i="4"/>
  <c r="R1147" i="4"/>
  <c r="R1148" i="4"/>
  <c r="R1149" i="4"/>
  <c r="R1150" i="4"/>
  <c r="R1151" i="4"/>
  <c r="R1152" i="4"/>
  <c r="R1153" i="4"/>
  <c r="R1154" i="4"/>
  <c r="R1155" i="4"/>
  <c r="R1156" i="4"/>
  <c r="R1157" i="4"/>
  <c r="R1158" i="4"/>
  <c r="R1159" i="4"/>
  <c r="R1160" i="4"/>
  <c r="R1161" i="4"/>
  <c r="R1162" i="4"/>
  <c r="R1163" i="4"/>
  <c r="R1164" i="4"/>
  <c r="R1165" i="4"/>
  <c r="R1166" i="4"/>
  <c r="R1167" i="4"/>
  <c r="R1168" i="4"/>
  <c r="R1169" i="4"/>
  <c r="R1170" i="4"/>
  <c r="R1171" i="4"/>
  <c r="R1172" i="4"/>
  <c r="R1173" i="4"/>
  <c r="R1174" i="4"/>
  <c r="R1175" i="4"/>
  <c r="R1176" i="4"/>
  <c r="R1177" i="4"/>
  <c r="R1178" i="4"/>
  <c r="R1179" i="4"/>
  <c r="R1180" i="4"/>
  <c r="R1181" i="4"/>
  <c r="R1182" i="4"/>
  <c r="R1183" i="4"/>
  <c r="R1184" i="4"/>
  <c r="R1185" i="4"/>
  <c r="R1186" i="4"/>
  <c r="R1187" i="4"/>
  <c r="R1188" i="4"/>
  <c r="R1189" i="4"/>
  <c r="R1190" i="4"/>
  <c r="R1191" i="4"/>
  <c r="R1192" i="4"/>
  <c r="R1193" i="4"/>
  <c r="R1194" i="4"/>
  <c r="R1195" i="4"/>
  <c r="R1196" i="4"/>
  <c r="R1197" i="4"/>
  <c r="R1198" i="4"/>
  <c r="R1199" i="4"/>
  <c r="R1200" i="4"/>
  <c r="R1201" i="4"/>
  <c r="R1202" i="4"/>
  <c r="R1203" i="4"/>
  <c r="R1204" i="4"/>
  <c r="R1205" i="4"/>
  <c r="R1206" i="4"/>
  <c r="R1207" i="4"/>
  <c r="R1208" i="4"/>
  <c r="R1209" i="4"/>
  <c r="R1210" i="4"/>
  <c r="R1211" i="4"/>
  <c r="R1212" i="4"/>
  <c r="R1213" i="4"/>
  <c r="R1214" i="4"/>
  <c r="R1215" i="4"/>
  <c r="R1216" i="4"/>
  <c r="R1217" i="4"/>
  <c r="R1218" i="4"/>
  <c r="R1219" i="4"/>
  <c r="R1220" i="4"/>
  <c r="R1221" i="4"/>
  <c r="R1222" i="4"/>
  <c r="R1223" i="4"/>
  <c r="R1224" i="4"/>
  <c r="R1225" i="4"/>
  <c r="R1226" i="4"/>
  <c r="R1227" i="4"/>
  <c r="R1228" i="4"/>
  <c r="R1229" i="4"/>
  <c r="R1230" i="4"/>
  <c r="R1231" i="4"/>
  <c r="R1232" i="4"/>
  <c r="R1233" i="4"/>
  <c r="R1234" i="4"/>
  <c r="R1235" i="4"/>
  <c r="R1236" i="4"/>
  <c r="R1237" i="4"/>
  <c r="R1238" i="4"/>
  <c r="R1239" i="4"/>
  <c r="R1240" i="4"/>
  <c r="R1241" i="4"/>
  <c r="R1242" i="4"/>
  <c r="R1243" i="4"/>
  <c r="R1244" i="4"/>
  <c r="R1245" i="4"/>
  <c r="R1246" i="4"/>
  <c r="R1247" i="4"/>
  <c r="R1248" i="4"/>
  <c r="R1249" i="4"/>
  <c r="R1250" i="4"/>
  <c r="R1251" i="4"/>
  <c r="R1252" i="4"/>
  <c r="R1253" i="4"/>
  <c r="R1254" i="4"/>
  <c r="R1255" i="4"/>
  <c r="R1256" i="4"/>
  <c r="R1257" i="4"/>
  <c r="R1258" i="4"/>
  <c r="R1259" i="4"/>
  <c r="R1260" i="4"/>
  <c r="R1261" i="4"/>
  <c r="R1262" i="4"/>
  <c r="R1263" i="4"/>
  <c r="R1264" i="4"/>
  <c r="R1265" i="4"/>
  <c r="R1266" i="4"/>
  <c r="R1267" i="4"/>
  <c r="R1268" i="4"/>
  <c r="R1269" i="4"/>
  <c r="R1270" i="4"/>
  <c r="R1271" i="4"/>
  <c r="R1272" i="4"/>
  <c r="R1273" i="4"/>
  <c r="R1274" i="4"/>
  <c r="R1275" i="4"/>
  <c r="R1276" i="4"/>
  <c r="R1277" i="4"/>
  <c r="R1278" i="4"/>
  <c r="R1279" i="4"/>
  <c r="R1280" i="4"/>
  <c r="R1281" i="4"/>
  <c r="R1282" i="4"/>
  <c r="R1283" i="4"/>
  <c r="R1284" i="4"/>
  <c r="R1285" i="4"/>
  <c r="R1286" i="4"/>
  <c r="R1287" i="4"/>
  <c r="R1288" i="4"/>
  <c r="R1289" i="4"/>
  <c r="R1290" i="4"/>
  <c r="R1291" i="4"/>
  <c r="R1292" i="4"/>
  <c r="R1293" i="4"/>
  <c r="R1294" i="4"/>
  <c r="R1295" i="4"/>
  <c r="R1296" i="4"/>
  <c r="R1297" i="4"/>
  <c r="R1298" i="4"/>
  <c r="R1299" i="4"/>
  <c r="R1300" i="4"/>
  <c r="R1301" i="4"/>
  <c r="R1302" i="4"/>
  <c r="R1303" i="4"/>
  <c r="R1304" i="4"/>
  <c r="R1305" i="4"/>
  <c r="R1306" i="4"/>
  <c r="R1307" i="4"/>
  <c r="R1308" i="4"/>
  <c r="R1309" i="4"/>
  <c r="R1310" i="4"/>
  <c r="R1311" i="4"/>
  <c r="R1312" i="4"/>
  <c r="R1313" i="4"/>
  <c r="R1314" i="4"/>
  <c r="R1315" i="4"/>
  <c r="R1316" i="4"/>
  <c r="R1317" i="4"/>
  <c r="R1318" i="4"/>
  <c r="R1319" i="4"/>
  <c r="R1320" i="4"/>
  <c r="R1321" i="4"/>
  <c r="R1322" i="4"/>
  <c r="R1323" i="4"/>
  <c r="R1324" i="4"/>
  <c r="R1325" i="4"/>
  <c r="R1326" i="4"/>
  <c r="R1327" i="4"/>
  <c r="R1328" i="4"/>
  <c r="R1329" i="4"/>
  <c r="R1330" i="4"/>
  <c r="R1331" i="4"/>
  <c r="R1332" i="4"/>
  <c r="R1333" i="4"/>
  <c r="R1334" i="4"/>
  <c r="R1335" i="4"/>
  <c r="R1336" i="4"/>
  <c r="R1337" i="4"/>
  <c r="R1338" i="4"/>
  <c r="R1339" i="4"/>
  <c r="R1340" i="4"/>
  <c r="R1341" i="4"/>
  <c r="R1342" i="4"/>
  <c r="R1343" i="4"/>
  <c r="R1344" i="4"/>
  <c r="R1345" i="4"/>
  <c r="R1346" i="4"/>
  <c r="R1347" i="4"/>
  <c r="R1348" i="4"/>
  <c r="R1349" i="4"/>
  <c r="R1350" i="4"/>
  <c r="R1351" i="4"/>
  <c r="R1352" i="4"/>
  <c r="R1353" i="4"/>
  <c r="R1354" i="4"/>
  <c r="R1355" i="4"/>
  <c r="R1356" i="4"/>
  <c r="R1357" i="4"/>
  <c r="R1358" i="4"/>
  <c r="R1359" i="4"/>
  <c r="R1360" i="4"/>
  <c r="R1361" i="4"/>
  <c r="R1362" i="4"/>
  <c r="R1363" i="4"/>
  <c r="R1364" i="4"/>
  <c r="R1365" i="4"/>
  <c r="R1366" i="4"/>
  <c r="R1367" i="4"/>
  <c r="R1368" i="4"/>
  <c r="R1369" i="4"/>
  <c r="R1370" i="4"/>
  <c r="R1371" i="4"/>
  <c r="R1372" i="4"/>
  <c r="R1373" i="4"/>
  <c r="R1374" i="4"/>
  <c r="R1375" i="4"/>
  <c r="R1376" i="4"/>
  <c r="R1377" i="4"/>
  <c r="R1378" i="4"/>
  <c r="R1379" i="4"/>
  <c r="R1380" i="4"/>
  <c r="R1381" i="4"/>
  <c r="R1382" i="4"/>
  <c r="R1383" i="4"/>
  <c r="R1384" i="4"/>
  <c r="R1385" i="4"/>
  <c r="R1386" i="4"/>
  <c r="R1387" i="4"/>
  <c r="R1388" i="4"/>
  <c r="R1389" i="4"/>
  <c r="R1390" i="4"/>
  <c r="R1391" i="4"/>
  <c r="R1392" i="4"/>
  <c r="R1393" i="4"/>
  <c r="R1394" i="4"/>
  <c r="R1395" i="4"/>
  <c r="R1396" i="4"/>
  <c r="R1397" i="4"/>
  <c r="R1398" i="4"/>
  <c r="R1399" i="4"/>
  <c r="R1400" i="4"/>
  <c r="R1401" i="4"/>
  <c r="R1402" i="4"/>
  <c r="R1403" i="4"/>
  <c r="R1404" i="4"/>
  <c r="R1405" i="4"/>
  <c r="R1406" i="4"/>
  <c r="R1407" i="4"/>
  <c r="R1408" i="4"/>
  <c r="R1409" i="4"/>
  <c r="R1410" i="4"/>
  <c r="R1411" i="4"/>
  <c r="R1412" i="4"/>
  <c r="R1413" i="4"/>
  <c r="R1414" i="4"/>
  <c r="R1415" i="4"/>
  <c r="R1416" i="4"/>
  <c r="R1417" i="4"/>
  <c r="R1418" i="4"/>
  <c r="R1419" i="4"/>
  <c r="R1420" i="4"/>
  <c r="R1421" i="4"/>
  <c r="R1422" i="4"/>
  <c r="R1423" i="4"/>
  <c r="R1424" i="4"/>
  <c r="R1425" i="4"/>
  <c r="R1426" i="4"/>
  <c r="R1427" i="4"/>
  <c r="R1428" i="4"/>
  <c r="R1429" i="4"/>
  <c r="R1430" i="4"/>
  <c r="R1431" i="4"/>
  <c r="R1432" i="4"/>
  <c r="R1433" i="4"/>
  <c r="R1434" i="4"/>
  <c r="R1435" i="4"/>
  <c r="R1436" i="4"/>
  <c r="R1437" i="4"/>
  <c r="R1438" i="4"/>
  <c r="R1439" i="4"/>
  <c r="R1440" i="4"/>
  <c r="R1441" i="4"/>
  <c r="R1442" i="4"/>
  <c r="R1443" i="4"/>
  <c r="R1444" i="4"/>
  <c r="R1445" i="4"/>
  <c r="R1446" i="4"/>
  <c r="R1447" i="4"/>
  <c r="R1448" i="4"/>
  <c r="R1449" i="4"/>
  <c r="R1450" i="4"/>
  <c r="R1451" i="4"/>
  <c r="R1452" i="4"/>
  <c r="R1453" i="4"/>
  <c r="R1454" i="4"/>
  <c r="R1455" i="4"/>
  <c r="R1456" i="4"/>
  <c r="R1457" i="4"/>
  <c r="R1458" i="4"/>
  <c r="R1459" i="4"/>
  <c r="R1460" i="4"/>
  <c r="R1461" i="4"/>
  <c r="R1462" i="4"/>
  <c r="R1463" i="4"/>
  <c r="R1464" i="4"/>
  <c r="R1465" i="4"/>
  <c r="R1466" i="4"/>
  <c r="R1467" i="4"/>
  <c r="R1468" i="4"/>
  <c r="R1469" i="4"/>
  <c r="R1470" i="4"/>
  <c r="R1471" i="4"/>
  <c r="R1472" i="4"/>
  <c r="R1473" i="4"/>
  <c r="R1474" i="4"/>
  <c r="R1475" i="4"/>
  <c r="R1476" i="4"/>
  <c r="R1477" i="4"/>
  <c r="R1478" i="4"/>
  <c r="R1479" i="4"/>
  <c r="R1480" i="4"/>
  <c r="R1481" i="4"/>
  <c r="R1482" i="4"/>
  <c r="R1483" i="4"/>
  <c r="R1484" i="4"/>
  <c r="R1485" i="4"/>
  <c r="R1486" i="4"/>
  <c r="R1487" i="4"/>
  <c r="R1488" i="4"/>
  <c r="R1489" i="4"/>
  <c r="R1490" i="4"/>
  <c r="R1491" i="4"/>
  <c r="R1492" i="4"/>
  <c r="R1493" i="4"/>
  <c r="R1494" i="4"/>
  <c r="R1495" i="4"/>
  <c r="R1496" i="4"/>
  <c r="R1497" i="4"/>
  <c r="R1498" i="4"/>
  <c r="R1499" i="4"/>
  <c r="R1500" i="4"/>
  <c r="R1501" i="4"/>
  <c r="R1502" i="4"/>
  <c r="R1503" i="4"/>
  <c r="R1504" i="4"/>
  <c r="R1505" i="4"/>
  <c r="R1506" i="4"/>
  <c r="R1507" i="4"/>
  <c r="R1508" i="4"/>
  <c r="R1509" i="4"/>
  <c r="R1510" i="4"/>
  <c r="R1511" i="4"/>
  <c r="R1512" i="4"/>
  <c r="R1513" i="4"/>
  <c r="R1514" i="4"/>
  <c r="R1515" i="4"/>
  <c r="R1516" i="4"/>
  <c r="R1517" i="4"/>
  <c r="R1518" i="4"/>
  <c r="R1519" i="4"/>
  <c r="R1520" i="4"/>
  <c r="R1521" i="4"/>
  <c r="R1522" i="4"/>
  <c r="R1523" i="4"/>
  <c r="R1524" i="4"/>
  <c r="R1525" i="4"/>
  <c r="R1526" i="4"/>
  <c r="R1527" i="4"/>
  <c r="R1528" i="4"/>
  <c r="R1529" i="4"/>
  <c r="R1530" i="4"/>
  <c r="R1531" i="4"/>
  <c r="R1532" i="4"/>
  <c r="R1533" i="4"/>
  <c r="R1534" i="4"/>
  <c r="R1535" i="4"/>
  <c r="R1536" i="4"/>
  <c r="R1537" i="4"/>
  <c r="R1538" i="4"/>
  <c r="R1539" i="4"/>
  <c r="R1540" i="4"/>
  <c r="R1541" i="4"/>
  <c r="R1542" i="4"/>
  <c r="R1543" i="4"/>
  <c r="R1544" i="4"/>
  <c r="R1545" i="4"/>
  <c r="R1546" i="4"/>
  <c r="R1547" i="4"/>
  <c r="R1548" i="4"/>
  <c r="R1549" i="4"/>
  <c r="R1550" i="4"/>
  <c r="R1551" i="4"/>
  <c r="R1552" i="4"/>
  <c r="R1553" i="4"/>
  <c r="R1554" i="4"/>
  <c r="R1555" i="4"/>
  <c r="R1556" i="4"/>
  <c r="R1557" i="4"/>
  <c r="R1558" i="4"/>
  <c r="R1559" i="4"/>
  <c r="R1560" i="4"/>
  <c r="R1561" i="4"/>
  <c r="R1562" i="4"/>
  <c r="R1563" i="4"/>
  <c r="R1564" i="4"/>
  <c r="R1565" i="4"/>
  <c r="R1566" i="4"/>
  <c r="R1567" i="4"/>
  <c r="R1568" i="4"/>
  <c r="R1569" i="4"/>
  <c r="R1570" i="4"/>
  <c r="R1571" i="4"/>
  <c r="R1572" i="4"/>
  <c r="R1573" i="4"/>
  <c r="R1574" i="4"/>
  <c r="R1575" i="4"/>
  <c r="R1576" i="4"/>
  <c r="R1577" i="4"/>
  <c r="R1578" i="4"/>
  <c r="R1579" i="4"/>
  <c r="R1580" i="4"/>
  <c r="R1581" i="4"/>
  <c r="R1582" i="4"/>
  <c r="R1583" i="4"/>
  <c r="R1584" i="4"/>
  <c r="R1585" i="4"/>
  <c r="R1586" i="4"/>
  <c r="R1587" i="4"/>
  <c r="R1588" i="4"/>
  <c r="R1589" i="4"/>
  <c r="R1590" i="4"/>
  <c r="R1591" i="4"/>
  <c r="R1592" i="4"/>
  <c r="R1593" i="4"/>
  <c r="R1594" i="4"/>
  <c r="R1595" i="4"/>
  <c r="R1596" i="4"/>
  <c r="R1597" i="4"/>
  <c r="R1598" i="4"/>
  <c r="R1599" i="4"/>
  <c r="R1600" i="4"/>
  <c r="R1601" i="4"/>
  <c r="R1602" i="4"/>
  <c r="R1603" i="4"/>
  <c r="R1604" i="4"/>
  <c r="R1605" i="4"/>
  <c r="R1606" i="4"/>
  <c r="R1607" i="4"/>
  <c r="R1608" i="4"/>
  <c r="R1609" i="4"/>
  <c r="R1610" i="4"/>
  <c r="R1611" i="4"/>
  <c r="R1612" i="4"/>
  <c r="R1613" i="4"/>
  <c r="R1614" i="4"/>
  <c r="R1615" i="4"/>
  <c r="R1616" i="4"/>
  <c r="R1617" i="4"/>
  <c r="R1618" i="4"/>
  <c r="R1619" i="4"/>
  <c r="R1620" i="4"/>
  <c r="R1621" i="4"/>
  <c r="R1622" i="4"/>
  <c r="R1623" i="4"/>
  <c r="R1624" i="4"/>
  <c r="R1625" i="4"/>
  <c r="R1626" i="4"/>
  <c r="R1627" i="4"/>
  <c r="R1628" i="4"/>
  <c r="R1629" i="4"/>
  <c r="R1630" i="4"/>
  <c r="R1631" i="4"/>
  <c r="R1632" i="4"/>
  <c r="R1633" i="4"/>
  <c r="R1634" i="4"/>
  <c r="R1635" i="4"/>
  <c r="R1636" i="4"/>
  <c r="R1637" i="4"/>
  <c r="R1638" i="4"/>
  <c r="R1639" i="4"/>
  <c r="R1640" i="4"/>
  <c r="R1641" i="4"/>
  <c r="R1642" i="4"/>
  <c r="R1643" i="4"/>
  <c r="R1644" i="4"/>
  <c r="R1645" i="4"/>
  <c r="R1646" i="4"/>
  <c r="R1647" i="4"/>
  <c r="R1648" i="4"/>
  <c r="R1649" i="4"/>
  <c r="R1650" i="4"/>
  <c r="R1651" i="4"/>
  <c r="R1652" i="4"/>
  <c r="R1653" i="4"/>
  <c r="R1654" i="4"/>
  <c r="R1655" i="4"/>
  <c r="R1656" i="4"/>
  <c r="R1657" i="4"/>
  <c r="R1658" i="4"/>
  <c r="R1659" i="4"/>
  <c r="R1660" i="4"/>
  <c r="R1661" i="4"/>
  <c r="R1662" i="4"/>
  <c r="R1663" i="4"/>
  <c r="R1664" i="4"/>
  <c r="R1665" i="4"/>
  <c r="R1666" i="4"/>
  <c r="R1667" i="4"/>
  <c r="R1668" i="4"/>
  <c r="R1669" i="4"/>
  <c r="R1670" i="4"/>
  <c r="R1671" i="4"/>
  <c r="R1672" i="4"/>
  <c r="R1673" i="4"/>
  <c r="R1674" i="4"/>
  <c r="R1675" i="4"/>
  <c r="R1676" i="4"/>
  <c r="R1677" i="4"/>
  <c r="R1678" i="4"/>
  <c r="R1679" i="4"/>
  <c r="R1680" i="4"/>
  <c r="R1681" i="4"/>
  <c r="R1682" i="4"/>
  <c r="R1683" i="4"/>
  <c r="R1684" i="4"/>
  <c r="R1685" i="4"/>
  <c r="R1686" i="4"/>
  <c r="R1687" i="4"/>
  <c r="R1688" i="4"/>
  <c r="R1689" i="4"/>
  <c r="R1690" i="4"/>
  <c r="R1691" i="4"/>
  <c r="R1692" i="4"/>
  <c r="R1693" i="4"/>
  <c r="R1694" i="4"/>
  <c r="R1695" i="4"/>
  <c r="R1696" i="4"/>
  <c r="R1697" i="4"/>
  <c r="R1698" i="4"/>
  <c r="R1699" i="4"/>
  <c r="R1700" i="4"/>
  <c r="R1701" i="4"/>
  <c r="R1702" i="4"/>
  <c r="R1703" i="4"/>
  <c r="R1704" i="4"/>
  <c r="R1705" i="4"/>
  <c r="R1706" i="4"/>
  <c r="R1707" i="4"/>
  <c r="R1708" i="4"/>
  <c r="R1709" i="4"/>
  <c r="R1710" i="4"/>
  <c r="R1711" i="4"/>
  <c r="R1712" i="4"/>
  <c r="R1713" i="4"/>
  <c r="R1714" i="4"/>
  <c r="R1715" i="4"/>
  <c r="R1716" i="4"/>
  <c r="R1717" i="4"/>
  <c r="R1718" i="4"/>
  <c r="R1719" i="4"/>
  <c r="R1720" i="4"/>
  <c r="R1721" i="4"/>
  <c r="R1722" i="4"/>
  <c r="R1723" i="4"/>
  <c r="R1724" i="4"/>
  <c r="R1725" i="4"/>
  <c r="R1726" i="4"/>
  <c r="R1727" i="4"/>
  <c r="R1728" i="4"/>
  <c r="R1729" i="4"/>
  <c r="R1730" i="4"/>
  <c r="R1731" i="4"/>
  <c r="R1732" i="4"/>
  <c r="R1733" i="4"/>
  <c r="R1734" i="4"/>
  <c r="R1735" i="4"/>
  <c r="R1736" i="4"/>
  <c r="R1737" i="4"/>
  <c r="R1738" i="4"/>
  <c r="R1739" i="4"/>
  <c r="R1740" i="4"/>
  <c r="R1741" i="4"/>
  <c r="R1742" i="4"/>
  <c r="R1743" i="4"/>
  <c r="R1744" i="4"/>
  <c r="R1745" i="4"/>
  <c r="R1746" i="4"/>
  <c r="R1747" i="4"/>
  <c r="R1748" i="4"/>
  <c r="R1749" i="4"/>
  <c r="R1750" i="4"/>
  <c r="R1751" i="4"/>
  <c r="R1752" i="4"/>
  <c r="R1753" i="4"/>
  <c r="R1754" i="4"/>
  <c r="R1755" i="4"/>
  <c r="R1756" i="4"/>
  <c r="R1757" i="4"/>
  <c r="R1758" i="4"/>
  <c r="R1759" i="4"/>
  <c r="R1760" i="4"/>
  <c r="R1761" i="4"/>
  <c r="R1762" i="4"/>
  <c r="R1763" i="4"/>
  <c r="R1764" i="4"/>
  <c r="R1765" i="4"/>
  <c r="R1766" i="4"/>
  <c r="R1767" i="4"/>
  <c r="R1768" i="4"/>
  <c r="R1769" i="4"/>
  <c r="R1770" i="4"/>
  <c r="R1771" i="4"/>
  <c r="R1772" i="4"/>
  <c r="R1773" i="4"/>
  <c r="R1774" i="4"/>
  <c r="R1775" i="4"/>
  <c r="R1776" i="4"/>
  <c r="R1777" i="4"/>
  <c r="R1778" i="4"/>
  <c r="R1779" i="4"/>
  <c r="R1780" i="4"/>
  <c r="R1781" i="4"/>
  <c r="R1782" i="4"/>
  <c r="R1783" i="4"/>
  <c r="R1784" i="4"/>
  <c r="R1785" i="4"/>
  <c r="R1786" i="4"/>
  <c r="R1787" i="4"/>
  <c r="R1788" i="4"/>
  <c r="R1789" i="4"/>
  <c r="R1790" i="4"/>
  <c r="R1791" i="4"/>
  <c r="R1792" i="4"/>
  <c r="R1793" i="4"/>
  <c r="R1794" i="4"/>
  <c r="R1795" i="4"/>
  <c r="R1796" i="4"/>
  <c r="R1797" i="4"/>
  <c r="R1798" i="4"/>
  <c r="R1799" i="4"/>
  <c r="R1800" i="4"/>
  <c r="R1801" i="4"/>
  <c r="R1802" i="4"/>
  <c r="R1803" i="4"/>
  <c r="R1804" i="4"/>
  <c r="R1805" i="4"/>
  <c r="R1806" i="4"/>
  <c r="R1807" i="4"/>
  <c r="R1808" i="4"/>
  <c r="R1809" i="4"/>
  <c r="R1810" i="4"/>
  <c r="R1811" i="4"/>
  <c r="R1812" i="4"/>
  <c r="R1813" i="4"/>
  <c r="R1814" i="4"/>
  <c r="R1815" i="4"/>
  <c r="R1816" i="4"/>
  <c r="R1817" i="4"/>
  <c r="R1818" i="4"/>
  <c r="R1819" i="4"/>
  <c r="R1820" i="4"/>
  <c r="R1821" i="4"/>
  <c r="R1822" i="4"/>
  <c r="R1823" i="4"/>
  <c r="R1824" i="4"/>
  <c r="R1825" i="4"/>
  <c r="R1826" i="4"/>
  <c r="R1827" i="4"/>
  <c r="R1828" i="4"/>
  <c r="R1829" i="4"/>
  <c r="R1830" i="4"/>
  <c r="R1831" i="4"/>
  <c r="R1832" i="4"/>
  <c r="R1833" i="4"/>
  <c r="R1834" i="4"/>
  <c r="R1835" i="4"/>
  <c r="R1836" i="4"/>
  <c r="R1837" i="4"/>
  <c r="R1838" i="4"/>
  <c r="R1839" i="4"/>
  <c r="R1840" i="4"/>
  <c r="R1841" i="4"/>
  <c r="R1842" i="4"/>
  <c r="R1843" i="4"/>
  <c r="R1844" i="4"/>
  <c r="R1845" i="4"/>
  <c r="R1846" i="4"/>
  <c r="R1847" i="4"/>
  <c r="R1848" i="4"/>
  <c r="R1849" i="4"/>
  <c r="R1850" i="4"/>
  <c r="R1851" i="4"/>
  <c r="R1852" i="4"/>
  <c r="R1853" i="4"/>
  <c r="R1854" i="4"/>
  <c r="R1855" i="4"/>
  <c r="R1856" i="4"/>
  <c r="R1857" i="4"/>
  <c r="R1858" i="4"/>
  <c r="R1859" i="4"/>
  <c r="R1860" i="4"/>
  <c r="R1861" i="4"/>
  <c r="R1862" i="4"/>
  <c r="R1863" i="4"/>
  <c r="R1864" i="4"/>
  <c r="R1865" i="4"/>
  <c r="R1866" i="4"/>
  <c r="R1867" i="4"/>
  <c r="R1868" i="4"/>
  <c r="R1869" i="4"/>
  <c r="R1870" i="4"/>
  <c r="R1871" i="4"/>
  <c r="R1872" i="4"/>
  <c r="R1873" i="4"/>
  <c r="R1874" i="4"/>
  <c r="R1875" i="4"/>
  <c r="R1876" i="4"/>
  <c r="R1877" i="4"/>
  <c r="R1878" i="4"/>
  <c r="R1879" i="4"/>
  <c r="R1880" i="4"/>
  <c r="R1881" i="4"/>
  <c r="R1882" i="4"/>
  <c r="R1883" i="4"/>
  <c r="R1884" i="4"/>
  <c r="R1885" i="4"/>
  <c r="R1886" i="4"/>
  <c r="R1887" i="4"/>
  <c r="R1888" i="4"/>
  <c r="R1889" i="4"/>
  <c r="R1890" i="4"/>
  <c r="R1891" i="4"/>
  <c r="R1892" i="4"/>
  <c r="R1893" i="4"/>
  <c r="R1894" i="4"/>
  <c r="R1895" i="4"/>
  <c r="R1896" i="4"/>
  <c r="R1897" i="4"/>
  <c r="R1898" i="4"/>
  <c r="R1899" i="4"/>
  <c r="R1900" i="4"/>
  <c r="R1901" i="4"/>
  <c r="R1902" i="4"/>
  <c r="R1903" i="4"/>
  <c r="R1904" i="4"/>
  <c r="R1905" i="4"/>
  <c r="R1906" i="4"/>
  <c r="R1907" i="4"/>
  <c r="R1908" i="4"/>
  <c r="R1909" i="4"/>
  <c r="R1910" i="4"/>
  <c r="R1911" i="4"/>
  <c r="R1912" i="4"/>
  <c r="R1913" i="4"/>
  <c r="R1914" i="4"/>
  <c r="R1915" i="4"/>
  <c r="R1916" i="4"/>
  <c r="R1917" i="4"/>
  <c r="R1918" i="4"/>
  <c r="R1919" i="4"/>
  <c r="R1920" i="4"/>
  <c r="R1921" i="4"/>
  <c r="R1922" i="4"/>
  <c r="R1923" i="4"/>
  <c r="R1924" i="4"/>
  <c r="R1925" i="4"/>
  <c r="R1926" i="4"/>
  <c r="R1927" i="4"/>
  <c r="R1928" i="4"/>
  <c r="R1929" i="4"/>
  <c r="R1930" i="4"/>
  <c r="R1931" i="4"/>
  <c r="R1932" i="4"/>
  <c r="R1933" i="4"/>
  <c r="R1934" i="4"/>
  <c r="R1935" i="4"/>
  <c r="R1936" i="4"/>
  <c r="R1937" i="4"/>
  <c r="R1938" i="4"/>
  <c r="R1939" i="4"/>
  <c r="R1940" i="4"/>
  <c r="R1941" i="4"/>
  <c r="R1942" i="4"/>
  <c r="R1943" i="4"/>
  <c r="R1944" i="4"/>
  <c r="R1945" i="4"/>
  <c r="R1946" i="4"/>
  <c r="R1947" i="4"/>
  <c r="R1948" i="4"/>
  <c r="R1949" i="4"/>
  <c r="R1950" i="4"/>
  <c r="R1951" i="4"/>
  <c r="R1952" i="4"/>
  <c r="R1953" i="4"/>
  <c r="R1954" i="4"/>
  <c r="R1955" i="4"/>
  <c r="R1956" i="4"/>
  <c r="R1957" i="4"/>
  <c r="R1958" i="4"/>
  <c r="R1959" i="4"/>
  <c r="R1960" i="4"/>
  <c r="R1961" i="4"/>
  <c r="R1962" i="4"/>
  <c r="R1963" i="4"/>
  <c r="R1964" i="4"/>
  <c r="R1965" i="4"/>
  <c r="R1966" i="4"/>
  <c r="R1967" i="4"/>
  <c r="R1968" i="4"/>
  <c r="R1969" i="4"/>
  <c r="R1970" i="4"/>
  <c r="R1971" i="4"/>
  <c r="R1972" i="4"/>
  <c r="R1973" i="4"/>
  <c r="R1974" i="4"/>
  <c r="R1975" i="4"/>
  <c r="R1976" i="4"/>
  <c r="R1977" i="4"/>
  <c r="R1978" i="4"/>
  <c r="R1979" i="4"/>
  <c r="R1980" i="4"/>
  <c r="R1981" i="4"/>
  <c r="R1982" i="4"/>
  <c r="R1983" i="4"/>
  <c r="R1984" i="4"/>
  <c r="R1985" i="4"/>
  <c r="R1986" i="4"/>
  <c r="R1987" i="4"/>
  <c r="R1988" i="4"/>
  <c r="R1989" i="4"/>
  <c r="R1990" i="4"/>
  <c r="R1991" i="4"/>
  <c r="R1992" i="4"/>
  <c r="R1993" i="4"/>
  <c r="R1994" i="4"/>
  <c r="R1995" i="4"/>
  <c r="R1996" i="4"/>
  <c r="R1997" i="4"/>
  <c r="R1998" i="4"/>
  <c r="R1999" i="4"/>
  <c r="R2000" i="4"/>
  <c r="R2001" i="4"/>
  <c r="R2002" i="4"/>
  <c r="R2003" i="4"/>
  <c r="R2004" i="4"/>
  <c r="R2005" i="4"/>
  <c r="R2006" i="4"/>
  <c r="R2007" i="4"/>
  <c r="R2008" i="4"/>
  <c r="R2009" i="4"/>
  <c r="R2010" i="4"/>
  <c r="R2011" i="4"/>
  <c r="R2012" i="4"/>
  <c r="R2013" i="4"/>
  <c r="R2014" i="4"/>
  <c r="R2015" i="4"/>
  <c r="R2016" i="4"/>
  <c r="R2017" i="4"/>
  <c r="R2018" i="4"/>
  <c r="R2019" i="4"/>
  <c r="R2020" i="4"/>
  <c r="R2021" i="4"/>
  <c r="R2022" i="4"/>
  <c r="R2023" i="4"/>
  <c r="R2024" i="4"/>
  <c r="R2025" i="4"/>
  <c r="R2026" i="4"/>
  <c r="R2027" i="4"/>
  <c r="R2028" i="4"/>
  <c r="R2029" i="4"/>
  <c r="R2030" i="4"/>
  <c r="R2031" i="4"/>
  <c r="R2032" i="4"/>
  <c r="R2033" i="4"/>
  <c r="R2034" i="4"/>
  <c r="R2035" i="4"/>
  <c r="R2036" i="4"/>
  <c r="R2037" i="4"/>
  <c r="R2038" i="4"/>
  <c r="R2039" i="4"/>
  <c r="R2040" i="4"/>
  <c r="R2041" i="4"/>
  <c r="R2042" i="4"/>
  <c r="R2043" i="4"/>
  <c r="R2044" i="4"/>
  <c r="R2045" i="4"/>
  <c r="R2046" i="4"/>
  <c r="R2047" i="4"/>
  <c r="R2048" i="4"/>
  <c r="R2049" i="4"/>
  <c r="R2050" i="4"/>
  <c r="R2051" i="4"/>
  <c r="R2052" i="4"/>
  <c r="R2053" i="4"/>
  <c r="R2054" i="4"/>
  <c r="R2055" i="4"/>
  <c r="R2056" i="4"/>
  <c r="R2057" i="4"/>
  <c r="R2058" i="4"/>
  <c r="R2059" i="4"/>
  <c r="R2060" i="4"/>
  <c r="R2061" i="4"/>
  <c r="R2062" i="4"/>
  <c r="R2063" i="4"/>
  <c r="R2064" i="4"/>
  <c r="R2065" i="4"/>
  <c r="R2066" i="4"/>
  <c r="R2067" i="4"/>
  <c r="R2068" i="4"/>
  <c r="R2069" i="4"/>
  <c r="R2070" i="4"/>
  <c r="R2071" i="4"/>
  <c r="R2072" i="4"/>
  <c r="R2073" i="4"/>
  <c r="R2074" i="4"/>
  <c r="R2075" i="4"/>
  <c r="R2076" i="4"/>
  <c r="R2077" i="4"/>
  <c r="R2078" i="4"/>
  <c r="R2079" i="4"/>
  <c r="R2080" i="4"/>
  <c r="R2081" i="4"/>
  <c r="R2082" i="4"/>
  <c r="R2083" i="4"/>
  <c r="R2084" i="4"/>
  <c r="R2085" i="4"/>
  <c r="R2086" i="4"/>
  <c r="R2087" i="4"/>
  <c r="R2088" i="4"/>
  <c r="R2089" i="4"/>
  <c r="R2090" i="4"/>
  <c r="R2091" i="4"/>
  <c r="R2092" i="4"/>
  <c r="R2093" i="4"/>
  <c r="R2094" i="4"/>
  <c r="R2095" i="4"/>
  <c r="R2096" i="4"/>
  <c r="R2097" i="4"/>
  <c r="R2098" i="4"/>
  <c r="R2099" i="4"/>
  <c r="R2100" i="4"/>
  <c r="R2101" i="4"/>
  <c r="R2102" i="4"/>
  <c r="R2103" i="4"/>
  <c r="R2104" i="4"/>
  <c r="R2105" i="4"/>
  <c r="R2106" i="4"/>
  <c r="R2107" i="4"/>
  <c r="R2108" i="4"/>
  <c r="R2109" i="4"/>
  <c r="R2110" i="4"/>
  <c r="R2111" i="4"/>
  <c r="R2112" i="4"/>
  <c r="R2113" i="4"/>
  <c r="R2114" i="4"/>
  <c r="R2115" i="4"/>
  <c r="R2116" i="4"/>
  <c r="R2117" i="4"/>
  <c r="R2118" i="4"/>
  <c r="R2119" i="4"/>
  <c r="R2120" i="4"/>
  <c r="R2121" i="4"/>
  <c r="R2122" i="4"/>
  <c r="R2123" i="4"/>
  <c r="R2124" i="4"/>
  <c r="R2125" i="4"/>
  <c r="R2126" i="4"/>
  <c r="R2127" i="4"/>
  <c r="R2128" i="4"/>
  <c r="R2129" i="4"/>
  <c r="R2130" i="4"/>
  <c r="R2131" i="4"/>
  <c r="R2132" i="4"/>
  <c r="R2133" i="4"/>
  <c r="R2134" i="4"/>
  <c r="R2135" i="4"/>
  <c r="R2136" i="4"/>
  <c r="R2137" i="4"/>
  <c r="R2138" i="4"/>
  <c r="R2139" i="4"/>
  <c r="R2140" i="4"/>
  <c r="R2141" i="4"/>
  <c r="R2142" i="4"/>
  <c r="R2143" i="4"/>
  <c r="R2144" i="4"/>
  <c r="R2145" i="4"/>
  <c r="R2146" i="4"/>
  <c r="R2147" i="4"/>
  <c r="R2148" i="4"/>
  <c r="R2149" i="4"/>
  <c r="R2150" i="4"/>
  <c r="R2151" i="4"/>
  <c r="R2152" i="4"/>
  <c r="R2153" i="4"/>
  <c r="R2154" i="4"/>
  <c r="R2155" i="4"/>
  <c r="R2156" i="4"/>
  <c r="R2157" i="4"/>
  <c r="R2158" i="4"/>
  <c r="R2159" i="4"/>
  <c r="R2160" i="4"/>
  <c r="R2161" i="4"/>
  <c r="R2162" i="4"/>
  <c r="R2163" i="4"/>
  <c r="R2164" i="4"/>
  <c r="R2165" i="4"/>
  <c r="R2166" i="4"/>
  <c r="R2167" i="4"/>
  <c r="R2168" i="4"/>
  <c r="R2169" i="4"/>
  <c r="R2170" i="4"/>
  <c r="R2171" i="4"/>
  <c r="R2172" i="4"/>
  <c r="R2173" i="4"/>
  <c r="R2174" i="4"/>
  <c r="R2175" i="4"/>
  <c r="R2176" i="4"/>
  <c r="R2177" i="4"/>
  <c r="R2178" i="4"/>
  <c r="R2179" i="4"/>
  <c r="R2180" i="4"/>
  <c r="R2181" i="4"/>
  <c r="R2182" i="4"/>
  <c r="R2183" i="4"/>
  <c r="R2184" i="4"/>
  <c r="R2185" i="4"/>
  <c r="R2186" i="4"/>
  <c r="R2187" i="4"/>
  <c r="R2188" i="4"/>
  <c r="R2189" i="4"/>
  <c r="R2190" i="4"/>
  <c r="R2191" i="4"/>
  <c r="R2192" i="4"/>
  <c r="R2193" i="4"/>
  <c r="R2194" i="4"/>
  <c r="R2195" i="4"/>
  <c r="R2196" i="4"/>
  <c r="R2197" i="4"/>
  <c r="R2198" i="4"/>
  <c r="R2199" i="4"/>
  <c r="R2200" i="4"/>
  <c r="R2201" i="4"/>
  <c r="R2202" i="4"/>
  <c r="R2203" i="4"/>
  <c r="R2204" i="4"/>
  <c r="R2205" i="4"/>
  <c r="R2206" i="4"/>
  <c r="R2207" i="4"/>
  <c r="R2208" i="4"/>
  <c r="R2209" i="4"/>
  <c r="R2210" i="4"/>
  <c r="R2211" i="4"/>
  <c r="R2212" i="4"/>
  <c r="R2213" i="4"/>
  <c r="R2214" i="4"/>
  <c r="R2215" i="4"/>
  <c r="R2216" i="4"/>
  <c r="R2217" i="4"/>
  <c r="R2218" i="4"/>
  <c r="R2219" i="4"/>
  <c r="R2220" i="4"/>
  <c r="R2221" i="4"/>
  <c r="R2222" i="4"/>
  <c r="R2223" i="4"/>
  <c r="R2224" i="4"/>
  <c r="R2225" i="4"/>
  <c r="R2226" i="4"/>
  <c r="R2227" i="4"/>
  <c r="R2228" i="4"/>
  <c r="R2229" i="4"/>
  <c r="R2230" i="4"/>
  <c r="R2231" i="4"/>
  <c r="R2232" i="4"/>
  <c r="R2233" i="4"/>
  <c r="R2234" i="4"/>
  <c r="R2235" i="4"/>
  <c r="R2236" i="4"/>
  <c r="R2237" i="4"/>
  <c r="R2238" i="4"/>
  <c r="R2239" i="4"/>
  <c r="R2240" i="4"/>
  <c r="R2241" i="4"/>
  <c r="R2242" i="4"/>
  <c r="R2243" i="4"/>
  <c r="R2244" i="4"/>
  <c r="R2245" i="4"/>
  <c r="R2246" i="4"/>
  <c r="R2247" i="4"/>
  <c r="R2248" i="4"/>
  <c r="R2249" i="4"/>
  <c r="R2250" i="4"/>
  <c r="R2251" i="4"/>
  <c r="R2252" i="4"/>
  <c r="R2253" i="4"/>
  <c r="R2254" i="4"/>
  <c r="R2255" i="4"/>
  <c r="R2256" i="4"/>
  <c r="R2257" i="4"/>
  <c r="R2258" i="4"/>
  <c r="R2259" i="4"/>
  <c r="R2260" i="4"/>
  <c r="R2261" i="4"/>
  <c r="R2262" i="4"/>
  <c r="R2263" i="4"/>
  <c r="R2264" i="4"/>
  <c r="R2265" i="4"/>
  <c r="R2266" i="4"/>
  <c r="R2267" i="4"/>
  <c r="R2268" i="4"/>
  <c r="R2269" i="4"/>
  <c r="R2270" i="4"/>
  <c r="R2271" i="4"/>
  <c r="R2272" i="4"/>
  <c r="R2273" i="4"/>
  <c r="R2274" i="4"/>
  <c r="R2275" i="4"/>
  <c r="R2276" i="4"/>
  <c r="R2277" i="4"/>
  <c r="R2278" i="4"/>
  <c r="R2279" i="4"/>
  <c r="R2280" i="4"/>
  <c r="R2281" i="4"/>
  <c r="R2282" i="4"/>
  <c r="R2283" i="4"/>
  <c r="R2284" i="4"/>
  <c r="R2285" i="4"/>
  <c r="R2286" i="4"/>
  <c r="R2287" i="4"/>
  <c r="R2288" i="4"/>
  <c r="R2289" i="4"/>
  <c r="R2290" i="4"/>
  <c r="R2291" i="4"/>
  <c r="R2292" i="4"/>
  <c r="R2293" i="4"/>
  <c r="R2294" i="4"/>
  <c r="R2295" i="4"/>
  <c r="R2296" i="4"/>
  <c r="R2297" i="4"/>
  <c r="R2298" i="4"/>
  <c r="R2299" i="4"/>
  <c r="R2300" i="4"/>
  <c r="R2301" i="4"/>
  <c r="R2302" i="4"/>
  <c r="R2303" i="4"/>
  <c r="R2304" i="4"/>
  <c r="R2305" i="4"/>
  <c r="R2306" i="4"/>
  <c r="R2307" i="4"/>
  <c r="R2308" i="4"/>
  <c r="R2309" i="4"/>
  <c r="R2310" i="4"/>
  <c r="R2311" i="4"/>
  <c r="R2312" i="4"/>
  <c r="R2313" i="4"/>
  <c r="R2314" i="4"/>
  <c r="R2315" i="4"/>
  <c r="R2316" i="4"/>
  <c r="R2317" i="4"/>
  <c r="R2318" i="4"/>
  <c r="R2319" i="4"/>
  <c r="R2320" i="4"/>
  <c r="R2321" i="4"/>
  <c r="R2322" i="4"/>
  <c r="R2323" i="4"/>
  <c r="R2324" i="4"/>
  <c r="R2325" i="4"/>
  <c r="R2326" i="4"/>
  <c r="R2327" i="4"/>
  <c r="R2328" i="4"/>
  <c r="R2329" i="4"/>
  <c r="R2330" i="4"/>
  <c r="R2331" i="4"/>
  <c r="R2332" i="4"/>
  <c r="R2333" i="4"/>
  <c r="R2334" i="4"/>
  <c r="R2335" i="4"/>
  <c r="R2336" i="4"/>
  <c r="R2337" i="4"/>
  <c r="R2338" i="4"/>
  <c r="R2339" i="4"/>
  <c r="R2340" i="4"/>
  <c r="R2341" i="4"/>
  <c r="R2342" i="4"/>
  <c r="R2343" i="4"/>
  <c r="R2344" i="4"/>
  <c r="R2345" i="4"/>
  <c r="R2346" i="4"/>
  <c r="R2347" i="4"/>
  <c r="R2348" i="4"/>
  <c r="R2349" i="4"/>
  <c r="R2350" i="4"/>
  <c r="R2351" i="4"/>
  <c r="R2352" i="4"/>
  <c r="R2353" i="4"/>
  <c r="R2354" i="4"/>
  <c r="R2355" i="4"/>
  <c r="R2356" i="4"/>
  <c r="R2357" i="4"/>
  <c r="R2358" i="4"/>
  <c r="R2359" i="4"/>
  <c r="R2360" i="4"/>
  <c r="R2361" i="4"/>
  <c r="R2362" i="4"/>
  <c r="R2363" i="4"/>
  <c r="R2364" i="4"/>
  <c r="R2365" i="4"/>
  <c r="R2366" i="4"/>
  <c r="R2367" i="4"/>
  <c r="R2368" i="4"/>
  <c r="R2369" i="4"/>
  <c r="R2370" i="4"/>
  <c r="R2371" i="4"/>
  <c r="R2372" i="4"/>
  <c r="R2373" i="4"/>
  <c r="R2374" i="4"/>
  <c r="R2375" i="4"/>
  <c r="R2376" i="4"/>
  <c r="R2377" i="4"/>
  <c r="R2378" i="4"/>
  <c r="R2379" i="4"/>
  <c r="R2380" i="4"/>
  <c r="R2381" i="4"/>
  <c r="R2382" i="4"/>
  <c r="R2383" i="4"/>
  <c r="R2384" i="4"/>
  <c r="R2385" i="4"/>
  <c r="R2386" i="4"/>
  <c r="R2387" i="4"/>
  <c r="R2388" i="4"/>
  <c r="R2389" i="4"/>
  <c r="R2390" i="4"/>
  <c r="R2391" i="4"/>
  <c r="R2392" i="4"/>
  <c r="R2393" i="4"/>
  <c r="R2394" i="4"/>
  <c r="R2395" i="4"/>
  <c r="R2396" i="4"/>
  <c r="R2397" i="4"/>
  <c r="R2398" i="4"/>
  <c r="R2399" i="4"/>
  <c r="R2400" i="4"/>
  <c r="R2401" i="4"/>
  <c r="R2402" i="4"/>
  <c r="R2403" i="4"/>
  <c r="R2404" i="4"/>
  <c r="R2405" i="4"/>
  <c r="R2406" i="4"/>
  <c r="R2407" i="4"/>
  <c r="R2408" i="4"/>
  <c r="R2409" i="4"/>
  <c r="R2410" i="4"/>
  <c r="R2411" i="4"/>
  <c r="R2412" i="4"/>
  <c r="R2413" i="4"/>
  <c r="R2414" i="4"/>
  <c r="R2415" i="4"/>
  <c r="R2416" i="4"/>
  <c r="R2417" i="4"/>
  <c r="R2418" i="4"/>
  <c r="R2419" i="4"/>
  <c r="R2420" i="4"/>
  <c r="R2421" i="4"/>
  <c r="R2422" i="4"/>
  <c r="R2423" i="4"/>
  <c r="R2424" i="4"/>
  <c r="R2425" i="4"/>
  <c r="R2426" i="4"/>
  <c r="R2427" i="4"/>
  <c r="R2428" i="4"/>
  <c r="R2429" i="4"/>
  <c r="R2430" i="4"/>
  <c r="R2431" i="4"/>
  <c r="R2432" i="4"/>
  <c r="R2433" i="4"/>
  <c r="R2434" i="4"/>
  <c r="R2435" i="4"/>
  <c r="R2436" i="4"/>
  <c r="R2437" i="4"/>
  <c r="R2438" i="4"/>
  <c r="R2439" i="4"/>
  <c r="R2440" i="4"/>
  <c r="R2441" i="4"/>
  <c r="R2442" i="4"/>
  <c r="R2443" i="4"/>
  <c r="R2444" i="4"/>
  <c r="R2445" i="4"/>
  <c r="R2446" i="4"/>
  <c r="R2447" i="4"/>
  <c r="R2448" i="4"/>
  <c r="R2449" i="4"/>
  <c r="R2450" i="4"/>
  <c r="R2451" i="4"/>
  <c r="R2452" i="4"/>
  <c r="R2453" i="4"/>
  <c r="R2454" i="4"/>
  <c r="R2455" i="4"/>
  <c r="R2456" i="4"/>
  <c r="R2457" i="4"/>
  <c r="R2458" i="4"/>
  <c r="R2459" i="4"/>
  <c r="R2460" i="4"/>
  <c r="R2461" i="4"/>
  <c r="R2462" i="4"/>
  <c r="R2463" i="4"/>
  <c r="R2464" i="4"/>
  <c r="R2465" i="4"/>
  <c r="R2466" i="4"/>
  <c r="R2467" i="4"/>
  <c r="R2468" i="4"/>
  <c r="R2469" i="4"/>
  <c r="R2470" i="4"/>
  <c r="R2471" i="4"/>
  <c r="R2472" i="4"/>
  <c r="R2473" i="4"/>
  <c r="R2474" i="4"/>
  <c r="R2475" i="4"/>
  <c r="R2476" i="4"/>
  <c r="R2477" i="4"/>
  <c r="R2478" i="4"/>
  <c r="R2479" i="4"/>
  <c r="R2480" i="4"/>
  <c r="R2481" i="4"/>
  <c r="R2482" i="4"/>
  <c r="R2483" i="4"/>
  <c r="R2484" i="4"/>
  <c r="R2485" i="4"/>
  <c r="R2486" i="4"/>
  <c r="R2487" i="4"/>
  <c r="R2488" i="4"/>
  <c r="R2489" i="4"/>
  <c r="R2490" i="4"/>
  <c r="R2491" i="4"/>
  <c r="R2492" i="4"/>
  <c r="R2493" i="4"/>
  <c r="R2494" i="4"/>
  <c r="R2495" i="4"/>
  <c r="R2496" i="4"/>
  <c r="R2497" i="4"/>
  <c r="R2498" i="4"/>
  <c r="R2499" i="4"/>
  <c r="R2500" i="4"/>
  <c r="R2501" i="4"/>
  <c r="R2502" i="4"/>
  <c r="R2503" i="4"/>
  <c r="R2504" i="4"/>
  <c r="R2505" i="4"/>
  <c r="R2506" i="4"/>
  <c r="R2507" i="4"/>
  <c r="R2508" i="4"/>
  <c r="R2509" i="4"/>
  <c r="R2510" i="4"/>
  <c r="R2511" i="4"/>
  <c r="R2512" i="4"/>
  <c r="R2513" i="4"/>
  <c r="R2514" i="4"/>
  <c r="R2515" i="4"/>
  <c r="R2516" i="4"/>
  <c r="R2517" i="4"/>
  <c r="R2518" i="4"/>
  <c r="R2519" i="4"/>
  <c r="R2520" i="4"/>
  <c r="R2521" i="4"/>
  <c r="R2522" i="4"/>
  <c r="R2523" i="4"/>
  <c r="R2524" i="4"/>
  <c r="R2525" i="4"/>
  <c r="R2526" i="4"/>
  <c r="R2527" i="4"/>
  <c r="R2528" i="4"/>
  <c r="R2529" i="4"/>
  <c r="R2530" i="4"/>
  <c r="R2531" i="4"/>
  <c r="R2532" i="4"/>
  <c r="R2533" i="4"/>
  <c r="R2534" i="4"/>
  <c r="R2535" i="4"/>
  <c r="R2536" i="4"/>
  <c r="R2537" i="4"/>
  <c r="R2538" i="4"/>
  <c r="R2539" i="4"/>
  <c r="R2540" i="4"/>
  <c r="R2541" i="4"/>
  <c r="R2542" i="4"/>
  <c r="R2543" i="4"/>
  <c r="R2544" i="4"/>
  <c r="R2545" i="4"/>
  <c r="R2546" i="4"/>
  <c r="R2547" i="4"/>
  <c r="R2548" i="4"/>
  <c r="R2549" i="4"/>
  <c r="R2550" i="4"/>
  <c r="R2551" i="4"/>
  <c r="R2552" i="4"/>
  <c r="R2553" i="4"/>
  <c r="R2554" i="4"/>
  <c r="R2555" i="4"/>
  <c r="R2556" i="4"/>
  <c r="R2557" i="4"/>
  <c r="R2558" i="4"/>
  <c r="R2559" i="4"/>
  <c r="R2560" i="4"/>
  <c r="R2561" i="4"/>
  <c r="R2562" i="4"/>
  <c r="R2563" i="4"/>
  <c r="R2564" i="4"/>
  <c r="R2565" i="4"/>
  <c r="R2566" i="4"/>
  <c r="R2567" i="4"/>
  <c r="R2568" i="4"/>
  <c r="R2569" i="4"/>
  <c r="R2570" i="4"/>
  <c r="R2571" i="4"/>
  <c r="R2572" i="4"/>
  <c r="R2573" i="4"/>
  <c r="R2574" i="4"/>
  <c r="R2575" i="4"/>
  <c r="R2576" i="4"/>
  <c r="R2577" i="4"/>
  <c r="R2578" i="4"/>
  <c r="R2579" i="4"/>
  <c r="R2580" i="4"/>
  <c r="R2581" i="4"/>
  <c r="R2582" i="4"/>
  <c r="R2583" i="4"/>
  <c r="R2584" i="4"/>
  <c r="R2585" i="4"/>
  <c r="R2586" i="4"/>
  <c r="R2587" i="4"/>
  <c r="R2588" i="4"/>
  <c r="R2589" i="4"/>
  <c r="R2590" i="4"/>
  <c r="R2591" i="4"/>
  <c r="R2592" i="4"/>
  <c r="R2593" i="4"/>
  <c r="R2594" i="4"/>
  <c r="R2595" i="4"/>
  <c r="R2596" i="4"/>
  <c r="R2597" i="4"/>
  <c r="R2598" i="4"/>
  <c r="R2599" i="4"/>
  <c r="R2600" i="4"/>
  <c r="R2601" i="4"/>
  <c r="R2602" i="4"/>
  <c r="R2603" i="4"/>
  <c r="R2604" i="4"/>
  <c r="R2605" i="4"/>
  <c r="R2606" i="4"/>
  <c r="R2607" i="4"/>
  <c r="R2608" i="4"/>
  <c r="R2609" i="4"/>
  <c r="R2610" i="4"/>
  <c r="R2611" i="4"/>
  <c r="R2612" i="4"/>
  <c r="R2613" i="4"/>
  <c r="R2614" i="4"/>
  <c r="R2615" i="4"/>
  <c r="R2616" i="4"/>
  <c r="R2617" i="4"/>
  <c r="R2618" i="4"/>
  <c r="R2619" i="4"/>
  <c r="R2620" i="4"/>
  <c r="R2621" i="4"/>
  <c r="R2622" i="4"/>
  <c r="R2623" i="4"/>
  <c r="R2624" i="4"/>
  <c r="R2625" i="4"/>
  <c r="R2626" i="4"/>
  <c r="R2627" i="4"/>
  <c r="R2628" i="4"/>
  <c r="R2629" i="4"/>
  <c r="R2630" i="4"/>
  <c r="R2631" i="4"/>
  <c r="R2632" i="4"/>
  <c r="R2633" i="4"/>
  <c r="R2634" i="4"/>
  <c r="R2635" i="4"/>
  <c r="R2636" i="4"/>
  <c r="R2637" i="4"/>
  <c r="R2638" i="4"/>
  <c r="R2639" i="4"/>
  <c r="R2640" i="4"/>
  <c r="R2641" i="4"/>
  <c r="R2642" i="4"/>
  <c r="R2643" i="4"/>
  <c r="R2644" i="4"/>
  <c r="R2645" i="4"/>
  <c r="R2646" i="4"/>
  <c r="R2647" i="4"/>
  <c r="R2648" i="4"/>
  <c r="R2649" i="4"/>
  <c r="R2650" i="4"/>
  <c r="R2651" i="4"/>
  <c r="R2652" i="4"/>
  <c r="R2653" i="4"/>
  <c r="R2654" i="4"/>
  <c r="R2655" i="4"/>
  <c r="R2656" i="4"/>
  <c r="R2657" i="4"/>
  <c r="R2658" i="4"/>
  <c r="R2659" i="4"/>
  <c r="R2660" i="4"/>
  <c r="R2661" i="4"/>
  <c r="R2662" i="4"/>
  <c r="R2663" i="4"/>
  <c r="R2664" i="4"/>
  <c r="R2665" i="4"/>
  <c r="R2666" i="4"/>
  <c r="R2667" i="4"/>
  <c r="R2668" i="4"/>
  <c r="R2669" i="4"/>
  <c r="R2670" i="4"/>
  <c r="R2671" i="4"/>
  <c r="R2672" i="4"/>
  <c r="R2673" i="4"/>
  <c r="R2674" i="4"/>
  <c r="R2675" i="4"/>
  <c r="R2676" i="4"/>
  <c r="R2677" i="4"/>
  <c r="R2678" i="4"/>
  <c r="R2679" i="4"/>
  <c r="R2680" i="4"/>
  <c r="R2681" i="4"/>
  <c r="R2682" i="4"/>
  <c r="R2683" i="4"/>
  <c r="R2684" i="4"/>
  <c r="R2685" i="4"/>
  <c r="R2686" i="4"/>
  <c r="R2687" i="4"/>
  <c r="R2688" i="4"/>
  <c r="R2689" i="4"/>
  <c r="R2690" i="4"/>
  <c r="R2691" i="4"/>
  <c r="R2692" i="4"/>
  <c r="R2693" i="4"/>
  <c r="R2694" i="4"/>
  <c r="R2695" i="4"/>
  <c r="R2696" i="4"/>
  <c r="R2697" i="4"/>
  <c r="R2698" i="4"/>
  <c r="R2699" i="4"/>
  <c r="R2700" i="4"/>
  <c r="R2701" i="4"/>
  <c r="R2702" i="4"/>
  <c r="R2703" i="4"/>
  <c r="R2704" i="4"/>
  <c r="R2705" i="4"/>
  <c r="R2706" i="4"/>
  <c r="R2707" i="4"/>
  <c r="R2708" i="4"/>
  <c r="R2709" i="4"/>
  <c r="R2710" i="4"/>
  <c r="R2711" i="4"/>
  <c r="R2712" i="4"/>
  <c r="R2713" i="4"/>
  <c r="R2714" i="4"/>
  <c r="R2715" i="4"/>
  <c r="R2716" i="4"/>
  <c r="R2717" i="4"/>
  <c r="R2718" i="4"/>
  <c r="R2719" i="4"/>
  <c r="R2720" i="4"/>
  <c r="R2721" i="4"/>
  <c r="R2722" i="4"/>
  <c r="R2723" i="4"/>
  <c r="R2724" i="4"/>
  <c r="R2725" i="4"/>
  <c r="R2726" i="4"/>
  <c r="R2727" i="4"/>
  <c r="R2728" i="4"/>
  <c r="R2729" i="4"/>
  <c r="R2730" i="4"/>
  <c r="R2731" i="4"/>
  <c r="R2732" i="4"/>
  <c r="R2733" i="4"/>
  <c r="R2734" i="4"/>
  <c r="R2735" i="4"/>
  <c r="R2736" i="4"/>
  <c r="R2737" i="4"/>
  <c r="R2738" i="4"/>
  <c r="R2739" i="4"/>
  <c r="R2740" i="4"/>
  <c r="R2741" i="4"/>
  <c r="R2742" i="4"/>
  <c r="R2743" i="4"/>
  <c r="R2744" i="4"/>
  <c r="R2745" i="4"/>
  <c r="R2746" i="4"/>
  <c r="R2747" i="4"/>
  <c r="R2748" i="4"/>
  <c r="R2749" i="4"/>
  <c r="R2750" i="4"/>
  <c r="R2751" i="4"/>
  <c r="R2752" i="4"/>
  <c r="R2753" i="4"/>
  <c r="R2754" i="4"/>
  <c r="R2755" i="4"/>
  <c r="R2756" i="4"/>
  <c r="R2757" i="4"/>
  <c r="R2758" i="4"/>
  <c r="R2759" i="4"/>
  <c r="R2760" i="4"/>
  <c r="R2761" i="4"/>
  <c r="R2762" i="4"/>
  <c r="R2763" i="4"/>
  <c r="R2764" i="4"/>
  <c r="R2765" i="4"/>
  <c r="R2766" i="4"/>
  <c r="R2767" i="4"/>
  <c r="R2768" i="4"/>
  <c r="R2769" i="4"/>
  <c r="R2770" i="4"/>
  <c r="R2771" i="4"/>
  <c r="R2772" i="4"/>
  <c r="R2773" i="4"/>
  <c r="R2774" i="4"/>
  <c r="R2775" i="4"/>
  <c r="R2776" i="4"/>
  <c r="R2777" i="4"/>
  <c r="R2778" i="4"/>
  <c r="R2779" i="4"/>
  <c r="R2780" i="4"/>
  <c r="R2781" i="4"/>
  <c r="R2782" i="4"/>
  <c r="R2783" i="4"/>
  <c r="R2784" i="4"/>
  <c r="R2785" i="4"/>
  <c r="R2786" i="4"/>
  <c r="R2787" i="4"/>
  <c r="R2788" i="4"/>
  <c r="R2789" i="4"/>
  <c r="R2790" i="4"/>
  <c r="R2791" i="4"/>
  <c r="R2792" i="4"/>
  <c r="R2793" i="4"/>
  <c r="R2794" i="4"/>
  <c r="R2795" i="4"/>
  <c r="R2796" i="4"/>
  <c r="R2797" i="4"/>
  <c r="R2798" i="4"/>
  <c r="R2799" i="4"/>
  <c r="R2800" i="4"/>
  <c r="R2801" i="4"/>
  <c r="R2802" i="4"/>
  <c r="R2803" i="4"/>
  <c r="R2804" i="4"/>
  <c r="R2805" i="4"/>
  <c r="R2806" i="4"/>
  <c r="R2807" i="4"/>
  <c r="R2808" i="4"/>
  <c r="R2809" i="4"/>
  <c r="R2810" i="4"/>
  <c r="R2811" i="4"/>
  <c r="R2812" i="4"/>
  <c r="R2813" i="4"/>
  <c r="R2814" i="4"/>
  <c r="R2815" i="4"/>
  <c r="R2816" i="4"/>
  <c r="R2817" i="4"/>
  <c r="R2818" i="4"/>
  <c r="R2819" i="4"/>
  <c r="R2820" i="4"/>
  <c r="R2821" i="4"/>
  <c r="R2822" i="4"/>
  <c r="R2823" i="4"/>
  <c r="R2824" i="4"/>
  <c r="R2825" i="4"/>
  <c r="R2826" i="4"/>
  <c r="R2827" i="4"/>
  <c r="R2828" i="4"/>
  <c r="R2829" i="4"/>
  <c r="R2830" i="4"/>
  <c r="R2831" i="4"/>
  <c r="R2832" i="4"/>
  <c r="R2833" i="4"/>
  <c r="R2834" i="4"/>
  <c r="R2835" i="4"/>
  <c r="R2836" i="4"/>
  <c r="R2837" i="4"/>
  <c r="R2838" i="4"/>
  <c r="R2839" i="4"/>
  <c r="R2840" i="4"/>
  <c r="R2841" i="4"/>
  <c r="R2842" i="4"/>
  <c r="R2843" i="4"/>
  <c r="R2844" i="4"/>
  <c r="R2845" i="4"/>
  <c r="R2846" i="4"/>
  <c r="R2847" i="4"/>
  <c r="R2848" i="4"/>
  <c r="R2849" i="4"/>
  <c r="R2850" i="4"/>
  <c r="R2851" i="4"/>
  <c r="R2852" i="4"/>
  <c r="R2853" i="4"/>
  <c r="R2854" i="4"/>
  <c r="R2855" i="4"/>
  <c r="R2856" i="4"/>
  <c r="R2857" i="4"/>
  <c r="R2858" i="4"/>
  <c r="R2859" i="4"/>
  <c r="R2860" i="4"/>
  <c r="R2861" i="4"/>
  <c r="R2862" i="4"/>
  <c r="R2863" i="4"/>
  <c r="R2864" i="4"/>
  <c r="R2865" i="4"/>
  <c r="R2866" i="4"/>
  <c r="R2867" i="4"/>
  <c r="R2868" i="4"/>
  <c r="R2869" i="4"/>
  <c r="R2870" i="4"/>
  <c r="R2871" i="4"/>
  <c r="R2872" i="4"/>
  <c r="R2873" i="4"/>
  <c r="R2874" i="4"/>
  <c r="R2875" i="4"/>
  <c r="R2876" i="4"/>
  <c r="R2877" i="4"/>
  <c r="R2878" i="4"/>
  <c r="R2879" i="4"/>
  <c r="R2880" i="4"/>
  <c r="R2881" i="4"/>
  <c r="R2882" i="4"/>
  <c r="R2883" i="4"/>
  <c r="R2884" i="4"/>
  <c r="R2885" i="4"/>
  <c r="R2886" i="4"/>
  <c r="R2887" i="4"/>
  <c r="R2888" i="4"/>
  <c r="R2889" i="4"/>
  <c r="R2890" i="4"/>
  <c r="R2891" i="4"/>
  <c r="R2892" i="4"/>
  <c r="R2893" i="4"/>
  <c r="R2894" i="4"/>
  <c r="R2895" i="4"/>
  <c r="R2896" i="4"/>
  <c r="R2897" i="4"/>
  <c r="R2898" i="4"/>
  <c r="R2899" i="4"/>
  <c r="R2900" i="4"/>
  <c r="R2901" i="4"/>
  <c r="R2902" i="4"/>
  <c r="R2903" i="4"/>
  <c r="R2904" i="4"/>
  <c r="R2905" i="4"/>
  <c r="R2906" i="4"/>
  <c r="R2907" i="4"/>
  <c r="R2908" i="4"/>
  <c r="R2909" i="4"/>
  <c r="R2910" i="4"/>
  <c r="R2911" i="4"/>
  <c r="R2912" i="4"/>
  <c r="R2913" i="4"/>
  <c r="R2914" i="4"/>
  <c r="R2915" i="4"/>
  <c r="R2916" i="4"/>
  <c r="R2917" i="4"/>
  <c r="R2918" i="4"/>
  <c r="R2919" i="4"/>
  <c r="R2920" i="4"/>
  <c r="R2921" i="4"/>
  <c r="R2922" i="4"/>
  <c r="R2923" i="4"/>
  <c r="R2924" i="4"/>
  <c r="R2925" i="4"/>
  <c r="R2926" i="4"/>
  <c r="R2927" i="4"/>
  <c r="R2928" i="4"/>
  <c r="R2929" i="4"/>
  <c r="R2930" i="4"/>
  <c r="R2931" i="4"/>
  <c r="R2932" i="4"/>
  <c r="R2933" i="4"/>
  <c r="R2934" i="4"/>
  <c r="R2935" i="4"/>
  <c r="R2936" i="4"/>
  <c r="R2937" i="4"/>
  <c r="R2938" i="4"/>
  <c r="R2939" i="4"/>
  <c r="R2940" i="4"/>
  <c r="R2941" i="4"/>
  <c r="R2942" i="4"/>
  <c r="R2943" i="4"/>
  <c r="R2944" i="4"/>
  <c r="R2945" i="4"/>
  <c r="R2946" i="4"/>
  <c r="R2947" i="4"/>
  <c r="R2948" i="4"/>
  <c r="R2949" i="4"/>
  <c r="R2950" i="4"/>
  <c r="R2951" i="4"/>
  <c r="R2952" i="4"/>
  <c r="R2953" i="4"/>
  <c r="R2954" i="4"/>
  <c r="R2955" i="4"/>
  <c r="R2956" i="4"/>
  <c r="R2957" i="4"/>
  <c r="R2958" i="4"/>
  <c r="R2959" i="4"/>
  <c r="R2960" i="4"/>
  <c r="R2961" i="4"/>
  <c r="R2962" i="4"/>
  <c r="R2963" i="4"/>
  <c r="R2964" i="4"/>
  <c r="R2965" i="4"/>
  <c r="R2966" i="4"/>
  <c r="R2967" i="4"/>
  <c r="R2968" i="4"/>
  <c r="R2969" i="4"/>
  <c r="R2970" i="4"/>
  <c r="R2971" i="4"/>
  <c r="R2972" i="4"/>
  <c r="R2973" i="4"/>
  <c r="R2974" i="4"/>
  <c r="R2975" i="4"/>
  <c r="R2976" i="4"/>
  <c r="R2977" i="4"/>
  <c r="R2978" i="4"/>
  <c r="R2979" i="4"/>
  <c r="R2980" i="4"/>
  <c r="R2981" i="4"/>
  <c r="R2982" i="4"/>
  <c r="R2983" i="4"/>
  <c r="R2984" i="4"/>
  <c r="R2985" i="4"/>
  <c r="R2986" i="4"/>
  <c r="R2987" i="4"/>
  <c r="R2988" i="4"/>
  <c r="R2989" i="4"/>
  <c r="R2990" i="4"/>
  <c r="R2991" i="4"/>
  <c r="R2992" i="4"/>
  <c r="R2993" i="4"/>
  <c r="R2994" i="4"/>
  <c r="R2995" i="4"/>
  <c r="R2996" i="4"/>
  <c r="R2997" i="4"/>
  <c r="R2998" i="4"/>
  <c r="R2999" i="4"/>
  <c r="R3000" i="4"/>
  <c r="R3001" i="4"/>
  <c r="R3002" i="4"/>
  <c r="R3003" i="4"/>
  <c r="R3004" i="4"/>
  <c r="R3005" i="4"/>
  <c r="R3006" i="4"/>
  <c r="R3007" i="4"/>
  <c r="R3008" i="4"/>
  <c r="R3009" i="4"/>
  <c r="R3010" i="4"/>
  <c r="R3011" i="4"/>
  <c r="R3012" i="4"/>
  <c r="R3013" i="4"/>
  <c r="R3014" i="4"/>
  <c r="R3015" i="4"/>
  <c r="R3016" i="4"/>
  <c r="R3017" i="4"/>
  <c r="R3018" i="4"/>
  <c r="R3019" i="4"/>
  <c r="R3020" i="4"/>
  <c r="R3021" i="4"/>
  <c r="R3022" i="4"/>
  <c r="R3023" i="4"/>
  <c r="R3024" i="4"/>
  <c r="R3025" i="4"/>
  <c r="R3026" i="4"/>
  <c r="R3027" i="4"/>
  <c r="R3028" i="4"/>
  <c r="R3029" i="4"/>
  <c r="R3030" i="4"/>
  <c r="R3031" i="4"/>
  <c r="R3032" i="4"/>
  <c r="R3033" i="4"/>
  <c r="R3034" i="4"/>
  <c r="R3035" i="4"/>
  <c r="R3036" i="4"/>
  <c r="R3037" i="4"/>
  <c r="R3038" i="4"/>
  <c r="R3039" i="4"/>
  <c r="R3040" i="4"/>
  <c r="R3041" i="4"/>
  <c r="R3042" i="4"/>
  <c r="R3043" i="4"/>
  <c r="R3044" i="4"/>
  <c r="R3045" i="4"/>
  <c r="R3046" i="4"/>
  <c r="R3047" i="4"/>
  <c r="R3048" i="4"/>
  <c r="R3049" i="4"/>
  <c r="R3050" i="4"/>
  <c r="R3051" i="4"/>
  <c r="R3052" i="4"/>
  <c r="R3053" i="4"/>
  <c r="R3054" i="4"/>
  <c r="R3055" i="4"/>
  <c r="R3056" i="4"/>
  <c r="R3057" i="4"/>
  <c r="R3058" i="4"/>
  <c r="R3059" i="4"/>
  <c r="R3060" i="4"/>
  <c r="R3061" i="4"/>
  <c r="R3062" i="4"/>
  <c r="R3063" i="4"/>
  <c r="R3064" i="4"/>
  <c r="R3065" i="4"/>
  <c r="R3066" i="4"/>
  <c r="R3067" i="4"/>
  <c r="R3068" i="4"/>
  <c r="R3069" i="4"/>
  <c r="R3070" i="4"/>
  <c r="R3071" i="4"/>
  <c r="R3072" i="4"/>
  <c r="R3073" i="4"/>
  <c r="R3074" i="4"/>
  <c r="R3075" i="4"/>
  <c r="R3076" i="4"/>
  <c r="R3077" i="4"/>
  <c r="R3078" i="4"/>
  <c r="R3079" i="4"/>
  <c r="R3080" i="4"/>
  <c r="R3081" i="4"/>
  <c r="R3082" i="4"/>
  <c r="R3083" i="4"/>
  <c r="R3084" i="4"/>
  <c r="R3085" i="4"/>
  <c r="R3086" i="4"/>
  <c r="R3087" i="4"/>
  <c r="R3088" i="4"/>
  <c r="R3089" i="4"/>
  <c r="R3090" i="4"/>
  <c r="R3091" i="4"/>
  <c r="R3092" i="4"/>
  <c r="R3093" i="4"/>
  <c r="R3094" i="4"/>
  <c r="R3095" i="4"/>
  <c r="R3096" i="4"/>
  <c r="R3097" i="4"/>
  <c r="R3098" i="4"/>
  <c r="R3099" i="4"/>
  <c r="R3100" i="4"/>
  <c r="R3101" i="4"/>
  <c r="R3102" i="4"/>
  <c r="R3103" i="4"/>
  <c r="R3104" i="4"/>
  <c r="R3105" i="4"/>
  <c r="R3106" i="4"/>
  <c r="R3107" i="4"/>
  <c r="R3108" i="4"/>
  <c r="R3109" i="4"/>
  <c r="R3110" i="4"/>
  <c r="R3111" i="4"/>
  <c r="R3112" i="4"/>
  <c r="R3113" i="4"/>
  <c r="R3114" i="4"/>
  <c r="R3115" i="4"/>
  <c r="R3116" i="4"/>
  <c r="R3117" i="4"/>
  <c r="R3118" i="4"/>
  <c r="R3119" i="4"/>
  <c r="R3120" i="4"/>
  <c r="R3121" i="4"/>
  <c r="R3122" i="4"/>
  <c r="R3123" i="4"/>
  <c r="R3124" i="4"/>
  <c r="R3125" i="4"/>
  <c r="R3126" i="4"/>
  <c r="R3127" i="4"/>
  <c r="R3128" i="4"/>
  <c r="R3129" i="4"/>
  <c r="R3130" i="4"/>
  <c r="R3131" i="4"/>
  <c r="R3132" i="4"/>
  <c r="R3133" i="4"/>
  <c r="R3134" i="4"/>
  <c r="R3135" i="4"/>
  <c r="R3136" i="4"/>
  <c r="R3137" i="4"/>
  <c r="R3138" i="4"/>
  <c r="R3139" i="4"/>
  <c r="R3140" i="4"/>
  <c r="R3141" i="4"/>
  <c r="R3142" i="4"/>
  <c r="R3143" i="4"/>
  <c r="R3144" i="4"/>
  <c r="R3145" i="4"/>
  <c r="R3146" i="4"/>
  <c r="R3147" i="4"/>
  <c r="R3148" i="4"/>
  <c r="R3149" i="4"/>
  <c r="R3150" i="4"/>
  <c r="R3151" i="4"/>
  <c r="R3152" i="4"/>
  <c r="R3153" i="4"/>
  <c r="R3154" i="4"/>
  <c r="R3155" i="4"/>
  <c r="R3156" i="4"/>
  <c r="R3157" i="4"/>
  <c r="R3158" i="4"/>
  <c r="R3159" i="4"/>
  <c r="R3160" i="4"/>
  <c r="R3161" i="4"/>
  <c r="R3162" i="4"/>
  <c r="R3163" i="4"/>
  <c r="R3164" i="4"/>
  <c r="R3165" i="4"/>
  <c r="R3166" i="4"/>
  <c r="R3167" i="4"/>
  <c r="R3168" i="4"/>
  <c r="R3169" i="4"/>
  <c r="R3170" i="4"/>
  <c r="R3171" i="4"/>
  <c r="R3172" i="4"/>
  <c r="R3173" i="4"/>
  <c r="R3174" i="4"/>
  <c r="R3175" i="4"/>
  <c r="R3176" i="4"/>
  <c r="R3177" i="4"/>
  <c r="R3178" i="4"/>
  <c r="R3179" i="4"/>
  <c r="R3180" i="4"/>
  <c r="R3181" i="4"/>
  <c r="R3182" i="4"/>
  <c r="R3183" i="4"/>
  <c r="R3184" i="4"/>
  <c r="R3185" i="4"/>
  <c r="R3186" i="4"/>
  <c r="R3187" i="4"/>
  <c r="R3188" i="4"/>
  <c r="R3189" i="4"/>
  <c r="R3190" i="4"/>
  <c r="R3191" i="4"/>
  <c r="R3192" i="4"/>
  <c r="R3193" i="4"/>
  <c r="R3194" i="4"/>
  <c r="R3195" i="4"/>
  <c r="R3196" i="4"/>
  <c r="R3197" i="4"/>
  <c r="R3198" i="4"/>
  <c r="R3199" i="4"/>
  <c r="R3200" i="4"/>
  <c r="R3201" i="4"/>
  <c r="R3202" i="4"/>
  <c r="R3203" i="4"/>
  <c r="R3204" i="4"/>
  <c r="R3205" i="4"/>
  <c r="R3206" i="4"/>
  <c r="R3207" i="4"/>
  <c r="R3208" i="4"/>
  <c r="R3209" i="4"/>
  <c r="R3210" i="4"/>
  <c r="R3211" i="4"/>
  <c r="R3212" i="4"/>
  <c r="R3213" i="4"/>
  <c r="R3214" i="4"/>
  <c r="R3215" i="4"/>
  <c r="R3216" i="4"/>
  <c r="R3217" i="4"/>
  <c r="R3218" i="4"/>
  <c r="R3219" i="4"/>
  <c r="R3220" i="4"/>
  <c r="R3221" i="4"/>
  <c r="R3222" i="4"/>
  <c r="R3223" i="4"/>
  <c r="R3224" i="4"/>
  <c r="R3225" i="4"/>
  <c r="R3226" i="4"/>
  <c r="R3227" i="4"/>
  <c r="R3228" i="4"/>
  <c r="R3229" i="4"/>
  <c r="R3230" i="4"/>
  <c r="R3231" i="4"/>
  <c r="R3232" i="4"/>
  <c r="R3233" i="4"/>
  <c r="R3234" i="4"/>
  <c r="R3235" i="4"/>
  <c r="R3236" i="4"/>
  <c r="R3237" i="4"/>
  <c r="R3238" i="4"/>
  <c r="R3239" i="4"/>
  <c r="R3240" i="4"/>
  <c r="R3241" i="4"/>
  <c r="R3242" i="4"/>
  <c r="R3243" i="4"/>
  <c r="R3244" i="4"/>
  <c r="R3245" i="4"/>
  <c r="R3246" i="4"/>
  <c r="R3247" i="4"/>
  <c r="R3248" i="4"/>
  <c r="R3249" i="4"/>
  <c r="R3250" i="4"/>
  <c r="R3251" i="4"/>
  <c r="R3252" i="4"/>
  <c r="R3253" i="4"/>
  <c r="R3254" i="4"/>
  <c r="R3255" i="4"/>
  <c r="R3256" i="4"/>
  <c r="R3257" i="4"/>
  <c r="R3258" i="4"/>
  <c r="R3259" i="4"/>
  <c r="R3260" i="4"/>
  <c r="R3261" i="4"/>
  <c r="R3262" i="4"/>
  <c r="R3263" i="4"/>
  <c r="R3264" i="4"/>
  <c r="R3265" i="4"/>
  <c r="R3266" i="4"/>
  <c r="R3267" i="4"/>
  <c r="R3268" i="4"/>
  <c r="R3269" i="4"/>
  <c r="R3270" i="4"/>
  <c r="R3271" i="4"/>
  <c r="R3272" i="4"/>
  <c r="R3273" i="4"/>
  <c r="R3274" i="4"/>
  <c r="R3275" i="4"/>
  <c r="R3276" i="4"/>
  <c r="R3277" i="4"/>
  <c r="R3278" i="4"/>
  <c r="R3279" i="4"/>
  <c r="R3280" i="4"/>
  <c r="R3281" i="4"/>
  <c r="R3282" i="4"/>
  <c r="R3283" i="4"/>
  <c r="R3284" i="4"/>
  <c r="R3285" i="4"/>
  <c r="R3286" i="4"/>
  <c r="R3287" i="4"/>
  <c r="R3288" i="4"/>
  <c r="R3289" i="4"/>
  <c r="R3290" i="4"/>
  <c r="R3291" i="4"/>
  <c r="R3292" i="4"/>
  <c r="R3293" i="4"/>
  <c r="R3294" i="4"/>
  <c r="R3295" i="4"/>
  <c r="R3296" i="4"/>
  <c r="R3297" i="4"/>
  <c r="R3298" i="4"/>
  <c r="R3299" i="4"/>
  <c r="R3300" i="4"/>
  <c r="R3301" i="4"/>
  <c r="R3302" i="4"/>
  <c r="R3303" i="4"/>
  <c r="R3304" i="4"/>
  <c r="R3305" i="4"/>
  <c r="R3306" i="4"/>
  <c r="R3307" i="4"/>
  <c r="R3308" i="4"/>
  <c r="R3309" i="4"/>
  <c r="R3310" i="4"/>
  <c r="R3311" i="4"/>
  <c r="R3312" i="4"/>
  <c r="R3313" i="4"/>
  <c r="R3314" i="4"/>
  <c r="R3315" i="4"/>
  <c r="R3316" i="4"/>
  <c r="R3317" i="4"/>
  <c r="R3318" i="4"/>
  <c r="R3319" i="4"/>
  <c r="R3320" i="4"/>
  <c r="R3321" i="4"/>
  <c r="R3322" i="4"/>
  <c r="R3323" i="4"/>
  <c r="R3324" i="4"/>
  <c r="R3325" i="4"/>
  <c r="R3326" i="4"/>
  <c r="R3327" i="4"/>
  <c r="R3328" i="4"/>
  <c r="R3329" i="4"/>
  <c r="R3330" i="4"/>
  <c r="R3331" i="4"/>
  <c r="R3332" i="4"/>
  <c r="R3333" i="4"/>
  <c r="R3334" i="4"/>
  <c r="R3335" i="4"/>
  <c r="R3336" i="4"/>
  <c r="R3337" i="4"/>
  <c r="R3338" i="4"/>
  <c r="R3339" i="4"/>
  <c r="R3340" i="4"/>
  <c r="R3341" i="4"/>
  <c r="R3342" i="4"/>
  <c r="R3343" i="4"/>
  <c r="R3344" i="4"/>
  <c r="R3345" i="4"/>
  <c r="R3346" i="4"/>
  <c r="R3347" i="4"/>
  <c r="R3348" i="4"/>
  <c r="R3349" i="4"/>
  <c r="R3350" i="4"/>
  <c r="R3351" i="4"/>
  <c r="R3352" i="4"/>
  <c r="R3353" i="4"/>
  <c r="R3354" i="4"/>
  <c r="R3355" i="4"/>
  <c r="R3356" i="4"/>
  <c r="R3357" i="4"/>
  <c r="R3358" i="4"/>
  <c r="R3359" i="4"/>
  <c r="R3360" i="4"/>
  <c r="R3361" i="4"/>
  <c r="R3362" i="4"/>
  <c r="R3363" i="4"/>
  <c r="R3364" i="4"/>
  <c r="R3365" i="4"/>
  <c r="R3366" i="4"/>
  <c r="R3367" i="4"/>
  <c r="R3368" i="4"/>
  <c r="R3369" i="4"/>
  <c r="R3370" i="4"/>
  <c r="R3371" i="4"/>
  <c r="R3372" i="4"/>
  <c r="R3373" i="4"/>
  <c r="R3374" i="4"/>
  <c r="R3375" i="4"/>
  <c r="R3376" i="4"/>
  <c r="R3377" i="4"/>
  <c r="R3378" i="4"/>
  <c r="R3379" i="4"/>
  <c r="R3380" i="4"/>
  <c r="R3381" i="4"/>
  <c r="R3382" i="4"/>
  <c r="R3383" i="4"/>
  <c r="R3384" i="4"/>
  <c r="R3385" i="4"/>
  <c r="R3386" i="4"/>
  <c r="R3387" i="4"/>
  <c r="R3388" i="4"/>
  <c r="R3389" i="4"/>
  <c r="R3390" i="4"/>
  <c r="R3391" i="4"/>
  <c r="R3392" i="4"/>
  <c r="R3393" i="4"/>
  <c r="R3394" i="4"/>
  <c r="R3395" i="4"/>
  <c r="R3396" i="4"/>
  <c r="R3397" i="4"/>
  <c r="R3398" i="4"/>
  <c r="R3399" i="4"/>
  <c r="R3400" i="4"/>
  <c r="R3401" i="4"/>
  <c r="R3402" i="4"/>
  <c r="R3403" i="4"/>
  <c r="R3404" i="4"/>
  <c r="R3405" i="4"/>
  <c r="R3406" i="4"/>
  <c r="R3407" i="4"/>
  <c r="R3408" i="4"/>
  <c r="R3409" i="4"/>
  <c r="R3410" i="4"/>
  <c r="R3411" i="4"/>
  <c r="R3412" i="4"/>
  <c r="R3413" i="4"/>
  <c r="R3414" i="4"/>
  <c r="R3415" i="4"/>
  <c r="R3416" i="4"/>
  <c r="R3417" i="4"/>
  <c r="R3418" i="4"/>
  <c r="R3419" i="4"/>
  <c r="R3420" i="4"/>
  <c r="R3421" i="4"/>
  <c r="R3422" i="4"/>
  <c r="R3423" i="4"/>
  <c r="R3424" i="4"/>
  <c r="R3425" i="4"/>
  <c r="R3426" i="4"/>
  <c r="R3427" i="4"/>
  <c r="R3428" i="4"/>
  <c r="R3429" i="4"/>
  <c r="R3430" i="4"/>
  <c r="R3431" i="4"/>
  <c r="R3432" i="4"/>
  <c r="R3433" i="4"/>
  <c r="R3434" i="4"/>
  <c r="R3435" i="4"/>
  <c r="R3436" i="4"/>
  <c r="R3437" i="4"/>
  <c r="R3438" i="4"/>
  <c r="R3439" i="4"/>
  <c r="R3440" i="4"/>
  <c r="R3441" i="4"/>
  <c r="R3442" i="4"/>
  <c r="R3443" i="4"/>
  <c r="R3444" i="4"/>
  <c r="R3445" i="4"/>
  <c r="R3446" i="4"/>
  <c r="R3447" i="4"/>
  <c r="R3448" i="4"/>
  <c r="R3449" i="4"/>
  <c r="R3450" i="4"/>
  <c r="R3451" i="4"/>
  <c r="R3452" i="4"/>
  <c r="R3453" i="4"/>
  <c r="R3454" i="4"/>
  <c r="R3455" i="4"/>
  <c r="R3456" i="4"/>
  <c r="R3457" i="4"/>
  <c r="R3458" i="4"/>
  <c r="R3459" i="4"/>
  <c r="R3460" i="4"/>
  <c r="R3461" i="4"/>
  <c r="R3462" i="4"/>
  <c r="R3463" i="4"/>
  <c r="R3464" i="4"/>
  <c r="R3465" i="4"/>
  <c r="R3466" i="4"/>
  <c r="R3467" i="4"/>
  <c r="R3468" i="4"/>
  <c r="R3469" i="4"/>
  <c r="R3470" i="4"/>
  <c r="R3471" i="4"/>
  <c r="R3472" i="4"/>
  <c r="R3473" i="4"/>
  <c r="R3474" i="4"/>
  <c r="R3475" i="4"/>
  <c r="R3476" i="4"/>
  <c r="R3477" i="4"/>
  <c r="R3478" i="4"/>
  <c r="R3479" i="4"/>
  <c r="R3480" i="4"/>
  <c r="R3481" i="4"/>
  <c r="R3482" i="4"/>
  <c r="R3483" i="4"/>
  <c r="R3484" i="4"/>
  <c r="R3485" i="4"/>
  <c r="R3486" i="4"/>
  <c r="R3487" i="4"/>
  <c r="R3488" i="4"/>
  <c r="R3489" i="4"/>
  <c r="R3490" i="4"/>
  <c r="R3491" i="4"/>
  <c r="R3492" i="4"/>
  <c r="R3493" i="4"/>
  <c r="R3494" i="4"/>
  <c r="R3495" i="4"/>
  <c r="R3496" i="4"/>
  <c r="R3497" i="4"/>
  <c r="R3498" i="4"/>
  <c r="R3499" i="4"/>
  <c r="R3500" i="4"/>
  <c r="R3501" i="4"/>
  <c r="R3502" i="4"/>
  <c r="R3503" i="4"/>
  <c r="R3504" i="4"/>
  <c r="R3505" i="4"/>
  <c r="R3506" i="4"/>
  <c r="R3507" i="4"/>
  <c r="R3508" i="4"/>
  <c r="R3509" i="4"/>
  <c r="R3510" i="4"/>
  <c r="R3511" i="4"/>
  <c r="R3512" i="4"/>
  <c r="R3513" i="4"/>
  <c r="R3514" i="4"/>
  <c r="R3515" i="4"/>
  <c r="R3516" i="4"/>
  <c r="R3517" i="4"/>
  <c r="R3518" i="4"/>
  <c r="R3519" i="4"/>
  <c r="R3520" i="4"/>
  <c r="R3521" i="4"/>
  <c r="R3522" i="4"/>
  <c r="R3523" i="4"/>
  <c r="R3524" i="4"/>
  <c r="R3525" i="4"/>
  <c r="R3526" i="4"/>
  <c r="R3527" i="4"/>
  <c r="R3528" i="4"/>
  <c r="R3529" i="4"/>
  <c r="R3530" i="4"/>
  <c r="R3531" i="4"/>
  <c r="R3532" i="4"/>
  <c r="R3533" i="4"/>
  <c r="R3534" i="4"/>
  <c r="R3535" i="4"/>
  <c r="R3536" i="4"/>
  <c r="R3537" i="4"/>
  <c r="R3538" i="4"/>
  <c r="R3539" i="4"/>
  <c r="R3540" i="4"/>
  <c r="R3541" i="4"/>
  <c r="R3542" i="4"/>
  <c r="R3543" i="4"/>
  <c r="R3544" i="4"/>
  <c r="R3545" i="4"/>
  <c r="R3546" i="4"/>
  <c r="R3547" i="4"/>
  <c r="R3548" i="4"/>
  <c r="R3549" i="4"/>
  <c r="R3550" i="4"/>
  <c r="R3551" i="4"/>
  <c r="R3552" i="4"/>
  <c r="R3553" i="4"/>
  <c r="R3554" i="4"/>
  <c r="R3555" i="4"/>
  <c r="R3556" i="4"/>
  <c r="R3557" i="4"/>
  <c r="R3558" i="4"/>
  <c r="R3559" i="4"/>
  <c r="R3560" i="4"/>
  <c r="R3561" i="4"/>
  <c r="R3562" i="4"/>
  <c r="R3563" i="4"/>
  <c r="R3564" i="4"/>
  <c r="R3565" i="4"/>
  <c r="R3566" i="4"/>
  <c r="R3567" i="4"/>
  <c r="R3568" i="4"/>
  <c r="R3569" i="4"/>
  <c r="R3570" i="4"/>
  <c r="R3571" i="4"/>
  <c r="R3572" i="4"/>
  <c r="R3573" i="4"/>
  <c r="R3574" i="4"/>
  <c r="R3575" i="4"/>
  <c r="R3576" i="4"/>
  <c r="R3577" i="4"/>
  <c r="R3578" i="4"/>
  <c r="R3579" i="4"/>
  <c r="R3580" i="4"/>
  <c r="R3581" i="4"/>
  <c r="R3582" i="4"/>
  <c r="R3583" i="4"/>
  <c r="R3584" i="4"/>
  <c r="R3585" i="4"/>
  <c r="R3586" i="4"/>
  <c r="R3587" i="4"/>
  <c r="R3588" i="4"/>
  <c r="R3589" i="4"/>
  <c r="R3590" i="4"/>
  <c r="R3591" i="4"/>
  <c r="R3592" i="4"/>
  <c r="R3593" i="4"/>
  <c r="R3594" i="4"/>
  <c r="R3595" i="4"/>
  <c r="R3596" i="4"/>
  <c r="R3597" i="4"/>
  <c r="R3598" i="4"/>
  <c r="R3599" i="4"/>
  <c r="R3600" i="4"/>
  <c r="R3601" i="4"/>
  <c r="R3602" i="4"/>
  <c r="R3603" i="4"/>
  <c r="R3604" i="4"/>
  <c r="R3605" i="4"/>
  <c r="R3606" i="4"/>
  <c r="R3607" i="4"/>
  <c r="R3608" i="4"/>
  <c r="R3609" i="4"/>
  <c r="R3610" i="4"/>
  <c r="R3611" i="4"/>
  <c r="R3612" i="4"/>
  <c r="R3613" i="4"/>
  <c r="R3614" i="4"/>
  <c r="R3615" i="4"/>
  <c r="R3616" i="4"/>
  <c r="R3617" i="4"/>
  <c r="R3618" i="4"/>
  <c r="R3619" i="4"/>
  <c r="R3620" i="4"/>
  <c r="R3621" i="4"/>
  <c r="R3622" i="4"/>
  <c r="R3623" i="4"/>
  <c r="R3624" i="4"/>
  <c r="R3625" i="4"/>
  <c r="R3626" i="4"/>
  <c r="R3627" i="4"/>
  <c r="R3628" i="4"/>
  <c r="R3629" i="4"/>
  <c r="R3630" i="4"/>
  <c r="R3631" i="4"/>
  <c r="S109" i="4"/>
  <c r="T109" i="4" s="1"/>
  <c r="P3" i="4"/>
  <c r="P4" i="4"/>
  <c r="P5" i="4"/>
  <c r="P6" i="4"/>
  <c r="P8" i="4"/>
  <c r="P9" i="4"/>
  <c r="P10" i="4"/>
  <c r="P11" i="4"/>
  <c r="P12" i="4"/>
  <c r="P13" i="4"/>
  <c r="P14" i="4"/>
  <c r="P15" i="4"/>
  <c r="P16" i="4"/>
  <c r="P17" i="4"/>
  <c r="P18" i="4"/>
  <c r="P20" i="4"/>
  <c r="P21" i="4"/>
  <c r="P22" i="4"/>
  <c r="P23" i="4"/>
  <c r="P24" i="4"/>
  <c r="P25" i="4"/>
  <c r="P26" i="4"/>
  <c r="P27" i="4"/>
  <c r="P28" i="4"/>
  <c r="P29" i="4"/>
  <c r="P30" i="4"/>
  <c r="P31" i="4"/>
  <c r="P33" i="4"/>
  <c r="P34" i="4"/>
  <c r="P35" i="4"/>
  <c r="P36" i="4"/>
  <c r="P37" i="4"/>
  <c r="P40" i="4"/>
  <c r="P43" i="4"/>
  <c r="P46" i="4"/>
  <c r="P47" i="4"/>
  <c r="P48" i="4"/>
  <c r="P50" i="4"/>
  <c r="P52" i="4"/>
  <c r="P53" i="4"/>
  <c r="P54" i="4"/>
  <c r="P55" i="4"/>
  <c r="P56" i="4"/>
  <c r="P57" i="4"/>
  <c r="P59" i="4"/>
  <c r="P60" i="4"/>
  <c r="P62" i="4"/>
  <c r="P63" i="4"/>
  <c r="P65" i="4"/>
  <c r="P66" i="4"/>
  <c r="P67" i="4"/>
  <c r="P68" i="4"/>
  <c r="P69" i="4"/>
  <c r="P71" i="4"/>
  <c r="P72" i="4"/>
  <c r="P73" i="4"/>
  <c r="P74" i="4"/>
  <c r="P76" i="4"/>
  <c r="P77" i="4"/>
  <c r="P80" i="4"/>
  <c r="P81" i="4"/>
  <c r="P82" i="4"/>
  <c r="P83" i="4"/>
  <c r="P84" i="4"/>
  <c r="P85" i="4"/>
  <c r="P86" i="4"/>
  <c r="P87" i="4"/>
  <c r="P88" i="4"/>
  <c r="P89" i="4"/>
  <c r="P90" i="4"/>
  <c r="P91" i="4"/>
  <c r="P92" i="4"/>
  <c r="P93" i="4"/>
  <c r="P94" i="4"/>
  <c r="P96" i="4"/>
  <c r="P98" i="4"/>
  <c r="P100" i="4"/>
  <c r="P101" i="4"/>
  <c r="P102" i="4"/>
  <c r="P103" i="4"/>
  <c r="P104" i="4"/>
  <c r="P105" i="4"/>
  <c r="P108" i="4"/>
  <c r="P109" i="4"/>
  <c r="P110" i="4"/>
  <c r="P111" i="4"/>
  <c r="P112" i="4"/>
  <c r="P113" i="4"/>
  <c r="P114" i="4"/>
  <c r="P115" i="4"/>
  <c r="P117" i="4"/>
  <c r="P119" i="4"/>
  <c r="P120" i="4"/>
  <c r="P121" i="4"/>
  <c r="P122" i="4"/>
  <c r="P124" i="4"/>
  <c r="P125" i="4"/>
  <c r="P127" i="4"/>
  <c r="P130" i="4"/>
  <c r="P131" i="4"/>
  <c r="P132" i="4"/>
  <c r="P135" i="4"/>
  <c r="P138" i="4"/>
  <c r="P140" i="4"/>
  <c r="P142" i="4"/>
  <c r="P143" i="4"/>
  <c r="P144" i="4"/>
  <c r="P145" i="4"/>
  <c r="P146" i="4"/>
  <c r="P147" i="4"/>
  <c r="P149" i="4"/>
  <c r="P151" i="4"/>
  <c r="P152" i="4"/>
  <c r="P153" i="4"/>
  <c r="P154" i="4"/>
  <c r="P155" i="4"/>
  <c r="P157" i="4"/>
  <c r="P158" i="4"/>
  <c r="P159" i="4"/>
  <c r="P160" i="4"/>
  <c r="P161" i="4"/>
  <c r="P163" i="4"/>
  <c r="P164" i="4"/>
  <c r="P165" i="4"/>
  <c r="P166" i="4"/>
  <c r="P168" i="4"/>
  <c r="P170" i="4"/>
  <c r="P171" i="4"/>
  <c r="P172" i="4"/>
  <c r="P173" i="4"/>
  <c r="P175" i="4"/>
  <c r="P176" i="4"/>
  <c r="P177" i="4"/>
  <c r="P179" i="4"/>
  <c r="P180" i="4"/>
  <c r="P181" i="4"/>
  <c r="P183" i="4"/>
  <c r="P185" i="4"/>
  <c r="P187" i="4"/>
  <c r="P188" i="4"/>
  <c r="P189" i="4"/>
  <c r="P190" i="4"/>
  <c r="P191" i="4"/>
  <c r="P192" i="4"/>
  <c r="P194" i="4"/>
  <c r="P195" i="4"/>
  <c r="P198" i="4"/>
  <c r="P199" i="4"/>
  <c r="P200" i="4"/>
  <c r="P202" i="4"/>
  <c r="P203" i="4"/>
  <c r="P204" i="4"/>
  <c r="P205" i="4"/>
  <c r="P207" i="4"/>
  <c r="P208" i="4"/>
  <c r="P211" i="4"/>
  <c r="P213" i="4"/>
  <c r="P215" i="4"/>
  <c r="P217" i="4"/>
  <c r="P218" i="4"/>
  <c r="P219" i="4"/>
  <c r="P220" i="4"/>
  <c r="P221" i="4"/>
  <c r="P222" i="4"/>
  <c r="P223" i="4"/>
  <c r="P224" i="4"/>
  <c r="P225" i="4"/>
  <c r="P226" i="4"/>
  <c r="P227" i="4"/>
  <c r="P228" i="4"/>
  <c r="P229" i="4"/>
  <c r="P231" i="4"/>
  <c r="P234" i="4"/>
  <c r="P235" i="4"/>
  <c r="P237" i="4"/>
  <c r="P238" i="4"/>
  <c r="P239" i="4"/>
  <c r="P240" i="4"/>
  <c r="P241" i="4"/>
  <c r="P242" i="4"/>
  <c r="P243" i="4"/>
  <c r="P244" i="4"/>
  <c r="P245" i="4"/>
  <c r="P246" i="4"/>
  <c r="P248" i="4"/>
  <c r="P249" i="4"/>
  <c r="P250" i="4"/>
  <c r="P252" i="4"/>
  <c r="P254" i="4"/>
  <c r="P256" i="4"/>
  <c r="P257" i="4"/>
  <c r="P258" i="4"/>
  <c r="P259" i="4"/>
  <c r="P261" i="4"/>
  <c r="P262" i="4"/>
  <c r="P263" i="4"/>
  <c r="P267" i="4"/>
  <c r="P268" i="4"/>
  <c r="P271" i="4"/>
  <c r="P272" i="4"/>
  <c r="P276" i="4"/>
  <c r="P278" i="4"/>
  <c r="P279" i="4"/>
  <c r="P282" i="4"/>
  <c r="P283" i="4"/>
  <c r="P284" i="4"/>
  <c r="P285" i="4"/>
  <c r="P286" i="4"/>
  <c r="P287" i="4"/>
  <c r="P290" i="4"/>
  <c r="P291" i="4"/>
  <c r="P292" i="4"/>
  <c r="P293" i="4"/>
  <c r="P297" i="4"/>
  <c r="P300" i="4"/>
  <c r="P302" i="4"/>
  <c r="P303" i="4"/>
  <c r="P304" i="4"/>
  <c r="P305" i="4"/>
  <c r="P306" i="4"/>
  <c r="P307" i="4"/>
  <c r="P309" i="4"/>
  <c r="P310" i="4"/>
  <c r="P312" i="4"/>
  <c r="P313" i="4"/>
  <c r="P314" i="4"/>
  <c r="P315" i="4"/>
  <c r="P316" i="4"/>
  <c r="P317" i="4"/>
  <c r="P318" i="4"/>
  <c r="P320" i="4"/>
  <c r="P321" i="4"/>
  <c r="P322" i="4"/>
  <c r="P323" i="4"/>
  <c r="P325" i="4"/>
  <c r="P326" i="4"/>
  <c r="P328" i="4"/>
  <c r="P329" i="4"/>
  <c r="P330" i="4"/>
  <c r="P331" i="4"/>
  <c r="P332" i="4"/>
  <c r="P333" i="4"/>
  <c r="P334" i="4"/>
  <c r="P335" i="4"/>
  <c r="P336" i="4"/>
  <c r="P337" i="4"/>
  <c r="P339" i="4"/>
  <c r="P340" i="4"/>
  <c r="P342" i="4"/>
  <c r="P343" i="4"/>
  <c r="P344" i="4"/>
  <c r="P345" i="4"/>
  <c r="P346" i="4"/>
  <c r="P348" i="4"/>
  <c r="P351" i="4"/>
  <c r="P352" i="4"/>
  <c r="P353" i="4"/>
  <c r="P354" i="4"/>
  <c r="P355" i="4"/>
  <c r="P358" i="4"/>
  <c r="P360" i="4"/>
  <c r="P361" i="4"/>
  <c r="P362" i="4"/>
  <c r="P363" i="4"/>
  <c r="P364" i="4"/>
  <c r="P365" i="4"/>
  <c r="P366" i="4"/>
  <c r="P368" i="4"/>
  <c r="P369" i="4"/>
  <c r="P370" i="4"/>
  <c r="P373" i="4"/>
  <c r="P375" i="4"/>
  <c r="P376" i="4"/>
  <c r="P377" i="4"/>
  <c r="P378" i="4"/>
  <c r="P379" i="4"/>
  <c r="P380" i="4"/>
  <c r="P382" i="4"/>
  <c r="P386" i="4"/>
  <c r="P387" i="4"/>
  <c r="P389" i="4"/>
  <c r="P390" i="4"/>
  <c r="P391" i="4"/>
  <c r="P392" i="4"/>
  <c r="P393" i="4"/>
  <c r="P394" i="4"/>
  <c r="P395" i="4"/>
  <c r="P397" i="4"/>
  <c r="P399" i="4"/>
  <c r="P400" i="4"/>
  <c r="P405" i="4"/>
  <c r="P406" i="4"/>
  <c r="P407" i="4"/>
  <c r="P408" i="4"/>
  <c r="P409" i="4"/>
  <c r="P410" i="4"/>
  <c r="P411" i="4"/>
  <c r="P412" i="4"/>
  <c r="P413" i="4"/>
  <c r="P415" i="4"/>
  <c r="P416" i="4"/>
  <c r="P417" i="4"/>
  <c r="P419" i="4"/>
  <c r="P420" i="4"/>
  <c r="P421" i="4"/>
  <c r="P424" i="4"/>
  <c r="P425" i="4"/>
  <c r="P426" i="4"/>
  <c r="P429" i="4"/>
  <c r="P430" i="4"/>
  <c r="P431" i="4"/>
  <c r="P432" i="4"/>
  <c r="P436" i="4"/>
  <c r="P438" i="4"/>
  <c r="P439" i="4"/>
  <c r="P440" i="4"/>
  <c r="P441" i="4"/>
  <c r="P442" i="4"/>
  <c r="P443" i="4"/>
  <c r="P444" i="4"/>
  <c r="P445" i="4"/>
  <c r="P446" i="4"/>
  <c r="P447" i="4"/>
  <c r="P448" i="4"/>
  <c r="P449" i="4"/>
  <c r="P450" i="4"/>
  <c r="P451" i="4"/>
  <c r="P452" i="4"/>
  <c r="P454" i="4"/>
  <c r="P456" i="4"/>
  <c r="P459" i="4"/>
  <c r="P460" i="4"/>
  <c r="P461" i="4"/>
  <c r="P462" i="4"/>
  <c r="P463" i="4"/>
  <c r="P465" i="4"/>
  <c r="P466" i="4"/>
  <c r="P467" i="4"/>
  <c r="P468" i="4"/>
  <c r="P472" i="4"/>
  <c r="P473" i="4"/>
  <c r="P474" i="4"/>
  <c r="P476" i="4"/>
  <c r="P477" i="4"/>
  <c r="P478" i="4"/>
  <c r="P481" i="4"/>
  <c r="P482" i="4"/>
  <c r="P483" i="4"/>
  <c r="P484" i="4"/>
  <c r="P486" i="4"/>
  <c r="P487" i="4"/>
  <c r="P488" i="4"/>
  <c r="P489" i="4"/>
  <c r="P491" i="4"/>
  <c r="P492" i="4"/>
  <c r="P494" i="4"/>
  <c r="P495" i="4"/>
  <c r="P496" i="4"/>
  <c r="P498" i="4"/>
  <c r="P499" i="4"/>
  <c r="P500" i="4"/>
  <c r="P502" i="4"/>
  <c r="P504" i="4"/>
  <c r="P505" i="4"/>
  <c r="P507" i="4"/>
  <c r="P508" i="4"/>
  <c r="P509" i="4"/>
  <c r="P512" i="4"/>
  <c r="P516" i="4"/>
  <c r="P517" i="4"/>
  <c r="P518" i="4"/>
  <c r="P519" i="4"/>
  <c r="P522" i="4"/>
  <c r="P523" i="4"/>
  <c r="P525" i="4"/>
  <c r="P526" i="4"/>
  <c r="P527" i="4"/>
  <c r="P528" i="4"/>
  <c r="P530" i="4"/>
  <c r="P531" i="4"/>
  <c r="P533" i="4"/>
  <c r="P534" i="4"/>
  <c r="P536" i="4"/>
  <c r="P538" i="4"/>
  <c r="P539" i="4"/>
  <c r="P540" i="4"/>
  <c r="P541" i="4"/>
  <c r="P542" i="4"/>
  <c r="P543" i="4"/>
  <c r="P544" i="4"/>
  <c r="P545" i="4"/>
  <c r="P546" i="4"/>
  <c r="P548" i="4"/>
  <c r="P551" i="4"/>
  <c r="P553" i="4"/>
  <c r="P554" i="4"/>
  <c r="P556" i="4"/>
  <c r="P557" i="4"/>
  <c r="P558" i="4"/>
  <c r="P559" i="4"/>
  <c r="P560" i="4"/>
  <c r="P561" i="4"/>
  <c r="P562" i="4"/>
  <c r="P563" i="4"/>
  <c r="P566" i="4"/>
  <c r="P567" i="4"/>
  <c r="P569" i="4"/>
  <c r="P570" i="4"/>
  <c r="P571" i="4"/>
  <c r="P572" i="4"/>
  <c r="P573" i="4"/>
  <c r="P574" i="4"/>
  <c r="P575" i="4"/>
  <c r="P576" i="4"/>
  <c r="P580" i="4"/>
  <c r="P581" i="4"/>
  <c r="P582" i="4"/>
  <c r="P583" i="4"/>
  <c r="P584" i="4"/>
  <c r="P587" i="4"/>
  <c r="P588" i="4"/>
  <c r="P590" i="4"/>
  <c r="P591" i="4"/>
  <c r="P592" i="4"/>
  <c r="P593" i="4"/>
  <c r="P596" i="4"/>
  <c r="P597" i="4"/>
  <c r="P598" i="4"/>
  <c r="P599" i="4"/>
  <c r="P600" i="4"/>
  <c r="P601" i="4"/>
  <c r="P602" i="4"/>
  <c r="P603" i="4"/>
  <c r="P605" i="4"/>
  <c r="P607" i="4"/>
  <c r="P608" i="4"/>
  <c r="P609" i="4"/>
  <c r="P610" i="4"/>
  <c r="P611" i="4"/>
  <c r="P612" i="4"/>
  <c r="P613" i="4"/>
  <c r="P614" i="4"/>
  <c r="P615" i="4"/>
  <c r="P617" i="4"/>
  <c r="P618" i="4"/>
  <c r="P620" i="4"/>
  <c r="P621" i="4"/>
  <c r="P624" i="4"/>
  <c r="P625" i="4"/>
  <c r="P628" i="4"/>
  <c r="P631" i="4"/>
  <c r="P632" i="4"/>
  <c r="P633" i="4"/>
  <c r="P635" i="4"/>
  <c r="P637" i="4"/>
  <c r="P638" i="4"/>
  <c r="P639" i="4"/>
  <c r="P640" i="4"/>
  <c r="P641" i="4"/>
  <c r="P642" i="4"/>
  <c r="P644" i="4"/>
  <c r="P645" i="4"/>
  <c r="P649" i="4"/>
  <c r="P650" i="4"/>
  <c r="P651" i="4"/>
  <c r="P652" i="4"/>
  <c r="P653" i="4"/>
  <c r="P654" i="4"/>
  <c r="P657" i="4"/>
  <c r="P658" i="4"/>
  <c r="P659" i="4"/>
  <c r="P660" i="4"/>
  <c r="P661" i="4"/>
  <c r="P662" i="4"/>
  <c r="P663" i="4"/>
  <c r="P664" i="4"/>
  <c r="P665" i="4"/>
  <c r="P667" i="4"/>
  <c r="P670" i="4"/>
  <c r="P672" i="4"/>
  <c r="P675" i="4"/>
  <c r="P677" i="4"/>
  <c r="P678" i="4"/>
  <c r="P679" i="4"/>
  <c r="P680" i="4"/>
  <c r="P681" i="4"/>
  <c r="P682" i="4"/>
  <c r="P684" i="4"/>
  <c r="P685" i="4"/>
  <c r="P686" i="4"/>
  <c r="P687" i="4"/>
  <c r="P688" i="4"/>
  <c r="P690" i="4"/>
  <c r="P692" i="4"/>
  <c r="P695" i="4"/>
  <c r="P696" i="4"/>
  <c r="P697" i="4"/>
  <c r="P700" i="4"/>
  <c r="P701" i="4"/>
  <c r="P703" i="4"/>
  <c r="P704" i="4"/>
  <c r="P706" i="4"/>
  <c r="P708" i="4"/>
  <c r="P709" i="4"/>
  <c r="P710" i="4"/>
  <c r="P711" i="4"/>
  <c r="P712" i="4"/>
  <c r="P713" i="4"/>
  <c r="P714" i="4"/>
  <c r="P715" i="4"/>
  <c r="P718" i="4"/>
  <c r="P719" i="4"/>
  <c r="P720" i="4"/>
  <c r="P721" i="4"/>
  <c r="P723" i="4"/>
  <c r="P725" i="4"/>
  <c r="P726" i="4"/>
  <c r="P727" i="4"/>
  <c r="P731" i="4"/>
  <c r="P732" i="4"/>
  <c r="P734" i="4"/>
  <c r="P735" i="4"/>
  <c r="P736" i="4"/>
  <c r="P738" i="4"/>
  <c r="P740" i="4"/>
  <c r="P742" i="4"/>
  <c r="P743" i="4"/>
  <c r="P745" i="4"/>
  <c r="P747" i="4"/>
  <c r="P748" i="4"/>
  <c r="P750" i="4"/>
  <c r="P751" i="4"/>
  <c r="P752" i="4"/>
  <c r="P754" i="4"/>
  <c r="P755" i="4"/>
  <c r="P758" i="4"/>
  <c r="P759" i="4"/>
  <c r="P760" i="4"/>
  <c r="P762" i="4"/>
  <c r="P763" i="4"/>
  <c r="P764" i="4"/>
  <c r="P766" i="4"/>
  <c r="P769" i="4"/>
  <c r="P773" i="4"/>
  <c r="P775" i="4"/>
  <c r="P776" i="4"/>
  <c r="P777" i="4"/>
  <c r="P778" i="4"/>
  <c r="P779" i="4"/>
  <c r="P780" i="4"/>
  <c r="P781" i="4"/>
  <c r="P783" i="4"/>
  <c r="P784" i="4"/>
  <c r="P785" i="4"/>
  <c r="P786" i="4"/>
  <c r="P787" i="4"/>
  <c r="P789" i="4"/>
  <c r="P790" i="4"/>
  <c r="P792" i="4"/>
  <c r="P794" i="4"/>
  <c r="P796" i="4"/>
  <c r="P797" i="4"/>
  <c r="P799" i="4"/>
  <c r="P800" i="4"/>
  <c r="P801" i="4"/>
  <c r="P803" i="4"/>
  <c r="P804" i="4"/>
  <c r="P805" i="4"/>
  <c r="P808" i="4"/>
  <c r="P809" i="4"/>
  <c r="P810" i="4"/>
  <c r="P813" i="4"/>
  <c r="P814" i="4"/>
  <c r="P815" i="4"/>
  <c r="P817" i="4"/>
  <c r="P818" i="4"/>
  <c r="P820" i="4"/>
  <c r="P821" i="4"/>
  <c r="P825" i="4"/>
  <c r="P826" i="4"/>
  <c r="P827" i="4"/>
  <c r="P828" i="4"/>
  <c r="P830" i="4"/>
  <c r="P831" i="4"/>
  <c r="P834" i="4"/>
  <c r="P835" i="4"/>
  <c r="P836" i="4"/>
  <c r="P837" i="4"/>
  <c r="P838" i="4"/>
  <c r="P839" i="4"/>
  <c r="P840" i="4"/>
  <c r="P841" i="4"/>
  <c r="P842" i="4"/>
  <c r="P843" i="4"/>
  <c r="P847" i="4"/>
  <c r="P848" i="4"/>
  <c r="P849" i="4"/>
  <c r="P850" i="4"/>
  <c r="P851" i="4"/>
  <c r="P854" i="4"/>
  <c r="P855" i="4"/>
  <c r="P856" i="4"/>
  <c r="P859" i="4"/>
  <c r="P862" i="4"/>
  <c r="P864" i="4"/>
  <c r="P865" i="4"/>
  <c r="P866" i="4"/>
  <c r="P868" i="4"/>
  <c r="P871" i="4"/>
  <c r="P872" i="4"/>
  <c r="P873" i="4"/>
  <c r="P874" i="4"/>
  <c r="P875" i="4"/>
  <c r="P876" i="4"/>
  <c r="P877" i="4"/>
  <c r="P878" i="4"/>
  <c r="P879" i="4"/>
  <c r="P881" i="4"/>
  <c r="P882" i="4"/>
  <c r="P888" i="4"/>
  <c r="P889" i="4"/>
  <c r="P891" i="4"/>
  <c r="P892" i="4"/>
  <c r="P895" i="4"/>
  <c r="P896" i="4"/>
  <c r="P898" i="4"/>
  <c r="P899" i="4"/>
  <c r="P900" i="4"/>
  <c r="P902" i="4"/>
  <c r="P903" i="4"/>
  <c r="P904" i="4"/>
  <c r="P905" i="4"/>
  <c r="P906" i="4"/>
  <c r="P907" i="4"/>
  <c r="P910" i="4"/>
  <c r="P911" i="4"/>
  <c r="P912" i="4"/>
  <c r="P913" i="4"/>
  <c r="P914" i="4"/>
  <c r="P917" i="4"/>
  <c r="P920" i="4"/>
  <c r="P921" i="4"/>
  <c r="P922" i="4"/>
  <c r="P923" i="4"/>
  <c r="P924" i="4"/>
  <c r="P925" i="4"/>
  <c r="P926" i="4"/>
  <c r="P928" i="4"/>
  <c r="P929" i="4"/>
  <c r="P931" i="4"/>
  <c r="P933" i="4"/>
  <c r="P935" i="4"/>
  <c r="P938" i="4"/>
  <c r="P939" i="4"/>
  <c r="P940" i="4"/>
  <c r="P942" i="4"/>
  <c r="P943" i="4"/>
  <c r="P944" i="4"/>
  <c r="P945" i="4"/>
  <c r="P947" i="4"/>
  <c r="P948" i="4"/>
  <c r="P949" i="4"/>
  <c r="P951" i="4"/>
  <c r="P952" i="4"/>
  <c r="P953" i="4"/>
  <c r="P954" i="4"/>
  <c r="P955" i="4"/>
  <c r="P956" i="4"/>
  <c r="P957" i="4"/>
  <c r="P959" i="4"/>
  <c r="P960" i="4"/>
  <c r="P961" i="4"/>
  <c r="P962" i="4"/>
  <c r="P965" i="4"/>
  <c r="P966" i="4"/>
  <c r="P968" i="4"/>
  <c r="P970" i="4"/>
  <c r="P971" i="4"/>
  <c r="P972" i="4"/>
  <c r="P974" i="4"/>
  <c r="P976" i="4"/>
  <c r="P977" i="4"/>
  <c r="P980" i="4"/>
  <c r="P981" i="4"/>
  <c r="P982" i="4"/>
  <c r="P983" i="4"/>
  <c r="P984" i="4"/>
  <c r="P987" i="4"/>
  <c r="P988" i="4"/>
  <c r="P990" i="4"/>
  <c r="P991" i="4"/>
  <c r="P994" i="4"/>
  <c r="P995" i="4"/>
  <c r="P996" i="4"/>
  <c r="P997" i="4"/>
  <c r="P998" i="4"/>
  <c r="P1000" i="4"/>
  <c r="P1001" i="4"/>
  <c r="P1002" i="4"/>
  <c r="P1003" i="4"/>
  <c r="P1005" i="4"/>
  <c r="P1007" i="4"/>
  <c r="P1008" i="4"/>
  <c r="P1009" i="4"/>
  <c r="P1012" i="4"/>
  <c r="P1013" i="4"/>
  <c r="P1015" i="4"/>
  <c r="P1016" i="4"/>
  <c r="P1017" i="4"/>
  <c r="P1019" i="4"/>
  <c r="P1020" i="4"/>
  <c r="P1023" i="4"/>
  <c r="P1024" i="4"/>
  <c r="P1027" i="4"/>
  <c r="P1029" i="4"/>
  <c r="P1030" i="4"/>
  <c r="P1031" i="4"/>
  <c r="P1032" i="4"/>
  <c r="P1034" i="4"/>
  <c r="P1035" i="4"/>
  <c r="P1036" i="4"/>
  <c r="P1038" i="4"/>
  <c r="P1040" i="4"/>
  <c r="P1041" i="4"/>
  <c r="P1042" i="4"/>
  <c r="P1043" i="4"/>
  <c r="P1044" i="4"/>
  <c r="P1045" i="4"/>
  <c r="P1046" i="4"/>
  <c r="P1047" i="4"/>
  <c r="P1050" i="4"/>
  <c r="P1052" i="4"/>
  <c r="P1053" i="4"/>
  <c r="P1054" i="4"/>
  <c r="P1055" i="4"/>
  <c r="P1056" i="4"/>
  <c r="P1057" i="4"/>
  <c r="P1058" i="4"/>
  <c r="P1059" i="4"/>
  <c r="P1060" i="4"/>
  <c r="P1061" i="4"/>
  <c r="P1062" i="4"/>
  <c r="P1063" i="4"/>
  <c r="P1064" i="4"/>
  <c r="P1065" i="4"/>
  <c r="P1066" i="4"/>
  <c r="P1067" i="4"/>
  <c r="P1068" i="4"/>
  <c r="P1070" i="4"/>
  <c r="P1072" i="4"/>
  <c r="P1074" i="4"/>
  <c r="P1075" i="4"/>
  <c r="P1076" i="4"/>
  <c r="P1077" i="4"/>
  <c r="P1078" i="4"/>
  <c r="P1079" i="4"/>
  <c r="P1080" i="4"/>
  <c r="P1082" i="4"/>
  <c r="P1085" i="4"/>
  <c r="P1087" i="4"/>
  <c r="P1088" i="4"/>
  <c r="P1090" i="4"/>
  <c r="P1091" i="4"/>
  <c r="P1092" i="4"/>
  <c r="P1094" i="4"/>
  <c r="P1096" i="4"/>
  <c r="P1102" i="4"/>
  <c r="P1103" i="4"/>
  <c r="P1106" i="4"/>
  <c r="P1107" i="4"/>
  <c r="P1109" i="4"/>
  <c r="P1111" i="4"/>
  <c r="P1112" i="4"/>
  <c r="P1113" i="4"/>
  <c r="P1114" i="4"/>
  <c r="P1115" i="4"/>
  <c r="P1120" i="4"/>
  <c r="P1121" i="4"/>
  <c r="P1124" i="4"/>
  <c r="P1125" i="4"/>
  <c r="P1126" i="4"/>
  <c r="P1128" i="4"/>
  <c r="P1129" i="4"/>
  <c r="P1130" i="4"/>
  <c r="P1131" i="4"/>
  <c r="P1132" i="4"/>
  <c r="P1133" i="4"/>
  <c r="P1134" i="4"/>
  <c r="P1135" i="4"/>
  <c r="P1136" i="4"/>
  <c r="P1137" i="4"/>
  <c r="P1139" i="4"/>
  <c r="P1141" i="4"/>
  <c r="P1142" i="4"/>
  <c r="P1144" i="4"/>
  <c r="P1147" i="4"/>
  <c r="P1148" i="4"/>
  <c r="P1150" i="4"/>
  <c r="P1151" i="4"/>
  <c r="P1152" i="4"/>
  <c r="P1156" i="4"/>
  <c r="P1157" i="4"/>
  <c r="P1158" i="4"/>
  <c r="P1159" i="4"/>
  <c r="P1160" i="4"/>
  <c r="P1161" i="4"/>
  <c r="P1162" i="4"/>
  <c r="P1163" i="4"/>
  <c r="P1164" i="4"/>
  <c r="P1165" i="4"/>
  <c r="P1166" i="4"/>
  <c r="P1168" i="4"/>
  <c r="P1171" i="4"/>
  <c r="P1173" i="4"/>
  <c r="P1176" i="4"/>
  <c r="P1177" i="4"/>
  <c r="P1181" i="4"/>
  <c r="P1182" i="4"/>
  <c r="P1184" i="4"/>
  <c r="P1185" i="4"/>
  <c r="P1187" i="4"/>
  <c r="P1188" i="4"/>
  <c r="P1190" i="4"/>
  <c r="P1194" i="4"/>
  <c r="P1196" i="4"/>
  <c r="P1197" i="4"/>
  <c r="P1199" i="4"/>
  <c r="P1200" i="4"/>
  <c r="P1201" i="4"/>
  <c r="P1202" i="4"/>
  <c r="P1203" i="4"/>
  <c r="P1204" i="4"/>
  <c r="P1205" i="4"/>
  <c r="P1206" i="4"/>
  <c r="P1207" i="4"/>
  <c r="P1208" i="4"/>
  <c r="P1209" i="4"/>
  <c r="P1210" i="4"/>
  <c r="P1211" i="4"/>
  <c r="P1213" i="4"/>
  <c r="P1214" i="4"/>
  <c r="P1217" i="4"/>
  <c r="P1218" i="4"/>
  <c r="P1219" i="4"/>
  <c r="P1220" i="4"/>
  <c r="P1224" i="4"/>
  <c r="P1225" i="4"/>
  <c r="P1226" i="4"/>
  <c r="P1227" i="4"/>
  <c r="P1229" i="4"/>
  <c r="P1230" i="4"/>
  <c r="P1231" i="4"/>
  <c r="P1232" i="4"/>
  <c r="P1233" i="4"/>
  <c r="P1234" i="4"/>
  <c r="P1236" i="4"/>
  <c r="P1238" i="4"/>
  <c r="P1239" i="4"/>
  <c r="P1241" i="4"/>
  <c r="P1242" i="4"/>
  <c r="P1243" i="4"/>
  <c r="P1244" i="4"/>
  <c r="P1246" i="4"/>
  <c r="P1247" i="4"/>
  <c r="P1248" i="4"/>
  <c r="P1249" i="4"/>
  <c r="P1250" i="4"/>
  <c r="P1254" i="4"/>
  <c r="P1256" i="4"/>
  <c r="P1257" i="4"/>
  <c r="P1258" i="4"/>
  <c r="P1260" i="4"/>
  <c r="P1263" i="4"/>
  <c r="P1264" i="4"/>
  <c r="P1265" i="4"/>
  <c r="P1266" i="4"/>
  <c r="P1267" i="4"/>
  <c r="P1268" i="4"/>
  <c r="P1269" i="4"/>
  <c r="P1270" i="4"/>
  <c r="P1272" i="4"/>
  <c r="P1273" i="4"/>
  <c r="P1274" i="4"/>
  <c r="P1275" i="4"/>
  <c r="P1276" i="4"/>
  <c r="P1277" i="4"/>
  <c r="P1278" i="4"/>
  <c r="P1279" i="4"/>
  <c r="P1280" i="4"/>
  <c r="P1281" i="4"/>
  <c r="P1283" i="4"/>
  <c r="P1284" i="4"/>
  <c r="P1285" i="4"/>
  <c r="P1288" i="4"/>
  <c r="P1291" i="4"/>
  <c r="P1293" i="4"/>
  <c r="P1294" i="4"/>
  <c r="P1295" i="4"/>
  <c r="P1298" i="4"/>
  <c r="P1300" i="4"/>
  <c r="P1301" i="4"/>
  <c r="P1302" i="4"/>
  <c r="P1303" i="4"/>
  <c r="P1304" i="4"/>
  <c r="P1305" i="4"/>
  <c r="P1306" i="4"/>
  <c r="P1308" i="4"/>
  <c r="P1309" i="4"/>
  <c r="P1310" i="4"/>
  <c r="P1311" i="4"/>
  <c r="P1312" i="4"/>
  <c r="P1313" i="4"/>
  <c r="P1316" i="4"/>
  <c r="P1318" i="4"/>
  <c r="P1319" i="4"/>
  <c r="P1321" i="4"/>
  <c r="P1322" i="4"/>
  <c r="P1323" i="4"/>
  <c r="P1325" i="4"/>
  <c r="P1326" i="4"/>
  <c r="P1327" i="4"/>
  <c r="P1329" i="4"/>
  <c r="P1330" i="4"/>
  <c r="P1331" i="4"/>
  <c r="P1333" i="4"/>
  <c r="P1337" i="4"/>
  <c r="P1338" i="4"/>
  <c r="P1339" i="4"/>
  <c r="P1341" i="4"/>
  <c r="P1342" i="4"/>
  <c r="P1344" i="4"/>
  <c r="P1345" i="4"/>
  <c r="P1348" i="4"/>
  <c r="P1350" i="4"/>
  <c r="P1351" i="4"/>
  <c r="P1352" i="4"/>
  <c r="P1354" i="4"/>
  <c r="P1355" i="4"/>
  <c r="P1356" i="4"/>
  <c r="P1357" i="4"/>
  <c r="P1358" i="4"/>
  <c r="P1359" i="4"/>
  <c r="P1360" i="4"/>
  <c r="P1362" i="4"/>
  <c r="P1363" i="4"/>
  <c r="P1364" i="4"/>
  <c r="P1367" i="4"/>
  <c r="P1368" i="4"/>
  <c r="P1369" i="4"/>
  <c r="P1373" i="4"/>
  <c r="P1374" i="4"/>
  <c r="P1377" i="4"/>
  <c r="P1378" i="4"/>
  <c r="P1380" i="4"/>
  <c r="P1381" i="4"/>
  <c r="P1383" i="4"/>
  <c r="P1387" i="4"/>
  <c r="P1390" i="4"/>
  <c r="P1391" i="4"/>
  <c r="P1392" i="4"/>
  <c r="P1393" i="4"/>
  <c r="P1395" i="4"/>
  <c r="P1396" i="4"/>
  <c r="P1399" i="4"/>
  <c r="P1400" i="4"/>
  <c r="P1401" i="4"/>
  <c r="P1402" i="4"/>
  <c r="P1403" i="4"/>
  <c r="P1406" i="4"/>
  <c r="P1408" i="4"/>
  <c r="P1410" i="4"/>
  <c r="P1411" i="4"/>
  <c r="P1413" i="4"/>
  <c r="P1414" i="4"/>
  <c r="P1415" i="4"/>
  <c r="P1416" i="4"/>
  <c r="P1418" i="4"/>
  <c r="P1419" i="4"/>
  <c r="P1422" i="4"/>
  <c r="P1424" i="4"/>
  <c r="P1425" i="4"/>
  <c r="P1426" i="4"/>
  <c r="P1427" i="4"/>
  <c r="P1428" i="4"/>
  <c r="P1431" i="4"/>
  <c r="P1432" i="4"/>
  <c r="P1433" i="4"/>
  <c r="P1434" i="4"/>
  <c r="P1435" i="4"/>
  <c r="P1437" i="4"/>
  <c r="P1438" i="4"/>
  <c r="P1439" i="4"/>
  <c r="P1441" i="4"/>
  <c r="P1442" i="4"/>
  <c r="P1444" i="4"/>
  <c r="P1445" i="4"/>
  <c r="P1446" i="4"/>
  <c r="P1447" i="4"/>
  <c r="P1448" i="4"/>
  <c r="P1449" i="4"/>
  <c r="P1450" i="4"/>
  <c r="P1451" i="4"/>
  <c r="P1452" i="4"/>
  <c r="P1453" i="4"/>
  <c r="P1455" i="4"/>
  <c r="P1456" i="4"/>
  <c r="P1457" i="4"/>
  <c r="P1459" i="4"/>
  <c r="P1461" i="4"/>
  <c r="P1462" i="4"/>
  <c r="P1464" i="4"/>
  <c r="P1465" i="4"/>
  <c r="P1466" i="4"/>
  <c r="P1467" i="4"/>
  <c r="P1469" i="4"/>
  <c r="P1471" i="4"/>
  <c r="P1472" i="4"/>
  <c r="P1473" i="4"/>
  <c r="P1474" i="4"/>
  <c r="P1478" i="4"/>
  <c r="P1479" i="4"/>
  <c r="P1480" i="4"/>
  <c r="P1481" i="4"/>
  <c r="P1484" i="4"/>
  <c r="P1485" i="4"/>
  <c r="P1487" i="4"/>
  <c r="P1488" i="4"/>
  <c r="P1489" i="4"/>
  <c r="P1491" i="4"/>
  <c r="P1492" i="4"/>
  <c r="P1494" i="4"/>
  <c r="P1495" i="4"/>
  <c r="P1497" i="4"/>
  <c r="P1498" i="4"/>
  <c r="P1499" i="4"/>
  <c r="P1501" i="4"/>
  <c r="P1502" i="4"/>
  <c r="P1504" i="4"/>
  <c r="P1505" i="4"/>
  <c r="P1506" i="4"/>
  <c r="P1510" i="4"/>
  <c r="P1513" i="4"/>
  <c r="P1515" i="4"/>
  <c r="P1517" i="4"/>
  <c r="P1518" i="4"/>
  <c r="P1519" i="4"/>
  <c r="P1520" i="4"/>
  <c r="P1521" i="4"/>
  <c r="P1522" i="4"/>
  <c r="P1523" i="4"/>
  <c r="P1524" i="4"/>
  <c r="P1525" i="4"/>
  <c r="P1527" i="4"/>
  <c r="P1528" i="4"/>
  <c r="P1529" i="4"/>
  <c r="P1530" i="4"/>
  <c r="P1531" i="4"/>
  <c r="P1533" i="4"/>
  <c r="P1534" i="4"/>
  <c r="P1535" i="4"/>
  <c r="P1537" i="4"/>
  <c r="P1538" i="4"/>
  <c r="P1539" i="4"/>
  <c r="P1540" i="4"/>
  <c r="P1541" i="4"/>
  <c r="P1543" i="4"/>
  <c r="P1544" i="4"/>
  <c r="P1545" i="4"/>
  <c r="P1546" i="4"/>
  <c r="P1547" i="4"/>
  <c r="P1549" i="4"/>
  <c r="P1550" i="4"/>
  <c r="P1553" i="4"/>
  <c r="P1555" i="4"/>
  <c r="P1557" i="4"/>
  <c r="P1559" i="4"/>
  <c r="P1560" i="4"/>
  <c r="P1561" i="4"/>
  <c r="P1562" i="4"/>
  <c r="P1563" i="4"/>
  <c r="P1566" i="4"/>
  <c r="P1567" i="4"/>
  <c r="P1568" i="4"/>
  <c r="P1569" i="4"/>
  <c r="P1571" i="4"/>
  <c r="P1572" i="4"/>
  <c r="P1576" i="4"/>
  <c r="P1581" i="4"/>
  <c r="P1583" i="4"/>
  <c r="P1584" i="4"/>
  <c r="P1585" i="4"/>
  <c r="P1587" i="4"/>
  <c r="P1590" i="4"/>
  <c r="P1591" i="4"/>
  <c r="P1593" i="4"/>
  <c r="P1596" i="4"/>
  <c r="P1597" i="4"/>
  <c r="P1598" i="4"/>
  <c r="P1599" i="4"/>
  <c r="P1600" i="4"/>
  <c r="P1601" i="4"/>
  <c r="P1602" i="4"/>
  <c r="P1604" i="4"/>
  <c r="P1605" i="4"/>
  <c r="P1606" i="4"/>
  <c r="P1607" i="4"/>
  <c r="P1608" i="4"/>
  <c r="P1610" i="4"/>
  <c r="P1611" i="4"/>
  <c r="P1612" i="4"/>
  <c r="P1613" i="4"/>
  <c r="P1614" i="4"/>
  <c r="P1615" i="4"/>
  <c r="P1616" i="4"/>
  <c r="P1621" i="4"/>
  <c r="P1622" i="4"/>
  <c r="P1624" i="4"/>
  <c r="P1625" i="4"/>
  <c r="P1626" i="4"/>
  <c r="P1628" i="4"/>
  <c r="P1630" i="4"/>
  <c r="P1631" i="4"/>
  <c r="P1632" i="4"/>
  <c r="P1634" i="4"/>
  <c r="P1637" i="4"/>
  <c r="P1639" i="4"/>
  <c r="P1640" i="4"/>
  <c r="P1641" i="4"/>
  <c r="P1642" i="4"/>
  <c r="P1643" i="4"/>
  <c r="P1644" i="4"/>
  <c r="P1645" i="4"/>
  <c r="P1646" i="4"/>
  <c r="P1648" i="4"/>
  <c r="P1650" i="4"/>
  <c r="P1651" i="4"/>
  <c r="P1652" i="4"/>
  <c r="P1653" i="4"/>
  <c r="P1654" i="4"/>
  <c r="P1655" i="4"/>
  <c r="P1657" i="4"/>
  <c r="P1658" i="4"/>
  <c r="P1659" i="4"/>
  <c r="P1661" i="4"/>
  <c r="P1663" i="4"/>
  <c r="P1664" i="4"/>
  <c r="P1665" i="4"/>
  <c r="P1666" i="4"/>
  <c r="P1667" i="4"/>
  <c r="P1669" i="4"/>
  <c r="P1670" i="4"/>
  <c r="P1672" i="4"/>
  <c r="P1673" i="4"/>
  <c r="P1674" i="4"/>
  <c r="P1675" i="4"/>
  <c r="P1676" i="4"/>
  <c r="P1677" i="4"/>
  <c r="P1678" i="4"/>
  <c r="P1679" i="4"/>
  <c r="P1680" i="4"/>
  <c r="P1683" i="4"/>
  <c r="P1684" i="4"/>
  <c r="P1685" i="4"/>
  <c r="P1686" i="4"/>
  <c r="P1687" i="4"/>
  <c r="P1688" i="4"/>
  <c r="P1689" i="4"/>
  <c r="P1690" i="4"/>
  <c r="P1691" i="4"/>
  <c r="P1693" i="4"/>
  <c r="P1695" i="4"/>
  <c r="P1696" i="4"/>
  <c r="P1697" i="4"/>
  <c r="P1699" i="4"/>
  <c r="P1700" i="4"/>
  <c r="P1704" i="4"/>
  <c r="P1705" i="4"/>
  <c r="P1707" i="4"/>
  <c r="P1708" i="4"/>
  <c r="P1710" i="4"/>
  <c r="P1711" i="4"/>
  <c r="P1712" i="4"/>
  <c r="P1713" i="4"/>
  <c r="P1714" i="4"/>
  <c r="P1715" i="4"/>
  <c r="P1717" i="4"/>
  <c r="P1718" i="4"/>
  <c r="P1719" i="4"/>
  <c r="P1721" i="4"/>
  <c r="P1722" i="4"/>
  <c r="P1724" i="4"/>
  <c r="P1725" i="4"/>
  <c r="P1726" i="4"/>
  <c r="P1727" i="4"/>
  <c r="P1728" i="4"/>
  <c r="P1730" i="4"/>
  <c r="P1731" i="4"/>
  <c r="P1732" i="4"/>
  <c r="P1733" i="4"/>
  <c r="P1734" i="4"/>
  <c r="P1735" i="4"/>
  <c r="P1738" i="4"/>
  <c r="P1740" i="4"/>
  <c r="P1741" i="4"/>
  <c r="P1742" i="4"/>
  <c r="P1743" i="4"/>
  <c r="P1744" i="4"/>
  <c r="P1746" i="4"/>
  <c r="P1748" i="4"/>
  <c r="P1749" i="4"/>
  <c r="P1750" i="4"/>
  <c r="P1751" i="4"/>
  <c r="P1752" i="4"/>
  <c r="P1753" i="4"/>
  <c r="P1754" i="4"/>
  <c r="P1755" i="4"/>
  <c r="P1758" i="4"/>
  <c r="P1759" i="4"/>
  <c r="P1760" i="4"/>
  <c r="P1761" i="4"/>
  <c r="P1763" i="4"/>
  <c r="P1766" i="4"/>
  <c r="P1768" i="4"/>
  <c r="P1770" i="4"/>
  <c r="P1771" i="4"/>
  <c r="P1772" i="4"/>
  <c r="P1773" i="4"/>
  <c r="P1774" i="4"/>
  <c r="P1776" i="4"/>
  <c r="P1777" i="4"/>
  <c r="P1778" i="4"/>
  <c r="P1783" i="4"/>
  <c r="P1784" i="4"/>
  <c r="P1785" i="4"/>
  <c r="P1786" i="4"/>
  <c r="P1787" i="4"/>
  <c r="P1788" i="4"/>
  <c r="P1790" i="4"/>
  <c r="P1791" i="4"/>
  <c r="P1795" i="4"/>
  <c r="P1796" i="4"/>
  <c r="P1798" i="4"/>
  <c r="P1799" i="4"/>
  <c r="P1800" i="4"/>
  <c r="P1801" i="4"/>
  <c r="P1802" i="4"/>
  <c r="P1803" i="4"/>
  <c r="P1805" i="4"/>
  <c r="P1806" i="4"/>
  <c r="P1807" i="4"/>
  <c r="P1808" i="4"/>
  <c r="P1809" i="4"/>
  <c r="P1811" i="4"/>
  <c r="P1812" i="4"/>
  <c r="P1813" i="4"/>
  <c r="P1814" i="4"/>
  <c r="P1815" i="4"/>
  <c r="P1818" i="4"/>
  <c r="P1819" i="4"/>
  <c r="P1822" i="4"/>
  <c r="P1823" i="4"/>
  <c r="P1824" i="4"/>
  <c r="P1825" i="4"/>
  <c r="P1826" i="4"/>
  <c r="P1827" i="4"/>
  <c r="P1830" i="4"/>
  <c r="P1834" i="4"/>
  <c r="P1835" i="4"/>
  <c r="P1838" i="4"/>
  <c r="P1841" i="4"/>
  <c r="P1843" i="4"/>
  <c r="P1844" i="4"/>
  <c r="P1846" i="4"/>
  <c r="P1847" i="4"/>
  <c r="P1848" i="4"/>
  <c r="P1849" i="4"/>
  <c r="P1850" i="4"/>
  <c r="P1851" i="4"/>
  <c r="P1853" i="4"/>
  <c r="P1854" i="4"/>
  <c r="P1855" i="4"/>
  <c r="P1858" i="4"/>
  <c r="P1860" i="4"/>
  <c r="P1861" i="4"/>
  <c r="P1862" i="4"/>
  <c r="P1866" i="4"/>
  <c r="P1867" i="4"/>
  <c r="P1868" i="4"/>
  <c r="P1869" i="4"/>
  <c r="P1870" i="4"/>
  <c r="P1871" i="4"/>
  <c r="P1875" i="4"/>
  <c r="P1876" i="4"/>
  <c r="P1877" i="4"/>
  <c r="P1879" i="4"/>
  <c r="P1880" i="4"/>
  <c r="P1881" i="4"/>
  <c r="P1882" i="4"/>
  <c r="P1884" i="4"/>
  <c r="P1885" i="4"/>
  <c r="P1886" i="4"/>
  <c r="P1887" i="4"/>
  <c r="P1889" i="4"/>
  <c r="P1890" i="4"/>
  <c r="P1891" i="4"/>
  <c r="P1894" i="4"/>
  <c r="P1895" i="4"/>
  <c r="P1896" i="4"/>
  <c r="P1897" i="4"/>
  <c r="P1899" i="4"/>
  <c r="P1901" i="4"/>
  <c r="P1902" i="4"/>
  <c r="P1903" i="4"/>
  <c r="P1904" i="4"/>
  <c r="P1906" i="4"/>
  <c r="P1908" i="4"/>
  <c r="P1912" i="4"/>
  <c r="P1914" i="4"/>
  <c r="P1915" i="4"/>
  <c r="P1916" i="4"/>
  <c r="P1917" i="4"/>
  <c r="P1918" i="4"/>
  <c r="P1919" i="4"/>
  <c r="P1920" i="4"/>
  <c r="P1921" i="4"/>
  <c r="P1922" i="4"/>
  <c r="P1926" i="4"/>
  <c r="P1927" i="4"/>
  <c r="P1931" i="4"/>
  <c r="P1933" i="4"/>
  <c r="P1937" i="4"/>
  <c r="P1938" i="4"/>
  <c r="P1939" i="4"/>
  <c r="P1940" i="4"/>
  <c r="P1941" i="4"/>
  <c r="P1943" i="4"/>
  <c r="P1944" i="4"/>
  <c r="P1945" i="4"/>
  <c r="P1946" i="4"/>
  <c r="P1947" i="4"/>
  <c r="P1948" i="4"/>
  <c r="P1950" i="4"/>
  <c r="P1952" i="4"/>
  <c r="P1953" i="4"/>
  <c r="P1956" i="4"/>
  <c r="P1958" i="4"/>
  <c r="P1959" i="4"/>
  <c r="P1961" i="4"/>
  <c r="P1962" i="4"/>
  <c r="P1963" i="4"/>
  <c r="P1966" i="4"/>
  <c r="P1967" i="4"/>
  <c r="P1968" i="4"/>
  <c r="P1969" i="4"/>
  <c r="P1970" i="4"/>
  <c r="P1971" i="4"/>
  <c r="P1972" i="4"/>
  <c r="P1973" i="4"/>
  <c r="P1974" i="4"/>
  <c r="P1976" i="4"/>
  <c r="P1979" i="4"/>
  <c r="P1980" i="4"/>
  <c r="P1981" i="4"/>
  <c r="P1982" i="4"/>
  <c r="P1983" i="4"/>
  <c r="P1984" i="4"/>
  <c r="P1985" i="4"/>
  <c r="P1986" i="4"/>
  <c r="P1988" i="4"/>
  <c r="P1992" i="4"/>
  <c r="P1993" i="4"/>
  <c r="P1995" i="4"/>
  <c r="P1996" i="4"/>
  <c r="P1997" i="4"/>
  <c r="P1998" i="4"/>
  <c r="P2000" i="4"/>
  <c r="P2003" i="4"/>
  <c r="P2007" i="4"/>
  <c r="P2009" i="4"/>
  <c r="P2010" i="4"/>
  <c r="P2011" i="4"/>
  <c r="P2012" i="4"/>
  <c r="P2013" i="4"/>
  <c r="P2014" i="4"/>
  <c r="P2015" i="4"/>
  <c r="P2016" i="4"/>
  <c r="P2017" i="4"/>
  <c r="P2018" i="4"/>
  <c r="P2019" i="4"/>
  <c r="P2020" i="4"/>
  <c r="P2023" i="4"/>
  <c r="P2025" i="4"/>
  <c r="P2028" i="4"/>
  <c r="P2029" i="4"/>
  <c r="P2030" i="4"/>
  <c r="P2031" i="4"/>
  <c r="P2032" i="4"/>
  <c r="P2034" i="4"/>
  <c r="P2036" i="4"/>
  <c r="P2037" i="4"/>
  <c r="P2039" i="4"/>
  <c r="P2040" i="4"/>
  <c r="P2042" i="4"/>
  <c r="P2043" i="4"/>
  <c r="P2044" i="4"/>
  <c r="P2045" i="4"/>
  <c r="P2047" i="4"/>
  <c r="P2048" i="4"/>
  <c r="P2049" i="4"/>
  <c r="P2050" i="4"/>
  <c r="P2051" i="4"/>
  <c r="P2053" i="4"/>
  <c r="P2054" i="4"/>
  <c r="P2055" i="4"/>
  <c r="P2056" i="4"/>
  <c r="P2057" i="4"/>
  <c r="P2058" i="4"/>
  <c r="P2060" i="4"/>
  <c r="P2061" i="4"/>
  <c r="P2064" i="4"/>
  <c r="P2065" i="4"/>
  <c r="P2066" i="4"/>
  <c r="P2067" i="4"/>
  <c r="P2068" i="4"/>
  <c r="P2069" i="4"/>
  <c r="P2070" i="4"/>
  <c r="P2072" i="4"/>
  <c r="P2074" i="4"/>
  <c r="P2076" i="4"/>
  <c r="P2077" i="4"/>
  <c r="P2080" i="4"/>
  <c r="P2082" i="4"/>
  <c r="P2083" i="4"/>
  <c r="P2084" i="4"/>
  <c r="P2085" i="4"/>
  <c r="P2086" i="4"/>
  <c r="P2087" i="4"/>
  <c r="P2088" i="4"/>
  <c r="P2090" i="4"/>
  <c r="P2092" i="4"/>
  <c r="P2094" i="4"/>
  <c r="P2095" i="4"/>
  <c r="P2097" i="4"/>
  <c r="P2099" i="4"/>
  <c r="P2100" i="4"/>
  <c r="P2102" i="4"/>
  <c r="P2104" i="4"/>
  <c r="P2106" i="4"/>
  <c r="P2107" i="4"/>
  <c r="P2110" i="4"/>
  <c r="P2111" i="4"/>
  <c r="P2112" i="4"/>
  <c r="P2114" i="4"/>
  <c r="P2115" i="4"/>
  <c r="P2116" i="4"/>
  <c r="P2117" i="4"/>
  <c r="P2118" i="4"/>
  <c r="P2119" i="4"/>
  <c r="P2120" i="4"/>
  <c r="P2121" i="4"/>
  <c r="P2122" i="4"/>
  <c r="P2123" i="4"/>
  <c r="P2125" i="4"/>
  <c r="P2126" i="4"/>
  <c r="P2128" i="4"/>
  <c r="P2130" i="4"/>
  <c r="P2134" i="4"/>
  <c r="P2135" i="4"/>
  <c r="P2136" i="4"/>
  <c r="P2137" i="4"/>
  <c r="P2138" i="4"/>
  <c r="P2139" i="4"/>
  <c r="P2141" i="4"/>
  <c r="P2142" i="4"/>
  <c r="P2143" i="4"/>
  <c r="P2144" i="4"/>
  <c r="P2145" i="4"/>
  <c r="P2147" i="4"/>
  <c r="P2148" i="4"/>
  <c r="P2150" i="4"/>
  <c r="P2151" i="4"/>
  <c r="P2152" i="4"/>
  <c r="P2153" i="4"/>
  <c r="P2154" i="4"/>
  <c r="P2155" i="4"/>
  <c r="P2156" i="4"/>
  <c r="P2157" i="4"/>
  <c r="P2158" i="4"/>
  <c r="P2159" i="4"/>
  <c r="P2160" i="4"/>
  <c r="P2161" i="4"/>
  <c r="P2163" i="4"/>
  <c r="P2164" i="4"/>
  <c r="P2165" i="4"/>
  <c r="P2166" i="4"/>
  <c r="P2169" i="4"/>
  <c r="P2170" i="4"/>
  <c r="P2171" i="4"/>
  <c r="P2172" i="4"/>
  <c r="P2174" i="4"/>
  <c r="P2175" i="4"/>
  <c r="P2176" i="4"/>
  <c r="P2178" i="4"/>
  <c r="P2179" i="4"/>
  <c r="P2180" i="4"/>
  <c r="P2181" i="4"/>
  <c r="P2182" i="4"/>
  <c r="P2183" i="4"/>
  <c r="P2184" i="4"/>
  <c r="P2185" i="4"/>
  <c r="P2186" i="4"/>
  <c r="P2188" i="4"/>
  <c r="P2189" i="4"/>
  <c r="P2191" i="4"/>
  <c r="P2193" i="4"/>
  <c r="P2195" i="4"/>
  <c r="P2196" i="4"/>
  <c r="P2197" i="4"/>
  <c r="P2198" i="4"/>
  <c r="P2199" i="4"/>
  <c r="P2200" i="4"/>
  <c r="P2202" i="4"/>
  <c r="P2203" i="4"/>
  <c r="P2204" i="4"/>
  <c r="P2205" i="4"/>
  <c r="P2209" i="4"/>
  <c r="P2211" i="4"/>
  <c r="P2214" i="4"/>
  <c r="P2215" i="4"/>
  <c r="P2216" i="4"/>
  <c r="P2217" i="4"/>
  <c r="P2218" i="4"/>
  <c r="P2219" i="4"/>
  <c r="P2221" i="4"/>
  <c r="P2222" i="4"/>
  <c r="P2224" i="4"/>
  <c r="P2225" i="4"/>
  <c r="P2226" i="4"/>
  <c r="P2227" i="4"/>
  <c r="P2228" i="4"/>
  <c r="P2229" i="4"/>
  <c r="P2230" i="4"/>
  <c r="P2231" i="4"/>
  <c r="P2233" i="4"/>
  <c r="P2234" i="4"/>
  <c r="P2235" i="4"/>
  <c r="P2237" i="4"/>
  <c r="P2238" i="4"/>
  <c r="P2240" i="4"/>
  <c r="P2241" i="4"/>
  <c r="P2243" i="4"/>
  <c r="P2244" i="4"/>
  <c r="P2245" i="4"/>
  <c r="P2246" i="4"/>
  <c r="P2248" i="4"/>
  <c r="P2249" i="4"/>
  <c r="P2250" i="4"/>
  <c r="P2251" i="4"/>
  <c r="P2252" i="4"/>
  <c r="P2253" i="4"/>
  <c r="P2254" i="4"/>
  <c r="P2255" i="4"/>
  <c r="P2256" i="4"/>
  <c r="P2257" i="4"/>
  <c r="P2258" i="4"/>
  <c r="P2259" i="4"/>
  <c r="P2261" i="4"/>
  <c r="P2266" i="4"/>
  <c r="P2267" i="4"/>
  <c r="P2268" i="4"/>
  <c r="P2269" i="4"/>
  <c r="P2270" i="4"/>
  <c r="P2273" i="4"/>
  <c r="P2274" i="4"/>
  <c r="P2275" i="4"/>
  <c r="P2276" i="4"/>
  <c r="P2279" i="4"/>
  <c r="P2282" i="4"/>
  <c r="P2283" i="4"/>
  <c r="P2285" i="4"/>
  <c r="P2287" i="4"/>
  <c r="P2288" i="4"/>
  <c r="P2289" i="4"/>
  <c r="P2291" i="4"/>
  <c r="P2292" i="4"/>
  <c r="P2293" i="4"/>
  <c r="P2294" i="4"/>
  <c r="P2296" i="4"/>
  <c r="P2297" i="4"/>
  <c r="P2298" i="4"/>
  <c r="P2299" i="4"/>
  <c r="P2300" i="4"/>
  <c r="P2304" i="4"/>
  <c r="P2305" i="4"/>
  <c r="P2306" i="4"/>
  <c r="P2307" i="4"/>
  <c r="P2309" i="4"/>
  <c r="P2310" i="4"/>
  <c r="P2311" i="4"/>
  <c r="P2312" i="4"/>
  <c r="P2313" i="4"/>
  <c r="P2314" i="4"/>
  <c r="P2316" i="4"/>
  <c r="P2319" i="4"/>
  <c r="P2320" i="4"/>
  <c r="P2321" i="4"/>
  <c r="P2329" i="4"/>
  <c r="P2330" i="4"/>
  <c r="P2331" i="4"/>
  <c r="P2332" i="4"/>
  <c r="P2333" i="4"/>
  <c r="P2334" i="4"/>
  <c r="P2335" i="4"/>
  <c r="P2336" i="4"/>
  <c r="P2338" i="4"/>
  <c r="P2340" i="4"/>
  <c r="P2341" i="4"/>
  <c r="P2342" i="4"/>
  <c r="P2343" i="4"/>
  <c r="P2344" i="4"/>
  <c r="P2345" i="4"/>
  <c r="P2348" i="4"/>
  <c r="P2349" i="4"/>
  <c r="P2351" i="4"/>
  <c r="P2353" i="4"/>
  <c r="P2356" i="4"/>
  <c r="P2358" i="4"/>
  <c r="P2359" i="4"/>
  <c r="P2360" i="4"/>
  <c r="P2361" i="4"/>
  <c r="P2363" i="4"/>
  <c r="P2364" i="4"/>
  <c r="P2365" i="4"/>
  <c r="P2366" i="4"/>
  <c r="P2367" i="4"/>
  <c r="P2369" i="4"/>
  <c r="P2370" i="4"/>
  <c r="P2373" i="4"/>
  <c r="P2374" i="4"/>
  <c r="P2375" i="4"/>
  <c r="P2376" i="4"/>
  <c r="P2380" i="4"/>
  <c r="P2382" i="4"/>
  <c r="P2384" i="4"/>
  <c r="P2385" i="4"/>
  <c r="P2387" i="4"/>
  <c r="P2388" i="4"/>
  <c r="P2390" i="4"/>
  <c r="P2391" i="4"/>
  <c r="P2394" i="4"/>
  <c r="P2396" i="4"/>
  <c r="P2397" i="4"/>
  <c r="P2398" i="4"/>
  <c r="P2399" i="4"/>
  <c r="P2400" i="4"/>
  <c r="P2402" i="4"/>
  <c r="P2404" i="4"/>
  <c r="P2405" i="4"/>
  <c r="P2408" i="4"/>
  <c r="P2409" i="4"/>
  <c r="P2410" i="4"/>
  <c r="P2411" i="4"/>
  <c r="P2412" i="4"/>
  <c r="P2413" i="4"/>
  <c r="P2417" i="4"/>
  <c r="P2418" i="4"/>
  <c r="P2420" i="4"/>
  <c r="P2421" i="4"/>
  <c r="P2422" i="4"/>
  <c r="P2424" i="4"/>
  <c r="P2425" i="4"/>
  <c r="P2426" i="4"/>
  <c r="P2427" i="4"/>
  <c r="P2430" i="4"/>
  <c r="P2431" i="4"/>
  <c r="P2432" i="4"/>
  <c r="P2434" i="4"/>
  <c r="P2435" i="4"/>
  <c r="P2436" i="4"/>
  <c r="P2437" i="4"/>
  <c r="P2439" i="4"/>
  <c r="P2441" i="4"/>
  <c r="P2442" i="4"/>
  <c r="P2443" i="4"/>
  <c r="P2444" i="4"/>
  <c r="P2445" i="4"/>
  <c r="P2446" i="4"/>
  <c r="P2447" i="4"/>
  <c r="P2448" i="4"/>
  <c r="P2449" i="4"/>
  <c r="P2451" i="4"/>
  <c r="P2452" i="4"/>
  <c r="P2453" i="4"/>
  <c r="P2456" i="4"/>
  <c r="P2457" i="4"/>
  <c r="P2458" i="4"/>
  <c r="P2459" i="4"/>
  <c r="P2460" i="4"/>
  <c r="P2462" i="4"/>
  <c r="P2463" i="4"/>
  <c r="P2464" i="4"/>
  <c r="P2465" i="4"/>
  <c r="P2466" i="4"/>
  <c r="P2467" i="4"/>
  <c r="P2470" i="4"/>
  <c r="P2471" i="4"/>
  <c r="P2472" i="4"/>
  <c r="P2473" i="4"/>
  <c r="P2475" i="4"/>
  <c r="P2476" i="4"/>
  <c r="P2477" i="4"/>
  <c r="P2478" i="4"/>
  <c r="P2480" i="4"/>
  <c r="P2481" i="4"/>
  <c r="P2482" i="4"/>
  <c r="P2483" i="4"/>
  <c r="P2486" i="4"/>
  <c r="P2487" i="4"/>
  <c r="P2488" i="4"/>
  <c r="P2489" i="4"/>
  <c r="P2491" i="4"/>
  <c r="P2492" i="4"/>
  <c r="P2493" i="4"/>
  <c r="P2494" i="4"/>
  <c r="P2495" i="4"/>
  <c r="P2496" i="4"/>
  <c r="P2498" i="4"/>
  <c r="P2499" i="4"/>
  <c r="P2500" i="4"/>
  <c r="P2502" i="4"/>
  <c r="P2504" i="4"/>
  <c r="P2505" i="4"/>
  <c r="P2506" i="4"/>
  <c r="P2508" i="4"/>
  <c r="P2509" i="4"/>
  <c r="P2510" i="4"/>
  <c r="P2511" i="4"/>
  <c r="P2512" i="4"/>
  <c r="P2513" i="4"/>
  <c r="P2515" i="4"/>
  <c r="P2516" i="4"/>
  <c r="P2518" i="4"/>
  <c r="P2519" i="4"/>
  <c r="P2520" i="4"/>
  <c r="P2522" i="4"/>
  <c r="P2523" i="4"/>
  <c r="P2524" i="4"/>
  <c r="P2525" i="4"/>
  <c r="P2526" i="4"/>
  <c r="P2527" i="4"/>
  <c r="P2528" i="4"/>
  <c r="P2529" i="4"/>
  <c r="P2530" i="4"/>
  <c r="P2531" i="4"/>
  <c r="P2532" i="4"/>
  <c r="P2533" i="4"/>
  <c r="P2534" i="4"/>
  <c r="P2537" i="4"/>
  <c r="P2539" i="4"/>
  <c r="P2541" i="4"/>
  <c r="P2542" i="4"/>
  <c r="P2543" i="4"/>
  <c r="P2544" i="4"/>
  <c r="P2545" i="4"/>
  <c r="P2546" i="4"/>
  <c r="P2547" i="4"/>
  <c r="P2548" i="4"/>
  <c r="P2549" i="4"/>
  <c r="P2550" i="4"/>
  <c r="P2552" i="4"/>
  <c r="P2553" i="4"/>
  <c r="P2556" i="4"/>
  <c r="P2557" i="4"/>
  <c r="P2561" i="4"/>
  <c r="P2562" i="4"/>
  <c r="P2563" i="4"/>
  <c r="P2565" i="4"/>
  <c r="P2567" i="4"/>
  <c r="P2568" i="4"/>
  <c r="P2569" i="4"/>
  <c r="P2570" i="4"/>
  <c r="P2572" i="4"/>
  <c r="P2573" i="4"/>
  <c r="P2574" i="4"/>
  <c r="P2575" i="4"/>
  <c r="P2576" i="4"/>
  <c r="P2578" i="4"/>
  <c r="P2579" i="4"/>
  <c r="P2582" i="4"/>
  <c r="P2585" i="4"/>
  <c r="P2586" i="4"/>
  <c r="P2587" i="4"/>
  <c r="P2588" i="4"/>
  <c r="P2589" i="4"/>
  <c r="P2591" i="4"/>
  <c r="P2593" i="4"/>
  <c r="P2594" i="4"/>
  <c r="P2596" i="4"/>
  <c r="P2599" i="4"/>
  <c r="P2602" i="4"/>
  <c r="P2603" i="4"/>
  <c r="P2604" i="4"/>
  <c r="P2605" i="4"/>
  <c r="P2606" i="4"/>
  <c r="P2608" i="4"/>
  <c r="P2610" i="4"/>
  <c r="P2612" i="4"/>
  <c r="P2616" i="4"/>
  <c r="P2617" i="4"/>
  <c r="P2618" i="4"/>
  <c r="P2619" i="4"/>
  <c r="P2621" i="4"/>
  <c r="P2622" i="4"/>
  <c r="P2623" i="4"/>
  <c r="P2624" i="4"/>
  <c r="P2625" i="4"/>
  <c r="P2626" i="4"/>
  <c r="P2628" i="4"/>
  <c r="P2629" i="4"/>
  <c r="P2630" i="4"/>
  <c r="P2631" i="4"/>
  <c r="P2632" i="4"/>
  <c r="P2633" i="4"/>
  <c r="P2634" i="4"/>
  <c r="P2635" i="4"/>
  <c r="P2636" i="4"/>
  <c r="P2637" i="4"/>
  <c r="P2639" i="4"/>
  <c r="P2640" i="4"/>
  <c r="P2641" i="4"/>
  <c r="P2642" i="4"/>
  <c r="P2645" i="4"/>
  <c r="P2646" i="4"/>
  <c r="P2652" i="4"/>
  <c r="P2655" i="4"/>
  <c r="P2656" i="4"/>
  <c r="P2657" i="4"/>
  <c r="P2659" i="4"/>
  <c r="P2660" i="4"/>
  <c r="P2661" i="4"/>
  <c r="P2662" i="4"/>
  <c r="P2663" i="4"/>
  <c r="P2664" i="4"/>
  <c r="P2667" i="4"/>
  <c r="P2668" i="4"/>
  <c r="P2671" i="4"/>
  <c r="P2674" i="4"/>
  <c r="P2675" i="4"/>
  <c r="P2678" i="4"/>
  <c r="P2679" i="4"/>
  <c r="P2680" i="4"/>
  <c r="P2681" i="4"/>
  <c r="P2682" i="4"/>
  <c r="P2683" i="4"/>
  <c r="P2685" i="4"/>
  <c r="P2687" i="4"/>
  <c r="P2688" i="4"/>
  <c r="P2689" i="4"/>
  <c r="P2690" i="4"/>
  <c r="P2692" i="4"/>
  <c r="P2693" i="4"/>
  <c r="P2695" i="4"/>
  <c r="P2698" i="4"/>
  <c r="P2700" i="4"/>
  <c r="P2701" i="4"/>
  <c r="P2703" i="4"/>
  <c r="P2705" i="4"/>
  <c r="P2708" i="4"/>
  <c r="P2710" i="4"/>
  <c r="P2712" i="4"/>
  <c r="P2713" i="4"/>
  <c r="P2714" i="4"/>
  <c r="P2715" i="4"/>
  <c r="P2716" i="4"/>
  <c r="P2717" i="4"/>
  <c r="P2719" i="4"/>
  <c r="P2721" i="4"/>
  <c r="P2722" i="4"/>
  <c r="P2724" i="4"/>
  <c r="P2725" i="4"/>
  <c r="P2726" i="4"/>
  <c r="P2727" i="4"/>
  <c r="P2728" i="4"/>
  <c r="P2730" i="4"/>
  <c r="P2731" i="4"/>
  <c r="P2732" i="4"/>
  <c r="P2734" i="4"/>
  <c r="P2736" i="4"/>
  <c r="P2737" i="4"/>
  <c r="P2738" i="4"/>
  <c r="P2739" i="4"/>
  <c r="P2740" i="4"/>
  <c r="P2741" i="4"/>
  <c r="P2744" i="4"/>
  <c r="P2746" i="4"/>
  <c r="P2747" i="4"/>
  <c r="P2748" i="4"/>
  <c r="P2749" i="4"/>
  <c r="P2752" i="4"/>
  <c r="P2753" i="4"/>
  <c r="P2754" i="4"/>
  <c r="P2756" i="4"/>
  <c r="P2757" i="4"/>
  <c r="P2758" i="4"/>
  <c r="P2759" i="4"/>
  <c r="P2760" i="4"/>
  <c r="P2763" i="4"/>
  <c r="P2765" i="4"/>
  <c r="P2769" i="4"/>
  <c r="P2771" i="4"/>
  <c r="P2772" i="4"/>
  <c r="P2773" i="4"/>
  <c r="P2774" i="4"/>
  <c r="P2776" i="4"/>
  <c r="P2778" i="4"/>
  <c r="P2779" i="4"/>
  <c r="P2780" i="4"/>
  <c r="P2781" i="4"/>
  <c r="P2782" i="4"/>
  <c r="P2784" i="4"/>
  <c r="P2786" i="4"/>
  <c r="P2787" i="4"/>
  <c r="P2789" i="4"/>
  <c r="P2790" i="4"/>
  <c r="P2793" i="4"/>
  <c r="P2794" i="4"/>
  <c r="P2795" i="4"/>
  <c r="P2797" i="4"/>
  <c r="P2798" i="4"/>
  <c r="P2799" i="4"/>
  <c r="P2801" i="4"/>
  <c r="P2802" i="4"/>
  <c r="P2805" i="4"/>
  <c r="P2806" i="4"/>
  <c r="P2807" i="4"/>
  <c r="P2808" i="4"/>
  <c r="P2809" i="4"/>
  <c r="P2812" i="4"/>
  <c r="P2813" i="4"/>
  <c r="P2814" i="4"/>
  <c r="P2815" i="4"/>
  <c r="P2816" i="4"/>
  <c r="P2819" i="4"/>
  <c r="P2820" i="4"/>
  <c r="P2821" i="4"/>
  <c r="P2822" i="4"/>
  <c r="P2823" i="4"/>
  <c r="P2825" i="4"/>
  <c r="P2826" i="4"/>
  <c r="P2828" i="4"/>
  <c r="P2829" i="4"/>
  <c r="P2830" i="4"/>
  <c r="P2831" i="4"/>
  <c r="P2832" i="4"/>
  <c r="P2833" i="4"/>
  <c r="P2834" i="4"/>
  <c r="P2835" i="4"/>
  <c r="P2836" i="4"/>
  <c r="P2838" i="4"/>
  <c r="P2839" i="4"/>
  <c r="P2840" i="4"/>
  <c r="P2841" i="4"/>
  <c r="P2842" i="4"/>
  <c r="P2843" i="4"/>
  <c r="P2844" i="4"/>
  <c r="P2845" i="4"/>
  <c r="P2847" i="4"/>
  <c r="P2848" i="4"/>
  <c r="P2849" i="4"/>
  <c r="P2850" i="4"/>
  <c r="P2852" i="4"/>
  <c r="P2853" i="4"/>
  <c r="P2855" i="4"/>
  <c r="P2856" i="4"/>
  <c r="P2857" i="4"/>
  <c r="P2859" i="4"/>
  <c r="P2861" i="4"/>
  <c r="P2862" i="4"/>
  <c r="P2863" i="4"/>
  <c r="P2864" i="4"/>
  <c r="P2865" i="4"/>
  <c r="P2866" i="4"/>
  <c r="P2867" i="4"/>
  <c r="P2873" i="4"/>
  <c r="P2874" i="4"/>
  <c r="P2875" i="4"/>
  <c r="P2876" i="4"/>
  <c r="P2878" i="4"/>
  <c r="P2879" i="4"/>
  <c r="P2880" i="4"/>
  <c r="P2882" i="4"/>
  <c r="P2883" i="4"/>
  <c r="P2884" i="4"/>
  <c r="P2885" i="4"/>
  <c r="P2886" i="4"/>
  <c r="P2887" i="4"/>
  <c r="P2888" i="4"/>
  <c r="P2889" i="4"/>
  <c r="P2890" i="4"/>
  <c r="P2892" i="4"/>
  <c r="P2895" i="4"/>
  <c r="P2896" i="4"/>
  <c r="P2898" i="4"/>
  <c r="P2899" i="4"/>
  <c r="P2900" i="4"/>
  <c r="P2901" i="4"/>
  <c r="P2902" i="4"/>
  <c r="P2903" i="4"/>
  <c r="P2904" i="4"/>
  <c r="P2905" i="4"/>
  <c r="P2906" i="4"/>
  <c r="P2908" i="4"/>
  <c r="P2910" i="4"/>
  <c r="P2911" i="4"/>
  <c r="P2914" i="4"/>
  <c r="P2915" i="4"/>
  <c r="P2916" i="4"/>
  <c r="P2918" i="4"/>
  <c r="P2919" i="4"/>
  <c r="P2922" i="4"/>
  <c r="P2925" i="4"/>
  <c r="P2926" i="4"/>
  <c r="P2928" i="4"/>
  <c r="P2929" i="4"/>
  <c r="P2930" i="4"/>
  <c r="P2931" i="4"/>
  <c r="P2933" i="4"/>
  <c r="P2934" i="4"/>
  <c r="P2935" i="4"/>
  <c r="P2936" i="4"/>
  <c r="P2938" i="4"/>
  <c r="P2940" i="4"/>
  <c r="P2941" i="4"/>
  <c r="P2942" i="4"/>
  <c r="P2945" i="4"/>
  <c r="P2947" i="4"/>
  <c r="P2949" i="4"/>
  <c r="P2950" i="4"/>
  <c r="P2951" i="4"/>
  <c r="P2952" i="4"/>
  <c r="P2953" i="4"/>
  <c r="P2954" i="4"/>
  <c r="P2956" i="4"/>
  <c r="P2958" i="4"/>
  <c r="P2959" i="4"/>
  <c r="P2960" i="4"/>
  <c r="P2961" i="4"/>
  <c r="P2962" i="4"/>
  <c r="P2965" i="4"/>
  <c r="P2966" i="4"/>
  <c r="P2967" i="4"/>
  <c r="P2968" i="4"/>
  <c r="P2969" i="4"/>
  <c r="P2970" i="4"/>
  <c r="P2971" i="4"/>
  <c r="P2972" i="4"/>
  <c r="P2974" i="4"/>
  <c r="P2976" i="4"/>
  <c r="P2977" i="4"/>
  <c r="P2978" i="4"/>
  <c r="P2979" i="4"/>
  <c r="P2982" i="4"/>
  <c r="P2985" i="4"/>
  <c r="P2986" i="4"/>
  <c r="P2987" i="4"/>
  <c r="P2989" i="4"/>
  <c r="P2990" i="4"/>
  <c r="P2991" i="4"/>
  <c r="P2992" i="4"/>
  <c r="P2993" i="4"/>
  <c r="P2995" i="4"/>
  <c r="P2996" i="4"/>
  <c r="P2997" i="4"/>
  <c r="P2998" i="4"/>
  <c r="P3001" i="4"/>
  <c r="P3003" i="4"/>
  <c r="P3006" i="4"/>
  <c r="P3007" i="4"/>
  <c r="P3009" i="4"/>
  <c r="P3011" i="4"/>
  <c r="P3013" i="4"/>
  <c r="P3017" i="4"/>
  <c r="P3018" i="4"/>
  <c r="P3019" i="4"/>
  <c r="P3020" i="4"/>
  <c r="P3027" i="4"/>
  <c r="P3028" i="4"/>
  <c r="P3029" i="4"/>
  <c r="P3031" i="4"/>
  <c r="P3032" i="4"/>
  <c r="P3035" i="4"/>
  <c r="P3036" i="4"/>
  <c r="P3037" i="4"/>
  <c r="P3038" i="4"/>
  <c r="P3039" i="4"/>
  <c r="P3040" i="4"/>
  <c r="P3042" i="4"/>
  <c r="P3043" i="4"/>
  <c r="P3044" i="4"/>
  <c r="P3046" i="4"/>
  <c r="P3047" i="4"/>
  <c r="P3048" i="4"/>
  <c r="P3049" i="4"/>
  <c r="P3051" i="4"/>
  <c r="P3052" i="4"/>
  <c r="P3053" i="4"/>
  <c r="P3055" i="4"/>
  <c r="P3056" i="4"/>
  <c r="P3057" i="4"/>
  <c r="P3058" i="4"/>
  <c r="P3059" i="4"/>
  <c r="P3060" i="4"/>
  <c r="P3062" i="4"/>
  <c r="P3063" i="4"/>
  <c r="P3064" i="4"/>
  <c r="P3069" i="4"/>
  <c r="P3070" i="4"/>
  <c r="P3071" i="4"/>
  <c r="P3073" i="4"/>
  <c r="P3074" i="4"/>
  <c r="P3075" i="4"/>
  <c r="P3076" i="4"/>
  <c r="P3077" i="4"/>
  <c r="P3081" i="4"/>
  <c r="P3083" i="4"/>
  <c r="P3085" i="4"/>
  <c r="P3086" i="4"/>
  <c r="P3090" i="4"/>
  <c r="P3091" i="4"/>
  <c r="P3092" i="4"/>
  <c r="P3093" i="4"/>
  <c r="P3094" i="4"/>
  <c r="P3095" i="4"/>
  <c r="P3098" i="4"/>
  <c r="P3099" i="4"/>
  <c r="P3101" i="4"/>
  <c r="P3102" i="4"/>
  <c r="P3103" i="4"/>
  <c r="P3104" i="4"/>
  <c r="P3105" i="4"/>
  <c r="P3106" i="4"/>
  <c r="P3108" i="4"/>
  <c r="P3109" i="4"/>
  <c r="P3110" i="4"/>
  <c r="P3111" i="4"/>
  <c r="P3113" i="4"/>
  <c r="P3114" i="4"/>
  <c r="P3115" i="4"/>
  <c r="P3116" i="4"/>
  <c r="P3117" i="4"/>
  <c r="P3119" i="4"/>
  <c r="P3120" i="4"/>
  <c r="P3122" i="4"/>
  <c r="P3123" i="4"/>
  <c r="P3124" i="4"/>
  <c r="P3126" i="4"/>
  <c r="P3128" i="4"/>
  <c r="P3131" i="4"/>
  <c r="P3133" i="4"/>
  <c r="P3136" i="4"/>
  <c r="P3137" i="4"/>
  <c r="P3138" i="4"/>
  <c r="P3139" i="4"/>
  <c r="P3140" i="4"/>
  <c r="P3141" i="4"/>
  <c r="P3143" i="4"/>
  <c r="P3144" i="4"/>
  <c r="P3145" i="4"/>
  <c r="P3147" i="4"/>
  <c r="P3148" i="4"/>
  <c r="P3149" i="4"/>
  <c r="P3150" i="4"/>
  <c r="P3152" i="4"/>
  <c r="P3154" i="4"/>
  <c r="P3155" i="4"/>
  <c r="P3156" i="4"/>
  <c r="P3157" i="4"/>
  <c r="P3158" i="4"/>
  <c r="P3159" i="4"/>
  <c r="P3160" i="4"/>
  <c r="P3161" i="4"/>
  <c r="P3162" i="4"/>
  <c r="P3163" i="4"/>
  <c r="P3165" i="4"/>
  <c r="P3166" i="4"/>
  <c r="P3167" i="4"/>
  <c r="P3168" i="4"/>
  <c r="P3169" i="4"/>
  <c r="P3170" i="4"/>
  <c r="P3173" i="4"/>
  <c r="P3175" i="4"/>
  <c r="P3178" i="4"/>
  <c r="P3181" i="4"/>
  <c r="P3182" i="4"/>
  <c r="P3186" i="4"/>
  <c r="P3187" i="4"/>
  <c r="P3189" i="4"/>
  <c r="P3190" i="4"/>
  <c r="P3191" i="4"/>
  <c r="P3192" i="4"/>
  <c r="P3194" i="4"/>
  <c r="P3195" i="4"/>
  <c r="P3198" i="4"/>
  <c r="P3199" i="4"/>
  <c r="P3200" i="4"/>
  <c r="P3201" i="4"/>
  <c r="P3202" i="4"/>
  <c r="P3203" i="4"/>
  <c r="P3204" i="4"/>
  <c r="P3205" i="4"/>
  <c r="P3206" i="4"/>
  <c r="P3207" i="4"/>
  <c r="P3209" i="4"/>
  <c r="P3210" i="4"/>
  <c r="P3211" i="4"/>
  <c r="P3212" i="4"/>
  <c r="P3213" i="4"/>
  <c r="P3216" i="4"/>
  <c r="P3220" i="4"/>
  <c r="P3221" i="4"/>
  <c r="P3222" i="4"/>
  <c r="P3223" i="4"/>
  <c r="P3224" i="4"/>
  <c r="P3225" i="4"/>
  <c r="P3226" i="4"/>
  <c r="P3227" i="4"/>
  <c r="P3228" i="4"/>
  <c r="P3230" i="4"/>
  <c r="P3238" i="4"/>
  <c r="P3239" i="4"/>
  <c r="P3240" i="4"/>
  <c r="P3241" i="4"/>
  <c r="P3242" i="4"/>
  <c r="P3243" i="4"/>
  <c r="P3244" i="4"/>
  <c r="P3245" i="4"/>
  <c r="P3246" i="4"/>
  <c r="P3248" i="4"/>
  <c r="P3249" i="4"/>
  <c r="P3251" i="4"/>
  <c r="P3252" i="4"/>
  <c r="P3253" i="4"/>
  <c r="P3256" i="4"/>
  <c r="P3257" i="4"/>
  <c r="P3258" i="4"/>
  <c r="P3259" i="4"/>
  <c r="P3260" i="4"/>
  <c r="P3261" i="4"/>
  <c r="P3263" i="4"/>
  <c r="P3265" i="4"/>
  <c r="P3266" i="4"/>
  <c r="P3267" i="4"/>
  <c r="P3268" i="4"/>
  <c r="P3270" i="4"/>
  <c r="P3271" i="4"/>
  <c r="P3272" i="4"/>
  <c r="P3273" i="4"/>
  <c r="P3274" i="4"/>
  <c r="P3277" i="4"/>
  <c r="P3278" i="4"/>
  <c r="P3279" i="4"/>
  <c r="P3280" i="4"/>
  <c r="P3281" i="4"/>
  <c r="P3282" i="4"/>
  <c r="P3283" i="4"/>
  <c r="P3284" i="4"/>
  <c r="P3288" i="4"/>
  <c r="P3289" i="4"/>
  <c r="P3290" i="4"/>
  <c r="P3291" i="4"/>
  <c r="P3292" i="4"/>
  <c r="P3294" i="4"/>
  <c r="P3295" i="4"/>
  <c r="P3296" i="4"/>
  <c r="P3297" i="4"/>
  <c r="P3299" i="4"/>
  <c r="P3300" i="4"/>
  <c r="P3303" i="4"/>
  <c r="P3305" i="4"/>
  <c r="P3307" i="4"/>
  <c r="P3310" i="4"/>
  <c r="P3311" i="4"/>
  <c r="P3314" i="4"/>
  <c r="P3315" i="4"/>
  <c r="P3317" i="4"/>
  <c r="P3318" i="4"/>
  <c r="P3319" i="4"/>
  <c r="P3320" i="4"/>
  <c r="P3321" i="4"/>
  <c r="P3323" i="4"/>
  <c r="P3324" i="4"/>
  <c r="P3325" i="4"/>
  <c r="P3327" i="4"/>
  <c r="P3329" i="4"/>
  <c r="P3330" i="4"/>
  <c r="P3332" i="4"/>
  <c r="P3334" i="4"/>
  <c r="P3339" i="4"/>
  <c r="P3340" i="4"/>
  <c r="P3343" i="4"/>
  <c r="P3344" i="4"/>
  <c r="P3345" i="4"/>
  <c r="P3346" i="4"/>
  <c r="P3347" i="4"/>
  <c r="P3348" i="4"/>
  <c r="P3349" i="4"/>
  <c r="P3352" i="4"/>
  <c r="P3353" i="4"/>
  <c r="P3354" i="4"/>
  <c r="P3355" i="4"/>
  <c r="P3356" i="4"/>
  <c r="P3357" i="4"/>
  <c r="P3358" i="4"/>
  <c r="P3359" i="4"/>
  <c r="P3360" i="4"/>
  <c r="P3361" i="4"/>
  <c r="P3362" i="4"/>
  <c r="P3363" i="4"/>
  <c r="P3364" i="4"/>
  <c r="P3366" i="4"/>
  <c r="P3367" i="4"/>
  <c r="P3369" i="4"/>
  <c r="P3370" i="4"/>
  <c r="P3371" i="4"/>
  <c r="P3372" i="4"/>
  <c r="P3373" i="4"/>
  <c r="P3374" i="4"/>
  <c r="P3377" i="4"/>
  <c r="P3378" i="4"/>
  <c r="P3379" i="4"/>
  <c r="P3381" i="4"/>
  <c r="P3382" i="4"/>
  <c r="P3384" i="4"/>
  <c r="P3386" i="4"/>
  <c r="P3388" i="4"/>
  <c r="P3389" i="4"/>
  <c r="P3391" i="4"/>
  <c r="P3394" i="4"/>
  <c r="P3395" i="4"/>
  <c r="P3399" i="4"/>
  <c r="P3400" i="4"/>
  <c r="P3402" i="4"/>
  <c r="P3403" i="4"/>
  <c r="P3404" i="4"/>
  <c r="P3406" i="4"/>
  <c r="P3407" i="4"/>
  <c r="P3409" i="4"/>
  <c r="P3411" i="4"/>
  <c r="P3412" i="4"/>
  <c r="P3413" i="4"/>
  <c r="P3414" i="4"/>
  <c r="P3415" i="4"/>
  <c r="P3417" i="4"/>
  <c r="P3418" i="4"/>
  <c r="P3419" i="4"/>
  <c r="P3420" i="4"/>
  <c r="P3421" i="4"/>
  <c r="P3422" i="4"/>
  <c r="P3425" i="4"/>
  <c r="P3426" i="4"/>
  <c r="P3427" i="4"/>
  <c r="P3428" i="4"/>
  <c r="P3429" i="4"/>
  <c r="P3431" i="4"/>
  <c r="P3432" i="4"/>
  <c r="P3434" i="4"/>
  <c r="P3436" i="4"/>
  <c r="P3437" i="4"/>
  <c r="P3439" i="4"/>
  <c r="P3441" i="4"/>
  <c r="P3444" i="4"/>
  <c r="P3445" i="4"/>
  <c r="P3447" i="4"/>
  <c r="P3448" i="4"/>
  <c r="P3450" i="4"/>
  <c r="P3452" i="4"/>
  <c r="P3453" i="4"/>
  <c r="P3456" i="4"/>
  <c r="P3457" i="4"/>
  <c r="P3459" i="4"/>
  <c r="P3462" i="4"/>
  <c r="P3463" i="4"/>
  <c r="P3464" i="4"/>
  <c r="P3465" i="4"/>
  <c r="P3466" i="4"/>
  <c r="P3468" i="4"/>
  <c r="P3469" i="4"/>
  <c r="P3471" i="4"/>
  <c r="P3473" i="4"/>
  <c r="P3474" i="4"/>
  <c r="P3478" i="4"/>
  <c r="P3479" i="4"/>
  <c r="P3480" i="4"/>
  <c r="P3481" i="4"/>
  <c r="P3482" i="4"/>
  <c r="P3484" i="4"/>
  <c r="P3486" i="4"/>
  <c r="P3487" i="4"/>
  <c r="P3488" i="4"/>
  <c r="P3489" i="4"/>
  <c r="P3490" i="4"/>
  <c r="P3492" i="4"/>
  <c r="P3493" i="4"/>
  <c r="P3495" i="4"/>
  <c r="P3496" i="4"/>
  <c r="P3497" i="4"/>
  <c r="P3499" i="4"/>
  <c r="P3502" i="4"/>
  <c r="P3503" i="4"/>
  <c r="P3504" i="4"/>
  <c r="P3507" i="4"/>
  <c r="P3508" i="4"/>
  <c r="P3509" i="4"/>
  <c r="P3510" i="4"/>
  <c r="P3511" i="4"/>
  <c r="P3514" i="4"/>
  <c r="P3516" i="4"/>
  <c r="P3517" i="4"/>
  <c r="P3519" i="4"/>
  <c r="P3520" i="4"/>
  <c r="P3521" i="4"/>
  <c r="P3523" i="4"/>
  <c r="P3524" i="4"/>
  <c r="P3525" i="4"/>
  <c r="P3526" i="4"/>
  <c r="P3527" i="4"/>
  <c r="P3528" i="4"/>
  <c r="P3529" i="4"/>
  <c r="P3531" i="4"/>
  <c r="P3533" i="4"/>
  <c r="P3534" i="4"/>
  <c r="P3535" i="4"/>
  <c r="P3536" i="4"/>
  <c r="P3537" i="4"/>
  <c r="P3538" i="4"/>
  <c r="P3539" i="4"/>
  <c r="P3540" i="4"/>
  <c r="P3542" i="4"/>
  <c r="P3543" i="4"/>
  <c r="P3544" i="4"/>
  <c r="P3546" i="4"/>
  <c r="P3547" i="4"/>
  <c r="P3548" i="4"/>
  <c r="P3549" i="4"/>
  <c r="P3550" i="4"/>
  <c r="P3551" i="4"/>
  <c r="P3552" i="4"/>
  <c r="P3554" i="4"/>
  <c r="P3555" i="4"/>
  <c r="P3558" i="4"/>
  <c r="P3559" i="4"/>
  <c r="P3560" i="4"/>
  <c r="P3562" i="4"/>
  <c r="P3563" i="4"/>
  <c r="P3564" i="4"/>
  <c r="P3565" i="4"/>
  <c r="P3566" i="4"/>
  <c r="P3568" i="4"/>
  <c r="P3571" i="4"/>
  <c r="P3572" i="4"/>
  <c r="P3573" i="4"/>
  <c r="P3574" i="4"/>
  <c r="P3577" i="4"/>
  <c r="P3578" i="4"/>
  <c r="P3579" i="4"/>
  <c r="P3580" i="4"/>
  <c r="P3581" i="4"/>
  <c r="P3582" i="4"/>
  <c r="P3583" i="4"/>
  <c r="P3585" i="4"/>
  <c r="P3586" i="4"/>
  <c r="P3590" i="4"/>
  <c r="P3591" i="4"/>
  <c r="P3593" i="4"/>
  <c r="P3594" i="4"/>
  <c r="P3596" i="4"/>
  <c r="P3597" i="4"/>
  <c r="P3598" i="4"/>
  <c r="P3599" i="4"/>
  <c r="P3600" i="4"/>
  <c r="P3601" i="4"/>
  <c r="P3603" i="4"/>
  <c r="P3604" i="4"/>
  <c r="P3605" i="4"/>
  <c r="P3606" i="4"/>
  <c r="P3608" i="4"/>
  <c r="P3611" i="4"/>
  <c r="P3612" i="4"/>
  <c r="P3614" i="4"/>
  <c r="P3617" i="4"/>
  <c r="P3619" i="4"/>
  <c r="P3622" i="4"/>
  <c r="P3623" i="4"/>
  <c r="P3624" i="4"/>
  <c r="P3629" i="4"/>
  <c r="P3630"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1469" i="4"/>
  <c r="M1470" i="4"/>
  <c r="M1471" i="4"/>
  <c r="M1472" i="4"/>
  <c r="M1473" i="4"/>
  <c r="M1474" i="4"/>
  <c r="M1475" i="4"/>
  <c r="M1476" i="4"/>
  <c r="M1477" i="4"/>
  <c r="M1478" i="4"/>
  <c r="M1479" i="4"/>
  <c r="M1480" i="4"/>
  <c r="M1481" i="4"/>
  <c r="M1482" i="4"/>
  <c r="M1483" i="4"/>
  <c r="M1484" i="4"/>
  <c r="M1485" i="4"/>
  <c r="M1486" i="4"/>
  <c r="M1487" i="4"/>
  <c r="M1488" i="4"/>
  <c r="M1489" i="4"/>
  <c r="M1490" i="4"/>
  <c r="M1491" i="4"/>
  <c r="M1492" i="4"/>
  <c r="M1493" i="4"/>
  <c r="M1494" i="4"/>
  <c r="M1495" i="4"/>
  <c r="M1496" i="4"/>
  <c r="M1497" i="4"/>
  <c r="M1498" i="4"/>
  <c r="M1499" i="4"/>
  <c r="M1500" i="4"/>
  <c r="M1501" i="4"/>
  <c r="M1502" i="4"/>
  <c r="M1503" i="4"/>
  <c r="M1504" i="4"/>
  <c r="M1505" i="4"/>
  <c r="M1506" i="4"/>
  <c r="M1507" i="4"/>
  <c r="M1508" i="4"/>
  <c r="M1509" i="4"/>
  <c r="M1510" i="4"/>
  <c r="M1511" i="4"/>
  <c r="M1512" i="4"/>
  <c r="M1513" i="4"/>
  <c r="M1514" i="4"/>
  <c r="M1515" i="4"/>
  <c r="M1516" i="4"/>
  <c r="M1517" i="4"/>
  <c r="M1518" i="4"/>
  <c r="M1519" i="4"/>
  <c r="M1520" i="4"/>
  <c r="M1521" i="4"/>
  <c r="M1522" i="4"/>
  <c r="M1523" i="4"/>
  <c r="M1524" i="4"/>
  <c r="M1525" i="4"/>
  <c r="M1526" i="4"/>
  <c r="M1527" i="4"/>
  <c r="M1528" i="4"/>
  <c r="M1529" i="4"/>
  <c r="M1530" i="4"/>
  <c r="M1531" i="4"/>
  <c r="M1532" i="4"/>
  <c r="M1533" i="4"/>
  <c r="M1534" i="4"/>
  <c r="M1535" i="4"/>
  <c r="M1536" i="4"/>
  <c r="M1537" i="4"/>
  <c r="M1538" i="4"/>
  <c r="M1539" i="4"/>
  <c r="M1540" i="4"/>
  <c r="M1541" i="4"/>
  <c r="M1542" i="4"/>
  <c r="M1543" i="4"/>
  <c r="M1544" i="4"/>
  <c r="M1545" i="4"/>
  <c r="M1546" i="4"/>
  <c r="M1547" i="4"/>
  <c r="M1548" i="4"/>
  <c r="M1549" i="4"/>
  <c r="M1550" i="4"/>
  <c r="M1551" i="4"/>
  <c r="M1552" i="4"/>
  <c r="M1553" i="4"/>
  <c r="M1554" i="4"/>
  <c r="M1555" i="4"/>
  <c r="M1556" i="4"/>
  <c r="M1557" i="4"/>
  <c r="M1558" i="4"/>
  <c r="M1559" i="4"/>
  <c r="M1560" i="4"/>
  <c r="M1561" i="4"/>
  <c r="M1562" i="4"/>
  <c r="M1563" i="4"/>
  <c r="M1564" i="4"/>
  <c r="M1565" i="4"/>
  <c r="M1566" i="4"/>
  <c r="M1567" i="4"/>
  <c r="M1568" i="4"/>
  <c r="M1569" i="4"/>
  <c r="M1570" i="4"/>
  <c r="M1571" i="4"/>
  <c r="M1572" i="4"/>
  <c r="M1573" i="4"/>
  <c r="M1574" i="4"/>
  <c r="M1575" i="4"/>
  <c r="M1576" i="4"/>
  <c r="M1577" i="4"/>
  <c r="M1578" i="4"/>
  <c r="M1579" i="4"/>
  <c r="M1580" i="4"/>
  <c r="M1581" i="4"/>
  <c r="M1582" i="4"/>
  <c r="M1583" i="4"/>
  <c r="M1584" i="4"/>
  <c r="M1585" i="4"/>
  <c r="M1586" i="4"/>
  <c r="M1587" i="4"/>
  <c r="M1588" i="4"/>
  <c r="M1589" i="4"/>
  <c r="M1590" i="4"/>
  <c r="M1591" i="4"/>
  <c r="M1592" i="4"/>
  <c r="M1593" i="4"/>
  <c r="M1594" i="4"/>
  <c r="M1595" i="4"/>
  <c r="M1596" i="4"/>
  <c r="M1597" i="4"/>
  <c r="M1598" i="4"/>
  <c r="M1599" i="4"/>
  <c r="M1600" i="4"/>
  <c r="M1601" i="4"/>
  <c r="M1602" i="4"/>
  <c r="M1603" i="4"/>
  <c r="M1604" i="4"/>
  <c r="M1605" i="4"/>
  <c r="M1606" i="4"/>
  <c r="M1607" i="4"/>
  <c r="M1608" i="4"/>
  <c r="M1609" i="4"/>
  <c r="M1610" i="4"/>
  <c r="M1611" i="4"/>
  <c r="M1612" i="4"/>
  <c r="M1613" i="4"/>
  <c r="M1614" i="4"/>
  <c r="M1615" i="4"/>
  <c r="M1616" i="4"/>
  <c r="M1617" i="4"/>
  <c r="M1618" i="4"/>
  <c r="M1619" i="4"/>
  <c r="M1620" i="4"/>
  <c r="M1621" i="4"/>
  <c r="M1622" i="4"/>
  <c r="M1623" i="4"/>
  <c r="M1624" i="4"/>
  <c r="M1625" i="4"/>
  <c r="M1626" i="4"/>
  <c r="M1627" i="4"/>
  <c r="M1628" i="4"/>
  <c r="M1629" i="4"/>
  <c r="M1630" i="4"/>
  <c r="M1631" i="4"/>
  <c r="M1632" i="4"/>
  <c r="M1633" i="4"/>
  <c r="M1634" i="4"/>
  <c r="M1635" i="4"/>
  <c r="M1636" i="4"/>
  <c r="M1637" i="4"/>
  <c r="M1638" i="4"/>
  <c r="M1639" i="4"/>
  <c r="M1640" i="4"/>
  <c r="M1641" i="4"/>
  <c r="M1642" i="4"/>
  <c r="M1643" i="4"/>
  <c r="M1644" i="4"/>
  <c r="M1645" i="4"/>
  <c r="M1646" i="4"/>
  <c r="M1647" i="4"/>
  <c r="M1648" i="4"/>
  <c r="M1649" i="4"/>
  <c r="M1650" i="4"/>
  <c r="M1651" i="4"/>
  <c r="M1652" i="4"/>
  <c r="M1653" i="4"/>
  <c r="M1654" i="4"/>
  <c r="M1655" i="4"/>
  <c r="M1656" i="4"/>
  <c r="M1657" i="4"/>
  <c r="M1658" i="4"/>
  <c r="M1659" i="4"/>
  <c r="M1660" i="4"/>
  <c r="M1661" i="4"/>
  <c r="M1662" i="4"/>
  <c r="M1663" i="4"/>
  <c r="M1664" i="4"/>
  <c r="M1665" i="4"/>
  <c r="M1666" i="4"/>
  <c r="M1667" i="4"/>
  <c r="M1668" i="4"/>
  <c r="M1669" i="4"/>
  <c r="M1670" i="4"/>
  <c r="M1671" i="4"/>
  <c r="M1672" i="4"/>
  <c r="M1673" i="4"/>
  <c r="M1674" i="4"/>
  <c r="M1675" i="4"/>
  <c r="M1676" i="4"/>
  <c r="M1677" i="4"/>
  <c r="M1678" i="4"/>
  <c r="M1679" i="4"/>
  <c r="M1680" i="4"/>
  <c r="M1681" i="4"/>
  <c r="M1682" i="4"/>
  <c r="M1683" i="4"/>
  <c r="M1684" i="4"/>
  <c r="M1685" i="4"/>
  <c r="M1686" i="4"/>
  <c r="M1687" i="4"/>
  <c r="M1688" i="4"/>
  <c r="M1689" i="4"/>
  <c r="M1690" i="4"/>
  <c r="M1691" i="4"/>
  <c r="M1692" i="4"/>
  <c r="M1693" i="4"/>
  <c r="M1694" i="4"/>
  <c r="M1695" i="4"/>
  <c r="M1696" i="4"/>
  <c r="M1697" i="4"/>
  <c r="M1698" i="4"/>
  <c r="M1699" i="4"/>
  <c r="M1700" i="4"/>
  <c r="M1701" i="4"/>
  <c r="M1702" i="4"/>
  <c r="M1703" i="4"/>
  <c r="M1704" i="4"/>
  <c r="M1705" i="4"/>
  <c r="M1706" i="4"/>
  <c r="M1707" i="4"/>
  <c r="M1708" i="4"/>
  <c r="M1709" i="4"/>
  <c r="M1710" i="4"/>
  <c r="M1711" i="4"/>
  <c r="M1712" i="4"/>
  <c r="M1713" i="4"/>
  <c r="M1714" i="4"/>
  <c r="M1715" i="4"/>
  <c r="M1716" i="4"/>
  <c r="M1717" i="4"/>
  <c r="M1718" i="4"/>
  <c r="M1719" i="4"/>
  <c r="M1720" i="4"/>
  <c r="M1721" i="4"/>
  <c r="M1722" i="4"/>
  <c r="M1723" i="4"/>
  <c r="M1724" i="4"/>
  <c r="M1725" i="4"/>
  <c r="M1726" i="4"/>
  <c r="M1727" i="4"/>
  <c r="M1728" i="4"/>
  <c r="M1729" i="4"/>
  <c r="M1730" i="4"/>
  <c r="M1731" i="4"/>
  <c r="M1732" i="4"/>
  <c r="M1733" i="4"/>
  <c r="M1734" i="4"/>
  <c r="M1735" i="4"/>
  <c r="M1736" i="4"/>
  <c r="M1737" i="4"/>
  <c r="M1738" i="4"/>
  <c r="M1739" i="4"/>
  <c r="M1740" i="4"/>
  <c r="M1741" i="4"/>
  <c r="M1742" i="4"/>
  <c r="M1743" i="4"/>
  <c r="M1744" i="4"/>
  <c r="M1745" i="4"/>
  <c r="M1746" i="4"/>
  <c r="M1747" i="4"/>
  <c r="M1748" i="4"/>
  <c r="M1749" i="4"/>
  <c r="M1750" i="4"/>
  <c r="M1751" i="4"/>
  <c r="M1752" i="4"/>
  <c r="M1753" i="4"/>
  <c r="M1754" i="4"/>
  <c r="M1755" i="4"/>
  <c r="M1756" i="4"/>
  <c r="M1757" i="4"/>
  <c r="M1758" i="4"/>
  <c r="M1759" i="4"/>
  <c r="M1760" i="4"/>
  <c r="M1761" i="4"/>
  <c r="M1762" i="4"/>
  <c r="M1763" i="4"/>
  <c r="M1764" i="4"/>
  <c r="M1765" i="4"/>
  <c r="M1766" i="4"/>
  <c r="M1767" i="4"/>
  <c r="M1768" i="4"/>
  <c r="M1769" i="4"/>
  <c r="M1770" i="4"/>
  <c r="M1771" i="4"/>
  <c r="M1772" i="4"/>
  <c r="M1773" i="4"/>
  <c r="M1774" i="4"/>
  <c r="M1775" i="4"/>
  <c r="M1776" i="4"/>
  <c r="M1777" i="4"/>
  <c r="M1778" i="4"/>
  <c r="M1779" i="4"/>
  <c r="M1780" i="4"/>
  <c r="M1781" i="4"/>
  <c r="M1782" i="4"/>
  <c r="M1783" i="4"/>
  <c r="M1784" i="4"/>
  <c r="M1785" i="4"/>
  <c r="M1786" i="4"/>
  <c r="M1787" i="4"/>
  <c r="M1788" i="4"/>
  <c r="M1789" i="4"/>
  <c r="M1790" i="4"/>
  <c r="M1791" i="4"/>
  <c r="M1792" i="4"/>
  <c r="M1793" i="4"/>
  <c r="M1794" i="4"/>
  <c r="M1795" i="4"/>
  <c r="M1796" i="4"/>
  <c r="M1797" i="4"/>
  <c r="M1798" i="4"/>
  <c r="M1799" i="4"/>
  <c r="M1800" i="4"/>
  <c r="M1801" i="4"/>
  <c r="M1802" i="4"/>
  <c r="M1803" i="4"/>
  <c r="M1804" i="4"/>
  <c r="M1805" i="4"/>
  <c r="M1806" i="4"/>
  <c r="M1807" i="4"/>
  <c r="M1808" i="4"/>
  <c r="M1809" i="4"/>
  <c r="M1810" i="4"/>
  <c r="M1811" i="4"/>
  <c r="M1812" i="4"/>
  <c r="M1813" i="4"/>
  <c r="M1814" i="4"/>
  <c r="M1815" i="4"/>
  <c r="M1816" i="4"/>
  <c r="M1817" i="4"/>
  <c r="M1818" i="4"/>
  <c r="M1819" i="4"/>
  <c r="M1820" i="4"/>
  <c r="M1821" i="4"/>
  <c r="M1822" i="4"/>
  <c r="M1823" i="4"/>
  <c r="M1824" i="4"/>
  <c r="M1825" i="4"/>
  <c r="M1826" i="4"/>
  <c r="M1827" i="4"/>
  <c r="M1828" i="4"/>
  <c r="M1829" i="4"/>
  <c r="M1830" i="4"/>
  <c r="M1831" i="4"/>
  <c r="M1832" i="4"/>
  <c r="M1833" i="4"/>
  <c r="M1834" i="4"/>
  <c r="M1835" i="4"/>
  <c r="M1836" i="4"/>
  <c r="M1837" i="4"/>
  <c r="M1838" i="4"/>
  <c r="M1839" i="4"/>
  <c r="M1840" i="4"/>
  <c r="M1841" i="4"/>
  <c r="M1842" i="4"/>
  <c r="M1843" i="4"/>
  <c r="M1844" i="4"/>
  <c r="M1845" i="4"/>
  <c r="M1846" i="4"/>
  <c r="M1847" i="4"/>
  <c r="M1848" i="4"/>
  <c r="M1849" i="4"/>
  <c r="M1850" i="4"/>
  <c r="M1851" i="4"/>
  <c r="M1852" i="4"/>
  <c r="M1853" i="4"/>
  <c r="M1854" i="4"/>
  <c r="M1855" i="4"/>
  <c r="M1856" i="4"/>
  <c r="M1857" i="4"/>
  <c r="M1858" i="4"/>
  <c r="M1859" i="4"/>
  <c r="M1860" i="4"/>
  <c r="M1861" i="4"/>
  <c r="M1862" i="4"/>
  <c r="M1863" i="4"/>
  <c r="M1864" i="4"/>
  <c r="M1865" i="4"/>
  <c r="M1866" i="4"/>
  <c r="M1867" i="4"/>
  <c r="M1868" i="4"/>
  <c r="M1869" i="4"/>
  <c r="M1870" i="4"/>
  <c r="M1871" i="4"/>
  <c r="M1872" i="4"/>
  <c r="M1873" i="4"/>
  <c r="M1874" i="4"/>
  <c r="M1875" i="4"/>
  <c r="M1876" i="4"/>
  <c r="M1877" i="4"/>
  <c r="M1878" i="4"/>
  <c r="M1879" i="4"/>
  <c r="M1880" i="4"/>
  <c r="M1881" i="4"/>
  <c r="M1882" i="4"/>
  <c r="M1883" i="4"/>
  <c r="M1884" i="4"/>
  <c r="M1885" i="4"/>
  <c r="M1886" i="4"/>
  <c r="M1887" i="4"/>
  <c r="M1888" i="4"/>
  <c r="M1889" i="4"/>
  <c r="M1890" i="4"/>
  <c r="M1891" i="4"/>
  <c r="M1892" i="4"/>
  <c r="M1893" i="4"/>
  <c r="M1894" i="4"/>
  <c r="M1895" i="4"/>
  <c r="M1896" i="4"/>
  <c r="M1897" i="4"/>
  <c r="M1898" i="4"/>
  <c r="M1899" i="4"/>
  <c r="M1900" i="4"/>
  <c r="M1901" i="4"/>
  <c r="M1902" i="4"/>
  <c r="M1903" i="4"/>
  <c r="M1904" i="4"/>
  <c r="M1905" i="4"/>
  <c r="M1906" i="4"/>
  <c r="M1907" i="4"/>
  <c r="M1908" i="4"/>
  <c r="M1909" i="4"/>
  <c r="M1910" i="4"/>
  <c r="M1911" i="4"/>
  <c r="M1912" i="4"/>
  <c r="M1913" i="4"/>
  <c r="M1914" i="4"/>
  <c r="M1915" i="4"/>
  <c r="M1916" i="4"/>
  <c r="M1917" i="4"/>
  <c r="M1918" i="4"/>
  <c r="M1919" i="4"/>
  <c r="M1920" i="4"/>
  <c r="M1921" i="4"/>
  <c r="M1922" i="4"/>
  <c r="M1923" i="4"/>
  <c r="M1924" i="4"/>
  <c r="M1925" i="4"/>
  <c r="M1926" i="4"/>
  <c r="M1927" i="4"/>
  <c r="M1928" i="4"/>
  <c r="M1929" i="4"/>
  <c r="M1930" i="4"/>
  <c r="M1931" i="4"/>
  <c r="M1932" i="4"/>
  <c r="M1933" i="4"/>
  <c r="M1934" i="4"/>
  <c r="M1935" i="4"/>
  <c r="M1936" i="4"/>
  <c r="M1937" i="4"/>
  <c r="M1938" i="4"/>
  <c r="M1939" i="4"/>
  <c r="M1940" i="4"/>
  <c r="M1941" i="4"/>
  <c r="M1942" i="4"/>
  <c r="M1943" i="4"/>
  <c r="M1944" i="4"/>
  <c r="M1945" i="4"/>
  <c r="M1946" i="4"/>
  <c r="M1947" i="4"/>
  <c r="M1948" i="4"/>
  <c r="M1949" i="4"/>
  <c r="M1950" i="4"/>
  <c r="M1951" i="4"/>
  <c r="M1952" i="4"/>
  <c r="M1953" i="4"/>
  <c r="M1954" i="4"/>
  <c r="M1955" i="4"/>
  <c r="M1956" i="4"/>
  <c r="M1957" i="4"/>
  <c r="M1958" i="4"/>
  <c r="M1959" i="4"/>
  <c r="M1960" i="4"/>
  <c r="M1961" i="4"/>
  <c r="M1962" i="4"/>
  <c r="M1963" i="4"/>
  <c r="M1964" i="4"/>
  <c r="M1965" i="4"/>
  <c r="M1966" i="4"/>
  <c r="M1967" i="4"/>
  <c r="M1968" i="4"/>
  <c r="M1969" i="4"/>
  <c r="M1970" i="4"/>
  <c r="M1971" i="4"/>
  <c r="M1972" i="4"/>
  <c r="M1973" i="4"/>
  <c r="M1974" i="4"/>
  <c r="M1975" i="4"/>
  <c r="M1976" i="4"/>
  <c r="M1977" i="4"/>
  <c r="M1978" i="4"/>
  <c r="M1979" i="4"/>
  <c r="M1980" i="4"/>
  <c r="M1981" i="4"/>
  <c r="M1982" i="4"/>
  <c r="M1983" i="4"/>
  <c r="M1984" i="4"/>
  <c r="M1985" i="4"/>
  <c r="M1986" i="4"/>
  <c r="M1987" i="4"/>
  <c r="M1988" i="4"/>
  <c r="M1989" i="4"/>
  <c r="M1990" i="4"/>
  <c r="M1991" i="4"/>
  <c r="M1992" i="4"/>
  <c r="M1993" i="4"/>
  <c r="M1994" i="4"/>
  <c r="M1995" i="4"/>
  <c r="M1996" i="4"/>
  <c r="M1997" i="4"/>
  <c r="M1998" i="4"/>
  <c r="M1999" i="4"/>
  <c r="M2000" i="4"/>
  <c r="M2001" i="4"/>
  <c r="M2002" i="4"/>
  <c r="M2003" i="4"/>
  <c r="M2004" i="4"/>
  <c r="M2005" i="4"/>
  <c r="M2006" i="4"/>
  <c r="M2007" i="4"/>
  <c r="M2008" i="4"/>
  <c r="M2009" i="4"/>
  <c r="M2010" i="4"/>
  <c r="M2011" i="4"/>
  <c r="M2012" i="4"/>
  <c r="M2013" i="4"/>
  <c r="M2014" i="4"/>
  <c r="M2015" i="4"/>
  <c r="M2016" i="4"/>
  <c r="M2017" i="4"/>
  <c r="M2018" i="4"/>
  <c r="M2019" i="4"/>
  <c r="M2020" i="4"/>
  <c r="M2021" i="4"/>
  <c r="M2022" i="4"/>
  <c r="M2023" i="4"/>
  <c r="M2024" i="4"/>
  <c r="M2025" i="4"/>
  <c r="M2026" i="4"/>
  <c r="M2027" i="4"/>
  <c r="M2028" i="4"/>
  <c r="M2029" i="4"/>
  <c r="M2030" i="4"/>
  <c r="M2031" i="4"/>
  <c r="M2032" i="4"/>
  <c r="M2033" i="4"/>
  <c r="M2034" i="4"/>
  <c r="M2035" i="4"/>
  <c r="M2036" i="4"/>
  <c r="M2037" i="4"/>
  <c r="M2038" i="4"/>
  <c r="M2039" i="4"/>
  <c r="M2040" i="4"/>
  <c r="M2041" i="4"/>
  <c r="M2042" i="4"/>
  <c r="M2043" i="4"/>
  <c r="M2044" i="4"/>
  <c r="M2045" i="4"/>
  <c r="M2046" i="4"/>
  <c r="M2047" i="4"/>
  <c r="M2048" i="4"/>
  <c r="M2049" i="4"/>
  <c r="M2050" i="4"/>
  <c r="M2051" i="4"/>
  <c r="M2052" i="4"/>
  <c r="M2053" i="4"/>
  <c r="M2054" i="4"/>
  <c r="M2055" i="4"/>
  <c r="M2056" i="4"/>
  <c r="M2057" i="4"/>
  <c r="M2058" i="4"/>
  <c r="M2059" i="4"/>
  <c r="M2060" i="4"/>
  <c r="M2061" i="4"/>
  <c r="M2062" i="4"/>
  <c r="M2063" i="4"/>
  <c r="M2064" i="4"/>
  <c r="M2065" i="4"/>
  <c r="M2066" i="4"/>
  <c r="M2067" i="4"/>
  <c r="M2068" i="4"/>
  <c r="M2069" i="4"/>
  <c r="M2070" i="4"/>
  <c r="M2071" i="4"/>
  <c r="M2072" i="4"/>
  <c r="M2073" i="4"/>
  <c r="M2074" i="4"/>
  <c r="M2075" i="4"/>
  <c r="M2076" i="4"/>
  <c r="M2077" i="4"/>
  <c r="M2078" i="4"/>
  <c r="M2079" i="4"/>
  <c r="M2080" i="4"/>
  <c r="M2081" i="4"/>
  <c r="M2082" i="4"/>
  <c r="M2083" i="4"/>
  <c r="M2084" i="4"/>
  <c r="M2085" i="4"/>
  <c r="M2086" i="4"/>
  <c r="M2087" i="4"/>
  <c r="M2088" i="4"/>
  <c r="M2089" i="4"/>
  <c r="M2090" i="4"/>
  <c r="M2091" i="4"/>
  <c r="M2092" i="4"/>
  <c r="M2093" i="4"/>
  <c r="M2094" i="4"/>
  <c r="M2095" i="4"/>
  <c r="M2096" i="4"/>
  <c r="M2097" i="4"/>
  <c r="M2098" i="4"/>
  <c r="M2099" i="4"/>
  <c r="M2100" i="4"/>
  <c r="M2101" i="4"/>
  <c r="M2102" i="4"/>
  <c r="M2103" i="4"/>
  <c r="M2104" i="4"/>
  <c r="M2105" i="4"/>
  <c r="M2106" i="4"/>
  <c r="M2107" i="4"/>
  <c r="M2108" i="4"/>
  <c r="M2109" i="4"/>
  <c r="M2110" i="4"/>
  <c r="M2111" i="4"/>
  <c r="M2112" i="4"/>
  <c r="M2113" i="4"/>
  <c r="M2114" i="4"/>
  <c r="M2115" i="4"/>
  <c r="M2116" i="4"/>
  <c r="M2117" i="4"/>
  <c r="M2118" i="4"/>
  <c r="M2119" i="4"/>
  <c r="M2120" i="4"/>
  <c r="M2121" i="4"/>
  <c r="M2122" i="4"/>
  <c r="M2123" i="4"/>
  <c r="M2124" i="4"/>
  <c r="M2125" i="4"/>
  <c r="M2126" i="4"/>
  <c r="M2127" i="4"/>
  <c r="M2128" i="4"/>
  <c r="M2129" i="4"/>
  <c r="M2130" i="4"/>
  <c r="M2131" i="4"/>
  <c r="M2132" i="4"/>
  <c r="M2133" i="4"/>
  <c r="M2134" i="4"/>
  <c r="M2135" i="4"/>
  <c r="M2136" i="4"/>
  <c r="M2137" i="4"/>
  <c r="M2138" i="4"/>
  <c r="M2139" i="4"/>
  <c r="M2140" i="4"/>
  <c r="M2141" i="4"/>
  <c r="M2142" i="4"/>
  <c r="M2143" i="4"/>
  <c r="M2144" i="4"/>
  <c r="M2145" i="4"/>
  <c r="M2146" i="4"/>
  <c r="M2147" i="4"/>
  <c r="M2148" i="4"/>
  <c r="M2149" i="4"/>
  <c r="M2150" i="4"/>
  <c r="M2151" i="4"/>
  <c r="M2152" i="4"/>
  <c r="M2153" i="4"/>
  <c r="M2154" i="4"/>
  <c r="M2155" i="4"/>
  <c r="M2156" i="4"/>
  <c r="M2157" i="4"/>
  <c r="M2158" i="4"/>
  <c r="M2159" i="4"/>
  <c r="M2160" i="4"/>
  <c r="M2161" i="4"/>
  <c r="M2162" i="4"/>
  <c r="M2163" i="4"/>
  <c r="M2164" i="4"/>
  <c r="M2165" i="4"/>
  <c r="M2166" i="4"/>
  <c r="M2167" i="4"/>
  <c r="M2168" i="4"/>
  <c r="M2169" i="4"/>
  <c r="M2170" i="4"/>
  <c r="M2171" i="4"/>
  <c r="M2172" i="4"/>
  <c r="M2173" i="4"/>
  <c r="M2174" i="4"/>
  <c r="M2175" i="4"/>
  <c r="M2176" i="4"/>
  <c r="M2177" i="4"/>
  <c r="M2178" i="4"/>
  <c r="M2179" i="4"/>
  <c r="M2180" i="4"/>
  <c r="M2181" i="4"/>
  <c r="M2182" i="4"/>
  <c r="M2183" i="4"/>
  <c r="M2184" i="4"/>
  <c r="M2185" i="4"/>
  <c r="M2186" i="4"/>
  <c r="M2187" i="4"/>
  <c r="M2188" i="4"/>
  <c r="M2189" i="4"/>
  <c r="M2190" i="4"/>
  <c r="M2191" i="4"/>
  <c r="M2192" i="4"/>
  <c r="M2193" i="4"/>
  <c r="M2194" i="4"/>
  <c r="M2195" i="4"/>
  <c r="M2196" i="4"/>
  <c r="M2197" i="4"/>
  <c r="M2198" i="4"/>
  <c r="M2199" i="4"/>
  <c r="M2200" i="4"/>
  <c r="M2201" i="4"/>
  <c r="M2202" i="4"/>
  <c r="M2203" i="4"/>
  <c r="M2204" i="4"/>
  <c r="M2205" i="4"/>
  <c r="M2206" i="4"/>
  <c r="M2207" i="4"/>
  <c r="M2208" i="4"/>
  <c r="M2209" i="4"/>
  <c r="M2210" i="4"/>
  <c r="M2211" i="4"/>
  <c r="M2212" i="4"/>
  <c r="M2213" i="4"/>
  <c r="M2214" i="4"/>
  <c r="M2215" i="4"/>
  <c r="M2216" i="4"/>
  <c r="M2217" i="4"/>
  <c r="M2218" i="4"/>
  <c r="M2219" i="4"/>
  <c r="M2220" i="4"/>
  <c r="M2221" i="4"/>
  <c r="M2222" i="4"/>
  <c r="M2223" i="4"/>
  <c r="M2224" i="4"/>
  <c r="M2225" i="4"/>
  <c r="M2226" i="4"/>
  <c r="M2227" i="4"/>
  <c r="M2228" i="4"/>
  <c r="M2229" i="4"/>
  <c r="M2230" i="4"/>
  <c r="M2231" i="4"/>
  <c r="M2232" i="4"/>
  <c r="M2233" i="4"/>
  <c r="M2234" i="4"/>
  <c r="M2235" i="4"/>
  <c r="M2236" i="4"/>
  <c r="M2237" i="4"/>
  <c r="M2238" i="4"/>
  <c r="M2239" i="4"/>
  <c r="M2240" i="4"/>
  <c r="M2241" i="4"/>
  <c r="M2242" i="4"/>
  <c r="M2243" i="4"/>
  <c r="M2244" i="4"/>
  <c r="M2245" i="4"/>
  <c r="M2246" i="4"/>
  <c r="M2247" i="4"/>
  <c r="M2248" i="4"/>
  <c r="M2249" i="4"/>
  <c r="M2250" i="4"/>
  <c r="M2251" i="4"/>
  <c r="M2252" i="4"/>
  <c r="M2253" i="4"/>
  <c r="M2254" i="4"/>
  <c r="M2255" i="4"/>
  <c r="M2256" i="4"/>
  <c r="M2257" i="4"/>
  <c r="M2258" i="4"/>
  <c r="M2259" i="4"/>
  <c r="M2260" i="4"/>
  <c r="M2261" i="4"/>
  <c r="M2262" i="4"/>
  <c r="M2263" i="4"/>
  <c r="M2264" i="4"/>
  <c r="M2265" i="4"/>
  <c r="M2266" i="4"/>
  <c r="M2267" i="4"/>
  <c r="M2268" i="4"/>
  <c r="M2269" i="4"/>
  <c r="M2270" i="4"/>
  <c r="M2271" i="4"/>
  <c r="M2272" i="4"/>
  <c r="M2273" i="4"/>
  <c r="M2274" i="4"/>
  <c r="M2275" i="4"/>
  <c r="M2276" i="4"/>
  <c r="M2277" i="4"/>
  <c r="M2278" i="4"/>
  <c r="M2279" i="4"/>
  <c r="M2280" i="4"/>
  <c r="M2281" i="4"/>
  <c r="M2282" i="4"/>
  <c r="M2283" i="4"/>
  <c r="M2284" i="4"/>
  <c r="M2285" i="4"/>
  <c r="M2286" i="4"/>
  <c r="M2287" i="4"/>
  <c r="M2288" i="4"/>
  <c r="M2289" i="4"/>
  <c r="M2290" i="4"/>
  <c r="M2291" i="4"/>
  <c r="M2292" i="4"/>
  <c r="M2293" i="4"/>
  <c r="M2294" i="4"/>
  <c r="M2295" i="4"/>
  <c r="M2296" i="4"/>
  <c r="M2297" i="4"/>
  <c r="M2298" i="4"/>
  <c r="M2299" i="4"/>
  <c r="M2300" i="4"/>
  <c r="M2301" i="4"/>
  <c r="M2302" i="4"/>
  <c r="M2303" i="4"/>
  <c r="M2304" i="4"/>
  <c r="M2305" i="4"/>
  <c r="M2306" i="4"/>
  <c r="M2307" i="4"/>
  <c r="M2308" i="4"/>
  <c r="M2309" i="4"/>
  <c r="M2310" i="4"/>
  <c r="M2311" i="4"/>
  <c r="M2312" i="4"/>
  <c r="M2313" i="4"/>
  <c r="M2314" i="4"/>
  <c r="M2315" i="4"/>
  <c r="M2316" i="4"/>
  <c r="M2317" i="4"/>
  <c r="M2318" i="4"/>
  <c r="M2319" i="4"/>
  <c r="M2320" i="4"/>
  <c r="M2321" i="4"/>
  <c r="M2322" i="4"/>
  <c r="M2323" i="4"/>
  <c r="M2324" i="4"/>
  <c r="M2325" i="4"/>
  <c r="M2326" i="4"/>
  <c r="M2327" i="4"/>
  <c r="M2328" i="4"/>
  <c r="M2329" i="4"/>
  <c r="M2330" i="4"/>
  <c r="M2331" i="4"/>
  <c r="M2332" i="4"/>
  <c r="M2333" i="4"/>
  <c r="M2334" i="4"/>
  <c r="M2335" i="4"/>
  <c r="M2336" i="4"/>
  <c r="M2337" i="4"/>
  <c r="M2338" i="4"/>
  <c r="M2339" i="4"/>
  <c r="M2340" i="4"/>
  <c r="M2341" i="4"/>
  <c r="M2342" i="4"/>
  <c r="M2343" i="4"/>
  <c r="M2344" i="4"/>
  <c r="M2345" i="4"/>
  <c r="M2346" i="4"/>
  <c r="M2347" i="4"/>
  <c r="M2348" i="4"/>
  <c r="M2349" i="4"/>
  <c r="M2350" i="4"/>
  <c r="M2351" i="4"/>
  <c r="M2352" i="4"/>
  <c r="M2353" i="4"/>
  <c r="M2354" i="4"/>
  <c r="M2355" i="4"/>
  <c r="M2356" i="4"/>
  <c r="M2357" i="4"/>
  <c r="M2358" i="4"/>
  <c r="M2359" i="4"/>
  <c r="M2360" i="4"/>
  <c r="M2361" i="4"/>
  <c r="M2362" i="4"/>
  <c r="M2363" i="4"/>
  <c r="M2364" i="4"/>
  <c r="M2365" i="4"/>
  <c r="M2366" i="4"/>
  <c r="M2367" i="4"/>
  <c r="M2368" i="4"/>
  <c r="M2369" i="4"/>
  <c r="M2370" i="4"/>
  <c r="M2371" i="4"/>
  <c r="M2372" i="4"/>
  <c r="M2373" i="4"/>
  <c r="M2374" i="4"/>
  <c r="M2375" i="4"/>
  <c r="M2376" i="4"/>
  <c r="M2377" i="4"/>
  <c r="M2378" i="4"/>
  <c r="M2379" i="4"/>
  <c r="M2380" i="4"/>
  <c r="M2381" i="4"/>
  <c r="M2382" i="4"/>
  <c r="M2383" i="4"/>
  <c r="M2384" i="4"/>
  <c r="M2385" i="4"/>
  <c r="M2386" i="4"/>
  <c r="M2387" i="4"/>
  <c r="M2388" i="4"/>
  <c r="M2389" i="4"/>
  <c r="M2390" i="4"/>
  <c r="M2391" i="4"/>
  <c r="M2392" i="4"/>
  <c r="M2393" i="4"/>
  <c r="M2394" i="4"/>
  <c r="M2395" i="4"/>
  <c r="M2396" i="4"/>
  <c r="M2397" i="4"/>
  <c r="M2398" i="4"/>
  <c r="M2399" i="4"/>
  <c r="M2400" i="4"/>
  <c r="M2401" i="4"/>
  <c r="M2402" i="4"/>
  <c r="M2403" i="4"/>
  <c r="M2404" i="4"/>
  <c r="M2405" i="4"/>
  <c r="M2406" i="4"/>
  <c r="M2407" i="4"/>
  <c r="M2408" i="4"/>
  <c r="M2409" i="4"/>
  <c r="M2410" i="4"/>
  <c r="M2411" i="4"/>
  <c r="M2412" i="4"/>
  <c r="M2413" i="4"/>
  <c r="M2414" i="4"/>
  <c r="M2415" i="4"/>
  <c r="M2416" i="4"/>
  <c r="M2417" i="4"/>
  <c r="M2418" i="4"/>
  <c r="M2419" i="4"/>
  <c r="M2420" i="4"/>
  <c r="M2421" i="4"/>
  <c r="M2422" i="4"/>
  <c r="M2423" i="4"/>
  <c r="M2424" i="4"/>
  <c r="M2425" i="4"/>
  <c r="M2426" i="4"/>
  <c r="M2427" i="4"/>
  <c r="M2428" i="4"/>
  <c r="M2429" i="4"/>
  <c r="M2430" i="4"/>
  <c r="M2431" i="4"/>
  <c r="M2432" i="4"/>
  <c r="M2433" i="4"/>
  <c r="M2434" i="4"/>
  <c r="M2435" i="4"/>
  <c r="M2436" i="4"/>
  <c r="M2437" i="4"/>
  <c r="M2438" i="4"/>
  <c r="M2439" i="4"/>
  <c r="M2440" i="4"/>
  <c r="M2441" i="4"/>
  <c r="M2442" i="4"/>
  <c r="M2443" i="4"/>
  <c r="M2444" i="4"/>
  <c r="M2445" i="4"/>
  <c r="M2446" i="4"/>
  <c r="M2447" i="4"/>
  <c r="M2448" i="4"/>
  <c r="M2449" i="4"/>
  <c r="M2450" i="4"/>
  <c r="M2451" i="4"/>
  <c r="M2452" i="4"/>
  <c r="M2453" i="4"/>
  <c r="M2454" i="4"/>
  <c r="M2455" i="4"/>
  <c r="M2456" i="4"/>
  <c r="M2457" i="4"/>
  <c r="M2458" i="4"/>
  <c r="M2459" i="4"/>
  <c r="M2460" i="4"/>
  <c r="M2461" i="4"/>
  <c r="M2462" i="4"/>
  <c r="M2463" i="4"/>
  <c r="M2464" i="4"/>
  <c r="M2465" i="4"/>
  <c r="M2466" i="4"/>
  <c r="M2467" i="4"/>
  <c r="M2468" i="4"/>
  <c r="M2469" i="4"/>
  <c r="M2470" i="4"/>
  <c r="M2471" i="4"/>
  <c r="M2472" i="4"/>
  <c r="M2473" i="4"/>
  <c r="M2474" i="4"/>
  <c r="M2475" i="4"/>
  <c r="M2476" i="4"/>
  <c r="M2477" i="4"/>
  <c r="M2478" i="4"/>
  <c r="M2479" i="4"/>
  <c r="M2480" i="4"/>
  <c r="M2481" i="4"/>
  <c r="M2482" i="4"/>
  <c r="M2483" i="4"/>
  <c r="M2484" i="4"/>
  <c r="M2485" i="4"/>
  <c r="M2486" i="4"/>
  <c r="M2487" i="4"/>
  <c r="M2488" i="4"/>
  <c r="M2489" i="4"/>
  <c r="M2490" i="4"/>
  <c r="M2491" i="4"/>
  <c r="M2492" i="4"/>
  <c r="M2493" i="4"/>
  <c r="M2494" i="4"/>
  <c r="M2495" i="4"/>
  <c r="M2496" i="4"/>
  <c r="M2497" i="4"/>
  <c r="M2498" i="4"/>
  <c r="M2499" i="4"/>
  <c r="M2500" i="4"/>
  <c r="M2501" i="4"/>
  <c r="M2502" i="4"/>
  <c r="M2503" i="4"/>
  <c r="M2504" i="4"/>
  <c r="M2505" i="4"/>
  <c r="M2506" i="4"/>
  <c r="M2507" i="4"/>
  <c r="M2508" i="4"/>
  <c r="M2509" i="4"/>
  <c r="M2510" i="4"/>
  <c r="M2511" i="4"/>
  <c r="M2512" i="4"/>
  <c r="M2513" i="4"/>
  <c r="M2514" i="4"/>
  <c r="M2515" i="4"/>
  <c r="M2516" i="4"/>
  <c r="M2517" i="4"/>
  <c r="M2518" i="4"/>
  <c r="M2519" i="4"/>
  <c r="M2520" i="4"/>
  <c r="M2521" i="4"/>
  <c r="M2522" i="4"/>
  <c r="M2523" i="4"/>
  <c r="M2524" i="4"/>
  <c r="M2525" i="4"/>
  <c r="M2526" i="4"/>
  <c r="M2527" i="4"/>
  <c r="M2528" i="4"/>
  <c r="M2529" i="4"/>
  <c r="M2530" i="4"/>
  <c r="M2531" i="4"/>
  <c r="M2532" i="4"/>
  <c r="M2533" i="4"/>
  <c r="M2534" i="4"/>
  <c r="M2535" i="4"/>
  <c r="M2536" i="4"/>
  <c r="M2537" i="4"/>
  <c r="M2538" i="4"/>
  <c r="M2539" i="4"/>
  <c r="M2540" i="4"/>
  <c r="M2541" i="4"/>
  <c r="M2542" i="4"/>
  <c r="M2543" i="4"/>
  <c r="M2544" i="4"/>
  <c r="M2545" i="4"/>
  <c r="M2546" i="4"/>
  <c r="M2547" i="4"/>
  <c r="M2548" i="4"/>
  <c r="M2549" i="4"/>
  <c r="M2550" i="4"/>
  <c r="M2551" i="4"/>
  <c r="M2552" i="4"/>
  <c r="M2553" i="4"/>
  <c r="M2554" i="4"/>
  <c r="M2555" i="4"/>
  <c r="M2556" i="4"/>
  <c r="M2557" i="4"/>
  <c r="M2558" i="4"/>
  <c r="M2559" i="4"/>
  <c r="M2560" i="4"/>
  <c r="M2561" i="4"/>
  <c r="M2562" i="4"/>
  <c r="M2563" i="4"/>
  <c r="M2564" i="4"/>
  <c r="M2565" i="4"/>
  <c r="M2566" i="4"/>
  <c r="M2567" i="4"/>
  <c r="M2568" i="4"/>
  <c r="M2569" i="4"/>
  <c r="M2570" i="4"/>
  <c r="M2571" i="4"/>
  <c r="M2572" i="4"/>
  <c r="M2573" i="4"/>
  <c r="M2574" i="4"/>
  <c r="M2575" i="4"/>
  <c r="M2576" i="4"/>
  <c r="M2577" i="4"/>
  <c r="M2578" i="4"/>
  <c r="M2579" i="4"/>
  <c r="M2580" i="4"/>
  <c r="M2581" i="4"/>
  <c r="M2582" i="4"/>
  <c r="M2583" i="4"/>
  <c r="M2584" i="4"/>
  <c r="M2585" i="4"/>
  <c r="M2586" i="4"/>
  <c r="M2587" i="4"/>
  <c r="M2588" i="4"/>
  <c r="M2589" i="4"/>
  <c r="M2590" i="4"/>
  <c r="M2591" i="4"/>
  <c r="M2592" i="4"/>
  <c r="S2592" i="4" s="1"/>
  <c r="M2593" i="4"/>
  <c r="M2594" i="4"/>
  <c r="M2595" i="4"/>
  <c r="M2596" i="4"/>
  <c r="M2597" i="4"/>
  <c r="M2598" i="4"/>
  <c r="M2599" i="4"/>
  <c r="M2600" i="4"/>
  <c r="M2601" i="4"/>
  <c r="M2602" i="4"/>
  <c r="M2603" i="4"/>
  <c r="M2604" i="4"/>
  <c r="M2605" i="4"/>
  <c r="M2606" i="4"/>
  <c r="M2607" i="4"/>
  <c r="M2608" i="4"/>
  <c r="M2609" i="4"/>
  <c r="M2610" i="4"/>
  <c r="M2611" i="4"/>
  <c r="M2612" i="4"/>
  <c r="M2613" i="4"/>
  <c r="M2614" i="4"/>
  <c r="M2615" i="4"/>
  <c r="M2616" i="4"/>
  <c r="M2617" i="4"/>
  <c r="M2618" i="4"/>
  <c r="M2619" i="4"/>
  <c r="M2620" i="4"/>
  <c r="M2621" i="4"/>
  <c r="M2622" i="4"/>
  <c r="M2623" i="4"/>
  <c r="M2624" i="4"/>
  <c r="S2624" i="4" s="1"/>
  <c r="M2625" i="4"/>
  <c r="M2626" i="4"/>
  <c r="M2627" i="4"/>
  <c r="M2628" i="4"/>
  <c r="M2629" i="4"/>
  <c r="M2630" i="4"/>
  <c r="M2631" i="4"/>
  <c r="M2632" i="4"/>
  <c r="M2633" i="4"/>
  <c r="M2634" i="4"/>
  <c r="M2635" i="4"/>
  <c r="M2636" i="4"/>
  <c r="M2637" i="4"/>
  <c r="M2638" i="4"/>
  <c r="M2639" i="4"/>
  <c r="M2640" i="4"/>
  <c r="M2641" i="4"/>
  <c r="M2642" i="4"/>
  <c r="M2643" i="4"/>
  <c r="M2644" i="4"/>
  <c r="M2645" i="4"/>
  <c r="M2646" i="4"/>
  <c r="M2647" i="4"/>
  <c r="M2648" i="4"/>
  <c r="M2649" i="4"/>
  <c r="M2650" i="4"/>
  <c r="M2651" i="4"/>
  <c r="M2652" i="4"/>
  <c r="M2653" i="4"/>
  <c r="M2654" i="4"/>
  <c r="M2655" i="4"/>
  <c r="M2656" i="4"/>
  <c r="S2656" i="4" s="1"/>
  <c r="M2657" i="4"/>
  <c r="M2658" i="4"/>
  <c r="M2659" i="4"/>
  <c r="M2660" i="4"/>
  <c r="M2661" i="4"/>
  <c r="M2662" i="4"/>
  <c r="M2663" i="4"/>
  <c r="M2664" i="4"/>
  <c r="M2665" i="4"/>
  <c r="M2666" i="4"/>
  <c r="M2667" i="4"/>
  <c r="M2668" i="4"/>
  <c r="M2669" i="4"/>
  <c r="M2670" i="4"/>
  <c r="M2671" i="4"/>
  <c r="M2672" i="4"/>
  <c r="M2673" i="4"/>
  <c r="M2674" i="4"/>
  <c r="M2675" i="4"/>
  <c r="M2676" i="4"/>
  <c r="M2677" i="4"/>
  <c r="M2678" i="4"/>
  <c r="M2679" i="4"/>
  <c r="M2680" i="4"/>
  <c r="M2681" i="4"/>
  <c r="M2682" i="4"/>
  <c r="M2683" i="4"/>
  <c r="M2684" i="4"/>
  <c r="M2685" i="4"/>
  <c r="M2686" i="4"/>
  <c r="M2687" i="4"/>
  <c r="M2688" i="4"/>
  <c r="S2688" i="4" s="1"/>
  <c r="M2689" i="4"/>
  <c r="M2690" i="4"/>
  <c r="M2691" i="4"/>
  <c r="M2692" i="4"/>
  <c r="M2693" i="4"/>
  <c r="M2694" i="4"/>
  <c r="M2695" i="4"/>
  <c r="M2696" i="4"/>
  <c r="M2697" i="4"/>
  <c r="M2698" i="4"/>
  <c r="M2699" i="4"/>
  <c r="M2700" i="4"/>
  <c r="M2701" i="4"/>
  <c r="M2702" i="4"/>
  <c r="M2703" i="4"/>
  <c r="M2704" i="4"/>
  <c r="M2705" i="4"/>
  <c r="M2706" i="4"/>
  <c r="M2707" i="4"/>
  <c r="M2708" i="4"/>
  <c r="M2709" i="4"/>
  <c r="M2710" i="4"/>
  <c r="M2711" i="4"/>
  <c r="M2712" i="4"/>
  <c r="M2713" i="4"/>
  <c r="M2714" i="4"/>
  <c r="M2715" i="4"/>
  <c r="M2716" i="4"/>
  <c r="M2717" i="4"/>
  <c r="M2718" i="4"/>
  <c r="M2719" i="4"/>
  <c r="M2720" i="4"/>
  <c r="S2720" i="4" s="1"/>
  <c r="M2721" i="4"/>
  <c r="M2722" i="4"/>
  <c r="M2723" i="4"/>
  <c r="M2724" i="4"/>
  <c r="M2725" i="4"/>
  <c r="M2726" i="4"/>
  <c r="M2727" i="4"/>
  <c r="M2728" i="4"/>
  <c r="M2729" i="4"/>
  <c r="M2730" i="4"/>
  <c r="M2731" i="4"/>
  <c r="M2732" i="4"/>
  <c r="M2733" i="4"/>
  <c r="M2734" i="4"/>
  <c r="M2735" i="4"/>
  <c r="M2736" i="4"/>
  <c r="M2737" i="4"/>
  <c r="M2738" i="4"/>
  <c r="M2739" i="4"/>
  <c r="M2740" i="4"/>
  <c r="M2741" i="4"/>
  <c r="M2742" i="4"/>
  <c r="M2743" i="4"/>
  <c r="M2744" i="4"/>
  <c r="M2745" i="4"/>
  <c r="M2746" i="4"/>
  <c r="M2747" i="4"/>
  <c r="M2748" i="4"/>
  <c r="M2749" i="4"/>
  <c r="M2750" i="4"/>
  <c r="M2751" i="4"/>
  <c r="M2752" i="4"/>
  <c r="S2752" i="4" s="1"/>
  <c r="M2753" i="4"/>
  <c r="M2754" i="4"/>
  <c r="M2755" i="4"/>
  <c r="M2756" i="4"/>
  <c r="M2757" i="4"/>
  <c r="M2758" i="4"/>
  <c r="M2759" i="4"/>
  <c r="M2760" i="4"/>
  <c r="M2761" i="4"/>
  <c r="M2762" i="4"/>
  <c r="M2763" i="4"/>
  <c r="M2764" i="4"/>
  <c r="M2765" i="4"/>
  <c r="M2766" i="4"/>
  <c r="M2767" i="4"/>
  <c r="M2768" i="4"/>
  <c r="M2769" i="4"/>
  <c r="M2770" i="4"/>
  <c r="M2771" i="4"/>
  <c r="M2772" i="4"/>
  <c r="M2773" i="4"/>
  <c r="M2774" i="4"/>
  <c r="M2775" i="4"/>
  <c r="M2776" i="4"/>
  <c r="M2777" i="4"/>
  <c r="M2778" i="4"/>
  <c r="M2779" i="4"/>
  <c r="M2780" i="4"/>
  <c r="M2781" i="4"/>
  <c r="M2782" i="4"/>
  <c r="M2783" i="4"/>
  <c r="M2784" i="4"/>
  <c r="S2784" i="4" s="1"/>
  <c r="M2785" i="4"/>
  <c r="M2786" i="4"/>
  <c r="M2787" i="4"/>
  <c r="M2788" i="4"/>
  <c r="M2789" i="4"/>
  <c r="M2790" i="4"/>
  <c r="M2791" i="4"/>
  <c r="M2792" i="4"/>
  <c r="M2793" i="4"/>
  <c r="M2794" i="4"/>
  <c r="M2795" i="4"/>
  <c r="M2796" i="4"/>
  <c r="M2797" i="4"/>
  <c r="M2798" i="4"/>
  <c r="M2799" i="4"/>
  <c r="M2800" i="4"/>
  <c r="M2801" i="4"/>
  <c r="M2802" i="4"/>
  <c r="M2803" i="4"/>
  <c r="M2804" i="4"/>
  <c r="M2805" i="4"/>
  <c r="M2806" i="4"/>
  <c r="M2807" i="4"/>
  <c r="M2808" i="4"/>
  <c r="M2809" i="4"/>
  <c r="M2810" i="4"/>
  <c r="M2811" i="4"/>
  <c r="M2812" i="4"/>
  <c r="M2813" i="4"/>
  <c r="M2814" i="4"/>
  <c r="M2815" i="4"/>
  <c r="M2816" i="4"/>
  <c r="S2816" i="4" s="1"/>
  <c r="M2817" i="4"/>
  <c r="M2818" i="4"/>
  <c r="M2819" i="4"/>
  <c r="M2820" i="4"/>
  <c r="M2821" i="4"/>
  <c r="M2822" i="4"/>
  <c r="M2823" i="4"/>
  <c r="M2824" i="4"/>
  <c r="M2825" i="4"/>
  <c r="M2826" i="4"/>
  <c r="M2827" i="4"/>
  <c r="M2828" i="4"/>
  <c r="M2829" i="4"/>
  <c r="M2830" i="4"/>
  <c r="M2831" i="4"/>
  <c r="M2832" i="4"/>
  <c r="M2833" i="4"/>
  <c r="M2834" i="4"/>
  <c r="M2835" i="4"/>
  <c r="M2836" i="4"/>
  <c r="M2837" i="4"/>
  <c r="M2838" i="4"/>
  <c r="M2839" i="4"/>
  <c r="M2840" i="4"/>
  <c r="M2841" i="4"/>
  <c r="M2842" i="4"/>
  <c r="M2843" i="4"/>
  <c r="M2844" i="4"/>
  <c r="M2845" i="4"/>
  <c r="M2846" i="4"/>
  <c r="M2847" i="4"/>
  <c r="M2848" i="4"/>
  <c r="S2848" i="4" s="1"/>
  <c r="M2849" i="4"/>
  <c r="M2850" i="4"/>
  <c r="M2851" i="4"/>
  <c r="M2852" i="4"/>
  <c r="M2853" i="4"/>
  <c r="M2854" i="4"/>
  <c r="M2855" i="4"/>
  <c r="M2856" i="4"/>
  <c r="M2857" i="4"/>
  <c r="M2858" i="4"/>
  <c r="M2859" i="4"/>
  <c r="M2860" i="4"/>
  <c r="M2861" i="4"/>
  <c r="M2862" i="4"/>
  <c r="M2863" i="4"/>
  <c r="M2864" i="4"/>
  <c r="M2865" i="4"/>
  <c r="M2866" i="4"/>
  <c r="M2867" i="4"/>
  <c r="M2868" i="4"/>
  <c r="M2869" i="4"/>
  <c r="M2870" i="4"/>
  <c r="M2871" i="4"/>
  <c r="M2872" i="4"/>
  <c r="M2873" i="4"/>
  <c r="M2874" i="4"/>
  <c r="M2875" i="4"/>
  <c r="M2876" i="4"/>
  <c r="M2877" i="4"/>
  <c r="M2878" i="4"/>
  <c r="M2879" i="4"/>
  <c r="M2880" i="4"/>
  <c r="S2880" i="4" s="1"/>
  <c r="M2881" i="4"/>
  <c r="M2882" i="4"/>
  <c r="M2883" i="4"/>
  <c r="M2884" i="4"/>
  <c r="M2885" i="4"/>
  <c r="M2886" i="4"/>
  <c r="M2887" i="4"/>
  <c r="M2888" i="4"/>
  <c r="M2889" i="4"/>
  <c r="M2890" i="4"/>
  <c r="M2891" i="4"/>
  <c r="M2892" i="4"/>
  <c r="M2893" i="4"/>
  <c r="M2894" i="4"/>
  <c r="M2895" i="4"/>
  <c r="M2896" i="4"/>
  <c r="M2897" i="4"/>
  <c r="M2898" i="4"/>
  <c r="M2899" i="4"/>
  <c r="M2900" i="4"/>
  <c r="M2901" i="4"/>
  <c r="M2902" i="4"/>
  <c r="M2903" i="4"/>
  <c r="M2904" i="4"/>
  <c r="M2905" i="4"/>
  <c r="M2906" i="4"/>
  <c r="M2907" i="4"/>
  <c r="M2908" i="4"/>
  <c r="M2909" i="4"/>
  <c r="M2910" i="4"/>
  <c r="M2911" i="4"/>
  <c r="M2912" i="4"/>
  <c r="S2912" i="4" s="1"/>
  <c r="M2913" i="4"/>
  <c r="M2914" i="4"/>
  <c r="M2915" i="4"/>
  <c r="M2916" i="4"/>
  <c r="M2917" i="4"/>
  <c r="M2918" i="4"/>
  <c r="M2919" i="4"/>
  <c r="M2920" i="4"/>
  <c r="M2921" i="4"/>
  <c r="M2922" i="4"/>
  <c r="M2923" i="4"/>
  <c r="M2924" i="4"/>
  <c r="M2925" i="4"/>
  <c r="M2926" i="4"/>
  <c r="M2927" i="4"/>
  <c r="M2928" i="4"/>
  <c r="M2929" i="4"/>
  <c r="M2930" i="4"/>
  <c r="M2931" i="4"/>
  <c r="M2932" i="4"/>
  <c r="M2933" i="4"/>
  <c r="M2934" i="4"/>
  <c r="M2935" i="4"/>
  <c r="M2936" i="4"/>
  <c r="M2937" i="4"/>
  <c r="M2938" i="4"/>
  <c r="M2939" i="4"/>
  <c r="M2940" i="4"/>
  <c r="M2941" i="4"/>
  <c r="M2942" i="4"/>
  <c r="M2943" i="4"/>
  <c r="M2944" i="4"/>
  <c r="S2944" i="4" s="1"/>
  <c r="M2945" i="4"/>
  <c r="M2946" i="4"/>
  <c r="M2947" i="4"/>
  <c r="M2948" i="4"/>
  <c r="M2949" i="4"/>
  <c r="M2950" i="4"/>
  <c r="M2951" i="4"/>
  <c r="M2952" i="4"/>
  <c r="M2953" i="4"/>
  <c r="M2954" i="4"/>
  <c r="M2955" i="4"/>
  <c r="M2956" i="4"/>
  <c r="M2957" i="4"/>
  <c r="M2958" i="4"/>
  <c r="M2959" i="4"/>
  <c r="M2960" i="4"/>
  <c r="M2961" i="4"/>
  <c r="M2962" i="4"/>
  <c r="M2963" i="4"/>
  <c r="M2964" i="4"/>
  <c r="M2965" i="4"/>
  <c r="M2966" i="4"/>
  <c r="M2967" i="4"/>
  <c r="M2968" i="4"/>
  <c r="M2969" i="4"/>
  <c r="M2970" i="4"/>
  <c r="M2971" i="4"/>
  <c r="M2972" i="4"/>
  <c r="M2973" i="4"/>
  <c r="M2974" i="4"/>
  <c r="M2975" i="4"/>
  <c r="M2976" i="4"/>
  <c r="S2976" i="4" s="1"/>
  <c r="M2977" i="4"/>
  <c r="M2978" i="4"/>
  <c r="M2979" i="4"/>
  <c r="M2980" i="4"/>
  <c r="M2981" i="4"/>
  <c r="M2982" i="4"/>
  <c r="M2983" i="4"/>
  <c r="M2984" i="4"/>
  <c r="M2985" i="4"/>
  <c r="M2986" i="4"/>
  <c r="M2987" i="4"/>
  <c r="M2988" i="4"/>
  <c r="M2989" i="4"/>
  <c r="M2990" i="4"/>
  <c r="M2991" i="4"/>
  <c r="M2992" i="4"/>
  <c r="M2993" i="4"/>
  <c r="M2994" i="4"/>
  <c r="M2995" i="4"/>
  <c r="M2996" i="4"/>
  <c r="M2997" i="4"/>
  <c r="M2998" i="4"/>
  <c r="M2999" i="4"/>
  <c r="M3000" i="4"/>
  <c r="M3001" i="4"/>
  <c r="M3002" i="4"/>
  <c r="M3003" i="4"/>
  <c r="M3004" i="4"/>
  <c r="M3005" i="4"/>
  <c r="M3006" i="4"/>
  <c r="M3007" i="4"/>
  <c r="M3008" i="4"/>
  <c r="S3008" i="4" s="1"/>
  <c r="M3009" i="4"/>
  <c r="M3010" i="4"/>
  <c r="M3011" i="4"/>
  <c r="M3012" i="4"/>
  <c r="M3013" i="4"/>
  <c r="M3014" i="4"/>
  <c r="M3015" i="4"/>
  <c r="M3016" i="4"/>
  <c r="M3017" i="4"/>
  <c r="M3018" i="4"/>
  <c r="M3019" i="4"/>
  <c r="M3020" i="4"/>
  <c r="M3021" i="4"/>
  <c r="M3022" i="4"/>
  <c r="M3023" i="4"/>
  <c r="M3024" i="4"/>
  <c r="M3025" i="4"/>
  <c r="M3026" i="4"/>
  <c r="M3027" i="4"/>
  <c r="M3028" i="4"/>
  <c r="M3029" i="4"/>
  <c r="M3030" i="4"/>
  <c r="M3031" i="4"/>
  <c r="M3032" i="4"/>
  <c r="M3033" i="4"/>
  <c r="M3034" i="4"/>
  <c r="M3035" i="4"/>
  <c r="M3036" i="4"/>
  <c r="M3037" i="4"/>
  <c r="M3038" i="4"/>
  <c r="M3039" i="4"/>
  <c r="M3040" i="4"/>
  <c r="S3040" i="4" s="1"/>
  <c r="M3041" i="4"/>
  <c r="M3042" i="4"/>
  <c r="M3043" i="4"/>
  <c r="M3044" i="4"/>
  <c r="M3045" i="4"/>
  <c r="M3046" i="4"/>
  <c r="M3047" i="4"/>
  <c r="M3048" i="4"/>
  <c r="M3049" i="4"/>
  <c r="M3050" i="4"/>
  <c r="M3051" i="4"/>
  <c r="M3052" i="4"/>
  <c r="M3053" i="4"/>
  <c r="M3054" i="4"/>
  <c r="M3055" i="4"/>
  <c r="M3056" i="4"/>
  <c r="M3057" i="4"/>
  <c r="M3058" i="4"/>
  <c r="M3059" i="4"/>
  <c r="M3060" i="4"/>
  <c r="M3061" i="4"/>
  <c r="M3062" i="4"/>
  <c r="M3063" i="4"/>
  <c r="M3064" i="4"/>
  <c r="M3065" i="4"/>
  <c r="M3066" i="4"/>
  <c r="M3067" i="4"/>
  <c r="M3068" i="4"/>
  <c r="M3069" i="4"/>
  <c r="M3070" i="4"/>
  <c r="M3071" i="4"/>
  <c r="M3072" i="4"/>
  <c r="Q3072" i="4" s="1"/>
  <c r="M3073" i="4"/>
  <c r="M3074" i="4"/>
  <c r="M3075" i="4"/>
  <c r="M3076" i="4"/>
  <c r="M3077" i="4"/>
  <c r="M3078" i="4"/>
  <c r="M3079" i="4"/>
  <c r="M3080" i="4"/>
  <c r="M3081" i="4"/>
  <c r="M3082" i="4"/>
  <c r="M3083" i="4"/>
  <c r="M3084" i="4"/>
  <c r="M3085" i="4"/>
  <c r="M3086" i="4"/>
  <c r="M3087" i="4"/>
  <c r="M3088" i="4"/>
  <c r="M3089" i="4"/>
  <c r="M3090" i="4"/>
  <c r="M3091" i="4"/>
  <c r="M3092" i="4"/>
  <c r="M3093" i="4"/>
  <c r="M3094" i="4"/>
  <c r="M3095" i="4"/>
  <c r="M3096" i="4"/>
  <c r="M3097" i="4"/>
  <c r="M3098" i="4"/>
  <c r="M3099" i="4"/>
  <c r="M3100" i="4"/>
  <c r="M3101" i="4"/>
  <c r="M3102" i="4"/>
  <c r="M3103" i="4"/>
  <c r="M3104" i="4"/>
  <c r="Q3104" i="4" s="1"/>
  <c r="M3105" i="4"/>
  <c r="M3106" i="4"/>
  <c r="M3107" i="4"/>
  <c r="M3108" i="4"/>
  <c r="M3109" i="4"/>
  <c r="M3110" i="4"/>
  <c r="M3111" i="4"/>
  <c r="M3112" i="4"/>
  <c r="M3113" i="4"/>
  <c r="M3114" i="4"/>
  <c r="M3115" i="4"/>
  <c r="M3116" i="4"/>
  <c r="M3117" i="4"/>
  <c r="M3118" i="4"/>
  <c r="M3119" i="4"/>
  <c r="M3120" i="4"/>
  <c r="M3121" i="4"/>
  <c r="M3122" i="4"/>
  <c r="M3123" i="4"/>
  <c r="M3124" i="4"/>
  <c r="M3125" i="4"/>
  <c r="M3126" i="4"/>
  <c r="M3127" i="4"/>
  <c r="M3128" i="4"/>
  <c r="M3129" i="4"/>
  <c r="M3130" i="4"/>
  <c r="M3131" i="4"/>
  <c r="M3132" i="4"/>
  <c r="M3133" i="4"/>
  <c r="M3134" i="4"/>
  <c r="M3135" i="4"/>
  <c r="M3136" i="4"/>
  <c r="Q3136" i="4" s="1"/>
  <c r="M3137" i="4"/>
  <c r="M3138" i="4"/>
  <c r="M3139" i="4"/>
  <c r="M3140" i="4"/>
  <c r="M3141" i="4"/>
  <c r="M3142" i="4"/>
  <c r="M3143" i="4"/>
  <c r="M3144" i="4"/>
  <c r="M3145" i="4"/>
  <c r="M3146" i="4"/>
  <c r="M3147" i="4"/>
  <c r="M3148" i="4"/>
  <c r="M3149" i="4"/>
  <c r="M3150" i="4"/>
  <c r="M3151" i="4"/>
  <c r="M3152" i="4"/>
  <c r="M3153" i="4"/>
  <c r="M3154" i="4"/>
  <c r="M3155" i="4"/>
  <c r="M3156" i="4"/>
  <c r="M3157" i="4"/>
  <c r="M3158" i="4"/>
  <c r="M3159" i="4"/>
  <c r="M3160" i="4"/>
  <c r="M3161" i="4"/>
  <c r="M3162" i="4"/>
  <c r="M3163" i="4"/>
  <c r="M3164" i="4"/>
  <c r="M3165" i="4"/>
  <c r="M3166" i="4"/>
  <c r="M3167" i="4"/>
  <c r="M3168" i="4"/>
  <c r="M3169" i="4"/>
  <c r="M3170" i="4"/>
  <c r="M3171" i="4"/>
  <c r="M3172" i="4"/>
  <c r="M3173" i="4"/>
  <c r="M3174" i="4"/>
  <c r="M3175" i="4"/>
  <c r="M3176" i="4"/>
  <c r="M3177" i="4"/>
  <c r="M3178" i="4"/>
  <c r="M3179" i="4"/>
  <c r="M3180" i="4"/>
  <c r="M3181" i="4"/>
  <c r="M3182" i="4"/>
  <c r="M3183" i="4"/>
  <c r="M3184" i="4"/>
  <c r="M3185" i="4"/>
  <c r="M3186" i="4"/>
  <c r="M3187" i="4"/>
  <c r="M3188" i="4"/>
  <c r="M3189" i="4"/>
  <c r="M3190" i="4"/>
  <c r="M3191" i="4"/>
  <c r="M3192" i="4"/>
  <c r="M3193" i="4"/>
  <c r="M3194" i="4"/>
  <c r="M3195" i="4"/>
  <c r="M3196" i="4"/>
  <c r="M3197" i="4"/>
  <c r="M3198" i="4"/>
  <c r="M3199" i="4"/>
  <c r="M3200" i="4"/>
  <c r="M3201" i="4"/>
  <c r="M3202" i="4"/>
  <c r="M3203" i="4"/>
  <c r="M3204" i="4"/>
  <c r="M3205" i="4"/>
  <c r="M3206" i="4"/>
  <c r="M3207" i="4"/>
  <c r="M3208" i="4"/>
  <c r="M3209" i="4"/>
  <c r="M3210" i="4"/>
  <c r="M3211" i="4"/>
  <c r="M3212" i="4"/>
  <c r="M3213" i="4"/>
  <c r="M3214" i="4"/>
  <c r="M3215" i="4"/>
  <c r="M3216" i="4"/>
  <c r="M3217" i="4"/>
  <c r="M3218" i="4"/>
  <c r="M3219" i="4"/>
  <c r="M3220" i="4"/>
  <c r="M3221" i="4"/>
  <c r="M3222" i="4"/>
  <c r="M3223" i="4"/>
  <c r="M3224" i="4"/>
  <c r="M3225" i="4"/>
  <c r="M3226" i="4"/>
  <c r="M3227" i="4"/>
  <c r="M3228" i="4"/>
  <c r="M3229" i="4"/>
  <c r="M3230" i="4"/>
  <c r="M3231" i="4"/>
  <c r="M3232" i="4"/>
  <c r="M3233" i="4"/>
  <c r="M3234" i="4"/>
  <c r="M3235" i="4"/>
  <c r="M3236" i="4"/>
  <c r="M3237" i="4"/>
  <c r="M3238" i="4"/>
  <c r="M3239" i="4"/>
  <c r="M3240" i="4"/>
  <c r="M3241" i="4"/>
  <c r="M3242" i="4"/>
  <c r="M3243" i="4"/>
  <c r="M3244" i="4"/>
  <c r="M3245" i="4"/>
  <c r="M3246" i="4"/>
  <c r="M3247" i="4"/>
  <c r="M3248" i="4"/>
  <c r="M3249" i="4"/>
  <c r="M3250" i="4"/>
  <c r="M3251" i="4"/>
  <c r="M3252" i="4"/>
  <c r="M3253" i="4"/>
  <c r="M3254" i="4"/>
  <c r="M3255" i="4"/>
  <c r="M3256" i="4"/>
  <c r="M3257" i="4"/>
  <c r="M3258" i="4"/>
  <c r="M3259" i="4"/>
  <c r="M3260" i="4"/>
  <c r="M3261" i="4"/>
  <c r="M3262" i="4"/>
  <c r="M3263" i="4"/>
  <c r="M3264" i="4"/>
  <c r="M3265" i="4"/>
  <c r="M3266" i="4"/>
  <c r="M3267" i="4"/>
  <c r="M3268" i="4"/>
  <c r="M3269" i="4"/>
  <c r="M3270" i="4"/>
  <c r="M3271" i="4"/>
  <c r="M3272" i="4"/>
  <c r="M3273" i="4"/>
  <c r="M3274" i="4"/>
  <c r="M3275" i="4"/>
  <c r="M3276" i="4"/>
  <c r="M3277" i="4"/>
  <c r="M3278" i="4"/>
  <c r="M3279" i="4"/>
  <c r="M3280" i="4"/>
  <c r="M3281" i="4"/>
  <c r="M3282" i="4"/>
  <c r="M3283" i="4"/>
  <c r="M3284" i="4"/>
  <c r="M3285" i="4"/>
  <c r="M3286" i="4"/>
  <c r="M3287" i="4"/>
  <c r="M3288" i="4"/>
  <c r="M3289" i="4"/>
  <c r="M3290" i="4"/>
  <c r="M3291" i="4"/>
  <c r="M3292" i="4"/>
  <c r="M3293" i="4"/>
  <c r="M3294" i="4"/>
  <c r="M3295" i="4"/>
  <c r="M3296" i="4"/>
  <c r="M3297" i="4"/>
  <c r="M3298" i="4"/>
  <c r="M3299" i="4"/>
  <c r="M3300" i="4"/>
  <c r="M3301" i="4"/>
  <c r="M3302" i="4"/>
  <c r="M3303" i="4"/>
  <c r="M3304" i="4"/>
  <c r="M3305" i="4"/>
  <c r="M3306" i="4"/>
  <c r="M3307" i="4"/>
  <c r="M3308" i="4"/>
  <c r="M3309" i="4"/>
  <c r="M3310" i="4"/>
  <c r="M3311" i="4"/>
  <c r="M3312" i="4"/>
  <c r="M3313" i="4"/>
  <c r="M3314" i="4"/>
  <c r="M3315" i="4"/>
  <c r="M3316" i="4"/>
  <c r="M3317" i="4"/>
  <c r="M3318" i="4"/>
  <c r="M3319" i="4"/>
  <c r="M3320" i="4"/>
  <c r="M3321" i="4"/>
  <c r="S3321" i="4" s="1"/>
  <c r="M3322" i="4"/>
  <c r="M3323" i="4"/>
  <c r="M3324" i="4"/>
  <c r="M3325" i="4"/>
  <c r="M3326" i="4"/>
  <c r="M3327" i="4"/>
  <c r="M3328" i="4"/>
  <c r="M3329" i="4"/>
  <c r="S3329" i="4" s="1"/>
  <c r="M3330" i="4"/>
  <c r="M3331" i="4"/>
  <c r="M3332" i="4"/>
  <c r="M3333" i="4"/>
  <c r="M3334" i="4"/>
  <c r="M3335" i="4"/>
  <c r="M3336" i="4"/>
  <c r="M3337" i="4"/>
  <c r="S3337" i="4" s="1"/>
  <c r="M3338" i="4"/>
  <c r="M3339" i="4"/>
  <c r="M3340" i="4"/>
  <c r="M3341" i="4"/>
  <c r="M3342" i="4"/>
  <c r="M3343" i="4"/>
  <c r="M3344" i="4"/>
  <c r="M3345" i="4"/>
  <c r="S3345" i="4" s="1"/>
  <c r="M3346" i="4"/>
  <c r="M3347" i="4"/>
  <c r="M3348" i="4"/>
  <c r="M3349" i="4"/>
  <c r="M3350" i="4"/>
  <c r="M3351" i="4"/>
  <c r="M3352" i="4"/>
  <c r="M3353" i="4"/>
  <c r="S3353" i="4" s="1"/>
  <c r="M3354" i="4"/>
  <c r="M3355" i="4"/>
  <c r="M3356" i="4"/>
  <c r="M3357" i="4"/>
  <c r="M3358" i="4"/>
  <c r="M3359" i="4"/>
  <c r="M3360" i="4"/>
  <c r="M3361" i="4"/>
  <c r="S3361" i="4" s="1"/>
  <c r="M3362" i="4"/>
  <c r="M3363" i="4"/>
  <c r="M3364" i="4"/>
  <c r="M3365" i="4"/>
  <c r="M3366" i="4"/>
  <c r="M3367" i="4"/>
  <c r="M3368" i="4"/>
  <c r="M3369" i="4"/>
  <c r="S3369" i="4" s="1"/>
  <c r="M3370" i="4"/>
  <c r="M3371" i="4"/>
  <c r="M3372" i="4"/>
  <c r="M3373" i="4"/>
  <c r="M3374" i="4"/>
  <c r="M3375" i="4"/>
  <c r="M3376" i="4"/>
  <c r="M3377" i="4"/>
  <c r="S3377" i="4" s="1"/>
  <c r="M3378" i="4"/>
  <c r="M3379" i="4"/>
  <c r="M3380" i="4"/>
  <c r="M3381" i="4"/>
  <c r="M3382" i="4"/>
  <c r="M3383" i="4"/>
  <c r="M3384" i="4"/>
  <c r="M3385" i="4"/>
  <c r="S3385" i="4" s="1"/>
  <c r="M3386" i="4"/>
  <c r="M3387" i="4"/>
  <c r="M3388" i="4"/>
  <c r="M3389" i="4"/>
  <c r="M3390" i="4"/>
  <c r="M3391" i="4"/>
  <c r="M3392" i="4"/>
  <c r="M3393" i="4"/>
  <c r="S3393" i="4" s="1"/>
  <c r="M3394" i="4"/>
  <c r="M3395" i="4"/>
  <c r="M3396" i="4"/>
  <c r="M3397" i="4"/>
  <c r="M3398" i="4"/>
  <c r="M3399" i="4"/>
  <c r="M3400" i="4"/>
  <c r="M3401" i="4"/>
  <c r="S3401" i="4" s="1"/>
  <c r="M3402" i="4"/>
  <c r="M3403" i="4"/>
  <c r="M3404" i="4"/>
  <c r="M3405" i="4"/>
  <c r="M3406" i="4"/>
  <c r="M3407" i="4"/>
  <c r="M3408" i="4"/>
  <c r="M3409" i="4"/>
  <c r="S3409" i="4" s="1"/>
  <c r="M3410" i="4"/>
  <c r="M3411" i="4"/>
  <c r="M3412" i="4"/>
  <c r="M3413" i="4"/>
  <c r="M3414" i="4"/>
  <c r="M3415" i="4"/>
  <c r="M3416" i="4"/>
  <c r="M3417" i="4"/>
  <c r="S3417" i="4" s="1"/>
  <c r="M3418" i="4"/>
  <c r="M3419" i="4"/>
  <c r="M3420" i="4"/>
  <c r="M3421" i="4"/>
  <c r="M3422" i="4"/>
  <c r="M3423" i="4"/>
  <c r="M3424" i="4"/>
  <c r="M3425" i="4"/>
  <c r="S3425" i="4" s="1"/>
  <c r="M3426" i="4"/>
  <c r="M3427" i="4"/>
  <c r="M3428" i="4"/>
  <c r="M3429" i="4"/>
  <c r="M3430" i="4"/>
  <c r="M3431" i="4"/>
  <c r="M3432" i="4"/>
  <c r="M3433" i="4"/>
  <c r="S3433" i="4" s="1"/>
  <c r="M3434" i="4"/>
  <c r="M3435" i="4"/>
  <c r="M3436" i="4"/>
  <c r="M3437" i="4"/>
  <c r="M3438" i="4"/>
  <c r="M3439" i="4"/>
  <c r="M3440" i="4"/>
  <c r="M3441" i="4"/>
  <c r="S3441" i="4" s="1"/>
  <c r="M3442" i="4"/>
  <c r="M3443" i="4"/>
  <c r="M3444" i="4"/>
  <c r="M3445" i="4"/>
  <c r="M3446" i="4"/>
  <c r="M3447" i="4"/>
  <c r="M3448" i="4"/>
  <c r="M3449" i="4"/>
  <c r="S3449" i="4" s="1"/>
  <c r="M3450" i="4"/>
  <c r="M3451" i="4"/>
  <c r="M3452" i="4"/>
  <c r="M3453" i="4"/>
  <c r="M3454" i="4"/>
  <c r="M3455" i="4"/>
  <c r="M3456" i="4"/>
  <c r="M3457" i="4"/>
  <c r="S3457" i="4" s="1"/>
  <c r="M3458" i="4"/>
  <c r="M3459" i="4"/>
  <c r="M3460" i="4"/>
  <c r="M3461" i="4"/>
  <c r="M3462" i="4"/>
  <c r="M3463" i="4"/>
  <c r="M3464" i="4"/>
  <c r="M3465" i="4"/>
  <c r="S3465" i="4" s="1"/>
  <c r="M3466" i="4"/>
  <c r="M3467" i="4"/>
  <c r="M3468" i="4"/>
  <c r="M3469" i="4"/>
  <c r="M3470" i="4"/>
  <c r="M3471" i="4"/>
  <c r="M3472" i="4"/>
  <c r="M3473" i="4"/>
  <c r="S3473" i="4" s="1"/>
  <c r="M3474" i="4"/>
  <c r="M3475" i="4"/>
  <c r="M3476" i="4"/>
  <c r="M3477" i="4"/>
  <c r="M3478" i="4"/>
  <c r="M3479" i="4"/>
  <c r="M3480" i="4"/>
  <c r="M3481" i="4"/>
  <c r="S3481" i="4" s="1"/>
  <c r="M3482" i="4"/>
  <c r="M3483" i="4"/>
  <c r="M3484" i="4"/>
  <c r="M3485" i="4"/>
  <c r="M3486" i="4"/>
  <c r="M3487" i="4"/>
  <c r="M3488" i="4"/>
  <c r="M3489" i="4"/>
  <c r="S3489" i="4" s="1"/>
  <c r="M3490" i="4"/>
  <c r="M3491" i="4"/>
  <c r="M3492" i="4"/>
  <c r="M3493" i="4"/>
  <c r="M3494" i="4"/>
  <c r="M3495" i="4"/>
  <c r="M3496" i="4"/>
  <c r="M3497" i="4"/>
  <c r="S3497" i="4" s="1"/>
  <c r="M3498" i="4"/>
  <c r="M3499" i="4"/>
  <c r="M3500" i="4"/>
  <c r="M3501" i="4"/>
  <c r="M3502" i="4"/>
  <c r="M3503" i="4"/>
  <c r="M3504" i="4"/>
  <c r="M3505" i="4"/>
  <c r="S3505" i="4" s="1"/>
  <c r="M3506" i="4"/>
  <c r="M3507" i="4"/>
  <c r="M3508" i="4"/>
  <c r="M3509" i="4"/>
  <c r="M3510" i="4"/>
  <c r="M3511" i="4"/>
  <c r="M3512" i="4"/>
  <c r="M3513" i="4"/>
  <c r="S3513" i="4" s="1"/>
  <c r="M3514" i="4"/>
  <c r="M3515" i="4"/>
  <c r="M3516" i="4"/>
  <c r="M3517" i="4"/>
  <c r="M3518" i="4"/>
  <c r="M3519" i="4"/>
  <c r="M3520" i="4"/>
  <c r="M3521" i="4"/>
  <c r="S3521" i="4" s="1"/>
  <c r="M3522" i="4"/>
  <c r="M3523" i="4"/>
  <c r="M3524" i="4"/>
  <c r="M3525" i="4"/>
  <c r="M3526" i="4"/>
  <c r="M3527" i="4"/>
  <c r="M3528" i="4"/>
  <c r="M3529" i="4"/>
  <c r="S3529" i="4" s="1"/>
  <c r="M3530" i="4"/>
  <c r="M3531" i="4"/>
  <c r="M3532" i="4"/>
  <c r="M3533" i="4"/>
  <c r="M3534" i="4"/>
  <c r="M3535" i="4"/>
  <c r="M3536" i="4"/>
  <c r="M3537" i="4"/>
  <c r="Q3537" i="4" s="1"/>
  <c r="M3538" i="4"/>
  <c r="M3539" i="4"/>
  <c r="M3540" i="4"/>
  <c r="M3541" i="4"/>
  <c r="M3542" i="4"/>
  <c r="M3543" i="4"/>
  <c r="M3544" i="4"/>
  <c r="M3545" i="4"/>
  <c r="Q3545" i="4" s="1"/>
  <c r="M3546" i="4"/>
  <c r="M3547" i="4"/>
  <c r="M3548" i="4"/>
  <c r="M3549" i="4"/>
  <c r="M3550" i="4"/>
  <c r="M3551" i="4"/>
  <c r="M3552" i="4"/>
  <c r="M3553" i="4"/>
  <c r="Q3553" i="4" s="1"/>
  <c r="M3554" i="4"/>
  <c r="M3555" i="4"/>
  <c r="M3556" i="4"/>
  <c r="M3557" i="4"/>
  <c r="M3558" i="4"/>
  <c r="M3559" i="4"/>
  <c r="M3560" i="4"/>
  <c r="M3561" i="4"/>
  <c r="M3562" i="4"/>
  <c r="M3563" i="4"/>
  <c r="M3564" i="4"/>
  <c r="M3565" i="4"/>
  <c r="M3566" i="4"/>
  <c r="M3567" i="4"/>
  <c r="M3568" i="4"/>
  <c r="M3569" i="4"/>
  <c r="Q3569" i="4" s="1"/>
  <c r="M3570" i="4"/>
  <c r="M3571" i="4"/>
  <c r="M3572" i="4"/>
  <c r="M3573" i="4"/>
  <c r="M3574" i="4"/>
  <c r="M3575" i="4"/>
  <c r="M3576" i="4"/>
  <c r="M3577" i="4"/>
  <c r="Q3577" i="4" s="1"/>
  <c r="M3578" i="4"/>
  <c r="M3579" i="4"/>
  <c r="M3580" i="4"/>
  <c r="M3581" i="4"/>
  <c r="M3582" i="4"/>
  <c r="M3583" i="4"/>
  <c r="M3584" i="4"/>
  <c r="M3585" i="4"/>
  <c r="Q3585" i="4" s="1"/>
  <c r="M3586" i="4"/>
  <c r="M3587" i="4"/>
  <c r="M3588" i="4"/>
  <c r="M3589" i="4"/>
  <c r="M3590" i="4"/>
  <c r="M3591" i="4"/>
  <c r="M3592" i="4"/>
  <c r="M3593" i="4"/>
  <c r="Q3593" i="4" s="1"/>
  <c r="M3594" i="4"/>
  <c r="M3595" i="4"/>
  <c r="M3596" i="4"/>
  <c r="M3597" i="4"/>
  <c r="M3598" i="4"/>
  <c r="M3599" i="4"/>
  <c r="M3600" i="4"/>
  <c r="M3601" i="4"/>
  <c r="Q3601" i="4" s="1"/>
  <c r="M3602" i="4"/>
  <c r="M3603" i="4"/>
  <c r="M3604" i="4"/>
  <c r="M3605" i="4"/>
  <c r="M3606" i="4"/>
  <c r="M3607" i="4"/>
  <c r="M3608" i="4"/>
  <c r="M3609" i="4"/>
  <c r="Q3609" i="4" s="1"/>
  <c r="M3610" i="4"/>
  <c r="M3611" i="4"/>
  <c r="M3612" i="4"/>
  <c r="M3613" i="4"/>
  <c r="M3614" i="4"/>
  <c r="M3615" i="4"/>
  <c r="M3616" i="4"/>
  <c r="M3617" i="4"/>
  <c r="Q3617" i="4" s="1"/>
  <c r="M3618" i="4"/>
  <c r="M3619" i="4"/>
  <c r="M3620" i="4"/>
  <c r="M3621" i="4"/>
  <c r="M3622" i="4"/>
  <c r="M3623" i="4"/>
  <c r="M3624" i="4"/>
  <c r="M3625" i="4"/>
  <c r="Q3625" i="4" s="1"/>
  <c r="M3626" i="4"/>
  <c r="M3627" i="4"/>
  <c r="M3628" i="4"/>
  <c r="M3629" i="4"/>
  <c r="M3630" i="4"/>
  <c r="M3631" i="4"/>
  <c r="N2" i="4"/>
  <c r="N3" i="4"/>
  <c r="O3" i="4" s="1"/>
  <c r="N4" i="4"/>
  <c r="O4" i="4" s="1"/>
  <c r="N5" i="4"/>
  <c r="O5" i="4" s="1"/>
  <c r="N6" i="4"/>
  <c r="O6" i="4" s="1"/>
  <c r="N7" i="4"/>
  <c r="N8" i="4"/>
  <c r="O8" i="4" s="1"/>
  <c r="N9" i="4"/>
  <c r="O9" i="4" s="1"/>
  <c r="N10" i="4"/>
  <c r="O10" i="4" s="1"/>
  <c r="N11" i="4"/>
  <c r="O11" i="4" s="1"/>
  <c r="N12" i="4"/>
  <c r="O12" i="4" s="1"/>
  <c r="N13" i="4"/>
  <c r="O13" i="4" s="1"/>
  <c r="N14" i="4"/>
  <c r="O14" i="4" s="1"/>
  <c r="N15" i="4"/>
  <c r="O15" i="4" s="1"/>
  <c r="N16" i="4"/>
  <c r="O16" i="4" s="1"/>
  <c r="N17" i="4"/>
  <c r="O17" i="4" s="1"/>
  <c r="N18" i="4"/>
  <c r="O18" i="4" s="1"/>
  <c r="N19" i="4"/>
  <c r="N20" i="4"/>
  <c r="O20" i="4" s="1"/>
  <c r="N21" i="4"/>
  <c r="O21" i="4" s="1"/>
  <c r="N22" i="4"/>
  <c r="O22" i="4" s="1"/>
  <c r="N23" i="4"/>
  <c r="O23" i="4" s="1"/>
  <c r="N24" i="4"/>
  <c r="O24" i="4" s="1"/>
  <c r="N25" i="4"/>
  <c r="O25" i="4" s="1"/>
  <c r="N26" i="4"/>
  <c r="O26" i="4" s="1"/>
  <c r="N27" i="4"/>
  <c r="O27" i="4" s="1"/>
  <c r="N28" i="4"/>
  <c r="O28" i="4" s="1"/>
  <c r="N29" i="4"/>
  <c r="O29" i="4" s="1"/>
  <c r="N30" i="4"/>
  <c r="O30" i="4" s="1"/>
  <c r="N31" i="4"/>
  <c r="O31" i="4" s="1"/>
  <c r="N32" i="4"/>
  <c r="N33" i="4"/>
  <c r="O33" i="4" s="1"/>
  <c r="N34" i="4"/>
  <c r="O34" i="4" s="1"/>
  <c r="N35" i="4"/>
  <c r="O35" i="4" s="1"/>
  <c r="N36" i="4"/>
  <c r="O36" i="4" s="1"/>
  <c r="N37" i="4"/>
  <c r="O37" i="4" s="1"/>
  <c r="N38" i="4"/>
  <c r="N39" i="4"/>
  <c r="N40" i="4"/>
  <c r="O40" i="4" s="1"/>
  <c r="N41" i="4"/>
  <c r="N42" i="4"/>
  <c r="N43" i="4"/>
  <c r="O43" i="4" s="1"/>
  <c r="N44" i="4"/>
  <c r="N45" i="4"/>
  <c r="N46" i="4"/>
  <c r="O46" i="4" s="1"/>
  <c r="N47" i="4"/>
  <c r="O47" i="4" s="1"/>
  <c r="N48" i="4"/>
  <c r="O48" i="4" s="1"/>
  <c r="N49" i="4"/>
  <c r="N50" i="4"/>
  <c r="O50" i="4" s="1"/>
  <c r="N51" i="4"/>
  <c r="N52" i="4"/>
  <c r="O52" i="4" s="1"/>
  <c r="N53" i="4"/>
  <c r="O53" i="4" s="1"/>
  <c r="N54" i="4"/>
  <c r="O54" i="4" s="1"/>
  <c r="N55" i="4"/>
  <c r="O55" i="4" s="1"/>
  <c r="N56" i="4"/>
  <c r="O56" i="4" s="1"/>
  <c r="N57" i="4"/>
  <c r="O57" i="4" s="1"/>
  <c r="N58" i="4"/>
  <c r="N59" i="4"/>
  <c r="O59" i="4" s="1"/>
  <c r="N60" i="4"/>
  <c r="O60" i="4" s="1"/>
  <c r="N61" i="4"/>
  <c r="N62" i="4"/>
  <c r="O62" i="4" s="1"/>
  <c r="N63" i="4"/>
  <c r="O63" i="4" s="1"/>
  <c r="N64" i="4"/>
  <c r="N65" i="4"/>
  <c r="O65" i="4" s="1"/>
  <c r="N66" i="4"/>
  <c r="O66" i="4" s="1"/>
  <c r="N67" i="4"/>
  <c r="O67" i="4" s="1"/>
  <c r="N68" i="4"/>
  <c r="O68" i="4" s="1"/>
  <c r="N69" i="4"/>
  <c r="O69" i="4" s="1"/>
  <c r="N70" i="4"/>
  <c r="N71" i="4"/>
  <c r="O71" i="4" s="1"/>
  <c r="N72" i="4"/>
  <c r="O72" i="4" s="1"/>
  <c r="N73" i="4"/>
  <c r="O73" i="4" s="1"/>
  <c r="N74" i="4"/>
  <c r="O74" i="4" s="1"/>
  <c r="N75" i="4"/>
  <c r="N76" i="4"/>
  <c r="O76" i="4" s="1"/>
  <c r="N77" i="4"/>
  <c r="O77" i="4" s="1"/>
  <c r="N78" i="4"/>
  <c r="N79" i="4"/>
  <c r="N80" i="4"/>
  <c r="O80" i="4" s="1"/>
  <c r="N81" i="4"/>
  <c r="O81" i="4" s="1"/>
  <c r="N82" i="4"/>
  <c r="O82" i="4" s="1"/>
  <c r="N83" i="4"/>
  <c r="O83" i="4" s="1"/>
  <c r="N84" i="4"/>
  <c r="O84" i="4" s="1"/>
  <c r="N85" i="4"/>
  <c r="O85" i="4" s="1"/>
  <c r="N86" i="4"/>
  <c r="O86" i="4" s="1"/>
  <c r="N87" i="4"/>
  <c r="O87" i="4" s="1"/>
  <c r="N88" i="4"/>
  <c r="O88" i="4" s="1"/>
  <c r="N89" i="4"/>
  <c r="O89" i="4" s="1"/>
  <c r="N90" i="4"/>
  <c r="O90" i="4" s="1"/>
  <c r="N91" i="4"/>
  <c r="O91" i="4" s="1"/>
  <c r="N92" i="4"/>
  <c r="O92" i="4" s="1"/>
  <c r="N93" i="4"/>
  <c r="O93" i="4" s="1"/>
  <c r="N94" i="4"/>
  <c r="O94" i="4" s="1"/>
  <c r="N95" i="4"/>
  <c r="N96" i="4"/>
  <c r="O96" i="4" s="1"/>
  <c r="N97" i="4"/>
  <c r="N98" i="4"/>
  <c r="O98" i="4" s="1"/>
  <c r="N99" i="4"/>
  <c r="N100" i="4"/>
  <c r="O100" i="4" s="1"/>
  <c r="N101" i="4"/>
  <c r="O101" i="4" s="1"/>
  <c r="N102" i="4"/>
  <c r="O102" i="4" s="1"/>
  <c r="N103" i="4"/>
  <c r="O103" i="4" s="1"/>
  <c r="N104" i="4"/>
  <c r="O104" i="4" s="1"/>
  <c r="N105" i="4"/>
  <c r="O105" i="4" s="1"/>
  <c r="N106" i="4"/>
  <c r="N107" i="4"/>
  <c r="N108" i="4"/>
  <c r="O108" i="4" s="1"/>
  <c r="N109" i="4"/>
  <c r="O109" i="4" s="1"/>
  <c r="N110" i="4"/>
  <c r="O110" i="4" s="1"/>
  <c r="N111" i="4"/>
  <c r="O111" i="4" s="1"/>
  <c r="N112" i="4"/>
  <c r="O112" i="4" s="1"/>
  <c r="N113" i="4"/>
  <c r="O113" i="4" s="1"/>
  <c r="N114" i="4"/>
  <c r="O114" i="4" s="1"/>
  <c r="N115" i="4"/>
  <c r="O115" i="4" s="1"/>
  <c r="N116" i="4"/>
  <c r="N117" i="4"/>
  <c r="O117" i="4" s="1"/>
  <c r="N118" i="4"/>
  <c r="N119" i="4"/>
  <c r="O119" i="4" s="1"/>
  <c r="N120" i="4"/>
  <c r="O120" i="4" s="1"/>
  <c r="N121" i="4"/>
  <c r="O121" i="4" s="1"/>
  <c r="N122" i="4"/>
  <c r="O122" i="4" s="1"/>
  <c r="N123" i="4"/>
  <c r="N124" i="4"/>
  <c r="O124" i="4" s="1"/>
  <c r="N125" i="4"/>
  <c r="O125" i="4" s="1"/>
  <c r="N126" i="4"/>
  <c r="N127" i="4"/>
  <c r="O127" i="4" s="1"/>
  <c r="N128" i="4"/>
  <c r="N129" i="4"/>
  <c r="N130" i="4"/>
  <c r="O130" i="4" s="1"/>
  <c r="N131" i="4"/>
  <c r="O131" i="4" s="1"/>
  <c r="N132" i="4"/>
  <c r="O132" i="4" s="1"/>
  <c r="N133" i="4"/>
  <c r="N134" i="4"/>
  <c r="N135" i="4"/>
  <c r="O135" i="4" s="1"/>
  <c r="N136" i="4"/>
  <c r="N137" i="4"/>
  <c r="N138" i="4"/>
  <c r="O138" i="4" s="1"/>
  <c r="N139" i="4"/>
  <c r="N140" i="4"/>
  <c r="O140" i="4" s="1"/>
  <c r="N141" i="4"/>
  <c r="N142" i="4"/>
  <c r="O142" i="4" s="1"/>
  <c r="N143" i="4"/>
  <c r="O143" i="4" s="1"/>
  <c r="N144" i="4"/>
  <c r="O144" i="4" s="1"/>
  <c r="N145" i="4"/>
  <c r="O145" i="4" s="1"/>
  <c r="N146" i="4"/>
  <c r="O146" i="4" s="1"/>
  <c r="N147" i="4"/>
  <c r="O147" i="4" s="1"/>
  <c r="N148" i="4"/>
  <c r="N149" i="4"/>
  <c r="O149" i="4" s="1"/>
  <c r="N150" i="4"/>
  <c r="N151" i="4"/>
  <c r="O151" i="4" s="1"/>
  <c r="N152" i="4"/>
  <c r="O152" i="4" s="1"/>
  <c r="N153" i="4"/>
  <c r="O153" i="4" s="1"/>
  <c r="N154" i="4"/>
  <c r="O154" i="4" s="1"/>
  <c r="N155" i="4"/>
  <c r="O155" i="4" s="1"/>
  <c r="N156" i="4"/>
  <c r="N157" i="4"/>
  <c r="O157" i="4" s="1"/>
  <c r="N158" i="4"/>
  <c r="O158" i="4" s="1"/>
  <c r="N159" i="4"/>
  <c r="O159" i="4" s="1"/>
  <c r="N160" i="4"/>
  <c r="O160" i="4" s="1"/>
  <c r="N161" i="4"/>
  <c r="O161" i="4" s="1"/>
  <c r="N162" i="4"/>
  <c r="N163" i="4"/>
  <c r="O163" i="4" s="1"/>
  <c r="N164" i="4"/>
  <c r="O164" i="4" s="1"/>
  <c r="N165" i="4"/>
  <c r="O165" i="4" s="1"/>
  <c r="N166" i="4"/>
  <c r="O166" i="4" s="1"/>
  <c r="N167" i="4"/>
  <c r="N168" i="4"/>
  <c r="O168" i="4" s="1"/>
  <c r="N169" i="4"/>
  <c r="N170" i="4"/>
  <c r="O170" i="4" s="1"/>
  <c r="N171" i="4"/>
  <c r="O171" i="4" s="1"/>
  <c r="N172" i="4"/>
  <c r="O172" i="4" s="1"/>
  <c r="N173" i="4"/>
  <c r="O173" i="4" s="1"/>
  <c r="N174" i="4"/>
  <c r="N175" i="4"/>
  <c r="O175" i="4" s="1"/>
  <c r="N176" i="4"/>
  <c r="O176" i="4" s="1"/>
  <c r="N177" i="4"/>
  <c r="O177" i="4" s="1"/>
  <c r="N178" i="4"/>
  <c r="N179" i="4"/>
  <c r="O179" i="4" s="1"/>
  <c r="N180" i="4"/>
  <c r="O180" i="4" s="1"/>
  <c r="N181" i="4"/>
  <c r="O181" i="4" s="1"/>
  <c r="N182" i="4"/>
  <c r="N183" i="4"/>
  <c r="O183" i="4" s="1"/>
  <c r="N184" i="4"/>
  <c r="N185" i="4"/>
  <c r="O185" i="4" s="1"/>
  <c r="N186" i="4"/>
  <c r="N187" i="4"/>
  <c r="O187" i="4" s="1"/>
  <c r="N188" i="4"/>
  <c r="O188" i="4" s="1"/>
  <c r="N189" i="4"/>
  <c r="O189" i="4" s="1"/>
  <c r="N190" i="4"/>
  <c r="O190" i="4" s="1"/>
  <c r="N191" i="4"/>
  <c r="O191" i="4" s="1"/>
  <c r="N192" i="4"/>
  <c r="O192" i="4" s="1"/>
  <c r="N193" i="4"/>
  <c r="N194" i="4"/>
  <c r="O194" i="4" s="1"/>
  <c r="N195" i="4"/>
  <c r="O195" i="4" s="1"/>
  <c r="N196" i="4"/>
  <c r="N197" i="4"/>
  <c r="N198" i="4"/>
  <c r="O198" i="4" s="1"/>
  <c r="N199" i="4"/>
  <c r="O199" i="4" s="1"/>
  <c r="N200" i="4"/>
  <c r="O200" i="4" s="1"/>
  <c r="N201" i="4"/>
  <c r="N202" i="4"/>
  <c r="O202" i="4" s="1"/>
  <c r="N203" i="4"/>
  <c r="O203" i="4" s="1"/>
  <c r="N204" i="4"/>
  <c r="O204" i="4" s="1"/>
  <c r="N205" i="4"/>
  <c r="O205" i="4" s="1"/>
  <c r="N206" i="4"/>
  <c r="N207" i="4"/>
  <c r="O207" i="4" s="1"/>
  <c r="N208" i="4"/>
  <c r="O208" i="4" s="1"/>
  <c r="N209" i="4"/>
  <c r="N210" i="4"/>
  <c r="N211" i="4"/>
  <c r="O211" i="4" s="1"/>
  <c r="N212" i="4"/>
  <c r="N213" i="4"/>
  <c r="O213" i="4" s="1"/>
  <c r="N214" i="4"/>
  <c r="N215" i="4"/>
  <c r="O215" i="4" s="1"/>
  <c r="N216" i="4"/>
  <c r="N217" i="4"/>
  <c r="O217" i="4" s="1"/>
  <c r="N218" i="4"/>
  <c r="O218" i="4" s="1"/>
  <c r="N219" i="4"/>
  <c r="O219" i="4" s="1"/>
  <c r="N220" i="4"/>
  <c r="O220" i="4" s="1"/>
  <c r="N221" i="4"/>
  <c r="O221" i="4" s="1"/>
  <c r="N222" i="4"/>
  <c r="O222" i="4" s="1"/>
  <c r="N223" i="4"/>
  <c r="O223" i="4" s="1"/>
  <c r="N224" i="4"/>
  <c r="O224" i="4" s="1"/>
  <c r="N225" i="4"/>
  <c r="O225" i="4" s="1"/>
  <c r="N226" i="4"/>
  <c r="O226" i="4" s="1"/>
  <c r="N227" i="4"/>
  <c r="O227" i="4" s="1"/>
  <c r="N228" i="4"/>
  <c r="O228" i="4" s="1"/>
  <c r="N229" i="4"/>
  <c r="O229" i="4" s="1"/>
  <c r="N230" i="4"/>
  <c r="N231" i="4"/>
  <c r="O231" i="4" s="1"/>
  <c r="N232" i="4"/>
  <c r="N233" i="4"/>
  <c r="N234" i="4"/>
  <c r="O234" i="4" s="1"/>
  <c r="N235" i="4"/>
  <c r="O235" i="4" s="1"/>
  <c r="N236" i="4"/>
  <c r="N237" i="4"/>
  <c r="O237" i="4" s="1"/>
  <c r="N238" i="4"/>
  <c r="O238" i="4" s="1"/>
  <c r="N239" i="4"/>
  <c r="O239" i="4" s="1"/>
  <c r="N240" i="4"/>
  <c r="O240" i="4" s="1"/>
  <c r="N241" i="4"/>
  <c r="O241" i="4" s="1"/>
  <c r="N242" i="4"/>
  <c r="O242" i="4" s="1"/>
  <c r="N243" i="4"/>
  <c r="O243" i="4" s="1"/>
  <c r="N244" i="4"/>
  <c r="O244" i="4" s="1"/>
  <c r="N245" i="4"/>
  <c r="O245" i="4" s="1"/>
  <c r="N246" i="4"/>
  <c r="O246" i="4" s="1"/>
  <c r="N247" i="4"/>
  <c r="N248" i="4"/>
  <c r="O248" i="4" s="1"/>
  <c r="N249" i="4"/>
  <c r="O249" i="4" s="1"/>
  <c r="N250" i="4"/>
  <c r="O250" i="4" s="1"/>
  <c r="N251" i="4"/>
  <c r="N252" i="4"/>
  <c r="O252" i="4" s="1"/>
  <c r="N253" i="4"/>
  <c r="N254" i="4"/>
  <c r="O254" i="4" s="1"/>
  <c r="N255" i="4"/>
  <c r="N256" i="4"/>
  <c r="O256" i="4" s="1"/>
  <c r="N257" i="4"/>
  <c r="O257" i="4" s="1"/>
  <c r="N258" i="4"/>
  <c r="O258" i="4" s="1"/>
  <c r="N259" i="4"/>
  <c r="O259" i="4" s="1"/>
  <c r="N260" i="4"/>
  <c r="N261" i="4"/>
  <c r="O261" i="4" s="1"/>
  <c r="N262" i="4"/>
  <c r="O262" i="4" s="1"/>
  <c r="N263" i="4"/>
  <c r="O263" i="4" s="1"/>
  <c r="N264" i="4"/>
  <c r="N265" i="4"/>
  <c r="N266" i="4"/>
  <c r="N267" i="4"/>
  <c r="O267" i="4" s="1"/>
  <c r="N268" i="4"/>
  <c r="O268" i="4" s="1"/>
  <c r="N269" i="4"/>
  <c r="N270" i="4"/>
  <c r="N271" i="4"/>
  <c r="O271" i="4" s="1"/>
  <c r="N272" i="4"/>
  <c r="O272" i="4" s="1"/>
  <c r="N273" i="4"/>
  <c r="N274" i="4"/>
  <c r="N275" i="4"/>
  <c r="N276" i="4"/>
  <c r="O276" i="4" s="1"/>
  <c r="N277" i="4"/>
  <c r="N278" i="4"/>
  <c r="O278" i="4" s="1"/>
  <c r="N279" i="4"/>
  <c r="O279" i="4" s="1"/>
  <c r="N280" i="4"/>
  <c r="N281" i="4"/>
  <c r="N282" i="4"/>
  <c r="O282" i="4" s="1"/>
  <c r="N283" i="4"/>
  <c r="O283" i="4" s="1"/>
  <c r="N284" i="4"/>
  <c r="O284" i="4" s="1"/>
  <c r="N285" i="4"/>
  <c r="O285" i="4" s="1"/>
  <c r="N286" i="4"/>
  <c r="O286" i="4" s="1"/>
  <c r="N287" i="4"/>
  <c r="O287" i="4" s="1"/>
  <c r="N288" i="4"/>
  <c r="N289" i="4"/>
  <c r="N290" i="4"/>
  <c r="O290" i="4" s="1"/>
  <c r="N291" i="4"/>
  <c r="O291" i="4" s="1"/>
  <c r="N292" i="4"/>
  <c r="O292" i="4" s="1"/>
  <c r="N293" i="4"/>
  <c r="O293" i="4" s="1"/>
  <c r="N294" i="4"/>
  <c r="N295" i="4"/>
  <c r="N296" i="4"/>
  <c r="N297" i="4"/>
  <c r="O297" i="4" s="1"/>
  <c r="N298" i="4"/>
  <c r="N299" i="4"/>
  <c r="N300" i="4"/>
  <c r="O300" i="4" s="1"/>
  <c r="N301" i="4"/>
  <c r="N302" i="4"/>
  <c r="O302" i="4" s="1"/>
  <c r="N303" i="4"/>
  <c r="O303" i="4" s="1"/>
  <c r="N304" i="4"/>
  <c r="O304" i="4" s="1"/>
  <c r="N305" i="4"/>
  <c r="O305" i="4" s="1"/>
  <c r="N306" i="4"/>
  <c r="O306" i="4" s="1"/>
  <c r="N307" i="4"/>
  <c r="O307" i="4" s="1"/>
  <c r="N308" i="4"/>
  <c r="N309" i="4"/>
  <c r="O309" i="4" s="1"/>
  <c r="N310" i="4"/>
  <c r="O310" i="4" s="1"/>
  <c r="N311" i="4"/>
  <c r="N312" i="4"/>
  <c r="O312" i="4" s="1"/>
  <c r="N313" i="4"/>
  <c r="O313" i="4" s="1"/>
  <c r="N314" i="4"/>
  <c r="O314" i="4" s="1"/>
  <c r="N315" i="4"/>
  <c r="O315" i="4" s="1"/>
  <c r="N316" i="4"/>
  <c r="O316" i="4" s="1"/>
  <c r="N317" i="4"/>
  <c r="O317" i="4" s="1"/>
  <c r="N318" i="4"/>
  <c r="O318" i="4" s="1"/>
  <c r="N319" i="4"/>
  <c r="N320" i="4"/>
  <c r="O320" i="4" s="1"/>
  <c r="N321" i="4"/>
  <c r="O321" i="4" s="1"/>
  <c r="N322" i="4"/>
  <c r="O322" i="4" s="1"/>
  <c r="N323" i="4"/>
  <c r="O323" i="4" s="1"/>
  <c r="N324" i="4"/>
  <c r="N325" i="4"/>
  <c r="O325" i="4" s="1"/>
  <c r="N326" i="4"/>
  <c r="O326" i="4" s="1"/>
  <c r="N327" i="4"/>
  <c r="N328" i="4"/>
  <c r="O328" i="4" s="1"/>
  <c r="N329" i="4"/>
  <c r="O329" i="4" s="1"/>
  <c r="N330" i="4"/>
  <c r="O330" i="4" s="1"/>
  <c r="N331" i="4"/>
  <c r="O331" i="4" s="1"/>
  <c r="N332" i="4"/>
  <c r="O332" i="4" s="1"/>
  <c r="N333" i="4"/>
  <c r="O333" i="4" s="1"/>
  <c r="N334" i="4"/>
  <c r="O334" i="4" s="1"/>
  <c r="N335" i="4"/>
  <c r="O335" i="4" s="1"/>
  <c r="N336" i="4"/>
  <c r="O336" i="4" s="1"/>
  <c r="N337" i="4"/>
  <c r="O337" i="4" s="1"/>
  <c r="N338" i="4"/>
  <c r="N339" i="4"/>
  <c r="O339" i="4" s="1"/>
  <c r="N340" i="4"/>
  <c r="O340" i="4" s="1"/>
  <c r="N341" i="4"/>
  <c r="N342" i="4"/>
  <c r="O342" i="4" s="1"/>
  <c r="N343" i="4"/>
  <c r="O343" i="4" s="1"/>
  <c r="N344" i="4"/>
  <c r="O344" i="4" s="1"/>
  <c r="N345" i="4"/>
  <c r="O345" i="4" s="1"/>
  <c r="N346" i="4"/>
  <c r="O346" i="4" s="1"/>
  <c r="N347" i="4"/>
  <c r="N348" i="4"/>
  <c r="O348" i="4" s="1"/>
  <c r="N349" i="4"/>
  <c r="N350" i="4"/>
  <c r="N351" i="4"/>
  <c r="O351" i="4" s="1"/>
  <c r="N352" i="4"/>
  <c r="O352" i="4" s="1"/>
  <c r="N353" i="4"/>
  <c r="O353" i="4" s="1"/>
  <c r="N354" i="4"/>
  <c r="O354" i="4" s="1"/>
  <c r="N355" i="4"/>
  <c r="O355" i="4" s="1"/>
  <c r="N356" i="4"/>
  <c r="N357" i="4"/>
  <c r="N358" i="4"/>
  <c r="O358" i="4" s="1"/>
  <c r="N359" i="4"/>
  <c r="N360" i="4"/>
  <c r="O360" i="4" s="1"/>
  <c r="N361" i="4"/>
  <c r="O361" i="4" s="1"/>
  <c r="N362" i="4"/>
  <c r="O362" i="4" s="1"/>
  <c r="N363" i="4"/>
  <c r="O363" i="4" s="1"/>
  <c r="N364" i="4"/>
  <c r="O364" i="4" s="1"/>
  <c r="N365" i="4"/>
  <c r="O365" i="4" s="1"/>
  <c r="N366" i="4"/>
  <c r="O366" i="4" s="1"/>
  <c r="N367" i="4"/>
  <c r="N368" i="4"/>
  <c r="O368" i="4" s="1"/>
  <c r="N369" i="4"/>
  <c r="O369" i="4" s="1"/>
  <c r="N370" i="4"/>
  <c r="O370" i="4" s="1"/>
  <c r="N371" i="4"/>
  <c r="N372" i="4"/>
  <c r="N373" i="4"/>
  <c r="O373" i="4" s="1"/>
  <c r="N374" i="4"/>
  <c r="N375" i="4"/>
  <c r="O375" i="4" s="1"/>
  <c r="N376" i="4"/>
  <c r="O376" i="4" s="1"/>
  <c r="N377" i="4"/>
  <c r="O377" i="4" s="1"/>
  <c r="N378" i="4"/>
  <c r="O378" i="4" s="1"/>
  <c r="N379" i="4"/>
  <c r="O379" i="4" s="1"/>
  <c r="N380" i="4"/>
  <c r="O380" i="4" s="1"/>
  <c r="N381" i="4"/>
  <c r="N382" i="4"/>
  <c r="O382" i="4" s="1"/>
  <c r="N383" i="4"/>
  <c r="N384" i="4"/>
  <c r="N385" i="4"/>
  <c r="N386" i="4"/>
  <c r="O386" i="4" s="1"/>
  <c r="N387" i="4"/>
  <c r="O387" i="4" s="1"/>
  <c r="N388" i="4"/>
  <c r="N389" i="4"/>
  <c r="O389" i="4" s="1"/>
  <c r="N390" i="4"/>
  <c r="O390" i="4" s="1"/>
  <c r="N391" i="4"/>
  <c r="O391" i="4" s="1"/>
  <c r="N392" i="4"/>
  <c r="O392" i="4" s="1"/>
  <c r="N393" i="4"/>
  <c r="O393" i="4" s="1"/>
  <c r="N394" i="4"/>
  <c r="O394" i="4" s="1"/>
  <c r="N395" i="4"/>
  <c r="O395" i="4" s="1"/>
  <c r="N396" i="4"/>
  <c r="N397" i="4"/>
  <c r="O397" i="4" s="1"/>
  <c r="N398" i="4"/>
  <c r="N399" i="4"/>
  <c r="O399" i="4" s="1"/>
  <c r="N400" i="4"/>
  <c r="O400" i="4" s="1"/>
  <c r="N401" i="4"/>
  <c r="N402" i="4"/>
  <c r="N403" i="4"/>
  <c r="N404" i="4"/>
  <c r="N405" i="4"/>
  <c r="O405" i="4" s="1"/>
  <c r="N406" i="4"/>
  <c r="O406" i="4" s="1"/>
  <c r="N407" i="4"/>
  <c r="O407" i="4" s="1"/>
  <c r="N408" i="4"/>
  <c r="O408" i="4" s="1"/>
  <c r="N409" i="4"/>
  <c r="O409" i="4" s="1"/>
  <c r="N410" i="4"/>
  <c r="O410" i="4" s="1"/>
  <c r="N411" i="4"/>
  <c r="O411" i="4" s="1"/>
  <c r="N412" i="4"/>
  <c r="O412" i="4" s="1"/>
  <c r="N413" i="4"/>
  <c r="O413" i="4" s="1"/>
  <c r="N414" i="4"/>
  <c r="N415" i="4"/>
  <c r="O415" i="4" s="1"/>
  <c r="N416" i="4"/>
  <c r="O416" i="4" s="1"/>
  <c r="N417" i="4"/>
  <c r="O417" i="4" s="1"/>
  <c r="N418" i="4"/>
  <c r="N419" i="4"/>
  <c r="O419" i="4" s="1"/>
  <c r="N420" i="4"/>
  <c r="O420" i="4" s="1"/>
  <c r="N421" i="4"/>
  <c r="O421" i="4" s="1"/>
  <c r="N422" i="4"/>
  <c r="N423" i="4"/>
  <c r="N424" i="4"/>
  <c r="O424" i="4" s="1"/>
  <c r="N425" i="4"/>
  <c r="O425" i="4" s="1"/>
  <c r="N426" i="4"/>
  <c r="O426" i="4" s="1"/>
  <c r="N427" i="4"/>
  <c r="N428" i="4"/>
  <c r="N429" i="4"/>
  <c r="O429" i="4" s="1"/>
  <c r="N430" i="4"/>
  <c r="O430" i="4" s="1"/>
  <c r="N431" i="4"/>
  <c r="O431" i="4" s="1"/>
  <c r="N432" i="4"/>
  <c r="O432" i="4" s="1"/>
  <c r="N433" i="4"/>
  <c r="N434" i="4"/>
  <c r="N435" i="4"/>
  <c r="N436" i="4"/>
  <c r="O436" i="4" s="1"/>
  <c r="N437" i="4"/>
  <c r="N438" i="4"/>
  <c r="O438" i="4" s="1"/>
  <c r="N439" i="4"/>
  <c r="O439" i="4" s="1"/>
  <c r="N440" i="4"/>
  <c r="O440" i="4" s="1"/>
  <c r="N441" i="4"/>
  <c r="O441" i="4" s="1"/>
  <c r="N442" i="4"/>
  <c r="O442" i="4" s="1"/>
  <c r="N443" i="4"/>
  <c r="O443" i="4" s="1"/>
  <c r="N444" i="4"/>
  <c r="O444" i="4" s="1"/>
  <c r="N445" i="4"/>
  <c r="O445" i="4" s="1"/>
  <c r="N446" i="4"/>
  <c r="O446" i="4" s="1"/>
  <c r="N447" i="4"/>
  <c r="O447" i="4" s="1"/>
  <c r="N448" i="4"/>
  <c r="O448" i="4" s="1"/>
  <c r="N449" i="4"/>
  <c r="O449" i="4" s="1"/>
  <c r="N450" i="4"/>
  <c r="O450" i="4" s="1"/>
  <c r="N451" i="4"/>
  <c r="O451" i="4" s="1"/>
  <c r="N452" i="4"/>
  <c r="O452" i="4" s="1"/>
  <c r="N453" i="4"/>
  <c r="N454" i="4"/>
  <c r="O454" i="4" s="1"/>
  <c r="N455" i="4"/>
  <c r="N456" i="4"/>
  <c r="O456" i="4" s="1"/>
  <c r="N457" i="4"/>
  <c r="N458" i="4"/>
  <c r="N459" i="4"/>
  <c r="O459" i="4" s="1"/>
  <c r="N460" i="4"/>
  <c r="O460" i="4" s="1"/>
  <c r="N461" i="4"/>
  <c r="O461" i="4" s="1"/>
  <c r="N462" i="4"/>
  <c r="O462" i="4" s="1"/>
  <c r="N463" i="4"/>
  <c r="O463" i="4" s="1"/>
  <c r="N464" i="4"/>
  <c r="N465" i="4"/>
  <c r="O465" i="4" s="1"/>
  <c r="N466" i="4"/>
  <c r="O466" i="4" s="1"/>
  <c r="N467" i="4"/>
  <c r="O467" i="4" s="1"/>
  <c r="N468" i="4"/>
  <c r="O468" i="4" s="1"/>
  <c r="N469" i="4"/>
  <c r="N470" i="4"/>
  <c r="N471" i="4"/>
  <c r="N472" i="4"/>
  <c r="O472" i="4" s="1"/>
  <c r="N473" i="4"/>
  <c r="O473" i="4" s="1"/>
  <c r="N474" i="4"/>
  <c r="O474" i="4" s="1"/>
  <c r="N475" i="4"/>
  <c r="N476" i="4"/>
  <c r="O476" i="4" s="1"/>
  <c r="N477" i="4"/>
  <c r="O477" i="4" s="1"/>
  <c r="N478" i="4"/>
  <c r="O478" i="4" s="1"/>
  <c r="N479" i="4"/>
  <c r="N480" i="4"/>
  <c r="N481" i="4"/>
  <c r="O481" i="4" s="1"/>
  <c r="N482" i="4"/>
  <c r="O482" i="4" s="1"/>
  <c r="N483" i="4"/>
  <c r="O483" i="4" s="1"/>
  <c r="N484" i="4"/>
  <c r="O484" i="4" s="1"/>
  <c r="N485" i="4"/>
  <c r="N486" i="4"/>
  <c r="O486" i="4" s="1"/>
  <c r="N487" i="4"/>
  <c r="O487" i="4" s="1"/>
  <c r="N488" i="4"/>
  <c r="O488" i="4" s="1"/>
  <c r="N489" i="4"/>
  <c r="O489" i="4" s="1"/>
  <c r="N490" i="4"/>
  <c r="N491" i="4"/>
  <c r="O491" i="4" s="1"/>
  <c r="N492" i="4"/>
  <c r="O492" i="4" s="1"/>
  <c r="N493" i="4"/>
  <c r="N494" i="4"/>
  <c r="O494" i="4" s="1"/>
  <c r="N495" i="4"/>
  <c r="O495" i="4" s="1"/>
  <c r="N496" i="4"/>
  <c r="O496" i="4" s="1"/>
  <c r="N497" i="4"/>
  <c r="N498" i="4"/>
  <c r="O498" i="4" s="1"/>
  <c r="N499" i="4"/>
  <c r="O499" i="4" s="1"/>
  <c r="N500" i="4"/>
  <c r="O500" i="4" s="1"/>
  <c r="N501" i="4"/>
  <c r="N502" i="4"/>
  <c r="O502" i="4" s="1"/>
  <c r="N503" i="4"/>
  <c r="N504" i="4"/>
  <c r="O504" i="4" s="1"/>
  <c r="N505" i="4"/>
  <c r="O505" i="4" s="1"/>
  <c r="N506" i="4"/>
  <c r="N507" i="4"/>
  <c r="O507" i="4" s="1"/>
  <c r="N508" i="4"/>
  <c r="O508" i="4" s="1"/>
  <c r="N509" i="4"/>
  <c r="O509" i="4" s="1"/>
  <c r="N510" i="4"/>
  <c r="N511" i="4"/>
  <c r="N512" i="4"/>
  <c r="O512" i="4" s="1"/>
  <c r="N513" i="4"/>
  <c r="N514" i="4"/>
  <c r="N515" i="4"/>
  <c r="N516" i="4"/>
  <c r="O516" i="4" s="1"/>
  <c r="N517" i="4"/>
  <c r="O517" i="4" s="1"/>
  <c r="N518" i="4"/>
  <c r="O518" i="4" s="1"/>
  <c r="N519" i="4"/>
  <c r="O519" i="4" s="1"/>
  <c r="N520" i="4"/>
  <c r="N521" i="4"/>
  <c r="N522" i="4"/>
  <c r="O522" i="4" s="1"/>
  <c r="N523" i="4"/>
  <c r="O523" i="4" s="1"/>
  <c r="N524" i="4"/>
  <c r="N525" i="4"/>
  <c r="O525" i="4" s="1"/>
  <c r="N526" i="4"/>
  <c r="O526" i="4" s="1"/>
  <c r="N527" i="4"/>
  <c r="O527" i="4" s="1"/>
  <c r="N528" i="4"/>
  <c r="O528" i="4" s="1"/>
  <c r="N529" i="4"/>
  <c r="N530" i="4"/>
  <c r="O530" i="4" s="1"/>
  <c r="N531" i="4"/>
  <c r="O531" i="4" s="1"/>
  <c r="N532" i="4"/>
  <c r="N533" i="4"/>
  <c r="O533" i="4" s="1"/>
  <c r="N534" i="4"/>
  <c r="O534" i="4" s="1"/>
  <c r="N535" i="4"/>
  <c r="N536" i="4"/>
  <c r="O536" i="4" s="1"/>
  <c r="N537" i="4"/>
  <c r="N538" i="4"/>
  <c r="O538" i="4" s="1"/>
  <c r="N539" i="4"/>
  <c r="O539" i="4" s="1"/>
  <c r="N540" i="4"/>
  <c r="O540" i="4" s="1"/>
  <c r="N541" i="4"/>
  <c r="O541" i="4" s="1"/>
  <c r="N542" i="4"/>
  <c r="O542" i="4" s="1"/>
  <c r="N543" i="4"/>
  <c r="O543" i="4" s="1"/>
  <c r="N544" i="4"/>
  <c r="O544" i="4" s="1"/>
  <c r="N545" i="4"/>
  <c r="O545" i="4" s="1"/>
  <c r="N546" i="4"/>
  <c r="O546" i="4" s="1"/>
  <c r="N547" i="4"/>
  <c r="N548" i="4"/>
  <c r="O548" i="4" s="1"/>
  <c r="N549" i="4"/>
  <c r="N550" i="4"/>
  <c r="N551" i="4"/>
  <c r="O551" i="4" s="1"/>
  <c r="N552" i="4"/>
  <c r="N553" i="4"/>
  <c r="O553" i="4" s="1"/>
  <c r="N554" i="4"/>
  <c r="O554" i="4" s="1"/>
  <c r="N555" i="4"/>
  <c r="N556" i="4"/>
  <c r="O556" i="4" s="1"/>
  <c r="N557" i="4"/>
  <c r="O557" i="4" s="1"/>
  <c r="N558" i="4"/>
  <c r="O558" i="4" s="1"/>
  <c r="N559" i="4"/>
  <c r="O559" i="4" s="1"/>
  <c r="N560" i="4"/>
  <c r="O560" i="4" s="1"/>
  <c r="N561" i="4"/>
  <c r="O561" i="4" s="1"/>
  <c r="N562" i="4"/>
  <c r="O562" i="4" s="1"/>
  <c r="N563" i="4"/>
  <c r="O563" i="4" s="1"/>
  <c r="N564" i="4"/>
  <c r="N565" i="4"/>
  <c r="N566" i="4"/>
  <c r="O566" i="4" s="1"/>
  <c r="N567" i="4"/>
  <c r="O567" i="4" s="1"/>
  <c r="N568" i="4"/>
  <c r="N569" i="4"/>
  <c r="O569" i="4" s="1"/>
  <c r="N570" i="4"/>
  <c r="O570" i="4" s="1"/>
  <c r="N571" i="4"/>
  <c r="O571" i="4" s="1"/>
  <c r="N572" i="4"/>
  <c r="O572" i="4" s="1"/>
  <c r="N573" i="4"/>
  <c r="O573" i="4" s="1"/>
  <c r="N574" i="4"/>
  <c r="O574" i="4" s="1"/>
  <c r="N575" i="4"/>
  <c r="O575" i="4" s="1"/>
  <c r="N576" i="4"/>
  <c r="O576" i="4" s="1"/>
  <c r="N577" i="4"/>
  <c r="N578" i="4"/>
  <c r="N579" i="4"/>
  <c r="N580" i="4"/>
  <c r="O580" i="4" s="1"/>
  <c r="N581" i="4"/>
  <c r="O581" i="4" s="1"/>
  <c r="N582" i="4"/>
  <c r="O582" i="4" s="1"/>
  <c r="N583" i="4"/>
  <c r="O583" i="4" s="1"/>
  <c r="N584" i="4"/>
  <c r="O584" i="4" s="1"/>
  <c r="N585" i="4"/>
  <c r="N586" i="4"/>
  <c r="N587" i="4"/>
  <c r="O587" i="4" s="1"/>
  <c r="N588" i="4"/>
  <c r="O588" i="4" s="1"/>
  <c r="N589" i="4"/>
  <c r="N590" i="4"/>
  <c r="O590" i="4" s="1"/>
  <c r="N591" i="4"/>
  <c r="O591" i="4" s="1"/>
  <c r="N592" i="4"/>
  <c r="O592" i="4" s="1"/>
  <c r="N593" i="4"/>
  <c r="O593" i="4" s="1"/>
  <c r="N594" i="4"/>
  <c r="N595" i="4"/>
  <c r="N596" i="4"/>
  <c r="O596" i="4" s="1"/>
  <c r="N597" i="4"/>
  <c r="O597" i="4" s="1"/>
  <c r="N598" i="4"/>
  <c r="O598" i="4" s="1"/>
  <c r="N599" i="4"/>
  <c r="O599" i="4" s="1"/>
  <c r="N600" i="4"/>
  <c r="O600" i="4" s="1"/>
  <c r="N601" i="4"/>
  <c r="O601" i="4" s="1"/>
  <c r="N602" i="4"/>
  <c r="O602" i="4" s="1"/>
  <c r="N603" i="4"/>
  <c r="O603" i="4" s="1"/>
  <c r="N604" i="4"/>
  <c r="N605" i="4"/>
  <c r="O605" i="4" s="1"/>
  <c r="N606" i="4"/>
  <c r="N607" i="4"/>
  <c r="O607" i="4" s="1"/>
  <c r="N608" i="4"/>
  <c r="O608" i="4" s="1"/>
  <c r="N609" i="4"/>
  <c r="O609" i="4" s="1"/>
  <c r="N610" i="4"/>
  <c r="O610" i="4" s="1"/>
  <c r="N611" i="4"/>
  <c r="O611" i="4" s="1"/>
  <c r="N612" i="4"/>
  <c r="O612" i="4" s="1"/>
  <c r="N613" i="4"/>
  <c r="O613" i="4" s="1"/>
  <c r="N614" i="4"/>
  <c r="O614" i="4" s="1"/>
  <c r="N615" i="4"/>
  <c r="O615" i="4" s="1"/>
  <c r="N616" i="4"/>
  <c r="N617" i="4"/>
  <c r="O617" i="4" s="1"/>
  <c r="N618" i="4"/>
  <c r="O618" i="4" s="1"/>
  <c r="N619" i="4"/>
  <c r="N620" i="4"/>
  <c r="O620" i="4" s="1"/>
  <c r="N621" i="4"/>
  <c r="O621" i="4" s="1"/>
  <c r="N622" i="4"/>
  <c r="N623" i="4"/>
  <c r="N624" i="4"/>
  <c r="O624" i="4" s="1"/>
  <c r="N625" i="4"/>
  <c r="O625" i="4" s="1"/>
  <c r="N626" i="4"/>
  <c r="N627" i="4"/>
  <c r="N628" i="4"/>
  <c r="O628" i="4" s="1"/>
  <c r="N629" i="4"/>
  <c r="N630" i="4"/>
  <c r="N631" i="4"/>
  <c r="O631" i="4" s="1"/>
  <c r="N632" i="4"/>
  <c r="O632" i="4" s="1"/>
  <c r="N633" i="4"/>
  <c r="O633" i="4" s="1"/>
  <c r="N634" i="4"/>
  <c r="N635" i="4"/>
  <c r="O635" i="4" s="1"/>
  <c r="N636" i="4"/>
  <c r="N637" i="4"/>
  <c r="O637" i="4" s="1"/>
  <c r="N638" i="4"/>
  <c r="O638" i="4" s="1"/>
  <c r="N639" i="4"/>
  <c r="O639" i="4" s="1"/>
  <c r="N640" i="4"/>
  <c r="O640" i="4" s="1"/>
  <c r="N641" i="4"/>
  <c r="O641" i="4" s="1"/>
  <c r="N642" i="4"/>
  <c r="O642" i="4" s="1"/>
  <c r="N643" i="4"/>
  <c r="N644" i="4"/>
  <c r="O644" i="4" s="1"/>
  <c r="N645" i="4"/>
  <c r="O645" i="4" s="1"/>
  <c r="N646" i="4"/>
  <c r="N647" i="4"/>
  <c r="N648" i="4"/>
  <c r="N649" i="4"/>
  <c r="O649" i="4" s="1"/>
  <c r="N650" i="4"/>
  <c r="O650" i="4" s="1"/>
  <c r="N651" i="4"/>
  <c r="O651" i="4" s="1"/>
  <c r="N652" i="4"/>
  <c r="O652" i="4" s="1"/>
  <c r="N653" i="4"/>
  <c r="O653" i="4" s="1"/>
  <c r="N654" i="4"/>
  <c r="O654" i="4" s="1"/>
  <c r="N655" i="4"/>
  <c r="N656" i="4"/>
  <c r="N657" i="4"/>
  <c r="O657" i="4" s="1"/>
  <c r="N658" i="4"/>
  <c r="O658" i="4" s="1"/>
  <c r="N659" i="4"/>
  <c r="O659" i="4" s="1"/>
  <c r="N660" i="4"/>
  <c r="O660" i="4" s="1"/>
  <c r="N661" i="4"/>
  <c r="O661" i="4" s="1"/>
  <c r="N662" i="4"/>
  <c r="O662" i="4" s="1"/>
  <c r="N663" i="4"/>
  <c r="O663" i="4" s="1"/>
  <c r="N664" i="4"/>
  <c r="O664" i="4" s="1"/>
  <c r="N665" i="4"/>
  <c r="O665" i="4" s="1"/>
  <c r="N666" i="4"/>
  <c r="N667" i="4"/>
  <c r="O667" i="4" s="1"/>
  <c r="N668" i="4"/>
  <c r="N669" i="4"/>
  <c r="N670" i="4"/>
  <c r="O670" i="4" s="1"/>
  <c r="N671" i="4"/>
  <c r="N672" i="4"/>
  <c r="O672" i="4" s="1"/>
  <c r="N673" i="4"/>
  <c r="N674" i="4"/>
  <c r="N675" i="4"/>
  <c r="O675" i="4" s="1"/>
  <c r="N676" i="4"/>
  <c r="N677" i="4"/>
  <c r="O677" i="4" s="1"/>
  <c r="N678" i="4"/>
  <c r="O678" i="4" s="1"/>
  <c r="N679" i="4"/>
  <c r="O679" i="4" s="1"/>
  <c r="N680" i="4"/>
  <c r="O680" i="4" s="1"/>
  <c r="N681" i="4"/>
  <c r="O681" i="4" s="1"/>
  <c r="N682" i="4"/>
  <c r="O682" i="4" s="1"/>
  <c r="N683" i="4"/>
  <c r="N684" i="4"/>
  <c r="O684" i="4" s="1"/>
  <c r="N685" i="4"/>
  <c r="O685" i="4" s="1"/>
  <c r="N686" i="4"/>
  <c r="O686" i="4" s="1"/>
  <c r="N687" i="4"/>
  <c r="O687" i="4" s="1"/>
  <c r="N688" i="4"/>
  <c r="O688" i="4" s="1"/>
  <c r="N689" i="4"/>
  <c r="O689" i="4" s="1"/>
  <c r="N690" i="4"/>
  <c r="O690" i="4" s="1"/>
  <c r="N691" i="4"/>
  <c r="N692" i="4"/>
  <c r="O692" i="4" s="1"/>
  <c r="N693" i="4"/>
  <c r="N694" i="4"/>
  <c r="N695" i="4"/>
  <c r="O695" i="4" s="1"/>
  <c r="N696" i="4"/>
  <c r="O696" i="4" s="1"/>
  <c r="N697" i="4"/>
  <c r="O697" i="4" s="1"/>
  <c r="N698" i="4"/>
  <c r="N699" i="4"/>
  <c r="N700" i="4"/>
  <c r="O700" i="4" s="1"/>
  <c r="N701" i="4"/>
  <c r="O701" i="4" s="1"/>
  <c r="N702" i="4"/>
  <c r="N703" i="4"/>
  <c r="O703" i="4" s="1"/>
  <c r="N704" i="4"/>
  <c r="O704" i="4" s="1"/>
  <c r="N705" i="4"/>
  <c r="N706" i="4"/>
  <c r="O706" i="4" s="1"/>
  <c r="N707" i="4"/>
  <c r="N708" i="4"/>
  <c r="O708" i="4" s="1"/>
  <c r="N709" i="4"/>
  <c r="O709" i="4" s="1"/>
  <c r="N710" i="4"/>
  <c r="O710" i="4" s="1"/>
  <c r="N711" i="4"/>
  <c r="O711" i="4" s="1"/>
  <c r="N712" i="4"/>
  <c r="O712" i="4" s="1"/>
  <c r="N713" i="4"/>
  <c r="O713" i="4" s="1"/>
  <c r="N714" i="4"/>
  <c r="O714" i="4" s="1"/>
  <c r="N715" i="4"/>
  <c r="O715" i="4" s="1"/>
  <c r="N716" i="4"/>
  <c r="N717" i="4"/>
  <c r="N718" i="4"/>
  <c r="O718" i="4" s="1"/>
  <c r="N719" i="4"/>
  <c r="O719" i="4" s="1"/>
  <c r="N720" i="4"/>
  <c r="O720" i="4" s="1"/>
  <c r="N721" i="4"/>
  <c r="O721" i="4" s="1"/>
  <c r="N722" i="4"/>
  <c r="N723" i="4"/>
  <c r="O723" i="4" s="1"/>
  <c r="N724" i="4"/>
  <c r="N725" i="4"/>
  <c r="O725" i="4" s="1"/>
  <c r="N726" i="4"/>
  <c r="O726" i="4" s="1"/>
  <c r="N727" i="4"/>
  <c r="O727" i="4" s="1"/>
  <c r="N728" i="4"/>
  <c r="N729" i="4"/>
  <c r="N730" i="4"/>
  <c r="N731" i="4"/>
  <c r="O731" i="4" s="1"/>
  <c r="N732" i="4"/>
  <c r="O732" i="4" s="1"/>
  <c r="N733" i="4"/>
  <c r="N734" i="4"/>
  <c r="O734" i="4" s="1"/>
  <c r="N735" i="4"/>
  <c r="O735" i="4" s="1"/>
  <c r="N736" i="4"/>
  <c r="O736" i="4" s="1"/>
  <c r="N737" i="4"/>
  <c r="N738" i="4"/>
  <c r="O738" i="4" s="1"/>
  <c r="N739" i="4"/>
  <c r="N740" i="4"/>
  <c r="O740" i="4" s="1"/>
  <c r="N741" i="4"/>
  <c r="N742" i="4"/>
  <c r="O742" i="4" s="1"/>
  <c r="N743" i="4"/>
  <c r="O743" i="4" s="1"/>
  <c r="N744" i="4"/>
  <c r="N745" i="4"/>
  <c r="O745" i="4" s="1"/>
  <c r="N746" i="4"/>
  <c r="N747" i="4"/>
  <c r="O747" i="4" s="1"/>
  <c r="N748" i="4"/>
  <c r="O748" i="4" s="1"/>
  <c r="N749" i="4"/>
  <c r="N750" i="4"/>
  <c r="O750" i="4" s="1"/>
  <c r="N751" i="4"/>
  <c r="O751" i="4" s="1"/>
  <c r="N752" i="4"/>
  <c r="O752" i="4" s="1"/>
  <c r="N753" i="4"/>
  <c r="N754" i="4"/>
  <c r="O754" i="4" s="1"/>
  <c r="N755" i="4"/>
  <c r="O755" i="4" s="1"/>
  <c r="N756" i="4"/>
  <c r="N757" i="4"/>
  <c r="N758" i="4"/>
  <c r="O758" i="4" s="1"/>
  <c r="N759" i="4"/>
  <c r="O759" i="4" s="1"/>
  <c r="N760" i="4"/>
  <c r="O760" i="4" s="1"/>
  <c r="N761" i="4"/>
  <c r="N762" i="4"/>
  <c r="O762" i="4" s="1"/>
  <c r="N763" i="4"/>
  <c r="O763" i="4" s="1"/>
  <c r="N764" i="4"/>
  <c r="O764" i="4" s="1"/>
  <c r="N765" i="4"/>
  <c r="N766" i="4"/>
  <c r="O766" i="4" s="1"/>
  <c r="N767" i="4"/>
  <c r="N768" i="4"/>
  <c r="N769" i="4"/>
  <c r="O769" i="4" s="1"/>
  <c r="N770" i="4"/>
  <c r="N771" i="4"/>
  <c r="N772" i="4"/>
  <c r="N773" i="4"/>
  <c r="O773" i="4" s="1"/>
  <c r="N774" i="4"/>
  <c r="N775" i="4"/>
  <c r="O775" i="4" s="1"/>
  <c r="N776" i="4"/>
  <c r="O776" i="4" s="1"/>
  <c r="N777" i="4"/>
  <c r="O777" i="4" s="1"/>
  <c r="N778" i="4"/>
  <c r="O778" i="4" s="1"/>
  <c r="N779" i="4"/>
  <c r="O779" i="4" s="1"/>
  <c r="N780" i="4"/>
  <c r="O780" i="4" s="1"/>
  <c r="N781" i="4"/>
  <c r="O781" i="4" s="1"/>
  <c r="N782" i="4"/>
  <c r="N783" i="4"/>
  <c r="O783" i="4" s="1"/>
  <c r="N784" i="4"/>
  <c r="O784" i="4" s="1"/>
  <c r="N785" i="4"/>
  <c r="O785" i="4" s="1"/>
  <c r="N786" i="4"/>
  <c r="O786" i="4" s="1"/>
  <c r="N787" i="4"/>
  <c r="O787" i="4" s="1"/>
  <c r="N788" i="4"/>
  <c r="N789" i="4"/>
  <c r="O789" i="4" s="1"/>
  <c r="N790" i="4"/>
  <c r="O790" i="4" s="1"/>
  <c r="N791" i="4"/>
  <c r="N792" i="4"/>
  <c r="O792" i="4" s="1"/>
  <c r="N793" i="4"/>
  <c r="N794" i="4"/>
  <c r="O794" i="4" s="1"/>
  <c r="N795" i="4"/>
  <c r="N796" i="4"/>
  <c r="O796" i="4" s="1"/>
  <c r="N797" i="4"/>
  <c r="O797" i="4" s="1"/>
  <c r="N798" i="4"/>
  <c r="N799" i="4"/>
  <c r="O799" i="4" s="1"/>
  <c r="N800" i="4"/>
  <c r="O800" i="4" s="1"/>
  <c r="N801" i="4"/>
  <c r="O801" i="4" s="1"/>
  <c r="N802" i="4"/>
  <c r="N803" i="4"/>
  <c r="O803" i="4" s="1"/>
  <c r="N804" i="4"/>
  <c r="O804" i="4" s="1"/>
  <c r="N805" i="4"/>
  <c r="O805" i="4" s="1"/>
  <c r="N806" i="4"/>
  <c r="N807" i="4"/>
  <c r="N808" i="4"/>
  <c r="O808" i="4" s="1"/>
  <c r="N809" i="4"/>
  <c r="O809" i="4" s="1"/>
  <c r="N810" i="4"/>
  <c r="O810" i="4" s="1"/>
  <c r="N811" i="4"/>
  <c r="N812" i="4"/>
  <c r="N813" i="4"/>
  <c r="O813" i="4" s="1"/>
  <c r="N814" i="4"/>
  <c r="O814" i="4" s="1"/>
  <c r="N815" i="4"/>
  <c r="O815" i="4" s="1"/>
  <c r="N816" i="4"/>
  <c r="N817" i="4"/>
  <c r="O817" i="4" s="1"/>
  <c r="N818" i="4"/>
  <c r="O818" i="4" s="1"/>
  <c r="N819" i="4"/>
  <c r="N820" i="4"/>
  <c r="O820" i="4" s="1"/>
  <c r="N821" i="4"/>
  <c r="O821" i="4" s="1"/>
  <c r="N822" i="4"/>
  <c r="N823" i="4"/>
  <c r="N824" i="4"/>
  <c r="N825" i="4"/>
  <c r="O825" i="4" s="1"/>
  <c r="N826" i="4"/>
  <c r="O826" i="4" s="1"/>
  <c r="N827" i="4"/>
  <c r="O827" i="4" s="1"/>
  <c r="N828" i="4"/>
  <c r="O828" i="4" s="1"/>
  <c r="N829" i="4"/>
  <c r="N830" i="4"/>
  <c r="O830" i="4" s="1"/>
  <c r="N831" i="4"/>
  <c r="O831" i="4" s="1"/>
  <c r="N832" i="4"/>
  <c r="N833" i="4"/>
  <c r="N834" i="4"/>
  <c r="O834" i="4" s="1"/>
  <c r="N835" i="4"/>
  <c r="O835" i="4" s="1"/>
  <c r="N836" i="4"/>
  <c r="O836" i="4" s="1"/>
  <c r="N837" i="4"/>
  <c r="O837" i="4" s="1"/>
  <c r="N838" i="4"/>
  <c r="O838" i="4" s="1"/>
  <c r="N839" i="4"/>
  <c r="O839" i="4" s="1"/>
  <c r="N840" i="4"/>
  <c r="O840" i="4" s="1"/>
  <c r="N841" i="4"/>
  <c r="O841" i="4" s="1"/>
  <c r="N842" i="4"/>
  <c r="O842" i="4" s="1"/>
  <c r="N843" i="4"/>
  <c r="O843" i="4" s="1"/>
  <c r="N844" i="4"/>
  <c r="N845" i="4"/>
  <c r="N846" i="4"/>
  <c r="N847" i="4"/>
  <c r="O847" i="4" s="1"/>
  <c r="N848" i="4"/>
  <c r="O848" i="4" s="1"/>
  <c r="N849" i="4"/>
  <c r="O849" i="4" s="1"/>
  <c r="N850" i="4"/>
  <c r="O850" i="4" s="1"/>
  <c r="N851" i="4"/>
  <c r="O851" i="4" s="1"/>
  <c r="N852" i="4"/>
  <c r="N853" i="4"/>
  <c r="N854" i="4"/>
  <c r="O854" i="4" s="1"/>
  <c r="N855" i="4"/>
  <c r="O855" i="4" s="1"/>
  <c r="N856" i="4"/>
  <c r="O856" i="4" s="1"/>
  <c r="N857" i="4"/>
  <c r="N858" i="4"/>
  <c r="N859" i="4"/>
  <c r="O859" i="4" s="1"/>
  <c r="N860" i="4"/>
  <c r="N861" i="4"/>
  <c r="N862" i="4"/>
  <c r="O862" i="4" s="1"/>
  <c r="N863" i="4"/>
  <c r="N864" i="4"/>
  <c r="O864" i="4" s="1"/>
  <c r="N865" i="4"/>
  <c r="O865" i="4" s="1"/>
  <c r="N866" i="4"/>
  <c r="O866" i="4" s="1"/>
  <c r="N867" i="4"/>
  <c r="N868" i="4"/>
  <c r="O868" i="4" s="1"/>
  <c r="N869" i="4"/>
  <c r="N870" i="4"/>
  <c r="N871" i="4"/>
  <c r="O871" i="4" s="1"/>
  <c r="N872" i="4"/>
  <c r="O872" i="4" s="1"/>
  <c r="N873" i="4"/>
  <c r="O873" i="4" s="1"/>
  <c r="N874" i="4"/>
  <c r="O874" i="4" s="1"/>
  <c r="N875" i="4"/>
  <c r="O875" i="4" s="1"/>
  <c r="N876" i="4"/>
  <c r="O876" i="4" s="1"/>
  <c r="N877" i="4"/>
  <c r="O877" i="4" s="1"/>
  <c r="N878" i="4"/>
  <c r="O878" i="4" s="1"/>
  <c r="N879" i="4"/>
  <c r="O879" i="4" s="1"/>
  <c r="N880" i="4"/>
  <c r="N881" i="4"/>
  <c r="O881" i="4" s="1"/>
  <c r="N882" i="4"/>
  <c r="O882" i="4" s="1"/>
  <c r="N883" i="4"/>
  <c r="O883" i="4" s="1"/>
  <c r="N884" i="4"/>
  <c r="N885" i="4"/>
  <c r="N886" i="4"/>
  <c r="N887" i="4"/>
  <c r="N888" i="4"/>
  <c r="O888" i="4" s="1"/>
  <c r="N889" i="4"/>
  <c r="O889" i="4" s="1"/>
  <c r="N890" i="4"/>
  <c r="N891" i="4"/>
  <c r="O891" i="4" s="1"/>
  <c r="N892" i="4"/>
  <c r="O892" i="4" s="1"/>
  <c r="N893" i="4"/>
  <c r="N894" i="4"/>
  <c r="N895" i="4"/>
  <c r="O895" i="4" s="1"/>
  <c r="N896" i="4"/>
  <c r="O896" i="4" s="1"/>
  <c r="N897" i="4"/>
  <c r="O897" i="4" s="1"/>
  <c r="N898" i="4"/>
  <c r="O898" i="4" s="1"/>
  <c r="N899" i="4"/>
  <c r="O899" i="4" s="1"/>
  <c r="N900" i="4"/>
  <c r="O900" i="4" s="1"/>
  <c r="N901" i="4"/>
  <c r="N902" i="4"/>
  <c r="O902" i="4" s="1"/>
  <c r="N903" i="4"/>
  <c r="O903" i="4" s="1"/>
  <c r="N904" i="4"/>
  <c r="O904" i="4" s="1"/>
  <c r="N905" i="4"/>
  <c r="O905" i="4" s="1"/>
  <c r="N906" i="4"/>
  <c r="O906" i="4" s="1"/>
  <c r="N907" i="4"/>
  <c r="O907" i="4" s="1"/>
  <c r="N908" i="4"/>
  <c r="N909" i="4"/>
  <c r="N910" i="4"/>
  <c r="O910" i="4" s="1"/>
  <c r="N911" i="4"/>
  <c r="O911" i="4" s="1"/>
  <c r="N912" i="4"/>
  <c r="O912" i="4" s="1"/>
  <c r="N913" i="4"/>
  <c r="O913" i="4" s="1"/>
  <c r="N914" i="4"/>
  <c r="O914" i="4" s="1"/>
  <c r="N915" i="4"/>
  <c r="N916" i="4"/>
  <c r="N917" i="4"/>
  <c r="O917" i="4" s="1"/>
  <c r="N918" i="4"/>
  <c r="N919" i="4"/>
  <c r="N920" i="4"/>
  <c r="O920" i="4" s="1"/>
  <c r="N921" i="4"/>
  <c r="O921" i="4" s="1"/>
  <c r="N922" i="4"/>
  <c r="O922" i="4" s="1"/>
  <c r="N923" i="4"/>
  <c r="O923" i="4" s="1"/>
  <c r="N924" i="4"/>
  <c r="O924" i="4" s="1"/>
  <c r="N925" i="4"/>
  <c r="O925" i="4" s="1"/>
  <c r="N926" i="4"/>
  <c r="O926" i="4" s="1"/>
  <c r="N927" i="4"/>
  <c r="N928" i="4"/>
  <c r="O928" i="4" s="1"/>
  <c r="N929" i="4"/>
  <c r="O929" i="4" s="1"/>
  <c r="N930" i="4"/>
  <c r="N931" i="4"/>
  <c r="O931" i="4" s="1"/>
  <c r="N932" i="4"/>
  <c r="N933" i="4"/>
  <c r="O933" i="4" s="1"/>
  <c r="N934" i="4"/>
  <c r="N935" i="4"/>
  <c r="O935" i="4" s="1"/>
  <c r="N936" i="4"/>
  <c r="N937" i="4"/>
  <c r="N938" i="4"/>
  <c r="O938" i="4" s="1"/>
  <c r="N939" i="4"/>
  <c r="O939" i="4" s="1"/>
  <c r="N940" i="4"/>
  <c r="O940" i="4" s="1"/>
  <c r="N941" i="4"/>
  <c r="N942" i="4"/>
  <c r="O942" i="4" s="1"/>
  <c r="N943" i="4"/>
  <c r="O943" i="4" s="1"/>
  <c r="N944" i="4"/>
  <c r="O944" i="4" s="1"/>
  <c r="N945" i="4"/>
  <c r="O945" i="4" s="1"/>
  <c r="N946" i="4"/>
  <c r="N947" i="4"/>
  <c r="O947" i="4" s="1"/>
  <c r="N948" i="4"/>
  <c r="O948" i="4" s="1"/>
  <c r="N949" i="4"/>
  <c r="O949" i="4" s="1"/>
  <c r="N950" i="4"/>
  <c r="N951" i="4"/>
  <c r="O951" i="4" s="1"/>
  <c r="N952" i="4"/>
  <c r="O952" i="4" s="1"/>
  <c r="N953" i="4"/>
  <c r="O953" i="4" s="1"/>
  <c r="N954" i="4"/>
  <c r="O954" i="4" s="1"/>
  <c r="N955" i="4"/>
  <c r="O955" i="4" s="1"/>
  <c r="N956" i="4"/>
  <c r="O956" i="4" s="1"/>
  <c r="N957" i="4"/>
  <c r="O957" i="4" s="1"/>
  <c r="N958" i="4"/>
  <c r="N959" i="4"/>
  <c r="O959" i="4" s="1"/>
  <c r="N960" i="4"/>
  <c r="O960" i="4" s="1"/>
  <c r="N961" i="4"/>
  <c r="O961" i="4" s="1"/>
  <c r="N962" i="4"/>
  <c r="O962" i="4" s="1"/>
  <c r="N963" i="4"/>
  <c r="N964" i="4"/>
  <c r="N965" i="4"/>
  <c r="O965" i="4" s="1"/>
  <c r="N966" i="4"/>
  <c r="O966" i="4" s="1"/>
  <c r="N967" i="4"/>
  <c r="N968" i="4"/>
  <c r="O968" i="4" s="1"/>
  <c r="N969" i="4"/>
  <c r="N970" i="4"/>
  <c r="O970" i="4" s="1"/>
  <c r="N971" i="4"/>
  <c r="O971" i="4" s="1"/>
  <c r="N972" i="4"/>
  <c r="O972" i="4" s="1"/>
  <c r="N973" i="4"/>
  <c r="N974" i="4"/>
  <c r="O974" i="4" s="1"/>
  <c r="N975" i="4"/>
  <c r="O975" i="4" s="1"/>
  <c r="N976" i="4"/>
  <c r="O976" i="4" s="1"/>
  <c r="N977" i="4"/>
  <c r="O977" i="4" s="1"/>
  <c r="N978" i="4"/>
  <c r="N979" i="4"/>
  <c r="N980" i="4"/>
  <c r="O980" i="4" s="1"/>
  <c r="N981" i="4"/>
  <c r="O981" i="4" s="1"/>
  <c r="N982" i="4"/>
  <c r="O982" i="4" s="1"/>
  <c r="N983" i="4"/>
  <c r="O983" i="4" s="1"/>
  <c r="N984" i="4"/>
  <c r="O984" i="4" s="1"/>
  <c r="N985" i="4"/>
  <c r="N986" i="4"/>
  <c r="N987" i="4"/>
  <c r="O987" i="4" s="1"/>
  <c r="N988" i="4"/>
  <c r="O988" i="4" s="1"/>
  <c r="N989" i="4"/>
  <c r="N990" i="4"/>
  <c r="O990" i="4" s="1"/>
  <c r="N991" i="4"/>
  <c r="O991" i="4" s="1"/>
  <c r="N992" i="4"/>
  <c r="N993" i="4"/>
  <c r="N994" i="4"/>
  <c r="O994" i="4" s="1"/>
  <c r="N995" i="4"/>
  <c r="O995" i="4" s="1"/>
  <c r="N996" i="4"/>
  <c r="O996" i="4" s="1"/>
  <c r="N997" i="4"/>
  <c r="O997" i="4" s="1"/>
  <c r="N998" i="4"/>
  <c r="O998" i="4" s="1"/>
  <c r="N999" i="4"/>
  <c r="N1000" i="4"/>
  <c r="O1000" i="4" s="1"/>
  <c r="N1001" i="4"/>
  <c r="O1001" i="4" s="1"/>
  <c r="N1002" i="4"/>
  <c r="O1002" i="4" s="1"/>
  <c r="N1003" i="4"/>
  <c r="O1003" i="4" s="1"/>
  <c r="N1004" i="4"/>
  <c r="N1005" i="4"/>
  <c r="O1005" i="4" s="1"/>
  <c r="N1006" i="4"/>
  <c r="N1007" i="4"/>
  <c r="O1007" i="4" s="1"/>
  <c r="N1008" i="4"/>
  <c r="O1008" i="4" s="1"/>
  <c r="N1009" i="4"/>
  <c r="O1009" i="4" s="1"/>
  <c r="N1010" i="4"/>
  <c r="N1011" i="4"/>
  <c r="N1012" i="4"/>
  <c r="O1012" i="4" s="1"/>
  <c r="N1013" i="4"/>
  <c r="O1013" i="4" s="1"/>
  <c r="N1014" i="4"/>
  <c r="N1015" i="4"/>
  <c r="O1015" i="4" s="1"/>
  <c r="N1016" i="4"/>
  <c r="O1016" i="4" s="1"/>
  <c r="N1017" i="4"/>
  <c r="O1017" i="4" s="1"/>
  <c r="N1018" i="4"/>
  <c r="N1019" i="4"/>
  <c r="O1019" i="4" s="1"/>
  <c r="N1020" i="4"/>
  <c r="O1020" i="4" s="1"/>
  <c r="N1021" i="4"/>
  <c r="N1022" i="4"/>
  <c r="N1023" i="4"/>
  <c r="O1023" i="4" s="1"/>
  <c r="N1024" i="4"/>
  <c r="O1024" i="4" s="1"/>
  <c r="N1025" i="4"/>
  <c r="O1025" i="4" s="1"/>
  <c r="N1026" i="4"/>
  <c r="N1027" i="4"/>
  <c r="O1027" i="4" s="1"/>
  <c r="N1028" i="4"/>
  <c r="N1029" i="4"/>
  <c r="O1029" i="4" s="1"/>
  <c r="N1030" i="4"/>
  <c r="O1030" i="4" s="1"/>
  <c r="N1031" i="4"/>
  <c r="O1031" i="4" s="1"/>
  <c r="N1032" i="4"/>
  <c r="O1032" i="4" s="1"/>
  <c r="N1033" i="4"/>
  <c r="N1034" i="4"/>
  <c r="O1034" i="4" s="1"/>
  <c r="N1035" i="4"/>
  <c r="O1035" i="4" s="1"/>
  <c r="N1036" i="4"/>
  <c r="O1036" i="4" s="1"/>
  <c r="N1037" i="4"/>
  <c r="N1038" i="4"/>
  <c r="O1038" i="4" s="1"/>
  <c r="N1039" i="4"/>
  <c r="N1040" i="4"/>
  <c r="O1040" i="4" s="1"/>
  <c r="N1041" i="4"/>
  <c r="O1041" i="4" s="1"/>
  <c r="N1042" i="4"/>
  <c r="O1042" i="4" s="1"/>
  <c r="N1043" i="4"/>
  <c r="O1043" i="4" s="1"/>
  <c r="N1044" i="4"/>
  <c r="O1044" i="4" s="1"/>
  <c r="N1045" i="4"/>
  <c r="O1045" i="4" s="1"/>
  <c r="N1046" i="4"/>
  <c r="O1046" i="4" s="1"/>
  <c r="N1047" i="4"/>
  <c r="O1047" i="4" s="1"/>
  <c r="N1048" i="4"/>
  <c r="N1049" i="4"/>
  <c r="N1050" i="4"/>
  <c r="O1050" i="4" s="1"/>
  <c r="N1051" i="4"/>
  <c r="N1052" i="4"/>
  <c r="O1052" i="4" s="1"/>
  <c r="N1053" i="4"/>
  <c r="O1053" i="4" s="1"/>
  <c r="N1054" i="4"/>
  <c r="O1054" i="4" s="1"/>
  <c r="N1055" i="4"/>
  <c r="O1055" i="4" s="1"/>
  <c r="N1056" i="4"/>
  <c r="O1056" i="4" s="1"/>
  <c r="N1057" i="4"/>
  <c r="O1057" i="4" s="1"/>
  <c r="N1058" i="4"/>
  <c r="O1058" i="4" s="1"/>
  <c r="N1059" i="4"/>
  <c r="O1059" i="4" s="1"/>
  <c r="N1060" i="4"/>
  <c r="O1060" i="4" s="1"/>
  <c r="N1061" i="4"/>
  <c r="O1061" i="4" s="1"/>
  <c r="N1062" i="4"/>
  <c r="O1062" i="4" s="1"/>
  <c r="N1063" i="4"/>
  <c r="O1063" i="4" s="1"/>
  <c r="N1064" i="4"/>
  <c r="O1064" i="4" s="1"/>
  <c r="N1065" i="4"/>
  <c r="O1065" i="4" s="1"/>
  <c r="N1066" i="4"/>
  <c r="O1066" i="4" s="1"/>
  <c r="N1067" i="4"/>
  <c r="O1067" i="4" s="1"/>
  <c r="N1068" i="4"/>
  <c r="O1068" i="4" s="1"/>
  <c r="N1069" i="4"/>
  <c r="N1070" i="4"/>
  <c r="O1070" i="4" s="1"/>
  <c r="N1071" i="4"/>
  <c r="N1072" i="4"/>
  <c r="O1072" i="4" s="1"/>
  <c r="N1073" i="4"/>
  <c r="N1074" i="4"/>
  <c r="O1074" i="4" s="1"/>
  <c r="N1075" i="4"/>
  <c r="O1075" i="4" s="1"/>
  <c r="N1076" i="4"/>
  <c r="O1076" i="4" s="1"/>
  <c r="N1077" i="4"/>
  <c r="O1077" i="4" s="1"/>
  <c r="N1078" i="4"/>
  <c r="O1078" i="4" s="1"/>
  <c r="N1079" i="4"/>
  <c r="O1079" i="4" s="1"/>
  <c r="N1080" i="4"/>
  <c r="O1080" i="4" s="1"/>
  <c r="N1081" i="4"/>
  <c r="N1082" i="4"/>
  <c r="O1082" i="4" s="1"/>
  <c r="N1083" i="4"/>
  <c r="N1084" i="4"/>
  <c r="N1085" i="4"/>
  <c r="O1085" i="4" s="1"/>
  <c r="N1086" i="4"/>
  <c r="N1087" i="4"/>
  <c r="O1087" i="4" s="1"/>
  <c r="N1088" i="4"/>
  <c r="O1088" i="4" s="1"/>
  <c r="N1089" i="4"/>
  <c r="N1090" i="4"/>
  <c r="O1090" i="4" s="1"/>
  <c r="N1091" i="4"/>
  <c r="O1091" i="4" s="1"/>
  <c r="N1092" i="4"/>
  <c r="O1092" i="4" s="1"/>
  <c r="N1093" i="4"/>
  <c r="N1094" i="4"/>
  <c r="O1094" i="4" s="1"/>
  <c r="N1095" i="4"/>
  <c r="O1095" i="4" s="1"/>
  <c r="N1096" i="4"/>
  <c r="O1096" i="4" s="1"/>
  <c r="N1097" i="4"/>
  <c r="N1098" i="4"/>
  <c r="N1099" i="4"/>
  <c r="N1100" i="4"/>
  <c r="N1101" i="4"/>
  <c r="N1102" i="4"/>
  <c r="O1102" i="4" s="1"/>
  <c r="N1103" i="4"/>
  <c r="O1103" i="4" s="1"/>
  <c r="N1104" i="4"/>
  <c r="N1105" i="4"/>
  <c r="N1106" i="4"/>
  <c r="O1106" i="4" s="1"/>
  <c r="N1107" i="4"/>
  <c r="O1107" i="4" s="1"/>
  <c r="N1108" i="4"/>
  <c r="N1109" i="4"/>
  <c r="O1109" i="4" s="1"/>
  <c r="N1110" i="4"/>
  <c r="N1111" i="4"/>
  <c r="O1111" i="4" s="1"/>
  <c r="N1112" i="4"/>
  <c r="O1112" i="4" s="1"/>
  <c r="N1113" i="4"/>
  <c r="O1113" i="4" s="1"/>
  <c r="N1114" i="4"/>
  <c r="O1114" i="4" s="1"/>
  <c r="N1115" i="4"/>
  <c r="O1115" i="4" s="1"/>
  <c r="N1116" i="4"/>
  <c r="N1117" i="4"/>
  <c r="N1118" i="4"/>
  <c r="N1119" i="4"/>
  <c r="N1120" i="4"/>
  <c r="O1120" i="4" s="1"/>
  <c r="N1121" i="4"/>
  <c r="O1121" i="4" s="1"/>
  <c r="N1122" i="4"/>
  <c r="N1123" i="4"/>
  <c r="N1124" i="4"/>
  <c r="O1124" i="4" s="1"/>
  <c r="N1125" i="4"/>
  <c r="O1125" i="4" s="1"/>
  <c r="N1126" i="4"/>
  <c r="O1126" i="4" s="1"/>
  <c r="N1127" i="4"/>
  <c r="N1128" i="4"/>
  <c r="O1128" i="4" s="1"/>
  <c r="N1129" i="4"/>
  <c r="O1129" i="4" s="1"/>
  <c r="N1130" i="4"/>
  <c r="O1130" i="4" s="1"/>
  <c r="N1131" i="4"/>
  <c r="O1131" i="4" s="1"/>
  <c r="N1132" i="4"/>
  <c r="O1132" i="4" s="1"/>
  <c r="N1133" i="4"/>
  <c r="O1133" i="4" s="1"/>
  <c r="N1134" i="4"/>
  <c r="O1134" i="4" s="1"/>
  <c r="N1135" i="4"/>
  <c r="O1135" i="4" s="1"/>
  <c r="N1136" i="4"/>
  <c r="O1136" i="4" s="1"/>
  <c r="N1137" i="4"/>
  <c r="O1137" i="4" s="1"/>
  <c r="N1138" i="4"/>
  <c r="N1139" i="4"/>
  <c r="O1139" i="4" s="1"/>
  <c r="N1140" i="4"/>
  <c r="N1141" i="4"/>
  <c r="O1141" i="4" s="1"/>
  <c r="N1142" i="4"/>
  <c r="O1142" i="4" s="1"/>
  <c r="N1143" i="4"/>
  <c r="O1143" i="4" s="1"/>
  <c r="N1144" i="4"/>
  <c r="O1144" i="4" s="1"/>
  <c r="N1145" i="4"/>
  <c r="N1146" i="4"/>
  <c r="N1147" i="4"/>
  <c r="O1147" i="4" s="1"/>
  <c r="N1148" i="4"/>
  <c r="O1148" i="4" s="1"/>
  <c r="N1149" i="4"/>
  <c r="N1150" i="4"/>
  <c r="O1150" i="4" s="1"/>
  <c r="N1151" i="4"/>
  <c r="O1151" i="4" s="1"/>
  <c r="N1152" i="4"/>
  <c r="O1152" i="4" s="1"/>
  <c r="N1153" i="4"/>
  <c r="O1153" i="4" s="1"/>
  <c r="N1154" i="4"/>
  <c r="N1155" i="4"/>
  <c r="N1156" i="4"/>
  <c r="O1156" i="4" s="1"/>
  <c r="N1157" i="4"/>
  <c r="O1157" i="4" s="1"/>
  <c r="N1158" i="4"/>
  <c r="O1158" i="4" s="1"/>
  <c r="N1159" i="4"/>
  <c r="O1159" i="4" s="1"/>
  <c r="N1160" i="4"/>
  <c r="O1160" i="4" s="1"/>
  <c r="N1161" i="4"/>
  <c r="O1161" i="4" s="1"/>
  <c r="N1162" i="4"/>
  <c r="O1162" i="4" s="1"/>
  <c r="N1163" i="4"/>
  <c r="O1163" i="4" s="1"/>
  <c r="N1164" i="4"/>
  <c r="O1164" i="4" s="1"/>
  <c r="N1165" i="4"/>
  <c r="O1165" i="4" s="1"/>
  <c r="N1166" i="4"/>
  <c r="O1166" i="4" s="1"/>
  <c r="N1167" i="4"/>
  <c r="N1168" i="4"/>
  <c r="O1168" i="4" s="1"/>
  <c r="N1169" i="4"/>
  <c r="N1170" i="4"/>
  <c r="N1171" i="4"/>
  <c r="O1171" i="4" s="1"/>
  <c r="N1172" i="4"/>
  <c r="N1173" i="4"/>
  <c r="O1173" i="4" s="1"/>
  <c r="N1174" i="4"/>
  <c r="N1175" i="4"/>
  <c r="N1176" i="4"/>
  <c r="O1176" i="4" s="1"/>
  <c r="N1177" i="4"/>
  <c r="O1177" i="4" s="1"/>
  <c r="N1178" i="4"/>
  <c r="N1179" i="4"/>
  <c r="N1180" i="4"/>
  <c r="N1181" i="4"/>
  <c r="O1181" i="4" s="1"/>
  <c r="N1182" i="4"/>
  <c r="O1182" i="4" s="1"/>
  <c r="N1183" i="4"/>
  <c r="N1184" i="4"/>
  <c r="O1184" i="4" s="1"/>
  <c r="N1185" i="4"/>
  <c r="O1185" i="4" s="1"/>
  <c r="N1186" i="4"/>
  <c r="N1187" i="4"/>
  <c r="O1187" i="4" s="1"/>
  <c r="N1188" i="4"/>
  <c r="O1188" i="4" s="1"/>
  <c r="N1189" i="4"/>
  <c r="N1190" i="4"/>
  <c r="O1190" i="4" s="1"/>
  <c r="N1191" i="4"/>
  <c r="O1191" i="4" s="1"/>
  <c r="N1192" i="4"/>
  <c r="N1193" i="4"/>
  <c r="N1194" i="4"/>
  <c r="O1194" i="4" s="1"/>
  <c r="N1195" i="4"/>
  <c r="N1196" i="4"/>
  <c r="O1196" i="4" s="1"/>
  <c r="N1197" i="4"/>
  <c r="O1197" i="4" s="1"/>
  <c r="N1198" i="4"/>
  <c r="N1199" i="4"/>
  <c r="O1199" i="4" s="1"/>
  <c r="N1200" i="4"/>
  <c r="O1200" i="4" s="1"/>
  <c r="N1201" i="4"/>
  <c r="O1201" i="4" s="1"/>
  <c r="N1202" i="4"/>
  <c r="O1202" i="4" s="1"/>
  <c r="N1203" i="4"/>
  <c r="O1203" i="4" s="1"/>
  <c r="N1204" i="4"/>
  <c r="O1204" i="4" s="1"/>
  <c r="N1205" i="4"/>
  <c r="O1205" i="4" s="1"/>
  <c r="N1206" i="4"/>
  <c r="O1206" i="4" s="1"/>
  <c r="N1207" i="4"/>
  <c r="O1207" i="4" s="1"/>
  <c r="N1208" i="4"/>
  <c r="O1208" i="4" s="1"/>
  <c r="N1209" i="4"/>
  <c r="O1209" i="4" s="1"/>
  <c r="N1210" i="4"/>
  <c r="O1210" i="4" s="1"/>
  <c r="N1211" i="4"/>
  <c r="O1211" i="4" s="1"/>
  <c r="N1212" i="4"/>
  <c r="N1213" i="4"/>
  <c r="O1213" i="4" s="1"/>
  <c r="N1214" i="4"/>
  <c r="O1214" i="4" s="1"/>
  <c r="N1215" i="4"/>
  <c r="N1216" i="4"/>
  <c r="N1217" i="4"/>
  <c r="O1217" i="4" s="1"/>
  <c r="N1218" i="4"/>
  <c r="O1218" i="4" s="1"/>
  <c r="N1219" i="4"/>
  <c r="O1219" i="4" s="1"/>
  <c r="N1220" i="4"/>
  <c r="O1220" i="4" s="1"/>
  <c r="N1221" i="4"/>
  <c r="N1222" i="4"/>
  <c r="N1223" i="4"/>
  <c r="N1224" i="4"/>
  <c r="O1224" i="4" s="1"/>
  <c r="N1225" i="4"/>
  <c r="O1225" i="4" s="1"/>
  <c r="N1226" i="4"/>
  <c r="O1226" i="4" s="1"/>
  <c r="N1227" i="4"/>
  <c r="O1227" i="4" s="1"/>
  <c r="N1228" i="4"/>
  <c r="O1228" i="4" s="1"/>
  <c r="N1229" i="4"/>
  <c r="O1229" i="4" s="1"/>
  <c r="N1230" i="4"/>
  <c r="O1230" i="4" s="1"/>
  <c r="N1231" i="4"/>
  <c r="O1231" i="4" s="1"/>
  <c r="N1232" i="4"/>
  <c r="O1232" i="4" s="1"/>
  <c r="N1233" i="4"/>
  <c r="O1233" i="4" s="1"/>
  <c r="N1234" i="4"/>
  <c r="O1234" i="4" s="1"/>
  <c r="N1235" i="4"/>
  <c r="N1236" i="4"/>
  <c r="O1236" i="4" s="1"/>
  <c r="N1237" i="4"/>
  <c r="N1238" i="4"/>
  <c r="O1238" i="4" s="1"/>
  <c r="N1239" i="4"/>
  <c r="O1239" i="4" s="1"/>
  <c r="N1240" i="4"/>
  <c r="N1241" i="4"/>
  <c r="O1241" i="4" s="1"/>
  <c r="N1242" i="4"/>
  <c r="O1242" i="4" s="1"/>
  <c r="N1243" i="4"/>
  <c r="O1243" i="4" s="1"/>
  <c r="N1244" i="4"/>
  <c r="O1244" i="4" s="1"/>
  <c r="N1245" i="4"/>
  <c r="N1246" i="4"/>
  <c r="O1246" i="4" s="1"/>
  <c r="N1247" i="4"/>
  <c r="O1247" i="4" s="1"/>
  <c r="N1248" i="4"/>
  <c r="O1248" i="4" s="1"/>
  <c r="N1249" i="4"/>
  <c r="O1249" i="4" s="1"/>
  <c r="N1250" i="4"/>
  <c r="O1250" i="4" s="1"/>
  <c r="N1251" i="4"/>
  <c r="N1252" i="4"/>
  <c r="N1253" i="4"/>
  <c r="N1254" i="4"/>
  <c r="O1254" i="4" s="1"/>
  <c r="N1255" i="4"/>
  <c r="N1256" i="4"/>
  <c r="O1256" i="4" s="1"/>
  <c r="N1257" i="4"/>
  <c r="O1257" i="4" s="1"/>
  <c r="N1258" i="4"/>
  <c r="O1258" i="4" s="1"/>
  <c r="N1259" i="4"/>
  <c r="N1260" i="4"/>
  <c r="O1260" i="4" s="1"/>
  <c r="N1261" i="4"/>
  <c r="N1262" i="4"/>
  <c r="N1263" i="4"/>
  <c r="O1263" i="4" s="1"/>
  <c r="N1264" i="4"/>
  <c r="O1264" i="4" s="1"/>
  <c r="N1265" i="4"/>
  <c r="O1265" i="4" s="1"/>
  <c r="N1266" i="4"/>
  <c r="O1266" i="4" s="1"/>
  <c r="N1267" i="4"/>
  <c r="O1267" i="4" s="1"/>
  <c r="N1268" i="4"/>
  <c r="O1268" i="4" s="1"/>
  <c r="N1269" i="4"/>
  <c r="O1269" i="4" s="1"/>
  <c r="N1270" i="4"/>
  <c r="O1270" i="4" s="1"/>
  <c r="N1271" i="4"/>
  <c r="N1272" i="4"/>
  <c r="O1272" i="4" s="1"/>
  <c r="N1273" i="4"/>
  <c r="O1273" i="4" s="1"/>
  <c r="N1274" i="4"/>
  <c r="O1274" i="4" s="1"/>
  <c r="N1275" i="4"/>
  <c r="O1275" i="4" s="1"/>
  <c r="N1276" i="4"/>
  <c r="O1276" i="4" s="1"/>
  <c r="N1277" i="4"/>
  <c r="O1277" i="4" s="1"/>
  <c r="N1278" i="4"/>
  <c r="O1278" i="4" s="1"/>
  <c r="N1279" i="4"/>
  <c r="O1279" i="4" s="1"/>
  <c r="N1280" i="4"/>
  <c r="O1280" i="4" s="1"/>
  <c r="N1281" i="4"/>
  <c r="O1281" i="4" s="1"/>
  <c r="N1282" i="4"/>
  <c r="N1283" i="4"/>
  <c r="O1283" i="4" s="1"/>
  <c r="N1284" i="4"/>
  <c r="O1284" i="4" s="1"/>
  <c r="N1285" i="4"/>
  <c r="O1285" i="4" s="1"/>
  <c r="N1286" i="4"/>
  <c r="N1287" i="4"/>
  <c r="N1288" i="4"/>
  <c r="O1288" i="4" s="1"/>
  <c r="N1289" i="4"/>
  <c r="N1290" i="4"/>
  <c r="N1291" i="4"/>
  <c r="O1291" i="4" s="1"/>
  <c r="N1292" i="4"/>
  <c r="N1293" i="4"/>
  <c r="O1293" i="4" s="1"/>
  <c r="N1294" i="4"/>
  <c r="O1294" i="4" s="1"/>
  <c r="N1295" i="4"/>
  <c r="O1295" i="4" s="1"/>
  <c r="N1296" i="4"/>
  <c r="N1297" i="4"/>
  <c r="N1298" i="4"/>
  <c r="O1298" i="4" s="1"/>
  <c r="N1299" i="4"/>
  <c r="N1300" i="4"/>
  <c r="O1300" i="4" s="1"/>
  <c r="N1301" i="4"/>
  <c r="O1301" i="4" s="1"/>
  <c r="N1302" i="4"/>
  <c r="O1302" i="4" s="1"/>
  <c r="N1303" i="4"/>
  <c r="O1303" i="4" s="1"/>
  <c r="N1304" i="4"/>
  <c r="O1304" i="4" s="1"/>
  <c r="N1305" i="4"/>
  <c r="O1305" i="4" s="1"/>
  <c r="N1306" i="4"/>
  <c r="O1306" i="4" s="1"/>
  <c r="N1307" i="4"/>
  <c r="N1308" i="4"/>
  <c r="O1308" i="4" s="1"/>
  <c r="N1309" i="4"/>
  <c r="O1309" i="4" s="1"/>
  <c r="N1310" i="4"/>
  <c r="O1310" i="4" s="1"/>
  <c r="N1311" i="4"/>
  <c r="O1311" i="4" s="1"/>
  <c r="N1312" i="4"/>
  <c r="O1312" i="4" s="1"/>
  <c r="N1313" i="4"/>
  <c r="O1313" i="4" s="1"/>
  <c r="N1314" i="4"/>
  <c r="N1315" i="4"/>
  <c r="N1316" i="4"/>
  <c r="O1316" i="4" s="1"/>
  <c r="N1317" i="4"/>
  <c r="N1318" i="4"/>
  <c r="O1318" i="4" s="1"/>
  <c r="N1319" i="4"/>
  <c r="O1319" i="4" s="1"/>
  <c r="N1320" i="4"/>
  <c r="N1321" i="4"/>
  <c r="O1321" i="4" s="1"/>
  <c r="N1322" i="4"/>
  <c r="O1322" i="4" s="1"/>
  <c r="N1323" i="4"/>
  <c r="O1323" i="4" s="1"/>
  <c r="N1324" i="4"/>
  <c r="O1324" i="4" s="1"/>
  <c r="N1325" i="4"/>
  <c r="O1325" i="4" s="1"/>
  <c r="N1326" i="4"/>
  <c r="O1326" i="4" s="1"/>
  <c r="N1327" i="4"/>
  <c r="O1327" i="4" s="1"/>
  <c r="N1328" i="4"/>
  <c r="N1329" i="4"/>
  <c r="O1329" i="4" s="1"/>
  <c r="N1330" i="4"/>
  <c r="O1330" i="4" s="1"/>
  <c r="N1331" i="4"/>
  <c r="O1331" i="4" s="1"/>
  <c r="N1332" i="4"/>
  <c r="N1333" i="4"/>
  <c r="O1333" i="4" s="1"/>
  <c r="N1334" i="4"/>
  <c r="N1335" i="4"/>
  <c r="N1336" i="4"/>
  <c r="N1337" i="4"/>
  <c r="O1337" i="4" s="1"/>
  <c r="N1338" i="4"/>
  <c r="O1338" i="4" s="1"/>
  <c r="N1339" i="4"/>
  <c r="O1339" i="4" s="1"/>
  <c r="N1340" i="4"/>
  <c r="O1340" i="4" s="1"/>
  <c r="N1341" i="4"/>
  <c r="O1341" i="4" s="1"/>
  <c r="N1342" i="4"/>
  <c r="O1342" i="4" s="1"/>
  <c r="N1343" i="4"/>
  <c r="O1343" i="4" s="1"/>
  <c r="N1344" i="4"/>
  <c r="O1344" i="4" s="1"/>
  <c r="N1345" i="4"/>
  <c r="O1345" i="4" s="1"/>
  <c r="N1346" i="4"/>
  <c r="N1347" i="4"/>
  <c r="N1348" i="4"/>
  <c r="O1348" i="4" s="1"/>
  <c r="N1349" i="4"/>
  <c r="N1350" i="4"/>
  <c r="O1350" i="4" s="1"/>
  <c r="N1351" i="4"/>
  <c r="O1351" i="4" s="1"/>
  <c r="N1352" i="4"/>
  <c r="O1352" i="4" s="1"/>
  <c r="N1353" i="4"/>
  <c r="O1353" i="4" s="1"/>
  <c r="N1354" i="4"/>
  <c r="O1354" i="4" s="1"/>
  <c r="N1355" i="4"/>
  <c r="O1355" i="4" s="1"/>
  <c r="N1356" i="4"/>
  <c r="O1356" i="4" s="1"/>
  <c r="N1357" i="4"/>
  <c r="O1357" i="4" s="1"/>
  <c r="N1358" i="4"/>
  <c r="O1358" i="4" s="1"/>
  <c r="N1359" i="4"/>
  <c r="O1359" i="4" s="1"/>
  <c r="N1360" i="4"/>
  <c r="O1360" i="4" s="1"/>
  <c r="N1361" i="4"/>
  <c r="O1361" i="4" s="1"/>
  <c r="N1362" i="4"/>
  <c r="O1362" i="4" s="1"/>
  <c r="N1363" i="4"/>
  <c r="O1363" i="4" s="1"/>
  <c r="N1364" i="4"/>
  <c r="O1364" i="4" s="1"/>
  <c r="N1365" i="4"/>
  <c r="N1366" i="4"/>
  <c r="N1367" i="4"/>
  <c r="O1367" i="4" s="1"/>
  <c r="N1368" i="4"/>
  <c r="O1368" i="4" s="1"/>
  <c r="N1369" i="4"/>
  <c r="O1369" i="4" s="1"/>
  <c r="N1370" i="4"/>
  <c r="N1371" i="4"/>
  <c r="N1372" i="4"/>
  <c r="O1372" i="4" s="1"/>
  <c r="N1373" i="4"/>
  <c r="O1373" i="4" s="1"/>
  <c r="N1374" i="4"/>
  <c r="O1374" i="4" s="1"/>
  <c r="N1375" i="4"/>
  <c r="N1376" i="4"/>
  <c r="N1377" i="4"/>
  <c r="O1377" i="4" s="1"/>
  <c r="N1378" i="4"/>
  <c r="O1378" i="4" s="1"/>
  <c r="N1379" i="4"/>
  <c r="N1380" i="4"/>
  <c r="O1380" i="4" s="1"/>
  <c r="N1381" i="4"/>
  <c r="O1381" i="4" s="1"/>
  <c r="N1382" i="4"/>
  <c r="N1383" i="4"/>
  <c r="O1383" i="4" s="1"/>
  <c r="N1384" i="4"/>
  <c r="N1385" i="4"/>
  <c r="N1386" i="4"/>
  <c r="N1387" i="4"/>
  <c r="O1387" i="4" s="1"/>
  <c r="N1388" i="4"/>
  <c r="N1389" i="4"/>
  <c r="N1390" i="4"/>
  <c r="O1390" i="4" s="1"/>
  <c r="N1391" i="4"/>
  <c r="O1391" i="4" s="1"/>
  <c r="N1392" i="4"/>
  <c r="O1392" i="4" s="1"/>
  <c r="N1393" i="4"/>
  <c r="O1393" i="4" s="1"/>
  <c r="N1394" i="4"/>
  <c r="N1395" i="4"/>
  <c r="O1395" i="4" s="1"/>
  <c r="N1396" i="4"/>
  <c r="O1396" i="4" s="1"/>
  <c r="N1397" i="4"/>
  <c r="N1398" i="4"/>
  <c r="N1399" i="4"/>
  <c r="O1399" i="4" s="1"/>
  <c r="N1400" i="4"/>
  <c r="O1400" i="4" s="1"/>
  <c r="N1401" i="4"/>
  <c r="O1401" i="4" s="1"/>
  <c r="N1402" i="4"/>
  <c r="O1402" i="4" s="1"/>
  <c r="N1403" i="4"/>
  <c r="O1403" i="4" s="1"/>
  <c r="N1404" i="4"/>
  <c r="O1404" i="4" s="1"/>
  <c r="N1405" i="4"/>
  <c r="N1406" i="4"/>
  <c r="O1406" i="4" s="1"/>
  <c r="N1407" i="4"/>
  <c r="N1408" i="4"/>
  <c r="O1408" i="4" s="1"/>
  <c r="N1409" i="4"/>
  <c r="N1410" i="4"/>
  <c r="O1410" i="4" s="1"/>
  <c r="N1411" i="4"/>
  <c r="O1411" i="4" s="1"/>
  <c r="N1412" i="4"/>
  <c r="N1413" i="4"/>
  <c r="O1413" i="4" s="1"/>
  <c r="N1414" i="4"/>
  <c r="O1414" i="4" s="1"/>
  <c r="N1415" i="4"/>
  <c r="O1415" i="4" s="1"/>
  <c r="N1416" i="4"/>
  <c r="O1416" i="4" s="1"/>
  <c r="N1417" i="4"/>
  <c r="N1418" i="4"/>
  <c r="O1418" i="4" s="1"/>
  <c r="N1419" i="4"/>
  <c r="O1419" i="4" s="1"/>
  <c r="N1420" i="4"/>
  <c r="O1420" i="4" s="1"/>
  <c r="N1421" i="4"/>
  <c r="N1422" i="4"/>
  <c r="O1422" i="4" s="1"/>
  <c r="N1423" i="4"/>
  <c r="N1424" i="4"/>
  <c r="O1424" i="4" s="1"/>
  <c r="N1425" i="4"/>
  <c r="O1425" i="4" s="1"/>
  <c r="N1426" i="4"/>
  <c r="O1426" i="4" s="1"/>
  <c r="N1427" i="4"/>
  <c r="O1427" i="4" s="1"/>
  <c r="N1428" i="4"/>
  <c r="O1428" i="4" s="1"/>
  <c r="N1429" i="4"/>
  <c r="N1430" i="4"/>
  <c r="N1431" i="4"/>
  <c r="O1431" i="4" s="1"/>
  <c r="N1432" i="4"/>
  <c r="O1432" i="4" s="1"/>
  <c r="N1433" i="4"/>
  <c r="O1433" i="4" s="1"/>
  <c r="N1434" i="4"/>
  <c r="O1434" i="4" s="1"/>
  <c r="N1435" i="4"/>
  <c r="O1435" i="4" s="1"/>
  <c r="N1436" i="4"/>
  <c r="N1437" i="4"/>
  <c r="O1437" i="4" s="1"/>
  <c r="N1438" i="4"/>
  <c r="O1438" i="4" s="1"/>
  <c r="N1439" i="4"/>
  <c r="O1439" i="4" s="1"/>
  <c r="N1440" i="4"/>
  <c r="N1441" i="4"/>
  <c r="O1441" i="4" s="1"/>
  <c r="N1442" i="4"/>
  <c r="O1442" i="4" s="1"/>
  <c r="N1443" i="4"/>
  <c r="N1444" i="4"/>
  <c r="O1444" i="4" s="1"/>
  <c r="N1445" i="4"/>
  <c r="O1445" i="4" s="1"/>
  <c r="N1446" i="4"/>
  <c r="O1446" i="4" s="1"/>
  <c r="N1447" i="4"/>
  <c r="O1447" i="4" s="1"/>
  <c r="N1448" i="4"/>
  <c r="O1448" i="4" s="1"/>
  <c r="N1449" i="4"/>
  <c r="O1449" i="4" s="1"/>
  <c r="N1450" i="4"/>
  <c r="O1450" i="4" s="1"/>
  <c r="N1451" i="4"/>
  <c r="O1451" i="4" s="1"/>
  <c r="N1452" i="4"/>
  <c r="O1452" i="4" s="1"/>
  <c r="N1453" i="4"/>
  <c r="O1453" i="4" s="1"/>
  <c r="N1454" i="4"/>
  <c r="N1455" i="4"/>
  <c r="O1455" i="4" s="1"/>
  <c r="N1456" i="4"/>
  <c r="O1456" i="4" s="1"/>
  <c r="N1457" i="4"/>
  <c r="O1457" i="4" s="1"/>
  <c r="N1458" i="4"/>
  <c r="N1459" i="4"/>
  <c r="O1459" i="4" s="1"/>
  <c r="N1460" i="4"/>
  <c r="N1461" i="4"/>
  <c r="O1461" i="4" s="1"/>
  <c r="N1462" i="4"/>
  <c r="O1462" i="4" s="1"/>
  <c r="N1463" i="4"/>
  <c r="N1464" i="4"/>
  <c r="O1464" i="4" s="1"/>
  <c r="N1465" i="4"/>
  <c r="O1465" i="4" s="1"/>
  <c r="N1466" i="4"/>
  <c r="O1466" i="4" s="1"/>
  <c r="N1467" i="4"/>
  <c r="O1467" i="4" s="1"/>
  <c r="N1468" i="4"/>
  <c r="N1469" i="4"/>
  <c r="O1469" i="4" s="1"/>
  <c r="N1470" i="4"/>
  <c r="N1471" i="4"/>
  <c r="O1471" i="4" s="1"/>
  <c r="N1472" i="4"/>
  <c r="O1472" i="4" s="1"/>
  <c r="N1473" i="4"/>
  <c r="O1473" i="4" s="1"/>
  <c r="N1474" i="4"/>
  <c r="O1474" i="4" s="1"/>
  <c r="N1475" i="4"/>
  <c r="O1475" i="4" s="1"/>
  <c r="N1476" i="4"/>
  <c r="O1476" i="4" s="1"/>
  <c r="N1477" i="4"/>
  <c r="N1478" i="4"/>
  <c r="O1478" i="4" s="1"/>
  <c r="N1479" i="4"/>
  <c r="O1479" i="4" s="1"/>
  <c r="N1480" i="4"/>
  <c r="O1480" i="4" s="1"/>
  <c r="N1481" i="4"/>
  <c r="O1481" i="4" s="1"/>
  <c r="N1482" i="4"/>
  <c r="N1483" i="4"/>
  <c r="O1483" i="4" s="1"/>
  <c r="N1484" i="4"/>
  <c r="O1484" i="4" s="1"/>
  <c r="N1485" i="4"/>
  <c r="O1485" i="4" s="1"/>
  <c r="N1486" i="4"/>
  <c r="N1487" i="4"/>
  <c r="O1487" i="4" s="1"/>
  <c r="N1488" i="4"/>
  <c r="O1488" i="4" s="1"/>
  <c r="N1489" i="4"/>
  <c r="O1489" i="4" s="1"/>
  <c r="N1490" i="4"/>
  <c r="N1491" i="4"/>
  <c r="O1491" i="4" s="1"/>
  <c r="N1492" i="4"/>
  <c r="O1492" i="4" s="1"/>
  <c r="N1493" i="4"/>
  <c r="N1494" i="4"/>
  <c r="O1494" i="4" s="1"/>
  <c r="N1495" i="4"/>
  <c r="O1495" i="4" s="1"/>
  <c r="N1496" i="4"/>
  <c r="N1497" i="4"/>
  <c r="O1497" i="4" s="1"/>
  <c r="N1498" i="4"/>
  <c r="O1498" i="4" s="1"/>
  <c r="N1499" i="4"/>
  <c r="O1499" i="4" s="1"/>
  <c r="N1500" i="4"/>
  <c r="N1501" i="4"/>
  <c r="O1501" i="4" s="1"/>
  <c r="N1502" i="4"/>
  <c r="O1502" i="4" s="1"/>
  <c r="N1503" i="4"/>
  <c r="O1503" i="4" s="1"/>
  <c r="N1504" i="4"/>
  <c r="O1504" i="4" s="1"/>
  <c r="N1505" i="4"/>
  <c r="O1505" i="4" s="1"/>
  <c r="N1506" i="4"/>
  <c r="O1506" i="4" s="1"/>
  <c r="N1507" i="4"/>
  <c r="N1508" i="4"/>
  <c r="N1509" i="4"/>
  <c r="N1510" i="4"/>
  <c r="O1510" i="4" s="1"/>
  <c r="N1511" i="4"/>
  <c r="N1512" i="4"/>
  <c r="N1513" i="4"/>
  <c r="O1513" i="4" s="1"/>
  <c r="N1514" i="4"/>
  <c r="N1515" i="4"/>
  <c r="O1515" i="4" s="1"/>
  <c r="N1516" i="4"/>
  <c r="O1516" i="4" s="1"/>
  <c r="N1517" i="4"/>
  <c r="O1517" i="4" s="1"/>
  <c r="N1518" i="4"/>
  <c r="O1518" i="4" s="1"/>
  <c r="N1519" i="4"/>
  <c r="O1519" i="4" s="1"/>
  <c r="N1520" i="4"/>
  <c r="O1520" i="4" s="1"/>
  <c r="N1521" i="4"/>
  <c r="O1521" i="4" s="1"/>
  <c r="N1522" i="4"/>
  <c r="O1522" i="4" s="1"/>
  <c r="N1523" i="4"/>
  <c r="O1523" i="4" s="1"/>
  <c r="N1524" i="4"/>
  <c r="O1524" i="4" s="1"/>
  <c r="N1525" i="4"/>
  <c r="O1525" i="4" s="1"/>
  <c r="N1526" i="4"/>
  <c r="N1527" i="4"/>
  <c r="O1527" i="4" s="1"/>
  <c r="N1528" i="4"/>
  <c r="O1528" i="4" s="1"/>
  <c r="N1529" i="4"/>
  <c r="O1529" i="4" s="1"/>
  <c r="N1530" i="4"/>
  <c r="O1530" i="4" s="1"/>
  <c r="N1531" i="4"/>
  <c r="O1531" i="4" s="1"/>
  <c r="N1532" i="4"/>
  <c r="N1533" i="4"/>
  <c r="O1533" i="4" s="1"/>
  <c r="N1534" i="4"/>
  <c r="O1534" i="4" s="1"/>
  <c r="N1535" i="4"/>
  <c r="O1535" i="4" s="1"/>
  <c r="N1536" i="4"/>
  <c r="N1537" i="4"/>
  <c r="O1537" i="4" s="1"/>
  <c r="N1538" i="4"/>
  <c r="O1538" i="4" s="1"/>
  <c r="N1539" i="4"/>
  <c r="O1539" i="4" s="1"/>
  <c r="N1540" i="4"/>
  <c r="O1540" i="4" s="1"/>
  <c r="N1541" i="4"/>
  <c r="O1541" i="4" s="1"/>
  <c r="N1542" i="4"/>
  <c r="N1543" i="4"/>
  <c r="O1543" i="4" s="1"/>
  <c r="N1544" i="4"/>
  <c r="O1544" i="4" s="1"/>
  <c r="N1545" i="4"/>
  <c r="O1545" i="4" s="1"/>
  <c r="N1546" i="4"/>
  <c r="O1546" i="4" s="1"/>
  <c r="N1547" i="4"/>
  <c r="O1547" i="4" s="1"/>
  <c r="N1548" i="4"/>
  <c r="N1549" i="4"/>
  <c r="O1549" i="4" s="1"/>
  <c r="N1550" i="4"/>
  <c r="O1550" i="4" s="1"/>
  <c r="N1551" i="4"/>
  <c r="O1551" i="4" s="1"/>
  <c r="N1552" i="4"/>
  <c r="N1553" i="4"/>
  <c r="O1553" i="4" s="1"/>
  <c r="N1554" i="4"/>
  <c r="N1555" i="4"/>
  <c r="O1555" i="4" s="1"/>
  <c r="N1556" i="4"/>
  <c r="N1557" i="4"/>
  <c r="O1557" i="4" s="1"/>
  <c r="N1558" i="4"/>
  <c r="N1559" i="4"/>
  <c r="O1559" i="4" s="1"/>
  <c r="N1560" i="4"/>
  <c r="O1560" i="4" s="1"/>
  <c r="N1561" i="4"/>
  <c r="O1561" i="4" s="1"/>
  <c r="N1562" i="4"/>
  <c r="O1562" i="4" s="1"/>
  <c r="N1563" i="4"/>
  <c r="O1563" i="4" s="1"/>
  <c r="N1564" i="4"/>
  <c r="N1565" i="4"/>
  <c r="N1566" i="4"/>
  <c r="O1566" i="4" s="1"/>
  <c r="N1567" i="4"/>
  <c r="O1567" i="4" s="1"/>
  <c r="N1568" i="4"/>
  <c r="O1568" i="4" s="1"/>
  <c r="N1569" i="4"/>
  <c r="O1569" i="4" s="1"/>
  <c r="N1570" i="4"/>
  <c r="N1571" i="4"/>
  <c r="O1571" i="4" s="1"/>
  <c r="N1572" i="4"/>
  <c r="O1572" i="4" s="1"/>
  <c r="N1573" i="4"/>
  <c r="N1574" i="4"/>
  <c r="N1575" i="4"/>
  <c r="O1575" i="4" s="1"/>
  <c r="N1576" i="4"/>
  <c r="O1576" i="4" s="1"/>
  <c r="N1577" i="4"/>
  <c r="N1578" i="4"/>
  <c r="N1579" i="4"/>
  <c r="N1580" i="4"/>
  <c r="N1581" i="4"/>
  <c r="O1581" i="4" s="1"/>
  <c r="N1582" i="4"/>
  <c r="N1583" i="4"/>
  <c r="O1583" i="4" s="1"/>
  <c r="N1584" i="4"/>
  <c r="O1584" i="4" s="1"/>
  <c r="N1585" i="4"/>
  <c r="O1585" i="4" s="1"/>
  <c r="N1586" i="4"/>
  <c r="N1587" i="4"/>
  <c r="O1587" i="4" s="1"/>
  <c r="N1588" i="4"/>
  <c r="N1589" i="4"/>
  <c r="N1590" i="4"/>
  <c r="O1590" i="4" s="1"/>
  <c r="N1591" i="4"/>
  <c r="O1591" i="4" s="1"/>
  <c r="N1592" i="4"/>
  <c r="N1593" i="4"/>
  <c r="O1593" i="4" s="1"/>
  <c r="N1594" i="4"/>
  <c r="N1595" i="4"/>
  <c r="N1596" i="4"/>
  <c r="O1596" i="4" s="1"/>
  <c r="N1597" i="4"/>
  <c r="O1597" i="4" s="1"/>
  <c r="N1598" i="4"/>
  <c r="O1598" i="4" s="1"/>
  <c r="N1599" i="4"/>
  <c r="O1599" i="4" s="1"/>
  <c r="N1600" i="4"/>
  <c r="O1600" i="4" s="1"/>
  <c r="N1601" i="4"/>
  <c r="O1601" i="4" s="1"/>
  <c r="N1602" i="4"/>
  <c r="O1602" i="4" s="1"/>
  <c r="N1603" i="4"/>
  <c r="N1604" i="4"/>
  <c r="O1604" i="4" s="1"/>
  <c r="N1605" i="4"/>
  <c r="O1605" i="4" s="1"/>
  <c r="N1606" i="4"/>
  <c r="O1606" i="4" s="1"/>
  <c r="N1607" i="4"/>
  <c r="O1607" i="4" s="1"/>
  <c r="N1608" i="4"/>
  <c r="O1608" i="4" s="1"/>
  <c r="N1609" i="4"/>
  <c r="N1610" i="4"/>
  <c r="O1610" i="4" s="1"/>
  <c r="N1611" i="4"/>
  <c r="O1611" i="4" s="1"/>
  <c r="N1612" i="4"/>
  <c r="O1612" i="4" s="1"/>
  <c r="N1613" i="4"/>
  <c r="O1613" i="4" s="1"/>
  <c r="N1614" i="4"/>
  <c r="O1614" i="4" s="1"/>
  <c r="N1615" i="4"/>
  <c r="O1615" i="4" s="1"/>
  <c r="N1616" i="4"/>
  <c r="O1616" i="4" s="1"/>
  <c r="N1617" i="4"/>
  <c r="N1618" i="4"/>
  <c r="N1619" i="4"/>
  <c r="O1619" i="4" s="1"/>
  <c r="N1620" i="4"/>
  <c r="N1621" i="4"/>
  <c r="O1621" i="4" s="1"/>
  <c r="N1622" i="4"/>
  <c r="O1622" i="4" s="1"/>
  <c r="N1623" i="4"/>
  <c r="N1624" i="4"/>
  <c r="O1624" i="4" s="1"/>
  <c r="N1625" i="4"/>
  <c r="O1625" i="4" s="1"/>
  <c r="N1626" i="4"/>
  <c r="O1626" i="4" s="1"/>
  <c r="N1627" i="4"/>
  <c r="O1627" i="4" s="1"/>
  <c r="N1628" i="4"/>
  <c r="O1628" i="4" s="1"/>
  <c r="N1629" i="4"/>
  <c r="N1630" i="4"/>
  <c r="O1630" i="4" s="1"/>
  <c r="N1631" i="4"/>
  <c r="O1631" i="4" s="1"/>
  <c r="N1632" i="4"/>
  <c r="O1632" i="4" s="1"/>
  <c r="N1633" i="4"/>
  <c r="N1634" i="4"/>
  <c r="O1634" i="4" s="1"/>
  <c r="N1635" i="4"/>
  <c r="N1636" i="4"/>
  <c r="O1636" i="4" s="1"/>
  <c r="N1637" i="4"/>
  <c r="O1637" i="4" s="1"/>
  <c r="N1638" i="4"/>
  <c r="N1639" i="4"/>
  <c r="O1639" i="4" s="1"/>
  <c r="N1640" i="4"/>
  <c r="O1640" i="4" s="1"/>
  <c r="N1641" i="4"/>
  <c r="O1641" i="4" s="1"/>
  <c r="N1642" i="4"/>
  <c r="O1642" i="4" s="1"/>
  <c r="N1643" i="4"/>
  <c r="O1643" i="4" s="1"/>
  <c r="N1644" i="4"/>
  <c r="O1644" i="4" s="1"/>
  <c r="N1645" i="4"/>
  <c r="O1645" i="4" s="1"/>
  <c r="N1646" i="4"/>
  <c r="O1646" i="4" s="1"/>
  <c r="N1647" i="4"/>
  <c r="O1647" i="4" s="1"/>
  <c r="N1648" i="4"/>
  <c r="O1648" i="4" s="1"/>
  <c r="N1649" i="4"/>
  <c r="N1650" i="4"/>
  <c r="O1650" i="4" s="1"/>
  <c r="N1651" i="4"/>
  <c r="O1651" i="4" s="1"/>
  <c r="N1652" i="4"/>
  <c r="O1652" i="4" s="1"/>
  <c r="N1653" i="4"/>
  <c r="O1653" i="4" s="1"/>
  <c r="N1654" i="4"/>
  <c r="O1654" i="4" s="1"/>
  <c r="N1655" i="4"/>
  <c r="O1655" i="4" s="1"/>
  <c r="N1656" i="4"/>
  <c r="N1657" i="4"/>
  <c r="O1657" i="4" s="1"/>
  <c r="N1658" i="4"/>
  <c r="O1658" i="4" s="1"/>
  <c r="N1659" i="4"/>
  <c r="O1659" i="4" s="1"/>
  <c r="N1660" i="4"/>
  <c r="N1661" i="4"/>
  <c r="O1661" i="4" s="1"/>
  <c r="N1662" i="4"/>
  <c r="N1663" i="4"/>
  <c r="O1663" i="4" s="1"/>
  <c r="N1664" i="4"/>
  <c r="O1664" i="4" s="1"/>
  <c r="N1665" i="4"/>
  <c r="O1665" i="4" s="1"/>
  <c r="N1666" i="4"/>
  <c r="O1666" i="4" s="1"/>
  <c r="N1667" i="4"/>
  <c r="O1667" i="4" s="1"/>
  <c r="N1668" i="4"/>
  <c r="N1669" i="4"/>
  <c r="O1669" i="4" s="1"/>
  <c r="N1670" i="4"/>
  <c r="O1670" i="4" s="1"/>
  <c r="N1671" i="4"/>
  <c r="O1671" i="4" s="1"/>
  <c r="N1672" i="4"/>
  <c r="O1672" i="4" s="1"/>
  <c r="N1673" i="4"/>
  <c r="O1673" i="4" s="1"/>
  <c r="N1674" i="4"/>
  <c r="O1674" i="4" s="1"/>
  <c r="N1675" i="4"/>
  <c r="O1675" i="4" s="1"/>
  <c r="N1676" i="4"/>
  <c r="O1676" i="4" s="1"/>
  <c r="N1677" i="4"/>
  <c r="O1677" i="4" s="1"/>
  <c r="N1678" i="4"/>
  <c r="O1678" i="4" s="1"/>
  <c r="N1679" i="4"/>
  <c r="O1679" i="4" s="1"/>
  <c r="N1680" i="4"/>
  <c r="O1680" i="4" s="1"/>
  <c r="N1681" i="4"/>
  <c r="O1681" i="4" s="1"/>
  <c r="N1682" i="4"/>
  <c r="N1683" i="4"/>
  <c r="O1683" i="4" s="1"/>
  <c r="N1684" i="4"/>
  <c r="O1684" i="4" s="1"/>
  <c r="N1685" i="4"/>
  <c r="O1685" i="4" s="1"/>
  <c r="N1686" i="4"/>
  <c r="O1686" i="4" s="1"/>
  <c r="N1687" i="4"/>
  <c r="O1687" i="4" s="1"/>
  <c r="N1688" i="4"/>
  <c r="O1688" i="4" s="1"/>
  <c r="N1689" i="4"/>
  <c r="O1689" i="4" s="1"/>
  <c r="N1690" i="4"/>
  <c r="O1690" i="4" s="1"/>
  <c r="N1691" i="4"/>
  <c r="O1691" i="4" s="1"/>
  <c r="N1692" i="4"/>
  <c r="N1693" i="4"/>
  <c r="O1693" i="4" s="1"/>
  <c r="N1694" i="4"/>
  <c r="N1695" i="4"/>
  <c r="O1695" i="4" s="1"/>
  <c r="N1696" i="4"/>
  <c r="O1696" i="4" s="1"/>
  <c r="N1697" i="4"/>
  <c r="O1697" i="4" s="1"/>
  <c r="N1698" i="4"/>
  <c r="N1699" i="4"/>
  <c r="O1699" i="4" s="1"/>
  <c r="N1700" i="4"/>
  <c r="O1700" i="4" s="1"/>
  <c r="N1701" i="4"/>
  <c r="N1702" i="4"/>
  <c r="N1703" i="4"/>
  <c r="O1703" i="4" s="1"/>
  <c r="N1704" i="4"/>
  <c r="O1704" i="4" s="1"/>
  <c r="N1705" i="4"/>
  <c r="O1705" i="4" s="1"/>
  <c r="N1706" i="4"/>
  <c r="N1707" i="4"/>
  <c r="O1707" i="4" s="1"/>
  <c r="N1708" i="4"/>
  <c r="O1708" i="4" s="1"/>
  <c r="N1709" i="4"/>
  <c r="N1710" i="4"/>
  <c r="O1710" i="4" s="1"/>
  <c r="N1711" i="4"/>
  <c r="O1711" i="4" s="1"/>
  <c r="N1712" i="4"/>
  <c r="O1712" i="4" s="1"/>
  <c r="N1713" i="4"/>
  <c r="O1713" i="4" s="1"/>
  <c r="N1714" i="4"/>
  <c r="O1714" i="4" s="1"/>
  <c r="N1715" i="4"/>
  <c r="O1715" i="4" s="1"/>
  <c r="N1716" i="4"/>
  <c r="N1717" i="4"/>
  <c r="O1717" i="4" s="1"/>
  <c r="N1718" i="4"/>
  <c r="O1718" i="4" s="1"/>
  <c r="N1719" i="4"/>
  <c r="O1719" i="4" s="1"/>
  <c r="N1720" i="4"/>
  <c r="N1721" i="4"/>
  <c r="O1721" i="4" s="1"/>
  <c r="N1722" i="4"/>
  <c r="O1722" i="4" s="1"/>
  <c r="N1723" i="4"/>
  <c r="N1724" i="4"/>
  <c r="O1724" i="4" s="1"/>
  <c r="N1725" i="4"/>
  <c r="O1725" i="4" s="1"/>
  <c r="N1726" i="4"/>
  <c r="O1726" i="4" s="1"/>
  <c r="N1727" i="4"/>
  <c r="O1727" i="4" s="1"/>
  <c r="N1728" i="4"/>
  <c r="O1728" i="4" s="1"/>
  <c r="N1729" i="4"/>
  <c r="O1729" i="4" s="1"/>
  <c r="N1730" i="4"/>
  <c r="O1730" i="4" s="1"/>
  <c r="N1731" i="4"/>
  <c r="O1731" i="4" s="1"/>
  <c r="N1732" i="4"/>
  <c r="O1732" i="4" s="1"/>
  <c r="N1733" i="4"/>
  <c r="O1733" i="4" s="1"/>
  <c r="N1734" i="4"/>
  <c r="O1734" i="4" s="1"/>
  <c r="N1735" i="4"/>
  <c r="O1735" i="4" s="1"/>
  <c r="N1736" i="4"/>
  <c r="N1737" i="4"/>
  <c r="O1737" i="4" s="1"/>
  <c r="N1738" i="4"/>
  <c r="O1738" i="4" s="1"/>
  <c r="N1739" i="4"/>
  <c r="N1740" i="4"/>
  <c r="O1740" i="4" s="1"/>
  <c r="N1741" i="4"/>
  <c r="O1741" i="4" s="1"/>
  <c r="N1742" i="4"/>
  <c r="O1742" i="4" s="1"/>
  <c r="N1743" i="4"/>
  <c r="O1743" i="4" s="1"/>
  <c r="N1744" i="4"/>
  <c r="O1744" i="4" s="1"/>
  <c r="N1745" i="4"/>
  <c r="O1745" i="4" s="1"/>
  <c r="N1746" i="4"/>
  <c r="O1746" i="4" s="1"/>
  <c r="N1747" i="4"/>
  <c r="N1748" i="4"/>
  <c r="O1748" i="4" s="1"/>
  <c r="N1749" i="4"/>
  <c r="O1749" i="4" s="1"/>
  <c r="N1750" i="4"/>
  <c r="O1750" i="4" s="1"/>
  <c r="N1751" i="4"/>
  <c r="O1751" i="4" s="1"/>
  <c r="N1752" i="4"/>
  <c r="O1752" i="4" s="1"/>
  <c r="N1753" i="4"/>
  <c r="O1753" i="4" s="1"/>
  <c r="N1754" i="4"/>
  <c r="O1754" i="4" s="1"/>
  <c r="N1755" i="4"/>
  <c r="O1755" i="4" s="1"/>
  <c r="N1756" i="4"/>
  <c r="N1757" i="4"/>
  <c r="N1758" i="4"/>
  <c r="O1758" i="4" s="1"/>
  <c r="N1759" i="4"/>
  <c r="O1759" i="4" s="1"/>
  <c r="N1760" i="4"/>
  <c r="O1760" i="4" s="1"/>
  <c r="N1761" i="4"/>
  <c r="O1761" i="4" s="1"/>
  <c r="N1762" i="4"/>
  <c r="O1762" i="4" s="1"/>
  <c r="N1763" i="4"/>
  <c r="O1763" i="4" s="1"/>
  <c r="N1764" i="4"/>
  <c r="N1765" i="4"/>
  <c r="N1766" i="4"/>
  <c r="O1766" i="4" s="1"/>
  <c r="N1767" i="4"/>
  <c r="N1768" i="4"/>
  <c r="O1768" i="4" s="1"/>
  <c r="N1769" i="4"/>
  <c r="O1769" i="4" s="1"/>
  <c r="N1770" i="4"/>
  <c r="O1770" i="4" s="1"/>
  <c r="N1771" i="4"/>
  <c r="O1771" i="4" s="1"/>
  <c r="N1772" i="4"/>
  <c r="O1772" i="4" s="1"/>
  <c r="N1773" i="4"/>
  <c r="O1773" i="4" s="1"/>
  <c r="N1774" i="4"/>
  <c r="O1774" i="4" s="1"/>
  <c r="N1775" i="4"/>
  <c r="N1776" i="4"/>
  <c r="O1776" i="4" s="1"/>
  <c r="N1777" i="4"/>
  <c r="O1777" i="4" s="1"/>
  <c r="N1778" i="4"/>
  <c r="O1778" i="4" s="1"/>
  <c r="N1779" i="4"/>
  <c r="O1779" i="4" s="1"/>
  <c r="N1780" i="4"/>
  <c r="O1780" i="4" s="1"/>
  <c r="N1781" i="4"/>
  <c r="N1782" i="4"/>
  <c r="N1783" i="4"/>
  <c r="O1783" i="4" s="1"/>
  <c r="N1784" i="4"/>
  <c r="O1784" i="4" s="1"/>
  <c r="N1785" i="4"/>
  <c r="O1785" i="4" s="1"/>
  <c r="N1786" i="4"/>
  <c r="O1786" i="4" s="1"/>
  <c r="N1787" i="4"/>
  <c r="O1787" i="4" s="1"/>
  <c r="N1788" i="4"/>
  <c r="O1788" i="4" s="1"/>
  <c r="N1789" i="4"/>
  <c r="N1790" i="4"/>
  <c r="O1790" i="4" s="1"/>
  <c r="N1791" i="4"/>
  <c r="O1791" i="4" s="1"/>
  <c r="N1792" i="4"/>
  <c r="N1793" i="4"/>
  <c r="N1794" i="4"/>
  <c r="N1795" i="4"/>
  <c r="O1795" i="4" s="1"/>
  <c r="N1796" i="4"/>
  <c r="O1796" i="4" s="1"/>
  <c r="N1797" i="4"/>
  <c r="N1798" i="4"/>
  <c r="O1798" i="4" s="1"/>
  <c r="N1799" i="4"/>
  <c r="O1799" i="4" s="1"/>
  <c r="N1800" i="4"/>
  <c r="O1800" i="4" s="1"/>
  <c r="N1801" i="4"/>
  <c r="O1801" i="4" s="1"/>
  <c r="N1802" i="4"/>
  <c r="O1802" i="4" s="1"/>
  <c r="N1803" i="4"/>
  <c r="O1803" i="4" s="1"/>
  <c r="N1804" i="4"/>
  <c r="N1805" i="4"/>
  <c r="O1805" i="4" s="1"/>
  <c r="N1806" i="4"/>
  <c r="O1806" i="4" s="1"/>
  <c r="N1807" i="4"/>
  <c r="O1807" i="4" s="1"/>
  <c r="N1808" i="4"/>
  <c r="O1808" i="4" s="1"/>
  <c r="N1809" i="4"/>
  <c r="O1809" i="4" s="1"/>
  <c r="N1810" i="4"/>
  <c r="N1811" i="4"/>
  <c r="O1811" i="4" s="1"/>
  <c r="N1812" i="4"/>
  <c r="O1812" i="4" s="1"/>
  <c r="N1813" i="4"/>
  <c r="O1813" i="4" s="1"/>
  <c r="N1814" i="4"/>
  <c r="O1814" i="4" s="1"/>
  <c r="N1815" i="4"/>
  <c r="O1815" i="4" s="1"/>
  <c r="N1816" i="4"/>
  <c r="N1817" i="4"/>
  <c r="O1817" i="4" s="1"/>
  <c r="N1818" i="4"/>
  <c r="O1818" i="4" s="1"/>
  <c r="N1819" i="4"/>
  <c r="O1819" i="4" s="1"/>
  <c r="N1820" i="4"/>
  <c r="N1821" i="4"/>
  <c r="N1822" i="4"/>
  <c r="O1822" i="4" s="1"/>
  <c r="N1823" i="4"/>
  <c r="O1823" i="4" s="1"/>
  <c r="N1824" i="4"/>
  <c r="O1824" i="4" s="1"/>
  <c r="N1825" i="4"/>
  <c r="O1825" i="4" s="1"/>
  <c r="N1826" i="4"/>
  <c r="O1826" i="4" s="1"/>
  <c r="N1827" i="4"/>
  <c r="O1827" i="4" s="1"/>
  <c r="N1828" i="4"/>
  <c r="N1829" i="4"/>
  <c r="N1830" i="4"/>
  <c r="O1830" i="4" s="1"/>
  <c r="N1831" i="4"/>
  <c r="N1832" i="4"/>
  <c r="N1833" i="4"/>
  <c r="O1833" i="4" s="1"/>
  <c r="N1834" i="4"/>
  <c r="O1834" i="4" s="1"/>
  <c r="N1835" i="4"/>
  <c r="O1835" i="4" s="1"/>
  <c r="N1836" i="4"/>
  <c r="O1836" i="4" s="1"/>
  <c r="N1837" i="4"/>
  <c r="N1838" i="4"/>
  <c r="O1838" i="4" s="1"/>
  <c r="N1839" i="4"/>
  <c r="N1840" i="4"/>
  <c r="N1841" i="4"/>
  <c r="O1841" i="4" s="1"/>
  <c r="N1842" i="4"/>
  <c r="N1843" i="4"/>
  <c r="O1843" i="4" s="1"/>
  <c r="N1844" i="4"/>
  <c r="O1844" i="4" s="1"/>
  <c r="N1845" i="4"/>
  <c r="N1846" i="4"/>
  <c r="O1846" i="4" s="1"/>
  <c r="N1847" i="4"/>
  <c r="O1847" i="4" s="1"/>
  <c r="N1848" i="4"/>
  <c r="O1848" i="4" s="1"/>
  <c r="N1849" i="4"/>
  <c r="O1849" i="4" s="1"/>
  <c r="N1850" i="4"/>
  <c r="O1850" i="4" s="1"/>
  <c r="N1851" i="4"/>
  <c r="O1851" i="4" s="1"/>
  <c r="N1852" i="4"/>
  <c r="O1852" i="4" s="1"/>
  <c r="N1853" i="4"/>
  <c r="O1853" i="4" s="1"/>
  <c r="N1854" i="4"/>
  <c r="O1854" i="4" s="1"/>
  <c r="N1855" i="4"/>
  <c r="O1855" i="4" s="1"/>
  <c r="N1856" i="4"/>
  <c r="N1857" i="4"/>
  <c r="N1858" i="4"/>
  <c r="O1858" i="4" s="1"/>
  <c r="N1859" i="4"/>
  <c r="N1860" i="4"/>
  <c r="O1860" i="4" s="1"/>
  <c r="N1861" i="4"/>
  <c r="O1861" i="4" s="1"/>
  <c r="N1862" i="4"/>
  <c r="O1862" i="4" s="1"/>
  <c r="N1863" i="4"/>
  <c r="O1863" i="4" s="1"/>
  <c r="N1864" i="4"/>
  <c r="N1865" i="4"/>
  <c r="O1865" i="4" s="1"/>
  <c r="N1866" i="4"/>
  <c r="O1866" i="4" s="1"/>
  <c r="N1867" i="4"/>
  <c r="O1867" i="4" s="1"/>
  <c r="N1868" i="4"/>
  <c r="O1868" i="4" s="1"/>
  <c r="N1869" i="4"/>
  <c r="O1869" i="4" s="1"/>
  <c r="N1870" i="4"/>
  <c r="O1870" i="4" s="1"/>
  <c r="N1871" i="4"/>
  <c r="O1871" i="4" s="1"/>
  <c r="N1872" i="4"/>
  <c r="N1873" i="4"/>
  <c r="O1873" i="4" s="1"/>
  <c r="N1874" i="4"/>
  <c r="O1874" i="4" s="1"/>
  <c r="N1875" i="4"/>
  <c r="O1875" i="4" s="1"/>
  <c r="N1876" i="4"/>
  <c r="O1876" i="4" s="1"/>
  <c r="N1877" i="4"/>
  <c r="O1877" i="4" s="1"/>
  <c r="N1878" i="4"/>
  <c r="N1879" i="4"/>
  <c r="O1879" i="4" s="1"/>
  <c r="N1880" i="4"/>
  <c r="O1880" i="4" s="1"/>
  <c r="N1881" i="4"/>
  <c r="O1881" i="4" s="1"/>
  <c r="N1882" i="4"/>
  <c r="O1882" i="4" s="1"/>
  <c r="N1883" i="4"/>
  <c r="N1884" i="4"/>
  <c r="O1884" i="4" s="1"/>
  <c r="N1885" i="4"/>
  <c r="O1885" i="4" s="1"/>
  <c r="N1886" i="4"/>
  <c r="O1886" i="4" s="1"/>
  <c r="N1887" i="4"/>
  <c r="O1887" i="4" s="1"/>
  <c r="N1888" i="4"/>
  <c r="N1889" i="4"/>
  <c r="O1889" i="4" s="1"/>
  <c r="N1890" i="4"/>
  <c r="O1890" i="4" s="1"/>
  <c r="N1891" i="4"/>
  <c r="O1891" i="4" s="1"/>
  <c r="N1892" i="4"/>
  <c r="N1893" i="4"/>
  <c r="N1894" i="4"/>
  <c r="O1894" i="4" s="1"/>
  <c r="N1895" i="4"/>
  <c r="O1895" i="4" s="1"/>
  <c r="N1896" i="4"/>
  <c r="O1896" i="4" s="1"/>
  <c r="N1897" i="4"/>
  <c r="O1897" i="4" s="1"/>
  <c r="N1898" i="4"/>
  <c r="N1899" i="4"/>
  <c r="O1899" i="4" s="1"/>
  <c r="N1900" i="4"/>
  <c r="O1900" i="4" s="1"/>
  <c r="N1901" i="4"/>
  <c r="O1901" i="4" s="1"/>
  <c r="N1902" i="4"/>
  <c r="O1902" i="4" s="1"/>
  <c r="N1903" i="4"/>
  <c r="O1903" i="4" s="1"/>
  <c r="N1904" i="4"/>
  <c r="O1904" i="4" s="1"/>
  <c r="N1905" i="4"/>
  <c r="O1905" i="4" s="1"/>
  <c r="N1906" i="4"/>
  <c r="O1906" i="4" s="1"/>
  <c r="N1907" i="4"/>
  <c r="O1907" i="4" s="1"/>
  <c r="N1908" i="4"/>
  <c r="O1908" i="4" s="1"/>
  <c r="N1909" i="4"/>
  <c r="N1910" i="4"/>
  <c r="N1911" i="4"/>
  <c r="N1912" i="4"/>
  <c r="O1912" i="4" s="1"/>
  <c r="N1913" i="4"/>
  <c r="N1914" i="4"/>
  <c r="O1914" i="4" s="1"/>
  <c r="N1915" i="4"/>
  <c r="O1915" i="4" s="1"/>
  <c r="N1916" i="4"/>
  <c r="O1916" i="4" s="1"/>
  <c r="N1917" i="4"/>
  <c r="O1917" i="4" s="1"/>
  <c r="N1918" i="4"/>
  <c r="O1918" i="4" s="1"/>
  <c r="N1919" i="4"/>
  <c r="O1919" i="4" s="1"/>
  <c r="N1920" i="4"/>
  <c r="O1920" i="4" s="1"/>
  <c r="N1921" i="4"/>
  <c r="O1921" i="4" s="1"/>
  <c r="N1922" i="4"/>
  <c r="O1922" i="4" s="1"/>
  <c r="N1923" i="4"/>
  <c r="N1924" i="4"/>
  <c r="O1924" i="4" s="1"/>
  <c r="N1925" i="4"/>
  <c r="N1926" i="4"/>
  <c r="O1926" i="4" s="1"/>
  <c r="N1927" i="4"/>
  <c r="O1927" i="4" s="1"/>
  <c r="N1928" i="4"/>
  <c r="N1929" i="4"/>
  <c r="N1930" i="4"/>
  <c r="N1931" i="4"/>
  <c r="O1931" i="4" s="1"/>
  <c r="N1932" i="4"/>
  <c r="O1932" i="4" s="1"/>
  <c r="N1933" i="4"/>
  <c r="O1933" i="4" s="1"/>
  <c r="N1934" i="4"/>
  <c r="N1935" i="4"/>
  <c r="O1935" i="4" s="1"/>
  <c r="N1936" i="4"/>
  <c r="N1937" i="4"/>
  <c r="O1937" i="4" s="1"/>
  <c r="N1938" i="4"/>
  <c r="O1938" i="4" s="1"/>
  <c r="N1939" i="4"/>
  <c r="O1939" i="4" s="1"/>
  <c r="N1940" i="4"/>
  <c r="O1940" i="4" s="1"/>
  <c r="N1941" i="4"/>
  <c r="O1941" i="4" s="1"/>
  <c r="N1942" i="4"/>
  <c r="N1943" i="4"/>
  <c r="O1943" i="4" s="1"/>
  <c r="N1944" i="4"/>
  <c r="O1944" i="4" s="1"/>
  <c r="N1945" i="4"/>
  <c r="O1945" i="4" s="1"/>
  <c r="N1946" i="4"/>
  <c r="O1946" i="4" s="1"/>
  <c r="N1947" i="4"/>
  <c r="O1947" i="4" s="1"/>
  <c r="N1948" i="4"/>
  <c r="O1948" i="4" s="1"/>
  <c r="N1949" i="4"/>
  <c r="O1949" i="4" s="1"/>
  <c r="N1950" i="4"/>
  <c r="O1950" i="4" s="1"/>
  <c r="N1951" i="4"/>
  <c r="O1951" i="4" s="1"/>
  <c r="N1952" i="4"/>
  <c r="O1952" i="4" s="1"/>
  <c r="N1953" i="4"/>
  <c r="O1953" i="4" s="1"/>
  <c r="N1954" i="4"/>
  <c r="N1955" i="4"/>
  <c r="N1956" i="4"/>
  <c r="O1956" i="4" s="1"/>
  <c r="N1957" i="4"/>
  <c r="O1957" i="4" s="1"/>
  <c r="N1958" i="4"/>
  <c r="O1958" i="4" s="1"/>
  <c r="N1959" i="4"/>
  <c r="O1959" i="4" s="1"/>
  <c r="N1960" i="4"/>
  <c r="N1961" i="4"/>
  <c r="O1961" i="4" s="1"/>
  <c r="N1962" i="4"/>
  <c r="O1962" i="4" s="1"/>
  <c r="N1963" i="4"/>
  <c r="O1963" i="4" s="1"/>
  <c r="N1964" i="4"/>
  <c r="N1965" i="4"/>
  <c r="O1965" i="4" s="1"/>
  <c r="N1966" i="4"/>
  <c r="O1966" i="4" s="1"/>
  <c r="N1967" i="4"/>
  <c r="O1967" i="4" s="1"/>
  <c r="N1968" i="4"/>
  <c r="O1968" i="4" s="1"/>
  <c r="N1969" i="4"/>
  <c r="O1969" i="4" s="1"/>
  <c r="N1970" i="4"/>
  <c r="O1970" i="4" s="1"/>
  <c r="N1971" i="4"/>
  <c r="O1971" i="4" s="1"/>
  <c r="N1972" i="4"/>
  <c r="O1972" i="4" s="1"/>
  <c r="N1973" i="4"/>
  <c r="O1973" i="4" s="1"/>
  <c r="N1974" i="4"/>
  <c r="O1974" i="4" s="1"/>
  <c r="N1975" i="4"/>
  <c r="O1975" i="4" s="1"/>
  <c r="N1976" i="4"/>
  <c r="O1976" i="4" s="1"/>
  <c r="N1977" i="4"/>
  <c r="N1978" i="4"/>
  <c r="N1979" i="4"/>
  <c r="O1979" i="4" s="1"/>
  <c r="N1980" i="4"/>
  <c r="O1980" i="4" s="1"/>
  <c r="N1981" i="4"/>
  <c r="O1981" i="4" s="1"/>
  <c r="N1982" i="4"/>
  <c r="O1982" i="4" s="1"/>
  <c r="N1983" i="4"/>
  <c r="O1983" i="4" s="1"/>
  <c r="N1984" i="4"/>
  <c r="O1984" i="4" s="1"/>
  <c r="N1985" i="4"/>
  <c r="O1985" i="4" s="1"/>
  <c r="N1986" i="4"/>
  <c r="O1986" i="4" s="1"/>
  <c r="N1987" i="4"/>
  <c r="N1988" i="4"/>
  <c r="O1988" i="4" s="1"/>
  <c r="N1989" i="4"/>
  <c r="O1989" i="4" s="1"/>
  <c r="N1990" i="4"/>
  <c r="N1991" i="4"/>
  <c r="O1991" i="4" s="1"/>
  <c r="N1992" i="4"/>
  <c r="O1992" i="4" s="1"/>
  <c r="N1993" i="4"/>
  <c r="O1993" i="4" s="1"/>
  <c r="N1994" i="4"/>
  <c r="N1995" i="4"/>
  <c r="O1995" i="4" s="1"/>
  <c r="N1996" i="4"/>
  <c r="O1996" i="4" s="1"/>
  <c r="N1997" i="4"/>
  <c r="O1997" i="4" s="1"/>
  <c r="N1998" i="4"/>
  <c r="O1998" i="4" s="1"/>
  <c r="N1999" i="4"/>
  <c r="O1999" i="4" s="1"/>
  <c r="N2000" i="4"/>
  <c r="O2000" i="4" s="1"/>
  <c r="N2001" i="4"/>
  <c r="N2002" i="4"/>
  <c r="N2003" i="4"/>
  <c r="O2003" i="4" s="1"/>
  <c r="N2004" i="4"/>
  <c r="N2005" i="4"/>
  <c r="O2005" i="4" s="1"/>
  <c r="N2006" i="4"/>
  <c r="N2007" i="4"/>
  <c r="O2007" i="4" s="1"/>
  <c r="N2008" i="4"/>
  <c r="N2009" i="4"/>
  <c r="O2009" i="4" s="1"/>
  <c r="N2010" i="4"/>
  <c r="O2010" i="4" s="1"/>
  <c r="N2011" i="4"/>
  <c r="O2011" i="4" s="1"/>
  <c r="N2012" i="4"/>
  <c r="O2012" i="4" s="1"/>
  <c r="N2013" i="4"/>
  <c r="O2013" i="4" s="1"/>
  <c r="N2014" i="4"/>
  <c r="O2014" i="4" s="1"/>
  <c r="N2015" i="4"/>
  <c r="O2015" i="4" s="1"/>
  <c r="N2016" i="4"/>
  <c r="O2016" i="4" s="1"/>
  <c r="N2017" i="4"/>
  <c r="O2017" i="4" s="1"/>
  <c r="N2018" i="4"/>
  <c r="O2018" i="4" s="1"/>
  <c r="N2019" i="4"/>
  <c r="O2019" i="4" s="1"/>
  <c r="N2020" i="4"/>
  <c r="O2020" i="4" s="1"/>
  <c r="N2021" i="4"/>
  <c r="O2021" i="4" s="1"/>
  <c r="N2022" i="4"/>
  <c r="N2023" i="4"/>
  <c r="O2023" i="4" s="1"/>
  <c r="N2024" i="4"/>
  <c r="N2025" i="4"/>
  <c r="O2025" i="4" s="1"/>
  <c r="N2026" i="4"/>
  <c r="N2027" i="4"/>
  <c r="N2028" i="4"/>
  <c r="O2028" i="4" s="1"/>
  <c r="N2029" i="4"/>
  <c r="O2029" i="4" s="1"/>
  <c r="N2030" i="4"/>
  <c r="O2030" i="4" s="1"/>
  <c r="N2031" i="4"/>
  <c r="O2031" i="4" s="1"/>
  <c r="N2032" i="4"/>
  <c r="O2032" i="4" s="1"/>
  <c r="N2033" i="4"/>
  <c r="N2034" i="4"/>
  <c r="O2034" i="4" s="1"/>
  <c r="N2035" i="4"/>
  <c r="N2036" i="4"/>
  <c r="O2036" i="4" s="1"/>
  <c r="N2037" i="4"/>
  <c r="O2037" i="4" s="1"/>
  <c r="N2038" i="4"/>
  <c r="N2039" i="4"/>
  <c r="O2039" i="4" s="1"/>
  <c r="N2040" i="4"/>
  <c r="O2040" i="4" s="1"/>
  <c r="N2041" i="4"/>
  <c r="N2042" i="4"/>
  <c r="O2042" i="4" s="1"/>
  <c r="N2043" i="4"/>
  <c r="O2043" i="4" s="1"/>
  <c r="N2044" i="4"/>
  <c r="O2044" i="4" s="1"/>
  <c r="N2045" i="4"/>
  <c r="O2045" i="4" s="1"/>
  <c r="N2046" i="4"/>
  <c r="N2047" i="4"/>
  <c r="O2047" i="4" s="1"/>
  <c r="N2048" i="4"/>
  <c r="O2048" i="4" s="1"/>
  <c r="N2049" i="4"/>
  <c r="O2049" i="4" s="1"/>
  <c r="N2050" i="4"/>
  <c r="O2050" i="4" s="1"/>
  <c r="N2051" i="4"/>
  <c r="O2051" i="4" s="1"/>
  <c r="N2052" i="4"/>
  <c r="N2053" i="4"/>
  <c r="O2053" i="4" s="1"/>
  <c r="N2054" i="4"/>
  <c r="O2054" i="4" s="1"/>
  <c r="N2055" i="4"/>
  <c r="O2055" i="4" s="1"/>
  <c r="N2056" i="4"/>
  <c r="O2056" i="4" s="1"/>
  <c r="N2057" i="4"/>
  <c r="O2057" i="4" s="1"/>
  <c r="N2058" i="4"/>
  <c r="O2058" i="4" s="1"/>
  <c r="N2059" i="4"/>
  <c r="N2060" i="4"/>
  <c r="O2060" i="4" s="1"/>
  <c r="N2061" i="4"/>
  <c r="O2061" i="4" s="1"/>
  <c r="N2062" i="4"/>
  <c r="N2063" i="4"/>
  <c r="O2063" i="4" s="1"/>
  <c r="N2064" i="4"/>
  <c r="O2064" i="4" s="1"/>
  <c r="N2065" i="4"/>
  <c r="O2065" i="4" s="1"/>
  <c r="N2066" i="4"/>
  <c r="O2066" i="4" s="1"/>
  <c r="N2067" i="4"/>
  <c r="O2067" i="4" s="1"/>
  <c r="N2068" i="4"/>
  <c r="O2068" i="4" s="1"/>
  <c r="N2069" i="4"/>
  <c r="O2069" i="4" s="1"/>
  <c r="N2070" i="4"/>
  <c r="O2070" i="4" s="1"/>
  <c r="N2071" i="4"/>
  <c r="O2071" i="4" s="1"/>
  <c r="N2072" i="4"/>
  <c r="O2072" i="4" s="1"/>
  <c r="N2073" i="4"/>
  <c r="N2074" i="4"/>
  <c r="O2074" i="4" s="1"/>
  <c r="N2075" i="4"/>
  <c r="N2076" i="4"/>
  <c r="O2076" i="4" s="1"/>
  <c r="N2077" i="4"/>
  <c r="O2077" i="4" s="1"/>
  <c r="N2078" i="4"/>
  <c r="N2079" i="4"/>
  <c r="O2079" i="4" s="1"/>
  <c r="N2080" i="4"/>
  <c r="O2080" i="4" s="1"/>
  <c r="N2081" i="4"/>
  <c r="N2082" i="4"/>
  <c r="O2082" i="4" s="1"/>
  <c r="N2083" i="4"/>
  <c r="O2083" i="4" s="1"/>
  <c r="N2084" i="4"/>
  <c r="O2084" i="4" s="1"/>
  <c r="N2085" i="4"/>
  <c r="O2085" i="4" s="1"/>
  <c r="N2086" i="4"/>
  <c r="O2086" i="4" s="1"/>
  <c r="N2087" i="4"/>
  <c r="O2087" i="4" s="1"/>
  <c r="N2088" i="4"/>
  <c r="O2088" i="4" s="1"/>
  <c r="N2089" i="4"/>
  <c r="N2090" i="4"/>
  <c r="O2090" i="4" s="1"/>
  <c r="N2091" i="4"/>
  <c r="N2092" i="4"/>
  <c r="O2092" i="4" s="1"/>
  <c r="N2093" i="4"/>
  <c r="O2093" i="4" s="1"/>
  <c r="N2094" i="4"/>
  <c r="O2094" i="4" s="1"/>
  <c r="N2095" i="4"/>
  <c r="O2095" i="4" s="1"/>
  <c r="N2096" i="4"/>
  <c r="N2097" i="4"/>
  <c r="O2097" i="4" s="1"/>
  <c r="N2098" i="4"/>
  <c r="N2099" i="4"/>
  <c r="O2099" i="4" s="1"/>
  <c r="N2100" i="4"/>
  <c r="O2100" i="4" s="1"/>
  <c r="N2101" i="4"/>
  <c r="O2101" i="4" s="1"/>
  <c r="N2102" i="4"/>
  <c r="O2102" i="4" s="1"/>
  <c r="N2103" i="4"/>
  <c r="O2103" i="4" s="1"/>
  <c r="N2104" i="4"/>
  <c r="O2104" i="4" s="1"/>
  <c r="N2105" i="4"/>
  <c r="N2106" i="4"/>
  <c r="O2106" i="4" s="1"/>
  <c r="N2107" i="4"/>
  <c r="O2107" i="4" s="1"/>
  <c r="N2108" i="4"/>
  <c r="N2109" i="4"/>
  <c r="O2109" i="4" s="1"/>
  <c r="N2110" i="4"/>
  <c r="O2110" i="4" s="1"/>
  <c r="N2111" i="4"/>
  <c r="O2111" i="4" s="1"/>
  <c r="N2112" i="4"/>
  <c r="O2112" i="4" s="1"/>
  <c r="N2113" i="4"/>
  <c r="N2114" i="4"/>
  <c r="O2114" i="4" s="1"/>
  <c r="N2115" i="4"/>
  <c r="O2115" i="4" s="1"/>
  <c r="N2116" i="4"/>
  <c r="O2116" i="4" s="1"/>
  <c r="N2117" i="4"/>
  <c r="O2117" i="4" s="1"/>
  <c r="N2118" i="4"/>
  <c r="O2118" i="4" s="1"/>
  <c r="N2119" i="4"/>
  <c r="O2119" i="4" s="1"/>
  <c r="N2120" i="4"/>
  <c r="O2120" i="4" s="1"/>
  <c r="N2121" i="4"/>
  <c r="O2121" i="4" s="1"/>
  <c r="N2122" i="4"/>
  <c r="O2122" i="4" s="1"/>
  <c r="N2123" i="4"/>
  <c r="O2123" i="4" s="1"/>
  <c r="N2124" i="4"/>
  <c r="N2125" i="4"/>
  <c r="O2125" i="4" s="1"/>
  <c r="N2126" i="4"/>
  <c r="O2126" i="4" s="1"/>
  <c r="N2127" i="4"/>
  <c r="O2127" i="4" s="1"/>
  <c r="N2128" i="4"/>
  <c r="O2128" i="4" s="1"/>
  <c r="N2129" i="4"/>
  <c r="N2130" i="4"/>
  <c r="O2130" i="4" s="1"/>
  <c r="N2131" i="4"/>
  <c r="N2132" i="4"/>
  <c r="N2133" i="4"/>
  <c r="O2133" i="4" s="1"/>
  <c r="N2134" i="4"/>
  <c r="O2134" i="4" s="1"/>
  <c r="N2135" i="4"/>
  <c r="O2135" i="4" s="1"/>
  <c r="N2136" i="4"/>
  <c r="O2136" i="4" s="1"/>
  <c r="N2137" i="4"/>
  <c r="O2137" i="4" s="1"/>
  <c r="N2138" i="4"/>
  <c r="O2138" i="4" s="1"/>
  <c r="N2139" i="4"/>
  <c r="O2139" i="4" s="1"/>
  <c r="N2140" i="4"/>
  <c r="N2141" i="4"/>
  <c r="O2141" i="4" s="1"/>
  <c r="N2142" i="4"/>
  <c r="O2142" i="4" s="1"/>
  <c r="N2143" i="4"/>
  <c r="O2143" i="4" s="1"/>
  <c r="N2144" i="4"/>
  <c r="O2144" i="4" s="1"/>
  <c r="N2145" i="4"/>
  <c r="O2145" i="4" s="1"/>
  <c r="N2146" i="4"/>
  <c r="O2146" i="4" s="1"/>
  <c r="N2147" i="4"/>
  <c r="O2147" i="4" s="1"/>
  <c r="N2148" i="4"/>
  <c r="O2148" i="4" s="1"/>
  <c r="N2149" i="4"/>
  <c r="O2149" i="4" s="1"/>
  <c r="N2150" i="4"/>
  <c r="O2150" i="4" s="1"/>
  <c r="N2151" i="4"/>
  <c r="O2151" i="4" s="1"/>
  <c r="N2152" i="4"/>
  <c r="O2152" i="4" s="1"/>
  <c r="N2153" i="4"/>
  <c r="O2153" i="4" s="1"/>
  <c r="N2154" i="4"/>
  <c r="O2154" i="4" s="1"/>
  <c r="N2155" i="4"/>
  <c r="O2155" i="4" s="1"/>
  <c r="N2156" i="4"/>
  <c r="O2156" i="4" s="1"/>
  <c r="N2157" i="4"/>
  <c r="O2157" i="4" s="1"/>
  <c r="N2158" i="4"/>
  <c r="O2158" i="4" s="1"/>
  <c r="N2159" i="4"/>
  <c r="O2159" i="4" s="1"/>
  <c r="N2160" i="4"/>
  <c r="O2160" i="4" s="1"/>
  <c r="N2161" i="4"/>
  <c r="O2161" i="4" s="1"/>
  <c r="N2162" i="4"/>
  <c r="O2162" i="4" s="1"/>
  <c r="N2163" i="4"/>
  <c r="O2163" i="4" s="1"/>
  <c r="N2164" i="4"/>
  <c r="O2164" i="4" s="1"/>
  <c r="N2165" i="4"/>
  <c r="O2165" i="4" s="1"/>
  <c r="N2166" i="4"/>
  <c r="O2166" i="4" s="1"/>
  <c r="N2167" i="4"/>
  <c r="O2167" i="4" s="1"/>
  <c r="N2168" i="4"/>
  <c r="N2169" i="4"/>
  <c r="O2169" i="4" s="1"/>
  <c r="N2170" i="4"/>
  <c r="O2170" i="4" s="1"/>
  <c r="N2171" i="4"/>
  <c r="O2171" i="4" s="1"/>
  <c r="N2172" i="4"/>
  <c r="O2172" i="4" s="1"/>
  <c r="N2173" i="4"/>
  <c r="O2173" i="4" s="1"/>
  <c r="N2174" i="4"/>
  <c r="O2174" i="4" s="1"/>
  <c r="N2175" i="4"/>
  <c r="O2175" i="4" s="1"/>
  <c r="N2176" i="4"/>
  <c r="O2176" i="4" s="1"/>
  <c r="N2177" i="4"/>
  <c r="N2178" i="4"/>
  <c r="O2178" i="4" s="1"/>
  <c r="N2179" i="4"/>
  <c r="O2179" i="4" s="1"/>
  <c r="N2180" i="4"/>
  <c r="O2180" i="4" s="1"/>
  <c r="N2181" i="4"/>
  <c r="O2181" i="4" s="1"/>
  <c r="N2182" i="4"/>
  <c r="O2182" i="4" s="1"/>
  <c r="N2183" i="4"/>
  <c r="O2183" i="4" s="1"/>
  <c r="N2184" i="4"/>
  <c r="O2184" i="4" s="1"/>
  <c r="N2185" i="4"/>
  <c r="O2185" i="4" s="1"/>
  <c r="N2186" i="4"/>
  <c r="O2186" i="4" s="1"/>
  <c r="N2187" i="4"/>
  <c r="N2188" i="4"/>
  <c r="O2188" i="4" s="1"/>
  <c r="N2189" i="4"/>
  <c r="O2189" i="4" s="1"/>
  <c r="N2190" i="4"/>
  <c r="N2191" i="4"/>
  <c r="O2191" i="4" s="1"/>
  <c r="N2192" i="4"/>
  <c r="N2193" i="4"/>
  <c r="O2193" i="4" s="1"/>
  <c r="N2194" i="4"/>
  <c r="O2194" i="4" s="1"/>
  <c r="N2195" i="4"/>
  <c r="O2195" i="4" s="1"/>
  <c r="N2196" i="4"/>
  <c r="O2196" i="4" s="1"/>
  <c r="N2197" i="4"/>
  <c r="O2197" i="4" s="1"/>
  <c r="N2198" i="4"/>
  <c r="O2198" i="4" s="1"/>
  <c r="N2199" i="4"/>
  <c r="O2199" i="4" s="1"/>
  <c r="N2200" i="4"/>
  <c r="O2200" i="4" s="1"/>
  <c r="N2201" i="4"/>
  <c r="N2202" i="4"/>
  <c r="O2202" i="4" s="1"/>
  <c r="N2203" i="4"/>
  <c r="O2203" i="4" s="1"/>
  <c r="N2204" i="4"/>
  <c r="O2204" i="4" s="1"/>
  <c r="N2205" i="4"/>
  <c r="O2205" i="4" s="1"/>
  <c r="N2206" i="4"/>
  <c r="N2207" i="4"/>
  <c r="O2207" i="4" s="1"/>
  <c r="N2208" i="4"/>
  <c r="N2209" i="4"/>
  <c r="O2209" i="4" s="1"/>
  <c r="N2210" i="4"/>
  <c r="O2210" i="4" s="1"/>
  <c r="N2211" i="4"/>
  <c r="O2211" i="4" s="1"/>
  <c r="N2212" i="4"/>
  <c r="N2213" i="4"/>
  <c r="O2213" i="4" s="1"/>
  <c r="N2214" i="4"/>
  <c r="O2214" i="4" s="1"/>
  <c r="N2215" i="4"/>
  <c r="O2215" i="4" s="1"/>
  <c r="N2216" i="4"/>
  <c r="O2216" i="4" s="1"/>
  <c r="N2217" i="4"/>
  <c r="O2217" i="4" s="1"/>
  <c r="N2218" i="4"/>
  <c r="O2218" i="4" s="1"/>
  <c r="N2219" i="4"/>
  <c r="O2219" i="4" s="1"/>
  <c r="N2220" i="4"/>
  <c r="N2221" i="4"/>
  <c r="O2221" i="4" s="1"/>
  <c r="N2222" i="4"/>
  <c r="O2222" i="4" s="1"/>
  <c r="N2223" i="4"/>
  <c r="O2223" i="4" s="1"/>
  <c r="N2224" i="4"/>
  <c r="O2224" i="4" s="1"/>
  <c r="N2225" i="4"/>
  <c r="O2225" i="4" s="1"/>
  <c r="N2226" i="4"/>
  <c r="O2226" i="4" s="1"/>
  <c r="N2227" i="4"/>
  <c r="O2227" i="4" s="1"/>
  <c r="N2228" i="4"/>
  <c r="O2228" i="4" s="1"/>
  <c r="N2229" i="4"/>
  <c r="O2229" i="4" s="1"/>
  <c r="N2230" i="4"/>
  <c r="O2230" i="4" s="1"/>
  <c r="N2231" i="4"/>
  <c r="O2231" i="4" s="1"/>
  <c r="N2232" i="4"/>
  <c r="N2233" i="4"/>
  <c r="O2233" i="4" s="1"/>
  <c r="N2234" i="4"/>
  <c r="O2234" i="4" s="1"/>
  <c r="N2235" i="4"/>
  <c r="O2235" i="4" s="1"/>
  <c r="N2236" i="4"/>
  <c r="N2237" i="4"/>
  <c r="O2237" i="4" s="1"/>
  <c r="N2238" i="4"/>
  <c r="O2238" i="4" s="1"/>
  <c r="N2239" i="4"/>
  <c r="O2239" i="4" s="1"/>
  <c r="N2240" i="4"/>
  <c r="O2240" i="4" s="1"/>
  <c r="N2241" i="4"/>
  <c r="O2241" i="4" s="1"/>
  <c r="N2242" i="4"/>
  <c r="O2242" i="4" s="1"/>
  <c r="N2243" i="4"/>
  <c r="O2243" i="4" s="1"/>
  <c r="N2244" i="4"/>
  <c r="O2244" i="4" s="1"/>
  <c r="N2245" i="4"/>
  <c r="O2245" i="4" s="1"/>
  <c r="N2246" i="4"/>
  <c r="O2246" i="4" s="1"/>
  <c r="N2247" i="4"/>
  <c r="O2247" i="4" s="1"/>
  <c r="N2248" i="4"/>
  <c r="O2248" i="4" s="1"/>
  <c r="N2249" i="4"/>
  <c r="O2249" i="4" s="1"/>
  <c r="N2250" i="4"/>
  <c r="O2250" i="4" s="1"/>
  <c r="N2251" i="4"/>
  <c r="O2251" i="4" s="1"/>
  <c r="N2252" i="4"/>
  <c r="O2252" i="4" s="1"/>
  <c r="N2253" i="4"/>
  <c r="O2253" i="4" s="1"/>
  <c r="N2254" i="4"/>
  <c r="O2254" i="4" s="1"/>
  <c r="N2255" i="4"/>
  <c r="O2255" i="4" s="1"/>
  <c r="N2256" i="4"/>
  <c r="O2256" i="4" s="1"/>
  <c r="N2257" i="4"/>
  <c r="O2257" i="4" s="1"/>
  <c r="N2258" i="4"/>
  <c r="O2258" i="4" s="1"/>
  <c r="N2259" i="4"/>
  <c r="O2259" i="4" s="1"/>
  <c r="N2260" i="4"/>
  <c r="N2261" i="4"/>
  <c r="O2261" i="4" s="1"/>
  <c r="N2262" i="4"/>
  <c r="N2263" i="4"/>
  <c r="O2263" i="4" s="1"/>
  <c r="N2264" i="4"/>
  <c r="N2265" i="4"/>
  <c r="N2266" i="4"/>
  <c r="O2266" i="4" s="1"/>
  <c r="N2267" i="4"/>
  <c r="O2267" i="4" s="1"/>
  <c r="N2268" i="4"/>
  <c r="O2268" i="4" s="1"/>
  <c r="N2269" i="4"/>
  <c r="O2269" i="4" s="1"/>
  <c r="N2270" i="4"/>
  <c r="O2270" i="4" s="1"/>
  <c r="N2271" i="4"/>
  <c r="O2271" i="4" s="1"/>
  <c r="N2272" i="4"/>
  <c r="N2273" i="4"/>
  <c r="O2273" i="4" s="1"/>
  <c r="N2274" i="4"/>
  <c r="O2274" i="4" s="1"/>
  <c r="N2275" i="4"/>
  <c r="O2275" i="4" s="1"/>
  <c r="N2276" i="4"/>
  <c r="O2276" i="4" s="1"/>
  <c r="N2277" i="4"/>
  <c r="O2277" i="4" s="1"/>
  <c r="N2278" i="4"/>
  <c r="N2279" i="4"/>
  <c r="O2279" i="4" s="1"/>
  <c r="N2280" i="4"/>
  <c r="N2281" i="4"/>
  <c r="N2282" i="4"/>
  <c r="O2282" i="4" s="1"/>
  <c r="N2283" i="4"/>
  <c r="O2283" i="4" s="1"/>
  <c r="N2284" i="4"/>
  <c r="N2285" i="4"/>
  <c r="O2285" i="4" s="1"/>
  <c r="N2286" i="4"/>
  <c r="N2287" i="4"/>
  <c r="O2287" i="4" s="1"/>
  <c r="N2288" i="4"/>
  <c r="O2288" i="4" s="1"/>
  <c r="N2289" i="4"/>
  <c r="O2289" i="4" s="1"/>
  <c r="N2290" i="4"/>
  <c r="O2290" i="4" s="1"/>
  <c r="N2291" i="4"/>
  <c r="O2291" i="4" s="1"/>
  <c r="N2292" i="4"/>
  <c r="O2292" i="4" s="1"/>
  <c r="N2293" i="4"/>
  <c r="O2293" i="4" s="1"/>
  <c r="N2294" i="4"/>
  <c r="O2294" i="4" s="1"/>
  <c r="N2295" i="4"/>
  <c r="O2295" i="4" s="1"/>
  <c r="N2296" i="4"/>
  <c r="O2296" i="4" s="1"/>
  <c r="N2297" i="4"/>
  <c r="O2297" i="4" s="1"/>
  <c r="N2298" i="4"/>
  <c r="O2298" i="4" s="1"/>
  <c r="N2299" i="4"/>
  <c r="O2299" i="4" s="1"/>
  <c r="N2300" i="4"/>
  <c r="O2300" i="4" s="1"/>
  <c r="N2301" i="4"/>
  <c r="O2301" i="4" s="1"/>
  <c r="N2302" i="4"/>
  <c r="N2303" i="4"/>
  <c r="O2303" i="4" s="1"/>
  <c r="N2304" i="4"/>
  <c r="O2304" i="4" s="1"/>
  <c r="N2305" i="4"/>
  <c r="O2305" i="4" s="1"/>
  <c r="N2306" i="4"/>
  <c r="O2306" i="4" s="1"/>
  <c r="N2307" i="4"/>
  <c r="O2307" i="4" s="1"/>
  <c r="N2308" i="4"/>
  <c r="N2309" i="4"/>
  <c r="O2309" i="4" s="1"/>
  <c r="N2310" i="4"/>
  <c r="O2310" i="4" s="1"/>
  <c r="N2311" i="4"/>
  <c r="O2311" i="4" s="1"/>
  <c r="N2312" i="4"/>
  <c r="O2312" i="4" s="1"/>
  <c r="N2313" i="4"/>
  <c r="O2313" i="4" s="1"/>
  <c r="N2314" i="4"/>
  <c r="O2314" i="4" s="1"/>
  <c r="N2315" i="4"/>
  <c r="N2316" i="4"/>
  <c r="O2316" i="4" s="1"/>
  <c r="N2317" i="4"/>
  <c r="O2317" i="4" s="1"/>
  <c r="N2318" i="4"/>
  <c r="N2319" i="4"/>
  <c r="O2319" i="4" s="1"/>
  <c r="N2320" i="4"/>
  <c r="O2320" i="4" s="1"/>
  <c r="N2321" i="4"/>
  <c r="O2321" i="4" s="1"/>
  <c r="N2322" i="4"/>
  <c r="O2322" i="4" s="1"/>
  <c r="N2323" i="4"/>
  <c r="N2324" i="4"/>
  <c r="N2325" i="4"/>
  <c r="O2325" i="4" s="1"/>
  <c r="N2326" i="4"/>
  <c r="N2327" i="4"/>
  <c r="O2327" i="4" s="1"/>
  <c r="N2328" i="4"/>
  <c r="N2329" i="4"/>
  <c r="O2329" i="4" s="1"/>
  <c r="N2330" i="4"/>
  <c r="O2330" i="4" s="1"/>
  <c r="N2331" i="4"/>
  <c r="O2331" i="4" s="1"/>
  <c r="N2332" i="4"/>
  <c r="O2332" i="4" s="1"/>
  <c r="N2333" i="4"/>
  <c r="O2333" i="4" s="1"/>
  <c r="N2334" i="4"/>
  <c r="O2334" i="4" s="1"/>
  <c r="N2335" i="4"/>
  <c r="O2335" i="4" s="1"/>
  <c r="N2336" i="4"/>
  <c r="O2336" i="4" s="1"/>
  <c r="N2337" i="4"/>
  <c r="N2338" i="4"/>
  <c r="O2338" i="4" s="1"/>
  <c r="N2339" i="4"/>
  <c r="N2340" i="4"/>
  <c r="O2340" i="4" s="1"/>
  <c r="N2341" i="4"/>
  <c r="O2341" i="4" s="1"/>
  <c r="N2342" i="4"/>
  <c r="O2342" i="4" s="1"/>
  <c r="N2343" i="4"/>
  <c r="O2343" i="4" s="1"/>
  <c r="N2344" i="4"/>
  <c r="O2344" i="4" s="1"/>
  <c r="N2345" i="4"/>
  <c r="O2345" i="4" s="1"/>
  <c r="N2346" i="4"/>
  <c r="O2346" i="4" s="1"/>
  <c r="N2347" i="4"/>
  <c r="N2348" i="4"/>
  <c r="O2348" i="4" s="1"/>
  <c r="N2349" i="4"/>
  <c r="O2349" i="4" s="1"/>
  <c r="N2350" i="4"/>
  <c r="N2351" i="4"/>
  <c r="O2351" i="4" s="1"/>
  <c r="N2352" i="4"/>
  <c r="N2353" i="4"/>
  <c r="O2353" i="4" s="1"/>
  <c r="N2354" i="4"/>
  <c r="O2354" i="4" s="1"/>
  <c r="N2355" i="4"/>
  <c r="N2356" i="4"/>
  <c r="O2356" i="4" s="1"/>
  <c r="N2357" i="4"/>
  <c r="O2357" i="4" s="1"/>
  <c r="N2358" i="4"/>
  <c r="O2358" i="4" s="1"/>
  <c r="N2359" i="4"/>
  <c r="O2359" i="4" s="1"/>
  <c r="N2360" i="4"/>
  <c r="O2360" i="4" s="1"/>
  <c r="N2361" i="4"/>
  <c r="O2361" i="4" s="1"/>
  <c r="N2362" i="4"/>
  <c r="O2362" i="4" s="1"/>
  <c r="N2363" i="4"/>
  <c r="O2363" i="4" s="1"/>
  <c r="N2364" i="4"/>
  <c r="O2364" i="4" s="1"/>
  <c r="N2365" i="4"/>
  <c r="O2365" i="4" s="1"/>
  <c r="N2366" i="4"/>
  <c r="O2366" i="4" s="1"/>
  <c r="N2367" i="4"/>
  <c r="O2367" i="4" s="1"/>
  <c r="N2368" i="4"/>
  <c r="N2369" i="4"/>
  <c r="O2369" i="4" s="1"/>
  <c r="N2370" i="4"/>
  <c r="O2370" i="4" s="1"/>
  <c r="N2371" i="4"/>
  <c r="N2372" i="4"/>
  <c r="N2373" i="4"/>
  <c r="O2373" i="4" s="1"/>
  <c r="N2374" i="4"/>
  <c r="O2374" i="4" s="1"/>
  <c r="N2375" i="4"/>
  <c r="O2375" i="4" s="1"/>
  <c r="N2376" i="4"/>
  <c r="O2376" i="4" s="1"/>
  <c r="N2377" i="4"/>
  <c r="N2378" i="4"/>
  <c r="O2378" i="4" s="1"/>
  <c r="N2379" i="4"/>
  <c r="N2380" i="4"/>
  <c r="O2380" i="4" s="1"/>
  <c r="N2381" i="4"/>
  <c r="O2381" i="4" s="1"/>
  <c r="N2382" i="4"/>
  <c r="O2382" i="4" s="1"/>
  <c r="N2383" i="4"/>
  <c r="O2383" i="4" s="1"/>
  <c r="N2384" i="4"/>
  <c r="O2384" i="4" s="1"/>
  <c r="N2385" i="4"/>
  <c r="O2385" i="4" s="1"/>
  <c r="N2386" i="4"/>
  <c r="O2386" i="4" s="1"/>
  <c r="N2387" i="4"/>
  <c r="O2387" i="4" s="1"/>
  <c r="N2388" i="4"/>
  <c r="O2388" i="4" s="1"/>
  <c r="N2389" i="4"/>
  <c r="O2389" i="4" s="1"/>
  <c r="N2390" i="4"/>
  <c r="O2390" i="4" s="1"/>
  <c r="N2391" i="4"/>
  <c r="O2391" i="4" s="1"/>
  <c r="N2392" i="4"/>
  <c r="N2393" i="4"/>
  <c r="N2394" i="4"/>
  <c r="O2394" i="4" s="1"/>
  <c r="N2395" i="4"/>
  <c r="N2396" i="4"/>
  <c r="O2396" i="4" s="1"/>
  <c r="N2397" i="4"/>
  <c r="O2397" i="4" s="1"/>
  <c r="N2398" i="4"/>
  <c r="O2398" i="4" s="1"/>
  <c r="N2399" i="4"/>
  <c r="O2399" i="4" s="1"/>
  <c r="N2400" i="4"/>
  <c r="O2400" i="4" s="1"/>
  <c r="N2401" i="4"/>
  <c r="N2402" i="4"/>
  <c r="O2402" i="4" s="1"/>
  <c r="N2403" i="4"/>
  <c r="N2404" i="4"/>
  <c r="O2404" i="4" s="1"/>
  <c r="N2405" i="4"/>
  <c r="O2405" i="4" s="1"/>
  <c r="N2406" i="4"/>
  <c r="N2407" i="4"/>
  <c r="O2407" i="4" s="1"/>
  <c r="N2408" i="4"/>
  <c r="O2408" i="4" s="1"/>
  <c r="N2409" i="4"/>
  <c r="O2409" i="4" s="1"/>
  <c r="N2410" i="4"/>
  <c r="O2410" i="4" s="1"/>
  <c r="N2411" i="4"/>
  <c r="O2411" i="4" s="1"/>
  <c r="N2412" i="4"/>
  <c r="O2412" i="4" s="1"/>
  <c r="N2413" i="4"/>
  <c r="O2413" i="4" s="1"/>
  <c r="N2414" i="4"/>
  <c r="N2415" i="4"/>
  <c r="O2415" i="4" s="1"/>
  <c r="N2416" i="4"/>
  <c r="N2417" i="4"/>
  <c r="O2417" i="4" s="1"/>
  <c r="N2418" i="4"/>
  <c r="O2418" i="4" s="1"/>
  <c r="N2419" i="4"/>
  <c r="N2420" i="4"/>
  <c r="O2420" i="4" s="1"/>
  <c r="N2421" i="4"/>
  <c r="O2421" i="4" s="1"/>
  <c r="N2422" i="4"/>
  <c r="O2422" i="4" s="1"/>
  <c r="N2423" i="4"/>
  <c r="O2423" i="4" s="1"/>
  <c r="N2424" i="4"/>
  <c r="O2424" i="4" s="1"/>
  <c r="N2425" i="4"/>
  <c r="O2425" i="4" s="1"/>
  <c r="N2426" i="4"/>
  <c r="O2426" i="4" s="1"/>
  <c r="N2427" i="4"/>
  <c r="O2427" i="4" s="1"/>
  <c r="N2428" i="4"/>
  <c r="N2429" i="4"/>
  <c r="O2429" i="4" s="1"/>
  <c r="N2430" i="4"/>
  <c r="O2430" i="4" s="1"/>
  <c r="N2431" i="4"/>
  <c r="O2431" i="4" s="1"/>
  <c r="N2432" i="4"/>
  <c r="O2432" i="4" s="1"/>
  <c r="N2433" i="4"/>
  <c r="N2434" i="4"/>
  <c r="O2434" i="4" s="1"/>
  <c r="N2435" i="4"/>
  <c r="O2435" i="4" s="1"/>
  <c r="N2436" i="4"/>
  <c r="O2436" i="4" s="1"/>
  <c r="N2437" i="4"/>
  <c r="O2437" i="4" s="1"/>
  <c r="N2438" i="4"/>
  <c r="N2439" i="4"/>
  <c r="O2439" i="4" s="1"/>
  <c r="N2440" i="4"/>
  <c r="N2441" i="4"/>
  <c r="O2441" i="4" s="1"/>
  <c r="N2442" i="4"/>
  <c r="O2442" i="4" s="1"/>
  <c r="N2443" i="4"/>
  <c r="O2443" i="4" s="1"/>
  <c r="N2444" i="4"/>
  <c r="O2444" i="4" s="1"/>
  <c r="N2445" i="4"/>
  <c r="O2445" i="4" s="1"/>
  <c r="N2446" i="4"/>
  <c r="O2446" i="4" s="1"/>
  <c r="N2447" i="4"/>
  <c r="O2447" i="4" s="1"/>
  <c r="N2448" i="4"/>
  <c r="O2448" i="4" s="1"/>
  <c r="N2449" i="4"/>
  <c r="O2449" i="4" s="1"/>
  <c r="N2450" i="4"/>
  <c r="O2450" i="4" s="1"/>
  <c r="N2451" i="4"/>
  <c r="O2451" i="4" s="1"/>
  <c r="N2452" i="4"/>
  <c r="O2452" i="4" s="1"/>
  <c r="N2453" i="4"/>
  <c r="O2453" i="4" s="1"/>
  <c r="N2454" i="4"/>
  <c r="N2455" i="4"/>
  <c r="O2455" i="4" s="1"/>
  <c r="N2456" i="4"/>
  <c r="O2456" i="4" s="1"/>
  <c r="N2457" i="4"/>
  <c r="O2457" i="4" s="1"/>
  <c r="N2458" i="4"/>
  <c r="O2458" i="4" s="1"/>
  <c r="N2459" i="4"/>
  <c r="O2459" i="4" s="1"/>
  <c r="N2460" i="4"/>
  <c r="O2460" i="4" s="1"/>
  <c r="N2461" i="4"/>
  <c r="O2461" i="4" s="1"/>
  <c r="N2462" i="4"/>
  <c r="O2462" i="4" s="1"/>
  <c r="N2463" i="4"/>
  <c r="O2463" i="4" s="1"/>
  <c r="N2464" i="4"/>
  <c r="O2464" i="4" s="1"/>
  <c r="N2465" i="4"/>
  <c r="O2465" i="4" s="1"/>
  <c r="N2466" i="4"/>
  <c r="O2466" i="4" s="1"/>
  <c r="N2467" i="4"/>
  <c r="O2467" i="4" s="1"/>
  <c r="N2468" i="4"/>
  <c r="N2469" i="4"/>
  <c r="O2469" i="4" s="1"/>
  <c r="N2470" i="4"/>
  <c r="O2470" i="4" s="1"/>
  <c r="N2471" i="4"/>
  <c r="O2471" i="4" s="1"/>
  <c r="N2472" i="4"/>
  <c r="O2472" i="4" s="1"/>
  <c r="N2473" i="4"/>
  <c r="O2473" i="4" s="1"/>
  <c r="N2474" i="4"/>
  <c r="O2474" i="4" s="1"/>
  <c r="N2475" i="4"/>
  <c r="O2475" i="4" s="1"/>
  <c r="N2476" i="4"/>
  <c r="O2476" i="4" s="1"/>
  <c r="N2477" i="4"/>
  <c r="O2477" i="4" s="1"/>
  <c r="N2478" i="4"/>
  <c r="O2478" i="4" s="1"/>
  <c r="N2479" i="4"/>
  <c r="O2479" i="4" s="1"/>
  <c r="N2480" i="4"/>
  <c r="O2480" i="4" s="1"/>
  <c r="N2481" i="4"/>
  <c r="O2481" i="4" s="1"/>
  <c r="N2482" i="4"/>
  <c r="O2482" i="4" s="1"/>
  <c r="N2483" i="4"/>
  <c r="O2483" i="4" s="1"/>
  <c r="N2484" i="4"/>
  <c r="N2485" i="4"/>
  <c r="O2485" i="4" s="1"/>
  <c r="N2486" i="4"/>
  <c r="O2486" i="4" s="1"/>
  <c r="N2487" i="4"/>
  <c r="O2487" i="4" s="1"/>
  <c r="N2488" i="4"/>
  <c r="O2488" i="4" s="1"/>
  <c r="N2489" i="4"/>
  <c r="O2489" i="4" s="1"/>
  <c r="N2490" i="4"/>
  <c r="O2490" i="4" s="1"/>
  <c r="N2491" i="4"/>
  <c r="O2491" i="4" s="1"/>
  <c r="N2492" i="4"/>
  <c r="O2492" i="4" s="1"/>
  <c r="N2493" i="4"/>
  <c r="O2493" i="4" s="1"/>
  <c r="N2494" i="4"/>
  <c r="O2494" i="4" s="1"/>
  <c r="N2495" i="4"/>
  <c r="O2495" i="4" s="1"/>
  <c r="N2496" i="4"/>
  <c r="O2496" i="4" s="1"/>
  <c r="N2497" i="4"/>
  <c r="N2498" i="4"/>
  <c r="O2498" i="4" s="1"/>
  <c r="N2499" i="4"/>
  <c r="O2499" i="4" s="1"/>
  <c r="N2500" i="4"/>
  <c r="O2500" i="4" s="1"/>
  <c r="N2501" i="4"/>
  <c r="O2501" i="4" s="1"/>
  <c r="N2502" i="4"/>
  <c r="O2502" i="4" s="1"/>
  <c r="N2503" i="4"/>
  <c r="O2503" i="4" s="1"/>
  <c r="N2504" i="4"/>
  <c r="O2504" i="4" s="1"/>
  <c r="N2505" i="4"/>
  <c r="O2505" i="4" s="1"/>
  <c r="N2506" i="4"/>
  <c r="O2506" i="4" s="1"/>
  <c r="N2507" i="4"/>
  <c r="N2508" i="4"/>
  <c r="O2508" i="4" s="1"/>
  <c r="N2509" i="4"/>
  <c r="O2509" i="4" s="1"/>
  <c r="N2510" i="4"/>
  <c r="O2510" i="4" s="1"/>
  <c r="N2511" i="4"/>
  <c r="O2511" i="4" s="1"/>
  <c r="N2512" i="4"/>
  <c r="O2512" i="4" s="1"/>
  <c r="N2513" i="4"/>
  <c r="O2513" i="4" s="1"/>
  <c r="N2514" i="4"/>
  <c r="O2514" i="4" s="1"/>
  <c r="N2515" i="4"/>
  <c r="O2515" i="4" s="1"/>
  <c r="N2516" i="4"/>
  <c r="O2516" i="4" s="1"/>
  <c r="N2517" i="4"/>
  <c r="O2517" i="4" s="1"/>
  <c r="N2518" i="4"/>
  <c r="O2518" i="4" s="1"/>
  <c r="N2519" i="4"/>
  <c r="O2519" i="4" s="1"/>
  <c r="N2520" i="4"/>
  <c r="O2520" i="4" s="1"/>
  <c r="N2521" i="4"/>
  <c r="N2522" i="4"/>
  <c r="O2522" i="4" s="1"/>
  <c r="N2523" i="4"/>
  <c r="O2523" i="4" s="1"/>
  <c r="N2524" i="4"/>
  <c r="O2524" i="4" s="1"/>
  <c r="N2525" i="4"/>
  <c r="O2525" i="4" s="1"/>
  <c r="N2526" i="4"/>
  <c r="O2526" i="4" s="1"/>
  <c r="N2527" i="4"/>
  <c r="O2527" i="4" s="1"/>
  <c r="N2528" i="4"/>
  <c r="O2528" i="4" s="1"/>
  <c r="N2529" i="4"/>
  <c r="O2529" i="4" s="1"/>
  <c r="N2530" i="4"/>
  <c r="O2530" i="4" s="1"/>
  <c r="N2531" i="4"/>
  <c r="O2531" i="4" s="1"/>
  <c r="N2532" i="4"/>
  <c r="O2532" i="4" s="1"/>
  <c r="N2533" i="4"/>
  <c r="O2533" i="4" s="1"/>
  <c r="N2534" i="4"/>
  <c r="O2534" i="4" s="1"/>
  <c r="N2535" i="4"/>
  <c r="O2535" i="4" s="1"/>
  <c r="N2536" i="4"/>
  <c r="N2537" i="4"/>
  <c r="O2537" i="4" s="1"/>
  <c r="N2538" i="4"/>
  <c r="O2538" i="4" s="1"/>
  <c r="N2539" i="4"/>
  <c r="O2539" i="4" s="1"/>
  <c r="N2540" i="4"/>
  <c r="N2541" i="4"/>
  <c r="O2541" i="4" s="1"/>
  <c r="N2542" i="4"/>
  <c r="O2542" i="4" s="1"/>
  <c r="N2543" i="4"/>
  <c r="O2543" i="4" s="1"/>
  <c r="N2544" i="4"/>
  <c r="O2544" i="4" s="1"/>
  <c r="N2545" i="4"/>
  <c r="O2545" i="4" s="1"/>
  <c r="N2546" i="4"/>
  <c r="O2546" i="4" s="1"/>
  <c r="N2547" i="4"/>
  <c r="O2547" i="4" s="1"/>
  <c r="N2548" i="4"/>
  <c r="O2548" i="4" s="1"/>
  <c r="N2549" i="4"/>
  <c r="O2549" i="4" s="1"/>
  <c r="N2550" i="4"/>
  <c r="O2550" i="4" s="1"/>
  <c r="N2551" i="4"/>
  <c r="O2551" i="4" s="1"/>
  <c r="N2552" i="4"/>
  <c r="O2552" i="4" s="1"/>
  <c r="N2553" i="4"/>
  <c r="O2553" i="4" s="1"/>
  <c r="N2554" i="4"/>
  <c r="O2554" i="4" s="1"/>
  <c r="N2555" i="4"/>
  <c r="N2556" i="4"/>
  <c r="O2556" i="4" s="1"/>
  <c r="N2557" i="4"/>
  <c r="O2557" i="4" s="1"/>
  <c r="N2558" i="4"/>
  <c r="N2559" i="4"/>
  <c r="O2559" i="4" s="1"/>
  <c r="N2560" i="4"/>
  <c r="N2561" i="4"/>
  <c r="O2561" i="4" s="1"/>
  <c r="N2562" i="4"/>
  <c r="O2562" i="4" s="1"/>
  <c r="N2563" i="4"/>
  <c r="O2563" i="4" s="1"/>
  <c r="N2564" i="4"/>
  <c r="N2565" i="4"/>
  <c r="O2565" i="4" s="1"/>
  <c r="N2566" i="4"/>
  <c r="N2567" i="4"/>
  <c r="O2567" i="4" s="1"/>
  <c r="N2568" i="4"/>
  <c r="O2568" i="4" s="1"/>
  <c r="N2569" i="4"/>
  <c r="O2569" i="4" s="1"/>
  <c r="N2570" i="4"/>
  <c r="O2570" i="4" s="1"/>
  <c r="N2571" i="4"/>
  <c r="N2572" i="4"/>
  <c r="O2572" i="4" s="1"/>
  <c r="N2573" i="4"/>
  <c r="O2573" i="4" s="1"/>
  <c r="N2574" i="4"/>
  <c r="O2574" i="4" s="1"/>
  <c r="N2575" i="4"/>
  <c r="O2575" i="4" s="1"/>
  <c r="N2576" i="4"/>
  <c r="O2576" i="4" s="1"/>
  <c r="N2577" i="4"/>
  <c r="N2578" i="4"/>
  <c r="O2578" i="4" s="1"/>
  <c r="N2579" i="4"/>
  <c r="O2579" i="4" s="1"/>
  <c r="N2580" i="4"/>
  <c r="N2581" i="4"/>
  <c r="O2581" i="4" s="1"/>
  <c r="N2582" i="4"/>
  <c r="O2582" i="4" s="1"/>
  <c r="N2583" i="4"/>
  <c r="O2583" i="4" s="1"/>
  <c r="N2584" i="4"/>
  <c r="N2585" i="4"/>
  <c r="O2585" i="4" s="1"/>
  <c r="N2586" i="4"/>
  <c r="O2586" i="4" s="1"/>
  <c r="N2587" i="4"/>
  <c r="O2587" i="4" s="1"/>
  <c r="N2588" i="4"/>
  <c r="O2588" i="4" s="1"/>
  <c r="N2589" i="4"/>
  <c r="O2589" i="4" s="1"/>
  <c r="N2590" i="4"/>
  <c r="N2591" i="4"/>
  <c r="O2591" i="4" s="1"/>
  <c r="N2592" i="4"/>
  <c r="N2593" i="4"/>
  <c r="O2593" i="4" s="1"/>
  <c r="N2594" i="4"/>
  <c r="O2594" i="4" s="1"/>
  <c r="N2595" i="4"/>
  <c r="N2596" i="4"/>
  <c r="O2596" i="4" s="1"/>
  <c r="N2597" i="4"/>
  <c r="O2597" i="4" s="1"/>
  <c r="N2598" i="4"/>
  <c r="N2599" i="4"/>
  <c r="O2599" i="4" s="1"/>
  <c r="N2600" i="4"/>
  <c r="N2601" i="4"/>
  <c r="N2602" i="4"/>
  <c r="O2602" i="4" s="1"/>
  <c r="N2603" i="4"/>
  <c r="O2603" i="4" s="1"/>
  <c r="N2604" i="4"/>
  <c r="O2604" i="4" s="1"/>
  <c r="N2605" i="4"/>
  <c r="O2605" i="4" s="1"/>
  <c r="N2606" i="4"/>
  <c r="O2606" i="4" s="1"/>
  <c r="N2607" i="4"/>
  <c r="O2607" i="4" s="1"/>
  <c r="N2608" i="4"/>
  <c r="O2608" i="4" s="1"/>
  <c r="N2609" i="4"/>
  <c r="N2610" i="4"/>
  <c r="O2610" i="4" s="1"/>
  <c r="N2611" i="4"/>
  <c r="N2612" i="4"/>
  <c r="O2612" i="4" s="1"/>
  <c r="N2613" i="4"/>
  <c r="O2613" i="4" s="1"/>
  <c r="N2614" i="4"/>
  <c r="N2615" i="4"/>
  <c r="O2615" i="4" s="1"/>
  <c r="N2616" i="4"/>
  <c r="O2616" i="4" s="1"/>
  <c r="N2617" i="4"/>
  <c r="O2617" i="4" s="1"/>
  <c r="N2618" i="4"/>
  <c r="O2618" i="4" s="1"/>
  <c r="N2619" i="4"/>
  <c r="O2619" i="4" s="1"/>
  <c r="N2620" i="4"/>
  <c r="N2621" i="4"/>
  <c r="O2621" i="4" s="1"/>
  <c r="N2622" i="4"/>
  <c r="O2622" i="4" s="1"/>
  <c r="N2623" i="4"/>
  <c r="O2623" i="4" s="1"/>
  <c r="N2624" i="4"/>
  <c r="O2624" i="4" s="1"/>
  <c r="N2625" i="4"/>
  <c r="O2625" i="4" s="1"/>
  <c r="N2626" i="4"/>
  <c r="O2626" i="4" s="1"/>
  <c r="N2627" i="4"/>
  <c r="N2628" i="4"/>
  <c r="O2628" i="4" s="1"/>
  <c r="N2629" i="4"/>
  <c r="O2629" i="4" s="1"/>
  <c r="N2630" i="4"/>
  <c r="O2630" i="4" s="1"/>
  <c r="N2631" i="4"/>
  <c r="O2631" i="4" s="1"/>
  <c r="N2632" i="4"/>
  <c r="O2632" i="4" s="1"/>
  <c r="N2633" i="4"/>
  <c r="O2633" i="4" s="1"/>
  <c r="N2634" i="4"/>
  <c r="O2634" i="4" s="1"/>
  <c r="N2635" i="4"/>
  <c r="O2635" i="4" s="1"/>
  <c r="N2636" i="4"/>
  <c r="O2636" i="4" s="1"/>
  <c r="N2637" i="4"/>
  <c r="O2637" i="4" s="1"/>
  <c r="N2638" i="4"/>
  <c r="N2639" i="4"/>
  <c r="O2639" i="4" s="1"/>
  <c r="N2640" i="4"/>
  <c r="O2640" i="4" s="1"/>
  <c r="N2641" i="4"/>
  <c r="O2641" i="4" s="1"/>
  <c r="N2642" i="4"/>
  <c r="O2642" i="4" s="1"/>
  <c r="N2643" i="4"/>
  <c r="N2644" i="4"/>
  <c r="N2645" i="4"/>
  <c r="O2645" i="4" s="1"/>
  <c r="N2646" i="4"/>
  <c r="O2646" i="4" s="1"/>
  <c r="N2647" i="4"/>
  <c r="O2647" i="4" s="1"/>
  <c r="N2648" i="4"/>
  <c r="N2649" i="4"/>
  <c r="N2650" i="4"/>
  <c r="O2650" i="4" s="1"/>
  <c r="N2651" i="4"/>
  <c r="N2652" i="4"/>
  <c r="O2652" i="4" s="1"/>
  <c r="N2653" i="4"/>
  <c r="O2653" i="4" s="1"/>
  <c r="N2654" i="4"/>
  <c r="N2655" i="4"/>
  <c r="O2655" i="4" s="1"/>
  <c r="N2656" i="4"/>
  <c r="O2656" i="4" s="1"/>
  <c r="N2657" i="4"/>
  <c r="O2657" i="4" s="1"/>
  <c r="N2658" i="4"/>
  <c r="O2658" i="4" s="1"/>
  <c r="N2659" i="4"/>
  <c r="O2659" i="4" s="1"/>
  <c r="N2660" i="4"/>
  <c r="O2660" i="4" s="1"/>
  <c r="N2661" i="4"/>
  <c r="O2661" i="4" s="1"/>
  <c r="N2662" i="4"/>
  <c r="O2662" i="4" s="1"/>
  <c r="N2663" i="4"/>
  <c r="O2663" i="4" s="1"/>
  <c r="N2664" i="4"/>
  <c r="O2664" i="4" s="1"/>
  <c r="N2665" i="4"/>
  <c r="N2666" i="4"/>
  <c r="O2666" i="4" s="1"/>
  <c r="N2667" i="4"/>
  <c r="O2667" i="4" s="1"/>
  <c r="N2668" i="4"/>
  <c r="O2668" i="4" s="1"/>
  <c r="N2669" i="4"/>
  <c r="O2669" i="4" s="1"/>
  <c r="N2670" i="4"/>
  <c r="N2671" i="4"/>
  <c r="O2671" i="4" s="1"/>
  <c r="N2672" i="4"/>
  <c r="N2673" i="4"/>
  <c r="N2674" i="4"/>
  <c r="O2674" i="4" s="1"/>
  <c r="N2675" i="4"/>
  <c r="O2675" i="4" s="1"/>
  <c r="N2676" i="4"/>
  <c r="N2677" i="4"/>
  <c r="O2677" i="4" s="1"/>
  <c r="N2678" i="4"/>
  <c r="O2678" i="4" s="1"/>
  <c r="N2679" i="4"/>
  <c r="O2679" i="4" s="1"/>
  <c r="N2680" i="4"/>
  <c r="O2680" i="4" s="1"/>
  <c r="N2681" i="4"/>
  <c r="O2681" i="4" s="1"/>
  <c r="N2682" i="4"/>
  <c r="O2682" i="4" s="1"/>
  <c r="N2683" i="4"/>
  <c r="O2683" i="4" s="1"/>
  <c r="N2684" i="4"/>
  <c r="N2685" i="4"/>
  <c r="O2685" i="4" s="1"/>
  <c r="N2686" i="4"/>
  <c r="O2686" i="4" s="1"/>
  <c r="N2687" i="4"/>
  <c r="O2687" i="4" s="1"/>
  <c r="N2688" i="4"/>
  <c r="O2688" i="4" s="1"/>
  <c r="N2689" i="4"/>
  <c r="O2689" i="4" s="1"/>
  <c r="N2690" i="4"/>
  <c r="O2690" i="4" s="1"/>
  <c r="N2691" i="4"/>
  <c r="N2692" i="4"/>
  <c r="O2692" i="4" s="1"/>
  <c r="N2693" i="4"/>
  <c r="O2693" i="4" s="1"/>
  <c r="N2694" i="4"/>
  <c r="N2695" i="4"/>
  <c r="O2695" i="4" s="1"/>
  <c r="N2696" i="4"/>
  <c r="N2697" i="4"/>
  <c r="N2698" i="4"/>
  <c r="O2698" i="4" s="1"/>
  <c r="N2699" i="4"/>
  <c r="N2700" i="4"/>
  <c r="O2700" i="4" s="1"/>
  <c r="N2701" i="4"/>
  <c r="O2701" i="4" s="1"/>
  <c r="N2702" i="4"/>
  <c r="N2703" i="4"/>
  <c r="O2703" i="4" s="1"/>
  <c r="N2704" i="4"/>
  <c r="N2705" i="4"/>
  <c r="O2705" i="4" s="1"/>
  <c r="N2706" i="4"/>
  <c r="O2706" i="4" s="1"/>
  <c r="N2707" i="4"/>
  <c r="N2708" i="4"/>
  <c r="O2708" i="4" s="1"/>
  <c r="N2709" i="4"/>
  <c r="O2709" i="4" s="1"/>
  <c r="N2710" i="4"/>
  <c r="O2710" i="4" s="1"/>
  <c r="N2711" i="4"/>
  <c r="O2711" i="4" s="1"/>
  <c r="N2712" i="4"/>
  <c r="O2712" i="4" s="1"/>
  <c r="N2713" i="4"/>
  <c r="O2713" i="4" s="1"/>
  <c r="N2714" i="4"/>
  <c r="O2714" i="4" s="1"/>
  <c r="N2715" i="4"/>
  <c r="O2715" i="4" s="1"/>
  <c r="N2716" i="4"/>
  <c r="O2716" i="4" s="1"/>
  <c r="N2717" i="4"/>
  <c r="O2717" i="4" s="1"/>
  <c r="N2718" i="4"/>
  <c r="N2719" i="4"/>
  <c r="O2719" i="4" s="1"/>
  <c r="N2720" i="4"/>
  <c r="N2721" i="4"/>
  <c r="O2721" i="4" s="1"/>
  <c r="N2722" i="4"/>
  <c r="O2722" i="4" s="1"/>
  <c r="N2723" i="4"/>
  <c r="N2724" i="4"/>
  <c r="O2724" i="4" s="1"/>
  <c r="N2725" i="4"/>
  <c r="O2725" i="4" s="1"/>
  <c r="N2726" i="4"/>
  <c r="O2726" i="4" s="1"/>
  <c r="N2727" i="4"/>
  <c r="O2727" i="4" s="1"/>
  <c r="N2728" i="4"/>
  <c r="O2728" i="4" s="1"/>
  <c r="N2729" i="4"/>
  <c r="N2730" i="4"/>
  <c r="O2730" i="4" s="1"/>
  <c r="N2731" i="4"/>
  <c r="O2731" i="4" s="1"/>
  <c r="N2732" i="4"/>
  <c r="O2732" i="4" s="1"/>
  <c r="N2733" i="4"/>
  <c r="O2733" i="4" s="1"/>
  <c r="N2734" i="4"/>
  <c r="O2734" i="4" s="1"/>
  <c r="N2735" i="4"/>
  <c r="O2735" i="4" s="1"/>
  <c r="N2736" i="4"/>
  <c r="O2736" i="4" s="1"/>
  <c r="N2737" i="4"/>
  <c r="O2737" i="4" s="1"/>
  <c r="N2738" i="4"/>
  <c r="O2738" i="4" s="1"/>
  <c r="N2739" i="4"/>
  <c r="O2739" i="4" s="1"/>
  <c r="N2740" i="4"/>
  <c r="O2740" i="4" s="1"/>
  <c r="N2741" i="4"/>
  <c r="O2741" i="4" s="1"/>
  <c r="N2742" i="4"/>
  <c r="N2743" i="4"/>
  <c r="O2743" i="4" s="1"/>
  <c r="N2744" i="4"/>
  <c r="O2744" i="4" s="1"/>
  <c r="N2745" i="4"/>
  <c r="N2746" i="4"/>
  <c r="O2746" i="4" s="1"/>
  <c r="N2747" i="4"/>
  <c r="O2747" i="4" s="1"/>
  <c r="N2748" i="4"/>
  <c r="O2748" i="4" s="1"/>
  <c r="N2749" i="4"/>
  <c r="O2749" i="4" s="1"/>
  <c r="N2750" i="4"/>
  <c r="N2751" i="4"/>
  <c r="O2751" i="4" s="1"/>
  <c r="N2752" i="4"/>
  <c r="O2752" i="4" s="1"/>
  <c r="N2753" i="4"/>
  <c r="O2753" i="4" s="1"/>
  <c r="N2754" i="4"/>
  <c r="O2754" i="4" s="1"/>
  <c r="N2755" i="4"/>
  <c r="N2756" i="4"/>
  <c r="O2756" i="4" s="1"/>
  <c r="N2757" i="4"/>
  <c r="O2757" i="4" s="1"/>
  <c r="N2758" i="4"/>
  <c r="O2758" i="4" s="1"/>
  <c r="N2759" i="4"/>
  <c r="O2759" i="4" s="1"/>
  <c r="N2760" i="4"/>
  <c r="O2760" i="4" s="1"/>
  <c r="N2761" i="4"/>
  <c r="N2762" i="4"/>
  <c r="O2762" i="4" s="1"/>
  <c r="N2763" i="4"/>
  <c r="O2763" i="4" s="1"/>
  <c r="N2764" i="4"/>
  <c r="N2765" i="4"/>
  <c r="O2765" i="4" s="1"/>
  <c r="N2766" i="4"/>
  <c r="N2767" i="4"/>
  <c r="O2767" i="4" s="1"/>
  <c r="N2768" i="4"/>
  <c r="O2768" i="4" s="1"/>
  <c r="N2769" i="4"/>
  <c r="O2769" i="4" s="1"/>
  <c r="N2770" i="4"/>
  <c r="O2770" i="4" s="1"/>
  <c r="N2771" i="4"/>
  <c r="O2771" i="4" s="1"/>
  <c r="N2772" i="4"/>
  <c r="O2772" i="4" s="1"/>
  <c r="N2773" i="4"/>
  <c r="O2773" i="4" s="1"/>
  <c r="N2774" i="4"/>
  <c r="O2774" i="4" s="1"/>
  <c r="N2775" i="4"/>
  <c r="O2775" i="4" s="1"/>
  <c r="N2776" i="4"/>
  <c r="O2776" i="4" s="1"/>
  <c r="N2777" i="4"/>
  <c r="N2778" i="4"/>
  <c r="O2778" i="4" s="1"/>
  <c r="N2779" i="4"/>
  <c r="O2779" i="4" s="1"/>
  <c r="N2780" i="4"/>
  <c r="O2780" i="4" s="1"/>
  <c r="N2781" i="4"/>
  <c r="O2781" i="4" s="1"/>
  <c r="N2782" i="4"/>
  <c r="O2782" i="4" s="1"/>
  <c r="N2783" i="4"/>
  <c r="O2783" i="4" s="1"/>
  <c r="N2784" i="4"/>
  <c r="O2784" i="4" s="1"/>
  <c r="N2785" i="4"/>
  <c r="N2786" i="4"/>
  <c r="O2786" i="4" s="1"/>
  <c r="N2787" i="4"/>
  <c r="O2787" i="4" s="1"/>
  <c r="N2788" i="4"/>
  <c r="N2789" i="4"/>
  <c r="O2789" i="4" s="1"/>
  <c r="N2790" i="4"/>
  <c r="O2790" i="4" s="1"/>
  <c r="N2791" i="4"/>
  <c r="N2792" i="4"/>
  <c r="N2793" i="4"/>
  <c r="O2793" i="4" s="1"/>
  <c r="N2794" i="4"/>
  <c r="O2794" i="4" s="1"/>
  <c r="N2795" i="4"/>
  <c r="O2795" i="4" s="1"/>
  <c r="N2796" i="4"/>
  <c r="N2797" i="4"/>
  <c r="O2797" i="4" s="1"/>
  <c r="N2798" i="4"/>
  <c r="O2798" i="4" s="1"/>
  <c r="N2799" i="4"/>
  <c r="O2799" i="4" s="1"/>
  <c r="N2800" i="4"/>
  <c r="N2801" i="4"/>
  <c r="O2801" i="4" s="1"/>
  <c r="N2802" i="4"/>
  <c r="O2802" i="4" s="1"/>
  <c r="N2803" i="4"/>
  <c r="N2804" i="4"/>
  <c r="N2805" i="4"/>
  <c r="O2805" i="4" s="1"/>
  <c r="N2806" i="4"/>
  <c r="O2806" i="4" s="1"/>
  <c r="N2807" i="4"/>
  <c r="O2807" i="4" s="1"/>
  <c r="N2808" i="4"/>
  <c r="O2808" i="4" s="1"/>
  <c r="N2809" i="4"/>
  <c r="O2809" i="4" s="1"/>
  <c r="N2810" i="4"/>
  <c r="O2810" i="4" s="1"/>
  <c r="N2811" i="4"/>
  <c r="N2812" i="4"/>
  <c r="O2812" i="4" s="1"/>
  <c r="N2813" i="4"/>
  <c r="O2813" i="4" s="1"/>
  <c r="N2814" i="4"/>
  <c r="O2814" i="4" s="1"/>
  <c r="N2815" i="4"/>
  <c r="O2815" i="4" s="1"/>
  <c r="N2816" i="4"/>
  <c r="O2816" i="4" s="1"/>
  <c r="N2817" i="4"/>
  <c r="N2818" i="4"/>
  <c r="O2818" i="4" s="1"/>
  <c r="N2819" i="4"/>
  <c r="O2819" i="4" s="1"/>
  <c r="N2820" i="4"/>
  <c r="O2820" i="4" s="1"/>
  <c r="N2821" i="4"/>
  <c r="O2821" i="4" s="1"/>
  <c r="N2822" i="4"/>
  <c r="O2822" i="4" s="1"/>
  <c r="N2823" i="4"/>
  <c r="O2823" i="4" s="1"/>
  <c r="N2824" i="4"/>
  <c r="O2824" i="4" s="1"/>
  <c r="N2825" i="4"/>
  <c r="O2825" i="4" s="1"/>
  <c r="N2826" i="4"/>
  <c r="O2826" i="4" s="1"/>
  <c r="N2827" i="4"/>
  <c r="N2828" i="4"/>
  <c r="O2828" i="4" s="1"/>
  <c r="N2829" i="4"/>
  <c r="O2829" i="4" s="1"/>
  <c r="N2830" i="4"/>
  <c r="O2830" i="4" s="1"/>
  <c r="N2831" i="4"/>
  <c r="O2831" i="4" s="1"/>
  <c r="N2832" i="4"/>
  <c r="O2832" i="4" s="1"/>
  <c r="N2833" i="4"/>
  <c r="O2833" i="4" s="1"/>
  <c r="N2834" i="4"/>
  <c r="O2834" i="4" s="1"/>
  <c r="N2835" i="4"/>
  <c r="O2835" i="4" s="1"/>
  <c r="N2836" i="4"/>
  <c r="O2836" i="4" s="1"/>
  <c r="N2837" i="4"/>
  <c r="O2837" i="4" s="1"/>
  <c r="N2838" i="4"/>
  <c r="O2838" i="4" s="1"/>
  <c r="N2839" i="4"/>
  <c r="O2839" i="4" s="1"/>
  <c r="N2840" i="4"/>
  <c r="O2840" i="4" s="1"/>
  <c r="N2841" i="4"/>
  <c r="O2841" i="4" s="1"/>
  <c r="N2842" i="4"/>
  <c r="O2842" i="4" s="1"/>
  <c r="N2843" i="4"/>
  <c r="O2843" i="4" s="1"/>
  <c r="N2844" i="4"/>
  <c r="O2844" i="4" s="1"/>
  <c r="N2845" i="4"/>
  <c r="O2845" i="4" s="1"/>
  <c r="N2846" i="4"/>
  <c r="N2847" i="4"/>
  <c r="O2847" i="4" s="1"/>
  <c r="N2848" i="4"/>
  <c r="O2848" i="4" s="1"/>
  <c r="N2849" i="4"/>
  <c r="O2849" i="4" s="1"/>
  <c r="N2850" i="4"/>
  <c r="O2850" i="4" s="1"/>
  <c r="N2851" i="4"/>
  <c r="N2852" i="4"/>
  <c r="O2852" i="4" s="1"/>
  <c r="N2853" i="4"/>
  <c r="O2853" i="4" s="1"/>
  <c r="N2854" i="4"/>
  <c r="N2855" i="4"/>
  <c r="O2855" i="4" s="1"/>
  <c r="N2856" i="4"/>
  <c r="O2856" i="4" s="1"/>
  <c r="N2857" i="4"/>
  <c r="O2857" i="4" s="1"/>
  <c r="N2858" i="4"/>
  <c r="O2858" i="4" s="1"/>
  <c r="N2859" i="4"/>
  <c r="O2859" i="4" s="1"/>
  <c r="N2860" i="4"/>
  <c r="N2861" i="4"/>
  <c r="O2861" i="4" s="1"/>
  <c r="N2862" i="4"/>
  <c r="O2862" i="4" s="1"/>
  <c r="N2863" i="4"/>
  <c r="O2863" i="4" s="1"/>
  <c r="N2864" i="4"/>
  <c r="O2864" i="4" s="1"/>
  <c r="N2865" i="4"/>
  <c r="O2865" i="4" s="1"/>
  <c r="N2866" i="4"/>
  <c r="O2866" i="4" s="1"/>
  <c r="N2867" i="4"/>
  <c r="O2867" i="4" s="1"/>
  <c r="N2868" i="4"/>
  <c r="N2869" i="4"/>
  <c r="O2869" i="4" s="1"/>
  <c r="N2870" i="4"/>
  <c r="N2871" i="4"/>
  <c r="N2872" i="4"/>
  <c r="N2873" i="4"/>
  <c r="O2873" i="4" s="1"/>
  <c r="N2874" i="4"/>
  <c r="O2874" i="4" s="1"/>
  <c r="N2875" i="4"/>
  <c r="O2875" i="4" s="1"/>
  <c r="N2876" i="4"/>
  <c r="O2876" i="4" s="1"/>
  <c r="N2877" i="4"/>
  <c r="O2877" i="4" s="1"/>
  <c r="N2878" i="4"/>
  <c r="O2878" i="4" s="1"/>
  <c r="N2879" i="4"/>
  <c r="O2879" i="4" s="1"/>
  <c r="N2880" i="4"/>
  <c r="O2880" i="4" s="1"/>
  <c r="N2881" i="4"/>
  <c r="N2882" i="4"/>
  <c r="O2882" i="4" s="1"/>
  <c r="N2883" i="4"/>
  <c r="O2883" i="4" s="1"/>
  <c r="N2884" i="4"/>
  <c r="O2884" i="4" s="1"/>
  <c r="N2885" i="4"/>
  <c r="O2885" i="4" s="1"/>
  <c r="N2886" i="4"/>
  <c r="O2886" i="4" s="1"/>
  <c r="N2887" i="4"/>
  <c r="O2887" i="4" s="1"/>
  <c r="N2888" i="4"/>
  <c r="O2888" i="4" s="1"/>
  <c r="N2889" i="4"/>
  <c r="O2889" i="4" s="1"/>
  <c r="N2890" i="4"/>
  <c r="O2890" i="4" s="1"/>
  <c r="N2891" i="4"/>
  <c r="N2892" i="4"/>
  <c r="O2892" i="4" s="1"/>
  <c r="N2893" i="4"/>
  <c r="O2893" i="4" s="1"/>
  <c r="N2894" i="4"/>
  <c r="O2894" i="4" s="1"/>
  <c r="N2895" i="4"/>
  <c r="O2895" i="4" s="1"/>
  <c r="N2896" i="4"/>
  <c r="O2896" i="4" s="1"/>
  <c r="N2897" i="4"/>
  <c r="N2898" i="4"/>
  <c r="O2898" i="4" s="1"/>
  <c r="N2899" i="4"/>
  <c r="O2899" i="4" s="1"/>
  <c r="N2900" i="4"/>
  <c r="O2900" i="4" s="1"/>
  <c r="N2901" i="4"/>
  <c r="O2901" i="4" s="1"/>
  <c r="N2902" i="4"/>
  <c r="O2902" i="4" s="1"/>
  <c r="N2903" i="4"/>
  <c r="O2903" i="4" s="1"/>
  <c r="N2904" i="4"/>
  <c r="O2904" i="4" s="1"/>
  <c r="N2905" i="4"/>
  <c r="O2905" i="4" s="1"/>
  <c r="N2906" i="4"/>
  <c r="O2906" i="4" s="1"/>
  <c r="N2907" i="4"/>
  <c r="N2908" i="4"/>
  <c r="O2908" i="4" s="1"/>
  <c r="N2909" i="4"/>
  <c r="O2909" i="4" s="1"/>
  <c r="N2910" i="4"/>
  <c r="O2910" i="4" s="1"/>
  <c r="N2911" i="4"/>
  <c r="O2911" i="4" s="1"/>
  <c r="N2912" i="4"/>
  <c r="O2912" i="4" s="1"/>
  <c r="N2913" i="4"/>
  <c r="N2914" i="4"/>
  <c r="O2914" i="4" s="1"/>
  <c r="N2915" i="4"/>
  <c r="O2915" i="4" s="1"/>
  <c r="N2916" i="4"/>
  <c r="O2916" i="4" s="1"/>
  <c r="N2917" i="4"/>
  <c r="O2917" i="4" s="1"/>
  <c r="N2918" i="4"/>
  <c r="O2918" i="4" s="1"/>
  <c r="N2919" i="4"/>
  <c r="O2919" i="4" s="1"/>
  <c r="N2920" i="4"/>
  <c r="N2921" i="4"/>
  <c r="N2922" i="4"/>
  <c r="O2922" i="4" s="1"/>
  <c r="N2923" i="4"/>
  <c r="N2924" i="4"/>
  <c r="N2925" i="4"/>
  <c r="O2925" i="4" s="1"/>
  <c r="N2926" i="4"/>
  <c r="O2926" i="4" s="1"/>
  <c r="N2927" i="4"/>
  <c r="N2928" i="4"/>
  <c r="O2928" i="4" s="1"/>
  <c r="N2929" i="4"/>
  <c r="O2929" i="4" s="1"/>
  <c r="N2930" i="4"/>
  <c r="O2930" i="4" s="1"/>
  <c r="N2931" i="4"/>
  <c r="O2931" i="4" s="1"/>
  <c r="N2932" i="4"/>
  <c r="N2933" i="4"/>
  <c r="O2933" i="4" s="1"/>
  <c r="N2934" i="4"/>
  <c r="O2934" i="4" s="1"/>
  <c r="N2935" i="4"/>
  <c r="O2935" i="4" s="1"/>
  <c r="N2936" i="4"/>
  <c r="O2936" i="4" s="1"/>
  <c r="N2937" i="4"/>
  <c r="N2938" i="4"/>
  <c r="O2938" i="4" s="1"/>
  <c r="N2939" i="4"/>
  <c r="N2940" i="4"/>
  <c r="O2940" i="4" s="1"/>
  <c r="N2941" i="4"/>
  <c r="O2941" i="4" s="1"/>
  <c r="N2942" i="4"/>
  <c r="O2942" i="4" s="1"/>
  <c r="N2943" i="4"/>
  <c r="O2943" i="4" s="1"/>
  <c r="N2944" i="4"/>
  <c r="N2945" i="4"/>
  <c r="O2945" i="4" s="1"/>
  <c r="N2946" i="4"/>
  <c r="O2946" i="4" s="1"/>
  <c r="N2947" i="4"/>
  <c r="O2947" i="4" s="1"/>
  <c r="N2948" i="4"/>
  <c r="N2949" i="4"/>
  <c r="O2949" i="4" s="1"/>
  <c r="N2950" i="4"/>
  <c r="O2950" i="4" s="1"/>
  <c r="N2951" i="4"/>
  <c r="O2951" i="4" s="1"/>
  <c r="N2952" i="4"/>
  <c r="O2952" i="4" s="1"/>
  <c r="N2953" i="4"/>
  <c r="O2953" i="4" s="1"/>
  <c r="N2954" i="4"/>
  <c r="O2954" i="4" s="1"/>
  <c r="N2955" i="4"/>
  <c r="N2956" i="4"/>
  <c r="O2956" i="4" s="1"/>
  <c r="N2957" i="4"/>
  <c r="O2957" i="4" s="1"/>
  <c r="N2958" i="4"/>
  <c r="O2958" i="4" s="1"/>
  <c r="N2959" i="4"/>
  <c r="O2959" i="4" s="1"/>
  <c r="N2960" i="4"/>
  <c r="O2960" i="4" s="1"/>
  <c r="N2961" i="4"/>
  <c r="O2961" i="4" s="1"/>
  <c r="N2962" i="4"/>
  <c r="O2962" i="4" s="1"/>
  <c r="N2963" i="4"/>
  <c r="N2964" i="4"/>
  <c r="N2965" i="4"/>
  <c r="O2965" i="4" s="1"/>
  <c r="N2966" i="4"/>
  <c r="O2966" i="4" s="1"/>
  <c r="N2967" i="4"/>
  <c r="O2967" i="4" s="1"/>
  <c r="N2968" i="4"/>
  <c r="O2968" i="4" s="1"/>
  <c r="N2969" i="4"/>
  <c r="O2969" i="4" s="1"/>
  <c r="N2970" i="4"/>
  <c r="O2970" i="4" s="1"/>
  <c r="N2971" i="4"/>
  <c r="O2971" i="4" s="1"/>
  <c r="N2972" i="4"/>
  <c r="O2972" i="4" s="1"/>
  <c r="N2973" i="4"/>
  <c r="O2973" i="4" s="1"/>
  <c r="N2974" i="4"/>
  <c r="O2974" i="4" s="1"/>
  <c r="N2975" i="4"/>
  <c r="N2976" i="4"/>
  <c r="O2976" i="4" s="1"/>
  <c r="N2977" i="4"/>
  <c r="O2977" i="4" s="1"/>
  <c r="N2978" i="4"/>
  <c r="O2978" i="4" s="1"/>
  <c r="N2979" i="4"/>
  <c r="O2979" i="4" s="1"/>
  <c r="N2980" i="4"/>
  <c r="N2981" i="4"/>
  <c r="O2981" i="4" s="1"/>
  <c r="N2982" i="4"/>
  <c r="O2982" i="4" s="1"/>
  <c r="N2983" i="4"/>
  <c r="N2984" i="4"/>
  <c r="N2985" i="4"/>
  <c r="O2985" i="4" s="1"/>
  <c r="N2986" i="4"/>
  <c r="O2986" i="4" s="1"/>
  <c r="N2987" i="4"/>
  <c r="O2987" i="4" s="1"/>
  <c r="N2988" i="4"/>
  <c r="N2989" i="4"/>
  <c r="O2989" i="4" s="1"/>
  <c r="N2990" i="4"/>
  <c r="O2990" i="4" s="1"/>
  <c r="N2991" i="4"/>
  <c r="O2991" i="4" s="1"/>
  <c r="N2992" i="4"/>
  <c r="O2992" i="4" s="1"/>
  <c r="N2993" i="4"/>
  <c r="O2993" i="4" s="1"/>
  <c r="N2994" i="4"/>
  <c r="O2994" i="4" s="1"/>
  <c r="N2995" i="4"/>
  <c r="O2995" i="4" s="1"/>
  <c r="N2996" i="4"/>
  <c r="O2996" i="4" s="1"/>
  <c r="N2997" i="4"/>
  <c r="O2997" i="4" s="1"/>
  <c r="N2998" i="4"/>
  <c r="O2998" i="4" s="1"/>
  <c r="N2999" i="4"/>
  <c r="N3000" i="4"/>
  <c r="N3001" i="4"/>
  <c r="O3001" i="4" s="1"/>
  <c r="N3002" i="4"/>
  <c r="O3002" i="4" s="1"/>
  <c r="N3003" i="4"/>
  <c r="O3003" i="4" s="1"/>
  <c r="N3004" i="4"/>
  <c r="N3005" i="4"/>
  <c r="O3005" i="4" s="1"/>
  <c r="N3006" i="4"/>
  <c r="O3006" i="4" s="1"/>
  <c r="N3007" i="4"/>
  <c r="O3007" i="4" s="1"/>
  <c r="N3008" i="4"/>
  <c r="N3009" i="4"/>
  <c r="O3009" i="4" s="1"/>
  <c r="N3010" i="4"/>
  <c r="O3010" i="4" s="1"/>
  <c r="N3011" i="4"/>
  <c r="O3011" i="4" s="1"/>
  <c r="N3012" i="4"/>
  <c r="N3013" i="4"/>
  <c r="O3013" i="4" s="1"/>
  <c r="N3014" i="4"/>
  <c r="N3015" i="4"/>
  <c r="O3015" i="4" s="1"/>
  <c r="N3016" i="4"/>
  <c r="N3017" i="4"/>
  <c r="O3017" i="4" s="1"/>
  <c r="N3018" i="4"/>
  <c r="O3018" i="4" s="1"/>
  <c r="N3019" i="4"/>
  <c r="O3019" i="4" s="1"/>
  <c r="N3020" i="4"/>
  <c r="O3020" i="4" s="1"/>
  <c r="N3021" i="4"/>
  <c r="O3021" i="4" s="1"/>
  <c r="N3022" i="4"/>
  <c r="N3023" i="4"/>
  <c r="O3023" i="4" s="1"/>
  <c r="N3024" i="4"/>
  <c r="N3025" i="4"/>
  <c r="N3026" i="4"/>
  <c r="O3026" i="4" s="1"/>
  <c r="N3027" i="4"/>
  <c r="O3027" i="4" s="1"/>
  <c r="N3028" i="4"/>
  <c r="O3028" i="4" s="1"/>
  <c r="N3029" i="4"/>
  <c r="O3029" i="4" s="1"/>
  <c r="N3030" i="4"/>
  <c r="N3031" i="4"/>
  <c r="O3031" i="4" s="1"/>
  <c r="N3032" i="4"/>
  <c r="O3032" i="4" s="1"/>
  <c r="N3033" i="4"/>
  <c r="N3034" i="4"/>
  <c r="O3034" i="4" s="1"/>
  <c r="N3035" i="4"/>
  <c r="O3035" i="4" s="1"/>
  <c r="N3036" i="4"/>
  <c r="O3036" i="4" s="1"/>
  <c r="N3037" i="4"/>
  <c r="O3037" i="4" s="1"/>
  <c r="N3038" i="4"/>
  <c r="O3038" i="4" s="1"/>
  <c r="N3039" i="4"/>
  <c r="O3039" i="4" s="1"/>
  <c r="N3040" i="4"/>
  <c r="O3040" i="4" s="1"/>
  <c r="N3041" i="4"/>
  <c r="N3042" i="4"/>
  <c r="O3042" i="4" s="1"/>
  <c r="N3043" i="4"/>
  <c r="O3043" i="4" s="1"/>
  <c r="N3044" i="4"/>
  <c r="O3044" i="4" s="1"/>
  <c r="N3045" i="4"/>
  <c r="O3045" i="4" s="1"/>
  <c r="N3046" i="4"/>
  <c r="O3046" i="4" s="1"/>
  <c r="N3047" i="4"/>
  <c r="O3047" i="4" s="1"/>
  <c r="N3048" i="4"/>
  <c r="O3048" i="4" s="1"/>
  <c r="N3049" i="4"/>
  <c r="O3049" i="4" s="1"/>
  <c r="N3050" i="4"/>
  <c r="O3050" i="4" s="1"/>
  <c r="N3051" i="4"/>
  <c r="O3051" i="4" s="1"/>
  <c r="N3052" i="4"/>
  <c r="O3052" i="4" s="1"/>
  <c r="N3053" i="4"/>
  <c r="O3053" i="4" s="1"/>
  <c r="N3054" i="4"/>
  <c r="N3055" i="4"/>
  <c r="O3055" i="4" s="1"/>
  <c r="N3056" i="4"/>
  <c r="O3056" i="4" s="1"/>
  <c r="N3057" i="4"/>
  <c r="O3057" i="4" s="1"/>
  <c r="N3058" i="4"/>
  <c r="O3058" i="4" s="1"/>
  <c r="N3059" i="4"/>
  <c r="O3059" i="4" s="1"/>
  <c r="N3060" i="4"/>
  <c r="O3060" i="4" s="1"/>
  <c r="N3061" i="4"/>
  <c r="O3061" i="4" s="1"/>
  <c r="N3062" i="4"/>
  <c r="O3062" i="4" s="1"/>
  <c r="N3063" i="4"/>
  <c r="O3063" i="4" s="1"/>
  <c r="N3064" i="4"/>
  <c r="O3064" i="4" s="1"/>
  <c r="N3065" i="4"/>
  <c r="N3066" i="4"/>
  <c r="O3066" i="4" s="1"/>
  <c r="N3067" i="4"/>
  <c r="N3068" i="4"/>
  <c r="N3069" i="4"/>
  <c r="O3069" i="4" s="1"/>
  <c r="N3070" i="4"/>
  <c r="O3070" i="4" s="1"/>
  <c r="N3071" i="4"/>
  <c r="O3071" i="4" s="1"/>
  <c r="N3072" i="4"/>
  <c r="N3073" i="4"/>
  <c r="O3073" i="4" s="1"/>
  <c r="N3074" i="4"/>
  <c r="O3074" i="4" s="1"/>
  <c r="N3075" i="4"/>
  <c r="O3075" i="4" s="1"/>
  <c r="N3076" i="4"/>
  <c r="O3076" i="4" s="1"/>
  <c r="N3077" i="4"/>
  <c r="O3077" i="4" s="1"/>
  <c r="N3078" i="4"/>
  <c r="N3079" i="4"/>
  <c r="N3080" i="4"/>
  <c r="N3081" i="4"/>
  <c r="O3081" i="4" s="1"/>
  <c r="N3082" i="4"/>
  <c r="O3082" i="4" s="1"/>
  <c r="N3083" i="4"/>
  <c r="O3083" i="4" s="1"/>
  <c r="N3084" i="4"/>
  <c r="N3085" i="4"/>
  <c r="O3085" i="4" s="1"/>
  <c r="N3086" i="4"/>
  <c r="O3086" i="4" s="1"/>
  <c r="N3087" i="4"/>
  <c r="N3088" i="4"/>
  <c r="N3089" i="4"/>
  <c r="N3090" i="4"/>
  <c r="O3090" i="4" s="1"/>
  <c r="N3091" i="4"/>
  <c r="O3091" i="4" s="1"/>
  <c r="N3092" i="4"/>
  <c r="O3092" i="4" s="1"/>
  <c r="N3093" i="4"/>
  <c r="O3093" i="4" s="1"/>
  <c r="N3094" i="4"/>
  <c r="O3094" i="4" s="1"/>
  <c r="N3095" i="4"/>
  <c r="O3095" i="4" s="1"/>
  <c r="N3096" i="4"/>
  <c r="N3097" i="4"/>
  <c r="N3098" i="4"/>
  <c r="O3098" i="4" s="1"/>
  <c r="N3099" i="4"/>
  <c r="O3099" i="4" s="1"/>
  <c r="N3100" i="4"/>
  <c r="N3101" i="4"/>
  <c r="O3101" i="4" s="1"/>
  <c r="N3102" i="4"/>
  <c r="O3102" i="4" s="1"/>
  <c r="N3103" i="4"/>
  <c r="O3103" i="4" s="1"/>
  <c r="N3104" i="4"/>
  <c r="O3104" i="4" s="1"/>
  <c r="N3105" i="4"/>
  <c r="O3105" i="4" s="1"/>
  <c r="N3106" i="4"/>
  <c r="O3106" i="4" s="1"/>
  <c r="N3107" i="4"/>
  <c r="N3108" i="4"/>
  <c r="O3108" i="4" s="1"/>
  <c r="N3109" i="4"/>
  <c r="O3109" i="4" s="1"/>
  <c r="N3110" i="4"/>
  <c r="O3110" i="4" s="1"/>
  <c r="N3111" i="4"/>
  <c r="O3111" i="4" s="1"/>
  <c r="N3112" i="4"/>
  <c r="N3113" i="4"/>
  <c r="O3113" i="4" s="1"/>
  <c r="N3114" i="4"/>
  <c r="O3114" i="4" s="1"/>
  <c r="N3115" i="4"/>
  <c r="O3115" i="4" s="1"/>
  <c r="N3116" i="4"/>
  <c r="O3116" i="4" s="1"/>
  <c r="N3117" i="4"/>
  <c r="O3117" i="4" s="1"/>
  <c r="N3118" i="4"/>
  <c r="N3119" i="4"/>
  <c r="O3119" i="4" s="1"/>
  <c r="N3120" i="4"/>
  <c r="O3120" i="4" s="1"/>
  <c r="N3121" i="4"/>
  <c r="N3122" i="4"/>
  <c r="O3122" i="4" s="1"/>
  <c r="N3123" i="4"/>
  <c r="O3123" i="4" s="1"/>
  <c r="N3124" i="4"/>
  <c r="O3124" i="4" s="1"/>
  <c r="N3125" i="4"/>
  <c r="O3125" i="4" s="1"/>
  <c r="N3126" i="4"/>
  <c r="O3126" i="4" s="1"/>
  <c r="N3127" i="4"/>
  <c r="N3128" i="4"/>
  <c r="O3128" i="4" s="1"/>
  <c r="N3129" i="4"/>
  <c r="N3130" i="4"/>
  <c r="O3130" i="4" s="1"/>
  <c r="N3131" i="4"/>
  <c r="O3131" i="4" s="1"/>
  <c r="N3132" i="4"/>
  <c r="N3133" i="4"/>
  <c r="O3133" i="4" s="1"/>
  <c r="N3134" i="4"/>
  <c r="N3135" i="4"/>
  <c r="N3136" i="4"/>
  <c r="O3136" i="4" s="1"/>
  <c r="N3137" i="4"/>
  <c r="O3137" i="4" s="1"/>
  <c r="N3138" i="4"/>
  <c r="O3138" i="4" s="1"/>
  <c r="N3139" i="4"/>
  <c r="O3139" i="4" s="1"/>
  <c r="N3140" i="4"/>
  <c r="O3140" i="4" s="1"/>
  <c r="N3141" i="4"/>
  <c r="O3141" i="4" s="1"/>
  <c r="N3142" i="4"/>
  <c r="N3143" i="4"/>
  <c r="O3143" i="4" s="1"/>
  <c r="N3144" i="4"/>
  <c r="O3144" i="4" s="1"/>
  <c r="N3145" i="4"/>
  <c r="O3145" i="4" s="1"/>
  <c r="N3146" i="4"/>
  <c r="O3146" i="4" s="1"/>
  <c r="N3147" i="4"/>
  <c r="O3147" i="4" s="1"/>
  <c r="N3148" i="4"/>
  <c r="O3148" i="4" s="1"/>
  <c r="N3149" i="4"/>
  <c r="O3149" i="4" s="1"/>
  <c r="N3150" i="4"/>
  <c r="O3150" i="4" s="1"/>
  <c r="N3151" i="4"/>
  <c r="N3152" i="4"/>
  <c r="O3152" i="4" s="1"/>
  <c r="N3153" i="4"/>
  <c r="N3154" i="4"/>
  <c r="O3154" i="4" s="1"/>
  <c r="N3155" i="4"/>
  <c r="O3155" i="4" s="1"/>
  <c r="N3156" i="4"/>
  <c r="O3156" i="4" s="1"/>
  <c r="N3157" i="4"/>
  <c r="O3157" i="4" s="1"/>
  <c r="N3158" i="4"/>
  <c r="O3158" i="4" s="1"/>
  <c r="N3159" i="4"/>
  <c r="O3159" i="4" s="1"/>
  <c r="N3160" i="4"/>
  <c r="O3160" i="4" s="1"/>
  <c r="N3161" i="4"/>
  <c r="O3161" i="4" s="1"/>
  <c r="N3162" i="4"/>
  <c r="O3162" i="4" s="1"/>
  <c r="N3163" i="4"/>
  <c r="O3163" i="4" s="1"/>
  <c r="N3164" i="4"/>
  <c r="N3165" i="4"/>
  <c r="O3165" i="4" s="1"/>
  <c r="N3166" i="4"/>
  <c r="O3166" i="4" s="1"/>
  <c r="N3167" i="4"/>
  <c r="O3167" i="4" s="1"/>
  <c r="N3168" i="4"/>
  <c r="O3168" i="4" s="1"/>
  <c r="N3169" i="4"/>
  <c r="O3169" i="4" s="1"/>
  <c r="N3170" i="4"/>
  <c r="O3170" i="4" s="1"/>
  <c r="N3171" i="4"/>
  <c r="N3172" i="4"/>
  <c r="N3173" i="4"/>
  <c r="O3173" i="4" s="1"/>
  <c r="N3174" i="4"/>
  <c r="N3175" i="4"/>
  <c r="O3175" i="4" s="1"/>
  <c r="N3176" i="4"/>
  <c r="N3177" i="4"/>
  <c r="N3178" i="4"/>
  <c r="O3178" i="4" s="1"/>
  <c r="N3179" i="4"/>
  <c r="N3180" i="4"/>
  <c r="N3181" i="4"/>
  <c r="O3181" i="4" s="1"/>
  <c r="N3182" i="4"/>
  <c r="O3182" i="4" s="1"/>
  <c r="N3183" i="4"/>
  <c r="N3184" i="4"/>
  <c r="N3185" i="4"/>
  <c r="N3186" i="4"/>
  <c r="O3186" i="4" s="1"/>
  <c r="N3187" i="4"/>
  <c r="O3187" i="4" s="1"/>
  <c r="N3188" i="4"/>
  <c r="N3189" i="4"/>
  <c r="O3189" i="4" s="1"/>
  <c r="N3190" i="4"/>
  <c r="O3190" i="4" s="1"/>
  <c r="N3191" i="4"/>
  <c r="O3191" i="4" s="1"/>
  <c r="N3192" i="4"/>
  <c r="O3192" i="4" s="1"/>
  <c r="N3193" i="4"/>
  <c r="N3194" i="4"/>
  <c r="O3194" i="4" s="1"/>
  <c r="N3195" i="4"/>
  <c r="O3195" i="4" s="1"/>
  <c r="N3196" i="4"/>
  <c r="N3197" i="4"/>
  <c r="O3197" i="4" s="1"/>
  <c r="N3198" i="4"/>
  <c r="O3198" i="4" s="1"/>
  <c r="N3199" i="4"/>
  <c r="O3199" i="4" s="1"/>
  <c r="N3200" i="4"/>
  <c r="O3200" i="4" s="1"/>
  <c r="N3201" i="4"/>
  <c r="O3201" i="4" s="1"/>
  <c r="N3202" i="4"/>
  <c r="O3202" i="4" s="1"/>
  <c r="N3203" i="4"/>
  <c r="O3203" i="4" s="1"/>
  <c r="N3204" i="4"/>
  <c r="O3204" i="4" s="1"/>
  <c r="N3205" i="4"/>
  <c r="O3205" i="4" s="1"/>
  <c r="N3206" i="4"/>
  <c r="O3206" i="4" s="1"/>
  <c r="N3207" i="4"/>
  <c r="O3207" i="4" s="1"/>
  <c r="N3208" i="4"/>
  <c r="O3208" i="4" s="1"/>
  <c r="N3209" i="4"/>
  <c r="O3209" i="4" s="1"/>
  <c r="N3210" i="4"/>
  <c r="O3210" i="4" s="1"/>
  <c r="N3211" i="4"/>
  <c r="O3211" i="4" s="1"/>
  <c r="N3212" i="4"/>
  <c r="O3212" i="4" s="1"/>
  <c r="N3213" i="4"/>
  <c r="O3213" i="4" s="1"/>
  <c r="N3214" i="4"/>
  <c r="N3215" i="4"/>
  <c r="N3216" i="4"/>
  <c r="O3216" i="4" s="1"/>
  <c r="N3217" i="4"/>
  <c r="N3218" i="4"/>
  <c r="O3218" i="4" s="1"/>
  <c r="N3219" i="4"/>
  <c r="N3220" i="4"/>
  <c r="O3220" i="4" s="1"/>
  <c r="N3221" i="4"/>
  <c r="O3221" i="4" s="1"/>
  <c r="N3222" i="4"/>
  <c r="O3222" i="4" s="1"/>
  <c r="N3223" i="4"/>
  <c r="O3223" i="4" s="1"/>
  <c r="N3224" i="4"/>
  <c r="O3224" i="4" s="1"/>
  <c r="N3225" i="4"/>
  <c r="O3225" i="4" s="1"/>
  <c r="N3226" i="4"/>
  <c r="O3226" i="4" s="1"/>
  <c r="N3227" i="4"/>
  <c r="O3227" i="4" s="1"/>
  <c r="N3228" i="4"/>
  <c r="O3228" i="4" s="1"/>
  <c r="N3229" i="4"/>
  <c r="O3229" i="4" s="1"/>
  <c r="N3230" i="4"/>
  <c r="O3230" i="4" s="1"/>
  <c r="N3231" i="4"/>
  <c r="N3232" i="4"/>
  <c r="N3233" i="4"/>
  <c r="N3234" i="4"/>
  <c r="O3234" i="4" s="1"/>
  <c r="N3235" i="4"/>
  <c r="O3235" i="4" s="1"/>
  <c r="N3236" i="4"/>
  <c r="N3237" i="4"/>
  <c r="O3237" i="4" s="1"/>
  <c r="N3238" i="4"/>
  <c r="O3238" i="4" s="1"/>
  <c r="N3239" i="4"/>
  <c r="O3239" i="4" s="1"/>
  <c r="N3240" i="4"/>
  <c r="O3240" i="4" s="1"/>
  <c r="N3241" i="4"/>
  <c r="O3241" i="4" s="1"/>
  <c r="N3242" i="4"/>
  <c r="O3242" i="4" s="1"/>
  <c r="N3243" i="4"/>
  <c r="O3243" i="4" s="1"/>
  <c r="N3244" i="4"/>
  <c r="O3244" i="4" s="1"/>
  <c r="N3245" i="4"/>
  <c r="O3245" i="4" s="1"/>
  <c r="N3246" i="4"/>
  <c r="O3246" i="4" s="1"/>
  <c r="N3247" i="4"/>
  <c r="N3248" i="4"/>
  <c r="O3248" i="4" s="1"/>
  <c r="N3249" i="4"/>
  <c r="O3249" i="4" s="1"/>
  <c r="N3250" i="4"/>
  <c r="O3250" i="4" s="1"/>
  <c r="N3251" i="4"/>
  <c r="O3251" i="4" s="1"/>
  <c r="N3252" i="4"/>
  <c r="O3252" i="4" s="1"/>
  <c r="N3253" i="4"/>
  <c r="O3253" i="4" s="1"/>
  <c r="N3254" i="4"/>
  <c r="N3255" i="4"/>
  <c r="N3256" i="4"/>
  <c r="O3256" i="4" s="1"/>
  <c r="N3257" i="4"/>
  <c r="O3257" i="4" s="1"/>
  <c r="N3258" i="4"/>
  <c r="O3258" i="4" s="1"/>
  <c r="N3259" i="4"/>
  <c r="O3259" i="4" s="1"/>
  <c r="N3260" i="4"/>
  <c r="O3260" i="4" s="1"/>
  <c r="N3261" i="4"/>
  <c r="O3261" i="4" s="1"/>
  <c r="N3262" i="4"/>
  <c r="N3263" i="4"/>
  <c r="O3263" i="4" s="1"/>
  <c r="N3264" i="4"/>
  <c r="N3265" i="4"/>
  <c r="O3265" i="4" s="1"/>
  <c r="N3266" i="4"/>
  <c r="O3266" i="4" s="1"/>
  <c r="N3267" i="4"/>
  <c r="O3267" i="4" s="1"/>
  <c r="N3268" i="4"/>
  <c r="O3268" i="4" s="1"/>
  <c r="N3269" i="4"/>
  <c r="O3269" i="4" s="1"/>
  <c r="N3270" i="4"/>
  <c r="O3270" i="4" s="1"/>
  <c r="N3271" i="4"/>
  <c r="O3271" i="4" s="1"/>
  <c r="N3272" i="4"/>
  <c r="O3272" i="4" s="1"/>
  <c r="N3273" i="4"/>
  <c r="O3273" i="4" s="1"/>
  <c r="N3274" i="4"/>
  <c r="O3274" i="4" s="1"/>
  <c r="N3275" i="4"/>
  <c r="O3275" i="4" s="1"/>
  <c r="N3276" i="4"/>
  <c r="N3277" i="4"/>
  <c r="O3277" i="4" s="1"/>
  <c r="N3278" i="4"/>
  <c r="O3278" i="4" s="1"/>
  <c r="N3279" i="4"/>
  <c r="O3279" i="4" s="1"/>
  <c r="N3280" i="4"/>
  <c r="O3280" i="4" s="1"/>
  <c r="N3281" i="4"/>
  <c r="O3281" i="4" s="1"/>
  <c r="N3282" i="4"/>
  <c r="O3282" i="4" s="1"/>
  <c r="N3283" i="4"/>
  <c r="O3283" i="4" s="1"/>
  <c r="N3284" i="4"/>
  <c r="O3284" i="4" s="1"/>
  <c r="N3285" i="4"/>
  <c r="O3285" i="4" s="1"/>
  <c r="N3286" i="4"/>
  <c r="N3287" i="4"/>
  <c r="N3288" i="4"/>
  <c r="O3288" i="4" s="1"/>
  <c r="N3289" i="4"/>
  <c r="O3289" i="4" s="1"/>
  <c r="N3290" i="4"/>
  <c r="O3290" i="4" s="1"/>
  <c r="N3291" i="4"/>
  <c r="O3291" i="4" s="1"/>
  <c r="N3292" i="4"/>
  <c r="O3292" i="4" s="1"/>
  <c r="N3293" i="4"/>
  <c r="O3293" i="4" s="1"/>
  <c r="N3294" i="4"/>
  <c r="O3294" i="4" s="1"/>
  <c r="N3295" i="4"/>
  <c r="O3295" i="4" s="1"/>
  <c r="N3296" i="4"/>
  <c r="O3296" i="4" s="1"/>
  <c r="N3297" i="4"/>
  <c r="O3297" i="4" s="1"/>
  <c r="N3298" i="4"/>
  <c r="O3298" i="4" s="1"/>
  <c r="N3299" i="4"/>
  <c r="O3299" i="4" s="1"/>
  <c r="N3300" i="4"/>
  <c r="O3300" i="4" s="1"/>
  <c r="N3301" i="4"/>
  <c r="O3301" i="4" s="1"/>
  <c r="N3302" i="4"/>
  <c r="N3303" i="4"/>
  <c r="O3303" i="4" s="1"/>
  <c r="N3304" i="4"/>
  <c r="N3305" i="4"/>
  <c r="O3305" i="4" s="1"/>
  <c r="N3306" i="4"/>
  <c r="O3306" i="4" s="1"/>
  <c r="N3307" i="4"/>
  <c r="O3307" i="4" s="1"/>
  <c r="N3308" i="4"/>
  <c r="N3309" i="4"/>
  <c r="O3309" i="4" s="1"/>
  <c r="N3310" i="4"/>
  <c r="O3310" i="4" s="1"/>
  <c r="N3311" i="4"/>
  <c r="O3311" i="4" s="1"/>
  <c r="N3312" i="4"/>
  <c r="N3313" i="4"/>
  <c r="N3314" i="4"/>
  <c r="O3314" i="4" s="1"/>
  <c r="N3315" i="4"/>
  <c r="O3315" i="4" s="1"/>
  <c r="N3316" i="4"/>
  <c r="N3317" i="4"/>
  <c r="O3317" i="4" s="1"/>
  <c r="N3318" i="4"/>
  <c r="O3318" i="4" s="1"/>
  <c r="N3319" i="4"/>
  <c r="O3319" i="4" s="1"/>
  <c r="N3320" i="4"/>
  <c r="O3320" i="4" s="1"/>
  <c r="N3321" i="4"/>
  <c r="O3321" i="4" s="1"/>
  <c r="N3322" i="4"/>
  <c r="O3322" i="4" s="1"/>
  <c r="N3323" i="4"/>
  <c r="O3323" i="4" s="1"/>
  <c r="N3324" i="4"/>
  <c r="O3324" i="4" s="1"/>
  <c r="N3325" i="4"/>
  <c r="O3325" i="4" s="1"/>
  <c r="N3326" i="4"/>
  <c r="N3327" i="4"/>
  <c r="O3327" i="4" s="1"/>
  <c r="N3328" i="4"/>
  <c r="O3328" i="4" s="1"/>
  <c r="N3329" i="4"/>
  <c r="O3329" i="4" s="1"/>
  <c r="N3330" i="4"/>
  <c r="O3330" i="4" s="1"/>
  <c r="N3331" i="4"/>
  <c r="O3331" i="4" s="1"/>
  <c r="N3332" i="4"/>
  <c r="O3332" i="4" s="1"/>
  <c r="N3333" i="4"/>
  <c r="O3333" i="4" s="1"/>
  <c r="N3334" i="4"/>
  <c r="O3334" i="4" s="1"/>
  <c r="N3335" i="4"/>
  <c r="N3336" i="4"/>
  <c r="O3336" i="4" s="1"/>
  <c r="N3337" i="4"/>
  <c r="N3338" i="4"/>
  <c r="O3338" i="4" s="1"/>
  <c r="N3339" i="4"/>
  <c r="O3339" i="4" s="1"/>
  <c r="N3340" i="4"/>
  <c r="O3340" i="4" s="1"/>
  <c r="N3341" i="4"/>
  <c r="O3341" i="4" s="1"/>
  <c r="N3342" i="4"/>
  <c r="N3343" i="4"/>
  <c r="O3343" i="4" s="1"/>
  <c r="N3344" i="4"/>
  <c r="O3344" i="4" s="1"/>
  <c r="N3345" i="4"/>
  <c r="O3345" i="4" s="1"/>
  <c r="N3346" i="4"/>
  <c r="O3346" i="4" s="1"/>
  <c r="N3347" i="4"/>
  <c r="O3347" i="4" s="1"/>
  <c r="N3348" i="4"/>
  <c r="O3348" i="4" s="1"/>
  <c r="N3349" i="4"/>
  <c r="O3349" i="4" s="1"/>
  <c r="N3350" i="4"/>
  <c r="N3351" i="4"/>
  <c r="N3352" i="4"/>
  <c r="O3352" i="4" s="1"/>
  <c r="N3353" i="4"/>
  <c r="O3353" i="4" s="1"/>
  <c r="N3354" i="4"/>
  <c r="O3354" i="4" s="1"/>
  <c r="N3355" i="4"/>
  <c r="O3355" i="4" s="1"/>
  <c r="N3356" i="4"/>
  <c r="O3356" i="4" s="1"/>
  <c r="N3357" i="4"/>
  <c r="O3357" i="4" s="1"/>
  <c r="N3358" i="4"/>
  <c r="O3358" i="4" s="1"/>
  <c r="N3359" i="4"/>
  <c r="O3359" i="4" s="1"/>
  <c r="N3360" i="4"/>
  <c r="O3360" i="4" s="1"/>
  <c r="N3361" i="4"/>
  <c r="O3361" i="4" s="1"/>
  <c r="N3362" i="4"/>
  <c r="O3362" i="4" s="1"/>
  <c r="N3363" i="4"/>
  <c r="O3363" i="4" s="1"/>
  <c r="N3364" i="4"/>
  <c r="O3364" i="4" s="1"/>
  <c r="N3365" i="4"/>
  <c r="O3365" i="4" s="1"/>
  <c r="N3366" i="4"/>
  <c r="O3366" i="4" s="1"/>
  <c r="N3367" i="4"/>
  <c r="O3367" i="4" s="1"/>
  <c r="N3368" i="4"/>
  <c r="N3369" i="4"/>
  <c r="O3369" i="4" s="1"/>
  <c r="N3370" i="4"/>
  <c r="O3370" i="4" s="1"/>
  <c r="N3371" i="4"/>
  <c r="O3371" i="4" s="1"/>
  <c r="N3372" i="4"/>
  <c r="O3372" i="4" s="1"/>
  <c r="N3373" i="4"/>
  <c r="O3373" i="4" s="1"/>
  <c r="N3374" i="4"/>
  <c r="O3374" i="4" s="1"/>
  <c r="N3375" i="4"/>
  <c r="N3376" i="4"/>
  <c r="N3377" i="4"/>
  <c r="O3377" i="4" s="1"/>
  <c r="N3378" i="4"/>
  <c r="O3378" i="4" s="1"/>
  <c r="N3379" i="4"/>
  <c r="O3379" i="4" s="1"/>
  <c r="N3380" i="4"/>
  <c r="N3381" i="4"/>
  <c r="O3381" i="4" s="1"/>
  <c r="N3382" i="4"/>
  <c r="O3382" i="4" s="1"/>
  <c r="N3383" i="4"/>
  <c r="N3384" i="4"/>
  <c r="O3384" i="4" s="1"/>
  <c r="N3385" i="4"/>
  <c r="N3386" i="4"/>
  <c r="O3386" i="4" s="1"/>
  <c r="N3387" i="4"/>
  <c r="O3387" i="4" s="1"/>
  <c r="N3388" i="4"/>
  <c r="O3388" i="4" s="1"/>
  <c r="N3389" i="4"/>
  <c r="O3389" i="4" s="1"/>
  <c r="N3390" i="4"/>
  <c r="N3391" i="4"/>
  <c r="O3391" i="4" s="1"/>
  <c r="N3392" i="4"/>
  <c r="N3393" i="4"/>
  <c r="N3394" i="4"/>
  <c r="O3394" i="4" s="1"/>
  <c r="N3395" i="4"/>
  <c r="O3395" i="4" s="1"/>
  <c r="N3396" i="4"/>
  <c r="N3397" i="4"/>
  <c r="O3397" i="4" s="1"/>
  <c r="N3398" i="4"/>
  <c r="N3399" i="4"/>
  <c r="O3399" i="4" s="1"/>
  <c r="N3400" i="4"/>
  <c r="O3400" i="4" s="1"/>
  <c r="N3401" i="4"/>
  <c r="N3402" i="4"/>
  <c r="O3402" i="4" s="1"/>
  <c r="N3403" i="4"/>
  <c r="O3403" i="4" s="1"/>
  <c r="N3404" i="4"/>
  <c r="O3404" i="4" s="1"/>
  <c r="N3405" i="4"/>
  <c r="O3405" i="4" s="1"/>
  <c r="N3406" i="4"/>
  <c r="O3406" i="4" s="1"/>
  <c r="N3407" i="4"/>
  <c r="O3407" i="4" s="1"/>
  <c r="N3408" i="4"/>
  <c r="N3409" i="4"/>
  <c r="O3409" i="4" s="1"/>
  <c r="N3410" i="4"/>
  <c r="O3410" i="4" s="1"/>
  <c r="N3411" i="4"/>
  <c r="O3411" i="4" s="1"/>
  <c r="N3412" i="4"/>
  <c r="O3412" i="4" s="1"/>
  <c r="N3413" i="4"/>
  <c r="O3413" i="4" s="1"/>
  <c r="N3414" i="4"/>
  <c r="O3414" i="4" s="1"/>
  <c r="N3415" i="4"/>
  <c r="O3415" i="4" s="1"/>
  <c r="N3416" i="4"/>
  <c r="N3417" i="4"/>
  <c r="O3417" i="4" s="1"/>
  <c r="N3418" i="4"/>
  <c r="O3418" i="4" s="1"/>
  <c r="N3419" i="4"/>
  <c r="O3419" i="4" s="1"/>
  <c r="N3420" i="4"/>
  <c r="O3420" i="4" s="1"/>
  <c r="N3421" i="4"/>
  <c r="O3421" i="4" s="1"/>
  <c r="N3422" i="4"/>
  <c r="O3422" i="4" s="1"/>
  <c r="N3423" i="4"/>
  <c r="N3424" i="4"/>
  <c r="N3425" i="4"/>
  <c r="O3425" i="4" s="1"/>
  <c r="N3426" i="4"/>
  <c r="O3426" i="4" s="1"/>
  <c r="N3427" i="4"/>
  <c r="O3427" i="4" s="1"/>
  <c r="N3428" i="4"/>
  <c r="O3428" i="4" s="1"/>
  <c r="N3429" i="4"/>
  <c r="O3429" i="4" s="1"/>
  <c r="N3430" i="4"/>
  <c r="O3430" i="4" s="1"/>
  <c r="N3431" i="4"/>
  <c r="O3431" i="4" s="1"/>
  <c r="N3432" i="4"/>
  <c r="O3432" i="4" s="1"/>
  <c r="N3433" i="4"/>
  <c r="N3434" i="4"/>
  <c r="O3434" i="4" s="1"/>
  <c r="N3435" i="4"/>
  <c r="O3435" i="4" s="1"/>
  <c r="N3436" i="4"/>
  <c r="O3436" i="4" s="1"/>
  <c r="N3437" i="4"/>
  <c r="O3437" i="4" s="1"/>
  <c r="N3438" i="4"/>
  <c r="N3439" i="4"/>
  <c r="O3439" i="4" s="1"/>
  <c r="N3440" i="4"/>
  <c r="N3441" i="4"/>
  <c r="O3441" i="4" s="1"/>
  <c r="N3442" i="4"/>
  <c r="O3442" i="4" s="1"/>
  <c r="N3443" i="4"/>
  <c r="O3443" i="4" s="1"/>
  <c r="N3444" i="4"/>
  <c r="O3444" i="4" s="1"/>
  <c r="N3445" i="4"/>
  <c r="O3445" i="4" s="1"/>
  <c r="N3446" i="4"/>
  <c r="N3447" i="4"/>
  <c r="O3447" i="4" s="1"/>
  <c r="N3448" i="4"/>
  <c r="O3448" i="4" s="1"/>
  <c r="N3449" i="4"/>
  <c r="N3450" i="4"/>
  <c r="O3450" i="4" s="1"/>
  <c r="N3451" i="4"/>
  <c r="O3451" i="4" s="1"/>
  <c r="N3452" i="4"/>
  <c r="O3452" i="4" s="1"/>
  <c r="N3453" i="4"/>
  <c r="O3453" i="4" s="1"/>
  <c r="N3454" i="4"/>
  <c r="N3455" i="4"/>
  <c r="N3456" i="4"/>
  <c r="O3456" i="4" s="1"/>
  <c r="N3457" i="4"/>
  <c r="O3457" i="4" s="1"/>
  <c r="N3458" i="4"/>
  <c r="O3458" i="4" s="1"/>
  <c r="N3459" i="4"/>
  <c r="O3459" i="4" s="1"/>
  <c r="N3460" i="4"/>
  <c r="N3461" i="4"/>
  <c r="O3461" i="4" s="1"/>
  <c r="N3462" i="4"/>
  <c r="O3462" i="4" s="1"/>
  <c r="N3463" i="4"/>
  <c r="O3463" i="4" s="1"/>
  <c r="N3464" i="4"/>
  <c r="O3464" i="4" s="1"/>
  <c r="N3465" i="4"/>
  <c r="O3465" i="4" s="1"/>
  <c r="N3466" i="4"/>
  <c r="O3466" i="4" s="1"/>
  <c r="N3467" i="4"/>
  <c r="O3467" i="4" s="1"/>
  <c r="N3468" i="4"/>
  <c r="O3468" i="4" s="1"/>
  <c r="N3469" i="4"/>
  <c r="O3469" i="4" s="1"/>
  <c r="N3470" i="4"/>
  <c r="N3471" i="4"/>
  <c r="O3471" i="4" s="1"/>
  <c r="N3472" i="4"/>
  <c r="N3473" i="4"/>
  <c r="O3473" i="4" s="1"/>
  <c r="N3474" i="4"/>
  <c r="O3474" i="4" s="1"/>
  <c r="N3475" i="4"/>
  <c r="O3475" i="4" s="1"/>
  <c r="N3476" i="4"/>
  <c r="N3477" i="4"/>
  <c r="O3477" i="4" s="1"/>
  <c r="N3478" i="4"/>
  <c r="O3478" i="4" s="1"/>
  <c r="N3479" i="4"/>
  <c r="O3479" i="4" s="1"/>
  <c r="N3480" i="4"/>
  <c r="O3480" i="4" s="1"/>
  <c r="N3481" i="4"/>
  <c r="O3481" i="4" s="1"/>
  <c r="N3482" i="4"/>
  <c r="O3482" i="4" s="1"/>
  <c r="N3483" i="4"/>
  <c r="O3483" i="4" s="1"/>
  <c r="N3484" i="4"/>
  <c r="O3484" i="4" s="1"/>
  <c r="N3485" i="4"/>
  <c r="O3485" i="4" s="1"/>
  <c r="N3486" i="4"/>
  <c r="O3486" i="4" s="1"/>
  <c r="N3487" i="4"/>
  <c r="O3487" i="4" s="1"/>
  <c r="N3488" i="4"/>
  <c r="O3488" i="4" s="1"/>
  <c r="N3489" i="4"/>
  <c r="O3489" i="4" s="1"/>
  <c r="N3490" i="4"/>
  <c r="O3490" i="4" s="1"/>
  <c r="N3491" i="4"/>
  <c r="O3491" i="4" s="1"/>
  <c r="N3492" i="4"/>
  <c r="O3492" i="4" s="1"/>
  <c r="N3493" i="4"/>
  <c r="O3493" i="4" s="1"/>
  <c r="N3494" i="4"/>
  <c r="N3495" i="4"/>
  <c r="O3495" i="4" s="1"/>
  <c r="N3496" i="4"/>
  <c r="O3496" i="4" s="1"/>
  <c r="N3497" i="4"/>
  <c r="O3497" i="4" s="1"/>
  <c r="N3498" i="4"/>
  <c r="O3498" i="4" s="1"/>
  <c r="N3499" i="4"/>
  <c r="O3499" i="4" s="1"/>
  <c r="N3500" i="4"/>
  <c r="O3500" i="4" s="1"/>
  <c r="N3501" i="4"/>
  <c r="O3501" i="4" s="1"/>
  <c r="N3502" i="4"/>
  <c r="O3502" i="4" s="1"/>
  <c r="N3503" i="4"/>
  <c r="O3503" i="4" s="1"/>
  <c r="N3504" i="4"/>
  <c r="O3504" i="4" s="1"/>
  <c r="N3505" i="4"/>
  <c r="N3506" i="4"/>
  <c r="O3506" i="4" s="1"/>
  <c r="N3507" i="4"/>
  <c r="O3507" i="4" s="1"/>
  <c r="N3508" i="4"/>
  <c r="O3508" i="4" s="1"/>
  <c r="N3509" i="4"/>
  <c r="O3509" i="4" s="1"/>
  <c r="N3510" i="4"/>
  <c r="O3510" i="4" s="1"/>
  <c r="N3511" i="4"/>
  <c r="O3511" i="4" s="1"/>
  <c r="N3512" i="4"/>
  <c r="N3513" i="4"/>
  <c r="N3514" i="4"/>
  <c r="O3514" i="4" s="1"/>
  <c r="N3515" i="4"/>
  <c r="O3515" i="4" s="1"/>
  <c r="N3516" i="4"/>
  <c r="O3516" i="4" s="1"/>
  <c r="N3517" i="4"/>
  <c r="O3517" i="4" s="1"/>
  <c r="N3518" i="4"/>
  <c r="N3519" i="4"/>
  <c r="O3519" i="4" s="1"/>
  <c r="N3520" i="4"/>
  <c r="O3520" i="4" s="1"/>
  <c r="N3521" i="4"/>
  <c r="O3521" i="4" s="1"/>
  <c r="N3522" i="4"/>
  <c r="O3522" i="4" s="1"/>
  <c r="N3523" i="4"/>
  <c r="O3523" i="4" s="1"/>
  <c r="N3524" i="4"/>
  <c r="O3524" i="4" s="1"/>
  <c r="N3525" i="4"/>
  <c r="O3525" i="4" s="1"/>
  <c r="N3526" i="4"/>
  <c r="O3526" i="4" s="1"/>
  <c r="N3527" i="4"/>
  <c r="O3527" i="4" s="1"/>
  <c r="N3528" i="4"/>
  <c r="O3528" i="4" s="1"/>
  <c r="N3529" i="4"/>
  <c r="O3529" i="4" s="1"/>
  <c r="N3530" i="4"/>
  <c r="O3530" i="4" s="1"/>
  <c r="N3531" i="4"/>
  <c r="O3531" i="4" s="1"/>
  <c r="N3532" i="4"/>
  <c r="O3532" i="4" s="1"/>
  <c r="N3533" i="4"/>
  <c r="O3533" i="4" s="1"/>
  <c r="N3534" i="4"/>
  <c r="O3534" i="4" s="1"/>
  <c r="N3535" i="4"/>
  <c r="O3535" i="4" s="1"/>
  <c r="N3536" i="4"/>
  <c r="O3536" i="4" s="1"/>
  <c r="N3537" i="4"/>
  <c r="O3537" i="4" s="1"/>
  <c r="N3538" i="4"/>
  <c r="O3538" i="4" s="1"/>
  <c r="N3539" i="4"/>
  <c r="O3539" i="4" s="1"/>
  <c r="N3540" i="4"/>
  <c r="O3540" i="4" s="1"/>
  <c r="N3541" i="4"/>
  <c r="O3541" i="4" s="1"/>
  <c r="N3542" i="4"/>
  <c r="O3542" i="4" s="1"/>
  <c r="N3543" i="4"/>
  <c r="O3543" i="4" s="1"/>
  <c r="N3544" i="4"/>
  <c r="O3544" i="4" s="1"/>
  <c r="N3545" i="4"/>
  <c r="N3546" i="4"/>
  <c r="O3546" i="4" s="1"/>
  <c r="N3547" i="4"/>
  <c r="O3547" i="4" s="1"/>
  <c r="N3548" i="4"/>
  <c r="O3548" i="4" s="1"/>
  <c r="N3549" i="4"/>
  <c r="O3549" i="4" s="1"/>
  <c r="N3550" i="4"/>
  <c r="O3550" i="4" s="1"/>
  <c r="N3551" i="4"/>
  <c r="O3551" i="4" s="1"/>
  <c r="N3552" i="4"/>
  <c r="O3552" i="4" s="1"/>
  <c r="N3553" i="4"/>
  <c r="N3554" i="4"/>
  <c r="O3554" i="4" s="1"/>
  <c r="N3555" i="4"/>
  <c r="O3555" i="4" s="1"/>
  <c r="N3556" i="4"/>
  <c r="O3556" i="4" s="1"/>
  <c r="N3557" i="4"/>
  <c r="O3557" i="4" s="1"/>
  <c r="N3558" i="4"/>
  <c r="O3558" i="4" s="1"/>
  <c r="N3559" i="4"/>
  <c r="O3559" i="4" s="1"/>
  <c r="N3560" i="4"/>
  <c r="O3560" i="4" s="1"/>
  <c r="N3561" i="4"/>
  <c r="N3562" i="4"/>
  <c r="O3562" i="4" s="1"/>
  <c r="N3563" i="4"/>
  <c r="O3563" i="4" s="1"/>
  <c r="N3564" i="4"/>
  <c r="O3564" i="4" s="1"/>
  <c r="N3565" i="4"/>
  <c r="O3565" i="4" s="1"/>
  <c r="N3566" i="4"/>
  <c r="O3566" i="4" s="1"/>
  <c r="N3567" i="4"/>
  <c r="N3568" i="4"/>
  <c r="O3568" i="4" s="1"/>
  <c r="N3569" i="4"/>
  <c r="N3570" i="4"/>
  <c r="O3570" i="4" s="1"/>
  <c r="N3571" i="4"/>
  <c r="O3571" i="4" s="1"/>
  <c r="N3572" i="4"/>
  <c r="O3572" i="4" s="1"/>
  <c r="N3573" i="4"/>
  <c r="O3573" i="4" s="1"/>
  <c r="N3574" i="4"/>
  <c r="O3574" i="4" s="1"/>
  <c r="N3575" i="4"/>
  <c r="N3576" i="4"/>
  <c r="N3577" i="4"/>
  <c r="O3577" i="4" s="1"/>
  <c r="N3578" i="4"/>
  <c r="O3578" i="4" s="1"/>
  <c r="N3579" i="4"/>
  <c r="O3579" i="4" s="1"/>
  <c r="N3580" i="4"/>
  <c r="O3580" i="4" s="1"/>
  <c r="N3581" i="4"/>
  <c r="O3581" i="4" s="1"/>
  <c r="N3582" i="4"/>
  <c r="O3582" i="4" s="1"/>
  <c r="N3583" i="4"/>
  <c r="O3583" i="4" s="1"/>
  <c r="N3584" i="4"/>
  <c r="N3585" i="4"/>
  <c r="O3585" i="4" s="1"/>
  <c r="N3586" i="4"/>
  <c r="O3586" i="4" s="1"/>
  <c r="N3587" i="4"/>
  <c r="O3587" i="4" s="1"/>
  <c r="N3588" i="4"/>
  <c r="O3588" i="4" s="1"/>
  <c r="N3589" i="4"/>
  <c r="O3589" i="4" s="1"/>
  <c r="N3590" i="4"/>
  <c r="O3590" i="4" s="1"/>
  <c r="N3591" i="4"/>
  <c r="O3591" i="4" s="1"/>
  <c r="N3592" i="4"/>
  <c r="N3593" i="4"/>
  <c r="O3593" i="4" s="1"/>
  <c r="N3594" i="4"/>
  <c r="O3594" i="4" s="1"/>
  <c r="N3595" i="4"/>
  <c r="O3595" i="4" s="1"/>
  <c r="N3596" i="4"/>
  <c r="O3596" i="4" s="1"/>
  <c r="N3597" i="4"/>
  <c r="O3597" i="4" s="1"/>
  <c r="N3598" i="4"/>
  <c r="O3598" i="4" s="1"/>
  <c r="N3599" i="4"/>
  <c r="O3599" i="4" s="1"/>
  <c r="N3600" i="4"/>
  <c r="O3600" i="4" s="1"/>
  <c r="N3601" i="4"/>
  <c r="O3601" i="4" s="1"/>
  <c r="N3602" i="4"/>
  <c r="O3602" i="4" s="1"/>
  <c r="N3603" i="4"/>
  <c r="O3603" i="4" s="1"/>
  <c r="N3604" i="4"/>
  <c r="O3604" i="4" s="1"/>
  <c r="N3605" i="4"/>
  <c r="O3605" i="4" s="1"/>
  <c r="N3606" i="4"/>
  <c r="O3606" i="4" s="1"/>
  <c r="N3607" i="4"/>
  <c r="N3608" i="4"/>
  <c r="O3608" i="4" s="1"/>
  <c r="N3609" i="4"/>
  <c r="N3610" i="4"/>
  <c r="O3610" i="4" s="1"/>
  <c r="N3611" i="4"/>
  <c r="O3611" i="4" s="1"/>
  <c r="N3612" i="4"/>
  <c r="O3612" i="4" s="1"/>
  <c r="N3613" i="4"/>
  <c r="O3613" i="4" s="1"/>
  <c r="N3614" i="4"/>
  <c r="O3614" i="4" s="1"/>
  <c r="N3615" i="4"/>
  <c r="N3616" i="4"/>
  <c r="N3617" i="4"/>
  <c r="O3617" i="4" s="1"/>
  <c r="N3618" i="4"/>
  <c r="O3618" i="4" s="1"/>
  <c r="N3619" i="4"/>
  <c r="O3619" i="4" s="1"/>
  <c r="N3620" i="4"/>
  <c r="O3620" i="4" s="1"/>
  <c r="N3621" i="4"/>
  <c r="O3621" i="4" s="1"/>
  <c r="N3622" i="4"/>
  <c r="O3622" i="4" s="1"/>
  <c r="N3623" i="4"/>
  <c r="O3623" i="4" s="1"/>
  <c r="N3624" i="4"/>
  <c r="O3624" i="4" s="1"/>
  <c r="N3625" i="4"/>
  <c r="N3626" i="4"/>
  <c r="O3626" i="4" s="1"/>
  <c r="N3627" i="4"/>
  <c r="O3627" i="4" s="1"/>
  <c r="N3628" i="4"/>
  <c r="O3628" i="4" s="1"/>
  <c r="N3629" i="4"/>
  <c r="O3629" i="4" s="1"/>
  <c r="N3630" i="4"/>
  <c r="O3630" i="4" s="1"/>
  <c r="N3631" i="4"/>
  <c r="F28" i="6"/>
  <c r="E27" i="6"/>
  <c r="B26" i="6"/>
  <c r="D27" i="6"/>
  <c r="B22" i="6"/>
  <c r="B31" i="6"/>
  <c r="B32" i="6"/>
  <c r="U3577" i="4" l="1"/>
  <c r="U3569" i="4"/>
  <c r="U3609" i="4"/>
  <c r="T3529" i="4"/>
  <c r="T3489" i="4"/>
  <c r="T3449" i="4"/>
  <c r="T3409" i="4"/>
  <c r="T3401" i="4"/>
  <c r="T3361" i="4"/>
  <c r="T3321" i="4"/>
  <c r="T2976" i="4"/>
  <c r="T2912" i="4"/>
  <c r="T2848" i="4"/>
  <c r="T2784" i="4"/>
  <c r="T2656" i="4"/>
  <c r="T3505" i="4"/>
  <c r="T3481" i="4"/>
  <c r="T3417" i="4"/>
  <c r="T3377" i="4"/>
  <c r="T3353" i="4"/>
  <c r="T2944" i="4"/>
  <c r="T2592" i="4"/>
  <c r="T3497" i="4"/>
  <c r="T3473" i="4"/>
  <c r="T3441" i="4"/>
  <c r="T3393" i="4"/>
  <c r="T3345" i="4"/>
  <c r="T2880" i="4"/>
  <c r="T2624" i="4"/>
  <c r="T3513" i="4"/>
  <c r="T3457" i="4"/>
  <c r="T3425" i="4"/>
  <c r="T3385" i="4"/>
  <c r="T3337" i="4"/>
  <c r="T3040" i="4"/>
  <c r="T2816" i="4"/>
  <c r="T2752" i="4"/>
  <c r="T2688" i="4"/>
  <c r="T3521" i="4"/>
  <c r="T3465" i="4"/>
  <c r="T3433" i="4"/>
  <c r="T3369" i="4"/>
  <c r="T3329" i="4"/>
  <c r="T3008" i="4"/>
  <c r="T2720" i="4"/>
  <c r="S3086" i="4"/>
  <c r="T3086" i="4" s="1"/>
  <c r="S2006" i="4"/>
  <c r="T2006" i="4" s="1"/>
  <c r="S3022" i="4"/>
  <c r="T3022" i="4" s="1"/>
  <c r="S1918" i="4"/>
  <c r="T1918" i="4" s="1"/>
  <c r="S69" i="4"/>
  <c r="T69" i="4" s="1"/>
  <c r="S3631" i="4"/>
  <c r="T3631" i="4" s="1"/>
  <c r="S3007" i="4"/>
  <c r="T3007" i="4" s="1"/>
  <c r="S1736" i="4"/>
  <c r="T1736" i="4" s="1"/>
  <c r="S3614" i="4"/>
  <c r="T3614" i="4" s="1"/>
  <c r="S3006" i="4"/>
  <c r="T3006" i="4" s="1"/>
  <c r="S1574" i="4"/>
  <c r="T1574" i="4" s="1"/>
  <c r="S3470" i="4"/>
  <c r="T3470" i="4" s="1"/>
  <c r="S2767" i="4"/>
  <c r="T2767" i="4" s="1"/>
  <c r="S1430" i="4"/>
  <c r="T1430" i="4" s="1"/>
  <c r="S3399" i="4"/>
  <c r="T3399" i="4" s="1"/>
  <c r="S2766" i="4"/>
  <c r="T2766" i="4" s="1"/>
  <c r="S1326" i="4"/>
  <c r="T1326" i="4" s="1"/>
  <c r="S3398" i="4"/>
  <c r="T3398" i="4" s="1"/>
  <c r="S2750" i="4"/>
  <c r="T2750" i="4" s="1"/>
  <c r="S1086" i="4"/>
  <c r="T1086" i="4" s="1"/>
  <c r="S3302" i="4"/>
  <c r="T3302" i="4" s="1"/>
  <c r="S2702" i="4"/>
  <c r="T2702" i="4" s="1"/>
  <c r="S1069" i="4"/>
  <c r="T1069" i="4" s="1"/>
  <c r="S3598" i="4"/>
  <c r="T3598" i="4" s="1"/>
  <c r="S3222" i="4"/>
  <c r="T3222" i="4" s="1"/>
  <c r="S2958" i="4"/>
  <c r="T2958" i="4" s="1"/>
  <c r="S2568" i="4"/>
  <c r="T2568" i="4" s="1"/>
  <c r="S1559" i="4"/>
  <c r="T1559" i="4" s="1"/>
  <c r="S1021" i="4"/>
  <c r="T1021" i="4" s="1"/>
  <c r="S3551" i="4"/>
  <c r="T3551" i="4" s="1"/>
  <c r="S3214" i="4"/>
  <c r="T3214" i="4" s="1"/>
  <c r="S2864" i="4"/>
  <c r="T2864" i="4" s="1"/>
  <c r="S2256" i="4"/>
  <c r="T2256" i="4" s="1"/>
  <c r="S1558" i="4"/>
  <c r="T1558" i="4" s="1"/>
  <c r="S808" i="4"/>
  <c r="T808" i="4" s="1"/>
  <c r="S3534" i="4"/>
  <c r="T3534" i="4" s="1"/>
  <c r="S3160" i="4"/>
  <c r="T3160" i="4" s="1"/>
  <c r="S2847" i="4"/>
  <c r="T2847" i="4" s="1"/>
  <c r="S2047" i="4"/>
  <c r="T2047" i="4" s="1"/>
  <c r="S1456" i="4"/>
  <c r="T1456" i="4" s="1"/>
  <c r="S724" i="4"/>
  <c r="T724" i="4" s="1"/>
  <c r="S3478" i="4"/>
  <c r="T3478" i="4" s="1"/>
  <c r="S3159" i="4"/>
  <c r="T3159" i="4" s="1"/>
  <c r="S2846" i="4"/>
  <c r="T2846" i="4" s="1"/>
  <c r="S2046" i="4"/>
  <c r="T2046" i="4" s="1"/>
  <c r="S1454" i="4"/>
  <c r="T1454" i="4" s="1"/>
  <c r="S669" i="4"/>
  <c r="T669" i="4" s="1"/>
  <c r="S3536" i="4"/>
  <c r="T3536" i="4" s="1"/>
  <c r="S3216" i="4"/>
  <c r="T3216" i="4" s="1"/>
  <c r="S2529" i="4"/>
  <c r="T2529" i="4" s="1"/>
  <c r="S1697" i="4"/>
  <c r="T1697" i="4" s="1"/>
  <c r="S736" i="4"/>
  <c r="T736" i="4" s="1"/>
  <c r="S3279" i="4"/>
  <c r="T3279" i="4" s="1"/>
  <c r="S1879" i="4"/>
  <c r="T1879" i="4" s="1"/>
  <c r="S1287" i="4"/>
  <c r="T1287" i="4" s="1"/>
  <c r="S3456" i="4"/>
  <c r="T3456" i="4" s="1"/>
  <c r="S3142" i="4"/>
  <c r="T3142" i="4" s="1"/>
  <c r="S2830" i="4"/>
  <c r="T2830" i="4" s="1"/>
  <c r="S1998" i="4"/>
  <c r="T1998" i="4" s="1"/>
  <c r="S1416" i="4"/>
  <c r="T1416" i="4" s="1"/>
  <c r="S3591" i="4"/>
  <c r="T3591" i="4" s="1"/>
  <c r="S3518" i="4"/>
  <c r="T3518" i="4" s="1"/>
  <c r="S3439" i="4"/>
  <c r="T3439" i="4" s="1"/>
  <c r="S3358" i="4"/>
  <c r="T3358" i="4" s="1"/>
  <c r="S3262" i="4"/>
  <c r="T3262" i="4" s="1"/>
  <c r="S3200" i="4"/>
  <c r="T3200" i="4" s="1"/>
  <c r="S3121" i="4"/>
  <c r="T3121" i="4" s="1"/>
  <c r="S3047" i="4"/>
  <c r="T3047" i="4" s="1"/>
  <c r="S2984" i="4"/>
  <c r="T2984" i="4" s="1"/>
  <c r="S2904" i="4"/>
  <c r="T2904" i="4" s="1"/>
  <c r="S2807" i="4"/>
  <c r="T2807" i="4" s="1"/>
  <c r="S2728" i="4"/>
  <c r="T2728" i="4" s="1"/>
  <c r="S2669" i="4"/>
  <c r="T2669" i="4" s="1"/>
  <c r="S2472" i="4"/>
  <c r="T2472" i="4" s="1"/>
  <c r="S2150" i="4"/>
  <c r="T2150" i="4" s="1"/>
  <c r="S1966" i="4"/>
  <c r="T1966" i="4" s="1"/>
  <c r="S1839" i="4"/>
  <c r="T1839" i="4" s="1"/>
  <c r="S1662" i="4"/>
  <c r="T1662" i="4" s="1"/>
  <c r="S1518" i="4"/>
  <c r="T1518" i="4" s="1"/>
  <c r="S1390" i="4"/>
  <c r="T1390" i="4" s="1"/>
  <c r="S1215" i="4"/>
  <c r="T1215" i="4" s="1"/>
  <c r="S990" i="4"/>
  <c r="T990" i="4" s="1"/>
  <c r="S582" i="4"/>
  <c r="T582" i="4" s="1"/>
  <c r="S3081" i="4"/>
  <c r="T3081" i="4" s="1"/>
  <c r="S1880" i="4"/>
  <c r="T1880" i="4" s="1"/>
  <c r="S2232" i="4"/>
  <c r="T2232" i="4" s="1"/>
  <c r="S3519" i="4"/>
  <c r="T3519" i="4" s="1"/>
  <c r="S3201" i="4"/>
  <c r="T3201" i="4" s="1"/>
  <c r="S2926" i="4"/>
  <c r="T2926" i="4" s="1"/>
  <c r="S2512" i="4"/>
  <c r="T2512" i="4" s="1"/>
  <c r="S1678" i="4"/>
  <c r="T1678" i="4" s="1"/>
  <c r="S999" i="4"/>
  <c r="T999" i="4" s="1"/>
  <c r="S3574" i="4"/>
  <c r="T3574" i="4" s="1"/>
  <c r="S3511" i="4"/>
  <c r="T3511" i="4" s="1"/>
  <c r="S3438" i="4"/>
  <c r="T3438" i="4" s="1"/>
  <c r="S3342" i="4"/>
  <c r="T3342" i="4" s="1"/>
  <c r="S3241" i="4"/>
  <c r="T3241" i="4" s="1"/>
  <c r="S3199" i="4"/>
  <c r="T3199" i="4" s="1"/>
  <c r="S3120" i="4"/>
  <c r="T3120" i="4" s="1"/>
  <c r="S3046" i="4"/>
  <c r="T3046" i="4" s="1"/>
  <c r="S2967" i="4"/>
  <c r="T2967" i="4" s="1"/>
  <c r="S2896" i="4"/>
  <c r="T2896" i="4" s="1"/>
  <c r="S2806" i="4"/>
  <c r="T2806" i="4" s="1"/>
  <c r="S2727" i="4"/>
  <c r="T2727" i="4" s="1"/>
  <c r="S2632" i="4"/>
  <c r="T2632" i="4" s="1"/>
  <c r="S2409" i="4"/>
  <c r="T2409" i="4" s="1"/>
  <c r="S2134" i="4"/>
  <c r="T2134" i="4" s="1"/>
  <c r="S1959" i="4"/>
  <c r="T1959" i="4" s="1"/>
  <c r="S1838" i="4"/>
  <c r="T1838" i="4" s="1"/>
  <c r="S1622" i="4"/>
  <c r="T1622" i="4" s="1"/>
  <c r="S1510" i="4"/>
  <c r="T1510" i="4" s="1"/>
  <c r="S1383" i="4"/>
  <c r="T1383" i="4" s="1"/>
  <c r="S1214" i="4"/>
  <c r="T1214" i="4" s="1"/>
  <c r="S966" i="4"/>
  <c r="T966" i="4" s="1"/>
  <c r="S301" i="4"/>
  <c r="T301" i="4" s="1"/>
  <c r="S3280" i="4"/>
  <c r="T3280" i="4" s="1"/>
  <c r="S2689" i="4"/>
  <c r="T2689" i="4" s="1"/>
  <c r="S1288" i="4"/>
  <c r="T1288" i="4" s="1"/>
  <c r="S3079" i="4"/>
  <c r="T3079" i="4" s="1"/>
  <c r="S3593" i="4"/>
  <c r="T3593" i="4" s="1"/>
  <c r="U3593" i="4" s="1"/>
  <c r="S3278" i="4"/>
  <c r="T3278" i="4" s="1"/>
  <c r="S2999" i="4"/>
  <c r="T2999" i="4" s="1"/>
  <c r="S2729" i="4"/>
  <c r="T2729" i="4" s="1"/>
  <c r="S2166" i="4"/>
  <c r="T2166" i="4" s="1"/>
  <c r="S1536" i="4"/>
  <c r="T1536" i="4" s="1"/>
  <c r="S3559" i="4"/>
  <c r="T3559" i="4" s="1"/>
  <c r="S3496" i="4"/>
  <c r="T3496" i="4" s="1"/>
  <c r="S3416" i="4"/>
  <c r="T3416" i="4" s="1"/>
  <c r="S3319" i="4"/>
  <c r="T3319" i="4" s="1"/>
  <c r="S3240" i="4"/>
  <c r="T3240" i="4" s="1"/>
  <c r="S3182" i="4"/>
  <c r="T3182" i="4" s="1"/>
  <c r="S3119" i="4"/>
  <c r="T3119" i="4" s="1"/>
  <c r="S3039" i="4"/>
  <c r="T3039" i="4" s="1"/>
  <c r="S2966" i="4"/>
  <c r="T2966" i="4" s="1"/>
  <c r="S2887" i="4"/>
  <c r="T2887" i="4" s="1"/>
  <c r="S2790" i="4"/>
  <c r="T2790" i="4" s="1"/>
  <c r="S2710" i="4"/>
  <c r="T2710" i="4" s="1"/>
  <c r="S2623" i="4"/>
  <c r="T2623" i="4" s="1"/>
  <c r="S2408" i="4"/>
  <c r="T2408" i="4" s="1"/>
  <c r="S2094" i="4"/>
  <c r="T2094" i="4" s="1"/>
  <c r="S1958" i="4"/>
  <c r="T1958" i="4" s="1"/>
  <c r="S1776" i="4"/>
  <c r="T1776" i="4" s="1"/>
  <c r="S1614" i="4"/>
  <c r="T1614" i="4" s="1"/>
  <c r="S1471" i="4"/>
  <c r="T1471" i="4" s="1"/>
  <c r="S1366" i="4"/>
  <c r="T1366" i="4" s="1"/>
  <c r="S1213" i="4"/>
  <c r="T1213" i="4" s="1"/>
  <c r="S853" i="4"/>
  <c r="T853" i="4" s="1"/>
  <c r="S292" i="4"/>
  <c r="T292" i="4" s="1"/>
  <c r="S3472" i="4"/>
  <c r="T3472" i="4" s="1"/>
  <c r="S2248" i="4"/>
  <c r="T2248" i="4" s="1"/>
  <c r="S3376" i="4"/>
  <c r="T3376" i="4" s="1"/>
  <c r="S3152" i="4"/>
  <c r="T3152" i="4" s="1"/>
  <c r="S2927" i="4"/>
  <c r="T2927" i="4" s="1"/>
  <c r="S2528" i="4"/>
  <c r="T2528" i="4" s="1"/>
  <c r="S1696" i="4"/>
  <c r="T1696" i="4" s="1"/>
  <c r="S3359" i="4"/>
  <c r="T3359" i="4" s="1"/>
  <c r="S3062" i="4"/>
  <c r="T3062" i="4" s="1"/>
  <c r="S2687" i="4"/>
  <c r="T2687" i="4" s="1"/>
  <c r="S1878" i="4"/>
  <c r="T1878" i="4" s="1"/>
  <c r="S1264" i="4"/>
  <c r="T1264" i="4" s="1"/>
  <c r="S3558" i="4"/>
  <c r="T3558" i="4" s="1"/>
  <c r="S3479" i="4"/>
  <c r="T3479" i="4" s="1"/>
  <c r="S3408" i="4"/>
  <c r="T3408" i="4" s="1"/>
  <c r="S3318" i="4"/>
  <c r="T3318" i="4" s="1"/>
  <c r="S3239" i="4"/>
  <c r="T3239" i="4" s="1"/>
  <c r="S3161" i="4"/>
  <c r="T3161" i="4" s="1"/>
  <c r="S3102" i="4"/>
  <c r="T3102" i="4" s="1"/>
  <c r="S3024" i="4"/>
  <c r="T3024" i="4" s="1"/>
  <c r="S2960" i="4"/>
  <c r="T2960" i="4" s="1"/>
  <c r="S2886" i="4"/>
  <c r="T2886" i="4" s="1"/>
  <c r="S2768" i="4"/>
  <c r="T2768" i="4" s="1"/>
  <c r="S2704" i="4"/>
  <c r="T2704" i="4" s="1"/>
  <c r="S2576" i="4"/>
  <c r="T2576" i="4" s="1"/>
  <c r="S2296" i="4"/>
  <c r="T2296" i="4" s="1"/>
  <c r="S2087" i="4"/>
  <c r="T2087" i="4" s="1"/>
  <c r="S1944" i="4"/>
  <c r="T1944" i="4" s="1"/>
  <c r="S1742" i="4"/>
  <c r="T1742" i="4" s="1"/>
  <c r="S1598" i="4"/>
  <c r="T1598" i="4" s="1"/>
  <c r="S1470" i="4"/>
  <c r="T1470" i="4" s="1"/>
  <c r="S1328" i="4"/>
  <c r="T1328" i="4" s="1"/>
  <c r="S1124" i="4"/>
  <c r="T1124" i="4" s="1"/>
  <c r="S837" i="4"/>
  <c r="T837" i="4" s="1"/>
  <c r="S285" i="4"/>
  <c r="T285" i="4" s="1"/>
  <c r="S2451" i="4"/>
  <c r="T2451" i="4" s="1"/>
  <c r="S2179" i="4"/>
  <c r="T2179" i="4" s="1"/>
  <c r="Q3561" i="4"/>
  <c r="S3561" i="4"/>
  <c r="T3561" i="4" s="1"/>
  <c r="S3305" i="4"/>
  <c r="T3305" i="4" s="1"/>
  <c r="S3185" i="4"/>
  <c r="T3185" i="4" s="1"/>
  <c r="S3017" i="4"/>
  <c r="T3017" i="4" s="1"/>
  <c r="S2929" i="4"/>
  <c r="T2929" i="4" s="1"/>
  <c r="S2889" i="4"/>
  <c r="T2889" i="4" s="1"/>
  <c r="S2697" i="4"/>
  <c r="T2697" i="4" s="1"/>
  <c r="S2673" i="4"/>
  <c r="T2673" i="4" s="1"/>
  <c r="S2489" i="4"/>
  <c r="T2489" i="4" s="1"/>
  <c r="S2385" i="4"/>
  <c r="T2385" i="4" s="1"/>
  <c r="S2193" i="4"/>
  <c r="T2193" i="4" s="1"/>
  <c r="S2145" i="4"/>
  <c r="T2145" i="4" s="1"/>
  <c r="S1841" i="4"/>
  <c r="T1841" i="4" s="1"/>
  <c r="S1737" i="4"/>
  <c r="T1737" i="4" s="1"/>
  <c r="S1393" i="4"/>
  <c r="T1393" i="4" s="1"/>
  <c r="S3313" i="4"/>
  <c r="T3313" i="4" s="1"/>
  <c r="S2921" i="4"/>
  <c r="T2921" i="4" s="1"/>
  <c r="S2881" i="4"/>
  <c r="T2881" i="4" s="1"/>
  <c r="S2841" i="4"/>
  <c r="T2841" i="4" s="1"/>
  <c r="S2801" i="4"/>
  <c r="T2801" i="4" s="1"/>
  <c r="S2617" i="4"/>
  <c r="T2617" i="4" s="1"/>
  <c r="S2515" i="4"/>
  <c r="T2515" i="4" s="1"/>
  <c r="S1195" i="4"/>
  <c r="T1195" i="4" s="1"/>
  <c r="S3225" i="4"/>
  <c r="T3225" i="4" s="1"/>
  <c r="S3209" i="4"/>
  <c r="T3209" i="4" s="1"/>
  <c r="S2761" i="4"/>
  <c r="T2761" i="4" s="1"/>
  <c r="S2713" i="4"/>
  <c r="T2713" i="4" s="1"/>
  <c r="S2633" i="4"/>
  <c r="T2633" i="4" s="1"/>
  <c r="S2561" i="4"/>
  <c r="T2561" i="4" s="1"/>
  <c r="S2433" i="4"/>
  <c r="T2433" i="4" s="1"/>
  <c r="S2321" i="4"/>
  <c r="T2321" i="4" s="1"/>
  <c r="S2257" i="4"/>
  <c r="T2257" i="4" s="1"/>
  <c r="S1593" i="4"/>
  <c r="T1593" i="4" s="1"/>
  <c r="S3625" i="4"/>
  <c r="T3625" i="4" s="1"/>
  <c r="U3625" i="4" s="1"/>
  <c r="S3585" i="4"/>
  <c r="T3585" i="4" s="1"/>
  <c r="U3585" i="4" s="1"/>
  <c r="S3545" i="4"/>
  <c r="T3545" i="4" s="1"/>
  <c r="U3545" i="4" s="1"/>
  <c r="S3431" i="4"/>
  <c r="T3431" i="4" s="1"/>
  <c r="S3391" i="4"/>
  <c r="T3391" i="4" s="1"/>
  <c r="S3351" i="4"/>
  <c r="T3351" i="4" s="1"/>
  <c r="S3311" i="4"/>
  <c r="T3311" i="4" s="1"/>
  <c r="S3271" i="4"/>
  <c r="T3271" i="4" s="1"/>
  <c r="S3231" i="4"/>
  <c r="T3231" i="4" s="1"/>
  <c r="S3191" i="4"/>
  <c r="T3191" i="4" s="1"/>
  <c r="S3113" i="4"/>
  <c r="T3113" i="4" s="1"/>
  <c r="S3073" i="4"/>
  <c r="T3073" i="4" s="1"/>
  <c r="S3033" i="4"/>
  <c r="T3033" i="4" s="1"/>
  <c r="S2993" i="4"/>
  <c r="T2993" i="4" s="1"/>
  <c r="S2919" i="4"/>
  <c r="T2919" i="4" s="1"/>
  <c r="S2879" i="4"/>
  <c r="T2879" i="4" s="1"/>
  <c r="S2839" i="4"/>
  <c r="T2839" i="4" s="1"/>
  <c r="S2799" i="4"/>
  <c r="T2799" i="4" s="1"/>
  <c r="S2759" i="4"/>
  <c r="T2759" i="4" s="1"/>
  <c r="S2719" i="4"/>
  <c r="T2719" i="4" s="1"/>
  <c r="S2679" i="4"/>
  <c r="T2679" i="4" s="1"/>
  <c r="S2601" i="4"/>
  <c r="T2601" i="4" s="1"/>
  <c r="S2369" i="4"/>
  <c r="T2369" i="4" s="1"/>
  <c r="S1343" i="4"/>
  <c r="T1343" i="4" s="1"/>
  <c r="S3265" i="4"/>
  <c r="T3265" i="4" s="1"/>
  <c r="S3145" i="4"/>
  <c r="T3145" i="4" s="1"/>
  <c r="S3049" i="4"/>
  <c r="T3049" i="4" s="1"/>
  <c r="S3009" i="4"/>
  <c r="T3009" i="4" s="1"/>
  <c r="S2969" i="4"/>
  <c r="T2969" i="4" s="1"/>
  <c r="S2953" i="4"/>
  <c r="T2953" i="4" s="1"/>
  <c r="S2793" i="4"/>
  <c r="T2793" i="4" s="1"/>
  <c r="S2753" i="4"/>
  <c r="T2753" i="4" s="1"/>
  <c r="S2593" i="4"/>
  <c r="T2593" i="4" s="1"/>
  <c r="S2537" i="4"/>
  <c r="T2537" i="4" s="1"/>
  <c r="S2513" i="4"/>
  <c r="T2513" i="4" s="1"/>
  <c r="S2497" i="4"/>
  <c r="T2497" i="4" s="1"/>
  <c r="S2425" i="4"/>
  <c r="T2425" i="4" s="1"/>
  <c r="S2345" i="4"/>
  <c r="T2345" i="4" s="1"/>
  <c r="S2281" i="4"/>
  <c r="T2281" i="4" s="1"/>
  <c r="S1881" i="4"/>
  <c r="T1881" i="4" s="1"/>
  <c r="S1713" i="4"/>
  <c r="T1713" i="4" s="1"/>
  <c r="S1657" i="4"/>
  <c r="T1657" i="4" s="1"/>
  <c r="S1289" i="4"/>
  <c r="T1289" i="4" s="1"/>
  <c r="S809" i="4"/>
  <c r="T809" i="4" s="1"/>
  <c r="S3623" i="4"/>
  <c r="T3623" i="4" s="1"/>
  <c r="S3543" i="4"/>
  <c r="T3543" i="4" s="1"/>
  <c r="S3503" i="4"/>
  <c r="T3503" i="4" s="1"/>
  <c r="S3463" i="4"/>
  <c r="T3463" i="4" s="1"/>
  <c r="S3423" i="4"/>
  <c r="T3423" i="4" s="1"/>
  <c r="S3407" i="4"/>
  <c r="T3407" i="4" s="1"/>
  <c r="S3215" i="4"/>
  <c r="T3215" i="4" s="1"/>
  <c r="S3087" i="4"/>
  <c r="T3087" i="4" s="1"/>
  <c r="S3071" i="4"/>
  <c r="T3071" i="4" s="1"/>
  <c r="S3031" i="4"/>
  <c r="T3031" i="4" s="1"/>
  <c r="S2991" i="4"/>
  <c r="T2991" i="4" s="1"/>
  <c r="S2951" i="4"/>
  <c r="T2951" i="4" s="1"/>
  <c r="S2911" i="4"/>
  <c r="T2911" i="4" s="1"/>
  <c r="S2855" i="4"/>
  <c r="T2855" i="4" s="1"/>
  <c r="S2775" i="4"/>
  <c r="T2775" i="4" s="1"/>
  <c r="S2735" i="4"/>
  <c r="T2735" i="4" s="1"/>
  <c r="S1967" i="4"/>
  <c r="T1967" i="4" s="1"/>
  <c r="S1943" i="4"/>
  <c r="T1943" i="4" s="1"/>
  <c r="S1927" i="4"/>
  <c r="T1927" i="4" s="1"/>
  <c r="S1895" i="4"/>
  <c r="T1895" i="4" s="1"/>
  <c r="S1639" i="4"/>
  <c r="T1639" i="4" s="1"/>
  <c r="S1495" i="4"/>
  <c r="T1495" i="4" s="1"/>
  <c r="S1479" i="4"/>
  <c r="T1479" i="4" s="1"/>
  <c r="S1447" i="4"/>
  <c r="T1447" i="4" s="1"/>
  <c r="S1247" i="4"/>
  <c r="T1247" i="4" s="1"/>
  <c r="S1183" i="4"/>
  <c r="T1183" i="4" s="1"/>
  <c r="S975" i="4"/>
  <c r="T975" i="4" s="1"/>
  <c r="S3303" i="4"/>
  <c r="T3303" i="4" s="1"/>
  <c r="S3183" i="4"/>
  <c r="T3183" i="4" s="1"/>
  <c r="S3063" i="4"/>
  <c r="T3063" i="4" s="1"/>
  <c r="S2985" i="4"/>
  <c r="T2985" i="4" s="1"/>
  <c r="S2865" i="4"/>
  <c r="T2865" i="4" s="1"/>
  <c r="S2751" i="4"/>
  <c r="T2751" i="4" s="1"/>
  <c r="S2671" i="4"/>
  <c r="T2671" i="4" s="1"/>
  <c r="S2307" i="4"/>
  <c r="T2307" i="4" s="1"/>
  <c r="S1919" i="4"/>
  <c r="T1919" i="4" s="1"/>
  <c r="S1431" i="4"/>
  <c r="T1431" i="4" s="1"/>
  <c r="S3535" i="4"/>
  <c r="T3535" i="4" s="1"/>
  <c r="S3023" i="4"/>
  <c r="T3023" i="4" s="1"/>
  <c r="S2825" i="4"/>
  <c r="T2825" i="4" s="1"/>
  <c r="S2297" i="4"/>
  <c r="T2297" i="4" s="1"/>
  <c r="S1633" i="4"/>
  <c r="T1633" i="4" s="1"/>
  <c r="S859" i="4"/>
  <c r="T859" i="4" s="1"/>
  <c r="S187" i="4"/>
  <c r="T187" i="4" s="1"/>
  <c r="S3273" i="4"/>
  <c r="T3273" i="4" s="1"/>
  <c r="S1945" i="4"/>
  <c r="T1945" i="4" s="1"/>
  <c r="S1865" i="4"/>
  <c r="T1865" i="4" s="1"/>
  <c r="S1801" i="4"/>
  <c r="T1801" i="4" s="1"/>
  <c r="S1777" i="4"/>
  <c r="T1777" i="4" s="1"/>
  <c r="S1673" i="4"/>
  <c r="T1673" i="4" s="1"/>
  <c r="S1353" i="4"/>
  <c r="T1353" i="4" s="1"/>
  <c r="S1313" i="4"/>
  <c r="T1313" i="4" s="1"/>
  <c r="S3599" i="4"/>
  <c r="T3599" i="4" s="1"/>
  <c r="S3383" i="4"/>
  <c r="T3383" i="4" s="1"/>
  <c r="S3367" i="4"/>
  <c r="T3367" i="4" s="1"/>
  <c r="S3343" i="4"/>
  <c r="T3343" i="4" s="1"/>
  <c r="S3327" i="4"/>
  <c r="T3327" i="4" s="1"/>
  <c r="S3287" i="4"/>
  <c r="T3287" i="4" s="1"/>
  <c r="S3207" i="4"/>
  <c r="T3207" i="4" s="1"/>
  <c r="S3167" i="4"/>
  <c r="T3167" i="4" s="1"/>
  <c r="S2895" i="4"/>
  <c r="T2895" i="4" s="1"/>
  <c r="S2703" i="4"/>
  <c r="T2703" i="4" s="1"/>
  <c r="S2167" i="4"/>
  <c r="T2167" i="4" s="1"/>
  <c r="S2023" i="4"/>
  <c r="T2023" i="4" s="1"/>
  <c r="S1855" i="4"/>
  <c r="T1855" i="4" s="1"/>
  <c r="S1799" i="4"/>
  <c r="T1799" i="4" s="1"/>
  <c r="S1735" i="4"/>
  <c r="T1735" i="4" s="1"/>
  <c r="S1599" i="4"/>
  <c r="T1599" i="4" s="1"/>
  <c r="S1575" i="4"/>
  <c r="T1575" i="4" s="1"/>
  <c r="S1519" i="4"/>
  <c r="T1519" i="4" s="1"/>
  <c r="S1455" i="4"/>
  <c r="T1455" i="4" s="1"/>
  <c r="S1407" i="4"/>
  <c r="T1407" i="4" s="1"/>
  <c r="S1327" i="4"/>
  <c r="T1327" i="4" s="1"/>
  <c r="S3615" i="4"/>
  <c r="T3615" i="4" s="1"/>
  <c r="S3575" i="4"/>
  <c r="T3575" i="4" s="1"/>
  <c r="S3223" i="4"/>
  <c r="T3223" i="4" s="1"/>
  <c r="S3143" i="4"/>
  <c r="T3143" i="4" s="1"/>
  <c r="S2905" i="4"/>
  <c r="T2905" i="4" s="1"/>
  <c r="S2711" i="4"/>
  <c r="T2711" i="4" s="1"/>
  <c r="S2473" i="4"/>
  <c r="T2473" i="4" s="1"/>
  <c r="S2031" i="4"/>
  <c r="T2031" i="4" s="1"/>
  <c r="S1329" i="4"/>
  <c r="T1329" i="4" s="1"/>
  <c r="S3609" i="4"/>
  <c r="T3609" i="4" s="1"/>
  <c r="S3569" i="4"/>
  <c r="T3569" i="4" s="1"/>
  <c r="S3495" i="4"/>
  <c r="T3495" i="4" s="1"/>
  <c r="S3455" i="4"/>
  <c r="T3455" i="4" s="1"/>
  <c r="S3415" i="4"/>
  <c r="T3415" i="4" s="1"/>
  <c r="S3375" i="4"/>
  <c r="T3375" i="4" s="1"/>
  <c r="S3335" i="4"/>
  <c r="T3335" i="4" s="1"/>
  <c r="S3295" i="4"/>
  <c r="T3295" i="4" s="1"/>
  <c r="S3255" i="4"/>
  <c r="T3255" i="4" s="1"/>
  <c r="S3177" i="4"/>
  <c r="T3177" i="4" s="1"/>
  <c r="S3137" i="4"/>
  <c r="T3137" i="4" s="1"/>
  <c r="S3097" i="4"/>
  <c r="T3097" i="4" s="1"/>
  <c r="S3057" i="4"/>
  <c r="T3057" i="4" s="1"/>
  <c r="S2983" i="4"/>
  <c r="T2983" i="4" s="1"/>
  <c r="S2943" i="4"/>
  <c r="T2943" i="4" s="1"/>
  <c r="S2903" i="4"/>
  <c r="T2903" i="4" s="1"/>
  <c r="S2863" i="4"/>
  <c r="T2863" i="4" s="1"/>
  <c r="S2823" i="4"/>
  <c r="T2823" i="4" s="1"/>
  <c r="S2783" i="4"/>
  <c r="T2783" i="4" s="1"/>
  <c r="S2743" i="4"/>
  <c r="T2743" i="4" s="1"/>
  <c r="S2663" i="4"/>
  <c r="T2663" i="4" s="1"/>
  <c r="S2465" i="4"/>
  <c r="T2465" i="4" s="1"/>
  <c r="S1905" i="4"/>
  <c r="T1905" i="4" s="1"/>
  <c r="S1775" i="4"/>
  <c r="T1775" i="4" s="1"/>
  <c r="S1511" i="4"/>
  <c r="T1511" i="4" s="1"/>
  <c r="S1107" i="4"/>
  <c r="T1107" i="4" s="1"/>
  <c r="S839" i="4"/>
  <c r="T839" i="4" s="1"/>
  <c r="S555" i="4"/>
  <c r="T555" i="4" s="1"/>
  <c r="S2411" i="4"/>
  <c r="T2411" i="4" s="1"/>
  <c r="S3583" i="4"/>
  <c r="T3583" i="4" s="1"/>
  <c r="S3471" i="4"/>
  <c r="T3471" i="4" s="1"/>
  <c r="S3247" i="4"/>
  <c r="T3247" i="4" s="1"/>
  <c r="S3151" i="4"/>
  <c r="T3151" i="4" s="1"/>
  <c r="S3127" i="4"/>
  <c r="T3127" i="4" s="1"/>
  <c r="S3111" i="4"/>
  <c r="T3111" i="4" s="1"/>
  <c r="S2959" i="4"/>
  <c r="T2959" i="4" s="1"/>
  <c r="S2871" i="4"/>
  <c r="T2871" i="4" s="1"/>
  <c r="S2831" i="4"/>
  <c r="T2831" i="4" s="1"/>
  <c r="S2815" i="4"/>
  <c r="T2815" i="4" s="1"/>
  <c r="S2695" i="4"/>
  <c r="T2695" i="4" s="1"/>
  <c r="S2111" i="4"/>
  <c r="T2111" i="4" s="1"/>
  <c r="S2071" i="4"/>
  <c r="T2071" i="4" s="1"/>
  <c r="S2007" i="4"/>
  <c r="T2007" i="4" s="1"/>
  <c r="S1983" i="4"/>
  <c r="T1983" i="4" s="1"/>
  <c r="S1903" i="4"/>
  <c r="T1903" i="4" s="1"/>
  <c r="S1863" i="4"/>
  <c r="T1863" i="4" s="1"/>
  <c r="S1815" i="4"/>
  <c r="T1815" i="4" s="1"/>
  <c r="S1535" i="4"/>
  <c r="T1535" i="4" s="1"/>
  <c r="S1415" i="4"/>
  <c r="T1415" i="4" s="1"/>
  <c r="S1367" i="4"/>
  <c r="T1367" i="4" s="1"/>
  <c r="S1351" i="4"/>
  <c r="T1351" i="4" s="1"/>
  <c r="S1303" i="4"/>
  <c r="T1303" i="4" s="1"/>
  <c r="S1263" i="4"/>
  <c r="T1263" i="4" s="1"/>
  <c r="S911" i="4"/>
  <c r="T911" i="4" s="1"/>
  <c r="S3263" i="4"/>
  <c r="T3263" i="4" s="1"/>
  <c r="S3103" i="4"/>
  <c r="T3103" i="4" s="1"/>
  <c r="S2945" i="4"/>
  <c r="T2945" i="4" s="1"/>
  <c r="S2791" i="4"/>
  <c r="T2791" i="4" s="1"/>
  <c r="S2577" i="4"/>
  <c r="T2577" i="4" s="1"/>
  <c r="S2159" i="4"/>
  <c r="T2159" i="4" s="1"/>
  <c r="S1817" i="4"/>
  <c r="T1817" i="4" s="1"/>
  <c r="S3607" i="4"/>
  <c r="T3607" i="4" s="1"/>
  <c r="S3567" i="4"/>
  <c r="T3567" i="4" s="1"/>
  <c r="S3527" i="4"/>
  <c r="T3527" i="4" s="1"/>
  <c r="S3487" i="4"/>
  <c r="T3487" i="4" s="1"/>
  <c r="S3447" i="4"/>
  <c r="T3447" i="4" s="1"/>
  <c r="S3289" i="4"/>
  <c r="T3289" i="4" s="1"/>
  <c r="S3249" i="4"/>
  <c r="T3249" i="4" s="1"/>
  <c r="S3175" i="4"/>
  <c r="T3175" i="4" s="1"/>
  <c r="S3135" i="4"/>
  <c r="T3135" i="4" s="1"/>
  <c r="S3095" i="4"/>
  <c r="T3095" i="4" s="1"/>
  <c r="S3055" i="4"/>
  <c r="T3055" i="4" s="1"/>
  <c r="S3015" i="4"/>
  <c r="T3015" i="4" s="1"/>
  <c r="S2975" i="4"/>
  <c r="T2975" i="4" s="1"/>
  <c r="S2935" i="4"/>
  <c r="T2935" i="4" s="1"/>
  <c r="S2857" i="4"/>
  <c r="T2857" i="4" s="1"/>
  <c r="S2817" i="4"/>
  <c r="T2817" i="4" s="1"/>
  <c r="S2777" i="4"/>
  <c r="T2777" i="4" s="1"/>
  <c r="S2737" i="4"/>
  <c r="T2737" i="4" s="1"/>
  <c r="S2655" i="4"/>
  <c r="T2655" i="4" s="1"/>
  <c r="S2553" i="4"/>
  <c r="T2553" i="4" s="1"/>
  <c r="S2449" i="4"/>
  <c r="T2449" i="4" s="1"/>
  <c r="S2273" i="4"/>
  <c r="T2273" i="4" s="1"/>
  <c r="S2105" i="4"/>
  <c r="T2105" i="4" s="1"/>
  <c r="S1991" i="4"/>
  <c r="T1991" i="4" s="1"/>
  <c r="S1391" i="4"/>
  <c r="T1391" i="4" s="1"/>
  <c r="S3630" i="4"/>
  <c r="T3630" i="4" s="1"/>
  <c r="S3608" i="4"/>
  <c r="T3608" i="4" s="1"/>
  <c r="S3590" i="4"/>
  <c r="T3590" i="4" s="1"/>
  <c r="S3568" i="4"/>
  <c r="T3568" i="4" s="1"/>
  <c r="S3550" i="4"/>
  <c r="T3550" i="4" s="1"/>
  <c r="S3510" i="4"/>
  <c r="T3510" i="4" s="1"/>
  <c r="S3494" i="4"/>
  <c r="T3494" i="4" s="1"/>
  <c r="S3454" i="4"/>
  <c r="T3454" i="4" s="1"/>
  <c r="S3432" i="4"/>
  <c r="T3432" i="4" s="1"/>
  <c r="S3414" i="4"/>
  <c r="T3414" i="4" s="1"/>
  <c r="S3392" i="4"/>
  <c r="T3392" i="4" s="1"/>
  <c r="S3374" i="4"/>
  <c r="T3374" i="4" s="1"/>
  <c r="S3352" i="4"/>
  <c r="T3352" i="4" s="1"/>
  <c r="S3334" i="4"/>
  <c r="T3334" i="4" s="1"/>
  <c r="S3312" i="4"/>
  <c r="T3312" i="4" s="1"/>
  <c r="S3294" i="4"/>
  <c r="T3294" i="4" s="1"/>
  <c r="S3254" i="4"/>
  <c r="T3254" i="4" s="1"/>
  <c r="S3238" i="4"/>
  <c r="T3238" i="4" s="1"/>
  <c r="S3198" i="4"/>
  <c r="T3198" i="4" s="1"/>
  <c r="S3176" i="4"/>
  <c r="T3176" i="4" s="1"/>
  <c r="S3158" i="4"/>
  <c r="T3158" i="4" s="1"/>
  <c r="S3136" i="4"/>
  <c r="T3136" i="4" s="1"/>
  <c r="U3136" i="4" s="1"/>
  <c r="S3118" i="4"/>
  <c r="T3118" i="4" s="1"/>
  <c r="S3096" i="4"/>
  <c r="T3096" i="4" s="1"/>
  <c r="S3078" i="4"/>
  <c r="T3078" i="4" s="1"/>
  <c r="S3056" i="4"/>
  <c r="T3056" i="4" s="1"/>
  <c r="S3038" i="4"/>
  <c r="T3038" i="4" s="1"/>
  <c r="S2998" i="4"/>
  <c r="T2998" i="4" s="1"/>
  <c r="S2982" i="4"/>
  <c r="T2982" i="4" s="1"/>
  <c r="S2942" i="4"/>
  <c r="T2942" i="4" s="1"/>
  <c r="S2920" i="4"/>
  <c r="T2920" i="4" s="1"/>
  <c r="S2902" i="4"/>
  <c r="T2902" i="4" s="1"/>
  <c r="S2862" i="4"/>
  <c r="T2862" i="4" s="1"/>
  <c r="S2840" i="4"/>
  <c r="T2840" i="4" s="1"/>
  <c r="S2822" i="4"/>
  <c r="T2822" i="4" s="1"/>
  <c r="S2800" i="4"/>
  <c r="T2800" i="4" s="1"/>
  <c r="S2782" i="4"/>
  <c r="T2782" i="4" s="1"/>
  <c r="S2742" i="4"/>
  <c r="T2742" i="4" s="1"/>
  <c r="S2726" i="4"/>
  <c r="T2726" i="4" s="1"/>
  <c r="S2686" i="4"/>
  <c r="T2686" i="4" s="1"/>
  <c r="S2661" i="4"/>
  <c r="T2661" i="4" s="1"/>
  <c r="S2616" i="4"/>
  <c r="T2616" i="4" s="1"/>
  <c r="S2204" i="4"/>
  <c r="T2204" i="4" s="1"/>
  <c r="S2086" i="4"/>
  <c r="T2086" i="4" s="1"/>
  <c r="S2030" i="4"/>
  <c r="T2030" i="4" s="1"/>
  <c r="S1984" i="4"/>
  <c r="T1984" i="4" s="1"/>
  <c r="S1904" i="4"/>
  <c r="T1904" i="4" s="1"/>
  <c r="S1816" i="4"/>
  <c r="T1816" i="4" s="1"/>
  <c r="S1550" i="4"/>
  <c r="T1550" i="4" s="1"/>
  <c r="S1496" i="4"/>
  <c r="T1496" i="4" s="1"/>
  <c r="S1085" i="4"/>
  <c r="T1085" i="4" s="1"/>
  <c r="S597" i="4"/>
  <c r="T597" i="4" s="1"/>
  <c r="S254" i="4"/>
  <c r="T254" i="4" s="1"/>
  <c r="S3624" i="4"/>
  <c r="T3624" i="4" s="1"/>
  <c r="S3606" i="4"/>
  <c r="T3606" i="4" s="1"/>
  <c r="S3584" i="4"/>
  <c r="T3584" i="4" s="1"/>
  <c r="S3566" i="4"/>
  <c r="T3566" i="4" s="1"/>
  <c r="S3544" i="4"/>
  <c r="T3544" i="4" s="1"/>
  <c r="S3526" i="4"/>
  <c r="T3526" i="4" s="1"/>
  <c r="S3504" i="4"/>
  <c r="T3504" i="4" s="1"/>
  <c r="S3486" i="4"/>
  <c r="T3486" i="4" s="1"/>
  <c r="S3446" i="4"/>
  <c r="T3446" i="4" s="1"/>
  <c r="S3430" i="4"/>
  <c r="T3430" i="4" s="1"/>
  <c r="S3390" i="4"/>
  <c r="T3390" i="4" s="1"/>
  <c r="S3368" i="4"/>
  <c r="T3368" i="4" s="1"/>
  <c r="S3350" i="4"/>
  <c r="T3350" i="4" s="1"/>
  <c r="S3328" i="4"/>
  <c r="T3328" i="4" s="1"/>
  <c r="S3310" i="4"/>
  <c r="T3310" i="4" s="1"/>
  <c r="S3288" i="4"/>
  <c r="T3288" i="4" s="1"/>
  <c r="S3270" i="4"/>
  <c r="T3270" i="4" s="1"/>
  <c r="S3248" i="4"/>
  <c r="T3248" i="4" s="1"/>
  <c r="S3230" i="4"/>
  <c r="T3230" i="4" s="1"/>
  <c r="S3190" i="4"/>
  <c r="T3190" i="4" s="1"/>
  <c r="S3174" i="4"/>
  <c r="T3174" i="4" s="1"/>
  <c r="S3134" i="4"/>
  <c r="T3134" i="4" s="1"/>
  <c r="S3112" i="4"/>
  <c r="T3112" i="4" s="1"/>
  <c r="S3094" i="4"/>
  <c r="T3094" i="4" s="1"/>
  <c r="S3072" i="4"/>
  <c r="T3072" i="4" s="1"/>
  <c r="U3072" i="4" s="1"/>
  <c r="S3054" i="4"/>
  <c r="T3054" i="4" s="1"/>
  <c r="S3032" i="4"/>
  <c r="T3032" i="4" s="1"/>
  <c r="S3014" i="4"/>
  <c r="T3014" i="4" s="1"/>
  <c r="S2992" i="4"/>
  <c r="T2992" i="4" s="1"/>
  <c r="S2974" i="4"/>
  <c r="T2974" i="4" s="1"/>
  <c r="S2934" i="4"/>
  <c r="T2934" i="4" s="1"/>
  <c r="S2918" i="4"/>
  <c r="T2918" i="4" s="1"/>
  <c r="S2878" i="4"/>
  <c r="T2878" i="4" s="1"/>
  <c r="S2856" i="4"/>
  <c r="T2856" i="4" s="1"/>
  <c r="S2838" i="4"/>
  <c r="T2838" i="4" s="1"/>
  <c r="S2798" i="4"/>
  <c r="T2798" i="4" s="1"/>
  <c r="S2776" i="4"/>
  <c r="T2776" i="4" s="1"/>
  <c r="S2758" i="4"/>
  <c r="T2758" i="4" s="1"/>
  <c r="S2736" i="4"/>
  <c r="T2736" i="4" s="1"/>
  <c r="S2718" i="4"/>
  <c r="T2718" i="4" s="1"/>
  <c r="S2677" i="4"/>
  <c r="T2677" i="4" s="1"/>
  <c r="S2653" i="4"/>
  <c r="T2653" i="4" s="1"/>
  <c r="S2600" i="4"/>
  <c r="T2600" i="4" s="1"/>
  <c r="S2552" i="4"/>
  <c r="T2552" i="4" s="1"/>
  <c r="S2448" i="4"/>
  <c r="T2448" i="4" s="1"/>
  <c r="S2272" i="4"/>
  <c r="T2272" i="4" s="1"/>
  <c r="S2126" i="4"/>
  <c r="T2126" i="4" s="1"/>
  <c r="S2070" i="4"/>
  <c r="T2070" i="4" s="1"/>
  <c r="S2022" i="4"/>
  <c r="T2022" i="4" s="1"/>
  <c r="S1982" i="4"/>
  <c r="T1982" i="4" s="1"/>
  <c r="S1902" i="4"/>
  <c r="T1902" i="4" s="1"/>
  <c r="S1494" i="4"/>
  <c r="T1494" i="4" s="1"/>
  <c r="S1406" i="4"/>
  <c r="T1406" i="4" s="1"/>
  <c r="S1246" i="4"/>
  <c r="T1246" i="4" s="1"/>
  <c r="S1182" i="4"/>
  <c r="T1182" i="4" s="1"/>
  <c r="S1061" i="4"/>
  <c r="T1061" i="4" s="1"/>
  <c r="S912" i="4"/>
  <c r="T912" i="4" s="1"/>
  <c r="S789" i="4"/>
  <c r="T789" i="4" s="1"/>
  <c r="S182" i="4"/>
  <c r="T182" i="4" s="1"/>
  <c r="S3600" i="4"/>
  <c r="T3600" i="4" s="1"/>
  <c r="S3406" i="4"/>
  <c r="T3406" i="4" s="1"/>
  <c r="S3344" i="4"/>
  <c r="T3344" i="4" s="1"/>
  <c r="S3150" i="4"/>
  <c r="T3150" i="4" s="1"/>
  <c r="S3088" i="4"/>
  <c r="T3088" i="4" s="1"/>
  <c r="S2894" i="4"/>
  <c r="T2894" i="4" s="1"/>
  <c r="S2832" i="4"/>
  <c r="T2832" i="4" s="1"/>
  <c r="S2645" i="4"/>
  <c r="T2645" i="4" s="1"/>
  <c r="S2268" i="4"/>
  <c r="T2268" i="4" s="1"/>
  <c r="S2168" i="4"/>
  <c r="T2168" i="4" s="1"/>
  <c r="S2062" i="4"/>
  <c r="T2062" i="4" s="1"/>
  <c r="S2008" i="4"/>
  <c r="T2008" i="4" s="1"/>
  <c r="S1968" i="4"/>
  <c r="T1968" i="4" s="1"/>
  <c r="S1942" i="4"/>
  <c r="T1942" i="4" s="1"/>
  <c r="S1582" i="4"/>
  <c r="T1582" i="4" s="1"/>
  <c r="S1534" i="4"/>
  <c r="T1534" i="4" s="1"/>
  <c r="S1486" i="4"/>
  <c r="T1486" i="4" s="1"/>
  <c r="S1446" i="4"/>
  <c r="T1446" i="4" s="1"/>
  <c r="S1352" i="4"/>
  <c r="T1352" i="4" s="1"/>
  <c r="S1237" i="4"/>
  <c r="T1237" i="4" s="1"/>
  <c r="S1149" i="4"/>
  <c r="T1149" i="4" s="1"/>
  <c r="S1029" i="4"/>
  <c r="T1029" i="4" s="1"/>
  <c r="S781" i="4"/>
  <c r="T781" i="4" s="1"/>
  <c r="S373" i="4"/>
  <c r="T373" i="4" s="1"/>
  <c r="S174" i="4"/>
  <c r="T174" i="4" s="1"/>
  <c r="S3622" i="4"/>
  <c r="T3622" i="4" s="1"/>
  <c r="S3582" i="4"/>
  <c r="T3582" i="4" s="1"/>
  <c r="S3560" i="4"/>
  <c r="T3560" i="4" s="1"/>
  <c r="S3542" i="4"/>
  <c r="T3542" i="4" s="1"/>
  <c r="S3520" i="4"/>
  <c r="T3520" i="4" s="1"/>
  <c r="S3502" i="4"/>
  <c r="T3502" i="4" s="1"/>
  <c r="S3480" i="4"/>
  <c r="T3480" i="4" s="1"/>
  <c r="S3462" i="4"/>
  <c r="T3462" i="4" s="1"/>
  <c r="S3440" i="4"/>
  <c r="T3440" i="4" s="1"/>
  <c r="S3422" i="4"/>
  <c r="T3422" i="4" s="1"/>
  <c r="S3382" i="4"/>
  <c r="T3382" i="4" s="1"/>
  <c r="S3366" i="4"/>
  <c r="T3366" i="4" s="1"/>
  <c r="S3326" i="4"/>
  <c r="T3326" i="4" s="1"/>
  <c r="S3304" i="4"/>
  <c r="T3304" i="4" s="1"/>
  <c r="S3286" i="4"/>
  <c r="T3286" i="4" s="1"/>
  <c r="S3264" i="4"/>
  <c r="T3264" i="4" s="1"/>
  <c r="S3246" i="4"/>
  <c r="T3246" i="4" s="1"/>
  <c r="S3224" i="4"/>
  <c r="T3224" i="4" s="1"/>
  <c r="S3206" i="4"/>
  <c r="T3206" i="4" s="1"/>
  <c r="S3184" i="4"/>
  <c r="T3184" i="4" s="1"/>
  <c r="S3166" i="4"/>
  <c r="T3166" i="4" s="1"/>
  <c r="S3126" i="4"/>
  <c r="T3126" i="4" s="1"/>
  <c r="S3110" i="4"/>
  <c r="T3110" i="4" s="1"/>
  <c r="S3070" i="4"/>
  <c r="T3070" i="4" s="1"/>
  <c r="S3048" i="4"/>
  <c r="T3048" i="4" s="1"/>
  <c r="S3030" i="4"/>
  <c r="T3030" i="4" s="1"/>
  <c r="S2990" i="4"/>
  <c r="T2990" i="4" s="1"/>
  <c r="S2968" i="4"/>
  <c r="T2968" i="4" s="1"/>
  <c r="S2950" i="4"/>
  <c r="T2950" i="4" s="1"/>
  <c r="S2928" i="4"/>
  <c r="T2928" i="4" s="1"/>
  <c r="S2910" i="4"/>
  <c r="T2910" i="4" s="1"/>
  <c r="S2870" i="4"/>
  <c r="T2870" i="4" s="1"/>
  <c r="S2854" i="4"/>
  <c r="T2854" i="4" s="1"/>
  <c r="S2814" i="4"/>
  <c r="T2814" i="4" s="1"/>
  <c r="S2792" i="4"/>
  <c r="T2792" i="4" s="1"/>
  <c r="S2774" i="4"/>
  <c r="T2774" i="4" s="1"/>
  <c r="S2734" i="4"/>
  <c r="T2734" i="4" s="1"/>
  <c r="S2712" i="4"/>
  <c r="T2712" i="4" s="1"/>
  <c r="S2694" i="4"/>
  <c r="T2694" i="4" s="1"/>
  <c r="S2672" i="4"/>
  <c r="T2672" i="4" s="1"/>
  <c r="S2536" i="4"/>
  <c r="T2536" i="4" s="1"/>
  <c r="S2488" i="4"/>
  <c r="T2488" i="4" s="1"/>
  <c r="S2320" i="4"/>
  <c r="T2320" i="4" s="1"/>
  <c r="S2110" i="4"/>
  <c r="T2110" i="4" s="1"/>
  <c r="S2048" i="4"/>
  <c r="T2048" i="4" s="1"/>
  <c r="S1840" i="4"/>
  <c r="T1840" i="4" s="1"/>
  <c r="S1702" i="4"/>
  <c r="T1702" i="4" s="1"/>
  <c r="S1638" i="4"/>
  <c r="T1638" i="4" s="1"/>
  <c r="S1432" i="4"/>
  <c r="T1432" i="4" s="1"/>
  <c r="S1392" i="4"/>
  <c r="T1392" i="4" s="1"/>
  <c r="S1222" i="4"/>
  <c r="T1222" i="4" s="1"/>
  <c r="S1125" i="4"/>
  <c r="T1125" i="4" s="1"/>
  <c r="S1022" i="4"/>
  <c r="T1022" i="4" s="1"/>
  <c r="S773" i="4"/>
  <c r="T773" i="4" s="1"/>
  <c r="S365" i="4"/>
  <c r="T365" i="4" s="1"/>
  <c r="S110" i="4"/>
  <c r="T110" i="4" s="1"/>
  <c r="S3626" i="4"/>
  <c r="T3626" i="4" s="1"/>
  <c r="S3602" i="4"/>
  <c r="T3602" i="4" s="1"/>
  <c r="S3570" i="4"/>
  <c r="T3570" i="4" s="1"/>
  <c r="S3506" i="4"/>
  <c r="T3506" i="4" s="1"/>
  <c r="S3530" i="4"/>
  <c r="T3530" i="4" s="1"/>
  <c r="S3474" i="4"/>
  <c r="T3474" i="4" s="1"/>
  <c r="S3450" i="4"/>
  <c r="T3450" i="4" s="1"/>
  <c r="S3434" i="4"/>
  <c r="T3434" i="4" s="1"/>
  <c r="S3410" i="4"/>
  <c r="T3410" i="4" s="1"/>
  <c r="S3386" i="4"/>
  <c r="T3386" i="4" s="1"/>
  <c r="S3346" i="4"/>
  <c r="T3346" i="4" s="1"/>
  <c r="S3322" i="4"/>
  <c r="T3322" i="4" s="1"/>
  <c r="S3274" i="4"/>
  <c r="T3274" i="4" s="1"/>
  <c r="S3154" i="4"/>
  <c r="T3154" i="4" s="1"/>
  <c r="S3130" i="4"/>
  <c r="T3130" i="4" s="1"/>
  <c r="S3114" i="4"/>
  <c r="T3114" i="4" s="1"/>
  <c r="S3090" i="4"/>
  <c r="T3090" i="4" s="1"/>
  <c r="S3066" i="4"/>
  <c r="T3066" i="4" s="1"/>
  <c r="S3018" i="4"/>
  <c r="T3018" i="4" s="1"/>
  <c r="S2994" i="4"/>
  <c r="T2994" i="4" s="1"/>
  <c r="S2954" i="4"/>
  <c r="T2954" i="4" s="1"/>
  <c r="S2930" i="4"/>
  <c r="T2930" i="4" s="1"/>
  <c r="S2898" i="4"/>
  <c r="T2898" i="4" s="1"/>
  <c r="S2874" i="4"/>
  <c r="T2874" i="4" s="1"/>
  <c r="S2834" i="4"/>
  <c r="T2834" i="4" s="1"/>
  <c r="S2810" i="4"/>
  <c r="T2810" i="4" s="1"/>
  <c r="S2794" i="4"/>
  <c r="T2794" i="4" s="1"/>
  <c r="S2770" i="4"/>
  <c r="T2770" i="4" s="1"/>
  <c r="S2746" i="4"/>
  <c r="T2746" i="4" s="1"/>
  <c r="S2730" i="4"/>
  <c r="T2730" i="4" s="1"/>
  <c r="S2706" i="4"/>
  <c r="T2706" i="4" s="1"/>
  <c r="S2682" i="4"/>
  <c r="T2682" i="4" s="1"/>
  <c r="S2602" i="4"/>
  <c r="T2602" i="4" s="1"/>
  <c r="S2586" i="4"/>
  <c r="T2586" i="4" s="1"/>
  <c r="S2530" i="4"/>
  <c r="T2530" i="4" s="1"/>
  <c r="S2450" i="4"/>
  <c r="T2450" i="4" s="1"/>
  <c r="S2426" i="4"/>
  <c r="T2426" i="4" s="1"/>
  <c r="S2378" i="4"/>
  <c r="T2378" i="4" s="1"/>
  <c r="S2354" i="4"/>
  <c r="T2354" i="4" s="1"/>
  <c r="S2290" i="4"/>
  <c r="T2290" i="4" s="1"/>
  <c r="S2266" i="4"/>
  <c r="T2266" i="4" s="1"/>
  <c r="S2250" i="4"/>
  <c r="T2250" i="4" s="1"/>
  <c r="S2226" i="4"/>
  <c r="T2226" i="4" s="1"/>
  <c r="S2202" i="4"/>
  <c r="T2202" i="4" s="1"/>
  <c r="S2186" i="4"/>
  <c r="T2186" i="4" s="1"/>
  <c r="S2170" i="4"/>
  <c r="T2170" i="4" s="1"/>
  <c r="S2154" i="4"/>
  <c r="T2154" i="4" s="1"/>
  <c r="S2138" i="4"/>
  <c r="T2138" i="4" s="1"/>
  <c r="S2122" i="4"/>
  <c r="T2122" i="4" s="1"/>
  <c r="S2098" i="4"/>
  <c r="T2098" i="4" s="1"/>
  <c r="S2074" i="4"/>
  <c r="T2074" i="4" s="1"/>
  <c r="S2042" i="4"/>
  <c r="T2042" i="4" s="1"/>
  <c r="S2018" i="4"/>
  <c r="T2018" i="4" s="1"/>
  <c r="S2002" i="4"/>
  <c r="T2002" i="4" s="1"/>
  <c r="S1978" i="4"/>
  <c r="T1978" i="4" s="1"/>
  <c r="S1954" i="4"/>
  <c r="T1954" i="4" s="1"/>
  <c r="S1930" i="4"/>
  <c r="T1930" i="4" s="1"/>
  <c r="S1906" i="4"/>
  <c r="T1906" i="4" s="1"/>
  <c r="S1882" i="4"/>
  <c r="T1882" i="4" s="1"/>
  <c r="S1818" i="4"/>
  <c r="T1818" i="4" s="1"/>
  <c r="S1794" i="4"/>
  <c r="T1794" i="4" s="1"/>
  <c r="S1746" i="4"/>
  <c r="T1746" i="4" s="1"/>
  <c r="S1722" i="4"/>
  <c r="T1722" i="4" s="1"/>
  <c r="S1698" i="4"/>
  <c r="T1698" i="4" s="1"/>
  <c r="S1674" i="4"/>
  <c r="T1674" i="4" s="1"/>
  <c r="S1658" i="4"/>
  <c r="T1658" i="4" s="1"/>
  <c r="S1634" i="4"/>
  <c r="T1634" i="4" s="1"/>
  <c r="S1618" i="4"/>
  <c r="T1618" i="4" s="1"/>
  <c r="S1594" i="4"/>
  <c r="T1594" i="4" s="1"/>
  <c r="S1578" i="4"/>
  <c r="T1578" i="4" s="1"/>
  <c r="S1506" i="4"/>
  <c r="T1506" i="4" s="1"/>
  <c r="S1482" i="4"/>
  <c r="T1482" i="4" s="1"/>
  <c r="S1458" i="4"/>
  <c r="T1458" i="4" s="1"/>
  <c r="S1434" i="4"/>
  <c r="T1434" i="4" s="1"/>
  <c r="S1410" i="4"/>
  <c r="T1410" i="4" s="1"/>
  <c r="S1386" i="4"/>
  <c r="T1386" i="4" s="1"/>
  <c r="S1362" i="4"/>
  <c r="T1362" i="4" s="1"/>
  <c r="S1338" i="4"/>
  <c r="T1338" i="4" s="1"/>
  <c r="S1314" i="4"/>
  <c r="T1314" i="4" s="1"/>
  <c r="S1298" i="4"/>
  <c r="T1298" i="4" s="1"/>
  <c r="S1274" i="4"/>
  <c r="T1274" i="4" s="1"/>
  <c r="S1258" i="4"/>
  <c r="T1258" i="4" s="1"/>
  <c r="S1234" i="4"/>
  <c r="T1234" i="4" s="1"/>
  <c r="S1210" i="4"/>
  <c r="T1210" i="4" s="1"/>
  <c r="S1186" i="4"/>
  <c r="T1186" i="4" s="1"/>
  <c r="S1162" i="4"/>
  <c r="T1162" i="4" s="1"/>
  <c r="S1138" i="4"/>
  <c r="T1138" i="4" s="1"/>
  <c r="S1114" i="4"/>
  <c r="T1114" i="4" s="1"/>
  <c r="S1090" i="4"/>
  <c r="T1090" i="4" s="1"/>
  <c r="S1066" i="4"/>
  <c r="T1066" i="4" s="1"/>
  <c r="S1042" i="4"/>
  <c r="T1042" i="4" s="1"/>
  <c r="S1026" i="4"/>
  <c r="T1026" i="4" s="1"/>
  <c r="S1002" i="4"/>
  <c r="T1002" i="4" s="1"/>
  <c r="S978" i="4"/>
  <c r="T978" i="4" s="1"/>
  <c r="S962" i="4"/>
  <c r="T962" i="4" s="1"/>
  <c r="S938" i="4"/>
  <c r="T938" i="4" s="1"/>
  <c r="S906" i="4"/>
  <c r="T906" i="4" s="1"/>
  <c r="S882" i="4"/>
  <c r="T882" i="4" s="1"/>
  <c r="S858" i="4"/>
  <c r="T858" i="4" s="1"/>
  <c r="S834" i="4"/>
  <c r="T834" i="4" s="1"/>
  <c r="S802" i="4"/>
  <c r="T802" i="4" s="1"/>
  <c r="S730" i="4"/>
  <c r="T730" i="4" s="1"/>
  <c r="S418" i="4"/>
  <c r="T418" i="4" s="1"/>
  <c r="S402" i="4"/>
  <c r="T402" i="4" s="1"/>
  <c r="S378" i="4"/>
  <c r="T378" i="4" s="1"/>
  <c r="S362" i="4"/>
  <c r="T362" i="4" s="1"/>
  <c r="S346" i="4"/>
  <c r="T346" i="4" s="1"/>
  <c r="S322" i="4"/>
  <c r="T322" i="4" s="1"/>
  <c r="S290" i="4"/>
  <c r="T290" i="4" s="1"/>
  <c r="S266" i="4"/>
  <c r="T266" i="4" s="1"/>
  <c r="S242" i="4"/>
  <c r="T242" i="4" s="1"/>
  <c r="S218" i="4"/>
  <c r="T218" i="4" s="1"/>
  <c r="S194" i="4"/>
  <c r="T194" i="4" s="1"/>
  <c r="S162" i="4"/>
  <c r="T162" i="4" s="1"/>
  <c r="S90" i="4"/>
  <c r="T90" i="4" s="1"/>
  <c r="S74" i="4"/>
  <c r="T74" i="4" s="1"/>
  <c r="S50" i="4"/>
  <c r="T50" i="4" s="1"/>
  <c r="S18" i="4"/>
  <c r="T18" i="4" s="1"/>
  <c r="S3226" i="4"/>
  <c r="T3226" i="4" s="1"/>
  <c r="S2714" i="4"/>
  <c r="T2714" i="4" s="1"/>
  <c r="S3490" i="4"/>
  <c r="T3490" i="4" s="1"/>
  <c r="S3418" i="4"/>
  <c r="T3418" i="4" s="1"/>
  <c r="S3330" i="4"/>
  <c r="T3330" i="4" s="1"/>
  <c r="S2978" i="4"/>
  <c r="T2978" i="4" s="1"/>
  <c r="S2906" i="4"/>
  <c r="T2906" i="4" s="1"/>
  <c r="S2818" i="4"/>
  <c r="T2818" i="4" s="1"/>
  <c r="S2362" i="4"/>
  <c r="T2362" i="4" s="1"/>
  <c r="S1762" i="4"/>
  <c r="T1762" i="4" s="1"/>
  <c r="S186" i="4"/>
  <c r="T186" i="4" s="1"/>
  <c r="S3610" i="4"/>
  <c r="T3610" i="4" s="1"/>
  <c r="S3522" i="4"/>
  <c r="T3522" i="4" s="1"/>
  <c r="S3170" i="4"/>
  <c r="T3170" i="4" s="1"/>
  <c r="S3098" i="4"/>
  <c r="T3098" i="4" s="1"/>
  <c r="S3010" i="4"/>
  <c r="T3010" i="4" s="1"/>
  <c r="S2650" i="4"/>
  <c r="T2650" i="4" s="1"/>
  <c r="S2618" i="4"/>
  <c r="T2618" i="4" s="1"/>
  <c r="S2588" i="4"/>
  <c r="T2588" i="4" s="1"/>
  <c r="S2514" i="4"/>
  <c r="T2514" i="4" s="1"/>
  <c r="S2475" i="4"/>
  <c r="T2475" i="4" s="1"/>
  <c r="S2355" i="4"/>
  <c r="T2355" i="4" s="1"/>
  <c r="S2306" i="4"/>
  <c r="T2306" i="4" s="1"/>
  <c r="S2203" i="4"/>
  <c r="T2203" i="4" s="1"/>
  <c r="S2066" i="4"/>
  <c r="T2066" i="4" s="1"/>
  <c r="S3594" i="4"/>
  <c r="T3594" i="4" s="1"/>
  <c r="S3562" i="4"/>
  <c r="T3562" i="4" s="1"/>
  <c r="S3466" i="4"/>
  <c r="T3466" i="4" s="1"/>
  <c r="S3338" i="4"/>
  <c r="T3338" i="4" s="1"/>
  <c r="S3314" i="4"/>
  <c r="T3314" i="4" s="1"/>
  <c r="S3306" i="4"/>
  <c r="T3306" i="4" s="1"/>
  <c r="S3250" i="4"/>
  <c r="T3250" i="4" s="1"/>
  <c r="S3242" i="4"/>
  <c r="T3242" i="4" s="1"/>
  <c r="S3218" i="4"/>
  <c r="T3218" i="4" s="1"/>
  <c r="S3194" i="4"/>
  <c r="T3194" i="4" s="1"/>
  <c r="S3178" i="4"/>
  <c r="T3178" i="4" s="1"/>
  <c r="S3026" i="4"/>
  <c r="T3026" i="4" s="1"/>
  <c r="S3002" i="4"/>
  <c r="T3002" i="4" s="1"/>
  <c r="S2986" i="4"/>
  <c r="T2986" i="4" s="1"/>
  <c r="S2962" i="4"/>
  <c r="T2962" i="4" s="1"/>
  <c r="S2938" i="4"/>
  <c r="T2938" i="4" s="1"/>
  <c r="S2922" i="4"/>
  <c r="T2922" i="4" s="1"/>
  <c r="S2858" i="4"/>
  <c r="T2858" i="4" s="1"/>
  <c r="S2562" i="4"/>
  <c r="T2562" i="4" s="1"/>
  <c r="S2546" i="4"/>
  <c r="T2546" i="4" s="1"/>
  <c r="S2490" i="4"/>
  <c r="T2490" i="4" s="1"/>
  <c r="S2466" i="4"/>
  <c r="T2466" i="4" s="1"/>
  <c r="S2410" i="4"/>
  <c r="T2410" i="4" s="1"/>
  <c r="S2386" i="4"/>
  <c r="T2386" i="4" s="1"/>
  <c r="S2370" i="4"/>
  <c r="T2370" i="4" s="1"/>
  <c r="S2346" i="4"/>
  <c r="T2346" i="4" s="1"/>
  <c r="S2330" i="4"/>
  <c r="T2330" i="4" s="1"/>
  <c r="S2314" i="4"/>
  <c r="T2314" i="4" s="1"/>
  <c r="S2258" i="4"/>
  <c r="T2258" i="4" s="1"/>
  <c r="S2234" i="4"/>
  <c r="T2234" i="4" s="1"/>
  <c r="S2210" i="4"/>
  <c r="T2210" i="4" s="1"/>
  <c r="S2194" i="4"/>
  <c r="T2194" i="4" s="1"/>
  <c r="S2162" i="4"/>
  <c r="T2162" i="4" s="1"/>
  <c r="S2114" i="4"/>
  <c r="T2114" i="4" s="1"/>
  <c r="S2090" i="4"/>
  <c r="T2090" i="4" s="1"/>
  <c r="S2082" i="4"/>
  <c r="T2082" i="4" s="1"/>
  <c r="S2058" i="4"/>
  <c r="T2058" i="4" s="1"/>
  <c r="S2026" i="4"/>
  <c r="T2026" i="4" s="1"/>
  <c r="S1994" i="4"/>
  <c r="T1994" i="4" s="1"/>
  <c r="S1970" i="4"/>
  <c r="T1970" i="4" s="1"/>
  <c r="S1946" i="4"/>
  <c r="T1946" i="4" s="1"/>
  <c r="S1922" i="4"/>
  <c r="T1922" i="4" s="1"/>
  <c r="S1898" i="4"/>
  <c r="T1898" i="4" s="1"/>
  <c r="S1874" i="4"/>
  <c r="T1874" i="4" s="1"/>
  <c r="S1858" i="4"/>
  <c r="T1858" i="4" s="1"/>
  <c r="S1834" i="4"/>
  <c r="T1834" i="4" s="1"/>
  <c r="S1810" i="4"/>
  <c r="T1810" i="4" s="1"/>
  <c r="S1786" i="4"/>
  <c r="T1786" i="4" s="1"/>
  <c r="S1770" i="4"/>
  <c r="T1770" i="4" s="1"/>
  <c r="S1714" i="4"/>
  <c r="T1714" i="4" s="1"/>
  <c r="S1690" i="4"/>
  <c r="T1690" i="4" s="1"/>
  <c r="S1666" i="4"/>
  <c r="T1666" i="4" s="1"/>
  <c r="S1642" i="4"/>
  <c r="T1642" i="4" s="1"/>
  <c r="S1626" i="4"/>
  <c r="T1626" i="4" s="1"/>
  <c r="S1602" i="4"/>
  <c r="T1602" i="4" s="1"/>
  <c r="S1586" i="4"/>
  <c r="T1586" i="4" s="1"/>
  <c r="S1562" i="4"/>
  <c r="T1562" i="4" s="1"/>
  <c r="S1546" i="4"/>
  <c r="T1546" i="4" s="1"/>
  <c r="S1522" i="4"/>
  <c r="T1522" i="4" s="1"/>
  <c r="S1466" i="4"/>
  <c r="T1466" i="4" s="1"/>
  <c r="S1442" i="4"/>
  <c r="T1442" i="4" s="1"/>
  <c r="S1418" i="4"/>
  <c r="T1418" i="4" s="1"/>
  <c r="S1394" i="4"/>
  <c r="T1394" i="4" s="1"/>
  <c r="S1370" i="4"/>
  <c r="T1370" i="4" s="1"/>
  <c r="S1346" i="4"/>
  <c r="T1346" i="4" s="1"/>
  <c r="S1322" i="4"/>
  <c r="T1322" i="4" s="1"/>
  <c r="S1306" i="4"/>
  <c r="T1306" i="4" s="1"/>
  <c r="S1282" i="4"/>
  <c r="T1282" i="4" s="1"/>
  <c r="S1250" i="4"/>
  <c r="T1250" i="4" s="1"/>
  <c r="S1226" i="4"/>
  <c r="T1226" i="4" s="1"/>
  <c r="S1202" i="4"/>
  <c r="T1202" i="4" s="1"/>
  <c r="S1146" i="4"/>
  <c r="T1146" i="4" s="1"/>
  <c r="S1122" i="4"/>
  <c r="T1122" i="4" s="1"/>
  <c r="S1098" i="4"/>
  <c r="T1098" i="4" s="1"/>
  <c r="S1074" i="4"/>
  <c r="T1074" i="4" s="1"/>
  <c r="S1050" i="4"/>
  <c r="T1050" i="4" s="1"/>
  <c r="S1018" i="4"/>
  <c r="T1018" i="4" s="1"/>
  <c r="S994" i="4"/>
  <c r="T994" i="4" s="1"/>
  <c r="S970" i="4"/>
  <c r="T970" i="4" s="1"/>
  <c r="S946" i="4"/>
  <c r="T946" i="4" s="1"/>
  <c r="S922" i="4"/>
  <c r="T922" i="4" s="1"/>
  <c r="S898" i="4"/>
  <c r="T898" i="4" s="1"/>
  <c r="S866" i="4"/>
  <c r="T866" i="4" s="1"/>
  <c r="S842" i="4"/>
  <c r="T842" i="4" s="1"/>
  <c r="S818" i="4"/>
  <c r="T818" i="4" s="1"/>
  <c r="S794" i="4"/>
  <c r="T794" i="4" s="1"/>
  <c r="S778" i="4"/>
  <c r="T778" i="4" s="1"/>
  <c r="S762" i="4"/>
  <c r="T762" i="4" s="1"/>
  <c r="S746" i="4"/>
  <c r="T746" i="4" s="1"/>
  <c r="S738" i="4"/>
  <c r="T738" i="4" s="1"/>
  <c r="S722" i="4"/>
  <c r="T722" i="4" s="1"/>
  <c r="S714" i="4"/>
  <c r="T714" i="4" s="1"/>
  <c r="S706" i="4"/>
  <c r="T706" i="4" s="1"/>
  <c r="S690" i="4"/>
  <c r="T690" i="4" s="1"/>
  <c r="S682" i="4"/>
  <c r="T682" i="4" s="1"/>
  <c r="S674" i="4"/>
  <c r="T674" i="4" s="1"/>
  <c r="S666" i="4"/>
  <c r="T666" i="4" s="1"/>
  <c r="S658" i="4"/>
  <c r="T658" i="4" s="1"/>
  <c r="S650" i="4"/>
  <c r="T650" i="4" s="1"/>
  <c r="S642" i="4"/>
  <c r="T642" i="4" s="1"/>
  <c r="S634" i="4"/>
  <c r="T634" i="4" s="1"/>
  <c r="S626" i="4"/>
  <c r="T626" i="4" s="1"/>
  <c r="S618" i="4"/>
  <c r="T618" i="4" s="1"/>
  <c r="S610" i="4"/>
  <c r="T610" i="4" s="1"/>
  <c r="S602" i="4"/>
  <c r="T602" i="4" s="1"/>
  <c r="S594" i="4"/>
  <c r="T594" i="4" s="1"/>
  <c r="S586" i="4"/>
  <c r="T586" i="4" s="1"/>
  <c r="S578" i="4"/>
  <c r="T578" i="4" s="1"/>
  <c r="S570" i="4"/>
  <c r="T570" i="4" s="1"/>
  <c r="S562" i="4"/>
  <c r="T562" i="4" s="1"/>
  <c r="S554" i="4"/>
  <c r="T554" i="4" s="1"/>
  <c r="S546" i="4"/>
  <c r="T546" i="4" s="1"/>
  <c r="S538" i="4"/>
  <c r="T538" i="4" s="1"/>
  <c r="S530" i="4"/>
  <c r="T530" i="4" s="1"/>
  <c r="S522" i="4"/>
  <c r="T522" i="4" s="1"/>
  <c r="S514" i="4"/>
  <c r="T514" i="4" s="1"/>
  <c r="S506" i="4"/>
  <c r="T506" i="4" s="1"/>
  <c r="S498" i="4"/>
  <c r="T498" i="4" s="1"/>
  <c r="S490" i="4"/>
  <c r="T490" i="4" s="1"/>
  <c r="S474" i="4"/>
  <c r="T474" i="4" s="1"/>
  <c r="S466" i="4"/>
  <c r="T466" i="4" s="1"/>
  <c r="S458" i="4"/>
  <c r="T458" i="4" s="1"/>
  <c r="S450" i="4"/>
  <c r="T450" i="4" s="1"/>
  <c r="S442" i="4"/>
  <c r="T442" i="4" s="1"/>
  <c r="S434" i="4"/>
  <c r="T434" i="4" s="1"/>
  <c r="S426" i="4"/>
  <c r="T426" i="4" s="1"/>
  <c r="S410" i="4"/>
  <c r="T410" i="4" s="1"/>
  <c r="S394" i="4"/>
  <c r="T394" i="4" s="1"/>
  <c r="S386" i="4"/>
  <c r="T386" i="4" s="1"/>
  <c r="S370" i="4"/>
  <c r="T370" i="4" s="1"/>
  <c r="S354" i="4"/>
  <c r="T354" i="4" s="1"/>
  <c r="S338" i="4"/>
  <c r="T338" i="4" s="1"/>
  <c r="S314" i="4"/>
  <c r="T314" i="4" s="1"/>
  <c r="S298" i="4"/>
  <c r="T298" i="4" s="1"/>
  <c r="S274" i="4"/>
  <c r="T274" i="4" s="1"/>
  <c r="S250" i="4"/>
  <c r="T250" i="4" s="1"/>
  <c r="S226" i="4"/>
  <c r="T226" i="4" s="1"/>
  <c r="S170" i="4"/>
  <c r="T170" i="4" s="1"/>
  <c r="S154" i="4"/>
  <c r="T154" i="4" s="1"/>
  <c r="S138" i="4"/>
  <c r="T138" i="4" s="1"/>
  <c r="S122" i="4"/>
  <c r="T122" i="4" s="1"/>
  <c r="S98" i="4"/>
  <c r="T98" i="4" s="1"/>
  <c r="S66" i="4"/>
  <c r="T66" i="4" s="1"/>
  <c r="S42" i="4"/>
  <c r="T42" i="4" s="1"/>
  <c r="S10" i="4"/>
  <c r="T10" i="4" s="1"/>
  <c r="S3138" i="4"/>
  <c r="T3138" i="4" s="1"/>
  <c r="S2786" i="4"/>
  <c r="T2786" i="4" s="1"/>
  <c r="S2626" i="4"/>
  <c r="T2626" i="4" s="1"/>
  <c r="S482" i="4"/>
  <c r="T482" i="4" s="1"/>
  <c r="S3362" i="4"/>
  <c r="T3362" i="4" s="1"/>
  <c r="S3290" i="4"/>
  <c r="T3290" i="4" s="1"/>
  <c r="S3202" i="4"/>
  <c r="T3202" i="4" s="1"/>
  <c r="S2850" i="4"/>
  <c r="T2850" i="4" s="1"/>
  <c r="S2778" i="4"/>
  <c r="T2778" i="4" s="1"/>
  <c r="S2690" i="4"/>
  <c r="T2690" i="4" s="1"/>
  <c r="S2578" i="4"/>
  <c r="T2578" i="4" s="1"/>
  <c r="S2548" i="4"/>
  <c r="T2548" i="4" s="1"/>
  <c r="S2474" i="4"/>
  <c r="T2474" i="4" s="1"/>
  <c r="S2435" i="4"/>
  <c r="T2435" i="4" s="1"/>
  <c r="S2395" i="4"/>
  <c r="T2395" i="4" s="1"/>
  <c r="S2348" i="4"/>
  <c r="T2348" i="4" s="1"/>
  <c r="S2148" i="4"/>
  <c r="T2148" i="4" s="1"/>
  <c r="S2106" i="4"/>
  <c r="T2106" i="4" s="1"/>
  <c r="S1842" i="4"/>
  <c r="T1842" i="4" s="1"/>
  <c r="S1738" i="4"/>
  <c r="T1738" i="4" s="1"/>
  <c r="S1530" i="4"/>
  <c r="T1530" i="4" s="1"/>
  <c r="S1490" i="4"/>
  <c r="T1490" i="4" s="1"/>
  <c r="S3578" i="4"/>
  <c r="T3578" i="4" s="1"/>
  <c r="S3538" i="4"/>
  <c r="T3538" i="4" s="1"/>
  <c r="S3514" i="4"/>
  <c r="T3514" i="4" s="1"/>
  <c r="S3498" i="4"/>
  <c r="T3498" i="4" s="1"/>
  <c r="S3442" i="4"/>
  <c r="T3442" i="4" s="1"/>
  <c r="S3402" i="4"/>
  <c r="T3402" i="4" s="1"/>
  <c r="S3378" i="4"/>
  <c r="T3378" i="4" s="1"/>
  <c r="S3370" i="4"/>
  <c r="T3370" i="4" s="1"/>
  <c r="S3282" i="4"/>
  <c r="T3282" i="4" s="1"/>
  <c r="S3258" i="4"/>
  <c r="T3258" i="4" s="1"/>
  <c r="S3210" i="4"/>
  <c r="T3210" i="4" s="1"/>
  <c r="S3186" i="4"/>
  <c r="T3186" i="4" s="1"/>
  <c r="S3146" i="4"/>
  <c r="T3146" i="4" s="1"/>
  <c r="S3122" i="4"/>
  <c r="T3122" i="4" s="1"/>
  <c r="S3082" i="4"/>
  <c r="T3082" i="4" s="1"/>
  <c r="S3058" i="4"/>
  <c r="T3058" i="4" s="1"/>
  <c r="S3050" i="4"/>
  <c r="T3050" i="4" s="1"/>
  <c r="S2890" i="4"/>
  <c r="T2890" i="4" s="1"/>
  <c r="S2866" i="4"/>
  <c r="T2866" i="4" s="1"/>
  <c r="S2826" i="4"/>
  <c r="T2826" i="4" s="1"/>
  <c r="S2802" i="4"/>
  <c r="T2802" i="4" s="1"/>
  <c r="S2762" i="4"/>
  <c r="T2762" i="4" s="1"/>
  <c r="S2738" i="4"/>
  <c r="T2738" i="4" s="1"/>
  <c r="S2698" i="4"/>
  <c r="T2698" i="4" s="1"/>
  <c r="S2674" i="4"/>
  <c r="T2674" i="4" s="1"/>
  <c r="S2666" i="4"/>
  <c r="T2666" i="4" s="1"/>
  <c r="S2658" i="4"/>
  <c r="T2658" i="4" s="1"/>
  <c r="S2610" i="4"/>
  <c r="T2610" i="4" s="1"/>
  <c r="S2594" i="4"/>
  <c r="T2594" i="4" s="1"/>
  <c r="S2570" i="4"/>
  <c r="T2570" i="4" s="1"/>
  <c r="S2522" i="4"/>
  <c r="T2522" i="4" s="1"/>
  <c r="S2506" i="4"/>
  <c r="T2506" i="4" s="1"/>
  <c r="S2482" i="4"/>
  <c r="T2482" i="4" s="1"/>
  <c r="S2442" i="4"/>
  <c r="T2442" i="4" s="1"/>
  <c r="S2418" i="4"/>
  <c r="T2418" i="4" s="1"/>
  <c r="S2402" i="4"/>
  <c r="T2402" i="4" s="1"/>
  <c r="S2338" i="4"/>
  <c r="T2338" i="4" s="1"/>
  <c r="S2322" i="4"/>
  <c r="T2322" i="4" s="1"/>
  <c r="S2298" i="4"/>
  <c r="T2298" i="4" s="1"/>
  <c r="S2274" i="4"/>
  <c r="T2274" i="4" s="1"/>
  <c r="S2242" i="4"/>
  <c r="T2242" i="4" s="1"/>
  <c r="S2050" i="4"/>
  <c r="T2050" i="4" s="1"/>
  <c r="S2034" i="4"/>
  <c r="T2034" i="4" s="1"/>
  <c r="S2010" i="4"/>
  <c r="T2010" i="4" s="1"/>
  <c r="S1986" i="4"/>
  <c r="T1986" i="4" s="1"/>
  <c r="S1962" i="4"/>
  <c r="T1962" i="4" s="1"/>
  <c r="S1938" i="4"/>
  <c r="T1938" i="4" s="1"/>
  <c r="S1914" i="4"/>
  <c r="T1914" i="4" s="1"/>
  <c r="S1890" i="4"/>
  <c r="T1890" i="4" s="1"/>
  <c r="S1866" i="4"/>
  <c r="T1866" i="4" s="1"/>
  <c r="S1850" i="4"/>
  <c r="T1850" i="4" s="1"/>
  <c r="S1826" i="4"/>
  <c r="T1826" i="4" s="1"/>
  <c r="S1802" i="4"/>
  <c r="T1802" i="4" s="1"/>
  <c r="S1754" i="4"/>
  <c r="T1754" i="4" s="1"/>
  <c r="S1730" i="4"/>
  <c r="T1730" i="4" s="1"/>
  <c r="S1706" i="4"/>
  <c r="T1706" i="4" s="1"/>
  <c r="S1682" i="4"/>
  <c r="T1682" i="4" s="1"/>
  <c r="S1554" i="4"/>
  <c r="T1554" i="4" s="1"/>
  <c r="S1538" i="4"/>
  <c r="T1538" i="4" s="1"/>
  <c r="S1514" i="4"/>
  <c r="T1514" i="4" s="1"/>
  <c r="S1498" i="4"/>
  <c r="T1498" i="4" s="1"/>
  <c r="S1474" i="4"/>
  <c r="T1474" i="4" s="1"/>
  <c r="S1450" i="4"/>
  <c r="T1450" i="4" s="1"/>
  <c r="S1426" i="4"/>
  <c r="T1426" i="4" s="1"/>
  <c r="S1402" i="4"/>
  <c r="T1402" i="4" s="1"/>
  <c r="S1378" i="4"/>
  <c r="T1378" i="4" s="1"/>
  <c r="S1354" i="4"/>
  <c r="T1354" i="4" s="1"/>
  <c r="S1330" i="4"/>
  <c r="T1330" i="4" s="1"/>
  <c r="S1266" i="4"/>
  <c r="T1266" i="4" s="1"/>
  <c r="S1242" i="4"/>
  <c r="T1242" i="4" s="1"/>
  <c r="S1218" i="4"/>
  <c r="T1218" i="4" s="1"/>
  <c r="S1194" i="4"/>
  <c r="T1194" i="4" s="1"/>
  <c r="S1178" i="4"/>
  <c r="T1178" i="4" s="1"/>
  <c r="S1154" i="4"/>
  <c r="T1154" i="4" s="1"/>
  <c r="S1130" i="4"/>
  <c r="T1130" i="4" s="1"/>
  <c r="S1106" i="4"/>
  <c r="T1106" i="4" s="1"/>
  <c r="S1082" i="4"/>
  <c r="T1082" i="4" s="1"/>
  <c r="S1058" i="4"/>
  <c r="T1058" i="4" s="1"/>
  <c r="S1034" i="4"/>
  <c r="T1034" i="4" s="1"/>
  <c r="S1010" i="4"/>
  <c r="T1010" i="4" s="1"/>
  <c r="S986" i="4"/>
  <c r="T986" i="4" s="1"/>
  <c r="S954" i="4"/>
  <c r="T954" i="4" s="1"/>
  <c r="S930" i="4"/>
  <c r="T930" i="4" s="1"/>
  <c r="S914" i="4"/>
  <c r="T914" i="4" s="1"/>
  <c r="S890" i="4"/>
  <c r="T890" i="4" s="1"/>
  <c r="S874" i="4"/>
  <c r="T874" i="4" s="1"/>
  <c r="S850" i="4"/>
  <c r="T850" i="4" s="1"/>
  <c r="S826" i="4"/>
  <c r="T826" i="4" s="1"/>
  <c r="S810" i="4"/>
  <c r="T810" i="4" s="1"/>
  <c r="S786" i="4"/>
  <c r="T786" i="4" s="1"/>
  <c r="S770" i="4"/>
  <c r="T770" i="4" s="1"/>
  <c r="S754" i="4"/>
  <c r="T754" i="4" s="1"/>
  <c r="S698" i="4"/>
  <c r="T698" i="4" s="1"/>
  <c r="S330" i="4"/>
  <c r="T330" i="4" s="1"/>
  <c r="S306" i="4"/>
  <c r="T306" i="4" s="1"/>
  <c r="S282" i="4"/>
  <c r="T282" i="4" s="1"/>
  <c r="S258" i="4"/>
  <c r="T258" i="4" s="1"/>
  <c r="S234" i="4"/>
  <c r="T234" i="4" s="1"/>
  <c r="S210" i="4"/>
  <c r="T210" i="4" s="1"/>
  <c r="S202" i="4"/>
  <c r="T202" i="4" s="1"/>
  <c r="S178" i="4"/>
  <c r="T178" i="4" s="1"/>
  <c r="S146" i="4"/>
  <c r="T146" i="4" s="1"/>
  <c r="S130" i="4"/>
  <c r="T130" i="4" s="1"/>
  <c r="S106" i="4"/>
  <c r="T106" i="4" s="1"/>
  <c r="S82" i="4"/>
  <c r="T82" i="4" s="1"/>
  <c r="S58" i="4"/>
  <c r="T58" i="4" s="1"/>
  <c r="S34" i="4"/>
  <c r="T34" i="4" s="1"/>
  <c r="S26" i="4"/>
  <c r="T26" i="4" s="1"/>
  <c r="S2" i="4"/>
  <c r="T2" i="4" s="1"/>
  <c r="S3298" i="4"/>
  <c r="T3298" i="4" s="1"/>
  <c r="S2554" i="4"/>
  <c r="T2554" i="4" s="1"/>
  <c r="S2218" i="4"/>
  <c r="T2218" i="4" s="1"/>
  <c r="S3554" i="4"/>
  <c r="T3554" i="4" s="1"/>
  <c r="S3482" i="4"/>
  <c r="T3482" i="4" s="1"/>
  <c r="S3394" i="4"/>
  <c r="T3394" i="4" s="1"/>
  <c r="S3042" i="4"/>
  <c r="T3042" i="4" s="1"/>
  <c r="S2970" i="4"/>
  <c r="T2970" i="4" s="1"/>
  <c r="S2882" i="4"/>
  <c r="T2882" i="4" s="1"/>
  <c r="S2642" i="4"/>
  <c r="T2642" i="4" s="1"/>
  <c r="S2538" i="4"/>
  <c r="T2538" i="4" s="1"/>
  <c r="S2434" i="4"/>
  <c r="T2434" i="4" s="1"/>
  <c r="S2394" i="4"/>
  <c r="T2394" i="4" s="1"/>
  <c r="S2146" i="4"/>
  <c r="T2146" i="4" s="1"/>
  <c r="S1570" i="4"/>
  <c r="T1570" i="4" s="1"/>
  <c r="S114" i="4"/>
  <c r="T114" i="4" s="1"/>
  <c r="S3586" i="4"/>
  <c r="T3586" i="4" s="1"/>
  <c r="S3234" i="4"/>
  <c r="T3234" i="4" s="1"/>
  <c r="S3162" i="4"/>
  <c r="T3162" i="4" s="1"/>
  <c r="S3074" i="4"/>
  <c r="T3074" i="4" s="1"/>
  <c r="S2722" i="4"/>
  <c r="T2722" i="4" s="1"/>
  <c r="S2634" i="4"/>
  <c r="T2634" i="4" s="1"/>
  <c r="S2611" i="4"/>
  <c r="T2611" i="4" s="1"/>
  <c r="S2508" i="4"/>
  <c r="T2508" i="4" s="1"/>
  <c r="S2331" i="4"/>
  <c r="T2331" i="4" s="1"/>
  <c r="S2282" i="4"/>
  <c r="T2282" i="4" s="1"/>
  <c r="S2243" i="4"/>
  <c r="T2243" i="4" s="1"/>
  <c r="S2178" i="4"/>
  <c r="T2178" i="4" s="1"/>
  <c r="S1778" i="4"/>
  <c r="T1778" i="4" s="1"/>
  <c r="S1610" i="4"/>
  <c r="T1610" i="4" s="1"/>
  <c r="S1290" i="4"/>
  <c r="T1290" i="4" s="1"/>
  <c r="S1170" i="4"/>
  <c r="T1170" i="4" s="1"/>
  <c r="S668" i="4"/>
  <c r="T668" i="4" s="1"/>
  <c r="S3628" i="4"/>
  <c r="T3628" i="4" s="1"/>
  <c r="S3620" i="4"/>
  <c r="T3620" i="4" s="1"/>
  <c r="S3612" i="4"/>
  <c r="T3612" i="4" s="1"/>
  <c r="S3604" i="4"/>
  <c r="T3604" i="4" s="1"/>
  <c r="S3596" i="4"/>
  <c r="T3596" i="4" s="1"/>
  <c r="S3588" i="4"/>
  <c r="T3588" i="4" s="1"/>
  <c r="S3580" i="4"/>
  <c r="T3580" i="4" s="1"/>
  <c r="S3572" i="4"/>
  <c r="T3572" i="4" s="1"/>
  <c r="S3564" i="4"/>
  <c r="T3564" i="4" s="1"/>
  <c r="S3556" i="4"/>
  <c r="T3556" i="4" s="1"/>
  <c r="S3548" i="4"/>
  <c r="T3548" i="4" s="1"/>
  <c r="S3540" i="4"/>
  <c r="T3540" i="4" s="1"/>
  <c r="S3532" i="4"/>
  <c r="T3532" i="4" s="1"/>
  <c r="S3524" i="4"/>
  <c r="T3524" i="4" s="1"/>
  <c r="S3516" i="4"/>
  <c r="T3516" i="4" s="1"/>
  <c r="S3508" i="4"/>
  <c r="T3508" i="4" s="1"/>
  <c r="S3500" i="4"/>
  <c r="T3500" i="4" s="1"/>
  <c r="S3492" i="4"/>
  <c r="T3492" i="4" s="1"/>
  <c r="S3484" i="4"/>
  <c r="T3484" i="4" s="1"/>
  <c r="S3476" i="4"/>
  <c r="T3476" i="4" s="1"/>
  <c r="S3468" i="4"/>
  <c r="T3468" i="4" s="1"/>
  <c r="S3460" i="4"/>
  <c r="T3460" i="4" s="1"/>
  <c r="S3452" i="4"/>
  <c r="T3452" i="4" s="1"/>
  <c r="S3444" i="4"/>
  <c r="T3444" i="4" s="1"/>
  <c r="S3436" i="4"/>
  <c r="T3436" i="4" s="1"/>
  <c r="S3428" i="4"/>
  <c r="T3428" i="4" s="1"/>
  <c r="S3420" i="4"/>
  <c r="T3420" i="4" s="1"/>
  <c r="S3412" i="4"/>
  <c r="T3412" i="4" s="1"/>
  <c r="S3404" i="4"/>
  <c r="T3404" i="4" s="1"/>
  <c r="S3396" i="4"/>
  <c r="T3396" i="4" s="1"/>
  <c r="S3388" i="4"/>
  <c r="T3388" i="4" s="1"/>
  <c r="S3380" i="4"/>
  <c r="T3380" i="4" s="1"/>
  <c r="S3372" i="4"/>
  <c r="T3372" i="4" s="1"/>
  <c r="S3364" i="4"/>
  <c r="T3364" i="4" s="1"/>
  <c r="S3356" i="4"/>
  <c r="T3356" i="4" s="1"/>
  <c r="S3348" i="4"/>
  <c r="T3348" i="4" s="1"/>
  <c r="S3340" i="4"/>
  <c r="T3340" i="4" s="1"/>
  <c r="S3332" i="4"/>
  <c r="T3332" i="4" s="1"/>
  <c r="S3324" i="4"/>
  <c r="T3324" i="4" s="1"/>
  <c r="S3316" i="4"/>
  <c r="T3316" i="4" s="1"/>
  <c r="S3308" i="4"/>
  <c r="T3308" i="4" s="1"/>
  <c r="S3300" i="4"/>
  <c r="T3300" i="4" s="1"/>
  <c r="S3292" i="4"/>
  <c r="T3292" i="4" s="1"/>
  <c r="S3284" i="4"/>
  <c r="T3284" i="4" s="1"/>
  <c r="S3276" i="4"/>
  <c r="T3276" i="4" s="1"/>
  <c r="S3268" i="4"/>
  <c r="T3268" i="4" s="1"/>
  <c r="S3260" i="4"/>
  <c r="T3260" i="4" s="1"/>
  <c r="S3252" i="4"/>
  <c r="T3252" i="4" s="1"/>
  <c r="S3244" i="4"/>
  <c r="T3244" i="4" s="1"/>
  <c r="S3236" i="4"/>
  <c r="T3236" i="4" s="1"/>
  <c r="S3228" i="4"/>
  <c r="T3228" i="4" s="1"/>
  <c r="S3220" i="4"/>
  <c r="T3220" i="4" s="1"/>
  <c r="S3212" i="4"/>
  <c r="T3212" i="4" s="1"/>
  <c r="S3204" i="4"/>
  <c r="T3204" i="4" s="1"/>
  <c r="S3196" i="4"/>
  <c r="T3196" i="4" s="1"/>
  <c r="S3188" i="4"/>
  <c r="T3188" i="4" s="1"/>
  <c r="S3180" i="4"/>
  <c r="T3180" i="4" s="1"/>
  <c r="S3172" i="4"/>
  <c r="T3172" i="4" s="1"/>
  <c r="S3164" i="4"/>
  <c r="T3164" i="4" s="1"/>
  <c r="S3156" i="4"/>
  <c r="T3156" i="4" s="1"/>
  <c r="S3148" i="4"/>
  <c r="T3148" i="4" s="1"/>
  <c r="Q3140" i="4"/>
  <c r="S3140" i="4"/>
  <c r="T3140" i="4" s="1"/>
  <c r="S3132" i="4"/>
  <c r="T3132" i="4" s="1"/>
  <c r="S3124" i="4"/>
  <c r="T3124" i="4" s="1"/>
  <c r="S3116" i="4"/>
  <c r="T3116" i="4" s="1"/>
  <c r="S3108" i="4"/>
  <c r="T3108" i="4" s="1"/>
  <c r="S3100" i="4"/>
  <c r="T3100" i="4" s="1"/>
  <c r="S3092" i="4"/>
  <c r="T3092" i="4" s="1"/>
  <c r="S3084" i="4"/>
  <c r="T3084" i="4" s="1"/>
  <c r="S3076" i="4"/>
  <c r="T3076" i="4" s="1"/>
  <c r="S3068" i="4"/>
  <c r="T3068" i="4" s="1"/>
  <c r="S3060" i="4"/>
  <c r="T3060" i="4" s="1"/>
  <c r="S3052" i="4"/>
  <c r="T3052" i="4" s="1"/>
  <c r="S3044" i="4"/>
  <c r="T3044" i="4" s="1"/>
  <c r="S3036" i="4"/>
  <c r="T3036" i="4" s="1"/>
  <c r="S3028" i="4"/>
  <c r="T3028" i="4" s="1"/>
  <c r="S3020" i="4"/>
  <c r="T3020" i="4" s="1"/>
  <c r="S3012" i="4"/>
  <c r="T3012" i="4" s="1"/>
  <c r="S3004" i="4"/>
  <c r="T3004" i="4" s="1"/>
  <c r="S2996" i="4"/>
  <c r="T2996" i="4" s="1"/>
  <c r="S2988" i="4"/>
  <c r="T2988" i="4" s="1"/>
  <c r="S2980" i="4"/>
  <c r="T2980" i="4" s="1"/>
  <c r="S2972" i="4"/>
  <c r="T2972" i="4" s="1"/>
  <c r="S2964" i="4"/>
  <c r="T2964" i="4" s="1"/>
  <c r="S2956" i="4"/>
  <c r="T2956" i="4" s="1"/>
  <c r="S2948" i="4"/>
  <c r="T2948" i="4" s="1"/>
  <c r="S2940" i="4"/>
  <c r="T2940" i="4" s="1"/>
  <c r="S2932" i="4"/>
  <c r="T2932" i="4" s="1"/>
  <c r="S2924" i="4"/>
  <c r="T2924" i="4" s="1"/>
  <c r="S2916" i="4"/>
  <c r="T2916" i="4" s="1"/>
  <c r="S2908" i="4"/>
  <c r="T2908" i="4" s="1"/>
  <c r="S2900" i="4"/>
  <c r="T2900" i="4" s="1"/>
  <c r="S2892" i="4"/>
  <c r="T2892" i="4" s="1"/>
  <c r="S2884" i="4"/>
  <c r="T2884" i="4" s="1"/>
  <c r="S2876" i="4"/>
  <c r="T2876" i="4" s="1"/>
  <c r="S2868" i="4"/>
  <c r="T2868" i="4" s="1"/>
  <c r="S2860" i="4"/>
  <c r="T2860" i="4" s="1"/>
  <c r="S2852" i="4"/>
  <c r="T2852" i="4" s="1"/>
  <c r="S2844" i="4"/>
  <c r="T2844" i="4" s="1"/>
  <c r="S2836" i="4"/>
  <c r="T2836" i="4" s="1"/>
  <c r="S2828" i="4"/>
  <c r="T2828" i="4" s="1"/>
  <c r="S2820" i="4"/>
  <c r="T2820" i="4" s="1"/>
  <c r="S2812" i="4"/>
  <c r="T2812" i="4" s="1"/>
  <c r="S2804" i="4"/>
  <c r="T2804" i="4" s="1"/>
  <c r="S2796" i="4"/>
  <c r="T2796" i="4" s="1"/>
  <c r="S2788" i="4"/>
  <c r="T2788" i="4" s="1"/>
  <c r="S2780" i="4"/>
  <c r="T2780" i="4" s="1"/>
  <c r="S2772" i="4"/>
  <c r="T2772" i="4" s="1"/>
  <c r="S2764" i="4"/>
  <c r="T2764" i="4" s="1"/>
  <c r="S2756" i="4"/>
  <c r="T2756" i="4" s="1"/>
  <c r="S2748" i="4"/>
  <c r="T2748" i="4" s="1"/>
  <c r="S2740" i="4"/>
  <c r="T2740" i="4" s="1"/>
  <c r="S2732" i="4"/>
  <c r="T2732" i="4" s="1"/>
  <c r="S2724" i="4"/>
  <c r="T2724" i="4" s="1"/>
  <c r="S2716" i="4"/>
  <c r="T2716" i="4" s="1"/>
  <c r="S2708" i="4"/>
  <c r="T2708" i="4" s="1"/>
  <c r="S2700" i="4"/>
  <c r="T2700" i="4" s="1"/>
  <c r="S2692" i="4"/>
  <c r="T2692" i="4" s="1"/>
  <c r="S2684" i="4"/>
  <c r="T2684" i="4" s="1"/>
  <c r="S2676" i="4"/>
  <c r="T2676" i="4" s="1"/>
  <c r="S2668" i="4"/>
  <c r="T2668" i="4" s="1"/>
  <c r="S2660" i="4"/>
  <c r="T2660" i="4" s="1"/>
  <c r="S2652" i="4"/>
  <c r="T2652" i="4" s="1"/>
  <c r="S2644" i="4"/>
  <c r="T2644" i="4" s="1"/>
  <c r="S2636" i="4"/>
  <c r="T2636" i="4" s="1"/>
  <c r="S2628" i="4"/>
  <c r="T2628" i="4" s="1"/>
  <c r="S2620" i="4"/>
  <c r="T2620" i="4" s="1"/>
  <c r="S2612" i="4"/>
  <c r="T2612" i="4" s="1"/>
  <c r="S2604" i="4"/>
  <c r="T2604" i="4" s="1"/>
  <c r="S2596" i="4"/>
  <c r="T2596" i="4" s="1"/>
  <c r="S2580" i="4"/>
  <c r="T2580" i="4" s="1"/>
  <c r="S2572" i="4"/>
  <c r="T2572" i="4" s="1"/>
  <c r="S2564" i="4"/>
  <c r="T2564" i="4" s="1"/>
  <c r="S2556" i="4"/>
  <c r="T2556" i="4" s="1"/>
  <c r="S2540" i="4"/>
  <c r="T2540" i="4" s="1"/>
  <c r="S2532" i="4"/>
  <c r="T2532" i="4" s="1"/>
  <c r="S2524" i="4"/>
  <c r="T2524" i="4" s="1"/>
  <c r="S2516" i="4"/>
  <c r="T2516" i="4" s="1"/>
  <c r="S2500" i="4"/>
  <c r="T2500" i="4" s="1"/>
  <c r="S2492" i="4"/>
  <c r="T2492" i="4" s="1"/>
  <c r="S2484" i="4"/>
  <c r="T2484" i="4" s="1"/>
  <c r="S2476" i="4"/>
  <c r="T2476" i="4" s="1"/>
  <c r="S2468" i="4"/>
  <c r="T2468" i="4" s="1"/>
  <c r="S2460" i="4"/>
  <c r="T2460" i="4" s="1"/>
  <c r="S2452" i="4"/>
  <c r="T2452" i="4" s="1"/>
  <c r="S2444" i="4"/>
  <c r="T2444" i="4" s="1"/>
  <c r="S2436" i="4"/>
  <c r="T2436" i="4" s="1"/>
  <c r="S2428" i="4"/>
  <c r="T2428" i="4" s="1"/>
  <c r="S2420" i="4"/>
  <c r="T2420" i="4" s="1"/>
  <c r="S2404" i="4"/>
  <c r="T2404" i="4" s="1"/>
  <c r="S2396" i="4"/>
  <c r="T2396" i="4" s="1"/>
  <c r="S2388" i="4"/>
  <c r="T2388" i="4" s="1"/>
  <c r="S2380" i="4"/>
  <c r="T2380" i="4" s="1"/>
  <c r="S2364" i="4"/>
  <c r="T2364" i="4" s="1"/>
  <c r="S2356" i="4"/>
  <c r="T2356" i="4" s="1"/>
  <c r="S2340" i="4"/>
  <c r="T2340" i="4" s="1"/>
  <c r="S2332" i="4"/>
  <c r="T2332" i="4" s="1"/>
  <c r="S2324" i="4"/>
  <c r="T2324" i="4" s="1"/>
  <c r="S2316" i="4"/>
  <c r="T2316" i="4" s="1"/>
  <c r="S2308" i="4"/>
  <c r="T2308" i="4" s="1"/>
  <c r="S2300" i="4"/>
  <c r="T2300" i="4" s="1"/>
  <c r="S2292" i="4"/>
  <c r="T2292" i="4" s="1"/>
  <c r="S2284" i="4"/>
  <c r="T2284" i="4" s="1"/>
  <c r="S2276" i="4"/>
  <c r="T2276" i="4" s="1"/>
  <c r="S2260" i="4"/>
  <c r="T2260" i="4" s="1"/>
  <c r="S2252" i="4"/>
  <c r="T2252" i="4" s="1"/>
  <c r="S2244" i="4"/>
  <c r="T2244" i="4" s="1"/>
  <c r="S2236" i="4"/>
  <c r="T2236" i="4" s="1"/>
  <c r="S2220" i="4"/>
  <c r="T2220" i="4" s="1"/>
  <c r="S2212" i="4"/>
  <c r="T2212" i="4" s="1"/>
  <c r="S2196" i="4"/>
  <c r="T2196" i="4" s="1"/>
  <c r="S2188" i="4"/>
  <c r="T2188" i="4" s="1"/>
  <c r="S2180" i="4"/>
  <c r="T2180" i="4" s="1"/>
  <c r="S2172" i="4"/>
  <c r="T2172" i="4" s="1"/>
  <c r="S2164" i="4"/>
  <c r="T2164" i="4" s="1"/>
  <c r="S2156" i="4"/>
  <c r="T2156" i="4" s="1"/>
  <c r="S2140" i="4"/>
  <c r="T2140" i="4" s="1"/>
  <c r="S2132" i="4"/>
  <c r="T2132" i="4" s="1"/>
  <c r="S2124" i="4"/>
  <c r="T2124" i="4" s="1"/>
  <c r="S2116" i="4"/>
  <c r="T2116" i="4" s="1"/>
  <c r="S2108" i="4"/>
  <c r="T2108" i="4" s="1"/>
  <c r="S2100" i="4"/>
  <c r="T2100" i="4" s="1"/>
  <c r="S2092" i="4"/>
  <c r="T2092" i="4" s="1"/>
  <c r="S2084" i="4"/>
  <c r="T2084" i="4" s="1"/>
  <c r="S2076" i="4"/>
  <c r="T2076" i="4" s="1"/>
  <c r="S2068" i="4"/>
  <c r="T2068" i="4" s="1"/>
  <c r="S2060" i="4"/>
  <c r="T2060" i="4" s="1"/>
  <c r="S2052" i="4"/>
  <c r="T2052" i="4" s="1"/>
  <c r="S2044" i="4"/>
  <c r="T2044" i="4" s="1"/>
  <c r="S2036" i="4"/>
  <c r="T2036" i="4" s="1"/>
  <c r="S2028" i="4"/>
  <c r="T2028" i="4" s="1"/>
  <c r="S2020" i="4"/>
  <c r="T2020" i="4" s="1"/>
  <c r="S2012" i="4"/>
  <c r="T2012" i="4" s="1"/>
  <c r="S2004" i="4"/>
  <c r="T2004" i="4" s="1"/>
  <c r="S1996" i="4"/>
  <c r="T1996" i="4" s="1"/>
  <c r="S1988" i="4"/>
  <c r="T1988" i="4" s="1"/>
  <c r="S1980" i="4"/>
  <c r="T1980" i="4" s="1"/>
  <c r="S1972" i="4"/>
  <c r="T1972" i="4" s="1"/>
  <c r="S1964" i="4"/>
  <c r="T1964" i="4" s="1"/>
  <c r="S1956" i="4"/>
  <c r="T1956" i="4" s="1"/>
  <c r="S1948" i="4"/>
  <c r="T1948" i="4" s="1"/>
  <c r="S1940" i="4"/>
  <c r="T1940" i="4" s="1"/>
  <c r="S1932" i="4"/>
  <c r="T1932" i="4" s="1"/>
  <c r="S1924" i="4"/>
  <c r="T1924" i="4" s="1"/>
  <c r="S1916" i="4"/>
  <c r="T1916" i="4" s="1"/>
  <c r="S1908" i="4"/>
  <c r="T1908" i="4" s="1"/>
  <c r="S1900" i="4"/>
  <c r="T1900" i="4" s="1"/>
  <c r="S1892" i="4"/>
  <c r="T1892" i="4" s="1"/>
  <c r="S1884" i="4"/>
  <c r="T1884" i="4" s="1"/>
  <c r="S1876" i="4"/>
  <c r="T1876" i="4" s="1"/>
  <c r="S1868" i="4"/>
  <c r="T1868" i="4" s="1"/>
  <c r="S1860" i="4"/>
  <c r="T1860" i="4" s="1"/>
  <c r="S1852" i="4"/>
  <c r="T1852" i="4" s="1"/>
  <c r="S1844" i="4"/>
  <c r="T1844" i="4" s="1"/>
  <c r="S1836" i="4"/>
  <c r="T1836" i="4" s="1"/>
  <c r="S1828" i="4"/>
  <c r="T1828" i="4" s="1"/>
  <c r="S1820" i="4"/>
  <c r="T1820" i="4" s="1"/>
  <c r="S1812" i="4"/>
  <c r="T1812" i="4" s="1"/>
  <c r="S1804" i="4"/>
  <c r="T1804" i="4" s="1"/>
  <c r="S1796" i="4"/>
  <c r="T1796" i="4" s="1"/>
  <c r="S1788" i="4"/>
  <c r="T1788" i="4" s="1"/>
  <c r="S1780" i="4"/>
  <c r="T1780" i="4" s="1"/>
  <c r="S1772" i="4"/>
  <c r="T1772" i="4" s="1"/>
  <c r="S1764" i="4"/>
  <c r="T1764" i="4" s="1"/>
  <c r="S1756" i="4"/>
  <c r="T1756" i="4" s="1"/>
  <c r="S1748" i="4"/>
  <c r="T1748" i="4" s="1"/>
  <c r="S1740" i="4"/>
  <c r="T1740" i="4" s="1"/>
  <c r="S1732" i="4"/>
  <c r="T1732" i="4" s="1"/>
  <c r="S1724" i="4"/>
  <c r="T1724" i="4" s="1"/>
  <c r="S1716" i="4"/>
  <c r="T1716" i="4" s="1"/>
  <c r="S1708" i="4"/>
  <c r="T1708" i="4" s="1"/>
  <c r="S1700" i="4"/>
  <c r="T1700" i="4" s="1"/>
  <c r="S1692" i="4"/>
  <c r="T1692" i="4" s="1"/>
  <c r="S1684" i="4"/>
  <c r="T1684" i="4" s="1"/>
  <c r="S1676" i="4"/>
  <c r="T1676" i="4" s="1"/>
  <c r="S1668" i="4"/>
  <c r="T1668" i="4" s="1"/>
  <c r="S1660" i="4"/>
  <c r="T1660" i="4" s="1"/>
  <c r="S1652" i="4"/>
  <c r="T1652" i="4" s="1"/>
  <c r="S1644" i="4"/>
  <c r="T1644" i="4" s="1"/>
  <c r="S1636" i="4"/>
  <c r="T1636" i="4" s="1"/>
  <c r="S1628" i="4"/>
  <c r="T1628" i="4" s="1"/>
  <c r="S1620" i="4"/>
  <c r="T1620" i="4" s="1"/>
  <c r="S1612" i="4"/>
  <c r="T1612" i="4" s="1"/>
  <c r="S1604" i="4"/>
  <c r="T1604" i="4" s="1"/>
  <c r="S1596" i="4"/>
  <c r="T1596" i="4" s="1"/>
  <c r="S1588" i="4"/>
  <c r="T1588" i="4" s="1"/>
  <c r="S1580" i="4"/>
  <c r="T1580" i="4" s="1"/>
  <c r="S1572" i="4"/>
  <c r="T1572" i="4" s="1"/>
  <c r="S1564" i="4"/>
  <c r="T1564" i="4" s="1"/>
  <c r="S1556" i="4"/>
  <c r="T1556" i="4" s="1"/>
  <c r="S1548" i="4"/>
  <c r="T1548" i="4" s="1"/>
  <c r="S1540" i="4"/>
  <c r="T1540" i="4" s="1"/>
  <c r="S1532" i="4"/>
  <c r="T1532" i="4" s="1"/>
  <c r="S1524" i="4"/>
  <c r="T1524" i="4" s="1"/>
  <c r="S1516" i="4"/>
  <c r="T1516" i="4" s="1"/>
  <c r="S1508" i="4"/>
  <c r="T1508" i="4" s="1"/>
  <c r="S1500" i="4"/>
  <c r="T1500" i="4" s="1"/>
  <c r="S1492" i="4"/>
  <c r="T1492" i="4" s="1"/>
  <c r="S1484" i="4"/>
  <c r="T1484" i="4" s="1"/>
  <c r="S1476" i="4"/>
  <c r="T1476" i="4" s="1"/>
  <c r="S1468" i="4"/>
  <c r="T1468" i="4" s="1"/>
  <c r="S1460" i="4"/>
  <c r="T1460" i="4" s="1"/>
  <c r="S1452" i="4"/>
  <c r="T1452" i="4" s="1"/>
  <c r="S1444" i="4"/>
  <c r="T1444" i="4" s="1"/>
  <c r="S1436" i="4"/>
  <c r="T1436" i="4" s="1"/>
  <c r="S1428" i="4"/>
  <c r="T1428" i="4" s="1"/>
  <c r="S1420" i="4"/>
  <c r="T1420" i="4" s="1"/>
  <c r="S1412" i="4"/>
  <c r="T1412" i="4" s="1"/>
  <c r="S1404" i="4"/>
  <c r="T1404" i="4" s="1"/>
  <c r="S1396" i="4"/>
  <c r="T1396" i="4" s="1"/>
  <c r="S1388" i="4"/>
  <c r="T1388" i="4" s="1"/>
  <c r="S1380" i="4"/>
  <c r="T1380" i="4" s="1"/>
  <c r="S1372" i="4"/>
  <c r="T1372" i="4" s="1"/>
  <c r="S1364" i="4"/>
  <c r="T1364" i="4" s="1"/>
  <c r="S1356" i="4"/>
  <c r="T1356" i="4" s="1"/>
  <c r="S1348" i="4"/>
  <c r="T1348" i="4" s="1"/>
  <c r="S1340" i="4"/>
  <c r="T1340" i="4" s="1"/>
  <c r="S1332" i="4"/>
  <c r="T1332" i="4" s="1"/>
  <c r="S1324" i="4"/>
  <c r="T1324" i="4" s="1"/>
  <c r="S1316" i="4"/>
  <c r="T1316" i="4" s="1"/>
  <c r="S1308" i="4"/>
  <c r="T1308" i="4" s="1"/>
  <c r="S1300" i="4"/>
  <c r="T1300" i="4" s="1"/>
  <c r="S1292" i="4"/>
  <c r="T1292" i="4" s="1"/>
  <c r="S1284" i="4"/>
  <c r="T1284" i="4" s="1"/>
  <c r="S1276" i="4"/>
  <c r="T1276" i="4" s="1"/>
  <c r="S1268" i="4"/>
  <c r="T1268" i="4" s="1"/>
  <c r="S1260" i="4"/>
  <c r="T1260" i="4" s="1"/>
  <c r="S1252" i="4"/>
  <c r="T1252" i="4" s="1"/>
  <c r="S1244" i="4"/>
  <c r="T1244" i="4" s="1"/>
  <c r="S1236" i="4"/>
  <c r="T1236" i="4" s="1"/>
  <c r="S1228" i="4"/>
  <c r="T1228" i="4" s="1"/>
  <c r="S1220" i="4"/>
  <c r="T1220" i="4" s="1"/>
  <c r="S1212" i="4"/>
  <c r="T1212" i="4" s="1"/>
  <c r="S1204" i="4"/>
  <c r="T1204" i="4" s="1"/>
  <c r="S1196" i="4"/>
  <c r="T1196" i="4" s="1"/>
  <c r="S1188" i="4"/>
  <c r="T1188" i="4" s="1"/>
  <c r="S1180" i="4"/>
  <c r="T1180" i="4" s="1"/>
  <c r="S1172" i="4"/>
  <c r="T1172" i="4" s="1"/>
  <c r="S1156" i="4"/>
  <c r="T1156" i="4" s="1"/>
  <c r="S1148" i="4"/>
  <c r="T1148" i="4" s="1"/>
  <c r="S1140" i="4"/>
  <c r="T1140" i="4" s="1"/>
  <c r="S1132" i="4"/>
  <c r="T1132" i="4" s="1"/>
  <c r="S1116" i="4"/>
  <c r="T1116" i="4" s="1"/>
  <c r="S1108" i="4"/>
  <c r="T1108" i="4" s="1"/>
  <c r="S1100" i="4"/>
  <c r="T1100" i="4" s="1"/>
  <c r="S1092" i="4"/>
  <c r="T1092" i="4" s="1"/>
  <c r="S1084" i="4"/>
  <c r="T1084" i="4" s="1"/>
  <c r="S1076" i="4"/>
  <c r="T1076" i="4" s="1"/>
  <c r="S1068" i="4"/>
  <c r="T1068" i="4" s="1"/>
  <c r="S1052" i="4"/>
  <c r="T1052" i="4" s="1"/>
  <c r="S1044" i="4"/>
  <c r="T1044" i="4" s="1"/>
  <c r="S1036" i="4"/>
  <c r="T1036" i="4" s="1"/>
  <c r="S1028" i="4"/>
  <c r="T1028" i="4" s="1"/>
  <c r="S1020" i="4"/>
  <c r="T1020" i="4" s="1"/>
  <c r="S1012" i="4"/>
  <c r="T1012" i="4" s="1"/>
  <c r="S1004" i="4"/>
  <c r="T1004" i="4" s="1"/>
  <c r="S996" i="4"/>
  <c r="T996" i="4" s="1"/>
  <c r="S988" i="4"/>
  <c r="T988" i="4" s="1"/>
  <c r="S980" i="4"/>
  <c r="T980" i="4" s="1"/>
  <c r="S972" i="4"/>
  <c r="T972" i="4" s="1"/>
  <c r="S964" i="4"/>
  <c r="T964" i="4" s="1"/>
  <c r="S956" i="4"/>
  <c r="T956" i="4" s="1"/>
  <c r="S948" i="4"/>
  <c r="T948" i="4" s="1"/>
  <c r="S940" i="4"/>
  <c r="T940" i="4" s="1"/>
  <c r="S932" i="4"/>
  <c r="T932" i="4" s="1"/>
  <c r="S924" i="4"/>
  <c r="T924" i="4" s="1"/>
  <c r="S916" i="4"/>
  <c r="T916" i="4" s="1"/>
  <c r="S908" i="4"/>
  <c r="T908" i="4" s="1"/>
  <c r="S900" i="4"/>
  <c r="T900" i="4" s="1"/>
  <c r="S892" i="4"/>
  <c r="T892" i="4" s="1"/>
  <c r="S884" i="4"/>
  <c r="T884" i="4" s="1"/>
  <c r="S876" i="4"/>
  <c r="T876" i="4" s="1"/>
  <c r="S868" i="4"/>
  <c r="T868" i="4" s="1"/>
  <c r="S860" i="4"/>
  <c r="T860" i="4" s="1"/>
  <c r="S852" i="4"/>
  <c r="T852" i="4" s="1"/>
  <c r="S844" i="4"/>
  <c r="T844" i="4" s="1"/>
  <c r="S836" i="4"/>
  <c r="T836" i="4" s="1"/>
  <c r="S828" i="4"/>
  <c r="T828" i="4" s="1"/>
  <c r="S820" i="4"/>
  <c r="T820" i="4" s="1"/>
  <c r="S812" i="4"/>
  <c r="T812" i="4" s="1"/>
  <c r="S804" i="4"/>
  <c r="T804" i="4" s="1"/>
  <c r="S796" i="4"/>
  <c r="T796" i="4" s="1"/>
  <c r="S788" i="4"/>
  <c r="T788" i="4" s="1"/>
  <c r="S780" i="4"/>
  <c r="T780" i="4" s="1"/>
  <c r="S772" i="4"/>
  <c r="T772" i="4" s="1"/>
  <c r="S764" i="4"/>
  <c r="T764" i="4" s="1"/>
  <c r="S756" i="4"/>
  <c r="T756" i="4" s="1"/>
  <c r="S748" i="4"/>
  <c r="T748" i="4" s="1"/>
  <c r="S740" i="4"/>
  <c r="T740" i="4" s="1"/>
  <c r="S732" i="4"/>
  <c r="T732" i="4" s="1"/>
  <c r="S716" i="4"/>
  <c r="T716" i="4" s="1"/>
  <c r="S708" i="4"/>
  <c r="T708" i="4" s="1"/>
  <c r="S700" i="4"/>
  <c r="T700" i="4" s="1"/>
  <c r="S692" i="4"/>
  <c r="T692" i="4" s="1"/>
  <c r="S684" i="4"/>
  <c r="T684" i="4" s="1"/>
  <c r="S676" i="4"/>
  <c r="T676" i="4" s="1"/>
  <c r="S660" i="4"/>
  <c r="T660" i="4" s="1"/>
  <c r="S652" i="4"/>
  <c r="T652" i="4" s="1"/>
  <c r="S644" i="4"/>
  <c r="T644" i="4" s="1"/>
  <c r="S636" i="4"/>
  <c r="T636" i="4" s="1"/>
  <c r="S628" i="4"/>
  <c r="T628" i="4" s="1"/>
  <c r="S620" i="4"/>
  <c r="T620" i="4" s="1"/>
  <c r="S612" i="4"/>
  <c r="T612" i="4" s="1"/>
  <c r="S604" i="4"/>
  <c r="T604" i="4" s="1"/>
  <c r="S596" i="4"/>
  <c r="T596" i="4" s="1"/>
  <c r="S588" i="4"/>
  <c r="T588" i="4" s="1"/>
  <c r="S580" i="4"/>
  <c r="T580" i="4" s="1"/>
  <c r="S572" i="4"/>
  <c r="T572" i="4" s="1"/>
  <c r="S564" i="4"/>
  <c r="T564" i="4" s="1"/>
  <c r="S556" i="4"/>
  <c r="T556" i="4" s="1"/>
  <c r="S548" i="4"/>
  <c r="T548" i="4" s="1"/>
  <c r="S540" i="4"/>
  <c r="T540" i="4" s="1"/>
  <c r="S532" i="4"/>
  <c r="T532" i="4" s="1"/>
  <c r="S524" i="4"/>
  <c r="T524" i="4" s="1"/>
  <c r="S516" i="4"/>
  <c r="T516" i="4" s="1"/>
  <c r="S508" i="4"/>
  <c r="T508" i="4" s="1"/>
  <c r="S500" i="4"/>
  <c r="T500" i="4" s="1"/>
  <c r="S492" i="4"/>
  <c r="T492" i="4" s="1"/>
  <c r="S484" i="4"/>
  <c r="T484" i="4" s="1"/>
  <c r="S476" i="4"/>
  <c r="T476" i="4" s="1"/>
  <c r="S468" i="4"/>
  <c r="T468" i="4" s="1"/>
  <c r="S460" i="4"/>
  <c r="T460" i="4" s="1"/>
  <c r="S452" i="4"/>
  <c r="T452" i="4" s="1"/>
  <c r="S444" i="4"/>
  <c r="T444" i="4" s="1"/>
  <c r="S436" i="4"/>
  <c r="T436" i="4" s="1"/>
  <c r="S428" i="4"/>
  <c r="T428" i="4" s="1"/>
  <c r="S420" i="4"/>
  <c r="T420" i="4" s="1"/>
  <c r="S412" i="4"/>
  <c r="T412" i="4" s="1"/>
  <c r="S404" i="4"/>
  <c r="T404" i="4" s="1"/>
  <c r="S396" i="4"/>
  <c r="T396" i="4" s="1"/>
  <c r="S3426" i="4"/>
  <c r="T3426" i="4" s="1"/>
  <c r="S3354" i="4"/>
  <c r="T3354" i="4" s="1"/>
  <c r="S3266" i="4"/>
  <c r="T3266" i="4" s="1"/>
  <c r="S2914" i="4"/>
  <c r="T2914" i="4" s="1"/>
  <c r="S2842" i="4"/>
  <c r="T2842" i="4" s="1"/>
  <c r="S2754" i="4"/>
  <c r="T2754" i="4" s="1"/>
  <c r="S2498" i="4"/>
  <c r="T2498" i="4" s="1"/>
  <c r="S2372" i="4"/>
  <c r="T2372" i="4" s="1"/>
  <c r="S2323" i="4"/>
  <c r="T2323" i="4" s="1"/>
  <c r="S1164" i="4"/>
  <c r="T1164" i="4" s="1"/>
  <c r="S3627" i="4"/>
  <c r="T3627" i="4" s="1"/>
  <c r="S3619" i="4"/>
  <c r="T3619" i="4" s="1"/>
  <c r="S3611" i="4"/>
  <c r="T3611" i="4" s="1"/>
  <c r="S3603" i="4"/>
  <c r="T3603" i="4" s="1"/>
  <c r="S3595" i="4"/>
  <c r="T3595" i="4" s="1"/>
  <c r="S3587" i="4"/>
  <c r="T3587" i="4" s="1"/>
  <c r="S3579" i="4"/>
  <c r="T3579" i="4" s="1"/>
  <c r="S3571" i="4"/>
  <c r="T3571" i="4" s="1"/>
  <c r="S3563" i="4"/>
  <c r="T3563" i="4" s="1"/>
  <c r="S3555" i="4"/>
  <c r="T3555" i="4" s="1"/>
  <c r="S3547" i="4"/>
  <c r="T3547" i="4" s="1"/>
  <c r="S3539" i="4"/>
  <c r="T3539" i="4" s="1"/>
  <c r="S3531" i="4"/>
  <c r="T3531" i="4" s="1"/>
  <c r="S3523" i="4"/>
  <c r="T3523" i="4" s="1"/>
  <c r="S3515" i="4"/>
  <c r="T3515" i="4" s="1"/>
  <c r="S3507" i="4"/>
  <c r="T3507" i="4" s="1"/>
  <c r="S3499" i="4"/>
  <c r="T3499" i="4" s="1"/>
  <c r="S3491" i="4"/>
  <c r="T3491" i="4" s="1"/>
  <c r="S3483" i="4"/>
  <c r="T3483" i="4" s="1"/>
  <c r="S3475" i="4"/>
  <c r="T3475" i="4" s="1"/>
  <c r="S3467" i="4"/>
  <c r="T3467" i="4" s="1"/>
  <c r="S3459" i="4"/>
  <c r="T3459" i="4" s="1"/>
  <c r="S3451" i="4"/>
  <c r="T3451" i="4" s="1"/>
  <c r="S3443" i="4"/>
  <c r="T3443" i="4" s="1"/>
  <c r="S3435" i="4"/>
  <c r="T3435" i="4" s="1"/>
  <c r="S3427" i="4"/>
  <c r="T3427" i="4" s="1"/>
  <c r="S3419" i="4"/>
  <c r="T3419" i="4" s="1"/>
  <c r="S3411" i="4"/>
  <c r="T3411" i="4" s="1"/>
  <c r="S3403" i="4"/>
  <c r="T3403" i="4" s="1"/>
  <c r="S3395" i="4"/>
  <c r="T3395" i="4" s="1"/>
  <c r="S3387" i="4"/>
  <c r="T3387" i="4" s="1"/>
  <c r="S3379" i="4"/>
  <c r="T3379" i="4" s="1"/>
  <c r="S3371" i="4"/>
  <c r="T3371" i="4" s="1"/>
  <c r="S3363" i="4"/>
  <c r="T3363" i="4" s="1"/>
  <c r="S3355" i="4"/>
  <c r="T3355" i="4" s="1"/>
  <c r="S3347" i="4"/>
  <c r="T3347" i="4" s="1"/>
  <c r="S3339" i="4"/>
  <c r="T3339" i="4" s="1"/>
  <c r="S3331" i="4"/>
  <c r="T3331" i="4" s="1"/>
  <c r="S3323" i="4"/>
  <c r="T3323" i="4" s="1"/>
  <c r="S3315" i="4"/>
  <c r="T3315" i="4" s="1"/>
  <c r="S3307" i="4"/>
  <c r="T3307" i="4" s="1"/>
  <c r="S3299" i="4"/>
  <c r="T3299" i="4" s="1"/>
  <c r="S3291" i="4"/>
  <c r="T3291" i="4" s="1"/>
  <c r="S3283" i="4"/>
  <c r="T3283" i="4" s="1"/>
  <c r="S3275" i="4"/>
  <c r="T3275" i="4" s="1"/>
  <c r="S3267" i="4"/>
  <c r="T3267" i="4" s="1"/>
  <c r="S3259" i="4"/>
  <c r="T3259" i="4" s="1"/>
  <c r="S3251" i="4"/>
  <c r="T3251" i="4" s="1"/>
  <c r="S3243" i="4"/>
  <c r="T3243" i="4" s="1"/>
  <c r="S3235" i="4"/>
  <c r="T3235" i="4" s="1"/>
  <c r="S3227" i="4"/>
  <c r="T3227" i="4" s="1"/>
  <c r="S3219" i="4"/>
  <c r="T3219" i="4" s="1"/>
  <c r="S3211" i="4"/>
  <c r="T3211" i="4" s="1"/>
  <c r="S3203" i="4"/>
  <c r="T3203" i="4" s="1"/>
  <c r="S3195" i="4"/>
  <c r="T3195" i="4" s="1"/>
  <c r="S3187" i="4"/>
  <c r="T3187" i="4" s="1"/>
  <c r="S3179" i="4"/>
  <c r="T3179" i="4" s="1"/>
  <c r="S3171" i="4"/>
  <c r="T3171" i="4" s="1"/>
  <c r="S3163" i="4"/>
  <c r="T3163" i="4" s="1"/>
  <c r="S3155" i="4"/>
  <c r="T3155" i="4" s="1"/>
  <c r="S3147" i="4"/>
  <c r="T3147" i="4" s="1"/>
  <c r="S3139" i="4"/>
  <c r="T3139" i="4" s="1"/>
  <c r="S3131" i="4"/>
  <c r="T3131" i="4" s="1"/>
  <c r="S3123" i="4"/>
  <c r="T3123" i="4" s="1"/>
  <c r="S3115" i="4"/>
  <c r="T3115" i="4" s="1"/>
  <c r="S3107" i="4"/>
  <c r="T3107" i="4" s="1"/>
  <c r="S3099" i="4"/>
  <c r="T3099" i="4" s="1"/>
  <c r="S3091" i="4"/>
  <c r="T3091" i="4" s="1"/>
  <c r="S3083" i="4"/>
  <c r="T3083" i="4" s="1"/>
  <c r="S3075" i="4"/>
  <c r="T3075" i="4" s="1"/>
  <c r="S3067" i="4"/>
  <c r="T3067" i="4" s="1"/>
  <c r="S3059" i="4"/>
  <c r="T3059" i="4" s="1"/>
  <c r="S3051" i="4"/>
  <c r="T3051" i="4" s="1"/>
  <c r="S3043" i="4"/>
  <c r="T3043" i="4" s="1"/>
  <c r="S3035" i="4"/>
  <c r="T3035" i="4" s="1"/>
  <c r="S3027" i="4"/>
  <c r="T3027" i="4" s="1"/>
  <c r="S3019" i="4"/>
  <c r="T3019" i="4" s="1"/>
  <c r="S3011" i="4"/>
  <c r="T3011" i="4" s="1"/>
  <c r="S3003" i="4"/>
  <c r="T3003" i="4" s="1"/>
  <c r="S2995" i="4"/>
  <c r="T2995" i="4" s="1"/>
  <c r="S2987" i="4"/>
  <c r="T2987" i="4" s="1"/>
  <c r="S2979" i="4"/>
  <c r="T2979" i="4" s="1"/>
  <c r="S2971" i="4"/>
  <c r="T2971" i="4" s="1"/>
  <c r="S2963" i="4"/>
  <c r="T2963" i="4" s="1"/>
  <c r="S2955" i="4"/>
  <c r="T2955" i="4" s="1"/>
  <c r="S2947" i="4"/>
  <c r="T2947" i="4" s="1"/>
  <c r="S2939" i="4"/>
  <c r="T2939" i="4" s="1"/>
  <c r="S2931" i="4"/>
  <c r="T2931" i="4" s="1"/>
  <c r="S2923" i="4"/>
  <c r="T2923" i="4" s="1"/>
  <c r="S2915" i="4"/>
  <c r="T2915" i="4" s="1"/>
  <c r="S2907" i="4"/>
  <c r="T2907" i="4" s="1"/>
  <c r="S2899" i="4"/>
  <c r="T2899" i="4" s="1"/>
  <c r="S2891" i="4"/>
  <c r="T2891" i="4" s="1"/>
  <c r="S2883" i="4"/>
  <c r="T2883" i="4" s="1"/>
  <c r="S2875" i="4"/>
  <c r="T2875" i="4" s="1"/>
  <c r="S2867" i="4"/>
  <c r="T2867" i="4" s="1"/>
  <c r="S2859" i="4"/>
  <c r="T2859" i="4" s="1"/>
  <c r="S2851" i="4"/>
  <c r="T2851" i="4" s="1"/>
  <c r="S2843" i="4"/>
  <c r="T2843" i="4" s="1"/>
  <c r="S2835" i="4"/>
  <c r="T2835" i="4" s="1"/>
  <c r="S2827" i="4"/>
  <c r="T2827" i="4" s="1"/>
  <c r="S2819" i="4"/>
  <c r="T2819" i="4" s="1"/>
  <c r="S2811" i="4"/>
  <c r="T2811" i="4" s="1"/>
  <c r="S2803" i="4"/>
  <c r="T2803" i="4" s="1"/>
  <c r="S2795" i="4"/>
  <c r="T2795" i="4" s="1"/>
  <c r="S2787" i="4"/>
  <c r="T2787" i="4" s="1"/>
  <c r="S2779" i="4"/>
  <c r="T2779" i="4" s="1"/>
  <c r="S2771" i="4"/>
  <c r="T2771" i="4" s="1"/>
  <c r="S2763" i="4"/>
  <c r="T2763" i="4" s="1"/>
  <c r="S2755" i="4"/>
  <c r="T2755" i="4" s="1"/>
  <c r="S2747" i="4"/>
  <c r="T2747" i="4" s="1"/>
  <c r="S2739" i="4"/>
  <c r="T2739" i="4" s="1"/>
  <c r="S2731" i="4"/>
  <c r="T2731" i="4" s="1"/>
  <c r="S2723" i="4"/>
  <c r="T2723" i="4" s="1"/>
  <c r="S2715" i="4"/>
  <c r="T2715" i="4" s="1"/>
  <c r="S2707" i="4"/>
  <c r="T2707" i="4" s="1"/>
  <c r="S2699" i="4"/>
  <c r="T2699" i="4" s="1"/>
  <c r="S2691" i="4"/>
  <c r="T2691" i="4" s="1"/>
  <c r="S2683" i="4"/>
  <c r="T2683" i="4" s="1"/>
  <c r="S2675" i="4"/>
  <c r="T2675" i="4" s="1"/>
  <c r="S2667" i="4"/>
  <c r="T2667" i="4" s="1"/>
  <c r="S2659" i="4"/>
  <c r="T2659" i="4" s="1"/>
  <c r="S2651" i="4"/>
  <c r="T2651" i="4" s="1"/>
  <c r="S2643" i="4"/>
  <c r="T2643" i="4" s="1"/>
  <c r="S2635" i="4"/>
  <c r="T2635" i="4" s="1"/>
  <c r="S2627" i="4"/>
  <c r="T2627" i="4" s="1"/>
  <c r="S2619" i="4"/>
  <c r="T2619" i="4" s="1"/>
  <c r="S2603" i="4"/>
  <c r="T2603" i="4" s="1"/>
  <c r="S2595" i="4"/>
  <c r="T2595" i="4" s="1"/>
  <c r="S2587" i="4"/>
  <c r="T2587" i="4" s="1"/>
  <c r="S2579" i="4"/>
  <c r="T2579" i="4" s="1"/>
  <c r="S2571" i="4"/>
  <c r="T2571" i="4" s="1"/>
  <c r="S2563" i="4"/>
  <c r="T2563" i="4" s="1"/>
  <c r="S2555" i="4"/>
  <c r="T2555" i="4" s="1"/>
  <c r="S2547" i="4"/>
  <c r="T2547" i="4" s="1"/>
  <c r="S2539" i="4"/>
  <c r="T2539" i="4" s="1"/>
  <c r="S2531" i="4"/>
  <c r="T2531" i="4" s="1"/>
  <c r="S2523" i="4"/>
  <c r="T2523" i="4" s="1"/>
  <c r="S2507" i="4"/>
  <c r="T2507" i="4" s="1"/>
  <c r="S2499" i="4"/>
  <c r="T2499" i="4" s="1"/>
  <c r="S2491" i="4"/>
  <c r="T2491" i="4" s="1"/>
  <c r="S2483" i="4"/>
  <c r="T2483" i="4" s="1"/>
  <c r="S2467" i="4"/>
  <c r="T2467" i="4" s="1"/>
  <c r="S2459" i="4"/>
  <c r="T2459" i="4" s="1"/>
  <c r="S2443" i="4"/>
  <c r="T2443" i="4" s="1"/>
  <c r="S2427" i="4"/>
  <c r="T2427" i="4" s="1"/>
  <c r="S2419" i="4"/>
  <c r="T2419" i="4" s="1"/>
  <c r="S2403" i="4"/>
  <c r="T2403" i="4" s="1"/>
  <c r="S2387" i="4"/>
  <c r="T2387" i="4" s="1"/>
  <c r="S2379" i="4"/>
  <c r="T2379" i="4" s="1"/>
  <c r="S2363" i="4"/>
  <c r="T2363" i="4" s="1"/>
  <c r="S2347" i="4"/>
  <c r="T2347" i="4" s="1"/>
  <c r="S2339" i="4"/>
  <c r="T2339" i="4" s="1"/>
  <c r="S2315" i="4"/>
  <c r="T2315" i="4" s="1"/>
  <c r="S2299" i="4"/>
  <c r="T2299" i="4" s="1"/>
  <c r="S2291" i="4"/>
  <c r="T2291" i="4" s="1"/>
  <c r="S2283" i="4"/>
  <c r="T2283" i="4" s="1"/>
  <c r="S2275" i="4"/>
  <c r="T2275" i="4" s="1"/>
  <c r="S2267" i="4"/>
  <c r="T2267" i="4" s="1"/>
  <c r="S2259" i="4"/>
  <c r="T2259" i="4" s="1"/>
  <c r="S2251" i="4"/>
  <c r="T2251" i="4" s="1"/>
  <c r="S2235" i="4"/>
  <c r="T2235" i="4" s="1"/>
  <c r="S2227" i="4"/>
  <c r="T2227" i="4" s="1"/>
  <c r="S2219" i="4"/>
  <c r="T2219" i="4" s="1"/>
  <c r="S2211" i="4"/>
  <c r="T2211" i="4" s="1"/>
  <c r="S2195" i="4"/>
  <c r="T2195" i="4" s="1"/>
  <c r="S2187" i="4"/>
  <c r="T2187" i="4" s="1"/>
  <c r="S2171" i="4"/>
  <c r="T2171" i="4" s="1"/>
  <c r="S2163" i="4"/>
  <c r="T2163" i="4" s="1"/>
  <c r="S2155" i="4"/>
  <c r="T2155" i="4" s="1"/>
  <c r="S2147" i="4"/>
  <c r="T2147" i="4" s="1"/>
  <c r="S2139" i="4"/>
  <c r="T2139" i="4" s="1"/>
  <c r="S2131" i="4"/>
  <c r="T2131" i="4" s="1"/>
  <c r="S2123" i="4"/>
  <c r="T2123" i="4" s="1"/>
  <c r="S2115" i="4"/>
  <c r="T2115" i="4" s="1"/>
  <c r="S2107" i="4"/>
  <c r="T2107" i="4" s="1"/>
  <c r="S2099" i="4"/>
  <c r="T2099" i="4" s="1"/>
  <c r="S2091" i="4"/>
  <c r="T2091" i="4" s="1"/>
  <c r="S2083" i="4"/>
  <c r="T2083" i="4" s="1"/>
  <c r="S2075" i="4"/>
  <c r="T2075" i="4" s="1"/>
  <c r="S2067" i="4"/>
  <c r="T2067" i="4" s="1"/>
  <c r="S2059" i="4"/>
  <c r="T2059" i="4" s="1"/>
  <c r="S2051" i="4"/>
  <c r="T2051" i="4" s="1"/>
  <c r="S2043" i="4"/>
  <c r="T2043" i="4" s="1"/>
  <c r="S2035" i="4"/>
  <c r="T2035" i="4" s="1"/>
  <c r="S2027" i="4"/>
  <c r="T2027" i="4" s="1"/>
  <c r="S2019" i="4"/>
  <c r="T2019" i="4" s="1"/>
  <c r="S2011" i="4"/>
  <c r="T2011" i="4" s="1"/>
  <c r="S2003" i="4"/>
  <c r="T2003" i="4" s="1"/>
  <c r="S1995" i="4"/>
  <c r="T1995" i="4" s="1"/>
  <c r="S1987" i="4"/>
  <c r="T1987" i="4" s="1"/>
  <c r="S1979" i="4"/>
  <c r="T1979" i="4" s="1"/>
  <c r="S1971" i="4"/>
  <c r="T1971" i="4" s="1"/>
  <c r="S1963" i="4"/>
  <c r="T1963" i="4" s="1"/>
  <c r="S1955" i="4"/>
  <c r="T1955" i="4" s="1"/>
  <c r="S1947" i="4"/>
  <c r="T1947" i="4" s="1"/>
  <c r="S1939" i="4"/>
  <c r="T1939" i="4" s="1"/>
  <c r="S1931" i="4"/>
  <c r="T1931" i="4" s="1"/>
  <c r="S1923" i="4"/>
  <c r="T1923" i="4" s="1"/>
  <c r="S1915" i="4"/>
  <c r="T1915" i="4" s="1"/>
  <c r="S1907" i="4"/>
  <c r="T1907" i="4" s="1"/>
  <c r="S1899" i="4"/>
  <c r="T1899" i="4" s="1"/>
  <c r="S1891" i="4"/>
  <c r="T1891" i="4" s="1"/>
  <c r="S1883" i="4"/>
  <c r="T1883" i="4" s="1"/>
  <c r="S1875" i="4"/>
  <c r="T1875" i="4" s="1"/>
  <c r="S1867" i="4"/>
  <c r="T1867" i="4" s="1"/>
  <c r="S1859" i="4"/>
  <c r="T1859" i="4" s="1"/>
  <c r="S1851" i="4"/>
  <c r="T1851" i="4" s="1"/>
  <c r="S1843" i="4"/>
  <c r="T1843" i="4" s="1"/>
  <c r="S1835" i="4"/>
  <c r="T1835" i="4" s="1"/>
  <c r="S1827" i="4"/>
  <c r="T1827" i="4" s="1"/>
  <c r="S1819" i="4"/>
  <c r="T1819" i="4" s="1"/>
  <c r="S1811" i="4"/>
  <c r="T1811" i="4" s="1"/>
  <c r="S1803" i="4"/>
  <c r="T1803" i="4" s="1"/>
  <c r="S1795" i="4"/>
  <c r="T1795" i="4" s="1"/>
  <c r="S1787" i="4"/>
  <c r="T1787" i="4" s="1"/>
  <c r="S1779" i="4"/>
  <c r="T1779" i="4" s="1"/>
  <c r="S1771" i="4"/>
  <c r="T1771" i="4" s="1"/>
  <c r="S1763" i="4"/>
  <c r="T1763" i="4" s="1"/>
  <c r="S1755" i="4"/>
  <c r="T1755" i="4" s="1"/>
  <c r="S1747" i="4"/>
  <c r="T1747" i="4" s="1"/>
  <c r="S1739" i="4"/>
  <c r="T1739" i="4" s="1"/>
  <c r="S1731" i="4"/>
  <c r="T1731" i="4" s="1"/>
  <c r="S1723" i="4"/>
  <c r="T1723" i="4" s="1"/>
  <c r="S1715" i="4"/>
  <c r="T1715" i="4" s="1"/>
  <c r="S1707" i="4"/>
  <c r="T1707" i="4" s="1"/>
  <c r="S1699" i="4"/>
  <c r="T1699" i="4" s="1"/>
  <c r="S1691" i="4"/>
  <c r="T1691" i="4" s="1"/>
  <c r="S1683" i="4"/>
  <c r="T1683" i="4" s="1"/>
  <c r="S1675" i="4"/>
  <c r="T1675" i="4" s="1"/>
  <c r="S1667" i="4"/>
  <c r="T1667" i="4" s="1"/>
  <c r="S1659" i="4"/>
  <c r="T1659" i="4" s="1"/>
  <c r="S1651" i="4"/>
  <c r="T1651" i="4" s="1"/>
  <c r="S1643" i="4"/>
  <c r="T1643" i="4" s="1"/>
  <c r="S1635" i="4"/>
  <c r="T1635" i="4" s="1"/>
  <c r="S1627" i="4"/>
  <c r="T1627" i="4" s="1"/>
  <c r="S1619" i="4"/>
  <c r="T1619" i="4" s="1"/>
  <c r="S1611" i="4"/>
  <c r="T1611" i="4" s="1"/>
  <c r="S1603" i="4"/>
  <c r="T1603" i="4" s="1"/>
  <c r="S1595" i="4"/>
  <c r="T1595" i="4" s="1"/>
  <c r="S1587" i="4"/>
  <c r="T1587" i="4" s="1"/>
  <c r="S1579" i="4"/>
  <c r="T1579" i="4" s="1"/>
  <c r="S1571" i="4"/>
  <c r="T1571" i="4" s="1"/>
  <c r="S1563" i="4"/>
  <c r="T1563" i="4" s="1"/>
  <c r="S1555" i="4"/>
  <c r="T1555" i="4" s="1"/>
  <c r="S1547" i="4"/>
  <c r="T1547" i="4" s="1"/>
  <c r="S1539" i="4"/>
  <c r="T1539" i="4" s="1"/>
  <c r="S1531" i="4"/>
  <c r="T1531" i="4" s="1"/>
  <c r="S1523" i="4"/>
  <c r="T1523" i="4" s="1"/>
  <c r="S1515" i="4"/>
  <c r="T1515" i="4" s="1"/>
  <c r="S1507" i="4"/>
  <c r="T1507" i="4" s="1"/>
  <c r="S1499" i="4"/>
  <c r="T1499" i="4" s="1"/>
  <c r="S1491" i="4"/>
  <c r="T1491" i="4" s="1"/>
  <c r="S1483" i="4"/>
  <c r="T1483" i="4" s="1"/>
  <c r="S1475" i="4"/>
  <c r="T1475" i="4" s="1"/>
  <c r="S1467" i="4"/>
  <c r="T1467" i="4" s="1"/>
  <c r="S1459" i="4"/>
  <c r="T1459" i="4" s="1"/>
  <c r="S1451" i="4"/>
  <c r="T1451" i="4" s="1"/>
  <c r="S1443" i="4"/>
  <c r="T1443" i="4" s="1"/>
  <c r="S1435" i="4"/>
  <c r="T1435" i="4" s="1"/>
  <c r="S1427" i="4"/>
  <c r="T1427" i="4" s="1"/>
  <c r="S1419" i="4"/>
  <c r="T1419" i="4" s="1"/>
  <c r="S1411" i="4"/>
  <c r="T1411" i="4" s="1"/>
  <c r="S1403" i="4"/>
  <c r="T1403" i="4" s="1"/>
  <c r="S1395" i="4"/>
  <c r="T1395" i="4" s="1"/>
  <c r="S1387" i="4"/>
  <c r="T1387" i="4" s="1"/>
  <c r="S1379" i="4"/>
  <c r="T1379" i="4" s="1"/>
  <c r="S1371" i="4"/>
  <c r="T1371" i="4" s="1"/>
  <c r="S1363" i="4"/>
  <c r="T1363" i="4" s="1"/>
  <c r="S1355" i="4"/>
  <c r="T1355" i="4" s="1"/>
  <c r="S1347" i="4"/>
  <c r="T1347" i="4" s="1"/>
  <c r="S1339" i="4"/>
  <c r="T1339" i="4" s="1"/>
  <c r="S1331" i="4"/>
  <c r="T1331" i="4" s="1"/>
  <c r="S3618" i="4"/>
  <c r="T3618" i="4" s="1"/>
  <c r="S3546" i="4"/>
  <c r="T3546" i="4" s="1"/>
  <c r="S3458" i="4"/>
  <c r="T3458" i="4" s="1"/>
  <c r="S3106" i="4"/>
  <c r="T3106" i="4" s="1"/>
  <c r="S3034" i="4"/>
  <c r="T3034" i="4" s="1"/>
  <c r="S2946" i="4"/>
  <c r="T2946" i="4" s="1"/>
  <c r="S2458" i="4"/>
  <c r="T2458" i="4" s="1"/>
  <c r="S2412" i="4"/>
  <c r="T2412" i="4" s="1"/>
  <c r="S2371" i="4"/>
  <c r="T2371" i="4" s="1"/>
  <c r="S2228" i="4"/>
  <c r="T2228" i="4" s="1"/>
  <c r="S2130" i="4"/>
  <c r="T2130" i="4" s="1"/>
  <c r="S1650" i="4"/>
  <c r="T1650" i="4" s="1"/>
  <c r="S1060" i="4"/>
  <c r="T1060" i="4" s="1"/>
  <c r="S388" i="4"/>
  <c r="T388" i="4" s="1"/>
  <c r="S380" i="4"/>
  <c r="T380" i="4" s="1"/>
  <c r="S372" i="4"/>
  <c r="T372" i="4" s="1"/>
  <c r="S364" i="4"/>
  <c r="T364" i="4" s="1"/>
  <c r="S356" i="4"/>
  <c r="T356" i="4" s="1"/>
  <c r="S348" i="4"/>
  <c r="T348" i="4" s="1"/>
  <c r="S340" i="4"/>
  <c r="T340" i="4" s="1"/>
  <c r="S332" i="4"/>
  <c r="T332" i="4" s="1"/>
  <c r="S324" i="4"/>
  <c r="T324" i="4" s="1"/>
  <c r="S316" i="4"/>
  <c r="T316" i="4" s="1"/>
  <c r="S308" i="4"/>
  <c r="T308" i="4" s="1"/>
  <c r="S284" i="4"/>
  <c r="T284" i="4" s="1"/>
  <c r="S276" i="4"/>
  <c r="T276" i="4" s="1"/>
  <c r="S268" i="4"/>
  <c r="T268" i="4" s="1"/>
  <c r="S260" i="4"/>
  <c r="T260" i="4" s="1"/>
  <c r="S252" i="4"/>
  <c r="T252" i="4" s="1"/>
  <c r="S244" i="4"/>
  <c r="T244" i="4" s="1"/>
  <c r="S236" i="4"/>
  <c r="T236" i="4" s="1"/>
  <c r="S228" i="4"/>
  <c r="T228" i="4" s="1"/>
  <c r="S220" i="4"/>
  <c r="T220" i="4" s="1"/>
  <c r="S212" i="4"/>
  <c r="T212" i="4" s="1"/>
  <c r="S204" i="4"/>
  <c r="T204" i="4" s="1"/>
  <c r="S196" i="4"/>
  <c r="T196" i="4" s="1"/>
  <c r="S188" i="4"/>
  <c r="T188" i="4" s="1"/>
  <c r="S180" i="4"/>
  <c r="T180" i="4" s="1"/>
  <c r="S172" i="4"/>
  <c r="T172" i="4" s="1"/>
  <c r="S164" i="4"/>
  <c r="T164" i="4" s="1"/>
  <c r="S156" i="4"/>
  <c r="T156" i="4" s="1"/>
  <c r="S148" i="4"/>
  <c r="T148" i="4" s="1"/>
  <c r="S140" i="4"/>
  <c r="T140" i="4" s="1"/>
  <c r="S132" i="4"/>
  <c r="T132" i="4" s="1"/>
  <c r="S124" i="4"/>
  <c r="T124" i="4" s="1"/>
  <c r="S116" i="4"/>
  <c r="T116" i="4" s="1"/>
  <c r="S108" i="4"/>
  <c r="T108" i="4" s="1"/>
  <c r="S100" i="4"/>
  <c r="T100" i="4" s="1"/>
  <c r="S92" i="4"/>
  <c r="T92" i="4" s="1"/>
  <c r="S84" i="4"/>
  <c r="T84" i="4" s="1"/>
  <c r="S76" i="4"/>
  <c r="T76" i="4" s="1"/>
  <c r="S68" i="4"/>
  <c r="T68" i="4" s="1"/>
  <c r="S60" i="4"/>
  <c r="T60" i="4" s="1"/>
  <c r="S52" i="4"/>
  <c r="T52" i="4" s="1"/>
  <c r="S44" i="4"/>
  <c r="T44" i="4" s="1"/>
  <c r="S36" i="4"/>
  <c r="T36" i="4" s="1"/>
  <c r="S28" i="4"/>
  <c r="T28" i="4" s="1"/>
  <c r="S20" i="4"/>
  <c r="T20" i="4" s="1"/>
  <c r="S12" i="4"/>
  <c r="T12" i="4" s="1"/>
  <c r="S4" i="4"/>
  <c r="T4" i="4" s="1"/>
  <c r="S1163" i="4"/>
  <c r="T1163" i="4" s="1"/>
  <c r="S1043" i="4"/>
  <c r="T1043" i="4" s="1"/>
  <c r="S691" i="4"/>
  <c r="T691" i="4" s="1"/>
  <c r="S491" i="4"/>
  <c r="T491" i="4" s="1"/>
  <c r="S1323" i="4"/>
  <c r="T1323" i="4" s="1"/>
  <c r="S1315" i="4"/>
  <c r="T1315" i="4" s="1"/>
  <c r="S1307" i="4"/>
  <c r="T1307" i="4" s="1"/>
  <c r="S1299" i="4"/>
  <c r="T1299" i="4" s="1"/>
  <c r="S1291" i="4"/>
  <c r="T1291" i="4" s="1"/>
  <c r="S1283" i="4"/>
  <c r="T1283" i="4" s="1"/>
  <c r="S1275" i="4"/>
  <c r="T1275" i="4" s="1"/>
  <c r="S1267" i="4"/>
  <c r="T1267" i="4" s="1"/>
  <c r="S1259" i="4"/>
  <c r="T1259" i="4" s="1"/>
  <c r="S1251" i="4"/>
  <c r="T1251" i="4" s="1"/>
  <c r="S1243" i="4"/>
  <c r="T1243" i="4" s="1"/>
  <c r="S1235" i="4"/>
  <c r="T1235" i="4" s="1"/>
  <c r="S1227" i="4"/>
  <c r="T1227" i="4" s="1"/>
  <c r="S1219" i="4"/>
  <c r="T1219" i="4" s="1"/>
  <c r="S1211" i="4"/>
  <c r="T1211" i="4" s="1"/>
  <c r="S1203" i="4"/>
  <c r="T1203" i="4" s="1"/>
  <c r="S1187" i="4"/>
  <c r="T1187" i="4" s="1"/>
  <c r="S1179" i="4"/>
  <c r="T1179" i="4" s="1"/>
  <c r="S1171" i="4"/>
  <c r="T1171" i="4" s="1"/>
  <c r="S1155" i="4"/>
  <c r="T1155" i="4" s="1"/>
  <c r="S1147" i="4"/>
  <c r="T1147" i="4" s="1"/>
  <c r="S1131" i="4"/>
  <c r="T1131" i="4" s="1"/>
  <c r="S1123" i="4"/>
  <c r="T1123" i="4" s="1"/>
  <c r="S1115" i="4"/>
  <c r="T1115" i="4" s="1"/>
  <c r="S1091" i="4"/>
  <c r="T1091" i="4" s="1"/>
  <c r="S1083" i="4"/>
  <c r="T1083" i="4" s="1"/>
  <c r="S1075" i="4"/>
  <c r="T1075" i="4" s="1"/>
  <c r="S1067" i="4"/>
  <c r="T1067" i="4" s="1"/>
  <c r="S1059" i="4"/>
  <c r="T1059" i="4" s="1"/>
  <c r="S1051" i="4"/>
  <c r="T1051" i="4" s="1"/>
  <c r="S1035" i="4"/>
  <c r="T1035" i="4" s="1"/>
  <c r="S1027" i="4"/>
  <c r="T1027" i="4" s="1"/>
  <c r="S1019" i="4"/>
  <c r="T1019" i="4" s="1"/>
  <c r="S1011" i="4"/>
  <c r="T1011" i="4" s="1"/>
  <c r="S1003" i="4"/>
  <c r="T1003" i="4" s="1"/>
  <c r="S995" i="4"/>
  <c r="T995" i="4" s="1"/>
  <c r="S987" i="4"/>
  <c r="T987" i="4" s="1"/>
  <c r="S979" i="4"/>
  <c r="T979" i="4" s="1"/>
  <c r="S971" i="4"/>
  <c r="T971" i="4" s="1"/>
  <c r="S963" i="4"/>
  <c r="T963" i="4" s="1"/>
  <c r="S955" i="4"/>
  <c r="T955" i="4" s="1"/>
  <c r="S947" i="4"/>
  <c r="T947" i="4" s="1"/>
  <c r="S939" i="4"/>
  <c r="T939" i="4" s="1"/>
  <c r="S931" i="4"/>
  <c r="T931" i="4" s="1"/>
  <c r="S923" i="4"/>
  <c r="T923" i="4" s="1"/>
  <c r="S915" i="4"/>
  <c r="T915" i="4" s="1"/>
  <c r="S907" i="4"/>
  <c r="T907" i="4" s="1"/>
  <c r="S899" i="4"/>
  <c r="T899" i="4" s="1"/>
  <c r="S891" i="4"/>
  <c r="T891" i="4" s="1"/>
  <c r="S883" i="4"/>
  <c r="T883" i="4" s="1"/>
  <c r="S875" i="4"/>
  <c r="T875" i="4" s="1"/>
  <c r="S867" i="4"/>
  <c r="T867" i="4" s="1"/>
  <c r="S851" i="4"/>
  <c r="T851" i="4" s="1"/>
  <c r="S843" i="4"/>
  <c r="T843" i="4" s="1"/>
  <c r="S835" i="4"/>
  <c r="T835" i="4" s="1"/>
  <c r="S827" i="4"/>
  <c r="T827" i="4" s="1"/>
  <c r="S819" i="4"/>
  <c r="T819" i="4" s="1"/>
  <c r="S811" i="4"/>
  <c r="T811" i="4" s="1"/>
  <c r="S803" i="4"/>
  <c r="T803" i="4" s="1"/>
  <c r="S795" i="4"/>
  <c r="T795" i="4" s="1"/>
  <c r="S787" i="4"/>
  <c r="T787" i="4" s="1"/>
  <c r="S779" i="4"/>
  <c r="T779" i="4" s="1"/>
  <c r="S771" i="4"/>
  <c r="T771" i="4" s="1"/>
  <c r="S763" i="4"/>
  <c r="T763" i="4" s="1"/>
  <c r="S755" i="4"/>
  <c r="T755" i="4" s="1"/>
  <c r="S747" i="4"/>
  <c r="T747" i="4" s="1"/>
  <c r="S739" i="4"/>
  <c r="T739" i="4" s="1"/>
  <c r="S731" i="4"/>
  <c r="T731" i="4" s="1"/>
  <c r="S723" i="4"/>
  <c r="T723" i="4" s="1"/>
  <c r="S715" i="4"/>
  <c r="T715" i="4" s="1"/>
  <c r="S707" i="4"/>
  <c r="T707" i="4" s="1"/>
  <c r="S699" i="4"/>
  <c r="T699" i="4" s="1"/>
  <c r="S683" i="4"/>
  <c r="T683" i="4" s="1"/>
  <c r="S675" i="4"/>
  <c r="T675" i="4" s="1"/>
  <c r="S667" i="4"/>
  <c r="T667" i="4" s="1"/>
  <c r="S659" i="4"/>
  <c r="T659" i="4" s="1"/>
  <c r="S651" i="4"/>
  <c r="T651" i="4" s="1"/>
  <c r="S643" i="4"/>
  <c r="T643" i="4" s="1"/>
  <c r="S635" i="4"/>
  <c r="T635" i="4" s="1"/>
  <c r="S627" i="4"/>
  <c r="T627" i="4" s="1"/>
  <c r="S619" i="4"/>
  <c r="T619" i="4" s="1"/>
  <c r="S611" i="4"/>
  <c r="T611" i="4" s="1"/>
  <c r="S603" i="4"/>
  <c r="T603" i="4" s="1"/>
  <c r="S595" i="4"/>
  <c r="T595" i="4" s="1"/>
  <c r="S587" i="4"/>
  <c r="T587" i="4" s="1"/>
  <c r="S579" i="4"/>
  <c r="T579" i="4" s="1"/>
  <c r="S571" i="4"/>
  <c r="T571" i="4" s="1"/>
  <c r="S563" i="4"/>
  <c r="T563" i="4" s="1"/>
  <c r="S547" i="4"/>
  <c r="T547" i="4" s="1"/>
  <c r="S539" i="4"/>
  <c r="T539" i="4" s="1"/>
  <c r="S531" i="4"/>
  <c r="T531" i="4" s="1"/>
  <c r="S523" i="4"/>
  <c r="T523" i="4" s="1"/>
  <c r="S515" i="4"/>
  <c r="T515" i="4" s="1"/>
  <c r="S507" i="4"/>
  <c r="T507" i="4" s="1"/>
  <c r="S499" i="4"/>
  <c r="T499" i="4" s="1"/>
  <c r="S475" i="4"/>
  <c r="T475" i="4" s="1"/>
  <c r="S467" i="4"/>
  <c r="T467" i="4" s="1"/>
  <c r="S459" i="4"/>
  <c r="T459" i="4" s="1"/>
  <c r="S451" i="4"/>
  <c r="T451" i="4" s="1"/>
  <c r="S443" i="4"/>
  <c r="T443" i="4" s="1"/>
  <c r="S435" i="4"/>
  <c r="T435" i="4" s="1"/>
  <c r="S427" i="4"/>
  <c r="T427" i="4" s="1"/>
  <c r="S419" i="4"/>
  <c r="T419" i="4" s="1"/>
  <c r="S411" i="4"/>
  <c r="T411" i="4" s="1"/>
  <c r="S395" i="4"/>
  <c r="T395" i="4" s="1"/>
  <c r="S387" i="4"/>
  <c r="T387" i="4" s="1"/>
  <c r="S379" i="4"/>
  <c r="T379" i="4" s="1"/>
  <c r="S371" i="4"/>
  <c r="T371" i="4" s="1"/>
  <c r="S363" i="4"/>
  <c r="T363" i="4" s="1"/>
  <c r="S355" i="4"/>
  <c r="T355" i="4" s="1"/>
  <c r="S347" i="4"/>
  <c r="T347" i="4" s="1"/>
  <c r="S339" i="4"/>
  <c r="T339" i="4" s="1"/>
  <c r="S331" i="4"/>
  <c r="T331" i="4" s="1"/>
  <c r="S323" i="4"/>
  <c r="T323" i="4" s="1"/>
  <c r="S315" i="4"/>
  <c r="T315" i="4" s="1"/>
  <c r="S307" i="4"/>
  <c r="T307" i="4" s="1"/>
  <c r="S299" i="4"/>
  <c r="T299" i="4" s="1"/>
  <c r="S291" i="4"/>
  <c r="T291" i="4" s="1"/>
  <c r="S283" i="4"/>
  <c r="T283" i="4" s="1"/>
  <c r="S275" i="4"/>
  <c r="T275" i="4" s="1"/>
  <c r="S267" i="4"/>
  <c r="T267" i="4" s="1"/>
  <c r="S259" i="4"/>
  <c r="T259" i="4" s="1"/>
  <c r="S251" i="4"/>
  <c r="T251" i="4" s="1"/>
  <c r="S243" i="4"/>
  <c r="T243" i="4" s="1"/>
  <c r="S235" i="4"/>
  <c r="T235" i="4" s="1"/>
  <c r="S219" i="4"/>
  <c r="T219" i="4" s="1"/>
  <c r="S211" i="4"/>
  <c r="T211" i="4" s="1"/>
  <c r="S203" i="4"/>
  <c r="T203" i="4" s="1"/>
  <c r="S195" i="4"/>
  <c r="T195" i="4" s="1"/>
  <c r="S179" i="4"/>
  <c r="T179" i="4" s="1"/>
  <c r="S171" i="4"/>
  <c r="T171" i="4" s="1"/>
  <c r="S163" i="4"/>
  <c r="T163" i="4" s="1"/>
  <c r="S155" i="4"/>
  <c r="T155" i="4" s="1"/>
  <c r="S147" i="4"/>
  <c r="T147" i="4" s="1"/>
  <c r="S139" i="4"/>
  <c r="T139" i="4" s="1"/>
  <c r="S131" i="4"/>
  <c r="T131" i="4" s="1"/>
  <c r="S123" i="4"/>
  <c r="T123" i="4" s="1"/>
  <c r="S115" i="4"/>
  <c r="T115" i="4" s="1"/>
  <c r="S107" i="4"/>
  <c r="T107" i="4" s="1"/>
  <c r="S99" i="4"/>
  <c r="T99" i="4" s="1"/>
  <c r="S91" i="4"/>
  <c r="T91" i="4" s="1"/>
  <c r="S83" i="4"/>
  <c r="T83" i="4" s="1"/>
  <c r="S75" i="4"/>
  <c r="T75" i="4" s="1"/>
  <c r="S67" i="4"/>
  <c r="T67" i="4" s="1"/>
  <c r="S59" i="4"/>
  <c r="T59" i="4" s="1"/>
  <c r="S51" i="4"/>
  <c r="T51" i="4" s="1"/>
  <c r="S43" i="4"/>
  <c r="T43" i="4" s="1"/>
  <c r="S35" i="4"/>
  <c r="T35" i="4" s="1"/>
  <c r="S27" i="4"/>
  <c r="T27" i="4" s="1"/>
  <c r="S19" i="4"/>
  <c r="T19" i="4" s="1"/>
  <c r="S11" i="4"/>
  <c r="T11" i="4" s="1"/>
  <c r="S3" i="4"/>
  <c r="T3" i="4" s="1"/>
  <c r="S1099" i="4"/>
  <c r="T1099" i="4" s="1"/>
  <c r="S483" i="4"/>
  <c r="T483" i="4" s="1"/>
  <c r="S300" i="4"/>
  <c r="T300" i="4" s="1"/>
  <c r="S2665" i="4"/>
  <c r="T2665" i="4" s="1"/>
  <c r="S2657" i="4"/>
  <c r="T2657" i="4" s="1"/>
  <c r="S2649" i="4"/>
  <c r="T2649" i="4" s="1"/>
  <c r="S2609" i="4"/>
  <c r="T2609" i="4" s="1"/>
  <c r="S2585" i="4"/>
  <c r="T2585" i="4" s="1"/>
  <c r="S2569" i="4"/>
  <c r="T2569" i="4" s="1"/>
  <c r="S2545" i="4"/>
  <c r="T2545" i="4" s="1"/>
  <c r="S2521" i="4"/>
  <c r="T2521" i="4" s="1"/>
  <c r="S2505" i="4"/>
  <c r="T2505" i="4" s="1"/>
  <c r="S2481" i="4"/>
  <c r="T2481" i="4" s="1"/>
  <c r="S2457" i="4"/>
  <c r="T2457" i="4" s="1"/>
  <c r="S2441" i="4"/>
  <c r="T2441" i="4" s="1"/>
  <c r="S2417" i="4"/>
  <c r="T2417" i="4" s="1"/>
  <c r="S2393" i="4"/>
  <c r="T2393" i="4" s="1"/>
  <c r="S2377" i="4"/>
  <c r="T2377" i="4" s="1"/>
  <c r="S2353" i="4"/>
  <c r="T2353" i="4" s="1"/>
  <c r="S2329" i="4"/>
  <c r="T2329" i="4" s="1"/>
  <c r="S2313" i="4"/>
  <c r="T2313" i="4" s="1"/>
  <c r="S2305" i="4"/>
  <c r="T2305" i="4" s="1"/>
  <c r="S2289" i="4"/>
  <c r="T2289" i="4" s="1"/>
  <c r="S2265" i="4"/>
  <c r="T2265" i="4" s="1"/>
  <c r="S2249" i="4"/>
  <c r="T2249" i="4" s="1"/>
  <c r="S2241" i="4"/>
  <c r="T2241" i="4" s="1"/>
  <c r="S2225" i="4"/>
  <c r="T2225" i="4" s="1"/>
  <c r="S2201" i="4"/>
  <c r="T2201" i="4" s="1"/>
  <c r="S2185" i="4"/>
  <c r="T2185" i="4" s="1"/>
  <c r="S2177" i="4"/>
  <c r="T2177" i="4" s="1"/>
  <c r="S2169" i="4"/>
  <c r="T2169" i="4" s="1"/>
  <c r="S2161" i="4"/>
  <c r="T2161" i="4" s="1"/>
  <c r="S2153" i="4"/>
  <c r="T2153" i="4" s="1"/>
  <c r="S2137" i="4"/>
  <c r="T2137" i="4" s="1"/>
  <c r="S2129" i="4"/>
  <c r="T2129" i="4" s="1"/>
  <c r="S2121" i="4"/>
  <c r="T2121" i="4" s="1"/>
  <c r="S2113" i="4"/>
  <c r="T2113" i="4" s="1"/>
  <c r="S2097" i="4"/>
  <c r="T2097" i="4" s="1"/>
  <c r="S2089" i="4"/>
  <c r="T2089" i="4" s="1"/>
  <c r="S2081" i="4"/>
  <c r="T2081" i="4" s="1"/>
  <c r="S2073" i="4"/>
  <c r="T2073" i="4" s="1"/>
  <c r="S2065" i="4"/>
  <c r="T2065" i="4" s="1"/>
  <c r="S2057" i="4"/>
  <c r="T2057" i="4" s="1"/>
  <c r="S2049" i="4"/>
  <c r="T2049" i="4" s="1"/>
  <c r="S2041" i="4"/>
  <c r="T2041" i="4" s="1"/>
  <c r="S2033" i="4"/>
  <c r="T2033" i="4" s="1"/>
  <c r="S2025" i="4"/>
  <c r="T2025" i="4" s="1"/>
  <c r="S2017" i="4"/>
  <c r="T2017" i="4" s="1"/>
  <c r="S2009" i="4"/>
  <c r="T2009" i="4" s="1"/>
  <c r="S2001" i="4"/>
  <c r="T2001" i="4" s="1"/>
  <c r="S1993" i="4"/>
  <c r="T1993" i="4" s="1"/>
  <c r="S1985" i="4"/>
  <c r="T1985" i="4" s="1"/>
  <c r="S1977" i="4"/>
  <c r="T1977" i="4" s="1"/>
  <c r="S1969" i="4"/>
  <c r="T1969" i="4" s="1"/>
  <c r="S1961" i="4"/>
  <c r="T1961" i="4" s="1"/>
  <c r="S1953" i="4"/>
  <c r="T1953" i="4" s="1"/>
  <c r="S1937" i="4"/>
  <c r="T1937" i="4" s="1"/>
  <c r="S1929" i="4"/>
  <c r="T1929" i="4" s="1"/>
  <c r="S1921" i="4"/>
  <c r="T1921" i="4" s="1"/>
  <c r="S1913" i="4"/>
  <c r="T1913" i="4" s="1"/>
  <c r="S1897" i="4"/>
  <c r="T1897" i="4" s="1"/>
  <c r="S1889" i="4"/>
  <c r="T1889" i="4" s="1"/>
  <c r="S1873" i="4"/>
  <c r="T1873" i="4" s="1"/>
  <c r="S1857" i="4"/>
  <c r="T1857" i="4" s="1"/>
  <c r="S1849" i="4"/>
  <c r="T1849" i="4" s="1"/>
  <c r="S1833" i="4"/>
  <c r="T1833" i="4" s="1"/>
  <c r="S1809" i="4"/>
  <c r="T1809" i="4" s="1"/>
  <c r="S1793" i="4"/>
  <c r="T1793" i="4" s="1"/>
  <c r="S1769" i="4"/>
  <c r="T1769" i="4" s="1"/>
  <c r="S1745" i="4"/>
  <c r="T1745" i="4" s="1"/>
  <c r="S1729" i="4"/>
  <c r="T1729" i="4" s="1"/>
  <c r="S1705" i="4"/>
  <c r="T1705" i="4" s="1"/>
  <c r="S1689" i="4"/>
  <c r="T1689" i="4" s="1"/>
  <c r="S1681" i="4"/>
  <c r="T1681" i="4" s="1"/>
  <c r="S1665" i="4"/>
  <c r="T1665" i="4" s="1"/>
  <c r="S1649" i="4"/>
  <c r="T1649" i="4" s="1"/>
  <c r="S1641" i="4"/>
  <c r="T1641" i="4" s="1"/>
  <c r="S1625" i="4"/>
  <c r="T1625" i="4" s="1"/>
  <c r="S1617" i="4"/>
  <c r="T1617" i="4" s="1"/>
  <c r="S1609" i="4"/>
  <c r="T1609" i="4" s="1"/>
  <c r="S1601" i="4"/>
  <c r="T1601" i="4" s="1"/>
  <c r="S1585" i="4"/>
  <c r="T1585" i="4" s="1"/>
  <c r="S1577" i="4"/>
  <c r="T1577" i="4" s="1"/>
  <c r="S1569" i="4"/>
  <c r="T1569" i="4" s="1"/>
  <c r="S1561" i="4"/>
  <c r="T1561" i="4" s="1"/>
  <c r="S1553" i="4"/>
  <c r="T1553" i="4" s="1"/>
  <c r="S1545" i="4"/>
  <c r="T1545" i="4" s="1"/>
  <c r="S1537" i="4"/>
  <c r="T1537" i="4" s="1"/>
  <c r="S1529" i="4"/>
  <c r="T1529" i="4" s="1"/>
  <c r="S1521" i="4"/>
  <c r="T1521" i="4" s="1"/>
  <c r="S1513" i="4"/>
  <c r="T1513" i="4" s="1"/>
  <c r="S1505" i="4"/>
  <c r="T1505" i="4" s="1"/>
  <c r="S1497" i="4"/>
  <c r="T1497" i="4" s="1"/>
  <c r="S1489" i="4"/>
  <c r="T1489" i="4" s="1"/>
  <c r="S1481" i="4"/>
  <c r="T1481" i="4" s="1"/>
  <c r="S1473" i="4"/>
  <c r="T1473" i="4" s="1"/>
  <c r="S1465" i="4"/>
  <c r="T1465" i="4" s="1"/>
  <c r="S1457" i="4"/>
  <c r="T1457" i="4" s="1"/>
  <c r="S1449" i="4"/>
  <c r="T1449" i="4" s="1"/>
  <c r="S1441" i="4"/>
  <c r="T1441" i="4" s="1"/>
  <c r="S1425" i="4"/>
  <c r="T1425" i="4" s="1"/>
  <c r="S1417" i="4"/>
  <c r="T1417" i="4" s="1"/>
  <c r="S1409" i="4"/>
  <c r="T1409" i="4" s="1"/>
  <c r="S1401" i="4"/>
  <c r="T1401" i="4" s="1"/>
  <c r="S1385" i="4"/>
  <c r="T1385" i="4" s="1"/>
  <c r="S1377" i="4"/>
  <c r="T1377" i="4" s="1"/>
  <c r="S1361" i="4"/>
  <c r="T1361" i="4" s="1"/>
  <c r="S1345" i="4"/>
  <c r="T1345" i="4" s="1"/>
  <c r="S1337" i="4"/>
  <c r="T1337" i="4" s="1"/>
  <c r="S1321" i="4"/>
  <c r="T1321" i="4" s="1"/>
  <c r="S1297" i="4"/>
  <c r="T1297" i="4" s="1"/>
  <c r="S1281" i="4"/>
  <c r="T1281" i="4" s="1"/>
  <c r="S1257" i="4"/>
  <c r="T1257" i="4" s="1"/>
  <c r="S1249" i="4"/>
  <c r="T1249" i="4" s="1"/>
  <c r="S1241" i="4"/>
  <c r="T1241" i="4" s="1"/>
  <c r="S1233" i="4"/>
  <c r="T1233" i="4" s="1"/>
  <c r="S1225" i="4"/>
  <c r="T1225" i="4" s="1"/>
  <c r="S1217" i="4"/>
  <c r="T1217" i="4" s="1"/>
  <c r="S1209" i="4"/>
  <c r="T1209" i="4" s="1"/>
  <c r="S1201" i="4"/>
  <c r="T1201" i="4" s="1"/>
  <c r="S1193" i="4"/>
  <c r="T1193" i="4" s="1"/>
  <c r="S1185" i="4"/>
  <c r="T1185" i="4" s="1"/>
  <c r="S1177" i="4"/>
  <c r="T1177" i="4" s="1"/>
  <c r="S1169" i="4"/>
  <c r="T1169" i="4" s="1"/>
  <c r="S1161" i="4"/>
  <c r="T1161" i="4" s="1"/>
  <c r="S1153" i="4"/>
  <c r="T1153" i="4" s="1"/>
  <c r="S1145" i="4"/>
  <c r="T1145" i="4" s="1"/>
  <c r="S1137" i="4"/>
  <c r="T1137" i="4" s="1"/>
  <c r="S1129" i="4"/>
  <c r="T1129" i="4" s="1"/>
  <c r="S1121" i="4"/>
  <c r="T1121" i="4" s="1"/>
  <c r="S1113" i="4"/>
  <c r="T1113" i="4" s="1"/>
  <c r="S1105" i="4"/>
  <c r="T1105" i="4" s="1"/>
  <c r="S1097" i="4"/>
  <c r="T1097" i="4" s="1"/>
  <c r="S1089" i="4"/>
  <c r="T1089" i="4" s="1"/>
  <c r="S1081" i="4"/>
  <c r="T1081" i="4" s="1"/>
  <c r="S1073" i="4"/>
  <c r="T1073" i="4" s="1"/>
  <c r="S1065" i="4"/>
  <c r="T1065" i="4" s="1"/>
  <c r="S1057" i="4"/>
  <c r="T1057" i="4" s="1"/>
  <c r="S1049" i="4"/>
  <c r="T1049" i="4" s="1"/>
  <c r="S1041" i="4"/>
  <c r="T1041" i="4" s="1"/>
  <c r="S1033" i="4"/>
  <c r="T1033" i="4" s="1"/>
  <c r="S1025" i="4"/>
  <c r="T1025" i="4" s="1"/>
  <c r="S1017" i="4"/>
  <c r="T1017" i="4" s="1"/>
  <c r="S1009" i="4"/>
  <c r="T1009" i="4" s="1"/>
  <c r="S1001" i="4"/>
  <c r="T1001" i="4" s="1"/>
  <c r="S993" i="4"/>
  <c r="T993" i="4" s="1"/>
  <c r="S985" i="4"/>
  <c r="T985" i="4" s="1"/>
  <c r="S977" i="4"/>
  <c r="T977" i="4" s="1"/>
  <c r="S969" i="4"/>
  <c r="T969" i="4" s="1"/>
  <c r="S961" i="4"/>
  <c r="T961" i="4" s="1"/>
  <c r="S953" i="4"/>
  <c r="T953" i="4" s="1"/>
  <c r="S945" i="4"/>
  <c r="T945" i="4" s="1"/>
  <c r="S929" i="4"/>
  <c r="T929" i="4" s="1"/>
  <c r="S921" i="4"/>
  <c r="T921" i="4" s="1"/>
  <c r="S913" i="4"/>
  <c r="T913" i="4" s="1"/>
  <c r="S905" i="4"/>
  <c r="T905" i="4" s="1"/>
  <c r="S897" i="4"/>
  <c r="T897" i="4" s="1"/>
  <c r="S889" i="4"/>
  <c r="T889" i="4" s="1"/>
  <c r="S881" i="4"/>
  <c r="T881" i="4" s="1"/>
  <c r="S873" i="4"/>
  <c r="T873" i="4" s="1"/>
  <c r="S865" i="4"/>
  <c r="T865" i="4" s="1"/>
  <c r="S857" i="4"/>
  <c r="T857" i="4" s="1"/>
  <c r="S849" i="4"/>
  <c r="T849" i="4" s="1"/>
  <c r="S841" i="4"/>
  <c r="T841" i="4" s="1"/>
  <c r="S833" i="4"/>
  <c r="T833" i="4" s="1"/>
  <c r="S825" i="4"/>
  <c r="T825" i="4" s="1"/>
  <c r="S817" i="4"/>
  <c r="T817" i="4" s="1"/>
  <c r="S801" i="4"/>
  <c r="T801" i="4" s="1"/>
  <c r="S793" i="4"/>
  <c r="T793" i="4" s="1"/>
  <c r="S785" i="4"/>
  <c r="T785" i="4" s="1"/>
  <c r="S777" i="4"/>
  <c r="T777" i="4" s="1"/>
  <c r="S769" i="4"/>
  <c r="T769" i="4" s="1"/>
  <c r="S761" i="4"/>
  <c r="T761" i="4" s="1"/>
  <c r="S753" i="4"/>
  <c r="T753" i="4" s="1"/>
  <c r="S729" i="4"/>
  <c r="T729" i="4" s="1"/>
  <c r="S721" i="4"/>
  <c r="T721" i="4" s="1"/>
  <c r="S713" i="4"/>
  <c r="T713" i="4" s="1"/>
  <c r="S705" i="4"/>
  <c r="T705" i="4" s="1"/>
  <c r="S697" i="4"/>
  <c r="T697" i="4" s="1"/>
  <c r="S689" i="4"/>
  <c r="T689" i="4" s="1"/>
  <c r="S681" i="4"/>
  <c r="T681" i="4" s="1"/>
  <c r="S673" i="4"/>
  <c r="T673" i="4" s="1"/>
  <c r="S665" i="4"/>
  <c r="T665" i="4" s="1"/>
  <c r="S657" i="4"/>
  <c r="T657" i="4" s="1"/>
  <c r="S649" i="4"/>
  <c r="T649" i="4" s="1"/>
  <c r="S641" i="4"/>
  <c r="T641" i="4" s="1"/>
  <c r="S633" i="4"/>
  <c r="T633" i="4" s="1"/>
  <c r="S625" i="4"/>
  <c r="T625" i="4" s="1"/>
  <c r="S617" i="4"/>
  <c r="T617" i="4" s="1"/>
  <c r="S609" i="4"/>
  <c r="T609" i="4" s="1"/>
  <c r="S601" i="4"/>
  <c r="T601" i="4" s="1"/>
  <c r="S593" i="4"/>
  <c r="T593" i="4" s="1"/>
  <c r="S585" i="4"/>
  <c r="T585" i="4" s="1"/>
  <c r="S577" i="4"/>
  <c r="T577" i="4" s="1"/>
  <c r="S569" i="4"/>
  <c r="T569" i="4" s="1"/>
  <c r="S561" i="4"/>
  <c r="T561" i="4" s="1"/>
  <c r="S553" i="4"/>
  <c r="T553" i="4" s="1"/>
  <c r="S545" i="4"/>
  <c r="T545" i="4" s="1"/>
  <c r="S537" i="4"/>
  <c r="T537" i="4" s="1"/>
  <c r="S529" i="4"/>
  <c r="T529" i="4" s="1"/>
  <c r="S521" i="4"/>
  <c r="T521" i="4" s="1"/>
  <c r="S513" i="4"/>
  <c r="T513" i="4" s="1"/>
  <c r="S505" i="4"/>
  <c r="T505" i="4" s="1"/>
  <c r="S497" i="4"/>
  <c r="T497" i="4" s="1"/>
  <c r="S489" i="4"/>
  <c r="T489" i="4" s="1"/>
  <c r="S481" i="4"/>
  <c r="T481" i="4" s="1"/>
  <c r="S473" i="4"/>
  <c r="T473" i="4" s="1"/>
  <c r="S465" i="4"/>
  <c r="T465" i="4" s="1"/>
  <c r="S457" i="4"/>
  <c r="T457" i="4" s="1"/>
  <c r="S449" i="4"/>
  <c r="T449" i="4" s="1"/>
  <c r="S441" i="4"/>
  <c r="T441" i="4" s="1"/>
  <c r="S433" i="4"/>
  <c r="T433" i="4" s="1"/>
  <c r="S425" i="4"/>
  <c r="T425" i="4" s="1"/>
  <c r="S417" i="4"/>
  <c r="T417" i="4" s="1"/>
  <c r="S409" i="4"/>
  <c r="T409" i="4" s="1"/>
  <c r="S401" i="4"/>
  <c r="T401" i="4" s="1"/>
  <c r="S393" i="4"/>
  <c r="T393" i="4" s="1"/>
  <c r="S385" i="4"/>
  <c r="T385" i="4" s="1"/>
  <c r="S377" i="4"/>
  <c r="T377" i="4" s="1"/>
  <c r="S369" i="4"/>
  <c r="T369" i="4" s="1"/>
  <c r="S361" i="4"/>
  <c r="T361" i="4" s="1"/>
  <c r="S353" i="4"/>
  <c r="T353" i="4" s="1"/>
  <c r="S345" i="4"/>
  <c r="T345" i="4" s="1"/>
  <c r="S337" i="4"/>
  <c r="T337" i="4" s="1"/>
  <c r="S329" i="4"/>
  <c r="T329" i="4" s="1"/>
  <c r="S321" i="4"/>
  <c r="T321" i="4" s="1"/>
  <c r="S313" i="4"/>
  <c r="T313" i="4" s="1"/>
  <c r="S305" i="4"/>
  <c r="T305" i="4" s="1"/>
  <c r="S297" i="4"/>
  <c r="T297" i="4" s="1"/>
  <c r="S289" i="4"/>
  <c r="T289" i="4" s="1"/>
  <c r="S281" i="4"/>
  <c r="T281" i="4" s="1"/>
  <c r="S273" i="4"/>
  <c r="T273" i="4" s="1"/>
  <c r="S265" i="4"/>
  <c r="T265" i="4" s="1"/>
  <c r="S257" i="4"/>
  <c r="T257" i="4" s="1"/>
  <c r="S249" i="4"/>
  <c r="T249" i="4" s="1"/>
  <c r="S241" i="4"/>
  <c r="T241" i="4" s="1"/>
  <c r="S233" i="4"/>
  <c r="T233" i="4" s="1"/>
  <c r="S225" i="4"/>
  <c r="T225" i="4" s="1"/>
  <c r="S217" i="4"/>
  <c r="T217" i="4" s="1"/>
  <c r="S209" i="4"/>
  <c r="T209" i="4" s="1"/>
  <c r="S201" i="4"/>
  <c r="T201" i="4" s="1"/>
  <c r="S193" i="4"/>
  <c r="T193" i="4" s="1"/>
  <c r="S185" i="4"/>
  <c r="T185" i="4" s="1"/>
  <c r="S177" i="4"/>
  <c r="T177" i="4" s="1"/>
  <c r="S169" i="4"/>
  <c r="T169" i="4" s="1"/>
  <c r="S161" i="4"/>
  <c r="T161" i="4" s="1"/>
  <c r="S153" i="4"/>
  <c r="T153" i="4" s="1"/>
  <c r="S145" i="4"/>
  <c r="T145" i="4" s="1"/>
  <c r="S137" i="4"/>
  <c r="T137" i="4" s="1"/>
  <c r="S129" i="4"/>
  <c r="T129" i="4" s="1"/>
  <c r="S121" i="4"/>
  <c r="T121" i="4" s="1"/>
  <c r="S113" i="4"/>
  <c r="T113" i="4" s="1"/>
  <c r="S105" i="4"/>
  <c r="T105" i="4" s="1"/>
  <c r="S97" i="4"/>
  <c r="T97" i="4" s="1"/>
  <c r="S89" i="4"/>
  <c r="T89" i="4" s="1"/>
  <c r="S81" i="4"/>
  <c r="T81" i="4" s="1"/>
  <c r="S73" i="4"/>
  <c r="T73" i="4" s="1"/>
  <c r="S65" i="4"/>
  <c r="T65" i="4" s="1"/>
  <c r="S57" i="4"/>
  <c r="T57" i="4" s="1"/>
  <c r="S49" i="4"/>
  <c r="T49" i="4" s="1"/>
  <c r="S41" i="4"/>
  <c r="T41" i="4" s="1"/>
  <c r="S33" i="4"/>
  <c r="T33" i="4" s="1"/>
  <c r="S25" i="4"/>
  <c r="T25" i="4" s="1"/>
  <c r="S17" i="4"/>
  <c r="T17" i="4" s="1"/>
  <c r="S9" i="4"/>
  <c r="T9" i="4" s="1"/>
  <c r="S3617" i="4"/>
  <c r="T3617" i="4" s="1"/>
  <c r="U3617" i="4" s="1"/>
  <c r="S3592" i="4"/>
  <c r="T3592" i="4" s="1"/>
  <c r="S3553" i="4"/>
  <c r="T3553" i="4" s="1"/>
  <c r="U3553" i="4" s="1"/>
  <c r="S3528" i="4"/>
  <c r="T3528" i="4" s="1"/>
  <c r="S3464" i="4"/>
  <c r="T3464" i="4" s="1"/>
  <c r="S3400" i="4"/>
  <c r="T3400" i="4" s="1"/>
  <c r="S3336" i="4"/>
  <c r="T3336" i="4" s="1"/>
  <c r="S3297" i="4"/>
  <c r="T3297" i="4" s="1"/>
  <c r="S3272" i="4"/>
  <c r="T3272" i="4" s="1"/>
  <c r="S3233" i="4"/>
  <c r="T3233" i="4" s="1"/>
  <c r="S3208" i="4"/>
  <c r="T3208" i="4" s="1"/>
  <c r="S3169" i="4"/>
  <c r="T3169" i="4" s="1"/>
  <c r="S3144" i="4"/>
  <c r="T3144" i="4" s="1"/>
  <c r="S3105" i="4"/>
  <c r="T3105" i="4" s="1"/>
  <c r="S3080" i="4"/>
  <c r="T3080" i="4" s="1"/>
  <c r="S3041" i="4"/>
  <c r="T3041" i="4" s="1"/>
  <c r="S3016" i="4"/>
  <c r="T3016" i="4" s="1"/>
  <c r="S2977" i="4"/>
  <c r="T2977" i="4" s="1"/>
  <c r="S2952" i="4"/>
  <c r="T2952" i="4" s="1"/>
  <c r="S2913" i="4"/>
  <c r="T2913" i="4" s="1"/>
  <c r="S2888" i="4"/>
  <c r="T2888" i="4" s="1"/>
  <c r="S2849" i="4"/>
  <c r="T2849" i="4" s="1"/>
  <c r="S2824" i="4"/>
  <c r="T2824" i="4" s="1"/>
  <c r="S2785" i="4"/>
  <c r="T2785" i="4" s="1"/>
  <c r="S2760" i="4"/>
  <c r="T2760" i="4" s="1"/>
  <c r="S2721" i="4"/>
  <c r="T2721" i="4" s="1"/>
  <c r="S2696" i="4"/>
  <c r="T2696" i="4" s="1"/>
  <c r="S2641" i="4"/>
  <c r="T2641" i="4" s="1"/>
  <c r="S2625" i="4"/>
  <c r="T2625" i="4" s="1"/>
  <c r="S2504" i="4"/>
  <c r="T2504" i="4" s="1"/>
  <c r="S2464" i="4"/>
  <c r="T2464" i="4" s="1"/>
  <c r="S2424" i="4"/>
  <c r="T2424" i="4" s="1"/>
  <c r="S2401" i="4"/>
  <c r="T2401" i="4" s="1"/>
  <c r="S2384" i="4"/>
  <c r="T2384" i="4" s="1"/>
  <c r="S2361" i="4"/>
  <c r="T2361" i="4" s="1"/>
  <c r="S2337" i="4"/>
  <c r="T2337" i="4" s="1"/>
  <c r="S2217" i="4"/>
  <c r="T2217" i="4" s="1"/>
  <c r="S2192" i="4"/>
  <c r="T2192" i="4" s="1"/>
  <c r="S2160" i="4"/>
  <c r="T2160" i="4" s="1"/>
  <c r="S1928" i="4"/>
  <c r="T1928" i="4" s="1"/>
  <c r="S1864" i="4"/>
  <c r="T1864" i="4" s="1"/>
  <c r="S1800" i="4"/>
  <c r="T1800" i="4" s="1"/>
  <c r="S1761" i="4"/>
  <c r="T1761" i="4" s="1"/>
  <c r="S1408" i="4"/>
  <c r="T1408" i="4" s="1"/>
  <c r="S1376" i="4"/>
  <c r="T1376" i="4" s="1"/>
  <c r="S1344" i="4"/>
  <c r="T1344" i="4" s="1"/>
  <c r="S1312" i="4"/>
  <c r="T1312" i="4" s="1"/>
  <c r="S1273" i="4"/>
  <c r="T1273" i="4" s="1"/>
  <c r="S1139" i="4"/>
  <c r="T1139" i="4" s="1"/>
  <c r="S2584" i="4"/>
  <c r="T2584" i="4" s="1"/>
  <c r="S2560" i="4"/>
  <c r="T2560" i="4" s="1"/>
  <c r="S2544" i="4"/>
  <c r="T2544" i="4" s="1"/>
  <c r="S2456" i="4"/>
  <c r="T2456" i="4" s="1"/>
  <c r="S2432" i="4"/>
  <c r="T2432" i="4" s="1"/>
  <c r="S2392" i="4"/>
  <c r="T2392" i="4" s="1"/>
  <c r="S2176" i="4"/>
  <c r="T2176" i="4" s="1"/>
  <c r="S2144" i="4"/>
  <c r="T2144" i="4" s="1"/>
  <c r="S2128" i="4"/>
  <c r="T2128" i="4" s="1"/>
  <c r="S2112" i="4"/>
  <c r="T2112" i="4" s="1"/>
  <c r="S2096" i="4"/>
  <c r="T2096" i="4" s="1"/>
  <c r="S2080" i="4"/>
  <c r="T2080" i="4" s="1"/>
  <c r="S2064" i="4"/>
  <c r="T2064" i="4" s="1"/>
  <c r="S2056" i="4"/>
  <c r="T2056" i="4" s="1"/>
  <c r="S2040" i="4"/>
  <c r="T2040" i="4" s="1"/>
  <c r="S2032" i="4"/>
  <c r="T2032" i="4" s="1"/>
  <c r="S2016" i="4"/>
  <c r="T2016" i="4" s="1"/>
  <c r="S2000" i="4"/>
  <c r="T2000" i="4" s="1"/>
  <c r="S1992" i="4"/>
  <c r="T1992" i="4" s="1"/>
  <c r="S1912" i="4"/>
  <c r="T1912" i="4" s="1"/>
  <c r="S1896" i="4"/>
  <c r="T1896" i="4" s="1"/>
  <c r="S1768" i="4"/>
  <c r="T1768" i="4" s="1"/>
  <c r="S1752" i="4"/>
  <c r="T1752" i="4" s="1"/>
  <c r="S1744" i="4"/>
  <c r="T1744" i="4" s="1"/>
  <c r="S1728" i="4"/>
  <c r="T1728" i="4" s="1"/>
  <c r="S1712" i="4"/>
  <c r="T1712" i="4" s="1"/>
  <c r="S1704" i="4"/>
  <c r="T1704" i="4" s="1"/>
  <c r="S1688" i="4"/>
  <c r="T1688" i="4" s="1"/>
  <c r="S1672" i="4"/>
  <c r="T1672" i="4" s="1"/>
  <c r="S1656" i="4"/>
  <c r="T1656" i="4" s="1"/>
  <c r="S1640" i="4"/>
  <c r="T1640" i="4" s="1"/>
  <c r="S1624" i="4"/>
  <c r="T1624" i="4" s="1"/>
  <c r="S1608" i="4"/>
  <c r="T1608" i="4" s="1"/>
  <c r="S1592" i="4"/>
  <c r="T1592" i="4" s="1"/>
  <c r="S1576" i="4"/>
  <c r="T1576" i="4" s="1"/>
  <c r="S1560" i="4"/>
  <c r="T1560" i="4" s="1"/>
  <c r="S1544" i="4"/>
  <c r="T1544" i="4" s="1"/>
  <c r="S1528" i="4"/>
  <c r="T1528" i="4" s="1"/>
  <c r="S1512" i="4"/>
  <c r="T1512" i="4" s="1"/>
  <c r="S1504" i="4"/>
  <c r="T1504" i="4" s="1"/>
  <c r="S1488" i="4"/>
  <c r="T1488" i="4" s="1"/>
  <c r="S1480" i="4"/>
  <c r="T1480" i="4" s="1"/>
  <c r="S1464" i="4"/>
  <c r="T1464" i="4" s="1"/>
  <c r="S1448" i="4"/>
  <c r="T1448" i="4" s="1"/>
  <c r="S1296" i="4"/>
  <c r="T1296" i="4" s="1"/>
  <c r="S1280" i="4"/>
  <c r="T1280" i="4" s="1"/>
  <c r="S1272" i="4"/>
  <c r="T1272" i="4" s="1"/>
  <c r="S1256" i="4"/>
  <c r="T1256" i="4" s="1"/>
  <c r="S1240" i="4"/>
  <c r="T1240" i="4" s="1"/>
  <c r="S1224" i="4"/>
  <c r="T1224" i="4" s="1"/>
  <c r="S1208" i="4"/>
  <c r="T1208" i="4" s="1"/>
  <c r="S1192" i="4"/>
  <c r="T1192" i="4" s="1"/>
  <c r="S1176" i="4"/>
  <c r="T1176" i="4" s="1"/>
  <c r="S1160" i="4"/>
  <c r="T1160" i="4" s="1"/>
  <c r="S1152" i="4"/>
  <c r="T1152" i="4" s="1"/>
  <c r="S1136" i="4"/>
  <c r="T1136" i="4" s="1"/>
  <c r="S1120" i="4"/>
  <c r="T1120" i="4" s="1"/>
  <c r="S1104" i="4"/>
  <c r="T1104" i="4" s="1"/>
  <c r="S1088" i="4"/>
  <c r="T1088" i="4" s="1"/>
  <c r="S1064" i="4"/>
  <c r="T1064" i="4" s="1"/>
  <c r="S1056" i="4"/>
  <c r="T1056" i="4" s="1"/>
  <c r="S1040" i="4"/>
  <c r="T1040" i="4" s="1"/>
  <c r="S1024" i="4"/>
  <c r="T1024" i="4" s="1"/>
  <c r="S984" i="4"/>
  <c r="T984" i="4" s="1"/>
  <c r="S968" i="4"/>
  <c r="T968" i="4" s="1"/>
  <c r="S952" i="4"/>
  <c r="T952" i="4" s="1"/>
  <c r="S936" i="4"/>
  <c r="T936" i="4" s="1"/>
  <c r="S896" i="4"/>
  <c r="T896" i="4" s="1"/>
  <c r="S880" i="4"/>
  <c r="T880" i="4" s="1"/>
  <c r="S864" i="4"/>
  <c r="T864" i="4" s="1"/>
  <c r="S848" i="4"/>
  <c r="T848" i="4" s="1"/>
  <c r="S832" i="4"/>
  <c r="T832" i="4" s="1"/>
  <c r="S792" i="4"/>
  <c r="T792" i="4" s="1"/>
  <c r="S776" i="4"/>
  <c r="T776" i="4" s="1"/>
  <c r="S760" i="4"/>
  <c r="T760" i="4" s="1"/>
  <c r="S720" i="4"/>
  <c r="T720" i="4" s="1"/>
  <c r="S704" i="4"/>
  <c r="T704" i="4" s="1"/>
  <c r="S688" i="4"/>
  <c r="T688" i="4" s="1"/>
  <c r="S672" i="4"/>
  <c r="T672" i="4" s="1"/>
  <c r="S656" i="4"/>
  <c r="T656" i="4" s="1"/>
  <c r="S640" i="4"/>
  <c r="T640" i="4" s="1"/>
  <c r="S624" i="4"/>
  <c r="T624" i="4" s="1"/>
  <c r="S608" i="4"/>
  <c r="T608" i="4" s="1"/>
  <c r="S592" i="4"/>
  <c r="T592" i="4" s="1"/>
  <c r="S576" i="4"/>
  <c r="T576" i="4" s="1"/>
  <c r="S560" i="4"/>
  <c r="T560" i="4" s="1"/>
  <c r="S544" i="4"/>
  <c r="T544" i="4" s="1"/>
  <c r="S528" i="4"/>
  <c r="T528" i="4" s="1"/>
  <c r="S512" i="4"/>
  <c r="T512" i="4" s="1"/>
  <c r="S496" i="4"/>
  <c r="T496" i="4" s="1"/>
  <c r="S480" i="4"/>
  <c r="T480" i="4" s="1"/>
  <c r="S464" i="4"/>
  <c r="T464" i="4" s="1"/>
  <c r="S448" i="4"/>
  <c r="T448" i="4" s="1"/>
  <c r="S432" i="4"/>
  <c r="T432" i="4" s="1"/>
  <c r="S416" i="4"/>
  <c r="T416" i="4" s="1"/>
  <c r="S400" i="4"/>
  <c r="T400" i="4" s="1"/>
  <c r="S392" i="4"/>
  <c r="T392" i="4" s="1"/>
  <c r="S376" i="4"/>
  <c r="T376" i="4" s="1"/>
  <c r="S360" i="4"/>
  <c r="T360" i="4" s="1"/>
  <c r="S344" i="4"/>
  <c r="T344" i="4" s="1"/>
  <c r="S328" i="4"/>
  <c r="T328" i="4" s="1"/>
  <c r="S312" i="4"/>
  <c r="T312" i="4" s="1"/>
  <c r="S296" i="4"/>
  <c r="T296" i="4" s="1"/>
  <c r="S280" i="4"/>
  <c r="T280" i="4" s="1"/>
  <c r="S264" i="4"/>
  <c r="T264" i="4" s="1"/>
  <c r="S248" i="4"/>
  <c r="T248" i="4" s="1"/>
  <c r="S232" i="4"/>
  <c r="T232" i="4" s="1"/>
  <c r="S216" i="4"/>
  <c r="T216" i="4" s="1"/>
  <c r="S200" i="4"/>
  <c r="T200" i="4" s="1"/>
  <c r="S184" i="4"/>
  <c r="T184" i="4" s="1"/>
  <c r="S168" i="4"/>
  <c r="T168" i="4" s="1"/>
  <c r="S152" i="4"/>
  <c r="T152" i="4" s="1"/>
  <c r="S136" i="4"/>
  <c r="T136" i="4" s="1"/>
  <c r="S120" i="4"/>
  <c r="T120" i="4" s="1"/>
  <c r="S104" i="4"/>
  <c r="T104" i="4" s="1"/>
  <c r="S88" i="4"/>
  <c r="T88" i="4" s="1"/>
  <c r="S64" i="4"/>
  <c r="T64" i="4" s="1"/>
  <c r="S48" i="4"/>
  <c r="T48" i="4" s="1"/>
  <c r="S32" i="4"/>
  <c r="T32" i="4" s="1"/>
  <c r="S8" i="4"/>
  <c r="T8" i="4" s="1"/>
  <c r="S3616" i="4"/>
  <c r="T3616" i="4" s="1"/>
  <c r="S3577" i="4"/>
  <c r="T3577" i="4" s="1"/>
  <c r="S3552" i="4"/>
  <c r="T3552" i="4" s="1"/>
  <c r="S3488" i="4"/>
  <c r="T3488" i="4" s="1"/>
  <c r="S3424" i="4"/>
  <c r="T3424" i="4" s="1"/>
  <c r="S3360" i="4"/>
  <c r="T3360" i="4" s="1"/>
  <c r="S3296" i="4"/>
  <c r="T3296" i="4" s="1"/>
  <c r="S3257" i="4"/>
  <c r="T3257" i="4" s="1"/>
  <c r="S3232" i="4"/>
  <c r="T3232" i="4" s="1"/>
  <c r="S3193" i="4"/>
  <c r="T3193" i="4" s="1"/>
  <c r="S3168" i="4"/>
  <c r="T3168" i="4" s="1"/>
  <c r="S3129" i="4"/>
  <c r="T3129" i="4" s="1"/>
  <c r="S3104" i="4"/>
  <c r="T3104" i="4" s="1"/>
  <c r="U3104" i="4" s="1"/>
  <c r="S3065" i="4"/>
  <c r="T3065" i="4" s="1"/>
  <c r="S3001" i="4"/>
  <c r="T3001" i="4" s="1"/>
  <c r="S2937" i="4"/>
  <c r="T2937" i="4" s="1"/>
  <c r="S2873" i="4"/>
  <c r="T2873" i="4" s="1"/>
  <c r="S2809" i="4"/>
  <c r="T2809" i="4" s="1"/>
  <c r="S2745" i="4"/>
  <c r="T2745" i="4" s="1"/>
  <c r="S2681" i="4"/>
  <c r="T2681" i="4" s="1"/>
  <c r="S2440" i="4"/>
  <c r="T2440" i="4" s="1"/>
  <c r="S2400" i="4"/>
  <c r="T2400" i="4" s="1"/>
  <c r="S2360" i="4"/>
  <c r="T2360" i="4" s="1"/>
  <c r="S2336" i="4"/>
  <c r="T2336" i="4" s="1"/>
  <c r="S2312" i="4"/>
  <c r="T2312" i="4" s="1"/>
  <c r="S2209" i="4"/>
  <c r="T2209" i="4" s="1"/>
  <c r="S2184" i="4"/>
  <c r="T2184" i="4" s="1"/>
  <c r="S1825" i="4"/>
  <c r="T1825" i="4" s="1"/>
  <c r="S1760" i="4"/>
  <c r="T1760" i="4" s="1"/>
  <c r="S1721" i="4"/>
  <c r="T1721" i="4" s="1"/>
  <c r="S1369" i="4"/>
  <c r="T1369" i="4" s="1"/>
  <c r="S1305" i="4"/>
  <c r="T1305" i="4" s="1"/>
  <c r="S745" i="4"/>
  <c r="T745" i="4" s="1"/>
  <c r="S2648" i="4"/>
  <c r="T2648" i="4" s="1"/>
  <c r="S2640" i="4"/>
  <c r="T2640" i="4" s="1"/>
  <c r="S2608" i="4"/>
  <c r="T2608" i="4" s="1"/>
  <c r="S2520" i="4"/>
  <c r="T2520" i="4" s="1"/>
  <c r="S2496" i="4"/>
  <c r="T2496" i="4" s="1"/>
  <c r="S2480" i="4"/>
  <c r="T2480" i="4" s="1"/>
  <c r="S2416" i="4"/>
  <c r="T2416" i="4" s="1"/>
  <c r="S2368" i="4"/>
  <c r="T2368" i="4" s="1"/>
  <c r="S2352" i="4"/>
  <c r="T2352" i="4" s="1"/>
  <c r="S2344" i="4"/>
  <c r="T2344" i="4" s="1"/>
  <c r="S2328" i="4"/>
  <c r="T2328" i="4" s="1"/>
  <c r="S2304" i="4"/>
  <c r="T2304" i="4" s="1"/>
  <c r="S2288" i="4"/>
  <c r="T2288" i="4" s="1"/>
  <c r="S2280" i="4"/>
  <c r="T2280" i="4" s="1"/>
  <c r="S2264" i="4"/>
  <c r="T2264" i="4" s="1"/>
  <c r="S2240" i="4"/>
  <c r="T2240" i="4" s="1"/>
  <c r="S2224" i="4"/>
  <c r="T2224" i="4" s="1"/>
  <c r="S2216" i="4"/>
  <c r="T2216" i="4" s="1"/>
  <c r="S2200" i="4"/>
  <c r="T2200" i="4" s="1"/>
  <c r="S2152" i="4"/>
  <c r="T2152" i="4" s="1"/>
  <c r="S2136" i="4"/>
  <c r="T2136" i="4" s="1"/>
  <c r="S2120" i="4"/>
  <c r="T2120" i="4" s="1"/>
  <c r="S2104" i="4"/>
  <c r="T2104" i="4" s="1"/>
  <c r="S2088" i="4"/>
  <c r="T2088" i="4" s="1"/>
  <c r="S2072" i="4"/>
  <c r="T2072" i="4" s="1"/>
  <c r="S2024" i="4"/>
  <c r="T2024" i="4" s="1"/>
  <c r="S1976" i="4"/>
  <c r="T1976" i="4" s="1"/>
  <c r="S1960" i="4"/>
  <c r="T1960" i="4" s="1"/>
  <c r="S1952" i="4"/>
  <c r="T1952" i="4" s="1"/>
  <c r="S1936" i="4"/>
  <c r="T1936" i="4" s="1"/>
  <c r="S1872" i="4"/>
  <c r="T1872" i="4" s="1"/>
  <c r="S1848" i="4"/>
  <c r="T1848" i="4" s="1"/>
  <c r="S1832" i="4"/>
  <c r="T1832" i="4" s="1"/>
  <c r="S1808" i="4"/>
  <c r="T1808" i="4" s="1"/>
  <c r="S1792" i="4"/>
  <c r="T1792" i="4" s="1"/>
  <c r="S1784" i="4"/>
  <c r="T1784" i="4" s="1"/>
  <c r="S1720" i="4"/>
  <c r="T1720" i="4" s="1"/>
  <c r="S1680" i="4"/>
  <c r="T1680" i="4" s="1"/>
  <c r="S1664" i="4"/>
  <c r="T1664" i="4" s="1"/>
  <c r="S1648" i="4"/>
  <c r="T1648" i="4" s="1"/>
  <c r="S1632" i="4"/>
  <c r="T1632" i="4" s="1"/>
  <c r="S1616" i="4"/>
  <c r="T1616" i="4" s="1"/>
  <c r="S1600" i="4"/>
  <c r="T1600" i="4" s="1"/>
  <c r="S1584" i="4"/>
  <c r="T1584" i="4" s="1"/>
  <c r="S1568" i="4"/>
  <c r="T1568" i="4" s="1"/>
  <c r="S1552" i="4"/>
  <c r="T1552" i="4" s="1"/>
  <c r="S1520" i="4"/>
  <c r="T1520" i="4" s="1"/>
  <c r="S1440" i="4"/>
  <c r="T1440" i="4" s="1"/>
  <c r="S1424" i="4"/>
  <c r="T1424" i="4" s="1"/>
  <c r="S1400" i="4"/>
  <c r="T1400" i="4" s="1"/>
  <c r="S1384" i="4"/>
  <c r="T1384" i="4" s="1"/>
  <c r="S1360" i="4"/>
  <c r="T1360" i="4" s="1"/>
  <c r="S1336" i="4"/>
  <c r="T1336" i="4" s="1"/>
  <c r="S1320" i="4"/>
  <c r="T1320" i="4" s="1"/>
  <c r="S1248" i="4"/>
  <c r="T1248" i="4" s="1"/>
  <c r="S1232" i="4"/>
  <c r="T1232" i="4" s="1"/>
  <c r="S1216" i="4"/>
  <c r="T1216" i="4" s="1"/>
  <c r="S1200" i="4"/>
  <c r="T1200" i="4" s="1"/>
  <c r="S1184" i="4"/>
  <c r="T1184" i="4" s="1"/>
  <c r="S1168" i="4"/>
  <c r="T1168" i="4" s="1"/>
  <c r="S1144" i="4"/>
  <c r="T1144" i="4" s="1"/>
  <c r="S1128" i="4"/>
  <c r="T1128" i="4" s="1"/>
  <c r="S1112" i="4"/>
  <c r="T1112" i="4" s="1"/>
  <c r="S1096" i="4"/>
  <c r="T1096" i="4" s="1"/>
  <c r="S1080" i="4"/>
  <c r="T1080" i="4" s="1"/>
  <c r="S1072" i="4"/>
  <c r="T1072" i="4" s="1"/>
  <c r="S1048" i="4"/>
  <c r="T1048" i="4" s="1"/>
  <c r="S1032" i="4"/>
  <c r="T1032" i="4" s="1"/>
  <c r="S1016" i="4"/>
  <c r="T1016" i="4" s="1"/>
  <c r="S1008" i="4"/>
  <c r="T1008" i="4" s="1"/>
  <c r="S992" i="4"/>
  <c r="T992" i="4" s="1"/>
  <c r="S976" i="4"/>
  <c r="T976" i="4" s="1"/>
  <c r="S960" i="4"/>
  <c r="T960" i="4" s="1"/>
  <c r="S944" i="4"/>
  <c r="T944" i="4" s="1"/>
  <c r="S928" i="4"/>
  <c r="T928" i="4" s="1"/>
  <c r="S920" i="4"/>
  <c r="T920" i="4" s="1"/>
  <c r="S904" i="4"/>
  <c r="T904" i="4" s="1"/>
  <c r="S888" i="4"/>
  <c r="T888" i="4" s="1"/>
  <c r="S872" i="4"/>
  <c r="T872" i="4" s="1"/>
  <c r="S856" i="4"/>
  <c r="T856" i="4" s="1"/>
  <c r="S840" i="4"/>
  <c r="T840" i="4" s="1"/>
  <c r="S824" i="4"/>
  <c r="T824" i="4" s="1"/>
  <c r="S816" i="4"/>
  <c r="T816" i="4" s="1"/>
  <c r="S800" i="4"/>
  <c r="T800" i="4" s="1"/>
  <c r="S784" i="4"/>
  <c r="T784" i="4" s="1"/>
  <c r="S768" i="4"/>
  <c r="T768" i="4" s="1"/>
  <c r="S752" i="4"/>
  <c r="T752" i="4" s="1"/>
  <c r="S744" i="4"/>
  <c r="T744" i="4" s="1"/>
  <c r="S728" i="4"/>
  <c r="T728" i="4" s="1"/>
  <c r="S712" i="4"/>
  <c r="T712" i="4" s="1"/>
  <c r="S696" i="4"/>
  <c r="T696" i="4" s="1"/>
  <c r="S680" i="4"/>
  <c r="T680" i="4" s="1"/>
  <c r="S664" i="4"/>
  <c r="T664" i="4" s="1"/>
  <c r="S648" i="4"/>
  <c r="T648" i="4" s="1"/>
  <c r="S632" i="4"/>
  <c r="T632" i="4" s="1"/>
  <c r="S616" i="4"/>
  <c r="T616" i="4" s="1"/>
  <c r="S600" i="4"/>
  <c r="T600" i="4" s="1"/>
  <c r="S584" i="4"/>
  <c r="T584" i="4" s="1"/>
  <c r="S568" i="4"/>
  <c r="T568" i="4" s="1"/>
  <c r="S552" i="4"/>
  <c r="T552" i="4" s="1"/>
  <c r="S536" i="4"/>
  <c r="T536" i="4" s="1"/>
  <c r="S520" i="4"/>
  <c r="T520" i="4" s="1"/>
  <c r="S504" i="4"/>
  <c r="T504" i="4" s="1"/>
  <c r="S488" i="4"/>
  <c r="T488" i="4" s="1"/>
  <c r="S472" i="4"/>
  <c r="T472" i="4" s="1"/>
  <c r="S456" i="4"/>
  <c r="T456" i="4" s="1"/>
  <c r="S440" i="4"/>
  <c r="T440" i="4" s="1"/>
  <c r="S424" i="4"/>
  <c r="T424" i="4" s="1"/>
  <c r="S408" i="4"/>
  <c r="T408" i="4" s="1"/>
  <c r="S384" i="4"/>
  <c r="T384" i="4" s="1"/>
  <c r="S368" i="4"/>
  <c r="T368" i="4" s="1"/>
  <c r="S352" i="4"/>
  <c r="T352" i="4" s="1"/>
  <c r="S336" i="4"/>
  <c r="T336" i="4" s="1"/>
  <c r="S320" i="4"/>
  <c r="T320" i="4" s="1"/>
  <c r="S304" i="4"/>
  <c r="T304" i="4" s="1"/>
  <c r="S288" i="4"/>
  <c r="T288" i="4" s="1"/>
  <c r="S272" i="4"/>
  <c r="T272" i="4" s="1"/>
  <c r="S256" i="4"/>
  <c r="T256" i="4" s="1"/>
  <c r="S240" i="4"/>
  <c r="T240" i="4" s="1"/>
  <c r="S224" i="4"/>
  <c r="T224" i="4" s="1"/>
  <c r="S208" i="4"/>
  <c r="T208" i="4" s="1"/>
  <c r="S192" i="4"/>
  <c r="T192" i="4" s="1"/>
  <c r="S176" i="4"/>
  <c r="T176" i="4" s="1"/>
  <c r="S160" i="4"/>
  <c r="T160" i="4" s="1"/>
  <c r="S144" i="4"/>
  <c r="T144" i="4" s="1"/>
  <c r="S128" i="4"/>
  <c r="T128" i="4" s="1"/>
  <c r="S112" i="4"/>
  <c r="T112" i="4" s="1"/>
  <c r="S96" i="4"/>
  <c r="T96" i="4" s="1"/>
  <c r="S80" i="4"/>
  <c r="T80" i="4" s="1"/>
  <c r="S72" i="4"/>
  <c r="T72" i="4" s="1"/>
  <c r="S56" i="4"/>
  <c r="T56" i="4" s="1"/>
  <c r="S40" i="4"/>
  <c r="T40" i="4" s="1"/>
  <c r="S24" i="4"/>
  <c r="T24" i="4" s="1"/>
  <c r="S16" i="4"/>
  <c r="T16" i="4" s="1"/>
  <c r="S3601" i="4"/>
  <c r="T3601" i="4" s="1"/>
  <c r="U3601" i="4" s="1"/>
  <c r="S3576" i="4"/>
  <c r="T3576" i="4" s="1"/>
  <c r="S3537" i="4"/>
  <c r="T3537" i="4" s="1"/>
  <c r="U3537" i="4" s="1"/>
  <c r="S3512" i="4"/>
  <c r="T3512" i="4" s="1"/>
  <c r="S3448" i="4"/>
  <c r="T3448" i="4" s="1"/>
  <c r="S3384" i="4"/>
  <c r="T3384" i="4" s="1"/>
  <c r="S3320" i="4"/>
  <c r="T3320" i="4" s="1"/>
  <c r="S3281" i="4"/>
  <c r="T3281" i="4" s="1"/>
  <c r="S3256" i="4"/>
  <c r="T3256" i="4" s="1"/>
  <c r="S3217" i="4"/>
  <c r="T3217" i="4" s="1"/>
  <c r="S3192" i="4"/>
  <c r="T3192" i="4" s="1"/>
  <c r="S3153" i="4"/>
  <c r="T3153" i="4" s="1"/>
  <c r="S3128" i="4"/>
  <c r="T3128" i="4" s="1"/>
  <c r="S3089" i="4"/>
  <c r="T3089" i="4" s="1"/>
  <c r="S3064" i="4"/>
  <c r="T3064" i="4" s="1"/>
  <c r="S3025" i="4"/>
  <c r="T3025" i="4" s="1"/>
  <c r="S3000" i="4"/>
  <c r="T3000" i="4" s="1"/>
  <c r="S2961" i="4"/>
  <c r="T2961" i="4" s="1"/>
  <c r="S2936" i="4"/>
  <c r="T2936" i="4" s="1"/>
  <c r="S2897" i="4"/>
  <c r="T2897" i="4" s="1"/>
  <c r="S2872" i="4"/>
  <c r="T2872" i="4" s="1"/>
  <c r="S2833" i="4"/>
  <c r="T2833" i="4" s="1"/>
  <c r="S2808" i="4"/>
  <c r="T2808" i="4" s="1"/>
  <c r="S2769" i="4"/>
  <c r="T2769" i="4" s="1"/>
  <c r="S2744" i="4"/>
  <c r="T2744" i="4" s="1"/>
  <c r="S2705" i="4"/>
  <c r="T2705" i="4" s="1"/>
  <c r="S2680" i="4"/>
  <c r="T2680" i="4" s="1"/>
  <c r="S2664" i="4"/>
  <c r="T2664" i="4" s="1"/>
  <c r="S2376" i="4"/>
  <c r="T2376" i="4" s="1"/>
  <c r="S2233" i="4"/>
  <c r="T2233" i="4" s="1"/>
  <c r="S2208" i="4"/>
  <c r="T2208" i="4" s="1"/>
  <c r="S1920" i="4"/>
  <c r="T1920" i="4" s="1"/>
  <c r="S1888" i="4"/>
  <c r="T1888" i="4" s="1"/>
  <c r="S1856" i="4"/>
  <c r="T1856" i="4" s="1"/>
  <c r="S1824" i="4"/>
  <c r="T1824" i="4" s="1"/>
  <c r="S1785" i="4"/>
  <c r="T1785" i="4" s="1"/>
  <c r="S1753" i="4"/>
  <c r="T1753" i="4" s="1"/>
  <c r="S1472" i="4"/>
  <c r="T1472" i="4" s="1"/>
  <c r="S1433" i="4"/>
  <c r="T1433" i="4" s="1"/>
  <c r="S1368" i="4"/>
  <c r="T1368" i="4" s="1"/>
  <c r="S1304" i="4"/>
  <c r="T1304" i="4" s="1"/>
  <c r="S1265" i="4"/>
  <c r="T1265" i="4" s="1"/>
  <c r="S1000" i="4"/>
  <c r="T1000" i="4" s="1"/>
  <c r="S937" i="4"/>
  <c r="T937" i="4" s="1"/>
  <c r="S737" i="4"/>
  <c r="T737" i="4" s="1"/>
  <c r="S403" i="4"/>
  <c r="T403" i="4" s="1"/>
  <c r="S227" i="4"/>
  <c r="T227" i="4" s="1"/>
  <c r="S2615" i="4"/>
  <c r="T2615" i="4" s="1"/>
  <c r="S2607" i="4"/>
  <c r="T2607" i="4" s="1"/>
  <c r="S2599" i="4"/>
  <c r="T2599" i="4" s="1"/>
  <c r="S2591" i="4"/>
  <c r="T2591" i="4" s="1"/>
  <c r="S2583" i="4"/>
  <c r="T2583" i="4" s="1"/>
  <c r="S2575" i="4"/>
  <c r="T2575" i="4" s="1"/>
  <c r="S2567" i="4"/>
  <c r="T2567" i="4" s="1"/>
  <c r="S2559" i="4"/>
  <c r="T2559" i="4" s="1"/>
  <c r="S2551" i="4"/>
  <c r="T2551" i="4" s="1"/>
  <c r="S2543" i="4"/>
  <c r="T2543" i="4" s="1"/>
  <c r="S2535" i="4"/>
  <c r="T2535" i="4" s="1"/>
  <c r="S2527" i="4"/>
  <c r="T2527" i="4" s="1"/>
  <c r="S2519" i="4"/>
  <c r="T2519" i="4" s="1"/>
  <c r="S2511" i="4"/>
  <c r="T2511" i="4" s="1"/>
  <c r="S2503" i="4"/>
  <c r="T2503" i="4" s="1"/>
  <c r="S2495" i="4"/>
  <c r="T2495" i="4" s="1"/>
  <c r="S2487" i="4"/>
  <c r="T2487" i="4" s="1"/>
  <c r="S2479" i="4"/>
  <c r="T2479" i="4" s="1"/>
  <c r="S2471" i="4"/>
  <c r="T2471" i="4" s="1"/>
  <c r="S2463" i="4"/>
  <c r="T2463" i="4" s="1"/>
  <c r="S2455" i="4"/>
  <c r="T2455" i="4" s="1"/>
  <c r="S2447" i="4"/>
  <c r="T2447" i="4" s="1"/>
  <c r="S2439" i="4"/>
  <c r="T2439" i="4" s="1"/>
  <c r="S2431" i="4"/>
  <c r="T2431" i="4" s="1"/>
  <c r="S2423" i="4"/>
  <c r="T2423" i="4" s="1"/>
  <c r="S2415" i="4"/>
  <c r="T2415" i="4" s="1"/>
  <c r="S2407" i="4"/>
  <c r="T2407" i="4" s="1"/>
  <c r="S2399" i="4"/>
  <c r="T2399" i="4" s="1"/>
  <c r="S2391" i="4"/>
  <c r="T2391" i="4" s="1"/>
  <c r="S2383" i="4"/>
  <c r="T2383" i="4" s="1"/>
  <c r="S2375" i="4"/>
  <c r="T2375" i="4" s="1"/>
  <c r="S2367" i="4"/>
  <c r="T2367" i="4" s="1"/>
  <c r="S2359" i="4"/>
  <c r="T2359" i="4" s="1"/>
  <c r="S2351" i="4"/>
  <c r="T2351" i="4" s="1"/>
  <c r="S2343" i="4"/>
  <c r="T2343" i="4" s="1"/>
  <c r="S2335" i="4"/>
  <c r="T2335" i="4" s="1"/>
  <c r="S2327" i="4"/>
  <c r="T2327" i="4" s="1"/>
  <c r="S2319" i="4"/>
  <c r="T2319" i="4" s="1"/>
  <c r="S2311" i="4"/>
  <c r="T2311" i="4" s="1"/>
  <c r="S2303" i="4"/>
  <c r="T2303" i="4" s="1"/>
  <c r="S2295" i="4"/>
  <c r="T2295" i="4" s="1"/>
  <c r="S2287" i="4"/>
  <c r="T2287" i="4" s="1"/>
  <c r="S2279" i="4"/>
  <c r="T2279" i="4" s="1"/>
  <c r="S2271" i="4"/>
  <c r="T2271" i="4" s="1"/>
  <c r="S2263" i="4"/>
  <c r="T2263" i="4" s="1"/>
  <c r="S2255" i="4"/>
  <c r="T2255" i="4" s="1"/>
  <c r="S2247" i="4"/>
  <c r="T2247" i="4" s="1"/>
  <c r="S2239" i="4"/>
  <c r="T2239" i="4" s="1"/>
  <c r="S2231" i="4"/>
  <c r="T2231" i="4" s="1"/>
  <c r="S2223" i="4"/>
  <c r="T2223" i="4" s="1"/>
  <c r="S2215" i="4"/>
  <c r="T2215" i="4" s="1"/>
  <c r="S2207" i="4"/>
  <c r="T2207" i="4" s="1"/>
  <c r="S2199" i="4"/>
  <c r="T2199" i="4" s="1"/>
  <c r="S2191" i="4"/>
  <c r="T2191" i="4" s="1"/>
  <c r="S2183" i="4"/>
  <c r="T2183" i="4" s="1"/>
  <c r="S2175" i="4"/>
  <c r="T2175" i="4" s="1"/>
  <c r="S2151" i="4"/>
  <c r="T2151" i="4" s="1"/>
  <c r="S2143" i="4"/>
  <c r="T2143" i="4" s="1"/>
  <c r="S2127" i="4"/>
  <c r="T2127" i="4" s="1"/>
  <c r="S2103" i="4"/>
  <c r="T2103" i="4" s="1"/>
  <c r="S2079" i="4"/>
  <c r="T2079" i="4" s="1"/>
  <c r="S2063" i="4"/>
  <c r="T2063" i="4" s="1"/>
  <c r="S2039" i="4"/>
  <c r="T2039" i="4" s="1"/>
  <c r="S2015" i="4"/>
  <c r="T2015" i="4" s="1"/>
  <c r="S1999" i="4"/>
  <c r="T1999" i="4" s="1"/>
  <c r="S1975" i="4"/>
  <c r="T1975" i="4" s="1"/>
  <c r="S1951" i="4"/>
  <c r="T1951" i="4" s="1"/>
  <c r="S1935" i="4"/>
  <c r="T1935" i="4" s="1"/>
  <c r="S1911" i="4"/>
  <c r="T1911" i="4" s="1"/>
  <c r="S1887" i="4"/>
  <c r="T1887" i="4" s="1"/>
  <c r="S1871" i="4"/>
  <c r="T1871" i="4" s="1"/>
  <c r="S1847" i="4"/>
  <c r="T1847" i="4" s="1"/>
  <c r="S1823" i="4"/>
  <c r="T1823" i="4" s="1"/>
  <c r="S1807" i="4"/>
  <c r="T1807" i="4" s="1"/>
  <c r="S1783" i="4"/>
  <c r="T1783" i="4" s="1"/>
  <c r="S1759" i="4"/>
  <c r="T1759" i="4" s="1"/>
  <c r="S1743" i="4"/>
  <c r="T1743" i="4" s="1"/>
  <c r="S1719" i="4"/>
  <c r="T1719" i="4" s="1"/>
  <c r="S1695" i="4"/>
  <c r="T1695" i="4" s="1"/>
  <c r="S1679" i="4"/>
  <c r="T1679" i="4" s="1"/>
  <c r="S1655" i="4"/>
  <c r="T1655" i="4" s="1"/>
  <c r="S1631" i="4"/>
  <c r="T1631" i="4" s="1"/>
  <c r="S1615" i="4"/>
  <c r="T1615" i="4" s="1"/>
  <c r="S1591" i="4"/>
  <c r="T1591" i="4" s="1"/>
  <c r="S1567" i="4"/>
  <c r="T1567" i="4" s="1"/>
  <c r="S1551" i="4"/>
  <c r="T1551" i="4" s="1"/>
  <c r="S1527" i="4"/>
  <c r="T1527" i="4" s="1"/>
  <c r="S1503" i="4"/>
  <c r="T1503" i="4" s="1"/>
  <c r="S1487" i="4"/>
  <c r="T1487" i="4" s="1"/>
  <c r="S1463" i="4"/>
  <c r="T1463" i="4" s="1"/>
  <c r="S1439" i="4"/>
  <c r="T1439" i="4" s="1"/>
  <c r="S1423" i="4"/>
  <c r="T1423" i="4" s="1"/>
  <c r="S1399" i="4"/>
  <c r="T1399" i="4" s="1"/>
  <c r="S1375" i="4"/>
  <c r="T1375" i="4" s="1"/>
  <c r="S1359" i="4"/>
  <c r="T1359" i="4" s="1"/>
  <c r="S1335" i="4"/>
  <c r="T1335" i="4" s="1"/>
  <c r="S1311" i="4"/>
  <c r="T1311" i="4" s="1"/>
  <c r="S1295" i="4"/>
  <c r="T1295" i="4" s="1"/>
  <c r="S1271" i="4"/>
  <c r="T1271" i="4" s="1"/>
  <c r="S1239" i="4"/>
  <c r="T1239" i="4" s="1"/>
  <c r="S1231" i="4"/>
  <c r="T1231" i="4" s="1"/>
  <c r="S1223" i="4"/>
  <c r="T1223" i="4" s="1"/>
  <c r="S1207" i="4"/>
  <c r="T1207" i="4" s="1"/>
  <c r="S1199" i="4"/>
  <c r="T1199" i="4" s="1"/>
  <c r="S1191" i="4"/>
  <c r="T1191" i="4" s="1"/>
  <c r="S1175" i="4"/>
  <c r="T1175" i="4" s="1"/>
  <c r="S1167" i="4"/>
  <c r="T1167" i="4" s="1"/>
  <c r="S1159" i="4"/>
  <c r="T1159" i="4" s="1"/>
  <c r="S1151" i="4"/>
  <c r="T1151" i="4" s="1"/>
  <c r="S1143" i="4"/>
  <c r="T1143" i="4" s="1"/>
  <c r="S1135" i="4"/>
  <c r="T1135" i="4" s="1"/>
  <c r="S1127" i="4"/>
  <c r="T1127" i="4" s="1"/>
  <c r="S1119" i="4"/>
  <c r="T1119" i="4" s="1"/>
  <c r="S1111" i="4"/>
  <c r="T1111" i="4" s="1"/>
  <c r="S1103" i="4"/>
  <c r="T1103" i="4" s="1"/>
  <c r="S1095" i="4"/>
  <c r="T1095" i="4" s="1"/>
  <c r="S1087" i="4"/>
  <c r="T1087" i="4" s="1"/>
  <c r="S1079" i="4"/>
  <c r="T1079" i="4" s="1"/>
  <c r="S1071" i="4"/>
  <c r="T1071" i="4" s="1"/>
  <c r="S1063" i="4"/>
  <c r="T1063" i="4" s="1"/>
  <c r="S1055" i="4"/>
  <c r="T1055" i="4" s="1"/>
  <c r="S1047" i="4"/>
  <c r="T1047" i="4" s="1"/>
  <c r="S1039" i="4"/>
  <c r="T1039" i="4" s="1"/>
  <c r="S1031" i="4"/>
  <c r="T1031" i="4" s="1"/>
  <c r="S1023" i="4"/>
  <c r="T1023" i="4" s="1"/>
  <c r="S1015" i="4"/>
  <c r="T1015" i="4" s="1"/>
  <c r="S1007" i="4"/>
  <c r="T1007" i="4" s="1"/>
  <c r="S991" i="4"/>
  <c r="T991" i="4" s="1"/>
  <c r="S983" i="4"/>
  <c r="T983" i="4" s="1"/>
  <c r="S959" i="4"/>
  <c r="T959" i="4" s="1"/>
  <c r="S951" i="4"/>
  <c r="T951" i="4" s="1"/>
  <c r="S943" i="4"/>
  <c r="T943" i="4" s="1"/>
  <c r="S927" i="4"/>
  <c r="T927" i="4" s="1"/>
  <c r="S919" i="4"/>
  <c r="T919" i="4" s="1"/>
  <c r="S903" i="4"/>
  <c r="T903" i="4" s="1"/>
  <c r="S895" i="4"/>
  <c r="T895" i="4" s="1"/>
  <c r="S887" i="4"/>
  <c r="T887" i="4" s="1"/>
  <c r="S879" i="4"/>
  <c r="T879" i="4" s="1"/>
  <c r="S871" i="4"/>
  <c r="T871" i="4" s="1"/>
  <c r="S863" i="4"/>
  <c r="T863" i="4" s="1"/>
  <c r="S855" i="4"/>
  <c r="T855" i="4" s="1"/>
  <c r="S847" i="4"/>
  <c r="T847" i="4" s="1"/>
  <c r="S831" i="4"/>
  <c r="T831" i="4" s="1"/>
  <c r="S823" i="4"/>
  <c r="T823" i="4" s="1"/>
  <c r="S815" i="4"/>
  <c r="T815" i="4" s="1"/>
  <c r="S807" i="4"/>
  <c r="T807" i="4" s="1"/>
  <c r="S799" i="4"/>
  <c r="T799" i="4" s="1"/>
  <c r="S791" i="4"/>
  <c r="T791" i="4" s="1"/>
  <c r="S783" i="4"/>
  <c r="T783" i="4" s="1"/>
  <c r="S775" i="4"/>
  <c r="T775" i="4" s="1"/>
  <c r="S767" i="4"/>
  <c r="T767" i="4" s="1"/>
  <c r="S759" i="4"/>
  <c r="T759" i="4" s="1"/>
  <c r="S751" i="4"/>
  <c r="T751" i="4" s="1"/>
  <c r="S743" i="4"/>
  <c r="T743" i="4" s="1"/>
  <c r="S735" i="4"/>
  <c r="T735" i="4" s="1"/>
  <c r="S727" i="4"/>
  <c r="T727" i="4" s="1"/>
  <c r="S719" i="4"/>
  <c r="T719" i="4" s="1"/>
  <c r="S711" i="4"/>
  <c r="T711" i="4" s="1"/>
  <c r="S703" i="4"/>
  <c r="T703" i="4" s="1"/>
  <c r="S695" i="4"/>
  <c r="T695" i="4" s="1"/>
  <c r="S687" i="4"/>
  <c r="T687" i="4" s="1"/>
  <c r="S679" i="4"/>
  <c r="T679" i="4" s="1"/>
  <c r="S671" i="4"/>
  <c r="T671" i="4" s="1"/>
  <c r="S663" i="4"/>
  <c r="T663" i="4" s="1"/>
  <c r="S655" i="4"/>
  <c r="T655" i="4" s="1"/>
  <c r="S647" i="4"/>
  <c r="T647" i="4" s="1"/>
  <c r="S639" i="4"/>
  <c r="T639" i="4" s="1"/>
  <c r="S631" i="4"/>
  <c r="T631" i="4" s="1"/>
  <c r="S623" i="4"/>
  <c r="T623" i="4" s="1"/>
  <c r="S615" i="4"/>
  <c r="T615" i="4" s="1"/>
  <c r="S607" i="4"/>
  <c r="T607" i="4" s="1"/>
  <c r="S599" i="4"/>
  <c r="T599" i="4" s="1"/>
  <c r="S591" i="4"/>
  <c r="T591" i="4" s="1"/>
  <c r="S583" i="4"/>
  <c r="T583" i="4" s="1"/>
  <c r="S575" i="4"/>
  <c r="T575" i="4" s="1"/>
  <c r="S567" i="4"/>
  <c r="T567" i="4" s="1"/>
  <c r="S559" i="4"/>
  <c r="T559" i="4" s="1"/>
  <c r="S551" i="4"/>
  <c r="T551" i="4" s="1"/>
  <c r="S543" i="4"/>
  <c r="T543" i="4" s="1"/>
  <c r="S535" i="4"/>
  <c r="T535" i="4" s="1"/>
  <c r="S527" i="4"/>
  <c r="T527" i="4" s="1"/>
  <c r="S519" i="4"/>
  <c r="T519" i="4" s="1"/>
  <c r="S511" i="4"/>
  <c r="T511" i="4" s="1"/>
  <c r="S503" i="4"/>
  <c r="T503" i="4" s="1"/>
  <c r="S495" i="4"/>
  <c r="T495" i="4" s="1"/>
  <c r="S487" i="4"/>
  <c r="T487" i="4" s="1"/>
  <c r="S479" i="4"/>
  <c r="T479" i="4" s="1"/>
  <c r="S471" i="4"/>
  <c r="T471" i="4" s="1"/>
  <c r="S463" i="4"/>
  <c r="T463" i="4" s="1"/>
  <c r="S455" i="4"/>
  <c r="T455" i="4" s="1"/>
  <c r="S447" i="4"/>
  <c r="T447" i="4" s="1"/>
  <c r="S439" i="4"/>
  <c r="T439" i="4" s="1"/>
  <c r="S431" i="4"/>
  <c r="T431" i="4" s="1"/>
  <c r="S423" i="4"/>
  <c r="T423" i="4" s="1"/>
  <c r="S415" i="4"/>
  <c r="T415" i="4" s="1"/>
  <c r="S407" i="4"/>
  <c r="T407" i="4" s="1"/>
  <c r="S399" i="4"/>
  <c r="T399" i="4" s="1"/>
  <c r="S391" i="4"/>
  <c r="T391" i="4" s="1"/>
  <c r="S383" i="4"/>
  <c r="T383" i="4" s="1"/>
  <c r="S375" i="4"/>
  <c r="T375" i="4" s="1"/>
  <c r="S367" i="4"/>
  <c r="T367" i="4" s="1"/>
  <c r="S359" i="4"/>
  <c r="T359" i="4" s="1"/>
  <c r="S351" i="4"/>
  <c r="T351" i="4" s="1"/>
  <c r="S343" i="4"/>
  <c r="T343" i="4" s="1"/>
  <c r="S335" i="4"/>
  <c r="T335" i="4" s="1"/>
  <c r="S327" i="4"/>
  <c r="T327" i="4" s="1"/>
  <c r="S319" i="4"/>
  <c r="T319" i="4" s="1"/>
  <c r="S311" i="4"/>
  <c r="T311" i="4" s="1"/>
  <c r="S303" i="4"/>
  <c r="T303" i="4" s="1"/>
  <c r="S295" i="4"/>
  <c r="T295" i="4" s="1"/>
  <c r="S287" i="4"/>
  <c r="T287" i="4" s="1"/>
  <c r="S279" i="4"/>
  <c r="T279" i="4" s="1"/>
  <c r="S271" i="4"/>
  <c r="T271" i="4" s="1"/>
  <c r="S263" i="4"/>
  <c r="T263" i="4" s="1"/>
  <c r="S255" i="4"/>
  <c r="T255" i="4" s="1"/>
  <c r="S247" i="4"/>
  <c r="T247" i="4" s="1"/>
  <c r="S239" i="4"/>
  <c r="T239" i="4" s="1"/>
  <c r="S231" i="4"/>
  <c r="T231" i="4" s="1"/>
  <c r="S223" i="4"/>
  <c r="T223" i="4" s="1"/>
  <c r="S215" i="4"/>
  <c r="T215" i="4" s="1"/>
  <c r="S207" i="4"/>
  <c r="T207" i="4" s="1"/>
  <c r="S199" i="4"/>
  <c r="T199" i="4" s="1"/>
  <c r="S191" i="4"/>
  <c r="T191" i="4" s="1"/>
  <c r="S183" i="4"/>
  <c r="T183" i="4" s="1"/>
  <c r="S175" i="4"/>
  <c r="T175" i="4" s="1"/>
  <c r="S167" i="4"/>
  <c r="T167" i="4" s="1"/>
  <c r="S159" i="4"/>
  <c r="T159" i="4" s="1"/>
  <c r="S151" i="4"/>
  <c r="T151" i="4" s="1"/>
  <c r="S143" i="4"/>
  <c r="T143" i="4" s="1"/>
  <c r="S135" i="4"/>
  <c r="T135" i="4" s="1"/>
  <c r="S127" i="4"/>
  <c r="T127" i="4" s="1"/>
  <c r="S119" i="4"/>
  <c r="T119" i="4" s="1"/>
  <c r="S111" i="4"/>
  <c r="T111" i="4" s="1"/>
  <c r="S103" i="4"/>
  <c r="T103" i="4" s="1"/>
  <c r="S95" i="4"/>
  <c r="T95" i="4" s="1"/>
  <c r="S87" i="4"/>
  <c r="T87" i="4" s="1"/>
  <c r="S79" i="4"/>
  <c r="T79" i="4" s="1"/>
  <c r="S71" i="4"/>
  <c r="T71" i="4" s="1"/>
  <c r="S63" i="4"/>
  <c r="T63" i="4" s="1"/>
  <c r="S55" i="4"/>
  <c r="T55" i="4" s="1"/>
  <c r="S47" i="4"/>
  <c r="T47" i="4" s="1"/>
  <c r="S39" i="4"/>
  <c r="T39" i="4" s="1"/>
  <c r="S31" i="4"/>
  <c r="T31" i="4" s="1"/>
  <c r="S23" i="4"/>
  <c r="T23" i="4" s="1"/>
  <c r="S15" i="4"/>
  <c r="T15" i="4" s="1"/>
  <c r="S7" i="4"/>
  <c r="T7" i="4" s="1"/>
  <c r="S3629" i="4"/>
  <c r="T3629" i="4" s="1"/>
  <c r="S3621" i="4"/>
  <c r="T3621" i="4" s="1"/>
  <c r="S3613" i="4"/>
  <c r="T3613" i="4" s="1"/>
  <c r="S3605" i="4"/>
  <c r="T3605" i="4" s="1"/>
  <c r="S3597" i="4"/>
  <c r="T3597" i="4" s="1"/>
  <c r="S3589" i="4"/>
  <c r="T3589" i="4" s="1"/>
  <c r="S3581" i="4"/>
  <c r="T3581" i="4" s="1"/>
  <c r="S3573" i="4"/>
  <c r="T3573" i="4" s="1"/>
  <c r="S3565" i="4"/>
  <c r="T3565" i="4" s="1"/>
  <c r="S3557" i="4"/>
  <c r="T3557" i="4" s="1"/>
  <c r="S3549" i="4"/>
  <c r="T3549" i="4" s="1"/>
  <c r="S3541" i="4"/>
  <c r="T3541" i="4" s="1"/>
  <c r="S3533" i="4"/>
  <c r="T3533" i="4" s="1"/>
  <c r="S3525" i="4"/>
  <c r="T3525" i="4" s="1"/>
  <c r="S3517" i="4"/>
  <c r="T3517" i="4" s="1"/>
  <c r="S3509" i="4"/>
  <c r="T3509" i="4" s="1"/>
  <c r="S3501" i="4"/>
  <c r="T3501" i="4" s="1"/>
  <c r="S3493" i="4"/>
  <c r="T3493" i="4" s="1"/>
  <c r="S3485" i="4"/>
  <c r="T3485" i="4" s="1"/>
  <c r="S3477" i="4"/>
  <c r="T3477" i="4" s="1"/>
  <c r="S3469" i="4"/>
  <c r="T3469" i="4" s="1"/>
  <c r="S3461" i="4"/>
  <c r="T3461" i="4" s="1"/>
  <c r="S3453" i="4"/>
  <c r="T3453" i="4" s="1"/>
  <c r="S3445" i="4"/>
  <c r="T3445" i="4" s="1"/>
  <c r="S3437" i="4"/>
  <c r="T3437" i="4" s="1"/>
  <c r="S3429" i="4"/>
  <c r="T3429" i="4" s="1"/>
  <c r="S3421" i="4"/>
  <c r="T3421" i="4" s="1"/>
  <c r="S3413" i="4"/>
  <c r="T3413" i="4" s="1"/>
  <c r="S3405" i="4"/>
  <c r="T3405" i="4" s="1"/>
  <c r="S3397" i="4"/>
  <c r="T3397" i="4" s="1"/>
  <c r="S3389" i="4"/>
  <c r="T3389" i="4" s="1"/>
  <c r="S3381" i="4"/>
  <c r="T3381" i="4" s="1"/>
  <c r="S3373" i="4"/>
  <c r="T3373" i="4" s="1"/>
  <c r="S3365" i="4"/>
  <c r="T3365" i="4" s="1"/>
  <c r="S3357" i="4"/>
  <c r="T3357" i="4" s="1"/>
  <c r="S3349" i="4"/>
  <c r="T3349" i="4" s="1"/>
  <c r="S3341" i="4"/>
  <c r="T3341" i="4" s="1"/>
  <c r="S3333" i="4"/>
  <c r="T3333" i="4" s="1"/>
  <c r="S3325" i="4"/>
  <c r="T3325" i="4" s="1"/>
  <c r="S3317" i="4"/>
  <c r="T3317" i="4" s="1"/>
  <c r="S3309" i="4"/>
  <c r="T3309" i="4" s="1"/>
  <c r="S3301" i="4"/>
  <c r="T3301" i="4" s="1"/>
  <c r="S3293" i="4"/>
  <c r="T3293" i="4" s="1"/>
  <c r="S3285" i="4"/>
  <c r="T3285" i="4" s="1"/>
  <c r="S3277" i="4"/>
  <c r="T3277" i="4" s="1"/>
  <c r="S3269" i="4"/>
  <c r="T3269" i="4" s="1"/>
  <c r="S3261" i="4"/>
  <c r="T3261" i="4" s="1"/>
  <c r="S3253" i="4"/>
  <c r="T3253" i="4" s="1"/>
  <c r="S3245" i="4"/>
  <c r="T3245" i="4" s="1"/>
  <c r="S3237" i="4"/>
  <c r="T3237" i="4" s="1"/>
  <c r="S3229" i="4"/>
  <c r="T3229" i="4" s="1"/>
  <c r="S3221" i="4"/>
  <c r="T3221" i="4" s="1"/>
  <c r="S3213" i="4"/>
  <c r="T3213" i="4" s="1"/>
  <c r="S3205" i="4"/>
  <c r="T3205" i="4" s="1"/>
  <c r="S3197" i="4"/>
  <c r="T3197" i="4" s="1"/>
  <c r="S3189" i="4"/>
  <c r="T3189" i="4" s="1"/>
  <c r="S3181" i="4"/>
  <c r="T3181" i="4" s="1"/>
  <c r="S3173" i="4"/>
  <c r="T3173" i="4" s="1"/>
  <c r="S3165" i="4"/>
  <c r="T3165" i="4" s="1"/>
  <c r="S3157" i="4"/>
  <c r="T3157" i="4" s="1"/>
  <c r="S3149" i="4"/>
  <c r="T3149" i="4" s="1"/>
  <c r="S3141" i="4"/>
  <c r="T3141" i="4" s="1"/>
  <c r="S3133" i="4"/>
  <c r="T3133" i="4" s="1"/>
  <c r="S3125" i="4"/>
  <c r="T3125" i="4" s="1"/>
  <c r="S3117" i="4"/>
  <c r="T3117" i="4" s="1"/>
  <c r="S3109" i="4"/>
  <c r="T3109" i="4" s="1"/>
  <c r="S3101" i="4"/>
  <c r="T3101" i="4" s="1"/>
  <c r="S3093" i="4"/>
  <c r="T3093" i="4" s="1"/>
  <c r="S3085" i="4"/>
  <c r="T3085" i="4" s="1"/>
  <c r="S3077" i="4"/>
  <c r="T3077" i="4" s="1"/>
  <c r="S3069" i="4"/>
  <c r="T3069" i="4" s="1"/>
  <c r="S3061" i="4"/>
  <c r="T3061" i="4" s="1"/>
  <c r="S3053" i="4"/>
  <c r="T3053" i="4" s="1"/>
  <c r="S3045" i="4"/>
  <c r="T3045" i="4" s="1"/>
  <c r="S3037" i="4"/>
  <c r="T3037" i="4" s="1"/>
  <c r="S3029" i="4"/>
  <c r="T3029" i="4" s="1"/>
  <c r="S3021" i="4"/>
  <c r="T3021" i="4" s="1"/>
  <c r="S3013" i="4"/>
  <c r="T3013" i="4" s="1"/>
  <c r="S3005" i="4"/>
  <c r="T3005" i="4" s="1"/>
  <c r="S2997" i="4"/>
  <c r="T2997" i="4" s="1"/>
  <c r="S2989" i="4"/>
  <c r="T2989" i="4" s="1"/>
  <c r="S2981" i="4"/>
  <c r="T2981" i="4" s="1"/>
  <c r="S2973" i="4"/>
  <c r="T2973" i="4" s="1"/>
  <c r="S2965" i="4"/>
  <c r="T2965" i="4" s="1"/>
  <c r="S2957" i="4"/>
  <c r="T2957" i="4" s="1"/>
  <c r="S2949" i="4"/>
  <c r="T2949" i="4" s="1"/>
  <c r="S2941" i="4"/>
  <c r="T2941" i="4" s="1"/>
  <c r="S2933" i="4"/>
  <c r="T2933" i="4" s="1"/>
  <c r="S2925" i="4"/>
  <c r="T2925" i="4" s="1"/>
  <c r="S2917" i="4"/>
  <c r="T2917" i="4" s="1"/>
  <c r="S2909" i="4"/>
  <c r="T2909" i="4" s="1"/>
  <c r="S2901" i="4"/>
  <c r="T2901" i="4" s="1"/>
  <c r="S2893" i="4"/>
  <c r="T2893" i="4" s="1"/>
  <c r="S2885" i="4"/>
  <c r="T2885" i="4" s="1"/>
  <c r="S2877" i="4"/>
  <c r="T2877" i="4" s="1"/>
  <c r="S2869" i="4"/>
  <c r="T2869" i="4" s="1"/>
  <c r="S2861" i="4"/>
  <c r="T2861" i="4" s="1"/>
  <c r="S2853" i="4"/>
  <c r="T2853" i="4" s="1"/>
  <c r="S2845" i="4"/>
  <c r="T2845" i="4" s="1"/>
  <c r="S2837" i="4"/>
  <c r="T2837" i="4" s="1"/>
  <c r="S2829" i="4"/>
  <c r="T2829" i="4" s="1"/>
  <c r="S2821" i="4"/>
  <c r="T2821" i="4" s="1"/>
  <c r="S2813" i="4"/>
  <c r="T2813" i="4" s="1"/>
  <c r="S2805" i="4"/>
  <c r="T2805" i="4" s="1"/>
  <c r="S2797" i="4"/>
  <c r="T2797" i="4" s="1"/>
  <c r="S2789" i="4"/>
  <c r="T2789" i="4" s="1"/>
  <c r="S2781" i="4"/>
  <c r="T2781" i="4" s="1"/>
  <c r="S2773" i="4"/>
  <c r="T2773" i="4" s="1"/>
  <c r="S2765" i="4"/>
  <c r="T2765" i="4" s="1"/>
  <c r="S2757" i="4"/>
  <c r="T2757" i="4" s="1"/>
  <c r="S2749" i="4"/>
  <c r="T2749" i="4" s="1"/>
  <c r="S2741" i="4"/>
  <c r="T2741" i="4" s="1"/>
  <c r="S2733" i="4"/>
  <c r="T2733" i="4" s="1"/>
  <c r="S2725" i="4"/>
  <c r="T2725" i="4" s="1"/>
  <c r="S2717" i="4"/>
  <c r="T2717" i="4" s="1"/>
  <c r="S2709" i="4"/>
  <c r="T2709" i="4" s="1"/>
  <c r="S2701" i="4"/>
  <c r="T2701" i="4" s="1"/>
  <c r="S2693" i="4"/>
  <c r="T2693" i="4" s="1"/>
  <c r="S2685" i="4"/>
  <c r="T2685" i="4" s="1"/>
  <c r="S2631" i="4"/>
  <c r="T2631" i="4" s="1"/>
  <c r="S2621" i="4"/>
  <c r="T2621" i="4" s="1"/>
  <c r="S2158" i="4"/>
  <c r="T2158" i="4" s="1"/>
  <c r="S1934" i="4"/>
  <c r="T1934" i="4" s="1"/>
  <c r="S1894" i="4"/>
  <c r="T1894" i="4" s="1"/>
  <c r="S1854" i="4"/>
  <c r="T1854" i="4" s="1"/>
  <c r="S1831" i="4"/>
  <c r="T1831" i="4" s="1"/>
  <c r="S1814" i="4"/>
  <c r="T1814" i="4" s="1"/>
  <c r="S1791" i="4"/>
  <c r="T1791" i="4" s="1"/>
  <c r="S1774" i="4"/>
  <c r="T1774" i="4" s="1"/>
  <c r="S1751" i="4"/>
  <c r="T1751" i="4" s="1"/>
  <c r="S1711" i="4"/>
  <c r="T1711" i="4" s="1"/>
  <c r="S1671" i="4"/>
  <c r="T1671" i="4" s="1"/>
  <c r="S1422" i="4"/>
  <c r="T1422" i="4" s="1"/>
  <c r="S1382" i="4"/>
  <c r="T1382" i="4" s="1"/>
  <c r="S1342" i="4"/>
  <c r="T1342" i="4" s="1"/>
  <c r="S1319" i="4"/>
  <c r="T1319" i="4" s="1"/>
  <c r="S1302" i="4"/>
  <c r="T1302" i="4" s="1"/>
  <c r="S1279" i="4"/>
  <c r="T1279" i="4" s="1"/>
  <c r="S1262" i="4"/>
  <c r="T1262" i="4" s="1"/>
  <c r="S1181" i="4"/>
  <c r="T1181" i="4" s="1"/>
  <c r="S1046" i="4"/>
  <c r="T1046" i="4" s="1"/>
  <c r="S935" i="4"/>
  <c r="T935" i="4" s="1"/>
  <c r="S877" i="4"/>
  <c r="T877" i="4" s="1"/>
  <c r="S765" i="4"/>
  <c r="T765" i="4" s="1"/>
  <c r="S701" i="4"/>
  <c r="T701" i="4" s="1"/>
  <c r="S533" i="4"/>
  <c r="T533" i="4" s="1"/>
  <c r="S437" i="4"/>
  <c r="T437" i="4" s="1"/>
  <c r="S157" i="4"/>
  <c r="T157" i="4" s="1"/>
  <c r="S2678" i="4"/>
  <c r="T2678" i="4" s="1"/>
  <c r="S2670" i="4"/>
  <c r="T2670" i="4" s="1"/>
  <c r="S2662" i="4"/>
  <c r="T2662" i="4" s="1"/>
  <c r="S2654" i="4"/>
  <c r="T2654" i="4" s="1"/>
  <c r="S2646" i="4"/>
  <c r="T2646" i="4" s="1"/>
  <c r="S2638" i="4"/>
  <c r="T2638" i="4" s="1"/>
  <c r="S2630" i="4"/>
  <c r="T2630" i="4" s="1"/>
  <c r="S2622" i="4"/>
  <c r="T2622" i="4" s="1"/>
  <c r="S2614" i="4"/>
  <c r="T2614" i="4" s="1"/>
  <c r="S2606" i="4"/>
  <c r="T2606" i="4" s="1"/>
  <c r="S2598" i="4"/>
  <c r="T2598" i="4" s="1"/>
  <c r="S2590" i="4"/>
  <c r="T2590" i="4" s="1"/>
  <c r="S2582" i="4"/>
  <c r="T2582" i="4" s="1"/>
  <c r="S2574" i="4"/>
  <c r="T2574" i="4" s="1"/>
  <c r="S2566" i="4"/>
  <c r="T2566" i="4" s="1"/>
  <c r="S2558" i="4"/>
  <c r="T2558" i="4" s="1"/>
  <c r="S2550" i="4"/>
  <c r="T2550" i="4" s="1"/>
  <c r="S2542" i="4"/>
  <c r="T2542" i="4" s="1"/>
  <c r="S2534" i="4"/>
  <c r="T2534" i="4" s="1"/>
  <c r="S2526" i="4"/>
  <c r="T2526" i="4" s="1"/>
  <c r="S2518" i="4"/>
  <c r="T2518" i="4" s="1"/>
  <c r="S2510" i="4"/>
  <c r="T2510" i="4" s="1"/>
  <c r="S2502" i="4"/>
  <c r="T2502" i="4" s="1"/>
  <c r="S2494" i="4"/>
  <c r="T2494" i="4" s="1"/>
  <c r="S2486" i="4"/>
  <c r="T2486" i="4" s="1"/>
  <c r="S2478" i="4"/>
  <c r="T2478" i="4" s="1"/>
  <c r="S2470" i="4"/>
  <c r="T2470" i="4" s="1"/>
  <c r="S2462" i="4"/>
  <c r="T2462" i="4" s="1"/>
  <c r="S2454" i="4"/>
  <c r="T2454" i="4" s="1"/>
  <c r="S2446" i="4"/>
  <c r="T2446" i="4" s="1"/>
  <c r="S2438" i="4"/>
  <c r="T2438" i="4" s="1"/>
  <c r="S2430" i="4"/>
  <c r="T2430" i="4" s="1"/>
  <c r="S2422" i="4"/>
  <c r="T2422" i="4" s="1"/>
  <c r="S2414" i="4"/>
  <c r="T2414" i="4" s="1"/>
  <c r="S2406" i="4"/>
  <c r="T2406" i="4" s="1"/>
  <c r="S2398" i="4"/>
  <c r="T2398" i="4" s="1"/>
  <c r="S2390" i="4"/>
  <c r="T2390" i="4" s="1"/>
  <c r="S2382" i="4"/>
  <c r="T2382" i="4" s="1"/>
  <c r="S2374" i="4"/>
  <c r="T2374" i="4" s="1"/>
  <c r="S2366" i="4"/>
  <c r="T2366" i="4" s="1"/>
  <c r="S2358" i="4"/>
  <c r="T2358" i="4" s="1"/>
  <c r="S2350" i="4"/>
  <c r="T2350" i="4" s="1"/>
  <c r="S2342" i="4"/>
  <c r="T2342" i="4" s="1"/>
  <c r="S2334" i="4"/>
  <c r="T2334" i="4" s="1"/>
  <c r="S2326" i="4"/>
  <c r="T2326" i="4" s="1"/>
  <c r="S2318" i="4"/>
  <c r="T2318" i="4" s="1"/>
  <c r="S2310" i="4"/>
  <c r="T2310" i="4" s="1"/>
  <c r="S2302" i="4"/>
  <c r="T2302" i="4" s="1"/>
  <c r="S2294" i="4"/>
  <c r="T2294" i="4" s="1"/>
  <c r="S2286" i="4"/>
  <c r="T2286" i="4" s="1"/>
  <c r="S2278" i="4"/>
  <c r="T2278" i="4" s="1"/>
  <c r="S2270" i="4"/>
  <c r="T2270" i="4" s="1"/>
  <c r="S2262" i="4"/>
  <c r="T2262" i="4" s="1"/>
  <c r="S2254" i="4"/>
  <c r="T2254" i="4" s="1"/>
  <c r="S2246" i="4"/>
  <c r="T2246" i="4" s="1"/>
  <c r="S2238" i="4"/>
  <c r="T2238" i="4" s="1"/>
  <c r="S2230" i="4"/>
  <c r="T2230" i="4" s="1"/>
  <c r="S2222" i="4"/>
  <c r="T2222" i="4" s="1"/>
  <c r="S2214" i="4"/>
  <c r="T2214" i="4" s="1"/>
  <c r="S2206" i="4"/>
  <c r="T2206" i="4" s="1"/>
  <c r="S2198" i="4"/>
  <c r="T2198" i="4" s="1"/>
  <c r="S2190" i="4"/>
  <c r="T2190" i="4" s="1"/>
  <c r="S2182" i="4"/>
  <c r="T2182" i="4" s="1"/>
  <c r="S2174" i="4"/>
  <c r="T2174" i="4" s="1"/>
  <c r="S2142" i="4"/>
  <c r="T2142" i="4" s="1"/>
  <c r="S2118" i="4"/>
  <c r="T2118" i="4" s="1"/>
  <c r="S2102" i="4"/>
  <c r="T2102" i="4" s="1"/>
  <c r="S2078" i="4"/>
  <c r="T2078" i="4" s="1"/>
  <c r="S2054" i="4"/>
  <c r="T2054" i="4" s="1"/>
  <c r="S2038" i="4"/>
  <c r="T2038" i="4" s="1"/>
  <c r="S2014" i="4"/>
  <c r="T2014" i="4" s="1"/>
  <c r="S1990" i="4"/>
  <c r="T1990" i="4" s="1"/>
  <c r="S1974" i="4"/>
  <c r="T1974" i="4" s="1"/>
  <c r="S1950" i="4"/>
  <c r="T1950" i="4" s="1"/>
  <c r="S1926" i="4"/>
  <c r="T1926" i="4" s="1"/>
  <c r="S1910" i="4"/>
  <c r="T1910" i="4" s="1"/>
  <c r="S1886" i="4"/>
  <c r="T1886" i="4" s="1"/>
  <c r="S1862" i="4"/>
  <c r="T1862" i="4" s="1"/>
  <c r="S1846" i="4"/>
  <c r="T1846" i="4" s="1"/>
  <c r="S1822" i="4"/>
  <c r="T1822" i="4" s="1"/>
  <c r="S1798" i="4"/>
  <c r="T1798" i="4" s="1"/>
  <c r="S1782" i="4"/>
  <c r="T1782" i="4" s="1"/>
  <c r="S1758" i="4"/>
  <c r="T1758" i="4" s="1"/>
  <c r="S1734" i="4"/>
  <c r="T1734" i="4" s="1"/>
  <c r="S1718" i="4"/>
  <c r="T1718" i="4" s="1"/>
  <c r="S1694" i="4"/>
  <c r="T1694" i="4" s="1"/>
  <c r="S1670" i="4"/>
  <c r="T1670" i="4" s="1"/>
  <c r="S1654" i="4"/>
  <c r="T1654" i="4" s="1"/>
  <c r="S1630" i="4"/>
  <c r="T1630" i="4" s="1"/>
  <c r="S1606" i="4"/>
  <c r="T1606" i="4" s="1"/>
  <c r="S1590" i="4"/>
  <c r="T1590" i="4" s="1"/>
  <c r="S1566" i="4"/>
  <c r="T1566" i="4" s="1"/>
  <c r="S1542" i="4"/>
  <c r="T1542" i="4" s="1"/>
  <c r="S1526" i="4"/>
  <c r="T1526" i="4" s="1"/>
  <c r="S1502" i="4"/>
  <c r="T1502" i="4" s="1"/>
  <c r="S1478" i="4"/>
  <c r="T1478" i="4" s="1"/>
  <c r="S1462" i="4"/>
  <c r="T1462" i="4" s="1"/>
  <c r="S1438" i="4"/>
  <c r="T1438" i="4" s="1"/>
  <c r="S1414" i="4"/>
  <c r="T1414" i="4" s="1"/>
  <c r="S1398" i="4"/>
  <c r="T1398" i="4" s="1"/>
  <c r="S1374" i="4"/>
  <c r="T1374" i="4" s="1"/>
  <c r="S1350" i="4"/>
  <c r="T1350" i="4" s="1"/>
  <c r="S1334" i="4"/>
  <c r="T1334" i="4" s="1"/>
  <c r="S1310" i="4"/>
  <c r="T1310" i="4" s="1"/>
  <c r="S1286" i="4"/>
  <c r="T1286" i="4" s="1"/>
  <c r="S1270" i="4"/>
  <c r="T1270" i="4" s="1"/>
  <c r="S1238" i="4"/>
  <c r="T1238" i="4" s="1"/>
  <c r="S1230" i="4"/>
  <c r="T1230" i="4" s="1"/>
  <c r="S1206" i="4"/>
  <c r="T1206" i="4" s="1"/>
  <c r="S1198" i="4"/>
  <c r="T1198" i="4" s="1"/>
  <c r="S1190" i="4"/>
  <c r="T1190" i="4" s="1"/>
  <c r="S1174" i="4"/>
  <c r="T1174" i="4" s="1"/>
  <c r="S1166" i="4"/>
  <c r="T1166" i="4" s="1"/>
  <c r="S1158" i="4"/>
  <c r="T1158" i="4" s="1"/>
  <c r="S1150" i="4"/>
  <c r="T1150" i="4" s="1"/>
  <c r="S1142" i="4"/>
  <c r="T1142" i="4" s="1"/>
  <c r="S1134" i="4"/>
  <c r="T1134" i="4" s="1"/>
  <c r="S1126" i="4"/>
  <c r="T1126" i="4" s="1"/>
  <c r="S1118" i="4"/>
  <c r="T1118" i="4" s="1"/>
  <c r="S1110" i="4"/>
  <c r="T1110" i="4" s="1"/>
  <c r="S1102" i="4"/>
  <c r="T1102" i="4" s="1"/>
  <c r="S1094" i="4"/>
  <c r="T1094" i="4" s="1"/>
  <c r="S1078" i="4"/>
  <c r="T1078" i="4" s="1"/>
  <c r="S1070" i="4"/>
  <c r="T1070" i="4" s="1"/>
  <c r="S1062" i="4"/>
  <c r="T1062" i="4" s="1"/>
  <c r="S1054" i="4"/>
  <c r="T1054" i="4" s="1"/>
  <c r="S1038" i="4"/>
  <c r="T1038" i="4" s="1"/>
  <c r="S1030" i="4"/>
  <c r="T1030" i="4" s="1"/>
  <c r="S1014" i="4"/>
  <c r="T1014" i="4" s="1"/>
  <c r="S1006" i="4"/>
  <c r="T1006" i="4" s="1"/>
  <c r="S998" i="4"/>
  <c r="T998" i="4" s="1"/>
  <c r="S982" i="4"/>
  <c r="T982" i="4" s="1"/>
  <c r="S974" i="4"/>
  <c r="T974" i="4" s="1"/>
  <c r="S958" i="4"/>
  <c r="T958" i="4" s="1"/>
  <c r="S950" i="4"/>
  <c r="T950" i="4" s="1"/>
  <c r="S942" i="4"/>
  <c r="T942" i="4" s="1"/>
  <c r="S934" i="4"/>
  <c r="T934" i="4" s="1"/>
  <c r="S926" i="4"/>
  <c r="T926" i="4" s="1"/>
  <c r="S918" i="4"/>
  <c r="T918" i="4" s="1"/>
  <c r="S910" i="4"/>
  <c r="T910" i="4" s="1"/>
  <c r="S902" i="4"/>
  <c r="T902" i="4" s="1"/>
  <c r="S894" i="4"/>
  <c r="T894" i="4" s="1"/>
  <c r="S886" i="4"/>
  <c r="T886" i="4" s="1"/>
  <c r="S878" i="4"/>
  <c r="T878" i="4" s="1"/>
  <c r="S870" i="4"/>
  <c r="T870" i="4" s="1"/>
  <c r="S862" i="4"/>
  <c r="T862" i="4" s="1"/>
  <c r="S854" i="4"/>
  <c r="T854" i="4" s="1"/>
  <c r="S846" i="4"/>
  <c r="T846" i="4" s="1"/>
  <c r="S838" i="4"/>
  <c r="T838" i="4" s="1"/>
  <c r="S830" i="4"/>
  <c r="T830" i="4" s="1"/>
  <c r="S822" i="4"/>
  <c r="T822" i="4" s="1"/>
  <c r="S814" i="4"/>
  <c r="T814" i="4" s="1"/>
  <c r="S806" i="4"/>
  <c r="T806" i="4" s="1"/>
  <c r="S798" i="4"/>
  <c r="T798" i="4" s="1"/>
  <c r="S790" i="4"/>
  <c r="T790" i="4" s="1"/>
  <c r="S782" i="4"/>
  <c r="T782" i="4" s="1"/>
  <c r="S774" i="4"/>
  <c r="T774" i="4" s="1"/>
  <c r="S766" i="4"/>
  <c r="T766" i="4" s="1"/>
  <c r="S758" i="4"/>
  <c r="T758" i="4" s="1"/>
  <c r="S750" i="4"/>
  <c r="T750" i="4" s="1"/>
  <c r="S742" i="4"/>
  <c r="T742" i="4" s="1"/>
  <c r="S734" i="4"/>
  <c r="T734" i="4" s="1"/>
  <c r="S726" i="4"/>
  <c r="T726" i="4" s="1"/>
  <c r="S718" i="4"/>
  <c r="T718" i="4" s="1"/>
  <c r="S710" i="4"/>
  <c r="T710" i="4" s="1"/>
  <c r="S702" i="4"/>
  <c r="T702" i="4" s="1"/>
  <c r="S694" i="4"/>
  <c r="T694" i="4" s="1"/>
  <c r="S686" i="4"/>
  <c r="T686" i="4" s="1"/>
  <c r="S678" i="4"/>
  <c r="T678" i="4" s="1"/>
  <c r="S670" i="4"/>
  <c r="T670" i="4" s="1"/>
  <c r="S662" i="4"/>
  <c r="T662" i="4" s="1"/>
  <c r="S654" i="4"/>
  <c r="T654" i="4" s="1"/>
  <c r="S646" i="4"/>
  <c r="T646" i="4" s="1"/>
  <c r="S638" i="4"/>
  <c r="T638" i="4" s="1"/>
  <c r="S630" i="4"/>
  <c r="T630" i="4" s="1"/>
  <c r="S622" i="4"/>
  <c r="T622" i="4" s="1"/>
  <c r="S614" i="4"/>
  <c r="T614" i="4" s="1"/>
  <c r="S590" i="4"/>
  <c r="T590" i="4" s="1"/>
  <c r="S574" i="4"/>
  <c r="T574" i="4" s="1"/>
  <c r="S566" i="4"/>
  <c r="T566" i="4" s="1"/>
  <c r="S558" i="4"/>
  <c r="T558" i="4" s="1"/>
  <c r="S550" i="4"/>
  <c r="T550" i="4" s="1"/>
  <c r="S542" i="4"/>
  <c r="T542" i="4" s="1"/>
  <c r="S534" i="4"/>
  <c r="T534" i="4" s="1"/>
  <c r="S510" i="4"/>
  <c r="T510" i="4" s="1"/>
  <c r="S502" i="4"/>
  <c r="T502" i="4" s="1"/>
  <c r="S494" i="4"/>
  <c r="T494" i="4" s="1"/>
  <c r="S486" i="4"/>
  <c r="T486" i="4" s="1"/>
  <c r="S478" i="4"/>
  <c r="T478" i="4" s="1"/>
  <c r="S470" i="4"/>
  <c r="T470" i="4" s="1"/>
  <c r="S462" i="4"/>
  <c r="T462" i="4" s="1"/>
  <c r="S454" i="4"/>
  <c r="T454" i="4" s="1"/>
  <c r="S446" i="4"/>
  <c r="T446" i="4" s="1"/>
  <c r="S438" i="4"/>
  <c r="T438" i="4" s="1"/>
  <c r="S430" i="4"/>
  <c r="T430" i="4" s="1"/>
  <c r="S422" i="4"/>
  <c r="T422" i="4" s="1"/>
  <c r="S414" i="4"/>
  <c r="T414" i="4" s="1"/>
  <c r="S406" i="4"/>
  <c r="T406" i="4" s="1"/>
  <c r="S398" i="4"/>
  <c r="T398" i="4" s="1"/>
  <c r="S390" i="4"/>
  <c r="T390" i="4" s="1"/>
  <c r="S382" i="4"/>
  <c r="T382" i="4" s="1"/>
  <c r="S374" i="4"/>
  <c r="T374" i="4" s="1"/>
  <c r="S366" i="4"/>
  <c r="T366" i="4" s="1"/>
  <c r="S358" i="4"/>
  <c r="T358" i="4" s="1"/>
  <c r="S350" i="4"/>
  <c r="T350" i="4" s="1"/>
  <c r="S334" i="4"/>
  <c r="T334" i="4" s="1"/>
  <c r="S326" i="4"/>
  <c r="T326" i="4" s="1"/>
  <c r="S318" i="4"/>
  <c r="T318" i="4" s="1"/>
  <c r="S310" i="4"/>
  <c r="T310" i="4" s="1"/>
  <c r="S294" i="4"/>
  <c r="T294" i="4" s="1"/>
  <c r="S286" i="4"/>
  <c r="T286" i="4" s="1"/>
  <c r="S278" i="4"/>
  <c r="T278" i="4" s="1"/>
  <c r="S270" i="4"/>
  <c r="T270" i="4" s="1"/>
  <c r="S262" i="4"/>
  <c r="T262" i="4" s="1"/>
  <c r="S246" i="4"/>
  <c r="T246" i="4" s="1"/>
  <c r="S238" i="4"/>
  <c r="T238" i="4" s="1"/>
  <c r="S230" i="4"/>
  <c r="T230" i="4" s="1"/>
  <c r="S222" i="4"/>
  <c r="T222" i="4" s="1"/>
  <c r="S214" i="4"/>
  <c r="T214" i="4" s="1"/>
  <c r="S206" i="4"/>
  <c r="T206" i="4" s="1"/>
  <c r="S198" i="4"/>
  <c r="T198" i="4" s="1"/>
  <c r="S190" i="4"/>
  <c r="T190" i="4" s="1"/>
  <c r="S166" i="4"/>
  <c r="T166" i="4" s="1"/>
  <c r="S158" i="4"/>
  <c r="T158" i="4" s="1"/>
  <c r="S150" i="4"/>
  <c r="T150" i="4" s="1"/>
  <c r="S142" i="4"/>
  <c r="T142" i="4" s="1"/>
  <c r="S134" i="4"/>
  <c r="T134" i="4" s="1"/>
  <c r="S126" i="4"/>
  <c r="T126" i="4" s="1"/>
  <c r="S118" i="4"/>
  <c r="T118" i="4" s="1"/>
  <c r="S102" i="4"/>
  <c r="T102" i="4" s="1"/>
  <c r="S94" i="4"/>
  <c r="T94" i="4" s="1"/>
  <c r="S86" i="4"/>
  <c r="T86" i="4" s="1"/>
  <c r="S78" i="4"/>
  <c r="T78" i="4" s="1"/>
  <c r="S70" i="4"/>
  <c r="T70" i="4" s="1"/>
  <c r="S62" i="4"/>
  <c r="T62" i="4" s="1"/>
  <c r="S54" i="4"/>
  <c r="T54" i="4" s="1"/>
  <c r="S46" i="4"/>
  <c r="T46" i="4" s="1"/>
  <c r="S38" i="4"/>
  <c r="T38" i="4" s="1"/>
  <c r="S30" i="4"/>
  <c r="T30" i="4" s="1"/>
  <c r="S22" i="4"/>
  <c r="T22" i="4" s="1"/>
  <c r="S14" i="4"/>
  <c r="T14" i="4" s="1"/>
  <c r="S6" i="4"/>
  <c r="T6" i="4" s="1"/>
  <c r="S2639" i="4"/>
  <c r="T2639" i="4" s="1"/>
  <c r="S2629" i="4"/>
  <c r="T2629" i="4" s="1"/>
  <c r="S2119" i="4"/>
  <c r="T2119" i="4" s="1"/>
  <c r="S1870" i="4"/>
  <c r="T1870" i="4" s="1"/>
  <c r="S1830" i="4"/>
  <c r="T1830" i="4" s="1"/>
  <c r="S1790" i="4"/>
  <c r="T1790" i="4" s="1"/>
  <c r="S1767" i="4"/>
  <c r="T1767" i="4" s="1"/>
  <c r="S1750" i="4"/>
  <c r="T1750" i="4" s="1"/>
  <c r="S1727" i="4"/>
  <c r="T1727" i="4" s="1"/>
  <c r="S1710" i="4"/>
  <c r="T1710" i="4" s="1"/>
  <c r="S1687" i="4"/>
  <c r="T1687" i="4" s="1"/>
  <c r="S1647" i="4"/>
  <c r="T1647" i="4" s="1"/>
  <c r="S1607" i="4"/>
  <c r="T1607" i="4" s="1"/>
  <c r="S1358" i="4"/>
  <c r="T1358" i="4" s="1"/>
  <c r="S1318" i="4"/>
  <c r="T1318" i="4" s="1"/>
  <c r="S1278" i="4"/>
  <c r="T1278" i="4" s="1"/>
  <c r="S1255" i="4"/>
  <c r="T1255" i="4" s="1"/>
  <c r="S1109" i="4"/>
  <c r="T1109" i="4" s="1"/>
  <c r="S1045" i="4"/>
  <c r="T1045" i="4" s="1"/>
  <c r="S606" i="4"/>
  <c r="T606" i="4" s="1"/>
  <c r="S526" i="4"/>
  <c r="T526" i="4" s="1"/>
  <c r="S342" i="4"/>
  <c r="T342" i="4" s="1"/>
  <c r="S229" i="4"/>
  <c r="T229" i="4" s="1"/>
  <c r="S2613" i="4"/>
  <c r="T2613" i="4" s="1"/>
  <c r="S2605" i="4"/>
  <c r="T2605" i="4" s="1"/>
  <c r="S2597" i="4"/>
  <c r="T2597" i="4" s="1"/>
  <c r="S2589" i="4"/>
  <c r="T2589" i="4" s="1"/>
  <c r="S2581" i="4"/>
  <c r="T2581" i="4" s="1"/>
  <c r="S2573" i="4"/>
  <c r="T2573" i="4" s="1"/>
  <c r="S2565" i="4"/>
  <c r="T2565" i="4" s="1"/>
  <c r="S2557" i="4"/>
  <c r="T2557" i="4" s="1"/>
  <c r="S2549" i="4"/>
  <c r="T2549" i="4" s="1"/>
  <c r="S2541" i="4"/>
  <c r="T2541" i="4" s="1"/>
  <c r="S2533" i="4"/>
  <c r="T2533" i="4" s="1"/>
  <c r="S2525" i="4"/>
  <c r="T2525" i="4" s="1"/>
  <c r="S2517" i="4"/>
  <c r="T2517" i="4" s="1"/>
  <c r="S2509" i="4"/>
  <c r="T2509" i="4" s="1"/>
  <c r="S2501" i="4"/>
  <c r="T2501" i="4" s="1"/>
  <c r="S2493" i="4"/>
  <c r="T2493" i="4" s="1"/>
  <c r="S2485" i="4"/>
  <c r="T2485" i="4" s="1"/>
  <c r="S2477" i="4"/>
  <c r="T2477" i="4" s="1"/>
  <c r="S2469" i="4"/>
  <c r="T2469" i="4" s="1"/>
  <c r="S2461" i="4"/>
  <c r="T2461" i="4" s="1"/>
  <c r="S2453" i="4"/>
  <c r="T2453" i="4" s="1"/>
  <c r="S2445" i="4"/>
  <c r="T2445" i="4" s="1"/>
  <c r="S2437" i="4"/>
  <c r="T2437" i="4" s="1"/>
  <c r="S2429" i="4"/>
  <c r="T2429" i="4" s="1"/>
  <c r="S2421" i="4"/>
  <c r="T2421" i="4" s="1"/>
  <c r="S2413" i="4"/>
  <c r="T2413" i="4" s="1"/>
  <c r="S2405" i="4"/>
  <c r="T2405" i="4" s="1"/>
  <c r="S2397" i="4"/>
  <c r="T2397" i="4" s="1"/>
  <c r="S2389" i="4"/>
  <c r="T2389" i="4" s="1"/>
  <c r="S2381" i="4"/>
  <c r="T2381" i="4" s="1"/>
  <c r="S2373" i="4"/>
  <c r="T2373" i="4" s="1"/>
  <c r="S2365" i="4"/>
  <c r="T2365" i="4" s="1"/>
  <c r="S2357" i="4"/>
  <c r="T2357" i="4" s="1"/>
  <c r="S2349" i="4"/>
  <c r="T2349" i="4" s="1"/>
  <c r="S2341" i="4"/>
  <c r="T2341" i="4" s="1"/>
  <c r="S2333" i="4"/>
  <c r="T2333" i="4" s="1"/>
  <c r="S2325" i="4"/>
  <c r="T2325" i="4" s="1"/>
  <c r="S2317" i="4"/>
  <c r="T2317" i="4" s="1"/>
  <c r="S2309" i="4"/>
  <c r="T2309" i="4" s="1"/>
  <c r="S2301" i="4"/>
  <c r="T2301" i="4" s="1"/>
  <c r="S2293" i="4"/>
  <c r="T2293" i="4" s="1"/>
  <c r="S2285" i="4"/>
  <c r="T2285" i="4" s="1"/>
  <c r="S2277" i="4"/>
  <c r="T2277" i="4" s="1"/>
  <c r="S2269" i="4"/>
  <c r="T2269" i="4" s="1"/>
  <c r="S2261" i="4"/>
  <c r="T2261" i="4" s="1"/>
  <c r="S2253" i="4"/>
  <c r="T2253" i="4" s="1"/>
  <c r="S2245" i="4"/>
  <c r="T2245" i="4" s="1"/>
  <c r="S2237" i="4"/>
  <c r="T2237" i="4" s="1"/>
  <c r="S2229" i="4"/>
  <c r="T2229" i="4" s="1"/>
  <c r="S2221" i="4"/>
  <c r="T2221" i="4" s="1"/>
  <c r="S2213" i="4"/>
  <c r="T2213" i="4" s="1"/>
  <c r="S2205" i="4"/>
  <c r="T2205" i="4" s="1"/>
  <c r="S2197" i="4"/>
  <c r="T2197" i="4" s="1"/>
  <c r="S2189" i="4"/>
  <c r="T2189" i="4" s="1"/>
  <c r="S2181" i="4"/>
  <c r="T2181" i="4" s="1"/>
  <c r="S2173" i="4"/>
  <c r="T2173" i="4" s="1"/>
  <c r="S2165" i="4"/>
  <c r="T2165" i="4" s="1"/>
  <c r="S2157" i="4"/>
  <c r="T2157" i="4" s="1"/>
  <c r="S2149" i="4"/>
  <c r="T2149" i="4" s="1"/>
  <c r="S2141" i="4"/>
  <c r="T2141" i="4" s="1"/>
  <c r="S2133" i="4"/>
  <c r="T2133" i="4" s="1"/>
  <c r="S2125" i="4"/>
  <c r="T2125" i="4" s="1"/>
  <c r="S2117" i="4"/>
  <c r="T2117" i="4" s="1"/>
  <c r="S2109" i="4"/>
  <c r="T2109" i="4" s="1"/>
  <c r="S2101" i="4"/>
  <c r="T2101" i="4" s="1"/>
  <c r="S2093" i="4"/>
  <c r="T2093" i="4" s="1"/>
  <c r="S2085" i="4"/>
  <c r="T2085" i="4" s="1"/>
  <c r="S2077" i="4"/>
  <c r="T2077" i="4" s="1"/>
  <c r="S2069" i="4"/>
  <c r="T2069" i="4" s="1"/>
  <c r="S2061" i="4"/>
  <c r="T2061" i="4" s="1"/>
  <c r="S2053" i="4"/>
  <c r="T2053" i="4" s="1"/>
  <c r="S2045" i="4"/>
  <c r="T2045" i="4" s="1"/>
  <c r="S2037" i="4"/>
  <c r="T2037" i="4" s="1"/>
  <c r="S2029" i="4"/>
  <c r="T2029" i="4" s="1"/>
  <c r="S2021" i="4"/>
  <c r="T2021" i="4" s="1"/>
  <c r="S2013" i="4"/>
  <c r="T2013" i="4" s="1"/>
  <c r="S2005" i="4"/>
  <c r="T2005" i="4" s="1"/>
  <c r="S1997" i="4"/>
  <c r="T1997" i="4" s="1"/>
  <c r="S1989" i="4"/>
  <c r="T1989" i="4" s="1"/>
  <c r="S1981" i="4"/>
  <c r="T1981" i="4" s="1"/>
  <c r="S1973" i="4"/>
  <c r="T1973" i="4" s="1"/>
  <c r="S1965" i="4"/>
  <c r="T1965" i="4" s="1"/>
  <c r="S1957" i="4"/>
  <c r="T1957" i="4" s="1"/>
  <c r="S1949" i="4"/>
  <c r="T1949" i="4" s="1"/>
  <c r="S1941" i="4"/>
  <c r="T1941" i="4" s="1"/>
  <c r="S1933" i="4"/>
  <c r="T1933" i="4" s="1"/>
  <c r="S1925" i="4"/>
  <c r="T1925" i="4" s="1"/>
  <c r="S1917" i="4"/>
  <c r="T1917" i="4" s="1"/>
  <c r="S1909" i="4"/>
  <c r="T1909" i="4" s="1"/>
  <c r="S1901" i="4"/>
  <c r="T1901" i="4" s="1"/>
  <c r="S1893" i="4"/>
  <c r="T1893" i="4" s="1"/>
  <c r="S1885" i="4"/>
  <c r="T1885" i="4" s="1"/>
  <c r="S1877" i="4"/>
  <c r="T1877" i="4" s="1"/>
  <c r="S1869" i="4"/>
  <c r="T1869" i="4" s="1"/>
  <c r="S1861" i="4"/>
  <c r="T1861" i="4" s="1"/>
  <c r="S1853" i="4"/>
  <c r="T1853" i="4" s="1"/>
  <c r="S1845" i="4"/>
  <c r="T1845" i="4" s="1"/>
  <c r="S1837" i="4"/>
  <c r="T1837" i="4" s="1"/>
  <c r="S1829" i="4"/>
  <c r="T1829" i="4" s="1"/>
  <c r="S1821" i="4"/>
  <c r="T1821" i="4" s="1"/>
  <c r="S1813" i="4"/>
  <c r="T1813" i="4" s="1"/>
  <c r="S1805" i="4"/>
  <c r="T1805" i="4" s="1"/>
  <c r="S1797" i="4"/>
  <c r="T1797" i="4" s="1"/>
  <c r="S1789" i="4"/>
  <c r="T1789" i="4" s="1"/>
  <c r="S1781" i="4"/>
  <c r="T1781" i="4" s="1"/>
  <c r="S1773" i="4"/>
  <c r="T1773" i="4" s="1"/>
  <c r="S1765" i="4"/>
  <c r="T1765" i="4" s="1"/>
  <c r="S1757" i="4"/>
  <c r="T1757" i="4" s="1"/>
  <c r="S1749" i="4"/>
  <c r="T1749" i="4" s="1"/>
  <c r="S1741" i="4"/>
  <c r="T1741" i="4" s="1"/>
  <c r="S1733" i="4"/>
  <c r="T1733" i="4" s="1"/>
  <c r="S1725" i="4"/>
  <c r="T1725" i="4" s="1"/>
  <c r="S1717" i="4"/>
  <c r="T1717" i="4" s="1"/>
  <c r="S1709" i="4"/>
  <c r="T1709" i="4" s="1"/>
  <c r="S1701" i="4"/>
  <c r="T1701" i="4" s="1"/>
  <c r="S1693" i="4"/>
  <c r="T1693" i="4" s="1"/>
  <c r="S1685" i="4"/>
  <c r="T1685" i="4" s="1"/>
  <c r="S1677" i="4"/>
  <c r="T1677" i="4" s="1"/>
  <c r="S1669" i="4"/>
  <c r="T1669" i="4" s="1"/>
  <c r="S1661" i="4"/>
  <c r="T1661" i="4" s="1"/>
  <c r="S1653" i="4"/>
  <c r="T1653" i="4" s="1"/>
  <c r="S1645" i="4"/>
  <c r="T1645" i="4" s="1"/>
  <c r="S1637" i="4"/>
  <c r="T1637" i="4" s="1"/>
  <c r="S1629" i="4"/>
  <c r="T1629" i="4" s="1"/>
  <c r="S1621" i="4"/>
  <c r="T1621" i="4" s="1"/>
  <c r="S1613" i="4"/>
  <c r="T1613" i="4" s="1"/>
  <c r="S1605" i="4"/>
  <c r="T1605" i="4" s="1"/>
  <c r="S1597" i="4"/>
  <c r="T1597" i="4" s="1"/>
  <c r="S1589" i="4"/>
  <c r="T1589" i="4" s="1"/>
  <c r="S1581" i="4"/>
  <c r="T1581" i="4" s="1"/>
  <c r="S1573" i="4"/>
  <c r="T1573" i="4" s="1"/>
  <c r="S1565" i="4"/>
  <c r="T1565" i="4" s="1"/>
  <c r="S1557" i="4"/>
  <c r="T1557" i="4" s="1"/>
  <c r="S1549" i="4"/>
  <c r="T1549" i="4" s="1"/>
  <c r="S1541" i="4"/>
  <c r="T1541" i="4" s="1"/>
  <c r="S1533" i="4"/>
  <c r="T1533" i="4" s="1"/>
  <c r="S1525" i="4"/>
  <c r="T1525" i="4" s="1"/>
  <c r="S1517" i="4"/>
  <c r="T1517" i="4" s="1"/>
  <c r="S1509" i="4"/>
  <c r="T1509" i="4" s="1"/>
  <c r="S1501" i="4"/>
  <c r="T1501" i="4" s="1"/>
  <c r="S1493" i="4"/>
  <c r="T1493" i="4" s="1"/>
  <c r="S1485" i="4"/>
  <c r="T1485" i="4" s="1"/>
  <c r="S1477" i="4"/>
  <c r="T1477" i="4" s="1"/>
  <c r="S1469" i="4"/>
  <c r="T1469" i="4" s="1"/>
  <c r="S1461" i="4"/>
  <c r="T1461" i="4" s="1"/>
  <c r="S1453" i="4"/>
  <c r="T1453" i="4" s="1"/>
  <c r="S1445" i="4"/>
  <c r="T1445" i="4" s="1"/>
  <c r="S1437" i="4"/>
  <c r="T1437" i="4" s="1"/>
  <c r="S1429" i="4"/>
  <c r="T1429" i="4" s="1"/>
  <c r="S1421" i="4"/>
  <c r="T1421" i="4" s="1"/>
  <c r="S1413" i="4"/>
  <c r="T1413" i="4" s="1"/>
  <c r="S1405" i="4"/>
  <c r="T1405" i="4" s="1"/>
  <c r="S1397" i="4"/>
  <c r="T1397" i="4" s="1"/>
  <c r="S1389" i="4"/>
  <c r="T1389" i="4" s="1"/>
  <c r="S1381" i="4"/>
  <c r="T1381" i="4" s="1"/>
  <c r="S1373" i="4"/>
  <c r="T1373" i="4" s="1"/>
  <c r="S1365" i="4"/>
  <c r="T1365" i="4" s="1"/>
  <c r="S1357" i="4"/>
  <c r="T1357" i="4" s="1"/>
  <c r="S1349" i="4"/>
  <c r="T1349" i="4" s="1"/>
  <c r="S1341" i="4"/>
  <c r="T1341" i="4" s="1"/>
  <c r="S1333" i="4"/>
  <c r="T1333" i="4" s="1"/>
  <c r="S1325" i="4"/>
  <c r="T1325" i="4" s="1"/>
  <c r="S1317" i="4"/>
  <c r="T1317" i="4" s="1"/>
  <c r="S1309" i="4"/>
  <c r="T1309" i="4" s="1"/>
  <c r="S1301" i="4"/>
  <c r="T1301" i="4" s="1"/>
  <c r="S1293" i="4"/>
  <c r="T1293" i="4" s="1"/>
  <c r="S1285" i="4"/>
  <c r="T1285" i="4" s="1"/>
  <c r="S1277" i="4"/>
  <c r="T1277" i="4" s="1"/>
  <c r="S1269" i="4"/>
  <c r="T1269" i="4" s="1"/>
  <c r="S1261" i="4"/>
  <c r="T1261" i="4" s="1"/>
  <c r="S1253" i="4"/>
  <c r="T1253" i="4" s="1"/>
  <c r="S1245" i="4"/>
  <c r="T1245" i="4" s="1"/>
  <c r="S1229" i="4"/>
  <c r="T1229" i="4" s="1"/>
  <c r="S1221" i="4"/>
  <c r="T1221" i="4" s="1"/>
  <c r="S1205" i="4"/>
  <c r="T1205" i="4" s="1"/>
  <c r="S1197" i="4"/>
  <c r="T1197" i="4" s="1"/>
  <c r="S1189" i="4"/>
  <c r="T1189" i="4" s="1"/>
  <c r="S1173" i="4"/>
  <c r="T1173" i="4" s="1"/>
  <c r="S1165" i="4"/>
  <c r="T1165" i="4" s="1"/>
  <c r="S1157" i="4"/>
  <c r="T1157" i="4" s="1"/>
  <c r="S1141" i="4"/>
  <c r="T1141" i="4" s="1"/>
  <c r="S1133" i="4"/>
  <c r="T1133" i="4" s="1"/>
  <c r="S1117" i="4"/>
  <c r="T1117" i="4" s="1"/>
  <c r="S1101" i="4"/>
  <c r="T1101" i="4" s="1"/>
  <c r="S1093" i="4"/>
  <c r="T1093" i="4" s="1"/>
  <c r="S1077" i="4"/>
  <c r="T1077" i="4" s="1"/>
  <c r="S1053" i="4"/>
  <c r="T1053" i="4" s="1"/>
  <c r="S1037" i="4"/>
  <c r="T1037" i="4" s="1"/>
  <c r="S1013" i="4"/>
  <c r="T1013" i="4" s="1"/>
  <c r="S1005" i="4"/>
  <c r="T1005" i="4" s="1"/>
  <c r="S997" i="4"/>
  <c r="T997" i="4" s="1"/>
  <c r="S989" i="4"/>
  <c r="T989" i="4" s="1"/>
  <c r="S981" i="4"/>
  <c r="T981" i="4" s="1"/>
  <c r="S973" i="4"/>
  <c r="T973" i="4" s="1"/>
  <c r="S965" i="4"/>
  <c r="T965" i="4" s="1"/>
  <c r="S957" i="4"/>
  <c r="T957" i="4" s="1"/>
  <c r="S949" i="4"/>
  <c r="T949" i="4" s="1"/>
  <c r="S941" i="4"/>
  <c r="T941" i="4" s="1"/>
  <c r="S933" i="4"/>
  <c r="T933" i="4" s="1"/>
  <c r="S925" i="4"/>
  <c r="T925" i="4" s="1"/>
  <c r="S917" i="4"/>
  <c r="T917" i="4" s="1"/>
  <c r="S909" i="4"/>
  <c r="T909" i="4" s="1"/>
  <c r="S901" i="4"/>
  <c r="T901" i="4" s="1"/>
  <c r="S893" i="4"/>
  <c r="T893" i="4" s="1"/>
  <c r="S885" i="4"/>
  <c r="T885" i="4" s="1"/>
  <c r="S869" i="4"/>
  <c r="T869" i="4" s="1"/>
  <c r="S861" i="4"/>
  <c r="T861" i="4" s="1"/>
  <c r="S845" i="4"/>
  <c r="T845" i="4" s="1"/>
  <c r="S829" i="4"/>
  <c r="T829" i="4" s="1"/>
  <c r="S821" i="4"/>
  <c r="T821" i="4" s="1"/>
  <c r="S813" i="4"/>
  <c r="T813" i="4" s="1"/>
  <c r="S805" i="4"/>
  <c r="T805" i="4" s="1"/>
  <c r="S797" i="4"/>
  <c r="T797" i="4" s="1"/>
  <c r="S757" i="4"/>
  <c r="T757" i="4" s="1"/>
  <c r="S749" i="4"/>
  <c r="T749" i="4" s="1"/>
  <c r="S741" i="4"/>
  <c r="T741" i="4" s="1"/>
  <c r="S733" i="4"/>
  <c r="T733" i="4" s="1"/>
  <c r="S725" i="4"/>
  <c r="T725" i="4" s="1"/>
  <c r="S717" i="4"/>
  <c r="T717" i="4" s="1"/>
  <c r="S709" i="4"/>
  <c r="T709" i="4" s="1"/>
  <c r="S693" i="4"/>
  <c r="T693" i="4" s="1"/>
  <c r="S685" i="4"/>
  <c r="T685" i="4" s="1"/>
  <c r="S677" i="4"/>
  <c r="T677" i="4" s="1"/>
  <c r="S661" i="4"/>
  <c r="T661" i="4" s="1"/>
  <c r="S653" i="4"/>
  <c r="T653" i="4" s="1"/>
  <c r="S645" i="4"/>
  <c r="T645" i="4" s="1"/>
  <c r="S637" i="4"/>
  <c r="T637" i="4" s="1"/>
  <c r="S629" i="4"/>
  <c r="T629" i="4" s="1"/>
  <c r="S621" i="4"/>
  <c r="T621" i="4" s="1"/>
  <c r="S613" i="4"/>
  <c r="T613" i="4" s="1"/>
  <c r="S605" i="4"/>
  <c r="T605" i="4" s="1"/>
  <c r="S589" i="4"/>
  <c r="T589" i="4" s="1"/>
  <c r="S581" i="4"/>
  <c r="T581" i="4" s="1"/>
  <c r="S573" i="4"/>
  <c r="T573" i="4" s="1"/>
  <c r="S565" i="4"/>
  <c r="T565" i="4" s="1"/>
  <c r="S557" i="4"/>
  <c r="T557" i="4" s="1"/>
  <c r="S549" i="4"/>
  <c r="T549" i="4" s="1"/>
  <c r="S541" i="4"/>
  <c r="T541" i="4" s="1"/>
  <c r="S525" i="4"/>
  <c r="T525" i="4" s="1"/>
  <c r="S517" i="4"/>
  <c r="T517" i="4" s="1"/>
  <c r="S509" i="4"/>
  <c r="T509" i="4" s="1"/>
  <c r="S501" i="4"/>
  <c r="T501" i="4" s="1"/>
  <c r="S493" i="4"/>
  <c r="T493" i="4" s="1"/>
  <c r="S485" i="4"/>
  <c r="T485" i="4" s="1"/>
  <c r="S477" i="4"/>
  <c r="T477" i="4" s="1"/>
  <c r="S469" i="4"/>
  <c r="T469" i="4" s="1"/>
  <c r="S461" i="4"/>
  <c r="T461" i="4" s="1"/>
  <c r="S453" i="4"/>
  <c r="T453" i="4" s="1"/>
  <c r="S445" i="4"/>
  <c r="T445" i="4" s="1"/>
  <c r="S429" i="4"/>
  <c r="T429" i="4" s="1"/>
  <c r="S421" i="4"/>
  <c r="T421" i="4" s="1"/>
  <c r="S413" i="4"/>
  <c r="T413" i="4" s="1"/>
  <c r="S405" i="4"/>
  <c r="T405" i="4" s="1"/>
  <c r="S397" i="4"/>
  <c r="T397" i="4" s="1"/>
  <c r="S389" i="4"/>
  <c r="T389" i="4" s="1"/>
  <c r="S381" i="4"/>
  <c r="T381" i="4" s="1"/>
  <c r="S357" i="4"/>
  <c r="T357" i="4" s="1"/>
  <c r="S349" i="4"/>
  <c r="T349" i="4" s="1"/>
  <c r="S341" i="4"/>
  <c r="T341" i="4" s="1"/>
  <c r="S333" i="4"/>
  <c r="T333" i="4" s="1"/>
  <c r="S325" i="4"/>
  <c r="T325" i="4" s="1"/>
  <c r="S317" i="4"/>
  <c r="T317" i="4" s="1"/>
  <c r="S309" i="4"/>
  <c r="T309" i="4" s="1"/>
  <c r="S293" i="4"/>
  <c r="T293" i="4" s="1"/>
  <c r="S277" i="4"/>
  <c r="T277" i="4" s="1"/>
  <c r="S269" i="4"/>
  <c r="T269" i="4" s="1"/>
  <c r="S261" i="4"/>
  <c r="T261" i="4" s="1"/>
  <c r="S253" i="4"/>
  <c r="T253" i="4" s="1"/>
  <c r="S245" i="4"/>
  <c r="T245" i="4" s="1"/>
  <c r="S237" i="4"/>
  <c r="T237" i="4" s="1"/>
  <c r="S221" i="4"/>
  <c r="T221" i="4" s="1"/>
  <c r="S213" i="4"/>
  <c r="T213" i="4" s="1"/>
  <c r="S205" i="4"/>
  <c r="T205" i="4" s="1"/>
  <c r="S197" i="4"/>
  <c r="T197" i="4" s="1"/>
  <c r="S189" i="4"/>
  <c r="T189" i="4" s="1"/>
  <c r="S181" i="4"/>
  <c r="T181" i="4" s="1"/>
  <c r="S173" i="4"/>
  <c r="T173" i="4" s="1"/>
  <c r="S165" i="4"/>
  <c r="T165" i="4" s="1"/>
  <c r="S149" i="4"/>
  <c r="T149" i="4" s="1"/>
  <c r="S141" i="4"/>
  <c r="T141" i="4" s="1"/>
  <c r="S133" i="4"/>
  <c r="T133" i="4" s="1"/>
  <c r="S125" i="4"/>
  <c r="T125" i="4" s="1"/>
  <c r="S117" i="4"/>
  <c r="T117" i="4" s="1"/>
  <c r="S101" i="4"/>
  <c r="T101" i="4" s="1"/>
  <c r="S93" i="4"/>
  <c r="T93" i="4" s="1"/>
  <c r="S85" i="4"/>
  <c r="T85" i="4" s="1"/>
  <c r="S77" i="4"/>
  <c r="T77" i="4" s="1"/>
  <c r="S61" i="4"/>
  <c r="T61" i="4" s="1"/>
  <c r="S53" i="4"/>
  <c r="T53" i="4" s="1"/>
  <c r="S45" i="4"/>
  <c r="T45" i="4" s="1"/>
  <c r="S37" i="4"/>
  <c r="T37" i="4" s="1"/>
  <c r="S29" i="4"/>
  <c r="T29" i="4" s="1"/>
  <c r="S21" i="4"/>
  <c r="T21" i="4" s="1"/>
  <c r="S13" i="4"/>
  <c r="T13" i="4" s="1"/>
  <c r="S5" i="4"/>
  <c r="T5" i="4" s="1"/>
  <c r="S2647" i="4"/>
  <c r="T2647" i="4" s="1"/>
  <c r="S2637" i="4"/>
  <c r="T2637" i="4" s="1"/>
  <c r="S2135" i="4"/>
  <c r="T2135" i="4" s="1"/>
  <c r="S2095" i="4"/>
  <c r="T2095" i="4" s="1"/>
  <c r="S2055" i="4"/>
  <c r="T2055" i="4" s="1"/>
  <c r="S1806" i="4"/>
  <c r="T1806" i="4" s="1"/>
  <c r="S1766" i="4"/>
  <c r="T1766" i="4" s="1"/>
  <c r="S1726" i="4"/>
  <c r="T1726" i="4" s="1"/>
  <c r="S1703" i="4"/>
  <c r="T1703" i="4" s="1"/>
  <c r="S1686" i="4"/>
  <c r="T1686" i="4" s="1"/>
  <c r="S1663" i="4"/>
  <c r="T1663" i="4" s="1"/>
  <c r="S1646" i="4"/>
  <c r="T1646" i="4" s="1"/>
  <c r="S1623" i="4"/>
  <c r="T1623" i="4" s="1"/>
  <c r="S1583" i="4"/>
  <c r="T1583" i="4" s="1"/>
  <c r="S1543" i="4"/>
  <c r="T1543" i="4" s="1"/>
  <c r="S1294" i="4"/>
  <c r="T1294" i="4" s="1"/>
  <c r="S1254" i="4"/>
  <c r="T1254" i="4" s="1"/>
  <c r="S967" i="4"/>
  <c r="T967" i="4" s="1"/>
  <c r="S598" i="4"/>
  <c r="T598" i="4" s="1"/>
  <c r="S518" i="4"/>
  <c r="T518" i="4" s="1"/>
  <c r="S302" i="4"/>
  <c r="T302" i="4" s="1"/>
  <c r="Q3529" i="4"/>
  <c r="Q3521" i="4"/>
  <c r="U3521" i="4" s="1"/>
  <c r="Q3513" i="4"/>
  <c r="U3513" i="4" s="1"/>
  <c r="Q3505" i="4"/>
  <c r="U3505" i="4" s="1"/>
  <c r="Q3497" i="4"/>
  <c r="U3497" i="4" s="1"/>
  <c r="Q3489" i="4"/>
  <c r="Q3481" i="4"/>
  <c r="U3481" i="4" s="1"/>
  <c r="Q3473" i="4"/>
  <c r="U3473" i="4" s="1"/>
  <c r="Q3465" i="4"/>
  <c r="U3465" i="4" s="1"/>
  <c r="Q3457" i="4"/>
  <c r="U3457" i="4" s="1"/>
  <c r="Q3449" i="4"/>
  <c r="U3449" i="4" s="1"/>
  <c r="Q3441" i="4"/>
  <c r="Q3433" i="4"/>
  <c r="Q3425" i="4"/>
  <c r="U3425" i="4" s="1"/>
  <c r="Q3417" i="4"/>
  <c r="U3417" i="4" s="1"/>
  <c r="Q3409" i="4"/>
  <c r="U3409" i="4" s="1"/>
  <c r="Q3401" i="4"/>
  <c r="U3401" i="4" s="1"/>
  <c r="Q3393" i="4"/>
  <c r="Q3385" i="4"/>
  <c r="U3385" i="4" s="1"/>
  <c r="Q3377" i="4"/>
  <c r="U3377" i="4" s="1"/>
  <c r="Q3369" i="4"/>
  <c r="Q3361" i="4"/>
  <c r="Q3353" i="4"/>
  <c r="U3353" i="4" s="1"/>
  <c r="Q3345" i="4"/>
  <c r="U3345" i="4" s="1"/>
  <c r="Q3337" i="4"/>
  <c r="Q3329" i="4"/>
  <c r="U3329" i="4" s="1"/>
  <c r="Q3321" i="4"/>
  <c r="U3321" i="4" s="1"/>
  <c r="Q3040" i="4"/>
  <c r="U3040" i="4" s="1"/>
  <c r="Q3008" i="4"/>
  <c r="Q2976" i="4"/>
  <c r="U2976" i="4" s="1"/>
  <c r="Q2944" i="4"/>
  <c r="Q2912" i="4"/>
  <c r="U2912" i="4" s="1"/>
  <c r="Q2880" i="4"/>
  <c r="Q2848" i="4"/>
  <c r="Q2816" i="4"/>
  <c r="U2816" i="4" s="1"/>
  <c r="Q2784" i="4"/>
  <c r="U2784" i="4" s="1"/>
  <c r="Q2752" i="4"/>
  <c r="Q2720" i="4"/>
  <c r="Q2688" i="4"/>
  <c r="U2688" i="4" s="1"/>
  <c r="Q2656" i="4"/>
  <c r="U2656" i="4" s="1"/>
  <c r="Q2624" i="4"/>
  <c r="Q2592" i="4"/>
  <c r="U2592" i="4" s="1"/>
  <c r="Q3125" i="4"/>
  <c r="U3125" i="4" s="1"/>
  <c r="Q3093" i="4"/>
  <c r="Q3061" i="4"/>
  <c r="Q3029" i="4"/>
  <c r="Q2997" i="4"/>
  <c r="U2997" i="4" s="1"/>
  <c r="Q2965" i="4"/>
  <c r="Q2933" i="4"/>
  <c r="Q2901" i="4"/>
  <c r="Q2869" i="4"/>
  <c r="U2869" i="4" s="1"/>
  <c r="Q2837" i="4"/>
  <c r="Q2805" i="4"/>
  <c r="Q2773" i="4"/>
  <c r="Q2741" i="4"/>
  <c r="U2741" i="4" s="1"/>
  <c r="Q2709" i="4"/>
  <c r="Q2677" i="4"/>
  <c r="Q2645" i="4"/>
  <c r="U2645" i="4" s="1"/>
  <c r="Q2613" i="4"/>
  <c r="U2613" i="4" s="1"/>
  <c r="Q3313" i="4"/>
  <c r="U3313" i="4" s="1"/>
  <c r="Q3305" i="4"/>
  <c r="Q3297" i="4"/>
  <c r="Q3289" i="4"/>
  <c r="U3289" i="4" s="1"/>
  <c r="Q3281" i="4"/>
  <c r="U3281" i="4" s="1"/>
  <c r="Q3273" i="4"/>
  <c r="Q3265" i="4"/>
  <c r="Q3257" i="4"/>
  <c r="U3257" i="4" s="1"/>
  <c r="Q3249" i="4"/>
  <c r="Q3241" i="4"/>
  <c r="U3241" i="4" s="1"/>
  <c r="Q3233" i="4"/>
  <c r="U3233" i="4" s="1"/>
  <c r="Q3225" i="4"/>
  <c r="U3225" i="4" s="1"/>
  <c r="Q3217" i="4"/>
  <c r="U3217" i="4" s="1"/>
  <c r="Q3209" i="4"/>
  <c r="U3209" i="4" s="1"/>
  <c r="Q3201" i="4"/>
  <c r="Q3169" i="4"/>
  <c r="U3169" i="4" s="1"/>
  <c r="Q3153" i="4"/>
  <c r="U3153" i="4" s="1"/>
  <c r="Q2136" i="4"/>
  <c r="U2136" i="4" s="1"/>
  <c r="Q2064" i="4"/>
  <c r="Q1808" i="4"/>
  <c r="U1808" i="4" s="1"/>
  <c r="Q1616" i="4"/>
  <c r="U1616" i="4" s="1"/>
  <c r="Q3177" i="4"/>
  <c r="U3177" i="4" s="1"/>
  <c r="Q3145" i="4"/>
  <c r="Q3193" i="4"/>
  <c r="U3193" i="4" s="1"/>
  <c r="Q3161" i="4"/>
  <c r="U3161" i="4" s="1"/>
  <c r="Q2574" i="4"/>
  <c r="U2574" i="4" s="1"/>
  <c r="Q2542" i="4"/>
  <c r="U2542" i="4" s="1"/>
  <c r="Q2510" i="4"/>
  <c r="U2510" i="4" s="1"/>
  <c r="Q2478" i="4"/>
  <c r="U2478" i="4" s="1"/>
  <c r="Q2446" i="4"/>
  <c r="U2446" i="4" s="1"/>
  <c r="Q2414" i="4"/>
  <c r="U2414" i="4" s="1"/>
  <c r="Q2382" i="4"/>
  <c r="U2382" i="4" s="1"/>
  <c r="Q2350" i="4"/>
  <c r="U2350" i="4" s="1"/>
  <c r="Q2318" i="4"/>
  <c r="U2318" i="4" s="1"/>
  <c r="Q2286" i="4"/>
  <c r="U2286" i="4" s="1"/>
  <c r="Q2254" i="4"/>
  <c r="U2254" i="4" s="1"/>
  <c r="Q2222" i="4"/>
  <c r="U2222" i="4" s="1"/>
  <c r="Q2190" i="4"/>
  <c r="U2190" i="4" s="1"/>
  <c r="Q1894" i="4"/>
  <c r="Q1502" i="4"/>
  <c r="U1502" i="4" s="1"/>
  <c r="Q214" i="4"/>
  <c r="U214" i="4" s="1"/>
  <c r="Q3185" i="4"/>
  <c r="Q1389" i="4"/>
  <c r="U1389" i="4" s="1"/>
  <c r="Q1979" i="4"/>
  <c r="U1979" i="4" s="1"/>
  <c r="Q1723" i="4"/>
  <c r="U1723" i="4" s="1"/>
  <c r="Q1115" i="4"/>
  <c r="U1115" i="4" s="1"/>
  <c r="Q3362" i="4"/>
  <c r="Q3354" i="4"/>
  <c r="U3354" i="4" s="1"/>
  <c r="Q3570" i="4"/>
  <c r="U3570" i="4" s="1"/>
  <c r="Q3506" i="4"/>
  <c r="Q3466" i="4"/>
  <c r="U3466" i="4" s="1"/>
  <c r="Q3626" i="4"/>
  <c r="U3626" i="4" s="1"/>
  <c r="Q3618" i="4"/>
  <c r="U3618" i="4" s="1"/>
  <c r="Q3610" i="4"/>
  <c r="U3610" i="4" s="1"/>
  <c r="Q3602" i="4"/>
  <c r="U3602" i="4" s="1"/>
  <c r="Q3594" i="4"/>
  <c r="U3594" i="4" s="1"/>
  <c r="Q3586" i="4"/>
  <c r="Q3578" i="4"/>
  <c r="Q3562" i="4"/>
  <c r="U3562" i="4" s="1"/>
  <c r="Q3554" i="4"/>
  <c r="U3554" i="4" s="1"/>
  <c r="Q3546" i="4"/>
  <c r="Q3538" i="4"/>
  <c r="Q3530" i="4"/>
  <c r="Q3522" i="4"/>
  <c r="U3522" i="4" s="1"/>
  <c r="Q3514" i="4"/>
  <c r="U3514" i="4" s="1"/>
  <c r="Q3498" i="4"/>
  <c r="U3498" i="4" s="1"/>
  <c r="Q3490" i="4"/>
  <c r="U3490" i="4" s="1"/>
  <c r="Q3482" i="4"/>
  <c r="Q3474" i="4"/>
  <c r="U3474" i="4" s="1"/>
  <c r="Q3458" i="4"/>
  <c r="U3458" i="4" s="1"/>
  <c r="Q3450" i="4"/>
  <c r="U3450" i="4" s="1"/>
  <c r="Q3442" i="4"/>
  <c r="U3442" i="4" s="1"/>
  <c r="Q3434" i="4"/>
  <c r="Q3426" i="4"/>
  <c r="Q3418" i="4"/>
  <c r="U3418" i="4" s="1"/>
  <c r="Q3410" i="4"/>
  <c r="U3410" i="4" s="1"/>
  <c r="Q3402" i="4"/>
  <c r="U3402" i="4" s="1"/>
  <c r="Q3394" i="4"/>
  <c r="U3394" i="4" s="1"/>
  <c r="Q3386" i="4"/>
  <c r="U3386" i="4" s="1"/>
  <c r="Q3378" i="4"/>
  <c r="U3378" i="4" s="1"/>
  <c r="Q3370" i="4"/>
  <c r="U3370" i="4" s="1"/>
  <c r="Q3346" i="4"/>
  <c r="U3346" i="4" s="1"/>
  <c r="Q3338" i="4"/>
  <c r="U3338" i="4" s="1"/>
  <c r="Q3330" i="4"/>
  <c r="U3330" i="4" s="1"/>
  <c r="Q3322" i="4"/>
  <c r="U3322" i="4" s="1"/>
  <c r="Q3314" i="4"/>
  <c r="Q3306" i="4"/>
  <c r="Q3298" i="4"/>
  <c r="U3298" i="4" s="1"/>
  <c r="Q3290" i="4"/>
  <c r="U3290" i="4" s="1"/>
  <c r="Q3282" i="4"/>
  <c r="Q3274" i="4"/>
  <c r="Q3266" i="4"/>
  <c r="U3266" i="4" s="1"/>
  <c r="Q3258" i="4"/>
  <c r="Q3250" i="4"/>
  <c r="U3250" i="4" s="1"/>
  <c r="Q3242" i="4"/>
  <c r="U3242" i="4" s="1"/>
  <c r="Q3234" i="4"/>
  <c r="U3234" i="4" s="1"/>
  <c r="Q3226" i="4"/>
  <c r="Q3218" i="4"/>
  <c r="Q3210" i="4"/>
  <c r="U3210" i="4" s="1"/>
  <c r="Q3202" i="4"/>
  <c r="U3202" i="4" s="1"/>
  <c r="Q3194" i="4"/>
  <c r="U3194" i="4" s="1"/>
  <c r="Q3186" i="4"/>
  <c r="U3186" i="4" s="1"/>
  <c r="Q3178" i="4"/>
  <c r="U3178" i="4" s="1"/>
  <c r="Q3170" i="4"/>
  <c r="U3170" i="4" s="1"/>
  <c r="Q3162" i="4"/>
  <c r="U3162" i="4" s="1"/>
  <c r="Q3154" i="4"/>
  <c r="U3154" i="4" s="1"/>
  <c r="Q3146" i="4"/>
  <c r="U3146" i="4" s="1"/>
  <c r="Q3138" i="4"/>
  <c r="U3138" i="4" s="1"/>
  <c r="Q3130" i="4"/>
  <c r="U3130" i="4" s="1"/>
  <c r="Q3122" i="4"/>
  <c r="Q3114" i="4"/>
  <c r="Q3106" i="4"/>
  <c r="U3106" i="4" s="1"/>
  <c r="Q3098" i="4"/>
  <c r="Q3090" i="4"/>
  <c r="U3090" i="4" s="1"/>
  <c r="Q3082" i="4"/>
  <c r="Q3074" i="4"/>
  <c r="U3074" i="4" s="1"/>
  <c r="Q3066" i="4"/>
  <c r="U3066" i="4" s="1"/>
  <c r="Q3058" i="4"/>
  <c r="U3058" i="4" s="1"/>
  <c r="Q3050" i="4"/>
  <c r="U3050" i="4" s="1"/>
  <c r="Q3042" i="4"/>
  <c r="U3042" i="4" s="1"/>
  <c r="Q3034" i="4"/>
  <c r="U3034" i="4" s="1"/>
  <c r="Q3026" i="4"/>
  <c r="U3026" i="4" s="1"/>
  <c r="Q3018" i="4"/>
  <c r="U3018" i="4" s="1"/>
  <c r="Q3010" i="4"/>
  <c r="U3010" i="4" s="1"/>
  <c r="Q3002" i="4"/>
  <c r="U3002" i="4" s="1"/>
  <c r="Q2994" i="4"/>
  <c r="Q2986" i="4"/>
  <c r="Q2978" i="4"/>
  <c r="U2978" i="4" s="1"/>
  <c r="Q2970" i="4"/>
  <c r="U2970" i="4" s="1"/>
  <c r="Q2962" i="4"/>
  <c r="U2962" i="4" s="1"/>
  <c r="Q2954" i="4"/>
  <c r="Q2946" i="4"/>
  <c r="U2946" i="4" s="1"/>
  <c r="Q2938" i="4"/>
  <c r="U2938" i="4" s="1"/>
  <c r="Q2930" i="4"/>
  <c r="U2930" i="4" s="1"/>
  <c r="Q2922" i="4"/>
  <c r="Q2914" i="4"/>
  <c r="U2914" i="4" s="1"/>
  <c r="Q2906" i="4"/>
  <c r="Q2898" i="4"/>
  <c r="Q2890" i="4"/>
  <c r="Q2882" i="4"/>
  <c r="U2882" i="4" s="1"/>
  <c r="Q2874" i="4"/>
  <c r="Q2866" i="4"/>
  <c r="U2866" i="4" s="1"/>
  <c r="Q2858" i="4"/>
  <c r="U2858" i="4" s="1"/>
  <c r="Q2850" i="4"/>
  <c r="U2850" i="4" s="1"/>
  <c r="Q2842" i="4"/>
  <c r="Q2834" i="4"/>
  <c r="U2834" i="4" s="1"/>
  <c r="Q2826" i="4"/>
  <c r="U2826" i="4" s="1"/>
  <c r="Q2818" i="4"/>
  <c r="U2818" i="4" s="1"/>
  <c r="Q2810" i="4"/>
  <c r="U2810" i="4" s="1"/>
  <c r="Q2802" i="4"/>
  <c r="U2802" i="4" s="1"/>
  <c r="Q2794" i="4"/>
  <c r="U2794" i="4" s="1"/>
  <c r="Q2786" i="4"/>
  <c r="U2786" i="4" s="1"/>
  <c r="Q2778" i="4"/>
  <c r="U2778" i="4" s="1"/>
  <c r="Q2770" i="4"/>
  <c r="Q2762" i="4"/>
  <c r="Q2754" i="4"/>
  <c r="U2754" i="4" s="1"/>
  <c r="Q2746" i="4"/>
  <c r="U2746" i="4" s="1"/>
  <c r="Q2738" i="4"/>
  <c r="Q2730" i="4"/>
  <c r="U2730" i="4" s="1"/>
  <c r="Q2722" i="4"/>
  <c r="U2722" i="4" s="1"/>
  <c r="Q2714" i="4"/>
  <c r="Q2706" i="4"/>
  <c r="Q2698" i="4"/>
  <c r="U2698" i="4" s="1"/>
  <c r="Q2690" i="4"/>
  <c r="U2690" i="4" s="1"/>
  <c r="Q2682" i="4"/>
  <c r="Q2674" i="4"/>
  <c r="Q2666" i="4"/>
  <c r="Q2658" i="4"/>
  <c r="U2658" i="4" s="1"/>
  <c r="Q2650" i="4"/>
  <c r="Q2642" i="4"/>
  <c r="Q2634" i="4"/>
  <c r="U2634" i="4" s="1"/>
  <c r="Q2626" i="4"/>
  <c r="U2626" i="4" s="1"/>
  <c r="Q2618" i="4"/>
  <c r="Q2610" i="4"/>
  <c r="U2610" i="4" s="1"/>
  <c r="Q2602" i="4"/>
  <c r="U2602" i="4" s="1"/>
  <c r="Q2594" i="4"/>
  <c r="U2594" i="4" s="1"/>
  <c r="Q2586" i="4"/>
  <c r="U2586" i="4" s="1"/>
  <c r="Q2578" i="4"/>
  <c r="U2578" i="4" s="1"/>
  <c r="Q2570" i="4"/>
  <c r="Q2562" i="4"/>
  <c r="U2562" i="4" s="1"/>
  <c r="Q2554" i="4"/>
  <c r="U2554" i="4" s="1"/>
  <c r="Q2546" i="4"/>
  <c r="U2546" i="4" s="1"/>
  <c r="Q2538" i="4"/>
  <c r="U2538" i="4" s="1"/>
  <c r="Q2530" i="4"/>
  <c r="U2530" i="4" s="1"/>
  <c r="Q2522" i="4"/>
  <c r="Q2514" i="4"/>
  <c r="U2514" i="4" s="1"/>
  <c r="Q2506" i="4"/>
  <c r="U2506" i="4" s="1"/>
  <c r="Q2498" i="4"/>
  <c r="U2498" i="4" s="1"/>
  <c r="Q2490" i="4"/>
  <c r="U2490" i="4" s="1"/>
  <c r="Q2482" i="4"/>
  <c r="Q2474" i="4"/>
  <c r="Q2466" i="4"/>
  <c r="U2466" i="4" s="1"/>
  <c r="Q2458" i="4"/>
  <c r="Q2450" i="4"/>
  <c r="Q2442" i="4"/>
  <c r="Q2434" i="4"/>
  <c r="U2434" i="4" s="1"/>
  <c r="Q2426" i="4"/>
  <c r="U2426" i="4" s="1"/>
  <c r="Q2418" i="4"/>
  <c r="U2418" i="4" s="1"/>
  <c r="Q2410" i="4"/>
  <c r="U2410" i="4" s="1"/>
  <c r="Q2402" i="4"/>
  <c r="U2402" i="4" s="1"/>
  <c r="Q2394" i="4"/>
  <c r="Q2386" i="4"/>
  <c r="Q2378" i="4"/>
  <c r="U2378" i="4" s="1"/>
  <c r="Q2370" i="4"/>
  <c r="Q2362" i="4"/>
  <c r="U2362" i="4" s="1"/>
  <c r="Q2354" i="4"/>
  <c r="Q2346" i="4"/>
  <c r="U2346" i="4" s="1"/>
  <c r="Q2338" i="4"/>
  <c r="U2338" i="4" s="1"/>
  <c r="Q2330" i="4"/>
  <c r="U2330" i="4" s="1"/>
  <c r="Q2322" i="4"/>
  <c r="Q2314" i="4"/>
  <c r="U2314" i="4" s="1"/>
  <c r="Q2306" i="4"/>
  <c r="U2306" i="4" s="1"/>
  <c r="Q2298" i="4"/>
  <c r="U2298" i="4" s="1"/>
  <c r="Q2290" i="4"/>
  <c r="Q2282" i="4"/>
  <c r="Q2274" i="4"/>
  <c r="U2274" i="4" s="1"/>
  <c r="Q2266" i="4"/>
  <c r="U2266" i="4" s="1"/>
  <c r="Q2258" i="4"/>
  <c r="Q2250" i="4"/>
  <c r="U2250" i="4" s="1"/>
  <c r="Q2242" i="4"/>
  <c r="U2242" i="4" s="1"/>
  <c r="Q2234" i="4"/>
  <c r="U2234" i="4" s="1"/>
  <c r="Q2226" i="4"/>
  <c r="U2226" i="4" s="1"/>
  <c r="Q2218" i="4"/>
  <c r="U2218" i="4" s="1"/>
  <c r="Q2210" i="4"/>
  <c r="U2210" i="4" s="1"/>
  <c r="Q2202" i="4"/>
  <c r="Q2194" i="4"/>
  <c r="Q2186" i="4"/>
  <c r="Q2178" i="4"/>
  <c r="U2178" i="4" s="1"/>
  <c r="Q2170" i="4"/>
  <c r="U2170" i="4" s="1"/>
  <c r="Q2162" i="4"/>
  <c r="Q2154" i="4"/>
  <c r="U2154" i="4" s="1"/>
  <c r="Q2146" i="4"/>
  <c r="U2146" i="4" s="1"/>
  <c r="Q2138" i="4"/>
  <c r="Q2130" i="4"/>
  <c r="U2130" i="4" s="1"/>
  <c r="Q2122" i="4"/>
  <c r="U2122" i="4" s="1"/>
  <c r="Q2114" i="4"/>
  <c r="U2114" i="4" s="1"/>
  <c r="Q2106" i="4"/>
  <c r="U2106" i="4" s="1"/>
  <c r="Q2098" i="4"/>
  <c r="U2098" i="4" s="1"/>
  <c r="Q2090" i="4"/>
  <c r="U2090" i="4" s="1"/>
  <c r="Q2082" i="4"/>
  <c r="U2082" i="4" s="1"/>
  <c r="Q2074" i="4"/>
  <c r="U2074" i="4" s="1"/>
  <c r="Q2066" i="4"/>
  <c r="Q2058" i="4"/>
  <c r="Q2050" i="4"/>
  <c r="Q2042" i="4"/>
  <c r="U2042" i="4" s="1"/>
  <c r="Q2034" i="4"/>
  <c r="U2034" i="4" s="1"/>
  <c r="Q2026" i="4"/>
  <c r="Q2018" i="4"/>
  <c r="U2018" i="4" s="1"/>
  <c r="Q2010" i="4"/>
  <c r="U2010" i="4" s="1"/>
  <c r="Q2002" i="4"/>
  <c r="U2002" i="4" s="1"/>
  <c r="Q1994" i="4"/>
  <c r="U1994" i="4" s="1"/>
  <c r="Q1986" i="4"/>
  <c r="U1986" i="4" s="1"/>
  <c r="Q1978" i="4"/>
  <c r="U1978" i="4" s="1"/>
  <c r="Q1970" i="4"/>
  <c r="Q1962" i="4"/>
  <c r="Q1954" i="4"/>
  <c r="U1954" i="4" s="1"/>
  <c r="Q1946" i="4"/>
  <c r="Q1938" i="4"/>
  <c r="Q1930" i="4"/>
  <c r="U1930" i="4" s="1"/>
  <c r="Q1922" i="4"/>
  <c r="U1922" i="4" s="1"/>
  <c r="Q1914" i="4"/>
  <c r="U1914" i="4" s="1"/>
  <c r="Q1906" i="4"/>
  <c r="U1906" i="4" s="1"/>
  <c r="Q1898" i="4"/>
  <c r="U1898" i="4" s="1"/>
  <c r="Q1890" i="4"/>
  <c r="U1890" i="4" s="1"/>
  <c r="Q1882" i="4"/>
  <c r="U1882" i="4" s="1"/>
  <c r="Q1874" i="4"/>
  <c r="U1874" i="4" s="1"/>
  <c r="Q1866" i="4"/>
  <c r="Q1858" i="4"/>
  <c r="U1858" i="4" s="1"/>
  <c r="Q1850" i="4"/>
  <c r="U1850" i="4" s="1"/>
  <c r="Q1842" i="4"/>
  <c r="U1842" i="4" s="1"/>
  <c r="Q1834" i="4"/>
  <c r="Q1826" i="4"/>
  <c r="U1826" i="4" s="1"/>
  <c r="Q1818" i="4"/>
  <c r="Q1810" i="4"/>
  <c r="U1810" i="4" s="1"/>
  <c r="Q1802" i="4"/>
  <c r="U1802" i="4" s="1"/>
  <c r="Q1794" i="4"/>
  <c r="U1794" i="4" s="1"/>
  <c r="Q1786" i="4"/>
  <c r="U1786" i="4" s="1"/>
  <c r="Q1778" i="4"/>
  <c r="Q1770" i="4"/>
  <c r="Q1762" i="4"/>
  <c r="U1762" i="4" s="1"/>
  <c r="Q1754" i="4"/>
  <c r="Q1746" i="4"/>
  <c r="U1746" i="4" s="1"/>
  <c r="Q1738" i="4"/>
  <c r="Q1730" i="4"/>
  <c r="U1730" i="4" s="1"/>
  <c r="Q1722" i="4"/>
  <c r="U1722" i="4" s="1"/>
  <c r="Q1714" i="4"/>
  <c r="U1714" i="4" s="1"/>
  <c r="Q1706" i="4"/>
  <c r="U1706" i="4" s="1"/>
  <c r="Q1698" i="4"/>
  <c r="U1698" i="4" s="1"/>
  <c r="Q1690" i="4"/>
  <c r="U1690" i="4" s="1"/>
  <c r="Q1682" i="4"/>
  <c r="Q1674" i="4"/>
  <c r="U1674" i="4" s="1"/>
  <c r="Q1666" i="4"/>
  <c r="U1666" i="4" s="1"/>
  <c r="Q1658" i="4"/>
  <c r="U1658" i="4" s="1"/>
  <c r="Q1650" i="4"/>
  <c r="U1650" i="4" s="1"/>
  <c r="Q1634" i="4"/>
  <c r="U1634" i="4" s="1"/>
  <c r="Q1626" i="4"/>
  <c r="U1626" i="4" s="1"/>
  <c r="Q1594" i="4"/>
  <c r="Q1546" i="4"/>
  <c r="U1546" i="4" s="1"/>
  <c r="Q1522" i="4"/>
  <c r="U1522" i="4" s="1"/>
  <c r="Q1482" i="4"/>
  <c r="Q1442" i="4"/>
  <c r="U1442" i="4" s="1"/>
  <c r="Q1410" i="4"/>
  <c r="U1410" i="4" s="1"/>
  <c r="Q1378" i="4"/>
  <c r="Q1346" i="4"/>
  <c r="U1346" i="4" s="1"/>
  <c r="Q1306" i="4"/>
  <c r="U1306" i="4" s="1"/>
  <c r="Q1266" i="4"/>
  <c r="U1266" i="4" s="1"/>
  <c r="Q1234" i="4"/>
  <c r="U1234" i="4" s="1"/>
  <c r="Q1202" i="4"/>
  <c r="U1202" i="4" s="1"/>
  <c r="Q1170" i="4"/>
  <c r="U1170" i="4" s="1"/>
  <c r="Q1122" i="4"/>
  <c r="Q1082" i="4"/>
  <c r="U1082" i="4" s="1"/>
  <c r="Q1050" i="4"/>
  <c r="U1050" i="4" s="1"/>
  <c r="Q1018" i="4"/>
  <c r="Q986" i="4"/>
  <c r="Q946" i="4"/>
  <c r="Q906" i="4"/>
  <c r="U906" i="4" s="1"/>
  <c r="Q874" i="4"/>
  <c r="U874" i="4" s="1"/>
  <c r="Q834" i="4"/>
  <c r="Q802" i="4"/>
  <c r="Q762" i="4"/>
  <c r="U762" i="4" s="1"/>
  <c r="Q730" i="4"/>
  <c r="U730" i="4" s="1"/>
  <c r="Q674" i="4"/>
  <c r="Q642" i="4"/>
  <c r="U642" i="4" s="1"/>
  <c r="Q610" i="4"/>
  <c r="U610" i="4" s="1"/>
  <c r="Q578" i="4"/>
  <c r="U578" i="4" s="1"/>
  <c r="Q546" i="4"/>
  <c r="Q514" i="4"/>
  <c r="U514" i="4" s="1"/>
  <c r="Q474" i="4"/>
  <c r="U474" i="4" s="1"/>
  <c r="Q442" i="4"/>
  <c r="U442" i="4" s="1"/>
  <c r="Q410" i="4"/>
  <c r="U410" i="4" s="1"/>
  <c r="Q370" i="4"/>
  <c r="U370" i="4" s="1"/>
  <c r="Q338" i="4"/>
  <c r="U338" i="4" s="1"/>
  <c r="Q306" i="4"/>
  <c r="U306" i="4" s="1"/>
  <c r="Q274" i="4"/>
  <c r="U274" i="4" s="1"/>
  <c r="Q242" i="4"/>
  <c r="U242" i="4" s="1"/>
  <c r="Q210" i="4"/>
  <c r="U210" i="4" s="1"/>
  <c r="Q170" i="4"/>
  <c r="U170" i="4" s="1"/>
  <c r="Q138" i="4"/>
  <c r="U138" i="4" s="1"/>
  <c r="Q106" i="4"/>
  <c r="U106" i="4" s="1"/>
  <c r="Q66" i="4"/>
  <c r="U66" i="4" s="1"/>
  <c r="Q34" i="4"/>
  <c r="U34" i="4" s="1"/>
  <c r="Q18" i="4"/>
  <c r="U18" i="4" s="1"/>
  <c r="Q3137" i="4"/>
  <c r="Q3129" i="4"/>
  <c r="U3129" i="4" s="1"/>
  <c r="Q3121" i="4"/>
  <c r="U3121" i="4" s="1"/>
  <c r="Q3113" i="4"/>
  <c r="U3113" i="4" s="1"/>
  <c r="Q3105" i="4"/>
  <c r="Q3097" i="4"/>
  <c r="U3097" i="4" s="1"/>
  <c r="Q3089" i="4"/>
  <c r="U3089" i="4" s="1"/>
  <c r="Q3081" i="4"/>
  <c r="Q3073" i="4"/>
  <c r="U3073" i="4" s="1"/>
  <c r="Q3065" i="4"/>
  <c r="U3065" i="4" s="1"/>
  <c r="Q3057" i="4"/>
  <c r="U3057" i="4" s="1"/>
  <c r="Q3049" i="4"/>
  <c r="U3049" i="4" s="1"/>
  <c r="Q3041" i="4"/>
  <c r="Q3033" i="4"/>
  <c r="Q3025" i="4"/>
  <c r="U3025" i="4" s="1"/>
  <c r="Q3017" i="4"/>
  <c r="U3017" i="4" s="1"/>
  <c r="Q3009" i="4"/>
  <c r="U3009" i="4" s="1"/>
  <c r="Q3001" i="4"/>
  <c r="U3001" i="4" s="1"/>
  <c r="Q2993" i="4"/>
  <c r="U2993" i="4" s="1"/>
  <c r="Q2977" i="4"/>
  <c r="U2977" i="4" s="1"/>
  <c r="Q2969" i="4"/>
  <c r="Q2961" i="4"/>
  <c r="U2961" i="4" s="1"/>
  <c r="Q2953" i="4"/>
  <c r="U2953" i="4" s="1"/>
  <c r="Q2945" i="4"/>
  <c r="U2945" i="4" s="1"/>
  <c r="Q2937" i="4"/>
  <c r="Q2929" i="4"/>
  <c r="U2929" i="4" s="1"/>
  <c r="Q2921" i="4"/>
  <c r="U2921" i="4" s="1"/>
  <c r="Q2913" i="4"/>
  <c r="U2913" i="4" s="1"/>
  <c r="Q2905" i="4"/>
  <c r="Q2897" i="4"/>
  <c r="U2897" i="4" s="1"/>
  <c r="Q2889" i="4"/>
  <c r="Q2881" i="4"/>
  <c r="Q2873" i="4"/>
  <c r="U2873" i="4" s="1"/>
  <c r="Q2865" i="4"/>
  <c r="U2865" i="4" s="1"/>
  <c r="Q2857" i="4"/>
  <c r="Q2849" i="4"/>
  <c r="Q2841" i="4"/>
  <c r="Q2833" i="4"/>
  <c r="U2833" i="4" s="1"/>
  <c r="Q2825" i="4"/>
  <c r="U2825" i="4" s="1"/>
  <c r="Q2817" i="4"/>
  <c r="U2817" i="4" s="1"/>
  <c r="Q2809" i="4"/>
  <c r="U2809" i="4" s="1"/>
  <c r="Q2801" i="4"/>
  <c r="U2801" i="4" s="1"/>
  <c r="Q2793" i="4"/>
  <c r="U2793" i="4" s="1"/>
  <c r="Q2785" i="4"/>
  <c r="Q2777" i="4"/>
  <c r="Q2769" i="4"/>
  <c r="U2769" i="4" s="1"/>
  <c r="Q2761" i="4"/>
  <c r="U2761" i="4" s="1"/>
  <c r="Q2753" i="4"/>
  <c r="U2753" i="4" s="1"/>
  <c r="Q2745" i="4"/>
  <c r="U2745" i="4" s="1"/>
  <c r="Q2737" i="4"/>
  <c r="U2737" i="4" s="1"/>
  <c r="Q2729" i="4"/>
  <c r="U2729" i="4" s="1"/>
  <c r="Q2721" i="4"/>
  <c r="U2721" i="4" s="1"/>
  <c r="Q2713" i="4"/>
  <c r="Q2705" i="4"/>
  <c r="U2705" i="4" s="1"/>
  <c r="Q2697" i="4"/>
  <c r="U2697" i="4" s="1"/>
  <c r="Q2689" i="4"/>
  <c r="Q2681" i="4"/>
  <c r="Q2673" i="4"/>
  <c r="U2673" i="4" s="1"/>
  <c r="Q2665" i="4"/>
  <c r="U2665" i="4" s="1"/>
  <c r="Q2657" i="4"/>
  <c r="U2657" i="4" s="1"/>
  <c r="Q2649" i="4"/>
  <c r="Q2641" i="4"/>
  <c r="U2641" i="4" s="1"/>
  <c r="Q2633" i="4"/>
  <c r="U2633" i="4" s="1"/>
  <c r="Q2625" i="4"/>
  <c r="Q2617" i="4"/>
  <c r="U2617" i="4" s="1"/>
  <c r="Q2609" i="4"/>
  <c r="U2609" i="4" s="1"/>
  <c r="Q2601" i="4"/>
  <c r="U2601" i="4" s="1"/>
  <c r="Q2593" i="4"/>
  <c r="Q2585" i="4"/>
  <c r="U2585" i="4" s="1"/>
  <c r="Q2577" i="4"/>
  <c r="U2577" i="4" s="1"/>
  <c r="Q2569" i="4"/>
  <c r="U2569" i="4" s="1"/>
  <c r="Q2561" i="4"/>
  <c r="Q2553" i="4"/>
  <c r="U2553" i="4" s="1"/>
  <c r="Q2545" i="4"/>
  <c r="U2545" i="4" s="1"/>
  <c r="Q2537" i="4"/>
  <c r="Q2529" i="4"/>
  <c r="U2529" i="4" s="1"/>
  <c r="Q2521" i="4"/>
  <c r="U2521" i="4" s="1"/>
  <c r="Q2513" i="4"/>
  <c r="U2513" i="4" s="1"/>
  <c r="Q2505" i="4"/>
  <c r="U2505" i="4" s="1"/>
  <c r="Q2497" i="4"/>
  <c r="Q2489" i="4"/>
  <c r="U2489" i="4" s="1"/>
  <c r="Q2481" i="4"/>
  <c r="U2481" i="4" s="1"/>
  <c r="Q2465" i="4"/>
  <c r="Q2457" i="4"/>
  <c r="Q2449" i="4"/>
  <c r="U2449" i="4" s="1"/>
  <c r="Q2441" i="4"/>
  <c r="U2441" i="4" s="1"/>
  <c r="Q2433" i="4"/>
  <c r="Q2425" i="4"/>
  <c r="Q2417" i="4"/>
  <c r="U2417" i="4" s="1"/>
  <c r="Q2409" i="4"/>
  <c r="U2409" i="4" s="1"/>
  <c r="Q2401" i="4"/>
  <c r="Q2393" i="4"/>
  <c r="Q2385" i="4"/>
  <c r="Q2377" i="4"/>
  <c r="Q2369" i="4"/>
  <c r="U2369" i="4" s="1"/>
  <c r="Q2361" i="4"/>
  <c r="U2361" i="4" s="1"/>
  <c r="Q2353" i="4"/>
  <c r="U2353" i="4" s="1"/>
  <c r="Q2345" i="4"/>
  <c r="U2345" i="4" s="1"/>
  <c r="Q2337" i="4"/>
  <c r="U2337" i="4" s="1"/>
  <c r="Q2329" i="4"/>
  <c r="U2329" i="4" s="1"/>
  <c r="Q2321" i="4"/>
  <c r="U2321" i="4" s="1"/>
  <c r="Q2313" i="4"/>
  <c r="U2313" i="4" s="1"/>
  <c r="Q2305" i="4"/>
  <c r="U2305" i="4" s="1"/>
  <c r="Q2297" i="4"/>
  <c r="Q2289" i="4"/>
  <c r="Q2281" i="4"/>
  <c r="U2281" i="4" s="1"/>
  <c r="Q2273" i="4"/>
  <c r="Q2265" i="4"/>
  <c r="U2265" i="4" s="1"/>
  <c r="Q2257" i="4"/>
  <c r="U2257" i="4" s="1"/>
  <c r="Q2249" i="4"/>
  <c r="U2249" i="4" s="1"/>
  <c r="Q2241" i="4"/>
  <c r="Q2225" i="4"/>
  <c r="U2225" i="4" s="1"/>
  <c r="Q2217" i="4"/>
  <c r="Q2209" i="4"/>
  <c r="U2209" i="4" s="1"/>
  <c r="Q2201" i="4"/>
  <c r="U2201" i="4" s="1"/>
  <c r="Q2193" i="4"/>
  <c r="Q2185" i="4"/>
  <c r="U2185" i="4" s="1"/>
  <c r="Q2177" i="4"/>
  <c r="U2177" i="4" s="1"/>
  <c r="Q2169" i="4"/>
  <c r="U2169" i="4" s="1"/>
  <c r="Q2161" i="4"/>
  <c r="U2161" i="4" s="1"/>
  <c r="Q2153" i="4"/>
  <c r="U2153" i="4" s="1"/>
  <c r="Q2145" i="4"/>
  <c r="U2145" i="4" s="1"/>
  <c r="Q2137" i="4"/>
  <c r="Q2129" i="4"/>
  <c r="U2129" i="4" s="1"/>
  <c r="Q2121" i="4"/>
  <c r="U2121" i="4" s="1"/>
  <c r="Q2113" i="4"/>
  <c r="U2113" i="4" s="1"/>
  <c r="Q2105" i="4"/>
  <c r="U2105" i="4" s="1"/>
  <c r="Q2097" i="4"/>
  <c r="Q2089" i="4"/>
  <c r="Q2081" i="4"/>
  <c r="U2081" i="4" s="1"/>
  <c r="Q2073" i="4"/>
  <c r="Q2065" i="4"/>
  <c r="Q2057" i="4"/>
  <c r="U2057" i="4" s="1"/>
  <c r="Q2049" i="4"/>
  <c r="U2049" i="4" s="1"/>
  <c r="Q2041" i="4"/>
  <c r="U2041" i="4" s="1"/>
  <c r="Q2033" i="4"/>
  <c r="Q2025" i="4"/>
  <c r="Q2017" i="4"/>
  <c r="U2017" i="4" s="1"/>
  <c r="Q2009" i="4"/>
  <c r="Q2001" i="4"/>
  <c r="Q1993" i="4"/>
  <c r="U1993" i="4" s="1"/>
  <c r="Q1985" i="4"/>
  <c r="U1985" i="4" s="1"/>
  <c r="Q1977" i="4"/>
  <c r="U1977" i="4" s="1"/>
  <c r="Q1969" i="4"/>
  <c r="Q1961" i="4"/>
  <c r="Q1953" i="4"/>
  <c r="U1953" i="4" s="1"/>
  <c r="Q1945" i="4"/>
  <c r="Q1937" i="4"/>
  <c r="Q1929" i="4"/>
  <c r="Q1921" i="4"/>
  <c r="U1921" i="4" s="1"/>
  <c r="Q1913" i="4"/>
  <c r="U1913" i="4" s="1"/>
  <c r="Q1905" i="4"/>
  <c r="Q1897" i="4"/>
  <c r="U1897" i="4" s="1"/>
  <c r="Q1889" i="4"/>
  <c r="U1889" i="4" s="1"/>
  <c r="Q1881" i="4"/>
  <c r="U1881" i="4" s="1"/>
  <c r="Q1873" i="4"/>
  <c r="Q1865" i="4"/>
  <c r="U1865" i="4" s="1"/>
  <c r="Q1857" i="4"/>
  <c r="U1857" i="4" s="1"/>
  <c r="Q1849" i="4"/>
  <c r="U1849" i="4" s="1"/>
  <c r="Q1841" i="4"/>
  <c r="Q1833" i="4"/>
  <c r="Q1825" i="4"/>
  <c r="U1825" i="4" s="1"/>
  <c r="Q1817" i="4"/>
  <c r="U1817" i="4" s="1"/>
  <c r="Q1809" i="4"/>
  <c r="U1809" i="4" s="1"/>
  <c r="Q1801" i="4"/>
  <c r="Q1793" i="4"/>
  <c r="U1793" i="4" s="1"/>
  <c r="Q1785" i="4"/>
  <c r="U1785" i="4" s="1"/>
  <c r="Q1777" i="4"/>
  <c r="Q1769" i="4"/>
  <c r="U1769" i="4" s="1"/>
  <c r="Q1761" i="4"/>
  <c r="U1761" i="4" s="1"/>
  <c r="Q1753" i="4"/>
  <c r="Q1745" i="4"/>
  <c r="Q1737" i="4"/>
  <c r="Q1729" i="4"/>
  <c r="U1729" i="4" s="1"/>
  <c r="Q1721" i="4"/>
  <c r="U1721" i="4" s="1"/>
  <c r="Q1713" i="4"/>
  <c r="Q1705" i="4"/>
  <c r="U1705" i="4" s="1"/>
  <c r="Q1697" i="4"/>
  <c r="U1697" i="4" s="1"/>
  <c r="Q1689" i="4"/>
  <c r="Q1681" i="4"/>
  <c r="Q1673" i="4"/>
  <c r="U1673" i="4" s="1"/>
  <c r="Q1665" i="4"/>
  <c r="U1665" i="4" s="1"/>
  <c r="Q1657" i="4"/>
  <c r="U1657" i="4" s="1"/>
  <c r="Q1649" i="4"/>
  <c r="U1649" i="4" s="1"/>
  <c r="Q1641" i="4"/>
  <c r="U1641" i="4" s="1"/>
  <c r="Q1633" i="4"/>
  <c r="U1633" i="4" s="1"/>
  <c r="Q1617" i="4"/>
  <c r="Q1609" i="4"/>
  <c r="U1609" i="4" s="1"/>
  <c r="Q1601" i="4"/>
  <c r="Q1593" i="4"/>
  <c r="U1593" i="4" s="1"/>
  <c r="Q1585" i="4"/>
  <c r="Q1577" i="4"/>
  <c r="U1577" i="4" s="1"/>
  <c r="Q1569" i="4"/>
  <c r="U1569" i="4" s="1"/>
  <c r="Q1561" i="4"/>
  <c r="U1561" i="4" s="1"/>
  <c r="Q1553" i="4"/>
  <c r="Q1545" i="4"/>
  <c r="Q1537" i="4"/>
  <c r="U1537" i="4" s="1"/>
  <c r="Q1529" i="4"/>
  <c r="U1529" i="4" s="1"/>
  <c r="Q1521" i="4"/>
  <c r="Q1513" i="4"/>
  <c r="U1513" i="4" s="1"/>
  <c r="Q1505" i="4"/>
  <c r="U1505" i="4" s="1"/>
  <c r="Q1497" i="4"/>
  <c r="U1497" i="4" s="1"/>
  <c r="Q1489" i="4"/>
  <c r="Q1481" i="4"/>
  <c r="Q1473" i="4"/>
  <c r="U1473" i="4" s="1"/>
  <c r="Q1465" i="4"/>
  <c r="U1465" i="4" s="1"/>
  <c r="Q1457" i="4"/>
  <c r="Q1449" i="4"/>
  <c r="U1449" i="4" s="1"/>
  <c r="Q1441" i="4"/>
  <c r="U1441" i="4" s="1"/>
  <c r="Q1433" i="4"/>
  <c r="U1433" i="4" s="1"/>
  <c r="Q1425" i="4"/>
  <c r="U1425" i="4" s="1"/>
  <c r="Q1417" i="4"/>
  <c r="Q1409" i="4"/>
  <c r="Q1401" i="4"/>
  <c r="U1401" i="4" s="1"/>
  <c r="Q1393" i="4"/>
  <c r="U1393" i="4" s="1"/>
  <c r="Q1385" i="4"/>
  <c r="Q1377" i="4"/>
  <c r="Q1369" i="4"/>
  <c r="U1369" i="4" s="1"/>
  <c r="Q1361" i="4"/>
  <c r="U1361" i="4" s="1"/>
  <c r="Q1353" i="4"/>
  <c r="U1353" i="4" s="1"/>
  <c r="Q1345" i="4"/>
  <c r="U1345" i="4" s="1"/>
  <c r="Q1337" i="4"/>
  <c r="U1337" i="4" s="1"/>
  <c r="Q1329" i="4"/>
  <c r="U1329" i="4" s="1"/>
  <c r="Q1321" i="4"/>
  <c r="Q1313" i="4"/>
  <c r="U1313" i="4" s="1"/>
  <c r="Q1305" i="4"/>
  <c r="U1305" i="4" s="1"/>
  <c r="Q1297" i="4"/>
  <c r="Q1289" i="4"/>
  <c r="U1289" i="4" s="1"/>
  <c r="Q1281" i="4"/>
  <c r="U1281" i="4" s="1"/>
  <c r="Q1273" i="4"/>
  <c r="U1273" i="4" s="1"/>
  <c r="Q1265" i="4"/>
  <c r="U1265" i="4" s="1"/>
  <c r="Q1257" i="4"/>
  <c r="Q1249" i="4"/>
  <c r="Q1241" i="4"/>
  <c r="U1241" i="4" s="1"/>
  <c r="Q1233" i="4"/>
  <c r="U1233" i="4" s="1"/>
  <c r="Q1225" i="4"/>
  <c r="U1225" i="4" s="1"/>
  <c r="Q1217" i="4"/>
  <c r="Q1209" i="4"/>
  <c r="U1209" i="4" s="1"/>
  <c r="Q1201" i="4"/>
  <c r="U1201" i="4" s="1"/>
  <c r="Q1193" i="4"/>
  <c r="Q1185" i="4"/>
  <c r="Q1177" i="4"/>
  <c r="U1177" i="4" s="1"/>
  <c r="Q1169" i="4"/>
  <c r="U1169" i="4" s="1"/>
  <c r="Q1161" i="4"/>
  <c r="U1161" i="4" s="1"/>
  <c r="Q1153" i="4"/>
  <c r="Q1145" i="4"/>
  <c r="U1145" i="4" s="1"/>
  <c r="Q1137" i="4"/>
  <c r="U1137" i="4" s="1"/>
  <c r="Q1129" i="4"/>
  <c r="Q1121" i="4"/>
  <c r="Q1113" i="4"/>
  <c r="U1113" i="4" s="1"/>
  <c r="Q1105" i="4"/>
  <c r="U1105" i="4" s="1"/>
  <c r="Q1097" i="4"/>
  <c r="U1097" i="4" s="1"/>
  <c r="Q1089" i="4"/>
  <c r="Q1081" i="4"/>
  <c r="U1081" i="4" s="1"/>
  <c r="Q1073" i="4"/>
  <c r="U1073" i="4" s="1"/>
  <c r="Q1065" i="4"/>
  <c r="Q1057" i="4"/>
  <c r="Q1049" i="4"/>
  <c r="U1049" i="4" s="1"/>
  <c r="Q1041" i="4"/>
  <c r="U1041" i="4" s="1"/>
  <c r="Q1033" i="4"/>
  <c r="U1033" i="4" s="1"/>
  <c r="Q1025" i="4"/>
  <c r="Q1017" i="4"/>
  <c r="U1017" i="4" s="1"/>
  <c r="Q1009" i="4"/>
  <c r="U1009" i="4" s="1"/>
  <c r="Q1001" i="4"/>
  <c r="Q993" i="4"/>
  <c r="Q985" i="4"/>
  <c r="U985" i="4" s="1"/>
  <c r="Q977" i="4"/>
  <c r="U977" i="4" s="1"/>
  <c r="Q969" i="4"/>
  <c r="U969" i="4" s="1"/>
  <c r="Q961" i="4"/>
  <c r="Q953" i="4"/>
  <c r="U953" i="4" s="1"/>
  <c r="Q945" i="4"/>
  <c r="U945" i="4" s="1"/>
  <c r="Q937" i="4"/>
  <c r="U937" i="4" s="1"/>
  <c r="Q929" i="4"/>
  <c r="U929" i="4" s="1"/>
  <c r="Q921" i="4"/>
  <c r="U921" i="4" s="1"/>
  <c r="Q913" i="4"/>
  <c r="U913" i="4" s="1"/>
  <c r="Q905" i="4"/>
  <c r="U905" i="4" s="1"/>
  <c r="Q897" i="4"/>
  <c r="U897" i="4" s="1"/>
  <c r="Q889" i="4"/>
  <c r="U889" i="4" s="1"/>
  <c r="Q881" i="4"/>
  <c r="U881" i="4" s="1"/>
  <c r="Q873" i="4"/>
  <c r="U873" i="4" s="1"/>
  <c r="Q865" i="4"/>
  <c r="U865" i="4" s="1"/>
  <c r="Q857" i="4"/>
  <c r="U857" i="4" s="1"/>
  <c r="Q849" i="4"/>
  <c r="U849" i="4" s="1"/>
  <c r="Q841" i="4"/>
  <c r="U841" i="4" s="1"/>
  <c r="Q833" i="4"/>
  <c r="U833" i="4" s="1"/>
  <c r="Q825" i="4"/>
  <c r="U825" i="4" s="1"/>
  <c r="Q817" i="4"/>
  <c r="U817" i="4" s="1"/>
  <c r="Q809" i="4"/>
  <c r="Q801" i="4"/>
  <c r="U801" i="4" s="1"/>
  <c r="Q793" i="4"/>
  <c r="U793" i="4" s="1"/>
  <c r="Q785" i="4"/>
  <c r="Q777" i="4"/>
  <c r="U777" i="4" s="1"/>
  <c r="Q769" i="4"/>
  <c r="U769" i="4" s="1"/>
  <c r="Q761" i="4"/>
  <c r="U761" i="4" s="1"/>
  <c r="Q753" i="4"/>
  <c r="U753" i="4" s="1"/>
  <c r="Q745" i="4"/>
  <c r="U745" i="4" s="1"/>
  <c r="Q737" i="4"/>
  <c r="Q729" i="4"/>
  <c r="U729" i="4" s="1"/>
  <c r="Q721" i="4"/>
  <c r="U721" i="4" s="1"/>
  <c r="Q713" i="4"/>
  <c r="Q705" i="4"/>
  <c r="Q697" i="4"/>
  <c r="U697" i="4" s="1"/>
  <c r="Q689" i="4"/>
  <c r="U689" i="4" s="1"/>
  <c r="Q681" i="4"/>
  <c r="U681" i="4" s="1"/>
  <c r="Q673" i="4"/>
  <c r="Q665" i="4"/>
  <c r="U665" i="4" s="1"/>
  <c r="Q657" i="4"/>
  <c r="U657" i="4" s="1"/>
  <c r="Q649" i="4"/>
  <c r="Q641" i="4"/>
  <c r="Q633" i="4"/>
  <c r="U633" i="4" s="1"/>
  <c r="Q625" i="4"/>
  <c r="U625" i="4" s="1"/>
  <c r="Q617" i="4"/>
  <c r="U617" i="4" s="1"/>
  <c r="Q609" i="4"/>
  <c r="Q601" i="4"/>
  <c r="U601" i="4" s="1"/>
  <c r="Q593" i="4"/>
  <c r="U593" i="4" s="1"/>
  <c r="Q585" i="4"/>
  <c r="Q577" i="4"/>
  <c r="Q569" i="4"/>
  <c r="U569" i="4" s="1"/>
  <c r="Q561" i="4"/>
  <c r="U561" i="4" s="1"/>
  <c r="Q553" i="4"/>
  <c r="U553" i="4" s="1"/>
  <c r="Q545" i="4"/>
  <c r="Q537" i="4"/>
  <c r="U537" i="4" s="1"/>
  <c r="Q529" i="4"/>
  <c r="U529" i="4" s="1"/>
  <c r="Q521" i="4"/>
  <c r="Q513" i="4"/>
  <c r="Q505" i="4"/>
  <c r="U505" i="4" s="1"/>
  <c r="Q497" i="4"/>
  <c r="U497" i="4" s="1"/>
  <c r="Q489" i="4"/>
  <c r="U489" i="4" s="1"/>
  <c r="Q481" i="4"/>
  <c r="Q473" i="4"/>
  <c r="U473" i="4" s="1"/>
  <c r="Q465" i="4"/>
  <c r="U465" i="4" s="1"/>
  <c r="Q457" i="4"/>
  <c r="Q449" i="4"/>
  <c r="Q441" i="4"/>
  <c r="U441" i="4" s="1"/>
  <c r="Q433" i="4"/>
  <c r="U433" i="4" s="1"/>
  <c r="Q425" i="4"/>
  <c r="U425" i="4" s="1"/>
  <c r="Q417" i="4"/>
  <c r="Q3588" i="4"/>
  <c r="U3588" i="4" s="1"/>
  <c r="Q3076" i="4"/>
  <c r="U3076" i="4" s="1"/>
  <c r="Q1618" i="4"/>
  <c r="Q1586" i="4"/>
  <c r="Q1562" i="4"/>
  <c r="Q1514" i="4"/>
  <c r="U1514" i="4" s="1"/>
  <c r="Q1466" i="4"/>
  <c r="U1466" i="4" s="1"/>
  <c r="Q1434" i="4"/>
  <c r="U1434" i="4" s="1"/>
  <c r="Q1402" i="4"/>
  <c r="U1402" i="4" s="1"/>
  <c r="Q1370" i="4"/>
  <c r="Q1330" i="4"/>
  <c r="U1330" i="4" s="1"/>
  <c r="Q1290" i="4"/>
  <c r="U1290" i="4" s="1"/>
  <c r="Q1258" i="4"/>
  <c r="U1258" i="4" s="1"/>
  <c r="Q1226" i="4"/>
  <c r="U1226" i="4" s="1"/>
  <c r="Q1194" i="4"/>
  <c r="U1194" i="4" s="1"/>
  <c r="Q1162" i="4"/>
  <c r="U1162" i="4" s="1"/>
  <c r="Q1138" i="4"/>
  <c r="U1138" i="4" s="1"/>
  <c r="Q1098" i="4"/>
  <c r="U1098" i="4" s="1"/>
  <c r="Q1058" i="4"/>
  <c r="Q1026" i="4"/>
  <c r="Q994" i="4"/>
  <c r="U994" i="4" s="1"/>
  <c r="Q962" i="4"/>
  <c r="U962" i="4" s="1"/>
  <c r="Q930" i="4"/>
  <c r="U930" i="4" s="1"/>
  <c r="Q898" i="4"/>
  <c r="U898" i="4" s="1"/>
  <c r="Q866" i="4"/>
  <c r="U866" i="4" s="1"/>
  <c r="Q826" i="4"/>
  <c r="U826" i="4" s="1"/>
  <c r="Q794" i="4"/>
  <c r="Q770" i="4"/>
  <c r="U770" i="4" s="1"/>
  <c r="Q738" i="4"/>
  <c r="U738" i="4" s="1"/>
  <c r="Q706" i="4"/>
  <c r="U706" i="4" s="1"/>
  <c r="Q682" i="4"/>
  <c r="U682" i="4" s="1"/>
  <c r="Q650" i="4"/>
  <c r="U650" i="4" s="1"/>
  <c r="Q618" i="4"/>
  <c r="U618" i="4" s="1"/>
  <c r="Q586" i="4"/>
  <c r="U586" i="4" s="1"/>
  <c r="Q554" i="4"/>
  <c r="U554" i="4" s="1"/>
  <c r="Q522" i="4"/>
  <c r="U522" i="4" s="1"/>
  <c r="Q490" i="4"/>
  <c r="U490" i="4" s="1"/>
  <c r="Q458" i="4"/>
  <c r="U458" i="4" s="1"/>
  <c r="Q426" i="4"/>
  <c r="Q394" i="4"/>
  <c r="U394" i="4" s="1"/>
  <c r="Q362" i="4"/>
  <c r="U362" i="4" s="1"/>
  <c r="Q330" i="4"/>
  <c r="Q298" i="4"/>
  <c r="Q266" i="4"/>
  <c r="U266" i="4" s="1"/>
  <c r="Q234" i="4"/>
  <c r="Q202" i="4"/>
  <c r="U202" i="4" s="1"/>
  <c r="Q162" i="4"/>
  <c r="U162" i="4" s="1"/>
  <c r="Q130" i="4"/>
  <c r="Q98" i="4"/>
  <c r="U98" i="4" s="1"/>
  <c r="Q74" i="4"/>
  <c r="Q42" i="4"/>
  <c r="Q26" i="4"/>
  <c r="U26" i="4" s="1"/>
  <c r="Q3624" i="4"/>
  <c r="U3624" i="4" s="1"/>
  <c r="Q3616" i="4"/>
  <c r="U3616" i="4" s="1"/>
  <c r="Q3608" i="4"/>
  <c r="U3608" i="4" s="1"/>
  <c r="Q3600" i="4"/>
  <c r="Q3592" i="4"/>
  <c r="U3592" i="4" s="1"/>
  <c r="Q3584" i="4"/>
  <c r="Q3576" i="4"/>
  <c r="U3576" i="4" s="1"/>
  <c r="Q3568" i="4"/>
  <c r="U3568" i="4" s="1"/>
  <c r="Q3560" i="4"/>
  <c r="U3560" i="4" s="1"/>
  <c r="Q3552" i="4"/>
  <c r="U3552" i="4" s="1"/>
  <c r="Q3544" i="4"/>
  <c r="U3544" i="4" s="1"/>
  <c r="Q3536" i="4"/>
  <c r="Q3528" i="4"/>
  <c r="U3528" i="4" s="1"/>
  <c r="Q3520" i="4"/>
  <c r="Q3512" i="4"/>
  <c r="U3512" i="4" s="1"/>
  <c r="Q3504" i="4"/>
  <c r="U3504" i="4" s="1"/>
  <c r="Q3496" i="4"/>
  <c r="U3496" i="4" s="1"/>
  <c r="Q3488" i="4"/>
  <c r="U3488" i="4" s="1"/>
  <c r="Q3480" i="4"/>
  <c r="Q3472" i="4"/>
  <c r="Q3464" i="4"/>
  <c r="U3464" i="4" s="1"/>
  <c r="Q3456" i="4"/>
  <c r="Q3448" i="4"/>
  <c r="Q3440" i="4"/>
  <c r="U3440" i="4" s="1"/>
  <c r="Q3432" i="4"/>
  <c r="Q3424" i="4"/>
  <c r="U3424" i="4" s="1"/>
  <c r="Q3416" i="4"/>
  <c r="Q3408" i="4"/>
  <c r="U3408" i="4" s="1"/>
  <c r="Q3400" i="4"/>
  <c r="U3400" i="4" s="1"/>
  <c r="Q3392" i="4"/>
  <c r="U3392" i="4" s="1"/>
  <c r="Q3384" i="4"/>
  <c r="Q3376" i="4"/>
  <c r="Q3368" i="4"/>
  <c r="Q3360" i="4"/>
  <c r="U3360" i="4" s="1"/>
  <c r="Q3352" i="4"/>
  <c r="Q3344" i="4"/>
  <c r="U3344" i="4" s="1"/>
  <c r="Q3336" i="4"/>
  <c r="U3336" i="4" s="1"/>
  <c r="Q3328" i="4"/>
  <c r="U3328" i="4" s="1"/>
  <c r="Q3320" i="4"/>
  <c r="U3320" i="4" s="1"/>
  <c r="Q3312" i="4"/>
  <c r="U3312" i="4" s="1"/>
  <c r="Q3304" i="4"/>
  <c r="U3304" i="4" s="1"/>
  <c r="Q3296" i="4"/>
  <c r="U3296" i="4" s="1"/>
  <c r="Q3288" i="4"/>
  <c r="Q3280" i="4"/>
  <c r="Q3272" i="4"/>
  <c r="U3272" i="4" s="1"/>
  <c r="Q3264" i="4"/>
  <c r="Q3256" i="4"/>
  <c r="Q3248" i="4"/>
  <c r="U3248" i="4" s="1"/>
  <c r="Q3240" i="4"/>
  <c r="U3240" i="4" s="1"/>
  <c r="Q3232" i="4"/>
  <c r="U3232" i="4" s="1"/>
  <c r="Q3224" i="4"/>
  <c r="U3224" i="4" s="1"/>
  <c r="Q3216" i="4"/>
  <c r="U3216" i="4" s="1"/>
  <c r="Q3208" i="4"/>
  <c r="U3208" i="4" s="1"/>
  <c r="Q3200" i="4"/>
  <c r="U3200" i="4" s="1"/>
  <c r="Q3192" i="4"/>
  <c r="U3192" i="4" s="1"/>
  <c r="Q3184" i="4"/>
  <c r="Q3176" i="4"/>
  <c r="U3176" i="4" s="1"/>
  <c r="Q3168" i="4"/>
  <c r="U3168" i="4" s="1"/>
  <c r="Q3160" i="4"/>
  <c r="Q3152" i="4"/>
  <c r="Q3144" i="4"/>
  <c r="U3144" i="4" s="1"/>
  <c r="Q3128" i="4"/>
  <c r="Q3120" i="4"/>
  <c r="U3120" i="4" s="1"/>
  <c r="Q3112" i="4"/>
  <c r="U3112" i="4" s="1"/>
  <c r="Q3096" i="4"/>
  <c r="U3096" i="4" s="1"/>
  <c r="Q3088" i="4"/>
  <c r="U3088" i="4" s="1"/>
  <c r="Q3080" i="4"/>
  <c r="U3080" i="4" s="1"/>
  <c r="Q3064" i="4"/>
  <c r="U3064" i="4" s="1"/>
  <c r="Q3056" i="4"/>
  <c r="U3056" i="4" s="1"/>
  <c r="Q3048" i="4"/>
  <c r="U3048" i="4" s="1"/>
  <c r="Q3032" i="4"/>
  <c r="Q3024" i="4"/>
  <c r="Q3016" i="4"/>
  <c r="Q3000" i="4"/>
  <c r="Q2992" i="4"/>
  <c r="U2992" i="4" s="1"/>
  <c r="Q2984" i="4"/>
  <c r="Q2968" i="4"/>
  <c r="U2968" i="4" s="1"/>
  <c r="Q2960" i="4"/>
  <c r="U2960" i="4" s="1"/>
  <c r="Q2952" i="4"/>
  <c r="U2952" i="4" s="1"/>
  <c r="Q2936" i="4"/>
  <c r="U2936" i="4" s="1"/>
  <c r="Q2928" i="4"/>
  <c r="U2928" i="4" s="1"/>
  <c r="Q2920" i="4"/>
  <c r="U2920" i="4" s="1"/>
  <c r="Q2904" i="4"/>
  <c r="U2904" i="4" s="1"/>
  <c r="Q2896" i="4"/>
  <c r="U2896" i="4" s="1"/>
  <c r="Q2888" i="4"/>
  <c r="U2888" i="4" s="1"/>
  <c r="Q2872" i="4"/>
  <c r="Q2864" i="4"/>
  <c r="Q2856" i="4"/>
  <c r="U2856" i="4" s="1"/>
  <c r="Q2840" i="4"/>
  <c r="U2840" i="4" s="1"/>
  <c r="Q2832" i="4"/>
  <c r="U2832" i="4" s="1"/>
  <c r="Q2824" i="4"/>
  <c r="U2824" i="4" s="1"/>
  <c r="Q2808" i="4"/>
  <c r="U2808" i="4" s="1"/>
  <c r="Q2800" i="4"/>
  <c r="U2800" i="4" s="1"/>
  <c r="Q2792" i="4"/>
  <c r="U2792" i="4" s="1"/>
  <c r="Q2776" i="4"/>
  <c r="U2776" i="4" s="1"/>
  <c r="Q2768" i="4"/>
  <c r="U2768" i="4" s="1"/>
  <c r="Q2760" i="4"/>
  <c r="Q2744" i="4"/>
  <c r="Q2736" i="4"/>
  <c r="U2736" i="4" s="1"/>
  <c r="Q2728" i="4"/>
  <c r="Q2712" i="4"/>
  <c r="U2712" i="4" s="1"/>
  <c r="Q2704" i="4"/>
  <c r="Q2696" i="4"/>
  <c r="U2696" i="4" s="1"/>
  <c r="Q2680" i="4"/>
  <c r="U2680" i="4" s="1"/>
  <c r="Q2672" i="4"/>
  <c r="Q2664" i="4"/>
  <c r="U2664" i="4" s="1"/>
  <c r="Q2648" i="4"/>
  <c r="U2648" i="4" s="1"/>
  <c r="Q2640" i="4"/>
  <c r="U2640" i="4" s="1"/>
  <c r="Q2632" i="4"/>
  <c r="U2632" i="4" s="1"/>
  <c r="Q2616" i="4"/>
  <c r="U2616" i="4" s="1"/>
  <c r="Q2608" i="4"/>
  <c r="Q2600" i="4"/>
  <c r="Q2584" i="4"/>
  <c r="U2584" i="4" s="1"/>
  <c r="Q2576" i="4"/>
  <c r="U2576" i="4" s="1"/>
  <c r="Q2568" i="4"/>
  <c r="U2568" i="4" s="1"/>
  <c r="Q2560" i="4"/>
  <c r="U2560" i="4" s="1"/>
  <c r="Q2552" i="4"/>
  <c r="U2552" i="4" s="1"/>
  <c r="Q2544" i="4"/>
  <c r="U2544" i="4" s="1"/>
  <c r="Q2536" i="4"/>
  <c r="U2536" i="4" s="1"/>
  <c r="Q2528" i="4"/>
  <c r="U2528" i="4" s="1"/>
  <c r="Q2520" i="4"/>
  <c r="U2520" i="4" s="1"/>
  <c r="Q2512" i="4"/>
  <c r="U2512" i="4" s="1"/>
  <c r="Q2504" i="4"/>
  <c r="Q2496" i="4"/>
  <c r="U2496" i="4" s="1"/>
  <c r="Q2488" i="4"/>
  <c r="U2488" i="4" s="1"/>
  <c r="Q2480" i="4"/>
  <c r="Q2472" i="4"/>
  <c r="U2472" i="4" s="1"/>
  <c r="Q2464" i="4"/>
  <c r="U2464" i="4" s="1"/>
  <c r="Q2456" i="4"/>
  <c r="U2456" i="4" s="1"/>
  <c r="Q2448" i="4"/>
  <c r="U2448" i="4" s="1"/>
  <c r="Q2440" i="4"/>
  <c r="Q2432" i="4"/>
  <c r="Q2424" i="4"/>
  <c r="U2424" i="4" s="1"/>
  <c r="Q2416" i="4"/>
  <c r="Q2408" i="4"/>
  <c r="U2408" i="4" s="1"/>
  <c r="Q2400" i="4"/>
  <c r="U2400" i="4" s="1"/>
  <c r="Q2392" i="4"/>
  <c r="U2392" i="4" s="1"/>
  <c r="Q2384" i="4"/>
  <c r="U2384" i="4" s="1"/>
  <c r="Q2376" i="4"/>
  <c r="Q2368" i="4"/>
  <c r="U2368" i="4" s="1"/>
  <c r="Q2360" i="4"/>
  <c r="U2360" i="4" s="1"/>
  <c r="Q2352" i="4"/>
  <c r="U2352" i="4" s="1"/>
  <c r="Q2344" i="4"/>
  <c r="U2344" i="4" s="1"/>
  <c r="Q2336" i="4"/>
  <c r="Q2328" i="4"/>
  <c r="U2328" i="4" s="1"/>
  <c r="Q2320" i="4"/>
  <c r="U2320" i="4" s="1"/>
  <c r="Q2312" i="4"/>
  <c r="U2312" i="4" s="1"/>
  <c r="Q2304" i="4"/>
  <c r="Q2296" i="4"/>
  <c r="U2296" i="4" s="1"/>
  <c r="Q2288" i="4"/>
  <c r="U2288" i="4" s="1"/>
  <c r="Q2280" i="4"/>
  <c r="Q2272" i="4"/>
  <c r="U2272" i="4" s="1"/>
  <c r="Q2264" i="4"/>
  <c r="Q2256" i="4"/>
  <c r="U2256" i="4" s="1"/>
  <c r="Q2248" i="4"/>
  <c r="U2248" i="4" s="1"/>
  <c r="Q2240" i="4"/>
  <c r="U2240" i="4" s="1"/>
  <c r="Q2232" i="4"/>
  <c r="U2232" i="4" s="1"/>
  <c r="Q2224" i="4"/>
  <c r="U2224" i="4" s="1"/>
  <c r="Q2216" i="4"/>
  <c r="U2216" i="4" s="1"/>
  <c r="Q2208" i="4"/>
  <c r="U2208" i="4" s="1"/>
  <c r="Q2200" i="4"/>
  <c r="U2200" i="4" s="1"/>
  <c r="Q2192" i="4"/>
  <c r="U2192" i="4" s="1"/>
  <c r="Q2184" i="4"/>
  <c r="U2184" i="4" s="1"/>
  <c r="Q2176" i="4"/>
  <c r="U2176" i="4" s="1"/>
  <c r="Q2168" i="4"/>
  <c r="U2168" i="4" s="1"/>
  <c r="Q2160" i="4"/>
  <c r="U2160" i="4" s="1"/>
  <c r="Q2152" i="4"/>
  <c r="Q2144" i="4"/>
  <c r="Q2128" i="4"/>
  <c r="U2128" i="4" s="1"/>
  <c r="Q2120" i="4"/>
  <c r="U2120" i="4" s="1"/>
  <c r="Q2112" i="4"/>
  <c r="U2112" i="4" s="1"/>
  <c r="Q2104" i="4"/>
  <c r="Q2096" i="4"/>
  <c r="U2096" i="4" s="1"/>
  <c r="Q2088" i="4"/>
  <c r="U2088" i="4" s="1"/>
  <c r="Q2080" i="4"/>
  <c r="Q2072" i="4"/>
  <c r="U2072" i="4" s="1"/>
  <c r="Q2056" i="4"/>
  <c r="U2056" i="4" s="1"/>
  <c r="Q2048" i="4"/>
  <c r="U2048" i="4" s="1"/>
  <c r="Q2040" i="4"/>
  <c r="Q2032" i="4"/>
  <c r="Q2024" i="4"/>
  <c r="U2024" i="4" s="1"/>
  <c r="Q2016" i="4"/>
  <c r="U2016" i="4" s="1"/>
  <c r="Q2008" i="4"/>
  <c r="U2008" i="4" s="1"/>
  <c r="Q2000" i="4"/>
  <c r="U2000" i="4" s="1"/>
  <c r="Q1992" i="4"/>
  <c r="U1992" i="4" s="1"/>
  <c r="Q1984" i="4"/>
  <c r="U1984" i="4" s="1"/>
  <c r="Q1976" i="4"/>
  <c r="Q1968" i="4"/>
  <c r="Q1960" i="4"/>
  <c r="U1960" i="4" s="1"/>
  <c r="Q1952" i="4"/>
  <c r="U1952" i="4" s="1"/>
  <c r="Q1944" i="4"/>
  <c r="Q1936" i="4"/>
  <c r="Q1928" i="4"/>
  <c r="U1928" i="4" s="1"/>
  <c r="Q1920" i="4"/>
  <c r="U1920" i="4" s="1"/>
  <c r="Q1912" i="4"/>
  <c r="Q1904" i="4"/>
  <c r="U1904" i="4" s="1"/>
  <c r="Q1896" i="4"/>
  <c r="U1896" i="4" s="1"/>
  <c r="Q1888" i="4"/>
  <c r="Q1880" i="4"/>
  <c r="Q1872" i="4"/>
  <c r="Q1864" i="4"/>
  <c r="Q1856" i="4"/>
  <c r="U1856" i="4" s="1"/>
  <c r="Q1848" i="4"/>
  <c r="U1848" i="4" s="1"/>
  <c r="Q1840" i="4"/>
  <c r="U1840" i="4" s="1"/>
  <c r="Q1832" i="4"/>
  <c r="U1832" i="4" s="1"/>
  <c r="Q1824" i="4"/>
  <c r="U1824" i="4" s="1"/>
  <c r="Q1816" i="4"/>
  <c r="Q1800" i="4"/>
  <c r="U1800" i="4" s="1"/>
  <c r="Q1792" i="4"/>
  <c r="U1792" i="4" s="1"/>
  <c r="Q1784" i="4"/>
  <c r="U1784" i="4" s="1"/>
  <c r="Q1776" i="4"/>
  <c r="U1776" i="4" s="1"/>
  <c r="Q1768" i="4"/>
  <c r="U1768" i="4" s="1"/>
  <c r="Q1760" i="4"/>
  <c r="U1760" i="4" s="1"/>
  <c r="Q1752" i="4"/>
  <c r="Q1744" i="4"/>
  <c r="Q1736" i="4"/>
  <c r="Q1728" i="4"/>
  <c r="U1728" i="4" s="1"/>
  <c r="Q1720" i="4"/>
  <c r="U1720" i="4" s="1"/>
  <c r="Q1712" i="4"/>
  <c r="U1712" i="4" s="1"/>
  <c r="Q1704" i="4"/>
  <c r="U1704" i="4" s="1"/>
  <c r="Q1696" i="4"/>
  <c r="U1696" i="4" s="1"/>
  <c r="Q1688" i="4"/>
  <c r="Q1680" i="4"/>
  <c r="Q1672" i="4"/>
  <c r="Q1664" i="4"/>
  <c r="Q1656" i="4"/>
  <c r="U1656" i="4" s="1"/>
  <c r="Q1648" i="4"/>
  <c r="U1648" i="4" s="1"/>
  <c r="Q1640" i="4"/>
  <c r="U1640" i="4" s="1"/>
  <c r="Q1632" i="4"/>
  <c r="U1632" i="4" s="1"/>
  <c r="Q1624" i="4"/>
  <c r="Q1608" i="4"/>
  <c r="U1608" i="4" s="1"/>
  <c r="Q1600" i="4"/>
  <c r="Q1592" i="4"/>
  <c r="U1592" i="4" s="1"/>
  <c r="Q1584" i="4"/>
  <c r="U1584" i="4" s="1"/>
  <c r="Q1576" i="4"/>
  <c r="U1576" i="4" s="1"/>
  <c r="Q1568" i="4"/>
  <c r="U1568" i="4" s="1"/>
  <c r="Q1560" i="4"/>
  <c r="U1560" i="4" s="1"/>
  <c r="Q1552" i="4"/>
  <c r="Q1544" i="4"/>
  <c r="Q1536" i="4"/>
  <c r="Q1528" i="4"/>
  <c r="U1528" i="4" s="1"/>
  <c r="Q1520" i="4"/>
  <c r="Q1512" i="4"/>
  <c r="Q1504" i="4"/>
  <c r="Q1496" i="4"/>
  <c r="U1496" i="4" s="1"/>
  <c r="Q1488" i="4"/>
  <c r="U1488" i="4" s="1"/>
  <c r="Q1480" i="4"/>
  <c r="U1480" i="4" s="1"/>
  <c r="Q1472" i="4"/>
  <c r="Q1464" i="4"/>
  <c r="U1464" i="4" s="1"/>
  <c r="Q1456" i="4"/>
  <c r="Q1448" i="4"/>
  <c r="Q1440" i="4"/>
  <c r="U1440" i="4" s="1"/>
  <c r="Q1432" i="4"/>
  <c r="U1432" i="4" s="1"/>
  <c r="Q1424" i="4"/>
  <c r="U1424" i="4" s="1"/>
  <c r="Q1416" i="4"/>
  <c r="Q1408" i="4"/>
  <c r="U1408" i="4" s="1"/>
  <c r="Q1400" i="4"/>
  <c r="U1400" i="4" s="1"/>
  <c r="Q1392" i="4"/>
  <c r="U1392" i="4" s="1"/>
  <c r="Q1384" i="4"/>
  <c r="Q1376" i="4"/>
  <c r="Q1368" i="4"/>
  <c r="U1368" i="4" s="1"/>
  <c r="Q1360" i="4"/>
  <c r="Q1352" i="4"/>
  <c r="U1352" i="4" s="1"/>
  <c r="Q1344" i="4"/>
  <c r="Q1336" i="4"/>
  <c r="U1336" i="4" s="1"/>
  <c r="Q1328" i="4"/>
  <c r="U1328" i="4" s="1"/>
  <c r="Q1320" i="4"/>
  <c r="Q1312" i="4"/>
  <c r="U1312" i="4" s="1"/>
  <c r="Q1304" i="4"/>
  <c r="U1304" i="4" s="1"/>
  <c r="Q1296" i="4"/>
  <c r="Q1288" i="4"/>
  <c r="U1288" i="4" s="1"/>
  <c r="Q1280" i="4"/>
  <c r="U1280" i="4" s="1"/>
  <c r="Q1272" i="4"/>
  <c r="U1272" i="4" s="1"/>
  <c r="Q1264" i="4"/>
  <c r="Q1256" i="4"/>
  <c r="Q1248" i="4"/>
  <c r="Q1240" i="4"/>
  <c r="U1240" i="4" s="1"/>
  <c r="Q1232" i="4"/>
  <c r="U1232" i="4" s="1"/>
  <c r="Q1224" i="4"/>
  <c r="U1224" i="4" s="1"/>
  <c r="Q1216" i="4"/>
  <c r="U1216" i="4" s="1"/>
  <c r="Q1208" i="4"/>
  <c r="U1208" i="4" s="1"/>
  <c r="Q1200" i="4"/>
  <c r="U1200" i="4" s="1"/>
  <c r="Q1192" i="4"/>
  <c r="Q1184" i="4"/>
  <c r="Q1176" i="4"/>
  <c r="U1176" i="4" s="1"/>
  <c r="Q1168" i="4"/>
  <c r="Q1160" i="4"/>
  <c r="U1160" i="4" s="1"/>
  <c r="Q1152" i="4"/>
  <c r="Q1144" i="4"/>
  <c r="U1144" i="4" s="1"/>
  <c r="Q1136" i="4"/>
  <c r="Q1128" i="4"/>
  <c r="Q1120" i="4"/>
  <c r="U1120" i="4" s="1"/>
  <c r="Q1112" i="4"/>
  <c r="U1112" i="4" s="1"/>
  <c r="Q1104" i="4"/>
  <c r="U1104" i="4" s="1"/>
  <c r="Q1096" i="4"/>
  <c r="U1096" i="4" s="1"/>
  <c r="Q1088" i="4"/>
  <c r="U1088" i="4" s="1"/>
  <c r="Q1080" i="4"/>
  <c r="U1080" i="4" s="1"/>
  <c r="Q1072" i="4"/>
  <c r="U1072" i="4" s="1"/>
  <c r="Q1064" i="4"/>
  <c r="Q1056" i="4"/>
  <c r="Q1048" i="4"/>
  <c r="U1048" i="4" s="1"/>
  <c r="Q1040" i="4"/>
  <c r="U1040" i="4" s="1"/>
  <c r="Q1032" i="4"/>
  <c r="Q1024" i="4"/>
  <c r="Q1016" i="4"/>
  <c r="U1016" i="4" s="1"/>
  <c r="Q1008" i="4"/>
  <c r="U1008" i="4" s="1"/>
  <c r="Q1000" i="4"/>
  <c r="U1000" i="4" s="1"/>
  <c r="Q992" i="4"/>
  <c r="Q984" i="4"/>
  <c r="U984" i="4" s="1"/>
  <c r="Q976" i="4"/>
  <c r="U976" i="4" s="1"/>
  <c r="Q968" i="4"/>
  <c r="U968" i="4" s="1"/>
  <c r="Q960" i="4"/>
  <c r="U960" i="4" s="1"/>
  <c r="Q952" i="4"/>
  <c r="U952" i="4" s="1"/>
  <c r="Q944" i="4"/>
  <c r="U944" i="4" s="1"/>
  <c r="Q936" i="4"/>
  <c r="U936" i="4" s="1"/>
  <c r="Q928" i="4"/>
  <c r="Q920" i="4"/>
  <c r="U920" i="4" s="1"/>
  <c r="Q912" i="4"/>
  <c r="Q904" i="4"/>
  <c r="U904" i="4" s="1"/>
  <c r="Q896" i="4"/>
  <c r="Q888" i="4"/>
  <c r="U888" i="4" s="1"/>
  <c r="Q880" i="4"/>
  <c r="U880" i="4" s="1"/>
  <c r="Q872" i="4"/>
  <c r="Q864" i="4"/>
  <c r="U864" i="4" s="1"/>
  <c r="Q856" i="4"/>
  <c r="U856" i="4" s="1"/>
  <c r="Q3524" i="4"/>
  <c r="U3524" i="4" s="1"/>
  <c r="Q2985" i="4"/>
  <c r="U2985" i="4" s="1"/>
  <c r="Q1602" i="4"/>
  <c r="U1602" i="4" s="1"/>
  <c r="Q1570" i="4"/>
  <c r="U1570" i="4" s="1"/>
  <c r="Q1538" i="4"/>
  <c r="U1538" i="4" s="1"/>
  <c r="Q1506" i="4"/>
  <c r="Q1490" i="4"/>
  <c r="U1490" i="4" s="1"/>
  <c r="Q1458" i="4"/>
  <c r="U1458" i="4" s="1"/>
  <c r="Q1426" i="4"/>
  <c r="U1426" i="4" s="1"/>
  <c r="Q1394" i="4"/>
  <c r="U1394" i="4" s="1"/>
  <c r="Q1362" i="4"/>
  <c r="Q1338" i="4"/>
  <c r="U1338" i="4" s="1"/>
  <c r="Q1314" i="4"/>
  <c r="U1314" i="4" s="1"/>
  <c r="Q1282" i="4"/>
  <c r="U1282" i="4" s="1"/>
  <c r="Q1250" i="4"/>
  <c r="Q1218" i="4"/>
  <c r="U1218" i="4" s="1"/>
  <c r="Q1186" i="4"/>
  <c r="Q1154" i="4"/>
  <c r="Q1130" i="4"/>
  <c r="U1130" i="4" s="1"/>
  <c r="Q1106" i="4"/>
  <c r="U1106" i="4" s="1"/>
  <c r="Q1074" i="4"/>
  <c r="U1074" i="4" s="1"/>
  <c r="Q1042" i="4"/>
  <c r="U1042" i="4" s="1"/>
  <c r="Q1010" i="4"/>
  <c r="U1010" i="4" s="1"/>
  <c r="Q978" i="4"/>
  <c r="U978" i="4" s="1"/>
  <c r="Q954" i="4"/>
  <c r="Q922" i="4"/>
  <c r="Q890" i="4"/>
  <c r="U890" i="4" s="1"/>
  <c r="Q858" i="4"/>
  <c r="U858" i="4" s="1"/>
  <c r="Q842" i="4"/>
  <c r="U842" i="4" s="1"/>
  <c r="Q810" i="4"/>
  <c r="Q778" i="4"/>
  <c r="U778" i="4" s="1"/>
  <c r="Q746" i="4"/>
  <c r="U746" i="4" s="1"/>
  <c r="Q714" i="4"/>
  <c r="U714" i="4" s="1"/>
  <c r="Q690" i="4"/>
  <c r="Q658" i="4"/>
  <c r="U658" i="4" s="1"/>
  <c r="Q626" i="4"/>
  <c r="U626" i="4" s="1"/>
  <c r="Q594" i="4"/>
  <c r="U594" i="4" s="1"/>
  <c r="Q562" i="4"/>
  <c r="Q530" i="4"/>
  <c r="U530" i="4" s="1"/>
  <c r="Q506" i="4"/>
  <c r="U506" i="4" s="1"/>
  <c r="Q482" i="4"/>
  <c r="Q450" i="4"/>
  <c r="U450" i="4" s="1"/>
  <c r="Q418" i="4"/>
  <c r="Q386" i="4"/>
  <c r="Q354" i="4"/>
  <c r="U354" i="4" s="1"/>
  <c r="Q314" i="4"/>
  <c r="Q282" i="4"/>
  <c r="U282" i="4" s="1"/>
  <c r="Q250" i="4"/>
  <c r="U250" i="4" s="1"/>
  <c r="Q218" i="4"/>
  <c r="Q186" i="4"/>
  <c r="U186" i="4" s="1"/>
  <c r="Q154" i="4"/>
  <c r="U154" i="4" s="1"/>
  <c r="Q122" i="4"/>
  <c r="U122" i="4" s="1"/>
  <c r="Q90" i="4"/>
  <c r="U90" i="4" s="1"/>
  <c r="Q50" i="4"/>
  <c r="Q2" i="4"/>
  <c r="U2" i="4" s="1"/>
  <c r="Q3631" i="4"/>
  <c r="U3631" i="4" s="1"/>
  <c r="Q3623" i="4"/>
  <c r="Q3615" i="4"/>
  <c r="U3615" i="4" s="1"/>
  <c r="Q3607" i="4"/>
  <c r="Q3599" i="4"/>
  <c r="U3599" i="4" s="1"/>
  <c r="Q3591" i="4"/>
  <c r="U3591" i="4" s="1"/>
  <c r="Q3583" i="4"/>
  <c r="Q3575" i="4"/>
  <c r="U3575" i="4" s="1"/>
  <c r="Q3567" i="4"/>
  <c r="U3567" i="4" s="1"/>
  <c r="Q3559" i="4"/>
  <c r="U3559" i="4" s="1"/>
  <c r="Q3551" i="4"/>
  <c r="U3551" i="4" s="1"/>
  <c r="Q3543" i="4"/>
  <c r="U3543" i="4" s="1"/>
  <c r="Q3535" i="4"/>
  <c r="U3535" i="4" s="1"/>
  <c r="Q3527" i="4"/>
  <c r="U3527" i="4" s="1"/>
  <c r="Q3519" i="4"/>
  <c r="Q3511" i="4"/>
  <c r="U3511" i="4" s="1"/>
  <c r="Q3503" i="4"/>
  <c r="U3503" i="4" s="1"/>
  <c r="Q3495" i="4"/>
  <c r="Q3487" i="4"/>
  <c r="U3487" i="4" s="1"/>
  <c r="Q3479" i="4"/>
  <c r="U3479" i="4" s="1"/>
  <c r="Q3471" i="4"/>
  <c r="Q3463" i="4"/>
  <c r="U3463" i="4" s="1"/>
  <c r="Q3455" i="4"/>
  <c r="Q3447" i="4"/>
  <c r="U3447" i="4" s="1"/>
  <c r="Q3439" i="4"/>
  <c r="U3439" i="4" s="1"/>
  <c r="Q3431" i="4"/>
  <c r="Q3423" i="4"/>
  <c r="Q3415" i="4"/>
  <c r="U3415" i="4" s="1"/>
  <c r="Q3407" i="4"/>
  <c r="U3407" i="4" s="1"/>
  <c r="Q3399" i="4"/>
  <c r="U3399" i="4" s="1"/>
  <c r="Q3391" i="4"/>
  <c r="Q3383" i="4"/>
  <c r="Q3375" i="4"/>
  <c r="U3375" i="4" s="1"/>
  <c r="Q3367" i="4"/>
  <c r="U3367" i="4" s="1"/>
  <c r="Q3359" i="4"/>
  <c r="Q3351" i="4"/>
  <c r="U3351" i="4" s="1"/>
  <c r="Q3343" i="4"/>
  <c r="U3343" i="4" s="1"/>
  <c r="Q3335" i="4"/>
  <c r="Q3327" i="4"/>
  <c r="Q3319" i="4"/>
  <c r="U3319" i="4" s="1"/>
  <c r="Q3311" i="4"/>
  <c r="U3311" i="4" s="1"/>
  <c r="Q3303" i="4"/>
  <c r="U3303" i="4" s="1"/>
  <c r="Q3295" i="4"/>
  <c r="U3295" i="4" s="1"/>
  <c r="Q3287" i="4"/>
  <c r="U3287" i="4" s="1"/>
  <c r="Q3279" i="4"/>
  <c r="U3279" i="4" s="1"/>
  <c r="Q3271" i="4"/>
  <c r="U3271" i="4" s="1"/>
  <c r="Q3263" i="4"/>
  <c r="Q3255" i="4"/>
  <c r="U3255" i="4" s="1"/>
  <c r="Q3247" i="4"/>
  <c r="U3247" i="4" s="1"/>
  <c r="Q3239" i="4"/>
  <c r="Q3231" i="4"/>
  <c r="Q3223" i="4"/>
  <c r="U3223" i="4" s="1"/>
  <c r="Q3215" i="4"/>
  <c r="U3215" i="4" s="1"/>
  <c r="Q3207" i="4"/>
  <c r="U3207" i="4" s="1"/>
  <c r="Q3199" i="4"/>
  <c r="U3199" i="4" s="1"/>
  <c r="Q3191" i="4"/>
  <c r="Q3183" i="4"/>
  <c r="U3183" i="4" s="1"/>
  <c r="Q3175" i="4"/>
  <c r="U3175" i="4" s="1"/>
  <c r="Q3167" i="4"/>
  <c r="U3167" i="4" s="1"/>
  <c r="Q3159" i="4"/>
  <c r="U3159" i="4" s="1"/>
  <c r="Q3151" i="4"/>
  <c r="U3151" i="4" s="1"/>
  <c r="Q3143" i="4"/>
  <c r="U3143" i="4" s="1"/>
  <c r="Q3135" i="4"/>
  <c r="Q3127" i="4"/>
  <c r="U3127" i="4" s="1"/>
  <c r="Q3119" i="4"/>
  <c r="U3119" i="4" s="1"/>
  <c r="Q3111" i="4"/>
  <c r="Q3103" i="4"/>
  <c r="U3103" i="4" s="1"/>
  <c r="Q3095" i="4"/>
  <c r="Q3087" i="4"/>
  <c r="U3087" i="4" s="1"/>
  <c r="Q3079" i="4"/>
  <c r="U3079" i="4" s="1"/>
  <c r="Q3071" i="4"/>
  <c r="Q3063" i="4"/>
  <c r="Q3055" i="4"/>
  <c r="U3055" i="4" s="1"/>
  <c r="Q3047" i="4"/>
  <c r="Q3039" i="4"/>
  <c r="Q3031" i="4"/>
  <c r="U3031" i="4" s="1"/>
  <c r="Q3023" i="4"/>
  <c r="U3023" i="4" s="1"/>
  <c r="Q3015" i="4"/>
  <c r="U3015" i="4" s="1"/>
  <c r="Q3007" i="4"/>
  <c r="Q2999" i="4"/>
  <c r="U2999" i="4" s="1"/>
  <c r="Q2991" i="4"/>
  <c r="U2991" i="4" s="1"/>
  <c r="Q2983" i="4"/>
  <c r="Q2975" i="4"/>
  <c r="U2975" i="4" s="1"/>
  <c r="Q2967" i="4"/>
  <c r="Q2959" i="4"/>
  <c r="U2959" i="4" s="1"/>
  <c r="Q2951" i="4"/>
  <c r="U2951" i="4" s="1"/>
  <c r="Q2943" i="4"/>
  <c r="Q2935" i="4"/>
  <c r="Q2927" i="4"/>
  <c r="U2927" i="4" s="1"/>
  <c r="Q2919" i="4"/>
  <c r="U2919" i="4" s="1"/>
  <c r="Q2911" i="4"/>
  <c r="Q2903" i="4"/>
  <c r="U2903" i="4" s="1"/>
  <c r="Q2895" i="4"/>
  <c r="U2895" i="4" s="1"/>
  <c r="Q2887" i="4"/>
  <c r="U2887" i="4" s="1"/>
  <c r="Q2879" i="4"/>
  <c r="U2879" i="4" s="1"/>
  <c r="Q2871" i="4"/>
  <c r="U2871" i="4" s="1"/>
  <c r="Q2863" i="4"/>
  <c r="U2863" i="4" s="1"/>
  <c r="Q2855" i="4"/>
  <c r="Q2847" i="4"/>
  <c r="U2847" i="4" s="1"/>
  <c r="Q2839" i="4"/>
  <c r="Q2831" i="4"/>
  <c r="U2831" i="4" s="1"/>
  <c r="Q2823" i="4"/>
  <c r="U2823" i="4" s="1"/>
  <c r="Q2815" i="4"/>
  <c r="Q2807" i="4"/>
  <c r="U2807" i="4" s="1"/>
  <c r="Q2799" i="4"/>
  <c r="U2799" i="4" s="1"/>
  <c r="Q2791" i="4"/>
  <c r="U2791" i="4" s="1"/>
  <c r="Q2783" i="4"/>
  <c r="Q2775" i="4"/>
  <c r="U2775" i="4" s="1"/>
  <c r="Q2767" i="4"/>
  <c r="U2767" i="4" s="1"/>
  <c r="Q2759" i="4"/>
  <c r="U2759" i="4" s="1"/>
  <c r="Q2751" i="4"/>
  <c r="Q2743" i="4"/>
  <c r="Q2735" i="4"/>
  <c r="U2735" i="4" s="1"/>
  <c r="Q2727" i="4"/>
  <c r="Q2719" i="4"/>
  <c r="Q2711" i="4"/>
  <c r="U2711" i="4" s="1"/>
  <c r="Q2703" i="4"/>
  <c r="U2703" i="4" s="1"/>
  <c r="Q2695" i="4"/>
  <c r="U2695" i="4" s="1"/>
  <c r="Q2687" i="4"/>
  <c r="U2687" i="4" s="1"/>
  <c r="Q2679" i="4"/>
  <c r="Q2671" i="4"/>
  <c r="U2671" i="4" s="1"/>
  <c r="Q2663" i="4"/>
  <c r="U2663" i="4" s="1"/>
  <c r="Q2655" i="4"/>
  <c r="U2655" i="4" s="1"/>
  <c r="Q2647" i="4"/>
  <c r="U2647" i="4" s="1"/>
  <c r="Q2639" i="4"/>
  <c r="U2639" i="4" s="1"/>
  <c r="Q2631" i="4"/>
  <c r="U2631" i="4" s="1"/>
  <c r="Q2623" i="4"/>
  <c r="U2623" i="4" s="1"/>
  <c r="Q2615" i="4"/>
  <c r="U2615" i="4" s="1"/>
  <c r="Q2607" i="4"/>
  <c r="U2607" i="4" s="1"/>
  <c r="Q2599" i="4"/>
  <c r="U2599" i="4" s="1"/>
  <c r="Q2591" i="4"/>
  <c r="U2591" i="4" s="1"/>
  <c r="Q2583" i="4"/>
  <c r="U2583" i="4" s="1"/>
  <c r="Q2575" i="4"/>
  <c r="U2575" i="4" s="1"/>
  <c r="Q2567" i="4"/>
  <c r="U2567" i="4" s="1"/>
  <c r="Q2559" i="4"/>
  <c r="U2559" i="4" s="1"/>
  <c r="Q2551" i="4"/>
  <c r="U2551" i="4" s="1"/>
  <c r="Q2543" i="4"/>
  <c r="U2543" i="4" s="1"/>
  <c r="Q2535" i="4"/>
  <c r="U2535" i="4" s="1"/>
  <c r="Q2527" i="4"/>
  <c r="U2527" i="4" s="1"/>
  <c r="Q2519" i="4"/>
  <c r="U2519" i="4" s="1"/>
  <c r="Q2511" i="4"/>
  <c r="U2511" i="4" s="1"/>
  <c r="Q2503" i="4"/>
  <c r="U2503" i="4" s="1"/>
  <c r="Q2495" i="4"/>
  <c r="U2495" i="4" s="1"/>
  <c r="Q2487" i="4"/>
  <c r="U2487" i="4" s="1"/>
  <c r="Q2479" i="4"/>
  <c r="U2479" i="4" s="1"/>
  <c r="Q2471" i="4"/>
  <c r="U2471" i="4" s="1"/>
  <c r="Q2463" i="4"/>
  <c r="U2463" i="4" s="1"/>
  <c r="Q2455" i="4"/>
  <c r="U2455" i="4" s="1"/>
  <c r="Q2447" i="4"/>
  <c r="U2447" i="4" s="1"/>
  <c r="Q2439" i="4"/>
  <c r="U2439" i="4" s="1"/>
  <c r="Q2431" i="4"/>
  <c r="U2431" i="4" s="1"/>
  <c r="Q2423" i="4"/>
  <c r="U2423" i="4" s="1"/>
  <c r="Q2415" i="4"/>
  <c r="U2415" i="4" s="1"/>
  <c r="Q2407" i="4"/>
  <c r="U2407" i="4" s="1"/>
  <c r="Q2399" i="4"/>
  <c r="U2399" i="4" s="1"/>
  <c r="Q2391" i="4"/>
  <c r="U2391" i="4" s="1"/>
  <c r="Q2383" i="4"/>
  <c r="U2383" i="4" s="1"/>
  <c r="Q2375" i="4"/>
  <c r="U2375" i="4" s="1"/>
  <c r="Q2367" i="4"/>
  <c r="U2367" i="4" s="1"/>
  <c r="Q2359" i="4"/>
  <c r="U2359" i="4" s="1"/>
  <c r="Q2351" i="4"/>
  <c r="U2351" i="4" s="1"/>
  <c r="Q2343" i="4"/>
  <c r="U2343" i="4" s="1"/>
  <c r="Q2335" i="4"/>
  <c r="U2335" i="4" s="1"/>
  <c r="Q2327" i="4"/>
  <c r="U2327" i="4" s="1"/>
  <c r="Q2319" i="4"/>
  <c r="U2319" i="4" s="1"/>
  <c r="Q2311" i="4"/>
  <c r="U2311" i="4" s="1"/>
  <c r="Q2303" i="4"/>
  <c r="U2303" i="4" s="1"/>
  <c r="Q2295" i="4"/>
  <c r="U2295" i="4" s="1"/>
  <c r="Q2287" i="4"/>
  <c r="U2287" i="4" s="1"/>
  <c r="Q2279" i="4"/>
  <c r="U2279" i="4" s="1"/>
  <c r="Q2271" i="4"/>
  <c r="U2271" i="4" s="1"/>
  <c r="Q2263" i="4"/>
  <c r="U2263" i="4" s="1"/>
  <c r="Q2255" i="4"/>
  <c r="U2255" i="4" s="1"/>
  <c r="Q2247" i="4"/>
  <c r="U2247" i="4" s="1"/>
  <c r="Q2239" i="4"/>
  <c r="U2239" i="4" s="1"/>
  <c r="Q2231" i="4"/>
  <c r="U2231" i="4" s="1"/>
  <c r="Q2223" i="4"/>
  <c r="U2223" i="4" s="1"/>
  <c r="Q2215" i="4"/>
  <c r="U2215" i="4" s="1"/>
  <c r="Q2207" i="4"/>
  <c r="U2207" i="4" s="1"/>
  <c r="Q2199" i="4"/>
  <c r="U2199" i="4" s="1"/>
  <c r="Q2191" i="4"/>
  <c r="U2191" i="4" s="1"/>
  <c r="Q2183" i="4"/>
  <c r="U2183" i="4" s="1"/>
  <c r="Q2175" i="4"/>
  <c r="U2175" i="4" s="1"/>
  <c r="Q2167" i="4"/>
  <c r="U2167" i="4" s="1"/>
  <c r="Q2159" i="4"/>
  <c r="U2159" i="4" s="1"/>
  <c r="Q2151" i="4"/>
  <c r="Q2143" i="4"/>
  <c r="Q2135" i="4"/>
  <c r="U2135" i="4" s="1"/>
  <c r="Q2127" i="4"/>
  <c r="U2127" i="4" s="1"/>
  <c r="Q2119" i="4"/>
  <c r="U2119" i="4" s="1"/>
  <c r="Q2111" i="4"/>
  <c r="U2111" i="4" s="1"/>
  <c r="Q2103" i="4"/>
  <c r="U2103" i="4" s="1"/>
  <c r="Q2095" i="4"/>
  <c r="U2095" i="4" s="1"/>
  <c r="Q2087" i="4"/>
  <c r="Q2079" i="4"/>
  <c r="U2079" i="4" s="1"/>
  <c r="Q2071" i="4"/>
  <c r="U2071" i="4" s="1"/>
  <c r="Q2063" i="4"/>
  <c r="U2063" i="4" s="1"/>
  <c r="Q2055" i="4"/>
  <c r="U2055" i="4" s="1"/>
  <c r="Q2047" i="4"/>
  <c r="Q2039" i="4"/>
  <c r="Q2031" i="4"/>
  <c r="U2031" i="4" s="1"/>
  <c r="Q2023" i="4"/>
  <c r="Q2015" i="4"/>
  <c r="U2015" i="4" s="1"/>
  <c r="Q2007" i="4"/>
  <c r="Q1999" i="4"/>
  <c r="U1999" i="4" s="1"/>
  <c r="Q1991" i="4"/>
  <c r="U1991" i="4" s="1"/>
  <c r="Q1983" i="4"/>
  <c r="Q1975" i="4"/>
  <c r="Q1967" i="4"/>
  <c r="U1967" i="4" s="1"/>
  <c r="Q1959" i="4"/>
  <c r="Q1951" i="4"/>
  <c r="U1951" i="4" s="1"/>
  <c r="Q1943" i="4"/>
  <c r="U1943" i="4" s="1"/>
  <c r="Q1935" i="4"/>
  <c r="U1935" i="4" s="1"/>
  <c r="Q1927" i="4"/>
  <c r="U1927" i="4" s="1"/>
  <c r="Q1919" i="4"/>
  <c r="U1919" i="4" s="1"/>
  <c r="Q1911" i="4"/>
  <c r="U1911" i="4" s="1"/>
  <c r="Q1903" i="4"/>
  <c r="U1903" i="4" s="1"/>
  <c r="Q1895" i="4"/>
  <c r="U1895" i="4" s="1"/>
  <c r="Q1887" i="4"/>
  <c r="Q1879" i="4"/>
  <c r="U1879" i="4" s="1"/>
  <c r="Q1871" i="4"/>
  <c r="U1871" i="4" s="1"/>
  <c r="Q1863" i="4"/>
  <c r="U1863" i="4" s="1"/>
  <c r="Q1855" i="4"/>
  <c r="Q1847" i="4"/>
  <c r="U1847" i="4" s="1"/>
  <c r="Q1839" i="4"/>
  <c r="U1839" i="4" s="1"/>
  <c r="Q1831" i="4"/>
  <c r="U1831" i="4" s="1"/>
  <c r="Q1823" i="4"/>
  <c r="Q1815" i="4"/>
  <c r="Q1807" i="4"/>
  <c r="Q1799" i="4"/>
  <c r="U1799" i="4" s="1"/>
  <c r="Q1791" i="4"/>
  <c r="Q1783" i="4"/>
  <c r="U1783" i="4" s="1"/>
  <c r="Q1775" i="4"/>
  <c r="U1775" i="4" s="1"/>
  <c r="Q1767" i="4"/>
  <c r="U1767" i="4" s="1"/>
  <c r="Q1759" i="4"/>
  <c r="U1759" i="4" s="1"/>
  <c r="Q1751" i="4"/>
  <c r="U1751" i="4" s="1"/>
  <c r="Q1743" i="4"/>
  <c r="U1743" i="4" s="1"/>
  <c r="Q1735" i="4"/>
  <c r="U1735" i="4" s="1"/>
  <c r="Q1727" i="4"/>
  <c r="U1727" i="4" s="1"/>
  <c r="Q1719" i="4"/>
  <c r="Q1711" i="4"/>
  <c r="U1711" i="4" s="1"/>
  <c r="Q1703" i="4"/>
  <c r="U1703" i="4" s="1"/>
  <c r="Q1695" i="4"/>
  <c r="Q1687" i="4"/>
  <c r="Q1679" i="4"/>
  <c r="U1679" i="4" s="1"/>
  <c r="Q1671" i="4"/>
  <c r="Q1663" i="4"/>
  <c r="U1663" i="4" s="1"/>
  <c r="Q1655" i="4"/>
  <c r="U1655" i="4" s="1"/>
  <c r="Q1647" i="4"/>
  <c r="U1647" i="4" s="1"/>
  <c r="Q1639" i="4"/>
  <c r="Q1631" i="4"/>
  <c r="Q1623" i="4"/>
  <c r="Q1615" i="4"/>
  <c r="U1615" i="4" s="1"/>
  <c r="Q1607" i="4"/>
  <c r="U1607" i="4" s="1"/>
  <c r="Q1599" i="4"/>
  <c r="U1599" i="4" s="1"/>
  <c r="Q1591" i="4"/>
  <c r="U1591" i="4" s="1"/>
  <c r="Q1583" i="4"/>
  <c r="U1583" i="4" s="1"/>
  <c r="Q1575" i="4"/>
  <c r="Q1567" i="4"/>
  <c r="U1567" i="4" s="1"/>
  <c r="Q1559" i="4"/>
  <c r="Q1551" i="4"/>
  <c r="U1551" i="4" s="1"/>
  <c r="Q1543" i="4"/>
  <c r="U1543" i="4" s="1"/>
  <c r="Q1535" i="4"/>
  <c r="U1535" i="4" s="1"/>
  <c r="Q1527" i="4"/>
  <c r="Q1519" i="4"/>
  <c r="U1519" i="4" s="1"/>
  <c r="Q1511" i="4"/>
  <c r="U1511" i="4" s="1"/>
  <c r="Q1503" i="4"/>
  <c r="U1503" i="4" s="1"/>
  <c r="Q1495" i="4"/>
  <c r="Q1487" i="4"/>
  <c r="U1487" i="4" s="1"/>
  <c r="Q1479" i="4"/>
  <c r="U1479" i="4" s="1"/>
  <c r="Q1471" i="4"/>
  <c r="Q1463" i="4"/>
  <c r="Q1455" i="4"/>
  <c r="U1455" i="4" s="1"/>
  <c r="Q1447" i="4"/>
  <c r="Q1439" i="4"/>
  <c r="U1439" i="4" s="1"/>
  <c r="Q1431" i="4"/>
  <c r="Q1423" i="4"/>
  <c r="U1423" i="4" s="1"/>
  <c r="Q1415" i="4"/>
  <c r="U1415" i="4" s="1"/>
  <c r="Q1407" i="4"/>
  <c r="Q1399" i="4"/>
  <c r="U1399" i="4" s="1"/>
  <c r="Q1391" i="4"/>
  <c r="U1391" i="4" s="1"/>
  <c r="Q1383" i="4"/>
  <c r="Q1375" i="4"/>
  <c r="Q1367" i="4"/>
  <c r="U1367" i="4" s="1"/>
  <c r="Q1359" i="4"/>
  <c r="U1359" i="4" s="1"/>
  <c r="Q1351" i="4"/>
  <c r="U1351" i="4" s="1"/>
  <c r="Q1343" i="4"/>
  <c r="U1343" i="4" s="1"/>
  <c r="Q1335" i="4"/>
  <c r="U1335" i="4" s="1"/>
  <c r="Q1327" i="4"/>
  <c r="U1327" i="4" s="1"/>
  <c r="Q1319" i="4"/>
  <c r="Q1311" i="4"/>
  <c r="Q1303" i="4"/>
  <c r="Q1295" i="4"/>
  <c r="Q1287" i="4"/>
  <c r="U1287" i="4" s="1"/>
  <c r="Q1279" i="4"/>
  <c r="U1279" i="4" s="1"/>
  <c r="Q1271" i="4"/>
  <c r="U1271" i="4" s="1"/>
  <c r="Q1263" i="4"/>
  <c r="U1263" i="4" s="1"/>
  <c r="Q1255" i="4"/>
  <c r="U1255" i="4" s="1"/>
  <c r="Q1247" i="4"/>
  <c r="Q1239" i="4"/>
  <c r="U1239" i="4" s="1"/>
  <c r="Q1231" i="4"/>
  <c r="U1231" i="4" s="1"/>
  <c r="Q1223" i="4"/>
  <c r="U1223" i="4" s="1"/>
  <c r="Q1215" i="4"/>
  <c r="U1215" i="4" s="1"/>
  <c r="Q1207" i="4"/>
  <c r="Q1199" i="4"/>
  <c r="U1199" i="4" s="1"/>
  <c r="Q1191" i="4"/>
  <c r="Q1183" i="4"/>
  <c r="U1183" i="4" s="1"/>
  <c r="Q1175" i="4"/>
  <c r="Q1167" i="4"/>
  <c r="U1167" i="4" s="1"/>
  <c r="Q1159" i="4"/>
  <c r="U1159" i="4" s="1"/>
  <c r="Q1151" i="4"/>
  <c r="U1151" i="4" s="1"/>
  <c r="Q1143" i="4"/>
  <c r="Q1135" i="4"/>
  <c r="U1135" i="4" s="1"/>
  <c r="Q1127" i="4"/>
  <c r="U1127" i="4" s="1"/>
  <c r="Q1119" i="4"/>
  <c r="Q1111" i="4"/>
  <c r="Q1103" i="4"/>
  <c r="U1103" i="4" s="1"/>
  <c r="Q1095" i="4"/>
  <c r="U1095" i="4" s="1"/>
  <c r="Q1087" i="4"/>
  <c r="U1087" i="4" s="1"/>
  <c r="Q1079" i="4"/>
  <c r="Q1071" i="4"/>
  <c r="U1071" i="4" s="1"/>
  <c r="Q1063" i="4"/>
  <c r="U1063" i="4" s="1"/>
  <c r="Q1055" i="4"/>
  <c r="Q1047" i="4"/>
  <c r="Q1039" i="4"/>
  <c r="U1039" i="4" s="1"/>
  <c r="Q1031" i="4"/>
  <c r="U1031" i="4" s="1"/>
  <c r="Q1023" i="4"/>
  <c r="U1023" i="4" s="1"/>
  <c r="Q1015" i="4"/>
  <c r="Q1007" i="4"/>
  <c r="U1007" i="4" s="1"/>
  <c r="Q999" i="4"/>
  <c r="Q991" i="4"/>
  <c r="U991" i="4" s="1"/>
  <c r="Q983" i="4"/>
  <c r="Q975" i="4"/>
  <c r="U975" i="4" s="1"/>
  <c r="Q967" i="4"/>
  <c r="U967" i="4" s="1"/>
  <c r="Q959" i="4"/>
  <c r="Q951" i="4"/>
  <c r="U951" i="4" s="1"/>
  <c r="Q943" i="4"/>
  <c r="U943" i="4" s="1"/>
  <c r="Q935" i="4"/>
  <c r="U935" i="4" s="1"/>
  <c r="Q927" i="4"/>
  <c r="U927" i="4" s="1"/>
  <c r="Q919" i="4"/>
  <c r="Q911" i="4"/>
  <c r="U911" i="4" s="1"/>
  <c r="Q903" i="4"/>
  <c r="U903" i="4" s="1"/>
  <c r="Q895" i="4"/>
  <c r="U895" i="4" s="1"/>
  <c r="Q887" i="4"/>
  <c r="U887" i="4" s="1"/>
  <c r="Q879" i="4"/>
  <c r="U879" i="4" s="1"/>
  <c r="Q871" i="4"/>
  <c r="U871" i="4" s="1"/>
  <c r="Q863" i="4"/>
  <c r="U863" i="4" s="1"/>
  <c r="Q855" i="4"/>
  <c r="U855" i="4" s="1"/>
  <c r="Q847" i="4"/>
  <c r="U847" i="4" s="1"/>
  <c r="Q839" i="4"/>
  <c r="U839" i="4" s="1"/>
  <c r="Q831" i="4"/>
  <c r="Q823" i="4"/>
  <c r="U823" i="4" s="1"/>
  <c r="Q815" i="4"/>
  <c r="U815" i="4" s="1"/>
  <c r="Q807" i="4"/>
  <c r="Q799" i="4"/>
  <c r="U799" i="4" s="1"/>
  <c r="Q791" i="4"/>
  <c r="U791" i="4" s="1"/>
  <c r="Q783" i="4"/>
  <c r="U783" i="4" s="1"/>
  <c r="Q775" i="4"/>
  <c r="U775" i="4" s="1"/>
  <c r="Q767" i="4"/>
  <c r="Q759" i="4"/>
  <c r="U759" i="4" s="1"/>
  <c r="Q751" i="4"/>
  <c r="U751" i="4" s="1"/>
  <c r="Q743" i="4"/>
  <c r="Q735" i="4"/>
  <c r="U735" i="4" s="1"/>
  <c r="Q727" i="4"/>
  <c r="U727" i="4" s="1"/>
  <c r="Q719" i="4"/>
  <c r="U719" i="4" s="1"/>
  <c r="Q711" i="4"/>
  <c r="U711" i="4" s="1"/>
  <c r="Q703" i="4"/>
  <c r="Q695" i="4"/>
  <c r="U695" i="4" s="1"/>
  <c r="Q687" i="4"/>
  <c r="U687" i="4" s="1"/>
  <c r="Q679" i="4"/>
  <c r="Q671" i="4"/>
  <c r="U671" i="4" s="1"/>
  <c r="Q663" i="4"/>
  <c r="U663" i="4" s="1"/>
  <c r="Q655" i="4"/>
  <c r="U655" i="4" s="1"/>
  <c r="Q647" i="4"/>
  <c r="U647" i="4" s="1"/>
  <c r="Q639" i="4"/>
  <c r="Q631" i="4"/>
  <c r="U631" i="4" s="1"/>
  <c r="Q623" i="4"/>
  <c r="U623" i="4" s="1"/>
  <c r="Q615" i="4"/>
  <c r="Q607" i="4"/>
  <c r="U607" i="4" s="1"/>
  <c r="Q599" i="4"/>
  <c r="U599" i="4" s="1"/>
  <c r="Q591" i="4"/>
  <c r="U591" i="4" s="1"/>
  <c r="Q583" i="4"/>
  <c r="U583" i="4" s="1"/>
  <c r="Q575" i="4"/>
  <c r="Q567" i="4"/>
  <c r="U567" i="4" s="1"/>
  <c r="Q559" i="4"/>
  <c r="U559" i="4" s="1"/>
  <c r="Q551" i="4"/>
  <c r="Q543" i="4"/>
  <c r="U543" i="4" s="1"/>
  <c r="Q535" i="4"/>
  <c r="U535" i="4" s="1"/>
  <c r="Q527" i="4"/>
  <c r="U527" i="4" s="1"/>
  <c r="Q519" i="4"/>
  <c r="U519" i="4" s="1"/>
  <c r="Q511" i="4"/>
  <c r="Q503" i="4"/>
  <c r="U503" i="4" s="1"/>
  <c r="Q495" i="4"/>
  <c r="U495" i="4" s="1"/>
  <c r="Q487" i="4"/>
  <c r="Q479" i="4"/>
  <c r="U479" i="4" s="1"/>
  <c r="Q471" i="4"/>
  <c r="U471" i="4" s="1"/>
  <c r="Q463" i="4"/>
  <c r="U463" i="4" s="1"/>
  <c r="Q455" i="4"/>
  <c r="U455" i="4" s="1"/>
  <c r="Q447" i="4"/>
  <c r="Q439" i="4"/>
  <c r="U439" i="4" s="1"/>
  <c r="Q3460" i="4"/>
  <c r="U3460" i="4" s="1"/>
  <c r="Q2811" i="4"/>
  <c r="Q1642" i="4"/>
  <c r="Q1610" i="4"/>
  <c r="U1610" i="4" s="1"/>
  <c r="Q1578" i="4"/>
  <c r="U1578" i="4" s="1"/>
  <c r="Q1554" i="4"/>
  <c r="Q1530" i="4"/>
  <c r="Q1498" i="4"/>
  <c r="U1498" i="4" s="1"/>
  <c r="Q1474" i="4"/>
  <c r="U1474" i="4" s="1"/>
  <c r="Q1450" i="4"/>
  <c r="Q1418" i="4"/>
  <c r="Q1386" i="4"/>
  <c r="Q1354" i="4"/>
  <c r="U1354" i="4" s="1"/>
  <c r="Q1322" i="4"/>
  <c r="U1322" i="4" s="1"/>
  <c r="Q1298" i="4"/>
  <c r="Q1274" i="4"/>
  <c r="U1274" i="4" s="1"/>
  <c r="Q1242" i="4"/>
  <c r="U1242" i="4" s="1"/>
  <c r="Q1210" i="4"/>
  <c r="Q1178" i="4"/>
  <c r="Q1146" i="4"/>
  <c r="Q1114" i="4"/>
  <c r="Q1090" i="4"/>
  <c r="U1090" i="4" s="1"/>
  <c r="Q1066" i="4"/>
  <c r="U1066" i="4" s="1"/>
  <c r="Q1034" i="4"/>
  <c r="Q1002" i="4"/>
  <c r="U1002" i="4" s="1"/>
  <c r="Q970" i="4"/>
  <c r="U970" i="4" s="1"/>
  <c r="Q938" i="4"/>
  <c r="Q914" i="4"/>
  <c r="U914" i="4" s="1"/>
  <c r="Q882" i="4"/>
  <c r="U882" i="4" s="1"/>
  <c r="Q850" i="4"/>
  <c r="U850" i="4" s="1"/>
  <c r="Q818" i="4"/>
  <c r="Q786" i="4"/>
  <c r="Q754" i="4"/>
  <c r="U754" i="4" s="1"/>
  <c r="Q722" i="4"/>
  <c r="U722" i="4" s="1"/>
  <c r="Q698" i="4"/>
  <c r="U698" i="4" s="1"/>
  <c r="Q666" i="4"/>
  <c r="Q634" i="4"/>
  <c r="U634" i="4" s="1"/>
  <c r="Q602" i="4"/>
  <c r="Q570" i="4"/>
  <c r="Q538" i="4"/>
  <c r="Q498" i="4"/>
  <c r="U498" i="4" s="1"/>
  <c r="Q466" i="4"/>
  <c r="Q434" i="4"/>
  <c r="Q402" i="4"/>
  <c r="Q378" i="4"/>
  <c r="U378" i="4" s="1"/>
  <c r="Q346" i="4"/>
  <c r="U346" i="4" s="1"/>
  <c r="Q322" i="4"/>
  <c r="Q290" i="4"/>
  <c r="Q258" i="4"/>
  <c r="U258" i="4" s="1"/>
  <c r="Q226" i="4"/>
  <c r="Q194" i="4"/>
  <c r="U194" i="4" s="1"/>
  <c r="Q178" i="4"/>
  <c r="U178" i="4" s="1"/>
  <c r="Q146" i="4"/>
  <c r="U146" i="4" s="1"/>
  <c r="Q114" i="4"/>
  <c r="U114" i="4" s="1"/>
  <c r="Q82" i="4"/>
  <c r="Q58" i="4"/>
  <c r="Q10" i="4"/>
  <c r="U10" i="4" s="1"/>
  <c r="Q3630" i="4"/>
  <c r="Q3622" i="4"/>
  <c r="U3622" i="4" s="1"/>
  <c r="Q3614" i="4"/>
  <c r="U3614" i="4" s="1"/>
  <c r="Q3606" i="4"/>
  <c r="U3606" i="4" s="1"/>
  <c r="Q3598" i="4"/>
  <c r="Q3590" i="4"/>
  <c r="U3590" i="4" s="1"/>
  <c r="Q3582" i="4"/>
  <c r="U3582" i="4" s="1"/>
  <c r="Q3574" i="4"/>
  <c r="U3574" i="4" s="1"/>
  <c r="Q3566" i="4"/>
  <c r="Q3558" i="4"/>
  <c r="U3558" i="4" s="1"/>
  <c r="Q3550" i="4"/>
  <c r="Q3542" i="4"/>
  <c r="U3542" i="4" s="1"/>
  <c r="Q3534" i="4"/>
  <c r="U3534" i="4" s="1"/>
  <c r="Q3526" i="4"/>
  <c r="U3526" i="4" s="1"/>
  <c r="Q3518" i="4"/>
  <c r="U3518" i="4" s="1"/>
  <c r="Q3510" i="4"/>
  <c r="U3510" i="4" s="1"/>
  <c r="Q3502" i="4"/>
  <c r="U3502" i="4" s="1"/>
  <c r="Q3494" i="4"/>
  <c r="U3494" i="4" s="1"/>
  <c r="Q3486" i="4"/>
  <c r="Q3478" i="4"/>
  <c r="U3478" i="4" s="1"/>
  <c r="Q3470" i="4"/>
  <c r="U3470" i="4" s="1"/>
  <c r="Q3462" i="4"/>
  <c r="Q3454" i="4"/>
  <c r="U3454" i="4" s="1"/>
  <c r="Q3446" i="4"/>
  <c r="U3446" i="4" s="1"/>
  <c r="Q3438" i="4"/>
  <c r="U3438" i="4" s="1"/>
  <c r="Q3430" i="4"/>
  <c r="U3430" i="4" s="1"/>
  <c r="Q3422" i="4"/>
  <c r="U3422" i="4" s="1"/>
  <c r="Q3414" i="4"/>
  <c r="U3414" i="4" s="1"/>
  <c r="Q3406" i="4"/>
  <c r="U3406" i="4" s="1"/>
  <c r="Q3398" i="4"/>
  <c r="U3398" i="4" s="1"/>
  <c r="Q3390" i="4"/>
  <c r="U3390" i="4" s="1"/>
  <c r="Q3382" i="4"/>
  <c r="U3382" i="4" s="1"/>
  <c r="Q3374" i="4"/>
  <c r="U3374" i="4" s="1"/>
  <c r="Q3366" i="4"/>
  <c r="Q3358" i="4"/>
  <c r="Q3350" i="4"/>
  <c r="U3350" i="4" s="1"/>
  <c r="Q3342" i="4"/>
  <c r="Q3334" i="4"/>
  <c r="Q3326" i="4"/>
  <c r="Q3318" i="4"/>
  <c r="U3318" i="4" s="1"/>
  <c r="Q3310" i="4"/>
  <c r="U3310" i="4" s="1"/>
  <c r="Q3302" i="4"/>
  <c r="Q3294" i="4"/>
  <c r="U3294" i="4" s="1"/>
  <c r="Q3286" i="4"/>
  <c r="U3286" i="4" s="1"/>
  <c r="Q3278" i="4"/>
  <c r="U3278" i="4" s="1"/>
  <c r="Q3270" i="4"/>
  <c r="Q3262" i="4"/>
  <c r="U3262" i="4" s="1"/>
  <c r="Q3254" i="4"/>
  <c r="U3254" i="4" s="1"/>
  <c r="Q3246" i="4"/>
  <c r="U3246" i="4" s="1"/>
  <c r="Q3238" i="4"/>
  <c r="U3238" i="4" s="1"/>
  <c r="Q3230" i="4"/>
  <c r="U3230" i="4" s="1"/>
  <c r="Q3222" i="4"/>
  <c r="U3222" i="4" s="1"/>
  <c r="Q3214" i="4"/>
  <c r="U3214" i="4" s="1"/>
  <c r="Q3206" i="4"/>
  <c r="U3206" i="4" s="1"/>
  <c r="Q3198" i="4"/>
  <c r="U3198" i="4" s="1"/>
  <c r="Q3190" i="4"/>
  <c r="U3190" i="4" s="1"/>
  <c r="Q3182" i="4"/>
  <c r="U3182" i="4" s="1"/>
  <c r="Q3174" i="4"/>
  <c r="U3174" i="4" s="1"/>
  <c r="Q3166" i="4"/>
  <c r="Q3158" i="4"/>
  <c r="U3158" i="4" s="1"/>
  <c r="Q3150" i="4"/>
  <c r="U3150" i="4" s="1"/>
  <c r="Q3142" i="4"/>
  <c r="U3142" i="4" s="1"/>
  <c r="Q3134" i="4"/>
  <c r="U3134" i="4" s="1"/>
  <c r="Q3126" i="4"/>
  <c r="U3126" i="4" s="1"/>
  <c r="Q3118" i="4"/>
  <c r="U3118" i="4" s="1"/>
  <c r="Q3110" i="4"/>
  <c r="Q3102" i="4"/>
  <c r="U3102" i="4" s="1"/>
  <c r="Q3094" i="4"/>
  <c r="U3094" i="4" s="1"/>
  <c r="Q3086" i="4"/>
  <c r="U3086" i="4" s="1"/>
  <c r="Q3078" i="4"/>
  <c r="Q3070" i="4"/>
  <c r="Q3062" i="4"/>
  <c r="U3062" i="4" s="1"/>
  <c r="Q3054" i="4"/>
  <c r="U3054" i="4" s="1"/>
  <c r="Q3046" i="4"/>
  <c r="Q3038" i="4"/>
  <c r="U3038" i="4" s="1"/>
  <c r="Q3030" i="4"/>
  <c r="U3030" i="4" s="1"/>
  <c r="Q3022" i="4"/>
  <c r="U3022" i="4" s="1"/>
  <c r="Q3014" i="4"/>
  <c r="Q3006" i="4"/>
  <c r="U3006" i="4" s="1"/>
  <c r="Q2998" i="4"/>
  <c r="U2998" i="4" s="1"/>
  <c r="Q2990" i="4"/>
  <c r="U2990" i="4" s="1"/>
  <c r="Q2982" i="4"/>
  <c r="Q2974" i="4"/>
  <c r="U2974" i="4" s="1"/>
  <c r="Q2966" i="4"/>
  <c r="U2966" i="4" s="1"/>
  <c r="Q2958" i="4"/>
  <c r="U2958" i="4" s="1"/>
  <c r="Q2950" i="4"/>
  <c r="Q2942" i="4"/>
  <c r="U2942" i="4" s="1"/>
  <c r="Q2934" i="4"/>
  <c r="U2934" i="4" s="1"/>
  <c r="Q2926" i="4"/>
  <c r="U2926" i="4" s="1"/>
  <c r="Q2918" i="4"/>
  <c r="Q2910" i="4"/>
  <c r="Q2902" i="4"/>
  <c r="U2902" i="4" s="1"/>
  <c r="Q2894" i="4"/>
  <c r="U2894" i="4" s="1"/>
  <c r="Q2886" i="4"/>
  <c r="U2886" i="4" s="1"/>
  <c r="Q2878" i="4"/>
  <c r="U2878" i="4" s="1"/>
  <c r="Q2870" i="4"/>
  <c r="U2870" i="4" s="1"/>
  <c r="Q2862" i="4"/>
  <c r="Q2854" i="4"/>
  <c r="U2854" i="4" s="1"/>
  <c r="Q2846" i="4"/>
  <c r="Q2838" i="4"/>
  <c r="U2838" i="4" s="1"/>
  <c r="Q2830" i="4"/>
  <c r="U2830" i="4" s="1"/>
  <c r="Q2822" i="4"/>
  <c r="U2822" i="4" s="1"/>
  <c r="Q2814" i="4"/>
  <c r="U2814" i="4" s="1"/>
  <c r="Q2806" i="4"/>
  <c r="U2806" i="4" s="1"/>
  <c r="Q2798" i="4"/>
  <c r="Q2790" i="4"/>
  <c r="Q2782" i="4"/>
  <c r="Q2774" i="4"/>
  <c r="U2774" i="4" s="1"/>
  <c r="Q2766" i="4"/>
  <c r="Q2758" i="4"/>
  <c r="U2758" i="4" s="1"/>
  <c r="Q2750" i="4"/>
  <c r="U2750" i="4" s="1"/>
  <c r="Q2742" i="4"/>
  <c r="U2742" i="4" s="1"/>
  <c r="Q2734" i="4"/>
  <c r="Q2726" i="4"/>
  <c r="U2726" i="4" s="1"/>
  <c r="Q2718" i="4"/>
  <c r="Q2710" i="4"/>
  <c r="U2710" i="4" s="1"/>
  <c r="Q2702" i="4"/>
  <c r="U2702" i="4" s="1"/>
  <c r="Q2694" i="4"/>
  <c r="Q2686" i="4"/>
  <c r="U2686" i="4" s="1"/>
  <c r="Q2678" i="4"/>
  <c r="U2678" i="4" s="1"/>
  <c r="Q2670" i="4"/>
  <c r="U2670" i="4" s="1"/>
  <c r="Q2662" i="4"/>
  <c r="U2662" i="4" s="1"/>
  <c r="Q2654" i="4"/>
  <c r="Q2646" i="4"/>
  <c r="U2646" i="4" s="1"/>
  <c r="Q2638" i="4"/>
  <c r="U2638" i="4" s="1"/>
  <c r="Q2630" i="4"/>
  <c r="Q2622" i="4"/>
  <c r="Q2614" i="4"/>
  <c r="U2614" i="4" s="1"/>
  <c r="Q2606" i="4"/>
  <c r="U2606" i="4" s="1"/>
  <c r="Q2598" i="4"/>
  <c r="U2598" i="4" s="1"/>
  <c r="Q2590" i="4"/>
  <c r="Q2582" i="4"/>
  <c r="U2582" i="4" s="1"/>
  <c r="Q2566" i="4"/>
  <c r="U2566" i="4" s="1"/>
  <c r="Q2558" i="4"/>
  <c r="Q2550" i="4"/>
  <c r="U2550" i="4" s="1"/>
  <c r="Q2534" i="4"/>
  <c r="U2534" i="4" s="1"/>
  <c r="Q2526" i="4"/>
  <c r="Q2518" i="4"/>
  <c r="Q2502" i="4"/>
  <c r="Q2494" i="4"/>
  <c r="Q2486" i="4"/>
  <c r="U2486" i="4" s="1"/>
  <c r="Q2470" i="4"/>
  <c r="U2470" i="4" s="1"/>
  <c r="Q2462" i="4"/>
  <c r="U2462" i="4" s="1"/>
  <c r="Q2454" i="4"/>
  <c r="U2454" i="4" s="1"/>
  <c r="Q2438" i="4"/>
  <c r="Q2430" i="4"/>
  <c r="Q2422" i="4"/>
  <c r="U2422" i="4" s="1"/>
  <c r="Q2406" i="4"/>
  <c r="U2406" i="4" s="1"/>
  <c r="Q2398" i="4"/>
  <c r="U2398" i="4" s="1"/>
  <c r="Q2390" i="4"/>
  <c r="Q2374" i="4"/>
  <c r="U2374" i="4" s="1"/>
  <c r="Q2366" i="4"/>
  <c r="U2366" i="4" s="1"/>
  <c r="Q2358" i="4"/>
  <c r="U2358" i="4" s="1"/>
  <c r="Q2342" i="4"/>
  <c r="U2342" i="4" s="1"/>
  <c r="Q2334" i="4"/>
  <c r="Q2326" i="4"/>
  <c r="U2326" i="4" s="1"/>
  <c r="Q2310" i="4"/>
  <c r="U2310" i="4" s="1"/>
  <c r="Q2302" i="4"/>
  <c r="Q2294" i="4"/>
  <c r="U2294" i="4" s="1"/>
  <c r="Q2278" i="4"/>
  <c r="U2278" i="4" s="1"/>
  <c r="Q2270" i="4"/>
  <c r="Q2262" i="4"/>
  <c r="Q2246" i="4"/>
  <c r="Q2238" i="4"/>
  <c r="Q2230" i="4"/>
  <c r="U2230" i="4" s="1"/>
  <c r="Q2214" i="4"/>
  <c r="U2214" i="4" s="1"/>
  <c r="Q2206" i="4"/>
  <c r="U2206" i="4" s="1"/>
  <c r="Q2198" i="4"/>
  <c r="U2198" i="4" s="1"/>
  <c r="Q2182" i="4"/>
  <c r="Q2174" i="4"/>
  <c r="Q2166" i="4"/>
  <c r="Q2158" i="4"/>
  <c r="U2158" i="4" s="1"/>
  <c r="Q2150" i="4"/>
  <c r="U2150" i="4" s="1"/>
  <c r="Q2142" i="4"/>
  <c r="U2142" i="4" s="1"/>
  <c r="Q2134" i="4"/>
  <c r="U2134" i="4" s="1"/>
  <c r="Q2126" i="4"/>
  <c r="U2126" i="4" s="1"/>
  <c r="Q2118" i="4"/>
  <c r="U2118" i="4" s="1"/>
  <c r="Q2110" i="4"/>
  <c r="Q2102" i="4"/>
  <c r="U2102" i="4" s="1"/>
  <c r="Q2094" i="4"/>
  <c r="U2094" i="4" s="1"/>
  <c r="Q2086" i="4"/>
  <c r="U2086" i="4" s="1"/>
  <c r="Q2078" i="4"/>
  <c r="Q2070" i="4"/>
  <c r="U2070" i="4" s="1"/>
  <c r="Q2062" i="4"/>
  <c r="U2062" i="4" s="1"/>
  <c r="Q2054" i="4"/>
  <c r="Q2046" i="4"/>
  <c r="Q2038" i="4"/>
  <c r="U2038" i="4" s="1"/>
  <c r="Q2030" i="4"/>
  <c r="U2030" i="4" s="1"/>
  <c r="Q2022" i="4"/>
  <c r="U2022" i="4" s="1"/>
  <c r="Q2014" i="4"/>
  <c r="Q2006" i="4"/>
  <c r="U2006" i="4" s="1"/>
  <c r="Q1998" i="4"/>
  <c r="U1998" i="4" s="1"/>
  <c r="Q1990" i="4"/>
  <c r="Q1982" i="4"/>
  <c r="U1982" i="4" s="1"/>
  <c r="Q1974" i="4"/>
  <c r="U1974" i="4" s="1"/>
  <c r="Q1966" i="4"/>
  <c r="U1966" i="4" s="1"/>
  <c r="Q1958" i="4"/>
  <c r="U1958" i="4" s="1"/>
  <c r="Q1950" i="4"/>
  <c r="U1950" i="4" s="1"/>
  <c r="Q1942" i="4"/>
  <c r="U1942" i="4" s="1"/>
  <c r="Q1934" i="4"/>
  <c r="U1934" i="4" s="1"/>
  <c r="Q1926" i="4"/>
  <c r="U1926" i="4" s="1"/>
  <c r="Q1918" i="4"/>
  <c r="Q1910" i="4"/>
  <c r="Q1902" i="4"/>
  <c r="U1902" i="4" s="1"/>
  <c r="Q1886" i="4"/>
  <c r="U1886" i="4" s="1"/>
  <c r="Q1878" i="4"/>
  <c r="Q1870" i="4"/>
  <c r="U1870" i="4" s="1"/>
  <c r="Q1862" i="4"/>
  <c r="U1862" i="4" s="1"/>
  <c r="Q1854" i="4"/>
  <c r="U1854" i="4" s="1"/>
  <c r="Q1846" i="4"/>
  <c r="Q1838" i="4"/>
  <c r="Q1830" i="4"/>
  <c r="U1830" i="4" s="1"/>
  <c r="Q1822" i="4"/>
  <c r="Q1814" i="4"/>
  <c r="U1814" i="4" s="1"/>
  <c r="Q1806" i="4"/>
  <c r="U1806" i="4" s="1"/>
  <c r="Q1798" i="4"/>
  <c r="U1798" i="4" s="1"/>
  <c r="Q1790" i="4"/>
  <c r="Q1782" i="4"/>
  <c r="U1782" i="4" s="1"/>
  <c r="Q1774" i="4"/>
  <c r="Q1766" i="4"/>
  <c r="U1766" i="4" s="1"/>
  <c r="Q1758" i="4"/>
  <c r="U1758" i="4" s="1"/>
  <c r="Q1750" i="4"/>
  <c r="U1750" i="4" s="1"/>
  <c r="Q1742" i="4"/>
  <c r="U1742" i="4" s="1"/>
  <c r="Q1734" i="4"/>
  <c r="U1734" i="4" s="1"/>
  <c r="Q1726" i="4"/>
  <c r="Q1718" i="4"/>
  <c r="Q1710" i="4"/>
  <c r="Q1702" i="4"/>
  <c r="U1702" i="4" s="1"/>
  <c r="Q1694" i="4"/>
  <c r="U1694" i="4" s="1"/>
  <c r="Q1686" i="4"/>
  <c r="U1686" i="4" s="1"/>
  <c r="Q1678" i="4"/>
  <c r="U1678" i="4" s="1"/>
  <c r="Q1670" i="4"/>
  <c r="U1670" i="4" s="1"/>
  <c r="Q1662" i="4"/>
  <c r="U1662" i="4" s="1"/>
  <c r="Q1654" i="4"/>
  <c r="Q1646" i="4"/>
  <c r="Q1638" i="4"/>
  <c r="Q1630" i="4"/>
  <c r="U1630" i="4" s="1"/>
  <c r="Q1622" i="4"/>
  <c r="U1622" i="4" s="1"/>
  <c r="Q1614" i="4"/>
  <c r="U1614" i="4" s="1"/>
  <c r="Q1606" i="4"/>
  <c r="U1606" i="4" s="1"/>
  <c r="Q1598" i="4"/>
  <c r="U1598" i="4" s="1"/>
  <c r="Q1590" i="4"/>
  <c r="U1590" i="4" s="1"/>
  <c r="Q1582" i="4"/>
  <c r="U1582" i="4" s="1"/>
  <c r="Q1574" i="4"/>
  <c r="U1574" i="4" s="1"/>
  <c r="Q1566" i="4"/>
  <c r="U1566" i="4" s="1"/>
  <c r="Q1558" i="4"/>
  <c r="U1558" i="4" s="1"/>
  <c r="Q1550" i="4"/>
  <c r="Q1542" i="4"/>
  <c r="U1542" i="4" s="1"/>
  <c r="Q1534" i="4"/>
  <c r="U1534" i="4" s="1"/>
  <c r="Q1526" i="4"/>
  <c r="U1526" i="4" s="1"/>
  <c r="Q1518" i="4"/>
  <c r="U1518" i="4" s="1"/>
  <c r="Q1510" i="4"/>
  <c r="U1510" i="4" s="1"/>
  <c r="Q1494" i="4"/>
  <c r="Q1486" i="4"/>
  <c r="Q1478" i="4"/>
  <c r="Q1470" i="4"/>
  <c r="U1470" i="4" s="1"/>
  <c r="Q1462" i="4"/>
  <c r="U1462" i="4" s="1"/>
  <c r="Q1454" i="4"/>
  <c r="U1454" i="4" s="1"/>
  <c r="Q1446" i="4"/>
  <c r="U1446" i="4" s="1"/>
  <c r="Q1438" i="4"/>
  <c r="U1438" i="4" s="1"/>
  <c r="Q1430" i="4"/>
  <c r="U1430" i="4" s="1"/>
  <c r="Q1422" i="4"/>
  <c r="U1422" i="4" s="1"/>
  <c r="Q1414" i="4"/>
  <c r="U1414" i="4" s="1"/>
  <c r="Q1406" i="4"/>
  <c r="U1406" i="4" s="1"/>
  <c r="Q1398" i="4"/>
  <c r="Q1390" i="4"/>
  <c r="Q1382" i="4"/>
  <c r="U1382" i="4" s="1"/>
  <c r="Q1374" i="4"/>
  <c r="U1374" i="4" s="1"/>
  <c r="Q1366" i="4"/>
  <c r="U1366" i="4" s="1"/>
  <c r="Q1358" i="4"/>
  <c r="Q1350" i="4"/>
  <c r="U1350" i="4" s="1"/>
  <c r="Q1342" i="4"/>
  <c r="U1342" i="4" s="1"/>
  <c r="Q1334" i="4"/>
  <c r="Q1326" i="4"/>
  <c r="U1326" i="4" s="1"/>
  <c r="Q1318" i="4"/>
  <c r="U1318" i="4" s="1"/>
  <c r="Q1310" i="4"/>
  <c r="Q1302" i="4"/>
  <c r="U1302" i="4" s="1"/>
  <c r="Q1294" i="4"/>
  <c r="Q1286" i="4"/>
  <c r="U1286" i="4" s="1"/>
  <c r="Q1278" i="4"/>
  <c r="U1278" i="4" s="1"/>
  <c r="Q1270" i="4"/>
  <c r="U1270" i="4" s="1"/>
  <c r="Q1262" i="4"/>
  <c r="Q1254" i="4"/>
  <c r="U1254" i="4" s="1"/>
  <c r="Q1246" i="4"/>
  <c r="U1246" i="4" s="1"/>
  <c r="Q1238" i="4"/>
  <c r="U1238" i="4" s="1"/>
  <c r="Q1230" i="4"/>
  <c r="Q1222" i="4"/>
  <c r="U1222" i="4" s="1"/>
  <c r="Q1214" i="4"/>
  <c r="U1214" i="4" s="1"/>
  <c r="Q1206" i="4"/>
  <c r="Q1198" i="4"/>
  <c r="U1198" i="4" s="1"/>
  <c r="Q1190" i="4"/>
  <c r="Q1182" i="4"/>
  <c r="U1182" i="4" s="1"/>
  <c r="Q1174" i="4"/>
  <c r="Q1166" i="4"/>
  <c r="U1166" i="4" s="1"/>
  <c r="Q1158" i="4"/>
  <c r="U1158" i="4" s="1"/>
  <c r="Q1150" i="4"/>
  <c r="U1150" i="4" s="1"/>
  <c r="Q1142" i="4"/>
  <c r="Q1134" i="4"/>
  <c r="Q1126" i="4"/>
  <c r="U1126" i="4" s="1"/>
  <c r="Q1118" i="4"/>
  <c r="U1118" i="4" s="1"/>
  <c r="Q1110" i="4"/>
  <c r="Q1102" i="4"/>
  <c r="U1102" i="4" s="1"/>
  <c r="Q1094" i="4"/>
  <c r="U1094" i="4" s="1"/>
  <c r="Q1086" i="4"/>
  <c r="U1086" i="4" s="1"/>
  <c r="Q1078" i="4"/>
  <c r="U1078" i="4" s="1"/>
  <c r="Q1070" i="4"/>
  <c r="Q1062" i="4"/>
  <c r="Q1054" i="4"/>
  <c r="U1054" i="4" s="1"/>
  <c r="Q1046" i="4"/>
  <c r="U1046" i="4" s="1"/>
  <c r="Q1038" i="4"/>
  <c r="Q1030" i="4"/>
  <c r="Q1022" i="4"/>
  <c r="U1022" i="4" s="1"/>
  <c r="Q1014" i="4"/>
  <c r="U1014" i="4" s="1"/>
  <c r="Q1006" i="4"/>
  <c r="U1006" i="4" s="1"/>
  <c r="Q998" i="4"/>
  <c r="U998" i="4" s="1"/>
  <c r="Q990" i="4"/>
  <c r="U990" i="4" s="1"/>
  <c r="Q982" i="4"/>
  <c r="U982" i="4" s="1"/>
  <c r="Q974" i="4"/>
  <c r="Q966" i="4"/>
  <c r="U966" i="4" s="1"/>
  <c r="Q958" i="4"/>
  <c r="U958" i="4" s="1"/>
  <c r="Q950" i="4"/>
  <c r="Q942" i="4"/>
  <c r="Q934" i="4"/>
  <c r="U934" i="4" s="1"/>
  <c r="Q926" i="4"/>
  <c r="U926" i="4" s="1"/>
  <c r="Q918" i="4"/>
  <c r="U918" i="4" s="1"/>
  <c r="Q910" i="4"/>
  <c r="Q902" i="4"/>
  <c r="U902" i="4" s="1"/>
  <c r="Q894" i="4"/>
  <c r="U894" i="4" s="1"/>
  <c r="Q886" i="4"/>
  <c r="Q878" i="4"/>
  <c r="Q870" i="4"/>
  <c r="U870" i="4" s="1"/>
  <c r="Q862" i="4"/>
  <c r="U862" i="4" s="1"/>
  <c r="Q854" i="4"/>
  <c r="U854" i="4" s="1"/>
  <c r="Q846" i="4"/>
  <c r="Q838" i="4"/>
  <c r="U838" i="4" s="1"/>
  <c r="Q830" i="4"/>
  <c r="U830" i="4" s="1"/>
  <c r="Q822" i="4"/>
  <c r="Q814" i="4"/>
  <c r="Q806" i="4"/>
  <c r="U806" i="4" s="1"/>
  <c r="Q798" i="4"/>
  <c r="U798" i="4" s="1"/>
  <c r="Q790" i="4"/>
  <c r="U790" i="4" s="1"/>
  <c r="Q782" i="4"/>
  <c r="Q774" i="4"/>
  <c r="U774" i="4" s="1"/>
  <c r="Q766" i="4"/>
  <c r="U766" i="4" s="1"/>
  <c r="Q758" i="4"/>
  <c r="Q750" i="4"/>
  <c r="Q742" i="4"/>
  <c r="U742" i="4" s="1"/>
  <c r="Q734" i="4"/>
  <c r="U734" i="4" s="1"/>
  <c r="Q726" i="4"/>
  <c r="U726" i="4" s="1"/>
  <c r="Q718" i="4"/>
  <c r="Q710" i="4"/>
  <c r="U710" i="4" s="1"/>
  <c r="Q702" i="4"/>
  <c r="U702" i="4" s="1"/>
  <c r="Q694" i="4"/>
  <c r="Q686" i="4"/>
  <c r="Q678" i="4"/>
  <c r="U678" i="4" s="1"/>
  <c r="Q670" i="4"/>
  <c r="U670" i="4" s="1"/>
  <c r="Q662" i="4"/>
  <c r="U662" i="4" s="1"/>
  <c r="Q654" i="4"/>
  <c r="Q646" i="4"/>
  <c r="U646" i="4" s="1"/>
  <c r="Q638" i="4"/>
  <c r="U638" i="4" s="1"/>
  <c r="Q630" i="4"/>
  <c r="Q622" i="4"/>
  <c r="Q614" i="4"/>
  <c r="U614" i="4" s="1"/>
  <c r="Q606" i="4"/>
  <c r="U606" i="4" s="1"/>
  <c r="Q598" i="4"/>
  <c r="U598" i="4" s="1"/>
  <c r="Q590" i="4"/>
  <c r="U590" i="4" s="1"/>
  <c r="Q582" i="4"/>
  <c r="U582" i="4" s="1"/>
  <c r="Q574" i="4"/>
  <c r="U574" i="4" s="1"/>
  <c r="Q566" i="4"/>
  <c r="Q558" i="4"/>
  <c r="Q550" i="4"/>
  <c r="U550" i="4" s="1"/>
  <c r="Q542" i="4"/>
  <c r="U542" i="4" s="1"/>
  <c r="Q534" i="4"/>
  <c r="Q526" i="4"/>
  <c r="Q518" i="4"/>
  <c r="U518" i="4" s="1"/>
  <c r="Q510" i="4"/>
  <c r="U510" i="4" s="1"/>
  <c r="Q502" i="4"/>
  <c r="U502" i="4" s="1"/>
  <c r="Q494" i="4"/>
  <c r="U494" i="4" s="1"/>
  <c r="Q486" i="4"/>
  <c r="Q478" i="4"/>
  <c r="U478" i="4" s="1"/>
  <c r="Q470" i="4"/>
  <c r="U470" i="4" s="1"/>
  <c r="Q462" i="4"/>
  <c r="Q454" i="4"/>
  <c r="Q446" i="4"/>
  <c r="U446" i="4" s="1"/>
  <c r="Q438" i="4"/>
  <c r="U438" i="4" s="1"/>
  <c r="Q430" i="4"/>
  <c r="U430" i="4" s="1"/>
  <c r="Q422" i="4"/>
  <c r="Q414" i="4"/>
  <c r="U414" i="4" s="1"/>
  <c r="Q406" i="4"/>
  <c r="U406" i="4" s="1"/>
  <c r="Q398" i="4"/>
  <c r="Q390" i="4"/>
  <c r="Q382" i="4"/>
  <c r="U382" i="4" s="1"/>
  <c r="Q374" i="4"/>
  <c r="U374" i="4" s="1"/>
  <c r="Q366" i="4"/>
  <c r="U366" i="4" s="1"/>
  <c r="Q358" i="4"/>
  <c r="Q350" i="4"/>
  <c r="U350" i="4" s="1"/>
  <c r="Q342" i="4"/>
  <c r="Q334" i="4"/>
  <c r="U334" i="4" s="1"/>
  <c r="Q326" i="4"/>
  <c r="U326" i="4" s="1"/>
  <c r="Q318" i="4"/>
  <c r="U318" i="4" s="1"/>
  <c r="Q310" i="4"/>
  <c r="U310" i="4" s="1"/>
  <c r="Q302" i="4"/>
  <c r="Q294" i="4"/>
  <c r="U294" i="4" s="1"/>
  <c r="Q286" i="4"/>
  <c r="U286" i="4" s="1"/>
  <c r="Q278" i="4"/>
  <c r="U278" i="4" s="1"/>
  <c r="Q270" i="4"/>
  <c r="Q262" i="4"/>
  <c r="U262" i="4" s="1"/>
  <c r="Q254" i="4"/>
  <c r="U254" i="4" s="1"/>
  <c r="Q246" i="4"/>
  <c r="Q238" i="4"/>
  <c r="Q230" i="4"/>
  <c r="U230" i="4" s="1"/>
  <c r="Q3396" i="4"/>
  <c r="U3396" i="4" s="1"/>
  <c r="Q3629" i="4"/>
  <c r="U3629" i="4" s="1"/>
  <c r="Q3621" i="4"/>
  <c r="U3621" i="4" s="1"/>
  <c r="Q3613" i="4"/>
  <c r="U3613" i="4" s="1"/>
  <c r="Q3605" i="4"/>
  <c r="U3605" i="4" s="1"/>
  <c r="Q3597" i="4"/>
  <c r="U3597" i="4" s="1"/>
  <c r="Q3589" i="4"/>
  <c r="U3589" i="4" s="1"/>
  <c r="Q3581" i="4"/>
  <c r="U3581" i="4" s="1"/>
  <c r="Q3573" i="4"/>
  <c r="U3573" i="4" s="1"/>
  <c r="Q3565" i="4"/>
  <c r="U3565" i="4" s="1"/>
  <c r="Q3557" i="4"/>
  <c r="U3557" i="4" s="1"/>
  <c r="Q3549" i="4"/>
  <c r="U3549" i="4" s="1"/>
  <c r="Q3541" i="4"/>
  <c r="U3541" i="4" s="1"/>
  <c r="Q3533" i="4"/>
  <c r="U3533" i="4" s="1"/>
  <c r="Q3525" i="4"/>
  <c r="U3525" i="4" s="1"/>
  <c r="Q3517" i="4"/>
  <c r="U3517" i="4" s="1"/>
  <c r="Q3509" i="4"/>
  <c r="U3509" i="4" s="1"/>
  <c r="Q3501" i="4"/>
  <c r="U3501" i="4" s="1"/>
  <c r="Q3493" i="4"/>
  <c r="U3493" i="4" s="1"/>
  <c r="Q3485" i="4"/>
  <c r="U3485" i="4" s="1"/>
  <c r="Q3477" i="4"/>
  <c r="U3477" i="4" s="1"/>
  <c r="Q3469" i="4"/>
  <c r="U3469" i="4" s="1"/>
  <c r="Q3461" i="4"/>
  <c r="U3461" i="4" s="1"/>
  <c r="Q3453" i="4"/>
  <c r="U3453" i="4" s="1"/>
  <c r="Q3445" i="4"/>
  <c r="U3445" i="4" s="1"/>
  <c r="Q3437" i="4"/>
  <c r="U3437" i="4" s="1"/>
  <c r="Q3429" i="4"/>
  <c r="U3429" i="4" s="1"/>
  <c r="Q3421" i="4"/>
  <c r="U3421" i="4" s="1"/>
  <c r="Q3413" i="4"/>
  <c r="U3413" i="4" s="1"/>
  <c r="Q3405" i="4"/>
  <c r="U3405" i="4" s="1"/>
  <c r="Q3397" i="4"/>
  <c r="U3397" i="4" s="1"/>
  <c r="Q3389" i="4"/>
  <c r="U3389" i="4" s="1"/>
  <c r="Q3381" i="4"/>
  <c r="U3381" i="4" s="1"/>
  <c r="Q3373" i="4"/>
  <c r="U3373" i="4" s="1"/>
  <c r="Q3365" i="4"/>
  <c r="U3365" i="4" s="1"/>
  <c r="Q3357" i="4"/>
  <c r="U3357" i="4" s="1"/>
  <c r="Q3349" i="4"/>
  <c r="U3349" i="4" s="1"/>
  <c r="Q3341" i="4"/>
  <c r="U3341" i="4" s="1"/>
  <c r="Q3333" i="4"/>
  <c r="U3333" i="4" s="1"/>
  <c r="Q3325" i="4"/>
  <c r="U3325" i="4" s="1"/>
  <c r="Q3317" i="4"/>
  <c r="U3317" i="4" s="1"/>
  <c r="Q3309" i="4"/>
  <c r="U3309" i="4" s="1"/>
  <c r="Q3301" i="4"/>
  <c r="U3301" i="4" s="1"/>
  <c r="Q3293" i="4"/>
  <c r="U3293" i="4" s="1"/>
  <c r="Q3285" i="4"/>
  <c r="U3285" i="4" s="1"/>
  <c r="Q3277" i="4"/>
  <c r="U3277" i="4" s="1"/>
  <c r="Q3269" i="4"/>
  <c r="U3269" i="4" s="1"/>
  <c r="Q3261" i="4"/>
  <c r="U3261" i="4" s="1"/>
  <c r="Q3253" i="4"/>
  <c r="U3253" i="4" s="1"/>
  <c r="Q3245" i="4"/>
  <c r="U3245" i="4" s="1"/>
  <c r="Q3237" i="4"/>
  <c r="U3237" i="4" s="1"/>
  <c r="Q3229" i="4"/>
  <c r="U3229" i="4" s="1"/>
  <c r="Q3221" i="4"/>
  <c r="U3221" i="4" s="1"/>
  <c r="Q3213" i="4"/>
  <c r="U3213" i="4" s="1"/>
  <c r="Q3205" i="4"/>
  <c r="U3205" i="4" s="1"/>
  <c r="Q3197" i="4"/>
  <c r="U3197" i="4" s="1"/>
  <c r="Q3189" i="4"/>
  <c r="U3189" i="4" s="1"/>
  <c r="Q3181" i="4"/>
  <c r="U3181" i="4" s="1"/>
  <c r="Q3173" i="4"/>
  <c r="U3173" i="4" s="1"/>
  <c r="Q3165" i="4"/>
  <c r="U3165" i="4" s="1"/>
  <c r="Q3157" i="4"/>
  <c r="U3157" i="4" s="1"/>
  <c r="Q3149" i="4"/>
  <c r="U3149" i="4" s="1"/>
  <c r="Q3141" i="4"/>
  <c r="U3141" i="4" s="1"/>
  <c r="Q3133" i="4"/>
  <c r="U3133" i="4" s="1"/>
  <c r="Q3117" i="4"/>
  <c r="U3117" i="4" s="1"/>
  <c r="Q3109" i="4"/>
  <c r="U3109" i="4" s="1"/>
  <c r="Q3101" i="4"/>
  <c r="Q3085" i="4"/>
  <c r="U3085" i="4" s="1"/>
  <c r="Q3077" i="4"/>
  <c r="U3077" i="4" s="1"/>
  <c r="Q3069" i="4"/>
  <c r="U3069" i="4" s="1"/>
  <c r="Q3053" i="4"/>
  <c r="Q3045" i="4"/>
  <c r="U3045" i="4" s="1"/>
  <c r="Q3037" i="4"/>
  <c r="U3037" i="4" s="1"/>
  <c r="Q3021" i="4"/>
  <c r="U3021" i="4" s="1"/>
  <c r="Q3013" i="4"/>
  <c r="U3013" i="4" s="1"/>
  <c r="Q3005" i="4"/>
  <c r="U3005" i="4" s="1"/>
  <c r="Q2989" i="4"/>
  <c r="U2989" i="4" s="1"/>
  <c r="Q2981" i="4"/>
  <c r="U2981" i="4" s="1"/>
  <c r="Q2973" i="4"/>
  <c r="Q2957" i="4"/>
  <c r="U2957" i="4" s="1"/>
  <c r="Q2949" i="4"/>
  <c r="U2949" i="4" s="1"/>
  <c r="Q2941" i="4"/>
  <c r="U2941" i="4" s="1"/>
  <c r="Q2925" i="4"/>
  <c r="Q2917" i="4"/>
  <c r="U2917" i="4" s="1"/>
  <c r="Q2909" i="4"/>
  <c r="U2909" i="4" s="1"/>
  <c r="Q2893" i="4"/>
  <c r="U2893" i="4" s="1"/>
  <c r="Q2885" i="4"/>
  <c r="U2885" i="4" s="1"/>
  <c r="Q2877" i="4"/>
  <c r="U2877" i="4" s="1"/>
  <c r="Q2861" i="4"/>
  <c r="U2861" i="4" s="1"/>
  <c r="Q2853" i="4"/>
  <c r="U2853" i="4" s="1"/>
  <c r="Q2845" i="4"/>
  <c r="Q2829" i="4"/>
  <c r="U2829" i="4" s="1"/>
  <c r="Q2821" i="4"/>
  <c r="U2821" i="4" s="1"/>
  <c r="Q2813" i="4"/>
  <c r="U2813" i="4" s="1"/>
  <c r="Q2797" i="4"/>
  <c r="Q2789" i="4"/>
  <c r="U2789" i="4" s="1"/>
  <c r="Q2781" i="4"/>
  <c r="U2781" i="4" s="1"/>
  <c r="Q2765" i="4"/>
  <c r="U2765" i="4" s="1"/>
  <c r="Q2757" i="4"/>
  <c r="U2757" i="4" s="1"/>
  <c r="Q2749" i="4"/>
  <c r="U2749" i="4" s="1"/>
  <c r="Q2733" i="4"/>
  <c r="U2733" i="4" s="1"/>
  <c r="Q2725" i="4"/>
  <c r="U2725" i="4" s="1"/>
  <c r="Q2717" i="4"/>
  <c r="Q2701" i="4"/>
  <c r="U2701" i="4" s="1"/>
  <c r="Q2693" i="4"/>
  <c r="U2693" i="4" s="1"/>
  <c r="Q2685" i="4"/>
  <c r="U2685" i="4" s="1"/>
  <c r="Q2669" i="4"/>
  <c r="U2669" i="4" s="1"/>
  <c r="Q2661" i="4"/>
  <c r="Q2653" i="4"/>
  <c r="U2653" i="4" s="1"/>
  <c r="Q2637" i="4"/>
  <c r="U2637" i="4" s="1"/>
  <c r="Q2629" i="4"/>
  <c r="Q2621" i="4"/>
  <c r="Q2605" i="4"/>
  <c r="U2605" i="4" s="1"/>
  <c r="Q2597" i="4"/>
  <c r="U2597" i="4" s="1"/>
  <c r="Q2589" i="4"/>
  <c r="Q2581" i="4"/>
  <c r="U2581" i="4" s="1"/>
  <c r="Q2573" i="4"/>
  <c r="U2573" i="4" s="1"/>
  <c r="Q2565" i="4"/>
  <c r="Q2557" i="4"/>
  <c r="U2557" i="4" s="1"/>
  <c r="Q2549" i="4"/>
  <c r="U2549" i="4" s="1"/>
  <c r="Q2541" i="4"/>
  <c r="U2541" i="4" s="1"/>
  <c r="Q2533" i="4"/>
  <c r="U2533" i="4" s="1"/>
  <c r="Q2525" i="4"/>
  <c r="Q2517" i="4"/>
  <c r="U2517" i="4" s="1"/>
  <c r="Q2509" i="4"/>
  <c r="U2509" i="4" s="1"/>
  <c r="Q2501" i="4"/>
  <c r="Q2493" i="4"/>
  <c r="U2493" i="4" s="1"/>
  <c r="Q2485" i="4"/>
  <c r="U2485" i="4" s="1"/>
  <c r="Q2477" i="4"/>
  <c r="U2477" i="4" s="1"/>
  <c r="Q2469" i="4"/>
  <c r="U2469" i="4" s="1"/>
  <c r="Q2461" i="4"/>
  <c r="Q2453" i="4"/>
  <c r="U2453" i="4" s="1"/>
  <c r="Q2445" i="4"/>
  <c r="U2445" i="4" s="1"/>
  <c r="Q2437" i="4"/>
  <c r="Q2429" i="4"/>
  <c r="U2429" i="4" s="1"/>
  <c r="Q2421" i="4"/>
  <c r="U2421" i="4" s="1"/>
  <c r="Q2413" i="4"/>
  <c r="U2413" i="4" s="1"/>
  <c r="Q2405" i="4"/>
  <c r="U2405" i="4" s="1"/>
  <c r="Q2397" i="4"/>
  <c r="Q2389" i="4"/>
  <c r="U2389" i="4" s="1"/>
  <c r="Q2381" i="4"/>
  <c r="U2381" i="4" s="1"/>
  <c r="Q2373" i="4"/>
  <c r="Q2365" i="4"/>
  <c r="U2365" i="4" s="1"/>
  <c r="Q2357" i="4"/>
  <c r="U2357" i="4" s="1"/>
  <c r="Q2349" i="4"/>
  <c r="U2349" i="4" s="1"/>
  <c r="Q2341" i="4"/>
  <c r="U2341" i="4" s="1"/>
  <c r="Q2333" i="4"/>
  <c r="Q2325" i="4"/>
  <c r="U2325" i="4" s="1"/>
  <c r="Q2317" i="4"/>
  <c r="U2317" i="4" s="1"/>
  <c r="Q2309" i="4"/>
  <c r="Q2301" i="4"/>
  <c r="U2301" i="4" s="1"/>
  <c r="Q2293" i="4"/>
  <c r="U2293" i="4" s="1"/>
  <c r="Q2285" i="4"/>
  <c r="U2285" i="4" s="1"/>
  <c r="Q2277" i="4"/>
  <c r="U2277" i="4" s="1"/>
  <c r="Q2269" i="4"/>
  <c r="Q2261" i="4"/>
  <c r="U2261" i="4" s="1"/>
  <c r="Q2253" i="4"/>
  <c r="U2253" i="4" s="1"/>
  <c r="Q2245" i="4"/>
  <c r="Q2237" i="4"/>
  <c r="U2237" i="4" s="1"/>
  <c r="Q2229" i="4"/>
  <c r="U2229" i="4" s="1"/>
  <c r="Q2221" i="4"/>
  <c r="U2221" i="4" s="1"/>
  <c r="Q2213" i="4"/>
  <c r="U2213" i="4" s="1"/>
  <c r="Q2205" i="4"/>
  <c r="Q2197" i="4"/>
  <c r="U2197" i="4" s="1"/>
  <c r="Q2189" i="4"/>
  <c r="U2189" i="4" s="1"/>
  <c r="Q2181" i="4"/>
  <c r="Q2173" i="4"/>
  <c r="U2173" i="4" s="1"/>
  <c r="Q2165" i="4"/>
  <c r="U2165" i="4" s="1"/>
  <c r="Q2157" i="4"/>
  <c r="U2157" i="4" s="1"/>
  <c r="Q2149" i="4"/>
  <c r="U2149" i="4" s="1"/>
  <c r="Q2141" i="4"/>
  <c r="Q2133" i="4"/>
  <c r="U2133" i="4" s="1"/>
  <c r="Q2125" i="4"/>
  <c r="U2125" i="4" s="1"/>
  <c r="Q2117" i="4"/>
  <c r="Q2109" i="4"/>
  <c r="U2109" i="4" s="1"/>
  <c r="Q2101" i="4"/>
  <c r="U2101" i="4" s="1"/>
  <c r="Q2093" i="4"/>
  <c r="U2093" i="4" s="1"/>
  <c r="Q2085" i="4"/>
  <c r="U2085" i="4" s="1"/>
  <c r="Q2077" i="4"/>
  <c r="Q2069" i="4"/>
  <c r="U2069" i="4" s="1"/>
  <c r="Q2061" i="4"/>
  <c r="U2061" i="4" s="1"/>
  <c r="Q2053" i="4"/>
  <c r="Q2045" i="4"/>
  <c r="U2045" i="4" s="1"/>
  <c r="Q2037" i="4"/>
  <c r="U2037" i="4" s="1"/>
  <c r="Q2029" i="4"/>
  <c r="U2029" i="4" s="1"/>
  <c r="Q2021" i="4"/>
  <c r="U2021" i="4" s="1"/>
  <c r="Q2013" i="4"/>
  <c r="Q2005" i="4"/>
  <c r="U2005" i="4" s="1"/>
  <c r="Q1997" i="4"/>
  <c r="U1997" i="4" s="1"/>
  <c r="Q1989" i="4"/>
  <c r="Q1981" i="4"/>
  <c r="U1981" i="4" s="1"/>
  <c r="Q1973" i="4"/>
  <c r="U1973" i="4" s="1"/>
  <c r="Q1965" i="4"/>
  <c r="U1965" i="4" s="1"/>
  <c r="Q1957" i="4"/>
  <c r="U1957" i="4" s="1"/>
  <c r="Q1949" i="4"/>
  <c r="Q1941" i="4"/>
  <c r="U1941" i="4" s="1"/>
  <c r="Q1933" i="4"/>
  <c r="U1933" i="4" s="1"/>
  <c r="Q1925" i="4"/>
  <c r="Q1917" i="4"/>
  <c r="U1917" i="4" s="1"/>
  <c r="Q1909" i="4"/>
  <c r="U1909" i="4" s="1"/>
  <c r="Q1901" i="4"/>
  <c r="U1901" i="4" s="1"/>
  <c r="Q1893" i="4"/>
  <c r="U1893" i="4" s="1"/>
  <c r="Q1885" i="4"/>
  <c r="Q1877" i="4"/>
  <c r="U1877" i="4" s="1"/>
  <c r="Q1869" i="4"/>
  <c r="U1869" i="4" s="1"/>
  <c r="Q1861" i="4"/>
  <c r="Q1853" i="4"/>
  <c r="U1853" i="4" s="1"/>
  <c r="Q1845" i="4"/>
  <c r="U1845" i="4" s="1"/>
  <c r="Q1837" i="4"/>
  <c r="U1837" i="4" s="1"/>
  <c r="Q1829" i="4"/>
  <c r="U1829" i="4" s="1"/>
  <c r="Q1821" i="4"/>
  <c r="Q1813" i="4"/>
  <c r="U1813" i="4" s="1"/>
  <c r="Q1805" i="4"/>
  <c r="U1805" i="4" s="1"/>
  <c r="Q1797" i="4"/>
  <c r="Q1789" i="4"/>
  <c r="U1789" i="4" s="1"/>
  <c r="Q1781" i="4"/>
  <c r="U1781" i="4" s="1"/>
  <c r="Q1773" i="4"/>
  <c r="U1773" i="4" s="1"/>
  <c r="Q1765" i="4"/>
  <c r="U1765" i="4" s="1"/>
  <c r="Q1757" i="4"/>
  <c r="Q1749" i="4"/>
  <c r="U1749" i="4" s="1"/>
  <c r="Q1741" i="4"/>
  <c r="U1741" i="4" s="1"/>
  <c r="Q1733" i="4"/>
  <c r="Q1725" i="4"/>
  <c r="U1725" i="4" s="1"/>
  <c r="Q1717" i="4"/>
  <c r="U1717" i="4" s="1"/>
  <c r="Q1709" i="4"/>
  <c r="U1709" i="4" s="1"/>
  <c r="Q1701" i="4"/>
  <c r="U1701" i="4" s="1"/>
  <c r="Q1693" i="4"/>
  <c r="Q1685" i="4"/>
  <c r="U1685" i="4" s="1"/>
  <c r="Q1677" i="4"/>
  <c r="U1677" i="4" s="1"/>
  <c r="Q1669" i="4"/>
  <c r="Q1661" i="4"/>
  <c r="U1661" i="4" s="1"/>
  <c r="Q1653" i="4"/>
  <c r="U1653" i="4" s="1"/>
  <c r="Q1645" i="4"/>
  <c r="U1645" i="4" s="1"/>
  <c r="Q1637" i="4"/>
  <c r="U1637" i="4" s="1"/>
  <c r="Q1629" i="4"/>
  <c r="Q1621" i="4"/>
  <c r="U1621" i="4" s="1"/>
  <c r="Q1613" i="4"/>
  <c r="U1613" i="4" s="1"/>
  <c r="Q1605" i="4"/>
  <c r="Q1597" i="4"/>
  <c r="U1597" i="4" s="1"/>
  <c r="Q1589" i="4"/>
  <c r="U1589" i="4" s="1"/>
  <c r="Q1581" i="4"/>
  <c r="U1581" i="4" s="1"/>
  <c r="Q1573" i="4"/>
  <c r="U1573" i="4" s="1"/>
  <c r="Q1565" i="4"/>
  <c r="Q1557" i="4"/>
  <c r="U1557" i="4" s="1"/>
  <c r="Q1549" i="4"/>
  <c r="U1549" i="4" s="1"/>
  <c r="Q1541" i="4"/>
  <c r="Q1533" i="4"/>
  <c r="U1533" i="4" s="1"/>
  <c r="Q1525" i="4"/>
  <c r="U1525" i="4" s="1"/>
  <c r="Q1517" i="4"/>
  <c r="U1517" i="4" s="1"/>
  <c r="Q1509" i="4"/>
  <c r="U1509" i="4" s="1"/>
  <c r="Q1501" i="4"/>
  <c r="Q1493" i="4"/>
  <c r="U1493" i="4" s="1"/>
  <c r="Q1485" i="4"/>
  <c r="U1485" i="4" s="1"/>
  <c r="Q1477" i="4"/>
  <c r="Q1469" i="4"/>
  <c r="U1469" i="4" s="1"/>
  <c r="Q1461" i="4"/>
  <c r="U1461" i="4" s="1"/>
  <c r="Q1453" i="4"/>
  <c r="U1453" i="4" s="1"/>
  <c r="Q1445" i="4"/>
  <c r="U1445" i="4" s="1"/>
  <c r="Q1437" i="4"/>
  <c r="Q1429" i="4"/>
  <c r="U1429" i="4" s="1"/>
  <c r="Q1421" i="4"/>
  <c r="U1421" i="4" s="1"/>
  <c r="Q1413" i="4"/>
  <c r="Q1405" i="4"/>
  <c r="U1405" i="4" s="1"/>
  <c r="Q1397" i="4"/>
  <c r="U1397" i="4" s="1"/>
  <c r="Q1381" i="4"/>
  <c r="U1381" i="4" s="1"/>
  <c r="Q1373" i="4"/>
  <c r="U1373" i="4" s="1"/>
  <c r="Q1365" i="4"/>
  <c r="U1365" i="4" s="1"/>
  <c r="Q1357" i="4"/>
  <c r="U1357" i="4" s="1"/>
  <c r="Q1349" i="4"/>
  <c r="U1349" i="4" s="1"/>
  <c r="Q1341" i="4"/>
  <c r="U1341" i="4" s="1"/>
  <c r="Q1333" i="4"/>
  <c r="U1333" i="4" s="1"/>
  <c r="Q1325" i="4"/>
  <c r="U1325" i="4" s="1"/>
  <c r="Q1317" i="4"/>
  <c r="U1317" i="4" s="1"/>
  <c r="Q1309" i="4"/>
  <c r="U1309" i="4" s="1"/>
  <c r="Q1301" i="4"/>
  <c r="U1301" i="4" s="1"/>
  <c r="Q1293" i="4"/>
  <c r="U1293" i="4" s="1"/>
  <c r="Q1285" i="4"/>
  <c r="U1285" i="4" s="1"/>
  <c r="Q1277" i="4"/>
  <c r="U1277" i="4" s="1"/>
  <c r="Q1269" i="4"/>
  <c r="U1269" i="4" s="1"/>
  <c r="Q1261" i="4"/>
  <c r="U1261" i="4" s="1"/>
  <c r="Q1253" i="4"/>
  <c r="U1253" i="4" s="1"/>
  <c r="Q1245" i="4"/>
  <c r="U1245" i="4" s="1"/>
  <c r="Q1237" i="4"/>
  <c r="U1237" i="4" s="1"/>
  <c r="Q1229" i="4"/>
  <c r="U1229" i="4" s="1"/>
  <c r="Q1221" i="4"/>
  <c r="U1221" i="4" s="1"/>
  <c r="Q1213" i="4"/>
  <c r="U1213" i="4" s="1"/>
  <c r="Q1205" i="4"/>
  <c r="Q1197" i="4"/>
  <c r="U1197" i="4" s="1"/>
  <c r="Q1189" i="4"/>
  <c r="U1189" i="4" s="1"/>
  <c r="Q1181" i="4"/>
  <c r="Q1173" i="4"/>
  <c r="U1173" i="4" s="1"/>
  <c r="Q1165" i="4"/>
  <c r="U1165" i="4" s="1"/>
  <c r="Q1157" i="4"/>
  <c r="U1157" i="4" s="1"/>
  <c r="Q1149" i="4"/>
  <c r="Q1141" i="4"/>
  <c r="U1141" i="4" s="1"/>
  <c r="Q1133" i="4"/>
  <c r="Q1125" i="4"/>
  <c r="U1125" i="4" s="1"/>
  <c r="Q1117" i="4"/>
  <c r="Q1109" i="4"/>
  <c r="Q1101" i="4"/>
  <c r="U1101" i="4" s="1"/>
  <c r="Q1093" i="4"/>
  <c r="U1093" i="4" s="1"/>
  <c r="Q1085" i="4"/>
  <c r="U1085" i="4" s="1"/>
  <c r="Q1077" i="4"/>
  <c r="U1077" i="4" s="1"/>
  <c r="Q1069" i="4"/>
  <c r="U1069" i="4" s="1"/>
  <c r="Q1061" i="4"/>
  <c r="U1061" i="4" s="1"/>
  <c r="Q1053" i="4"/>
  <c r="U1053" i="4" s="1"/>
  <c r="Q1045" i="4"/>
  <c r="Q1037" i="4"/>
  <c r="U1037" i="4" s="1"/>
  <c r="Q1029" i="4"/>
  <c r="U1029" i="4" s="1"/>
  <c r="Q1021" i="4"/>
  <c r="Q1013" i="4"/>
  <c r="U1013" i="4" s="1"/>
  <c r="Q1005" i="4"/>
  <c r="Q997" i="4"/>
  <c r="Q989" i="4"/>
  <c r="U989" i="4" s="1"/>
  <c r="Q981" i="4"/>
  <c r="U981" i="4" s="1"/>
  <c r="Q973" i="4"/>
  <c r="U973" i="4" s="1"/>
  <c r="Q965" i="4"/>
  <c r="U965" i="4" s="1"/>
  <c r="Q957" i="4"/>
  <c r="Q949" i="4"/>
  <c r="U949" i="4" s="1"/>
  <c r="Q941" i="4"/>
  <c r="Q933" i="4"/>
  <c r="Q925" i="4"/>
  <c r="U925" i="4" s="1"/>
  <c r="Q917" i="4"/>
  <c r="U917" i="4" s="1"/>
  <c r="Q909" i="4"/>
  <c r="U909" i="4" s="1"/>
  <c r="Q901" i="4"/>
  <c r="U901" i="4" s="1"/>
  <c r="Q893" i="4"/>
  <c r="Q885" i="4"/>
  <c r="U885" i="4" s="1"/>
  <c r="Q877" i="4"/>
  <c r="U877" i="4" s="1"/>
  <c r="Q869" i="4"/>
  <c r="U869" i="4" s="1"/>
  <c r="Q861" i="4"/>
  <c r="Q853" i="4"/>
  <c r="U853" i="4" s="1"/>
  <c r="Q845" i="4"/>
  <c r="U845" i="4" s="1"/>
  <c r="Q837" i="4"/>
  <c r="U837" i="4" s="1"/>
  <c r="Q829" i="4"/>
  <c r="U829" i="4" s="1"/>
  <c r="Q821" i="4"/>
  <c r="U821" i="4" s="1"/>
  <c r="Q813" i="4"/>
  <c r="Q805" i="4"/>
  <c r="U805" i="4" s="1"/>
  <c r="Q797" i="4"/>
  <c r="U797" i="4" s="1"/>
  <c r="Q789" i="4"/>
  <c r="U789" i="4" s="1"/>
  <c r="Q781" i="4"/>
  <c r="U781" i="4" s="1"/>
  <c r="Q773" i="4"/>
  <c r="U773" i="4" s="1"/>
  <c r="Q765" i="4"/>
  <c r="Q757" i="4"/>
  <c r="Q749" i="4"/>
  <c r="Q741" i="4"/>
  <c r="U741" i="4" s="1"/>
  <c r="Q733" i="4"/>
  <c r="U733" i="4" s="1"/>
  <c r="Q725" i="4"/>
  <c r="U725" i="4" s="1"/>
  <c r="Q717" i="4"/>
  <c r="U717" i="4" s="1"/>
  <c r="Q709" i="4"/>
  <c r="U709" i="4" s="1"/>
  <c r="Q701" i="4"/>
  <c r="Q693" i="4"/>
  <c r="U693" i="4" s="1"/>
  <c r="Q685" i="4"/>
  <c r="Q677" i="4"/>
  <c r="Q669" i="4"/>
  <c r="U669" i="4" s="1"/>
  <c r="Q661" i="4"/>
  <c r="U661" i="4" s="1"/>
  <c r="Q653" i="4"/>
  <c r="U653" i="4" s="1"/>
  <c r="Q645" i="4"/>
  <c r="U645" i="4" s="1"/>
  <c r="Q637" i="4"/>
  <c r="Q629" i="4"/>
  <c r="Q621" i="4"/>
  <c r="U621" i="4" s="1"/>
  <c r="Q613" i="4"/>
  <c r="U613" i="4" s="1"/>
  <c r="Q605" i="4"/>
  <c r="Q597" i="4"/>
  <c r="U597" i="4" s="1"/>
  <c r="Q589" i="4"/>
  <c r="U589" i="4" s="1"/>
  <c r="Q581" i="4"/>
  <c r="U581" i="4" s="1"/>
  <c r="Q573" i="4"/>
  <c r="U573" i="4" s="1"/>
  <c r="Q565" i="4"/>
  <c r="Q557" i="4"/>
  <c r="Q549" i="4"/>
  <c r="U549" i="4" s="1"/>
  <c r="Q541" i="4"/>
  <c r="U541" i="4" s="1"/>
  <c r="Q533" i="4"/>
  <c r="U533" i="4" s="1"/>
  <c r="Q525" i="4"/>
  <c r="Q517" i="4"/>
  <c r="U517" i="4" s="1"/>
  <c r="Q509" i="4"/>
  <c r="U509" i="4" s="1"/>
  <c r="Q501" i="4"/>
  <c r="U501" i="4" s="1"/>
  <c r="Q493" i="4"/>
  <c r="Q485" i="4"/>
  <c r="U485" i="4" s="1"/>
  <c r="Q477" i="4"/>
  <c r="U477" i="4" s="1"/>
  <c r="Q469" i="4"/>
  <c r="Q461" i="4"/>
  <c r="Q453" i="4"/>
  <c r="U453" i="4" s="1"/>
  <c r="Q445" i="4"/>
  <c r="U445" i="4" s="1"/>
  <c r="Q437" i="4"/>
  <c r="Q3332" i="4"/>
  <c r="U3332" i="4" s="1"/>
  <c r="Q2473" i="4"/>
  <c r="U2473" i="4" s="1"/>
  <c r="Q3604" i="4"/>
  <c r="Q3596" i="4"/>
  <c r="U3596" i="4" s="1"/>
  <c r="Q3580" i="4"/>
  <c r="U3580" i="4" s="1"/>
  <c r="Q3572" i="4"/>
  <c r="U3572" i="4" s="1"/>
  <c r="Q3564" i="4"/>
  <c r="Q3556" i="4"/>
  <c r="U3556" i="4" s="1"/>
  <c r="Q3548" i="4"/>
  <c r="U3548" i="4" s="1"/>
  <c r="Q3540" i="4"/>
  <c r="Q3532" i="4"/>
  <c r="U3532" i="4" s="1"/>
  <c r="Q3516" i="4"/>
  <c r="U3516" i="4" s="1"/>
  <c r="Q3508" i="4"/>
  <c r="U3508" i="4" s="1"/>
  <c r="Q3500" i="4"/>
  <c r="U3500" i="4" s="1"/>
  <c r="Q3492" i="4"/>
  <c r="U3492" i="4" s="1"/>
  <c r="Q3484" i="4"/>
  <c r="U3484" i="4" s="1"/>
  <c r="Q3476" i="4"/>
  <c r="Q3468" i="4"/>
  <c r="U3468" i="4" s="1"/>
  <c r="Q3452" i="4"/>
  <c r="U3452" i="4" s="1"/>
  <c r="Q3444" i="4"/>
  <c r="Q3436" i="4"/>
  <c r="U3436" i="4" s="1"/>
  <c r="Q3428" i="4"/>
  <c r="U3428" i="4" s="1"/>
  <c r="Q3420" i="4"/>
  <c r="U3420" i="4" s="1"/>
  <c r="Q3412" i="4"/>
  <c r="Q3404" i="4"/>
  <c r="U3404" i="4" s="1"/>
  <c r="Q3388" i="4"/>
  <c r="U3388" i="4" s="1"/>
  <c r="Q3380" i="4"/>
  <c r="U3380" i="4" s="1"/>
  <c r="Q3372" i="4"/>
  <c r="Q3364" i="4"/>
  <c r="U3364" i="4" s="1"/>
  <c r="Q3356" i="4"/>
  <c r="U3356" i="4" s="1"/>
  <c r="Q3348" i="4"/>
  <c r="Q3340" i="4"/>
  <c r="U3340" i="4" s="1"/>
  <c r="Q3324" i="4"/>
  <c r="U3324" i="4" s="1"/>
  <c r="Q3316" i="4"/>
  <c r="U3316" i="4" s="1"/>
  <c r="Q3308" i="4"/>
  <c r="U3308" i="4" s="1"/>
  <c r="Q3300" i="4"/>
  <c r="U3300" i="4" s="1"/>
  <c r="Q3292" i="4"/>
  <c r="U3292" i="4" s="1"/>
  <c r="Q3284" i="4"/>
  <c r="U3284" i="4" s="1"/>
  <c r="Q3276" i="4"/>
  <c r="U3276" i="4" s="1"/>
  <c r="Q3260" i="4"/>
  <c r="U3260" i="4" s="1"/>
  <c r="Q3252" i="4"/>
  <c r="Q3244" i="4"/>
  <c r="U3244" i="4" s="1"/>
  <c r="Q3236" i="4"/>
  <c r="U3236" i="4" s="1"/>
  <c r="Q3228" i="4"/>
  <c r="Q3220" i="4"/>
  <c r="Q3212" i="4"/>
  <c r="U3212" i="4" s="1"/>
  <c r="Q3196" i="4"/>
  <c r="U3196" i="4" s="1"/>
  <c r="Q3188" i="4"/>
  <c r="Q3180" i="4"/>
  <c r="Q3172" i="4"/>
  <c r="U3172" i="4" s="1"/>
  <c r="Q3164" i="4"/>
  <c r="U3164" i="4" s="1"/>
  <c r="Q3156" i="4"/>
  <c r="Q3148" i="4"/>
  <c r="U3148" i="4" s="1"/>
  <c r="Q3132" i="4"/>
  <c r="U3132" i="4" s="1"/>
  <c r="Q3124" i="4"/>
  <c r="Q3116" i="4"/>
  <c r="U3116" i="4" s="1"/>
  <c r="Q3108" i="4"/>
  <c r="U3108" i="4" s="1"/>
  <c r="Q3100" i="4"/>
  <c r="Q3092" i="4"/>
  <c r="U3092" i="4" s="1"/>
  <c r="Q3084" i="4"/>
  <c r="U3084" i="4" s="1"/>
  <c r="Q3068" i="4"/>
  <c r="U3068" i="4" s="1"/>
  <c r="Q3060" i="4"/>
  <c r="U3060" i="4" s="1"/>
  <c r="Q3052" i="4"/>
  <c r="U3052" i="4" s="1"/>
  <c r="Q3044" i="4"/>
  <c r="U3044" i="4" s="1"/>
  <c r="Q3036" i="4"/>
  <c r="Q3028" i="4"/>
  <c r="U3028" i="4" s="1"/>
  <c r="Q3020" i="4"/>
  <c r="U3020" i="4" s="1"/>
  <c r="Q3012" i="4"/>
  <c r="U3012" i="4" s="1"/>
  <c r="Q3004" i="4"/>
  <c r="U3004" i="4" s="1"/>
  <c r="Q2996" i="4"/>
  <c r="U2996" i="4" s="1"/>
  <c r="Q2988" i="4"/>
  <c r="U2988" i="4" s="1"/>
  <c r="Q2980" i="4"/>
  <c r="U2980" i="4" s="1"/>
  <c r="Q2972" i="4"/>
  <c r="Q2964" i="4"/>
  <c r="U2964" i="4" s="1"/>
  <c r="Q2956" i="4"/>
  <c r="U2956" i="4" s="1"/>
  <c r="Q2948" i="4"/>
  <c r="U2948" i="4" s="1"/>
  <c r="Q2940" i="4"/>
  <c r="U2940" i="4" s="1"/>
  <c r="Q2932" i="4"/>
  <c r="U2932" i="4" s="1"/>
  <c r="Q2924" i="4"/>
  <c r="U2924" i="4" s="1"/>
  <c r="Q2916" i="4"/>
  <c r="U2916" i="4" s="1"/>
  <c r="Q2908" i="4"/>
  <c r="Q2900" i="4"/>
  <c r="U2900" i="4" s="1"/>
  <c r="Q2892" i="4"/>
  <c r="U2892" i="4" s="1"/>
  <c r="Q2884" i="4"/>
  <c r="U2884" i="4" s="1"/>
  <c r="Q2876" i="4"/>
  <c r="U2876" i="4" s="1"/>
  <c r="Q2868" i="4"/>
  <c r="U2868" i="4" s="1"/>
  <c r="Q2860" i="4"/>
  <c r="U2860" i="4" s="1"/>
  <c r="Q2852" i="4"/>
  <c r="U2852" i="4" s="1"/>
  <c r="Q2844" i="4"/>
  <c r="Q2836" i="4"/>
  <c r="U2836" i="4" s="1"/>
  <c r="Q2828" i="4"/>
  <c r="U2828" i="4" s="1"/>
  <c r="Q2820" i="4"/>
  <c r="U2820" i="4" s="1"/>
  <c r="Q2812" i="4"/>
  <c r="Q2804" i="4"/>
  <c r="U2804" i="4" s="1"/>
  <c r="Q2796" i="4"/>
  <c r="U2796" i="4" s="1"/>
  <c r="Q2788" i="4"/>
  <c r="U2788" i="4" s="1"/>
  <c r="Q2780" i="4"/>
  <c r="Q2772" i="4"/>
  <c r="U2772" i="4" s="1"/>
  <c r="Q2764" i="4"/>
  <c r="U2764" i="4" s="1"/>
  <c r="Q2756" i="4"/>
  <c r="U2756" i="4" s="1"/>
  <c r="Q2748" i="4"/>
  <c r="U2748" i="4" s="1"/>
  <c r="Q2740" i="4"/>
  <c r="U2740" i="4" s="1"/>
  <c r="Q2732" i="4"/>
  <c r="U2732" i="4" s="1"/>
  <c r="Q2724" i="4"/>
  <c r="U2724" i="4" s="1"/>
  <c r="Q2716" i="4"/>
  <c r="Q2708" i="4"/>
  <c r="U2708" i="4" s="1"/>
  <c r="Q2700" i="4"/>
  <c r="U2700" i="4" s="1"/>
  <c r="Q2692" i="4"/>
  <c r="U2692" i="4" s="1"/>
  <c r="Q2684" i="4"/>
  <c r="U2684" i="4" s="1"/>
  <c r="Q2676" i="4"/>
  <c r="U2676" i="4" s="1"/>
  <c r="Q2668" i="4"/>
  <c r="U2668" i="4" s="1"/>
  <c r="Q2660" i="4"/>
  <c r="U2660" i="4" s="1"/>
  <c r="Q2652" i="4"/>
  <c r="Q2644" i="4"/>
  <c r="U2644" i="4" s="1"/>
  <c r="Q2636" i="4"/>
  <c r="U2636" i="4" s="1"/>
  <c r="Q2628" i="4"/>
  <c r="U2628" i="4" s="1"/>
  <c r="Q2620" i="4"/>
  <c r="U2620" i="4" s="1"/>
  <c r="Q2612" i="4"/>
  <c r="U2612" i="4" s="1"/>
  <c r="Q2604" i="4"/>
  <c r="U2604" i="4" s="1"/>
  <c r="Q2596" i="4"/>
  <c r="U2596" i="4" s="1"/>
  <c r="Q2588" i="4"/>
  <c r="U2588" i="4" s="1"/>
  <c r="Q2580" i="4"/>
  <c r="Q2572" i="4"/>
  <c r="U2572" i="4" s="1"/>
  <c r="Q2564" i="4"/>
  <c r="U2564" i="4" s="1"/>
  <c r="Q2556" i="4"/>
  <c r="U2556" i="4" s="1"/>
  <c r="Q2548" i="4"/>
  <c r="U2548" i="4" s="1"/>
  <c r="Q2540" i="4"/>
  <c r="Q2532" i="4"/>
  <c r="Q2524" i="4"/>
  <c r="U2524" i="4" s="1"/>
  <c r="Q2516" i="4"/>
  <c r="U2516" i="4" s="1"/>
  <c r="Q2508" i="4"/>
  <c r="U2508" i="4" s="1"/>
  <c r="Q2500" i="4"/>
  <c r="Q2492" i="4"/>
  <c r="U2492" i="4" s="1"/>
  <c r="Q2484" i="4"/>
  <c r="U2484" i="4" s="1"/>
  <c r="Q2476" i="4"/>
  <c r="U2476" i="4" s="1"/>
  <c r="Q2468" i="4"/>
  <c r="Q2460" i="4"/>
  <c r="Q2452" i="4"/>
  <c r="U2452" i="4" s="1"/>
  <c r="Q2444" i="4"/>
  <c r="U2444" i="4" s="1"/>
  <c r="Q2436" i="4"/>
  <c r="Q2428" i="4"/>
  <c r="U2428" i="4" s="1"/>
  <c r="Q2420" i="4"/>
  <c r="U2420" i="4" s="1"/>
  <c r="Q2412" i="4"/>
  <c r="U2412" i="4" s="1"/>
  <c r="Q2404" i="4"/>
  <c r="U2404" i="4" s="1"/>
  <c r="Q2396" i="4"/>
  <c r="Q2388" i="4"/>
  <c r="U2388" i="4" s="1"/>
  <c r="Q2380" i="4"/>
  <c r="U2380" i="4" s="1"/>
  <c r="Q2372" i="4"/>
  <c r="U2372" i="4" s="1"/>
  <c r="Q2364" i="4"/>
  <c r="U2364" i="4" s="1"/>
  <c r="Q2356" i="4"/>
  <c r="U2356" i="4" s="1"/>
  <c r="Q2348" i="4"/>
  <c r="Q2340" i="4"/>
  <c r="U2340" i="4" s="1"/>
  <c r="Q2332" i="4"/>
  <c r="U2332" i="4" s="1"/>
  <c r="Q2324" i="4"/>
  <c r="U2324" i="4" s="1"/>
  <c r="Q2316" i="4"/>
  <c r="U2316" i="4" s="1"/>
  <c r="Q2308" i="4"/>
  <c r="Q2300" i="4"/>
  <c r="U2300" i="4" s="1"/>
  <c r="Q2292" i="4"/>
  <c r="U2292" i="4" s="1"/>
  <c r="Q2284" i="4"/>
  <c r="Q2276" i="4"/>
  <c r="U2276" i="4" s="1"/>
  <c r="Q2268" i="4"/>
  <c r="Q2260" i="4"/>
  <c r="U2260" i="4" s="1"/>
  <c r="Q2252" i="4"/>
  <c r="U2252" i="4" s="1"/>
  <c r="Q2244" i="4"/>
  <c r="Q2236" i="4"/>
  <c r="U2236" i="4" s="1"/>
  <c r="Q2228" i="4"/>
  <c r="U2228" i="4" s="1"/>
  <c r="Q2220" i="4"/>
  <c r="U2220" i="4" s="1"/>
  <c r="Q2212" i="4"/>
  <c r="U2212" i="4" s="1"/>
  <c r="Q2204" i="4"/>
  <c r="U2204" i="4" s="1"/>
  <c r="Q2196" i="4"/>
  <c r="Q2188" i="4"/>
  <c r="U2188" i="4" s="1"/>
  <c r="Q2180" i="4"/>
  <c r="U2180" i="4" s="1"/>
  <c r="Q2172" i="4"/>
  <c r="U2172" i="4" s="1"/>
  <c r="Q2164" i="4"/>
  <c r="U2164" i="4" s="1"/>
  <c r="Q2156" i="4"/>
  <c r="Q2148" i="4"/>
  <c r="U2148" i="4" s="1"/>
  <c r="Q2140" i="4"/>
  <c r="U2140" i="4" s="1"/>
  <c r="Q2132" i="4"/>
  <c r="U2132" i="4" s="1"/>
  <c r="Q2124" i="4"/>
  <c r="Q2116" i="4"/>
  <c r="U2116" i="4" s="1"/>
  <c r="Q2108" i="4"/>
  <c r="U2108" i="4" s="1"/>
  <c r="Q2100" i="4"/>
  <c r="U2100" i="4" s="1"/>
  <c r="Q2092" i="4"/>
  <c r="Q2084" i="4"/>
  <c r="Q2076" i="4"/>
  <c r="U2076" i="4" s="1"/>
  <c r="Q2068" i="4"/>
  <c r="U2068" i="4" s="1"/>
  <c r="Q2060" i="4"/>
  <c r="Q2052" i="4"/>
  <c r="U2052" i="4" s="1"/>
  <c r="Q2044" i="4"/>
  <c r="U2044" i="4" s="1"/>
  <c r="Q2036" i="4"/>
  <c r="U2036" i="4" s="1"/>
  <c r="Q2028" i="4"/>
  <c r="Q2020" i="4"/>
  <c r="Q2012" i="4"/>
  <c r="U2012" i="4" s="1"/>
  <c r="Q2004" i="4"/>
  <c r="U2004" i="4" s="1"/>
  <c r="Q1996" i="4"/>
  <c r="Q1988" i="4"/>
  <c r="U1988" i="4" s="1"/>
  <c r="Q1980" i="4"/>
  <c r="U1980" i="4" s="1"/>
  <c r="Q1972" i="4"/>
  <c r="U1972" i="4" s="1"/>
  <c r="Q1964" i="4"/>
  <c r="Q1956" i="4"/>
  <c r="Q1948" i="4"/>
  <c r="U1948" i="4" s="1"/>
  <c r="Q1940" i="4"/>
  <c r="U1940" i="4" s="1"/>
  <c r="Q1932" i="4"/>
  <c r="Q1924" i="4"/>
  <c r="U1924" i="4" s="1"/>
  <c r="Q1916" i="4"/>
  <c r="U1916" i="4" s="1"/>
  <c r="Q1908" i="4"/>
  <c r="U1908" i="4" s="1"/>
  <c r="Q1900" i="4"/>
  <c r="Q1892" i="4"/>
  <c r="Q1884" i="4"/>
  <c r="U1884" i="4" s="1"/>
  <c r="Q1876" i="4"/>
  <c r="U1876" i="4" s="1"/>
  <c r="Q1868" i="4"/>
  <c r="Q1860" i="4"/>
  <c r="U1860" i="4" s="1"/>
  <c r="Q1852" i="4"/>
  <c r="U1852" i="4" s="1"/>
  <c r="Q1844" i="4"/>
  <c r="U1844" i="4" s="1"/>
  <c r="Q1836" i="4"/>
  <c r="Q1828" i="4"/>
  <c r="Q1820" i="4"/>
  <c r="U1820" i="4" s="1"/>
  <c r="Q1812" i="4"/>
  <c r="U1812" i="4" s="1"/>
  <c r="Q1804" i="4"/>
  <c r="Q1796" i="4"/>
  <c r="U1796" i="4" s="1"/>
  <c r="Q1788" i="4"/>
  <c r="U1788" i="4" s="1"/>
  <c r="Q1780" i="4"/>
  <c r="U1780" i="4" s="1"/>
  <c r="Q1772" i="4"/>
  <c r="Q1764" i="4"/>
  <c r="Q1756" i="4"/>
  <c r="U1756" i="4" s="1"/>
  <c r="Q1748" i="4"/>
  <c r="U1748" i="4" s="1"/>
  <c r="Q1740" i="4"/>
  <c r="Q1732" i="4"/>
  <c r="U1732" i="4" s="1"/>
  <c r="Q1724" i="4"/>
  <c r="U1724" i="4" s="1"/>
  <c r="Q1716" i="4"/>
  <c r="U1716" i="4" s="1"/>
  <c r="Q1708" i="4"/>
  <c r="Q1700" i="4"/>
  <c r="Q1692" i="4"/>
  <c r="U1692" i="4" s="1"/>
  <c r="Q1684" i="4"/>
  <c r="U1684" i="4" s="1"/>
  <c r="Q1676" i="4"/>
  <c r="Q1668" i="4"/>
  <c r="U1668" i="4" s="1"/>
  <c r="Q1660" i="4"/>
  <c r="U1660" i="4" s="1"/>
  <c r="Q1652" i="4"/>
  <c r="U1652" i="4" s="1"/>
  <c r="Q1644" i="4"/>
  <c r="Q1636" i="4"/>
  <c r="Q1628" i="4"/>
  <c r="U1628" i="4" s="1"/>
  <c r="Q1620" i="4"/>
  <c r="U1620" i="4" s="1"/>
  <c r="Q1612" i="4"/>
  <c r="Q1604" i="4"/>
  <c r="U1604" i="4" s="1"/>
  <c r="Q1596" i="4"/>
  <c r="U1596" i="4" s="1"/>
  <c r="Q1588" i="4"/>
  <c r="U1588" i="4" s="1"/>
  <c r="Q1580" i="4"/>
  <c r="Q1572" i="4"/>
  <c r="Q1564" i="4"/>
  <c r="U1564" i="4" s="1"/>
  <c r="Q1556" i="4"/>
  <c r="U1556" i="4" s="1"/>
  <c r="Q1548" i="4"/>
  <c r="Q1540" i="4"/>
  <c r="U1540" i="4" s="1"/>
  <c r="Q1532" i="4"/>
  <c r="U1532" i="4" s="1"/>
  <c r="Q1524" i="4"/>
  <c r="U1524" i="4" s="1"/>
  <c r="Q1516" i="4"/>
  <c r="Q1508" i="4"/>
  <c r="Q1500" i="4"/>
  <c r="U1500" i="4" s="1"/>
  <c r="Q1492" i="4"/>
  <c r="U1492" i="4" s="1"/>
  <c r="Q1484" i="4"/>
  <c r="Q1476" i="4"/>
  <c r="U1476" i="4" s="1"/>
  <c r="Q1468" i="4"/>
  <c r="U1468" i="4" s="1"/>
  <c r="Q1460" i="4"/>
  <c r="U1460" i="4" s="1"/>
  <c r="Q1452" i="4"/>
  <c r="Q1444" i="4"/>
  <c r="Q1436" i="4"/>
  <c r="U1436" i="4" s="1"/>
  <c r="Q1428" i="4"/>
  <c r="U1428" i="4" s="1"/>
  <c r="Q1420" i="4"/>
  <c r="Q1412" i="4"/>
  <c r="U1412" i="4" s="1"/>
  <c r="Q1404" i="4"/>
  <c r="U1404" i="4" s="1"/>
  <c r="Q1396" i="4"/>
  <c r="U1396" i="4" s="1"/>
  <c r="Q1388" i="4"/>
  <c r="Q1380" i="4"/>
  <c r="Q1372" i="4"/>
  <c r="U1372" i="4" s="1"/>
  <c r="Q1364" i="4"/>
  <c r="U1364" i="4" s="1"/>
  <c r="Q1356" i="4"/>
  <c r="Q1348" i="4"/>
  <c r="U1348" i="4" s="1"/>
  <c r="Q1340" i="4"/>
  <c r="U1340" i="4" s="1"/>
  <c r="Q1332" i="4"/>
  <c r="U1332" i="4" s="1"/>
  <c r="Q1324" i="4"/>
  <c r="Q1316" i="4"/>
  <c r="Q1308" i="4"/>
  <c r="U1308" i="4" s="1"/>
  <c r="Q1300" i="4"/>
  <c r="U1300" i="4" s="1"/>
  <c r="Q1292" i="4"/>
  <c r="Q1284" i="4"/>
  <c r="U1284" i="4" s="1"/>
  <c r="Q1276" i="4"/>
  <c r="U1276" i="4" s="1"/>
  <c r="Q1268" i="4"/>
  <c r="U1268" i="4" s="1"/>
  <c r="Q1260" i="4"/>
  <c r="Q1252" i="4"/>
  <c r="Q1244" i="4"/>
  <c r="U1244" i="4" s="1"/>
  <c r="Q1236" i="4"/>
  <c r="U1236" i="4" s="1"/>
  <c r="Q1228" i="4"/>
  <c r="Q1220" i="4"/>
  <c r="U1220" i="4" s="1"/>
  <c r="Q1212" i="4"/>
  <c r="U1212" i="4" s="1"/>
  <c r="Q1204" i="4"/>
  <c r="U1204" i="4" s="1"/>
  <c r="Q1196" i="4"/>
  <c r="Q1188" i="4"/>
  <c r="Q1180" i="4"/>
  <c r="U1180" i="4" s="1"/>
  <c r="Q1172" i="4"/>
  <c r="U1172" i="4" s="1"/>
  <c r="Q1164" i="4"/>
  <c r="U1164" i="4" s="1"/>
  <c r="Q1156" i="4"/>
  <c r="Q1148" i="4"/>
  <c r="U1148" i="4" s="1"/>
  <c r="Q1140" i="4"/>
  <c r="U1140" i="4" s="1"/>
  <c r="Q1132" i="4"/>
  <c r="U1132" i="4" s="1"/>
  <c r="Q1124" i="4"/>
  <c r="Q1116" i="4"/>
  <c r="Q1108" i="4"/>
  <c r="U1108" i="4" s="1"/>
  <c r="Q1100" i="4"/>
  <c r="U1100" i="4" s="1"/>
  <c r="Q1092" i="4"/>
  <c r="Q1084" i="4"/>
  <c r="Q1076" i="4"/>
  <c r="U1076" i="4" s="1"/>
  <c r="Q1068" i="4"/>
  <c r="U1068" i="4" s="1"/>
  <c r="Q1060" i="4"/>
  <c r="U1060" i="4" s="1"/>
  <c r="Q1052" i="4"/>
  <c r="U1052" i="4" s="1"/>
  <c r="Q1044" i="4"/>
  <c r="U1044" i="4" s="1"/>
  <c r="Q1036" i="4"/>
  <c r="U1036" i="4" s="1"/>
  <c r="Q1028" i="4"/>
  <c r="U1028" i="4" s="1"/>
  <c r="Q1020" i="4"/>
  <c r="U1020" i="4" s="1"/>
  <c r="Q1012" i="4"/>
  <c r="U1012" i="4" s="1"/>
  <c r="Q1004" i="4"/>
  <c r="U1004" i="4" s="1"/>
  <c r="Q996" i="4"/>
  <c r="U996" i="4" s="1"/>
  <c r="Q988" i="4"/>
  <c r="U988" i="4" s="1"/>
  <c r="Q980" i="4"/>
  <c r="U980" i="4" s="1"/>
  <c r="Q972" i="4"/>
  <c r="U972" i="4" s="1"/>
  <c r="Q964" i="4"/>
  <c r="U964" i="4" s="1"/>
  <c r="Q956" i="4"/>
  <c r="U956" i="4" s="1"/>
  <c r="Q948" i="4"/>
  <c r="U948" i="4" s="1"/>
  <c r="Q940" i="4"/>
  <c r="U940" i="4" s="1"/>
  <c r="Q932" i="4"/>
  <c r="U932" i="4" s="1"/>
  <c r="Q924" i="4"/>
  <c r="U924" i="4" s="1"/>
  <c r="Q916" i="4"/>
  <c r="U916" i="4" s="1"/>
  <c r="Q908" i="4"/>
  <c r="U908" i="4" s="1"/>
  <c r="Q900" i="4"/>
  <c r="U900" i="4" s="1"/>
  <c r="Q892" i="4"/>
  <c r="U892" i="4" s="1"/>
  <c r="Q884" i="4"/>
  <c r="U884" i="4" s="1"/>
  <c r="Q876" i="4"/>
  <c r="U876" i="4" s="1"/>
  <c r="Q868" i="4"/>
  <c r="U868" i="4" s="1"/>
  <c r="Q860" i="4"/>
  <c r="U860" i="4" s="1"/>
  <c r="Q852" i="4"/>
  <c r="U852" i="4" s="1"/>
  <c r="Q844" i="4"/>
  <c r="U844" i="4" s="1"/>
  <c r="Q836" i="4"/>
  <c r="U836" i="4" s="1"/>
  <c r="Q828" i="4"/>
  <c r="U828" i="4" s="1"/>
  <c r="Q820" i="4"/>
  <c r="U820" i="4" s="1"/>
  <c r="Q812" i="4"/>
  <c r="U812" i="4" s="1"/>
  <c r="Q804" i="4"/>
  <c r="U804" i="4" s="1"/>
  <c r="Q796" i="4"/>
  <c r="U796" i="4" s="1"/>
  <c r="Q788" i="4"/>
  <c r="U788" i="4" s="1"/>
  <c r="Q780" i="4"/>
  <c r="U780" i="4" s="1"/>
  <c r="Q772" i="4"/>
  <c r="U772" i="4" s="1"/>
  <c r="Q764" i="4"/>
  <c r="U764" i="4" s="1"/>
  <c r="Q756" i="4"/>
  <c r="U756" i="4" s="1"/>
  <c r="Q748" i="4"/>
  <c r="U748" i="4" s="1"/>
  <c r="Q740" i="4"/>
  <c r="U740" i="4" s="1"/>
  <c r="Q732" i="4"/>
  <c r="U732" i="4" s="1"/>
  <c r="Q724" i="4"/>
  <c r="U724" i="4" s="1"/>
  <c r="Q716" i="4"/>
  <c r="U716" i="4" s="1"/>
  <c r="Q708" i="4"/>
  <c r="Q700" i="4"/>
  <c r="U700" i="4" s="1"/>
  <c r="Q692" i="4"/>
  <c r="U692" i="4" s="1"/>
  <c r="Q684" i="4"/>
  <c r="Q676" i="4"/>
  <c r="U676" i="4" s="1"/>
  <c r="Q668" i="4"/>
  <c r="Q660" i="4"/>
  <c r="U660" i="4" s="1"/>
  <c r="Q652" i="4"/>
  <c r="U652" i="4" s="1"/>
  <c r="Q644" i="4"/>
  <c r="Q636" i="4"/>
  <c r="U636" i="4" s="1"/>
  <c r="Q628" i="4"/>
  <c r="U628" i="4" s="1"/>
  <c r="Q620" i="4"/>
  <c r="U620" i="4" s="1"/>
  <c r="Q612" i="4"/>
  <c r="Q604" i="4"/>
  <c r="U604" i="4" s="1"/>
  <c r="Q596" i="4"/>
  <c r="U596" i="4" s="1"/>
  <c r="Q588" i="4"/>
  <c r="U588" i="4" s="1"/>
  <c r="Q580" i="4"/>
  <c r="Q572" i="4"/>
  <c r="U572" i="4" s="1"/>
  <c r="Q564" i="4"/>
  <c r="U564" i="4" s="1"/>
  <c r="Q556" i="4"/>
  <c r="U556" i="4" s="1"/>
  <c r="Q548" i="4"/>
  <c r="Q540" i="4"/>
  <c r="U540" i="4" s="1"/>
  <c r="Q532" i="4"/>
  <c r="U532" i="4" s="1"/>
  <c r="Q524" i="4"/>
  <c r="U524" i="4" s="1"/>
  <c r="Q516" i="4"/>
  <c r="Q508" i="4"/>
  <c r="U508" i="4" s="1"/>
  <c r="Q500" i="4"/>
  <c r="U500" i="4" s="1"/>
  <c r="Q492" i="4"/>
  <c r="U492" i="4" s="1"/>
  <c r="Q484" i="4"/>
  <c r="Q476" i="4"/>
  <c r="U476" i="4" s="1"/>
  <c r="Q468" i="4"/>
  <c r="U468" i="4" s="1"/>
  <c r="Q460" i="4"/>
  <c r="U460" i="4" s="1"/>
  <c r="Q452" i="4"/>
  <c r="Q444" i="4"/>
  <c r="U444" i="4" s="1"/>
  <c r="Q436" i="4"/>
  <c r="U436" i="4" s="1"/>
  <c r="Q428" i="4"/>
  <c r="U428" i="4" s="1"/>
  <c r="Q420" i="4"/>
  <c r="Q412" i="4"/>
  <c r="U412" i="4" s="1"/>
  <c r="Q404" i="4"/>
  <c r="U404" i="4" s="1"/>
  <c r="Q396" i="4"/>
  <c r="U396" i="4" s="1"/>
  <c r="Q388" i="4"/>
  <c r="Q380" i="4"/>
  <c r="U380" i="4" s="1"/>
  <c r="Q372" i="4"/>
  <c r="U372" i="4" s="1"/>
  <c r="Q364" i="4"/>
  <c r="U364" i="4" s="1"/>
  <c r="Q356" i="4"/>
  <c r="Q348" i="4"/>
  <c r="U348" i="4" s="1"/>
  <c r="Q340" i="4"/>
  <c r="U340" i="4" s="1"/>
  <c r="Q332" i="4"/>
  <c r="U332" i="4" s="1"/>
  <c r="Q324" i="4"/>
  <c r="Q316" i="4"/>
  <c r="U316" i="4" s="1"/>
  <c r="Q308" i="4"/>
  <c r="U308" i="4" s="1"/>
  <c r="Q300" i="4"/>
  <c r="U300" i="4" s="1"/>
  <c r="Q292" i="4"/>
  <c r="Q284" i="4"/>
  <c r="U284" i="4" s="1"/>
  <c r="Q276" i="4"/>
  <c r="Q268" i="4"/>
  <c r="U268" i="4" s="1"/>
  <c r="Q260" i="4"/>
  <c r="U260" i="4" s="1"/>
  <c r="Q252" i="4"/>
  <c r="U252" i="4" s="1"/>
  <c r="Q244" i="4"/>
  <c r="U244" i="4" s="1"/>
  <c r="Q236" i="4"/>
  <c r="Q228" i="4"/>
  <c r="U228" i="4" s="1"/>
  <c r="Q220" i="4"/>
  <c r="U220" i="4" s="1"/>
  <c r="Q212" i="4"/>
  <c r="Q204" i="4"/>
  <c r="U204" i="4" s="1"/>
  <c r="Q196" i="4"/>
  <c r="U196" i="4" s="1"/>
  <c r="Q188" i="4"/>
  <c r="U188" i="4" s="1"/>
  <c r="Q180" i="4"/>
  <c r="U180" i="4" s="1"/>
  <c r="Q172" i="4"/>
  <c r="Q164" i="4"/>
  <c r="U164" i="4" s="1"/>
  <c r="Q156" i="4"/>
  <c r="U156" i="4" s="1"/>
  <c r="Q148" i="4"/>
  <c r="Q140" i="4"/>
  <c r="U140" i="4" s="1"/>
  <c r="Q132" i="4"/>
  <c r="U132" i="4" s="1"/>
  <c r="Q124" i="4"/>
  <c r="U124" i="4" s="1"/>
  <c r="Q116" i="4"/>
  <c r="U116" i="4" s="1"/>
  <c r="Q108" i="4"/>
  <c r="Q100" i="4"/>
  <c r="U100" i="4" s="1"/>
  <c r="Q92" i="4"/>
  <c r="U92" i="4" s="1"/>
  <c r="Q84" i="4"/>
  <c r="Q76" i="4"/>
  <c r="U76" i="4" s="1"/>
  <c r="Q68" i="4"/>
  <c r="U68" i="4" s="1"/>
  <c r="Q60" i="4"/>
  <c r="U60" i="4" s="1"/>
  <c r="Q52" i="4"/>
  <c r="U52" i="4" s="1"/>
  <c r="Q44" i="4"/>
  <c r="Q36" i="4"/>
  <c r="U36" i="4" s="1"/>
  <c r="Q28" i="4"/>
  <c r="U28" i="4" s="1"/>
  <c r="Q20" i="4"/>
  <c r="Q12" i="4"/>
  <c r="U12" i="4" s="1"/>
  <c r="Q4" i="4"/>
  <c r="U4" i="4" s="1"/>
  <c r="Q3268" i="4"/>
  <c r="U3268" i="4" s="1"/>
  <c r="Q2233" i="4"/>
  <c r="U2233" i="4" s="1"/>
  <c r="Q3628" i="4"/>
  <c r="Q3620" i="4"/>
  <c r="U3620" i="4" s="1"/>
  <c r="Q3612" i="4"/>
  <c r="U3612" i="4" s="1"/>
  <c r="Q3627" i="4"/>
  <c r="U3627" i="4" s="1"/>
  <c r="Q3619" i="4"/>
  <c r="U3619" i="4" s="1"/>
  <c r="Q3611" i="4"/>
  <c r="Q3603" i="4"/>
  <c r="U3603" i="4" s="1"/>
  <c r="Q3595" i="4"/>
  <c r="U3595" i="4" s="1"/>
  <c r="Q3587" i="4"/>
  <c r="U3587" i="4" s="1"/>
  <c r="Q3579" i="4"/>
  <c r="Q3571" i="4"/>
  <c r="Q3563" i="4"/>
  <c r="U3563" i="4" s="1"/>
  <c r="Q3555" i="4"/>
  <c r="U3555" i="4" s="1"/>
  <c r="Q3547" i="4"/>
  <c r="Q3539" i="4"/>
  <c r="U3539" i="4" s="1"/>
  <c r="Q3531" i="4"/>
  <c r="U3531" i="4" s="1"/>
  <c r="Q3523" i="4"/>
  <c r="U3523" i="4" s="1"/>
  <c r="Q3515" i="4"/>
  <c r="Q3507" i="4"/>
  <c r="Q3499" i="4"/>
  <c r="U3499" i="4" s="1"/>
  <c r="Q3491" i="4"/>
  <c r="U3491" i="4" s="1"/>
  <c r="Q3483" i="4"/>
  <c r="Q3475" i="4"/>
  <c r="U3475" i="4" s="1"/>
  <c r="Q3467" i="4"/>
  <c r="U3467" i="4" s="1"/>
  <c r="Q3459" i="4"/>
  <c r="U3459" i="4" s="1"/>
  <c r="Q3451" i="4"/>
  <c r="Q3443" i="4"/>
  <c r="Q3435" i="4"/>
  <c r="U3435" i="4" s="1"/>
  <c r="Q3427" i="4"/>
  <c r="U3427" i="4" s="1"/>
  <c r="Q3419" i="4"/>
  <c r="Q3411" i="4"/>
  <c r="U3411" i="4" s="1"/>
  <c r="Q3403" i="4"/>
  <c r="U3403" i="4" s="1"/>
  <c r="Q3395" i="4"/>
  <c r="U3395" i="4" s="1"/>
  <c r="Q3387" i="4"/>
  <c r="Q3379" i="4"/>
  <c r="Q3371" i="4"/>
  <c r="U3371" i="4" s="1"/>
  <c r="Q3363" i="4"/>
  <c r="U3363" i="4" s="1"/>
  <c r="Q3355" i="4"/>
  <c r="Q3347" i="4"/>
  <c r="U3347" i="4" s="1"/>
  <c r="Q3339" i="4"/>
  <c r="U3339" i="4" s="1"/>
  <c r="Q3331" i="4"/>
  <c r="U3331" i="4" s="1"/>
  <c r="Q3323" i="4"/>
  <c r="Q3315" i="4"/>
  <c r="Q3307" i="4"/>
  <c r="U3307" i="4" s="1"/>
  <c r="Q3299" i="4"/>
  <c r="U3299" i="4" s="1"/>
  <c r="Q3291" i="4"/>
  <c r="Q3283" i="4"/>
  <c r="U3283" i="4" s="1"/>
  <c r="Q3275" i="4"/>
  <c r="U3275" i="4" s="1"/>
  <c r="Q3267" i="4"/>
  <c r="U3267" i="4" s="1"/>
  <c r="Q3259" i="4"/>
  <c r="Q3251" i="4"/>
  <c r="Q3243" i="4"/>
  <c r="U3243" i="4" s="1"/>
  <c r="Q3235" i="4"/>
  <c r="U3235" i="4" s="1"/>
  <c r="Q3227" i="4"/>
  <c r="Q3219" i="4"/>
  <c r="U3219" i="4" s="1"/>
  <c r="Q3211" i="4"/>
  <c r="U3211" i="4" s="1"/>
  <c r="Q3203" i="4"/>
  <c r="U3203" i="4" s="1"/>
  <c r="Q3195" i="4"/>
  <c r="Q3187" i="4"/>
  <c r="Q3179" i="4"/>
  <c r="U3179" i="4" s="1"/>
  <c r="Q3171" i="4"/>
  <c r="U3171" i="4" s="1"/>
  <c r="Q3163" i="4"/>
  <c r="Q3155" i="4"/>
  <c r="U3155" i="4" s="1"/>
  <c r="Q3147" i="4"/>
  <c r="U3147" i="4" s="1"/>
  <c r="Q3139" i="4"/>
  <c r="U3139" i="4" s="1"/>
  <c r="Q3131" i="4"/>
  <c r="Q3123" i="4"/>
  <c r="Q3115" i="4"/>
  <c r="U3115" i="4" s="1"/>
  <c r="Q3107" i="4"/>
  <c r="U3107" i="4" s="1"/>
  <c r="Q3099" i="4"/>
  <c r="Q3091" i="4"/>
  <c r="U3091" i="4" s="1"/>
  <c r="Q3083" i="4"/>
  <c r="U3083" i="4" s="1"/>
  <c r="Q3075" i="4"/>
  <c r="U3075" i="4" s="1"/>
  <c r="Q3067" i="4"/>
  <c r="Q3059" i="4"/>
  <c r="Q3051" i="4"/>
  <c r="U3051" i="4" s="1"/>
  <c r="Q3043" i="4"/>
  <c r="U3043" i="4" s="1"/>
  <c r="Q3035" i="4"/>
  <c r="Q3027" i="4"/>
  <c r="U3027" i="4" s="1"/>
  <c r="Q3019" i="4"/>
  <c r="U3019" i="4" s="1"/>
  <c r="Q3011" i="4"/>
  <c r="U3011" i="4" s="1"/>
  <c r="Q3003" i="4"/>
  <c r="Q2995" i="4"/>
  <c r="Q2987" i="4"/>
  <c r="U2987" i="4" s="1"/>
  <c r="Q2979" i="4"/>
  <c r="U2979" i="4" s="1"/>
  <c r="Q2971" i="4"/>
  <c r="Q2963" i="4"/>
  <c r="U2963" i="4" s="1"/>
  <c r="Q2955" i="4"/>
  <c r="U2955" i="4" s="1"/>
  <c r="Q2947" i="4"/>
  <c r="U2947" i="4" s="1"/>
  <c r="Q2939" i="4"/>
  <c r="Q2931" i="4"/>
  <c r="Q2923" i="4"/>
  <c r="U2923" i="4" s="1"/>
  <c r="Q2915" i="4"/>
  <c r="U2915" i="4" s="1"/>
  <c r="Q2907" i="4"/>
  <c r="Q2899" i="4"/>
  <c r="U2899" i="4" s="1"/>
  <c r="Q2891" i="4"/>
  <c r="U2891" i="4" s="1"/>
  <c r="Q2883" i="4"/>
  <c r="U2883" i="4" s="1"/>
  <c r="Q2875" i="4"/>
  <c r="Q2867" i="4"/>
  <c r="Q2859" i="4"/>
  <c r="U2859" i="4" s="1"/>
  <c r="Q2851" i="4"/>
  <c r="U2851" i="4" s="1"/>
  <c r="Q2843" i="4"/>
  <c r="Q2835" i="4"/>
  <c r="U2835" i="4" s="1"/>
  <c r="Q2827" i="4"/>
  <c r="U2827" i="4" s="1"/>
  <c r="Q2819" i="4"/>
  <c r="U2819" i="4" s="1"/>
  <c r="Q2803" i="4"/>
  <c r="Q2795" i="4"/>
  <c r="U2795" i="4" s="1"/>
  <c r="Q2787" i="4"/>
  <c r="U2787" i="4" s="1"/>
  <c r="Q2779" i="4"/>
  <c r="Q2771" i="4"/>
  <c r="U2771" i="4" s="1"/>
  <c r="Q2763" i="4"/>
  <c r="U2763" i="4" s="1"/>
  <c r="Q2755" i="4"/>
  <c r="U2755" i="4" s="1"/>
  <c r="Q2747" i="4"/>
  <c r="Q2739" i="4"/>
  <c r="Q2731" i="4"/>
  <c r="U2731" i="4" s="1"/>
  <c r="Q2723" i="4"/>
  <c r="U2723" i="4" s="1"/>
  <c r="Q2715" i="4"/>
  <c r="Q2707" i="4"/>
  <c r="U2707" i="4" s="1"/>
  <c r="Q2699" i="4"/>
  <c r="U2699" i="4" s="1"/>
  <c r="Q2691" i="4"/>
  <c r="U2691" i="4" s="1"/>
  <c r="Q2683" i="4"/>
  <c r="Q2675" i="4"/>
  <c r="Q2667" i="4"/>
  <c r="U2667" i="4" s="1"/>
  <c r="Q2659" i="4"/>
  <c r="U2659" i="4" s="1"/>
  <c r="Q2651" i="4"/>
  <c r="Q2643" i="4"/>
  <c r="U2643" i="4" s="1"/>
  <c r="Q2635" i="4"/>
  <c r="U2635" i="4" s="1"/>
  <c r="Q2627" i="4"/>
  <c r="U2627" i="4" s="1"/>
  <c r="Q2619" i="4"/>
  <c r="Q2611" i="4"/>
  <c r="U2611" i="4" s="1"/>
  <c r="Q2603" i="4"/>
  <c r="Q2595" i="4"/>
  <c r="U2595" i="4" s="1"/>
  <c r="Q2587" i="4"/>
  <c r="U2587" i="4" s="1"/>
  <c r="Q2579" i="4"/>
  <c r="Q2571" i="4"/>
  <c r="U2571" i="4" s="1"/>
  <c r="Q2563" i="4"/>
  <c r="U2563" i="4" s="1"/>
  <c r="Q2555" i="4"/>
  <c r="U2555" i="4" s="1"/>
  <c r="Q2547" i="4"/>
  <c r="Q2539" i="4"/>
  <c r="Q2531" i="4"/>
  <c r="U2531" i="4" s="1"/>
  <c r="Q2523" i="4"/>
  <c r="U2523" i="4" s="1"/>
  <c r="Q2515" i="4"/>
  <c r="Q2507" i="4"/>
  <c r="Q2499" i="4"/>
  <c r="U2499" i="4" s="1"/>
  <c r="Q2491" i="4"/>
  <c r="U2491" i="4" s="1"/>
  <c r="Q2483" i="4"/>
  <c r="U2483" i="4" s="1"/>
  <c r="Q2475" i="4"/>
  <c r="U2475" i="4" s="1"/>
  <c r="Q2467" i="4"/>
  <c r="U2467" i="4" s="1"/>
  <c r="Q2459" i="4"/>
  <c r="U2459" i="4" s="1"/>
  <c r="Q2451" i="4"/>
  <c r="Q2443" i="4"/>
  <c r="U2443" i="4" s="1"/>
  <c r="Q2435" i="4"/>
  <c r="U2435" i="4" s="1"/>
  <c r="Q2427" i="4"/>
  <c r="U2427" i="4" s="1"/>
  <c r="Q2419" i="4"/>
  <c r="Q2411" i="4"/>
  <c r="U2411" i="4" s="1"/>
  <c r="Q2403" i="4"/>
  <c r="U2403" i="4" s="1"/>
  <c r="Q2395" i="4"/>
  <c r="U2395" i="4" s="1"/>
  <c r="Q2387" i="4"/>
  <c r="U2387" i="4" s="1"/>
  <c r="Q2379" i="4"/>
  <c r="U2379" i="4" s="1"/>
  <c r="Q2371" i="4"/>
  <c r="U2371" i="4" s="1"/>
  <c r="Q2363" i="4"/>
  <c r="Q2355" i="4"/>
  <c r="Q2347" i="4"/>
  <c r="Q2339" i="4"/>
  <c r="U2339" i="4" s="1"/>
  <c r="Q2331" i="4"/>
  <c r="U2331" i="4" s="1"/>
  <c r="Q2323" i="4"/>
  <c r="Q2315" i="4"/>
  <c r="U2315" i="4" s="1"/>
  <c r="Q2307" i="4"/>
  <c r="U2307" i="4" s="1"/>
  <c r="Q2299" i="4"/>
  <c r="Q2291" i="4"/>
  <c r="U2291" i="4" s="1"/>
  <c r="Q2283" i="4"/>
  <c r="U2283" i="4" s="1"/>
  <c r="Q2275" i="4"/>
  <c r="U2275" i="4" s="1"/>
  <c r="Q2267" i="4"/>
  <c r="U2267" i="4" s="1"/>
  <c r="Q2259" i="4"/>
  <c r="Q2251" i="4"/>
  <c r="U2251" i="4" s="1"/>
  <c r="Q2243" i="4"/>
  <c r="U2243" i="4" s="1"/>
  <c r="Q2235" i="4"/>
  <c r="U2235" i="4" s="1"/>
  <c r="Q2227" i="4"/>
  <c r="Q2219" i="4"/>
  <c r="U2219" i="4" s="1"/>
  <c r="Q2211" i="4"/>
  <c r="U2211" i="4" s="1"/>
  <c r="Q2203" i="4"/>
  <c r="U2203" i="4" s="1"/>
  <c r="Q2195" i="4"/>
  <c r="U2195" i="4" s="1"/>
  <c r="Q2187" i="4"/>
  <c r="U2187" i="4" s="1"/>
  <c r="Q2179" i="4"/>
  <c r="U2179" i="4" s="1"/>
  <c r="Q2171" i="4"/>
  <c r="Q2163" i="4"/>
  <c r="U2163" i="4" s="1"/>
  <c r="Q2155" i="4"/>
  <c r="U2155" i="4" s="1"/>
  <c r="Q2147" i="4"/>
  <c r="Q2139" i="4"/>
  <c r="U2139" i="4" s="1"/>
  <c r="Q2131" i="4"/>
  <c r="U2131" i="4" s="1"/>
  <c r="Q2123" i="4"/>
  <c r="U2123" i="4" s="1"/>
  <c r="Q2115" i="4"/>
  <c r="U2115" i="4" s="1"/>
  <c r="Q2107" i="4"/>
  <c r="Q2099" i="4"/>
  <c r="U2099" i="4" s="1"/>
  <c r="Q2091" i="4"/>
  <c r="U2091" i="4" s="1"/>
  <c r="Q2083" i="4"/>
  <c r="Q2075" i="4"/>
  <c r="U2075" i="4" s="1"/>
  <c r="Q2067" i="4"/>
  <c r="U2067" i="4" s="1"/>
  <c r="Q2059" i="4"/>
  <c r="U2059" i="4" s="1"/>
  <c r="Q2051" i="4"/>
  <c r="U2051" i="4" s="1"/>
  <c r="Q2043" i="4"/>
  <c r="Q2035" i="4"/>
  <c r="U2035" i="4" s="1"/>
  <c r="Q2027" i="4"/>
  <c r="U2027" i="4" s="1"/>
  <c r="Q2019" i="4"/>
  <c r="Q2011" i="4"/>
  <c r="U2011" i="4" s="1"/>
  <c r="Q2003" i="4"/>
  <c r="U2003" i="4" s="1"/>
  <c r="Q1995" i="4"/>
  <c r="U1995" i="4" s="1"/>
  <c r="Q1987" i="4"/>
  <c r="U1987" i="4" s="1"/>
  <c r="Q1971" i="4"/>
  <c r="U1971" i="4" s="1"/>
  <c r="Q1963" i="4"/>
  <c r="U1963" i="4" s="1"/>
  <c r="Q1955" i="4"/>
  <c r="Q1947" i="4"/>
  <c r="U1947" i="4" s="1"/>
  <c r="Q1939" i="4"/>
  <c r="U1939" i="4" s="1"/>
  <c r="Q1931" i="4"/>
  <c r="U1931" i="4" s="1"/>
  <c r="Q1923" i="4"/>
  <c r="U1923" i="4" s="1"/>
  <c r="Q1915" i="4"/>
  <c r="U1915" i="4" s="1"/>
  <c r="Q1907" i="4"/>
  <c r="U1907" i="4" s="1"/>
  <c r="Q1899" i="4"/>
  <c r="U1899" i="4" s="1"/>
  <c r="Q1891" i="4"/>
  <c r="Q1883" i="4"/>
  <c r="U1883" i="4" s="1"/>
  <c r="Q1875" i="4"/>
  <c r="U1875" i="4" s="1"/>
  <c r="Q1867" i="4"/>
  <c r="U1867" i="4" s="1"/>
  <c r="Q1859" i="4"/>
  <c r="U1859" i="4" s="1"/>
  <c r="Q1851" i="4"/>
  <c r="U1851" i="4" s="1"/>
  <c r="Q1843" i="4"/>
  <c r="U1843" i="4" s="1"/>
  <c r="Q1835" i="4"/>
  <c r="U1835" i="4" s="1"/>
  <c r="Q1827" i="4"/>
  <c r="Q1819" i="4"/>
  <c r="U1819" i="4" s="1"/>
  <c r="Q1811" i="4"/>
  <c r="U1811" i="4" s="1"/>
  <c r="Q1803" i="4"/>
  <c r="U1803" i="4" s="1"/>
  <c r="Q1795" i="4"/>
  <c r="U1795" i="4" s="1"/>
  <c r="Q1787" i="4"/>
  <c r="U1787" i="4" s="1"/>
  <c r="Q1779" i="4"/>
  <c r="U1779" i="4" s="1"/>
  <c r="Q1771" i="4"/>
  <c r="U1771" i="4" s="1"/>
  <c r="Q1763" i="4"/>
  <c r="Q1755" i="4"/>
  <c r="U1755" i="4" s="1"/>
  <c r="Q1747" i="4"/>
  <c r="U1747" i="4" s="1"/>
  <c r="Q1739" i="4"/>
  <c r="U1739" i="4" s="1"/>
  <c r="Q1731" i="4"/>
  <c r="U1731" i="4" s="1"/>
  <c r="Q1715" i="4"/>
  <c r="U1715" i="4" s="1"/>
  <c r="Q1707" i="4"/>
  <c r="U1707" i="4" s="1"/>
  <c r="Q1699" i="4"/>
  <c r="Q1691" i="4"/>
  <c r="U1691" i="4" s="1"/>
  <c r="Q1683" i="4"/>
  <c r="U1683" i="4" s="1"/>
  <c r="Q1675" i="4"/>
  <c r="U1675" i="4" s="1"/>
  <c r="Q1667" i="4"/>
  <c r="Q1659" i="4"/>
  <c r="U1659" i="4" s="1"/>
  <c r="Q1651" i="4"/>
  <c r="U1651" i="4" s="1"/>
  <c r="Q1643" i="4"/>
  <c r="U1643" i="4" s="1"/>
  <c r="Q1635" i="4"/>
  <c r="Q1627" i="4"/>
  <c r="U1627" i="4" s="1"/>
  <c r="Q1619" i="4"/>
  <c r="U1619" i="4" s="1"/>
  <c r="Q1611" i="4"/>
  <c r="U1611" i="4" s="1"/>
  <c r="Q1603" i="4"/>
  <c r="Q1595" i="4"/>
  <c r="U1595" i="4" s="1"/>
  <c r="Q1587" i="4"/>
  <c r="U1587" i="4" s="1"/>
  <c r="Q1579" i="4"/>
  <c r="U1579" i="4" s="1"/>
  <c r="Q1571" i="4"/>
  <c r="Q1563" i="4"/>
  <c r="U1563" i="4" s="1"/>
  <c r="Q1555" i="4"/>
  <c r="U1555" i="4" s="1"/>
  <c r="Q1547" i="4"/>
  <c r="U1547" i="4" s="1"/>
  <c r="Q1539" i="4"/>
  <c r="Q1531" i="4"/>
  <c r="U1531" i="4" s="1"/>
  <c r="Q1523" i="4"/>
  <c r="U1523" i="4" s="1"/>
  <c r="Q1515" i="4"/>
  <c r="U1515" i="4" s="1"/>
  <c r="Q1507" i="4"/>
  <c r="Q1499" i="4"/>
  <c r="U1499" i="4" s="1"/>
  <c r="Q1491" i="4"/>
  <c r="U1491" i="4" s="1"/>
  <c r="Q1483" i="4"/>
  <c r="U1483" i="4" s="1"/>
  <c r="Q1475" i="4"/>
  <c r="Q1467" i="4"/>
  <c r="U1467" i="4" s="1"/>
  <c r="Q1459" i="4"/>
  <c r="U1459" i="4" s="1"/>
  <c r="Q1451" i="4"/>
  <c r="U1451" i="4" s="1"/>
  <c r="Q1443" i="4"/>
  <c r="Q1435" i="4"/>
  <c r="U1435" i="4" s="1"/>
  <c r="Q1427" i="4"/>
  <c r="U1427" i="4" s="1"/>
  <c r="Q1419" i="4"/>
  <c r="U1419" i="4" s="1"/>
  <c r="Q1411" i="4"/>
  <c r="Q1403" i="4"/>
  <c r="U1403" i="4" s="1"/>
  <c r="Q1395" i="4"/>
  <c r="U1395" i="4" s="1"/>
  <c r="Q1387" i="4"/>
  <c r="U1387" i="4" s="1"/>
  <c r="Q1379" i="4"/>
  <c r="Q1371" i="4"/>
  <c r="U1371" i="4" s="1"/>
  <c r="Q1363" i="4"/>
  <c r="U1363" i="4" s="1"/>
  <c r="Q1355" i="4"/>
  <c r="U1355" i="4" s="1"/>
  <c r="Q1347" i="4"/>
  <c r="Q1339" i="4"/>
  <c r="U1339" i="4" s="1"/>
  <c r="Q1331" i="4"/>
  <c r="U1331" i="4" s="1"/>
  <c r="Q1323" i="4"/>
  <c r="U1323" i="4" s="1"/>
  <c r="Q1315" i="4"/>
  <c r="Q1307" i="4"/>
  <c r="U1307" i="4" s="1"/>
  <c r="Q1299" i="4"/>
  <c r="U1299" i="4" s="1"/>
  <c r="Q1291" i="4"/>
  <c r="U1291" i="4" s="1"/>
  <c r="Q1283" i="4"/>
  <c r="Q1275" i="4"/>
  <c r="U1275" i="4" s="1"/>
  <c r="Q1267" i="4"/>
  <c r="U1267" i="4" s="1"/>
  <c r="Q1259" i="4"/>
  <c r="U1259" i="4" s="1"/>
  <c r="Q1251" i="4"/>
  <c r="Q1243" i="4"/>
  <c r="U1243" i="4" s="1"/>
  <c r="Q1235" i="4"/>
  <c r="U1235" i="4" s="1"/>
  <c r="Q1227" i="4"/>
  <c r="U1227" i="4" s="1"/>
  <c r="Q1219" i="4"/>
  <c r="Q1211" i="4"/>
  <c r="U1211" i="4" s="1"/>
  <c r="Q1203" i="4"/>
  <c r="U1203" i="4" s="1"/>
  <c r="Q1195" i="4"/>
  <c r="U1195" i="4" s="1"/>
  <c r="Q1187" i="4"/>
  <c r="U1187" i="4" s="1"/>
  <c r="Q1179" i="4"/>
  <c r="Q1171" i="4"/>
  <c r="U1171" i="4" s="1"/>
  <c r="Q1163" i="4"/>
  <c r="U1163" i="4" s="1"/>
  <c r="Q1155" i="4"/>
  <c r="U1155" i="4" s="1"/>
  <c r="Q1147" i="4"/>
  <c r="U1147" i="4" s="1"/>
  <c r="Q1139" i="4"/>
  <c r="U1139" i="4" s="1"/>
  <c r="Q1131" i="4"/>
  <c r="Q1123" i="4"/>
  <c r="Q1107" i="4"/>
  <c r="U1107" i="4" s="1"/>
  <c r="Q1099" i="4"/>
  <c r="U1099" i="4" s="1"/>
  <c r="Q1091" i="4"/>
  <c r="U1091" i="4" s="1"/>
  <c r="Q1083" i="4"/>
  <c r="Q1075" i="4"/>
  <c r="U1075" i="4" s="1"/>
  <c r="Q1067" i="4"/>
  <c r="U1067" i="4" s="1"/>
  <c r="Q1059" i="4"/>
  <c r="U1059" i="4" s="1"/>
  <c r="Q1051" i="4"/>
  <c r="Q1043" i="4"/>
  <c r="Q1035" i="4"/>
  <c r="U1035" i="4" s="1"/>
  <c r="Q1027" i="4"/>
  <c r="U1027" i="4" s="1"/>
  <c r="Q1019" i="4"/>
  <c r="U1019" i="4" s="1"/>
  <c r="Q1011" i="4"/>
  <c r="Q1003" i="4"/>
  <c r="U1003" i="4" s="1"/>
  <c r="Q995" i="4"/>
  <c r="U995" i="4" s="1"/>
  <c r="Q987" i="4"/>
  <c r="U987" i="4" s="1"/>
  <c r="Q979" i="4"/>
  <c r="Q971" i="4"/>
  <c r="U971" i="4" s="1"/>
  <c r="Q963" i="4"/>
  <c r="U963" i="4" s="1"/>
  <c r="Q955" i="4"/>
  <c r="U955" i="4" s="1"/>
  <c r="Q947" i="4"/>
  <c r="Q939" i="4"/>
  <c r="U939" i="4" s="1"/>
  <c r="Q931" i="4"/>
  <c r="U931" i="4" s="1"/>
  <c r="Q923" i="4"/>
  <c r="U923" i="4" s="1"/>
  <c r="Q915" i="4"/>
  <c r="Q907" i="4"/>
  <c r="U907" i="4" s="1"/>
  <c r="Q899" i="4"/>
  <c r="U899" i="4" s="1"/>
  <c r="Q891" i="4"/>
  <c r="U891" i="4" s="1"/>
  <c r="Q883" i="4"/>
  <c r="Q3204" i="4"/>
  <c r="U3204" i="4" s="1"/>
  <c r="Q1625" i="4"/>
  <c r="Q875" i="4"/>
  <c r="U875" i="4" s="1"/>
  <c r="Q867" i="4"/>
  <c r="U867" i="4" s="1"/>
  <c r="Q859" i="4"/>
  <c r="U859" i="4" s="1"/>
  <c r="Q851" i="4"/>
  <c r="U851" i="4" s="1"/>
  <c r="Q843" i="4"/>
  <c r="Q835" i="4"/>
  <c r="U835" i="4" s="1"/>
  <c r="Q827" i="4"/>
  <c r="U827" i="4" s="1"/>
  <c r="Q819" i="4"/>
  <c r="U819" i="4" s="1"/>
  <c r="Q811" i="4"/>
  <c r="Q803" i="4"/>
  <c r="U803" i="4" s="1"/>
  <c r="Q795" i="4"/>
  <c r="U795" i="4" s="1"/>
  <c r="Q787" i="4"/>
  <c r="U787" i="4" s="1"/>
  <c r="Q779" i="4"/>
  <c r="Q771" i="4"/>
  <c r="U771" i="4" s="1"/>
  <c r="Q763" i="4"/>
  <c r="U763" i="4" s="1"/>
  <c r="Q755" i="4"/>
  <c r="U755" i="4" s="1"/>
  <c r="Q747" i="4"/>
  <c r="Q739" i="4"/>
  <c r="U739" i="4" s="1"/>
  <c r="Q731" i="4"/>
  <c r="U731" i="4" s="1"/>
  <c r="Q723" i="4"/>
  <c r="U723" i="4" s="1"/>
  <c r="Q715" i="4"/>
  <c r="Q707" i="4"/>
  <c r="U707" i="4" s="1"/>
  <c r="Q699" i="4"/>
  <c r="U699" i="4" s="1"/>
  <c r="Q691" i="4"/>
  <c r="Q683" i="4"/>
  <c r="U683" i="4" s="1"/>
  <c r="Q675" i="4"/>
  <c r="Q667" i="4"/>
  <c r="U667" i="4" s="1"/>
  <c r="Q659" i="4"/>
  <c r="U659" i="4" s="1"/>
  <c r="Q651" i="4"/>
  <c r="U651" i="4" s="1"/>
  <c r="Q643" i="4"/>
  <c r="U643" i="4" s="1"/>
  <c r="Q635" i="4"/>
  <c r="U635" i="4" s="1"/>
  <c r="Q627" i="4"/>
  <c r="U627" i="4" s="1"/>
  <c r="Q619" i="4"/>
  <c r="U619" i="4" s="1"/>
  <c r="Q611" i="4"/>
  <c r="Q603" i="4"/>
  <c r="U603" i="4" s="1"/>
  <c r="Q595" i="4"/>
  <c r="U595" i="4" s="1"/>
  <c r="Q587" i="4"/>
  <c r="U587" i="4" s="1"/>
  <c r="Q579" i="4"/>
  <c r="U579" i="4" s="1"/>
  <c r="Q571" i="4"/>
  <c r="U571" i="4" s="1"/>
  <c r="Q563" i="4"/>
  <c r="U563" i="4" s="1"/>
  <c r="Q555" i="4"/>
  <c r="Q547" i="4"/>
  <c r="U547" i="4" s="1"/>
  <c r="Q539" i="4"/>
  <c r="Q531" i="4"/>
  <c r="U531" i="4" s="1"/>
  <c r="Q523" i="4"/>
  <c r="U523" i="4" s="1"/>
  <c r="Q515" i="4"/>
  <c r="U515" i="4" s="1"/>
  <c r="Q507" i="4"/>
  <c r="U507" i="4" s="1"/>
  <c r="Q499" i="4"/>
  <c r="Q491" i="4"/>
  <c r="U491" i="4" s="1"/>
  <c r="Q483" i="4"/>
  <c r="Q475" i="4"/>
  <c r="U475" i="4" s="1"/>
  <c r="Q467" i="4"/>
  <c r="U467" i="4" s="1"/>
  <c r="Q459" i="4"/>
  <c r="Q451" i="4"/>
  <c r="U451" i="4" s="1"/>
  <c r="Q443" i="4"/>
  <c r="U443" i="4" s="1"/>
  <c r="Q435" i="4"/>
  <c r="U435" i="4" s="1"/>
  <c r="Q427" i="4"/>
  <c r="Q419" i="4"/>
  <c r="Q411" i="4"/>
  <c r="U411" i="4" s="1"/>
  <c r="Q403" i="4"/>
  <c r="U403" i="4" s="1"/>
  <c r="Q395" i="4"/>
  <c r="U395" i="4" s="1"/>
  <c r="Q387" i="4"/>
  <c r="Q379" i="4"/>
  <c r="U379" i="4" s="1"/>
  <c r="Q371" i="4"/>
  <c r="U371" i="4" s="1"/>
  <c r="Q363" i="4"/>
  <c r="U363" i="4" s="1"/>
  <c r="Q355" i="4"/>
  <c r="Q347" i="4"/>
  <c r="U347" i="4" s="1"/>
  <c r="Q339" i="4"/>
  <c r="U339" i="4" s="1"/>
  <c r="Q331" i="4"/>
  <c r="U331" i="4" s="1"/>
  <c r="Q323" i="4"/>
  <c r="Q315" i="4"/>
  <c r="U315" i="4" s="1"/>
  <c r="Q307" i="4"/>
  <c r="U307" i="4" s="1"/>
  <c r="Q299" i="4"/>
  <c r="U299" i="4" s="1"/>
  <c r="Q291" i="4"/>
  <c r="Q283" i="4"/>
  <c r="U283" i="4" s="1"/>
  <c r="Q275" i="4"/>
  <c r="U275" i="4" s="1"/>
  <c r="Q267" i="4"/>
  <c r="U267" i="4" s="1"/>
  <c r="Q259" i="4"/>
  <c r="Q251" i="4"/>
  <c r="U251" i="4" s="1"/>
  <c r="Q243" i="4"/>
  <c r="U243" i="4" s="1"/>
  <c r="Q235" i="4"/>
  <c r="U235" i="4" s="1"/>
  <c r="Q227" i="4"/>
  <c r="U227" i="4" s="1"/>
  <c r="Q219" i="4"/>
  <c r="U219" i="4" s="1"/>
  <c r="Q211" i="4"/>
  <c r="U211" i="4" s="1"/>
  <c r="Q203" i="4"/>
  <c r="U203" i="4" s="1"/>
  <c r="Q195" i="4"/>
  <c r="U195" i="4" s="1"/>
  <c r="Q187" i="4"/>
  <c r="U187" i="4" s="1"/>
  <c r="Q179" i="4"/>
  <c r="Q171" i="4"/>
  <c r="U171" i="4" s="1"/>
  <c r="Q163" i="4"/>
  <c r="U163" i="4" s="1"/>
  <c r="Q155" i="4"/>
  <c r="U155" i="4" s="1"/>
  <c r="Q147" i="4"/>
  <c r="U147" i="4" s="1"/>
  <c r="Q139" i="4"/>
  <c r="Q131" i="4"/>
  <c r="U131" i="4" s="1"/>
  <c r="Q123" i="4"/>
  <c r="U123" i="4" s="1"/>
  <c r="Q115" i="4"/>
  <c r="Q107" i="4"/>
  <c r="U107" i="4" s="1"/>
  <c r="Q99" i="4"/>
  <c r="U99" i="4" s="1"/>
  <c r="Q91" i="4"/>
  <c r="U91" i="4" s="1"/>
  <c r="Q83" i="4"/>
  <c r="U83" i="4" s="1"/>
  <c r="Q75" i="4"/>
  <c r="Q67" i="4"/>
  <c r="U67" i="4" s="1"/>
  <c r="Q59" i="4"/>
  <c r="U59" i="4" s="1"/>
  <c r="Q51" i="4"/>
  <c r="Q43" i="4"/>
  <c r="U43" i="4" s="1"/>
  <c r="Q35" i="4"/>
  <c r="U35" i="4" s="1"/>
  <c r="Q27" i="4"/>
  <c r="U27" i="4" s="1"/>
  <c r="Q19" i="4"/>
  <c r="U19" i="4" s="1"/>
  <c r="Q11" i="4"/>
  <c r="Q3" i="4"/>
  <c r="U3" i="4" s="1"/>
  <c r="Q409" i="4"/>
  <c r="U409" i="4" s="1"/>
  <c r="Q401" i="4"/>
  <c r="U401" i="4" s="1"/>
  <c r="Q393" i="4"/>
  <c r="U393" i="4" s="1"/>
  <c r="Q385" i="4"/>
  <c r="Q377" i="4"/>
  <c r="U377" i="4" s="1"/>
  <c r="Q369" i="4"/>
  <c r="U369" i="4" s="1"/>
  <c r="Q361" i="4"/>
  <c r="U361" i="4" s="1"/>
  <c r="Q353" i="4"/>
  <c r="U353" i="4" s="1"/>
  <c r="Q345" i="4"/>
  <c r="U345" i="4" s="1"/>
  <c r="Q337" i="4"/>
  <c r="U337" i="4" s="1"/>
  <c r="Q329" i="4"/>
  <c r="U329" i="4" s="1"/>
  <c r="Q321" i="4"/>
  <c r="Q313" i="4"/>
  <c r="U313" i="4" s="1"/>
  <c r="Q305" i="4"/>
  <c r="U305" i="4" s="1"/>
  <c r="Q297" i="4"/>
  <c r="U297" i="4" s="1"/>
  <c r="Q289" i="4"/>
  <c r="U289" i="4" s="1"/>
  <c r="Q281" i="4"/>
  <c r="U281" i="4" s="1"/>
  <c r="Q273" i="4"/>
  <c r="U273" i="4" s="1"/>
  <c r="Q265" i="4"/>
  <c r="U265" i="4" s="1"/>
  <c r="Q257" i="4"/>
  <c r="Q249" i="4"/>
  <c r="U249" i="4" s="1"/>
  <c r="Q241" i="4"/>
  <c r="U241" i="4" s="1"/>
  <c r="Q233" i="4"/>
  <c r="U233" i="4" s="1"/>
  <c r="Q225" i="4"/>
  <c r="U225" i="4" s="1"/>
  <c r="Q217" i="4"/>
  <c r="U217" i="4" s="1"/>
  <c r="Q209" i="4"/>
  <c r="U209" i="4" s="1"/>
  <c r="Q201" i="4"/>
  <c r="U201" i="4" s="1"/>
  <c r="Q193" i="4"/>
  <c r="Q185" i="4"/>
  <c r="U185" i="4" s="1"/>
  <c r="Q177" i="4"/>
  <c r="U177" i="4" s="1"/>
  <c r="Q169" i="4"/>
  <c r="U169" i="4" s="1"/>
  <c r="Q161" i="4"/>
  <c r="U161" i="4" s="1"/>
  <c r="Q153" i="4"/>
  <c r="U153" i="4" s="1"/>
  <c r="Q145" i="4"/>
  <c r="U145" i="4" s="1"/>
  <c r="Q137" i="4"/>
  <c r="U137" i="4" s="1"/>
  <c r="Q129" i="4"/>
  <c r="Q121" i="4"/>
  <c r="U121" i="4" s="1"/>
  <c r="Q113" i="4"/>
  <c r="U113" i="4" s="1"/>
  <c r="Q105" i="4"/>
  <c r="U105" i="4" s="1"/>
  <c r="Q97" i="4"/>
  <c r="U97" i="4" s="1"/>
  <c r="Q89" i="4"/>
  <c r="U89" i="4" s="1"/>
  <c r="Q81" i="4"/>
  <c r="U81" i="4" s="1"/>
  <c r="Q73" i="4"/>
  <c r="U73" i="4" s="1"/>
  <c r="Q65" i="4"/>
  <c r="Q57" i="4"/>
  <c r="U57" i="4" s="1"/>
  <c r="Q49" i="4"/>
  <c r="U49" i="4" s="1"/>
  <c r="Q41" i="4"/>
  <c r="U41" i="4" s="1"/>
  <c r="Q33" i="4"/>
  <c r="U33" i="4" s="1"/>
  <c r="Q25" i="4"/>
  <c r="U25" i="4" s="1"/>
  <c r="Q17" i="4"/>
  <c r="U17" i="4" s="1"/>
  <c r="Q9" i="4"/>
  <c r="U9" i="4" s="1"/>
  <c r="Q848" i="4"/>
  <c r="U848" i="4" s="1"/>
  <c r="Q840" i="4"/>
  <c r="U840" i="4" s="1"/>
  <c r="Q832" i="4"/>
  <c r="Q824" i="4"/>
  <c r="U824" i="4" s="1"/>
  <c r="Q816" i="4"/>
  <c r="U816" i="4" s="1"/>
  <c r="Q808" i="4"/>
  <c r="U808" i="4" s="1"/>
  <c r="Q800" i="4"/>
  <c r="Q792" i="4"/>
  <c r="U792" i="4" s="1"/>
  <c r="Q784" i="4"/>
  <c r="U784" i="4" s="1"/>
  <c r="Q776" i="4"/>
  <c r="U776" i="4" s="1"/>
  <c r="Q768" i="4"/>
  <c r="U768" i="4" s="1"/>
  <c r="Q760" i="4"/>
  <c r="U760" i="4" s="1"/>
  <c r="Q752" i="4"/>
  <c r="Q744" i="4"/>
  <c r="U744" i="4" s="1"/>
  <c r="Q736" i="4"/>
  <c r="Q728" i="4"/>
  <c r="U728" i="4" s="1"/>
  <c r="Q720" i="4"/>
  <c r="Q712" i="4"/>
  <c r="U712" i="4" s="1"/>
  <c r="Q704" i="4"/>
  <c r="U704" i="4" s="1"/>
  <c r="Q696" i="4"/>
  <c r="Q688" i="4"/>
  <c r="U688" i="4" s="1"/>
  <c r="Q680" i="4"/>
  <c r="U680" i="4" s="1"/>
  <c r="Q672" i="4"/>
  <c r="U672" i="4" s="1"/>
  <c r="Q664" i="4"/>
  <c r="U664" i="4" s="1"/>
  <c r="Q656" i="4"/>
  <c r="Q648" i="4"/>
  <c r="U648" i="4" s="1"/>
  <c r="Q640" i="4"/>
  <c r="U640" i="4" s="1"/>
  <c r="Q632" i="4"/>
  <c r="Q624" i="4"/>
  <c r="U624" i="4" s="1"/>
  <c r="Q616" i="4"/>
  <c r="U616" i="4" s="1"/>
  <c r="Q608" i="4"/>
  <c r="U608" i="4" s="1"/>
  <c r="Q600" i="4"/>
  <c r="U600" i="4" s="1"/>
  <c r="Q592" i="4"/>
  <c r="Q584" i="4"/>
  <c r="U584" i="4" s="1"/>
  <c r="Q576" i="4"/>
  <c r="U576" i="4" s="1"/>
  <c r="Q568" i="4"/>
  <c r="Q560" i="4"/>
  <c r="U560" i="4" s="1"/>
  <c r="Q552" i="4"/>
  <c r="U552" i="4" s="1"/>
  <c r="Q544" i="4"/>
  <c r="U544" i="4" s="1"/>
  <c r="Q536" i="4"/>
  <c r="U536" i="4" s="1"/>
  <c r="Q528" i="4"/>
  <c r="Q520" i="4"/>
  <c r="U520" i="4" s="1"/>
  <c r="Q512" i="4"/>
  <c r="U512" i="4" s="1"/>
  <c r="Q504" i="4"/>
  <c r="Q496" i="4"/>
  <c r="U496" i="4" s="1"/>
  <c r="Q488" i="4"/>
  <c r="U488" i="4" s="1"/>
  <c r="Q480" i="4"/>
  <c r="U480" i="4" s="1"/>
  <c r="Q472" i="4"/>
  <c r="U472" i="4" s="1"/>
  <c r="Q464" i="4"/>
  <c r="Q456" i="4"/>
  <c r="U456" i="4" s="1"/>
  <c r="Q448" i="4"/>
  <c r="U448" i="4" s="1"/>
  <c r="Q440" i="4"/>
  <c r="Q432" i="4"/>
  <c r="U432" i="4" s="1"/>
  <c r="Q424" i="4"/>
  <c r="U424" i="4" s="1"/>
  <c r="Q416" i="4"/>
  <c r="U416" i="4" s="1"/>
  <c r="Q408" i="4"/>
  <c r="U408" i="4" s="1"/>
  <c r="Q400" i="4"/>
  <c r="Q392" i="4"/>
  <c r="U392" i="4" s="1"/>
  <c r="Q384" i="4"/>
  <c r="U384" i="4" s="1"/>
  <c r="Q376" i="4"/>
  <c r="U376" i="4" s="1"/>
  <c r="Q368" i="4"/>
  <c r="Q360" i="4"/>
  <c r="U360" i="4" s="1"/>
  <c r="Q352" i="4"/>
  <c r="U352" i="4" s="1"/>
  <c r="Q344" i="4"/>
  <c r="Q336" i="4"/>
  <c r="U336" i="4" s="1"/>
  <c r="Q328" i="4"/>
  <c r="U328" i="4" s="1"/>
  <c r="Q320" i="4"/>
  <c r="U320" i="4" s="1"/>
  <c r="Q312" i="4"/>
  <c r="U312" i="4" s="1"/>
  <c r="Q304" i="4"/>
  <c r="U304" i="4" s="1"/>
  <c r="Q296" i="4"/>
  <c r="U296" i="4" s="1"/>
  <c r="Q288" i="4"/>
  <c r="Q280" i="4"/>
  <c r="Q272" i="4"/>
  <c r="U272" i="4" s="1"/>
  <c r="Q264" i="4"/>
  <c r="U264" i="4" s="1"/>
  <c r="Q256" i="4"/>
  <c r="U256" i="4" s="1"/>
  <c r="Q248" i="4"/>
  <c r="U248" i="4" s="1"/>
  <c r="Q240" i="4"/>
  <c r="Q232" i="4"/>
  <c r="U232" i="4" s="1"/>
  <c r="Q224" i="4"/>
  <c r="U224" i="4" s="1"/>
  <c r="Q216" i="4"/>
  <c r="Q208" i="4"/>
  <c r="U208" i="4" s="1"/>
  <c r="Q200" i="4"/>
  <c r="U200" i="4" s="1"/>
  <c r="Q192" i="4"/>
  <c r="U192" i="4" s="1"/>
  <c r="Q184" i="4"/>
  <c r="U184" i="4" s="1"/>
  <c r="Q176" i="4"/>
  <c r="U176" i="4" s="1"/>
  <c r="Q168" i="4"/>
  <c r="U168" i="4" s="1"/>
  <c r="Q160" i="4"/>
  <c r="Q152" i="4"/>
  <c r="Q144" i="4"/>
  <c r="U144" i="4" s="1"/>
  <c r="Q136" i="4"/>
  <c r="U136" i="4" s="1"/>
  <c r="Q128" i="4"/>
  <c r="U128" i="4" s="1"/>
  <c r="Q120" i="4"/>
  <c r="U120" i="4" s="1"/>
  <c r="Q112" i="4"/>
  <c r="Q104" i="4"/>
  <c r="U104" i="4" s="1"/>
  <c r="Q96" i="4"/>
  <c r="U96" i="4" s="1"/>
  <c r="Q88" i="4"/>
  <c r="Q80" i="4"/>
  <c r="U80" i="4" s="1"/>
  <c r="Q72" i="4"/>
  <c r="U72" i="4" s="1"/>
  <c r="Q64" i="4"/>
  <c r="U64" i="4" s="1"/>
  <c r="Q56" i="4"/>
  <c r="Q48" i="4"/>
  <c r="U48" i="4" s="1"/>
  <c r="Q40" i="4"/>
  <c r="U40" i="4" s="1"/>
  <c r="Q32" i="4"/>
  <c r="U32" i="4" s="1"/>
  <c r="Q24" i="4"/>
  <c r="U24" i="4" s="1"/>
  <c r="Q16" i="4"/>
  <c r="U16" i="4" s="1"/>
  <c r="Q8" i="4"/>
  <c r="Q431" i="4"/>
  <c r="U431" i="4" s="1"/>
  <c r="Q423" i="4"/>
  <c r="Q415" i="4"/>
  <c r="U415" i="4" s="1"/>
  <c r="Q407" i="4"/>
  <c r="U407" i="4" s="1"/>
  <c r="Q399" i="4"/>
  <c r="U399" i="4" s="1"/>
  <c r="Q391" i="4"/>
  <c r="Q383" i="4"/>
  <c r="Q375" i="4"/>
  <c r="U375" i="4" s="1"/>
  <c r="Q367" i="4"/>
  <c r="U367" i="4" s="1"/>
  <c r="Q359" i="4"/>
  <c r="Q351" i="4"/>
  <c r="U351" i="4" s="1"/>
  <c r="Q343" i="4"/>
  <c r="U343" i="4" s="1"/>
  <c r="Q335" i="4"/>
  <c r="U335" i="4" s="1"/>
  <c r="Q327" i="4"/>
  <c r="Q319" i="4"/>
  <c r="Q311" i="4"/>
  <c r="U311" i="4" s="1"/>
  <c r="Q303" i="4"/>
  <c r="U303" i="4" s="1"/>
  <c r="Q295" i="4"/>
  <c r="Q287" i="4"/>
  <c r="U287" i="4" s="1"/>
  <c r="Q279" i="4"/>
  <c r="U279" i="4" s="1"/>
  <c r="Q271" i="4"/>
  <c r="U271" i="4" s="1"/>
  <c r="Q263" i="4"/>
  <c r="Q255" i="4"/>
  <c r="Q247" i="4"/>
  <c r="U247" i="4" s="1"/>
  <c r="Q239" i="4"/>
  <c r="U239" i="4" s="1"/>
  <c r="Q231" i="4"/>
  <c r="Q223" i="4"/>
  <c r="U223" i="4" s="1"/>
  <c r="Q215" i="4"/>
  <c r="U215" i="4" s="1"/>
  <c r="Q207" i="4"/>
  <c r="U207" i="4" s="1"/>
  <c r="Q199" i="4"/>
  <c r="Q191" i="4"/>
  <c r="Q183" i="4"/>
  <c r="U183" i="4" s="1"/>
  <c r="Q175" i="4"/>
  <c r="U175" i="4" s="1"/>
  <c r="Q167" i="4"/>
  <c r="Q159" i="4"/>
  <c r="U159" i="4" s="1"/>
  <c r="Q151" i="4"/>
  <c r="U151" i="4" s="1"/>
  <c r="Q143" i="4"/>
  <c r="U143" i="4" s="1"/>
  <c r="Q135" i="4"/>
  <c r="Q127" i="4"/>
  <c r="Q119" i="4"/>
  <c r="U119" i="4" s="1"/>
  <c r="Q111" i="4"/>
  <c r="U111" i="4" s="1"/>
  <c r="Q103" i="4"/>
  <c r="Q95" i="4"/>
  <c r="U95" i="4" s="1"/>
  <c r="Q87" i="4"/>
  <c r="U87" i="4" s="1"/>
  <c r="Q79" i="4"/>
  <c r="U79" i="4" s="1"/>
  <c r="Q71" i="4"/>
  <c r="Q63" i="4"/>
  <c r="Q55" i="4"/>
  <c r="U55" i="4" s="1"/>
  <c r="Q47" i="4"/>
  <c r="U47" i="4" s="1"/>
  <c r="Q39" i="4"/>
  <c r="Q31" i="4"/>
  <c r="U31" i="4" s="1"/>
  <c r="Q23" i="4"/>
  <c r="U23" i="4" s="1"/>
  <c r="Q15" i="4"/>
  <c r="U15" i="4" s="1"/>
  <c r="Q7" i="4"/>
  <c r="Q222" i="4"/>
  <c r="U222" i="4" s="1"/>
  <c r="Q206" i="4"/>
  <c r="U206" i="4" s="1"/>
  <c r="Q198" i="4"/>
  <c r="U198" i="4" s="1"/>
  <c r="Q190" i="4"/>
  <c r="U190" i="4" s="1"/>
  <c r="Q182" i="4"/>
  <c r="U182" i="4" s="1"/>
  <c r="Q174" i="4"/>
  <c r="U174" i="4" s="1"/>
  <c r="Q166" i="4"/>
  <c r="U166" i="4" s="1"/>
  <c r="Q158" i="4"/>
  <c r="Q150" i="4"/>
  <c r="U150" i="4" s="1"/>
  <c r="Q142" i="4"/>
  <c r="U142" i="4" s="1"/>
  <c r="Q134" i="4"/>
  <c r="U134" i="4" s="1"/>
  <c r="Q126" i="4"/>
  <c r="Q118" i="4"/>
  <c r="U118" i="4" s="1"/>
  <c r="Q110" i="4"/>
  <c r="U110" i="4" s="1"/>
  <c r="Q102" i="4"/>
  <c r="U102" i="4" s="1"/>
  <c r="Q94" i="4"/>
  <c r="Q86" i="4"/>
  <c r="Q78" i="4"/>
  <c r="U78" i="4" s="1"/>
  <c r="Q70" i="4"/>
  <c r="U70" i="4" s="1"/>
  <c r="Q62" i="4"/>
  <c r="U62" i="4" s="1"/>
  <c r="Q54" i="4"/>
  <c r="U54" i="4" s="1"/>
  <c r="Q46" i="4"/>
  <c r="U46" i="4" s="1"/>
  <c r="Q38" i="4"/>
  <c r="U38" i="4" s="1"/>
  <c r="Q30" i="4"/>
  <c r="Q22" i="4"/>
  <c r="Q14" i="4"/>
  <c r="U14" i="4" s="1"/>
  <c r="Q6" i="4"/>
  <c r="U6" i="4" s="1"/>
  <c r="Q429" i="4"/>
  <c r="U429" i="4" s="1"/>
  <c r="Q421" i="4"/>
  <c r="U421" i="4" s="1"/>
  <c r="Q413" i="4"/>
  <c r="U413" i="4" s="1"/>
  <c r="Q405" i="4"/>
  <c r="U405" i="4" s="1"/>
  <c r="Q397" i="4"/>
  <c r="Q389" i="4"/>
  <c r="Q381" i="4"/>
  <c r="U381" i="4" s="1"/>
  <c r="Q373" i="4"/>
  <c r="U373" i="4" s="1"/>
  <c r="Q365" i="4"/>
  <c r="U365" i="4" s="1"/>
  <c r="Q357" i="4"/>
  <c r="U357" i="4" s="1"/>
  <c r="Q349" i="4"/>
  <c r="U349" i="4" s="1"/>
  <c r="Q341" i="4"/>
  <c r="Q333" i="4"/>
  <c r="Q325" i="4"/>
  <c r="U325" i="4" s="1"/>
  <c r="Q317" i="4"/>
  <c r="U317" i="4" s="1"/>
  <c r="Q309" i="4"/>
  <c r="Q301" i="4"/>
  <c r="U301" i="4" s="1"/>
  <c r="Q293" i="4"/>
  <c r="U293" i="4" s="1"/>
  <c r="Q285" i="4"/>
  <c r="U285" i="4" s="1"/>
  <c r="Q277" i="4"/>
  <c r="U277" i="4" s="1"/>
  <c r="Q269" i="4"/>
  <c r="U269" i="4" s="1"/>
  <c r="Q261" i="4"/>
  <c r="Q253" i="4"/>
  <c r="U253" i="4" s="1"/>
  <c r="Q245" i="4"/>
  <c r="U245" i="4" s="1"/>
  <c r="Q237" i="4"/>
  <c r="U237" i="4" s="1"/>
  <c r="Q229" i="4"/>
  <c r="U229" i="4" s="1"/>
  <c r="Q221" i="4"/>
  <c r="U221" i="4" s="1"/>
  <c r="Q213" i="4"/>
  <c r="U213" i="4" s="1"/>
  <c r="Q205" i="4"/>
  <c r="U205" i="4" s="1"/>
  <c r="Q197" i="4"/>
  <c r="U197" i="4" s="1"/>
  <c r="Q189" i="4"/>
  <c r="U189" i="4" s="1"/>
  <c r="Q181" i="4"/>
  <c r="U181" i="4" s="1"/>
  <c r="Q173" i="4"/>
  <c r="U173" i="4" s="1"/>
  <c r="Q165" i="4"/>
  <c r="U165" i="4" s="1"/>
  <c r="Q157" i="4"/>
  <c r="U157" i="4" s="1"/>
  <c r="Q149" i="4"/>
  <c r="Q141" i="4"/>
  <c r="U141" i="4" s="1"/>
  <c r="Q133" i="4"/>
  <c r="U133" i="4" s="1"/>
  <c r="Q125" i="4"/>
  <c r="U125" i="4" s="1"/>
  <c r="Q117" i="4"/>
  <c r="U117" i="4" s="1"/>
  <c r="Q109" i="4"/>
  <c r="U109" i="4" s="1"/>
  <c r="Q101" i="4"/>
  <c r="U101" i="4" s="1"/>
  <c r="Q93" i="4"/>
  <c r="U93" i="4" s="1"/>
  <c r="Q85" i="4"/>
  <c r="U85" i="4" s="1"/>
  <c r="Q77" i="4"/>
  <c r="Q69" i="4"/>
  <c r="Q61" i="4"/>
  <c r="U61" i="4" s="1"/>
  <c r="Q53" i="4"/>
  <c r="U53" i="4" s="1"/>
  <c r="Q45" i="4"/>
  <c r="U45" i="4" s="1"/>
  <c r="Q37" i="4"/>
  <c r="U37" i="4" s="1"/>
  <c r="Q29" i="4"/>
  <c r="U29" i="4" s="1"/>
  <c r="Q21" i="4"/>
  <c r="U21" i="4" s="1"/>
  <c r="Q13" i="4"/>
  <c r="Q5" i="4"/>
  <c r="P3626" i="4"/>
  <c r="P3602" i="4"/>
  <c r="P3570" i="4"/>
  <c r="P3498" i="4"/>
  <c r="P3235" i="4"/>
  <c r="P2461" i="4"/>
  <c r="P2167" i="4"/>
  <c r="P1935" i="4"/>
  <c r="P1636" i="4"/>
  <c r="P3285" i="4"/>
  <c r="P3610" i="4"/>
  <c r="P3387" i="4"/>
  <c r="P2103" i="4"/>
  <c r="P3506" i="4"/>
  <c r="P3293" i="4"/>
  <c r="P2658" i="4"/>
  <c r="P2538" i="4"/>
  <c r="P2194" i="4"/>
  <c r="P2021" i="4"/>
  <c r="P3397" i="4"/>
  <c r="P3301" i="4"/>
  <c r="P3618" i="4"/>
  <c r="P2362" i="4"/>
  <c r="P2290" i="4"/>
  <c r="P1551" i="4"/>
  <c r="P3050" i="4"/>
  <c r="P2263" i="4"/>
  <c r="P3530" i="4"/>
  <c r="P3522" i="4"/>
  <c r="P2858" i="4"/>
  <c r="P2677" i="4"/>
  <c r="P1762" i="4"/>
  <c r="P1191" i="4"/>
  <c r="P1153" i="4"/>
  <c r="O3518" i="4"/>
  <c r="P3518" i="4"/>
  <c r="O3446" i="4"/>
  <c r="P3446" i="4"/>
  <c r="O3286" i="4"/>
  <c r="P3286" i="4"/>
  <c r="O3214" i="4"/>
  <c r="P3214" i="4"/>
  <c r="O3174" i="4"/>
  <c r="P3174" i="4"/>
  <c r="O3134" i="4"/>
  <c r="P3134" i="4"/>
  <c r="O2558" i="4"/>
  <c r="P2558" i="4"/>
  <c r="O2302" i="4"/>
  <c r="P2302" i="4"/>
  <c r="O2262" i="4"/>
  <c r="P2262" i="4"/>
  <c r="O2190" i="4"/>
  <c r="P2190" i="4"/>
  <c r="O2078" i="4"/>
  <c r="P2078" i="4"/>
  <c r="O2038" i="4"/>
  <c r="P2038" i="4"/>
  <c r="O2006" i="4"/>
  <c r="P2006" i="4"/>
  <c r="O1334" i="4"/>
  <c r="P1334" i="4"/>
  <c r="O1222" i="4"/>
  <c r="P1222" i="4"/>
  <c r="O1014" i="4"/>
  <c r="P1014" i="4"/>
  <c r="O950" i="4"/>
  <c r="P950" i="4"/>
  <c r="O822" i="4"/>
  <c r="P822" i="4"/>
  <c r="O782" i="4"/>
  <c r="P782" i="4"/>
  <c r="O702" i="4"/>
  <c r="P702" i="4"/>
  <c r="O550" i="4"/>
  <c r="P550" i="4"/>
  <c r="O510" i="4"/>
  <c r="P510" i="4"/>
  <c r="O422" i="4"/>
  <c r="P422" i="4"/>
  <c r="O270" i="4"/>
  <c r="P270" i="4"/>
  <c r="O174" i="4"/>
  <c r="P174" i="4"/>
  <c r="O78" i="4"/>
  <c r="P78" i="4"/>
  <c r="P3430" i="4"/>
  <c r="P3208" i="4"/>
  <c r="P3023" i="4"/>
  <c r="P2824" i="4"/>
  <c r="P2768" i="4"/>
  <c r="O3470" i="4"/>
  <c r="P3470" i="4"/>
  <c r="O3438" i="4"/>
  <c r="P3438" i="4"/>
  <c r="O3390" i="4"/>
  <c r="P3390" i="4"/>
  <c r="O3350" i="4"/>
  <c r="P3350" i="4"/>
  <c r="O3030" i="4"/>
  <c r="P3030" i="4"/>
  <c r="O2870" i="4"/>
  <c r="P2870" i="4"/>
  <c r="O2846" i="4"/>
  <c r="P2846" i="4"/>
  <c r="O2766" i="4"/>
  <c r="P2766" i="4"/>
  <c r="O2694" i="4"/>
  <c r="P2694" i="4"/>
  <c r="O2654" i="4"/>
  <c r="P2654" i="4"/>
  <c r="O2614" i="4"/>
  <c r="P2614" i="4"/>
  <c r="O2350" i="4"/>
  <c r="P2350" i="4"/>
  <c r="O1934" i="4"/>
  <c r="P1934" i="4"/>
  <c r="O1694" i="4"/>
  <c r="P1694" i="4"/>
  <c r="O1582" i="4"/>
  <c r="P1582" i="4"/>
  <c r="O1558" i="4"/>
  <c r="P1558" i="4"/>
  <c r="O1470" i="4"/>
  <c r="P1470" i="4"/>
  <c r="O1430" i="4"/>
  <c r="P1430" i="4"/>
  <c r="O1118" i="4"/>
  <c r="P1118" i="4"/>
  <c r="O958" i="4"/>
  <c r="P958" i="4"/>
  <c r="O918" i="4"/>
  <c r="P918" i="4"/>
  <c r="O886" i="4"/>
  <c r="P886" i="4"/>
  <c r="O798" i="4"/>
  <c r="P798" i="4"/>
  <c r="O646" i="4"/>
  <c r="P646" i="4"/>
  <c r="O398" i="4"/>
  <c r="P398" i="4"/>
  <c r="O126" i="4"/>
  <c r="P126" i="4"/>
  <c r="O70" i="4"/>
  <c r="P70" i="4"/>
  <c r="P3328" i="4"/>
  <c r="P2894" i="4"/>
  <c r="O3342" i="4"/>
  <c r="P3342" i="4"/>
  <c r="O3254" i="4"/>
  <c r="P3254" i="4"/>
  <c r="O3014" i="4"/>
  <c r="P3014" i="4"/>
  <c r="O2742" i="4"/>
  <c r="P2742" i="4"/>
  <c r="O2702" i="4"/>
  <c r="P2702" i="4"/>
  <c r="O2670" i="4"/>
  <c r="P2670" i="4"/>
  <c r="O2638" i="4"/>
  <c r="P2638" i="4"/>
  <c r="O2598" i="4"/>
  <c r="P2598" i="4"/>
  <c r="O2406" i="4"/>
  <c r="P2406" i="4"/>
  <c r="O2318" i="4"/>
  <c r="P2318" i="4"/>
  <c r="O2046" i="4"/>
  <c r="P2046" i="4"/>
  <c r="O1990" i="4"/>
  <c r="P1990" i="4"/>
  <c r="O1638" i="4"/>
  <c r="P1638" i="4"/>
  <c r="O1542" i="4"/>
  <c r="P1542" i="4"/>
  <c r="O1398" i="4"/>
  <c r="P1398" i="4"/>
  <c r="O1262" i="4"/>
  <c r="P1262" i="4"/>
  <c r="O1174" i="4"/>
  <c r="P1174" i="4"/>
  <c r="O846" i="4"/>
  <c r="P846" i="4"/>
  <c r="O806" i="4"/>
  <c r="P806" i="4"/>
  <c r="O622" i="4"/>
  <c r="P622" i="4"/>
  <c r="O350" i="4"/>
  <c r="P350" i="4"/>
  <c r="O230" i="4"/>
  <c r="P230" i="4"/>
  <c r="O206" i="4"/>
  <c r="P206" i="4"/>
  <c r="O182" i="4"/>
  <c r="P182" i="4"/>
  <c r="O150" i="4"/>
  <c r="P150" i="4"/>
  <c r="O118" i="4"/>
  <c r="P118" i="4"/>
  <c r="P2912" i="4"/>
  <c r="O3398" i="4"/>
  <c r="P3398" i="4"/>
  <c r="O3302" i="4"/>
  <c r="P3302" i="4"/>
  <c r="O3262" i="4"/>
  <c r="P3262" i="4"/>
  <c r="O3142" i="4"/>
  <c r="P3142" i="4"/>
  <c r="O3118" i="4"/>
  <c r="P3118" i="4"/>
  <c r="O3078" i="4"/>
  <c r="P3078" i="4"/>
  <c r="O3054" i="4"/>
  <c r="P3054" i="4"/>
  <c r="O3022" i="4"/>
  <c r="P3022" i="4"/>
  <c r="O2854" i="4"/>
  <c r="P2854" i="4"/>
  <c r="O2750" i="4"/>
  <c r="P2750" i="4"/>
  <c r="O2718" i="4"/>
  <c r="P2718" i="4"/>
  <c r="O2566" i="4"/>
  <c r="P2566" i="4"/>
  <c r="O2438" i="4"/>
  <c r="P2438" i="4"/>
  <c r="O2278" i="4"/>
  <c r="P2278" i="4"/>
  <c r="O2206" i="4"/>
  <c r="P2206" i="4"/>
  <c r="O1942" i="4"/>
  <c r="P1942" i="4"/>
  <c r="O1910" i="4"/>
  <c r="P1910" i="4"/>
  <c r="O1878" i="4"/>
  <c r="P1878" i="4"/>
  <c r="O1782" i="4"/>
  <c r="P1782" i="4"/>
  <c r="O1574" i="4"/>
  <c r="P1574" i="4"/>
  <c r="O1382" i="4"/>
  <c r="P1382" i="4"/>
  <c r="O1086" i="4"/>
  <c r="P1086" i="4"/>
  <c r="O1006" i="4"/>
  <c r="P1006" i="4"/>
  <c r="O870" i="4"/>
  <c r="P870" i="4"/>
  <c r="O774" i="4"/>
  <c r="P774" i="4"/>
  <c r="O694" i="4"/>
  <c r="P694" i="4"/>
  <c r="O606" i="4"/>
  <c r="P606" i="4"/>
  <c r="O470" i="4"/>
  <c r="P470" i="4"/>
  <c r="O374" i="4"/>
  <c r="P374" i="4"/>
  <c r="O294" i="4"/>
  <c r="P294" i="4"/>
  <c r="O38" i="4"/>
  <c r="P38" i="4"/>
  <c r="O3625" i="4"/>
  <c r="P3625" i="4"/>
  <c r="O3609" i="4"/>
  <c r="P3609" i="4"/>
  <c r="O3569" i="4"/>
  <c r="P3569" i="4"/>
  <c r="O3561" i="4"/>
  <c r="P3561" i="4"/>
  <c r="O3553" i="4"/>
  <c r="P3553" i="4"/>
  <c r="O3545" i="4"/>
  <c r="P3545" i="4"/>
  <c r="O3513" i="4"/>
  <c r="P3513" i="4"/>
  <c r="O3505" i="4"/>
  <c r="P3505" i="4"/>
  <c r="O3449" i="4"/>
  <c r="P3449" i="4"/>
  <c r="O3433" i="4"/>
  <c r="P3433" i="4"/>
  <c r="O3401" i="4"/>
  <c r="P3401" i="4"/>
  <c r="O3393" i="4"/>
  <c r="P3393" i="4"/>
  <c r="O3385" i="4"/>
  <c r="P3385" i="4"/>
  <c r="O3337" i="4"/>
  <c r="P3337" i="4"/>
  <c r="O3313" i="4"/>
  <c r="P3313" i="4"/>
  <c r="O3233" i="4"/>
  <c r="P3233" i="4"/>
  <c r="O3217" i="4"/>
  <c r="P3217" i="4"/>
  <c r="O3193" i="4"/>
  <c r="P3193" i="4"/>
  <c r="O3185" i="4"/>
  <c r="P3185" i="4"/>
  <c r="O3177" i="4"/>
  <c r="P3177" i="4"/>
  <c r="O3153" i="4"/>
  <c r="P3153" i="4"/>
  <c r="O3129" i="4"/>
  <c r="P3129" i="4"/>
  <c r="O3121" i="4"/>
  <c r="P3121" i="4"/>
  <c r="O3097" i="4"/>
  <c r="P3097" i="4"/>
  <c r="O3089" i="4"/>
  <c r="P3089" i="4"/>
  <c r="O3065" i="4"/>
  <c r="P3065" i="4"/>
  <c r="O3041" i="4"/>
  <c r="P3041" i="4"/>
  <c r="O3033" i="4"/>
  <c r="P3033" i="4"/>
  <c r="O3025" i="4"/>
  <c r="P3025" i="4"/>
  <c r="O2937" i="4"/>
  <c r="P2937" i="4"/>
  <c r="O2921" i="4"/>
  <c r="P2921" i="4"/>
  <c r="O2913" i="4"/>
  <c r="P2913" i="4"/>
  <c r="O2897" i="4"/>
  <c r="P2897" i="4"/>
  <c r="O2881" i="4"/>
  <c r="P2881" i="4"/>
  <c r="O2817" i="4"/>
  <c r="P2817" i="4"/>
  <c r="O2785" i="4"/>
  <c r="P2785" i="4"/>
  <c r="O2777" i="4"/>
  <c r="P2777" i="4"/>
  <c r="O2761" i="4"/>
  <c r="P2761" i="4"/>
  <c r="O2745" i="4"/>
  <c r="P2745" i="4"/>
  <c r="O2729" i="4"/>
  <c r="P2729" i="4"/>
  <c r="O3584" i="4"/>
  <c r="P3584" i="4"/>
  <c r="O3472" i="4"/>
  <c r="P3472" i="4"/>
  <c r="O3408" i="4"/>
  <c r="P3408" i="4"/>
  <c r="O3392" i="4"/>
  <c r="P3392" i="4"/>
  <c r="O3376" i="4"/>
  <c r="P3376" i="4"/>
  <c r="O3184" i="4"/>
  <c r="P3184" i="4"/>
  <c r="O3080" i="4"/>
  <c r="P3080" i="4"/>
  <c r="O3024" i="4"/>
  <c r="P3024" i="4"/>
  <c r="O3008" i="4"/>
  <c r="P3008" i="4"/>
  <c r="O2984" i="4"/>
  <c r="P2984" i="4"/>
  <c r="O2872" i="4"/>
  <c r="P2872" i="4"/>
  <c r="O2800" i="4"/>
  <c r="P2800" i="4"/>
  <c r="O2720" i="4"/>
  <c r="P2720" i="4"/>
  <c r="O2704" i="4"/>
  <c r="P2704" i="4"/>
  <c r="O2648" i="4"/>
  <c r="P2648" i="4"/>
  <c r="O2592" i="4"/>
  <c r="P2592" i="4"/>
  <c r="O2536" i="4"/>
  <c r="P2536" i="4"/>
  <c r="O2440" i="4"/>
  <c r="P2440" i="4"/>
  <c r="O2280" i="4"/>
  <c r="P2280" i="4"/>
  <c r="O2264" i="4"/>
  <c r="P2264" i="4"/>
  <c r="O2208" i="4"/>
  <c r="P2208" i="4"/>
  <c r="O2192" i="4"/>
  <c r="P2192" i="4"/>
  <c r="O2096" i="4"/>
  <c r="P2096" i="4"/>
  <c r="O2024" i="4"/>
  <c r="P2024" i="4"/>
  <c r="O2008" i="4"/>
  <c r="P2008" i="4"/>
  <c r="O1864" i="4"/>
  <c r="P1864" i="4"/>
  <c r="O1840" i="4"/>
  <c r="P1840" i="4"/>
  <c r="O1720" i="4"/>
  <c r="P1720" i="4"/>
  <c r="O1656" i="4"/>
  <c r="P1656" i="4"/>
  <c r="O1592" i="4"/>
  <c r="P1592" i="4"/>
  <c r="O1552" i="4"/>
  <c r="P1552" i="4"/>
  <c r="O1536" i="4"/>
  <c r="P1536" i="4"/>
  <c r="O1512" i="4"/>
  <c r="P1512" i="4"/>
  <c r="O1496" i="4"/>
  <c r="P1496" i="4"/>
  <c r="O1440" i="4"/>
  <c r="P1440" i="4"/>
  <c r="O1384" i="4"/>
  <c r="P1384" i="4"/>
  <c r="O1376" i="4"/>
  <c r="P1376" i="4"/>
  <c r="O1336" i="4"/>
  <c r="P1336" i="4"/>
  <c r="O1328" i="4"/>
  <c r="P1328" i="4"/>
  <c r="O1320" i="4"/>
  <c r="P1320" i="4"/>
  <c r="O1296" i="4"/>
  <c r="P1296" i="4"/>
  <c r="O1240" i="4"/>
  <c r="P1240" i="4"/>
  <c r="O1216" i="4"/>
  <c r="P1216" i="4"/>
  <c r="O1192" i="4"/>
  <c r="P1192" i="4"/>
  <c r="O1104" i="4"/>
  <c r="P1104" i="4"/>
  <c r="O1048" i="4"/>
  <c r="P1048" i="4"/>
  <c r="O992" i="4"/>
  <c r="P992" i="4"/>
  <c r="O936" i="4"/>
  <c r="P936" i="4"/>
  <c r="P3336" i="4"/>
  <c r="O3616" i="4"/>
  <c r="P3616" i="4"/>
  <c r="O3592" i="4"/>
  <c r="P3592" i="4"/>
  <c r="O3576" i="4"/>
  <c r="P3576" i="4"/>
  <c r="O3512" i="4"/>
  <c r="P3512" i="4"/>
  <c r="O3440" i="4"/>
  <c r="P3440" i="4"/>
  <c r="O3424" i="4"/>
  <c r="P3424" i="4"/>
  <c r="O3416" i="4"/>
  <c r="P3416" i="4"/>
  <c r="O3368" i="4"/>
  <c r="P3368" i="4"/>
  <c r="O3312" i="4"/>
  <c r="P3312" i="4"/>
  <c r="O3304" i="4"/>
  <c r="P3304" i="4"/>
  <c r="O3264" i="4"/>
  <c r="P3264" i="4"/>
  <c r="O3232" i="4"/>
  <c r="P3232" i="4"/>
  <c r="O3176" i="4"/>
  <c r="P3176" i="4"/>
  <c r="O3112" i="4"/>
  <c r="P3112" i="4"/>
  <c r="O3096" i="4"/>
  <c r="P3096" i="4"/>
  <c r="O3088" i="4"/>
  <c r="P3088" i="4"/>
  <c r="O3072" i="4"/>
  <c r="P3072" i="4"/>
  <c r="O3016" i="4"/>
  <c r="P3016" i="4"/>
  <c r="O3000" i="4"/>
  <c r="P3000" i="4"/>
  <c r="O2944" i="4"/>
  <c r="P2944" i="4"/>
  <c r="O2920" i="4"/>
  <c r="P2920" i="4"/>
  <c r="O2792" i="4"/>
  <c r="P2792" i="4"/>
  <c r="O2696" i="4"/>
  <c r="P2696" i="4"/>
  <c r="O2672" i="4"/>
  <c r="P2672" i="4"/>
  <c r="O2600" i="4"/>
  <c r="P2600" i="4"/>
  <c r="O2584" i="4"/>
  <c r="P2584" i="4"/>
  <c r="O2560" i="4"/>
  <c r="P2560" i="4"/>
  <c r="O2416" i="4"/>
  <c r="P2416" i="4"/>
  <c r="O2392" i="4"/>
  <c r="P2392" i="4"/>
  <c r="O2368" i="4"/>
  <c r="P2368" i="4"/>
  <c r="O2352" i="4"/>
  <c r="P2352" i="4"/>
  <c r="O2328" i="4"/>
  <c r="P2328" i="4"/>
  <c r="O2272" i="4"/>
  <c r="P2272" i="4"/>
  <c r="O2232" i="4"/>
  <c r="P2232" i="4"/>
  <c r="O2168" i="4"/>
  <c r="P2168" i="4"/>
  <c r="O1960" i="4"/>
  <c r="P1960" i="4"/>
  <c r="O1936" i="4"/>
  <c r="P1936" i="4"/>
  <c r="O1928" i="4"/>
  <c r="P1928" i="4"/>
  <c r="O1888" i="4"/>
  <c r="P1888" i="4"/>
  <c r="O1872" i="4"/>
  <c r="P1872" i="4"/>
  <c r="O1856" i="4"/>
  <c r="P1856" i="4"/>
  <c r="O1832" i="4"/>
  <c r="P1832" i="4"/>
  <c r="O1816" i="4"/>
  <c r="P1816" i="4"/>
  <c r="O1792" i="4"/>
  <c r="P1792" i="4"/>
  <c r="O1736" i="4"/>
  <c r="P1736" i="4"/>
  <c r="O3631" i="4"/>
  <c r="P3631" i="4"/>
  <c r="O3615" i="4"/>
  <c r="P3615" i="4"/>
  <c r="O3607" i="4"/>
  <c r="P3607" i="4"/>
  <c r="O3575" i="4"/>
  <c r="P3575" i="4"/>
  <c r="O3567" i="4"/>
  <c r="P3567" i="4"/>
  <c r="O3455" i="4"/>
  <c r="P3455" i="4"/>
  <c r="O3423" i="4"/>
  <c r="P3423" i="4"/>
  <c r="O3383" i="4"/>
  <c r="P3383" i="4"/>
  <c r="O3375" i="4"/>
  <c r="P3375" i="4"/>
  <c r="O3351" i="4"/>
  <c r="P3351" i="4"/>
  <c r="O3335" i="4"/>
  <c r="P3335" i="4"/>
  <c r="O3287" i="4"/>
  <c r="P3287" i="4"/>
  <c r="O3255" i="4"/>
  <c r="P3255" i="4"/>
  <c r="O3247" i="4"/>
  <c r="P3247" i="4"/>
  <c r="O3231" i="4"/>
  <c r="P3231" i="4"/>
  <c r="O3215" i="4"/>
  <c r="P3215" i="4"/>
  <c r="O3183" i="4"/>
  <c r="P3183" i="4"/>
  <c r="O3151" i="4"/>
  <c r="P3151" i="4"/>
  <c r="O3135" i="4"/>
  <c r="P3135" i="4"/>
  <c r="O3127" i="4"/>
  <c r="P3127" i="4"/>
  <c r="O3087" i="4"/>
  <c r="P3087" i="4"/>
  <c r="O3079" i="4"/>
  <c r="P3079" i="4"/>
  <c r="O2999" i="4"/>
  <c r="P2999" i="4"/>
  <c r="O2983" i="4"/>
  <c r="P2983" i="4"/>
  <c r="O2975" i="4"/>
  <c r="P2975" i="4"/>
  <c r="O2927" i="4"/>
  <c r="P2927" i="4"/>
  <c r="O2871" i="4"/>
  <c r="P2871" i="4"/>
  <c r="O2791" i="4"/>
  <c r="P2791" i="4"/>
  <c r="P3015" i="4"/>
  <c r="P2943" i="4"/>
  <c r="O3494" i="4"/>
  <c r="P3494" i="4"/>
  <c r="O3454" i="4"/>
  <c r="P3454" i="4"/>
  <c r="O3326" i="4"/>
  <c r="P3326" i="4"/>
  <c r="O2590" i="4"/>
  <c r="P2590" i="4"/>
  <c r="O2454" i="4"/>
  <c r="P2454" i="4"/>
  <c r="O2414" i="4"/>
  <c r="P2414" i="4"/>
  <c r="O2326" i="4"/>
  <c r="P2326" i="4"/>
  <c r="O2286" i="4"/>
  <c r="P2286" i="4"/>
  <c r="O2062" i="4"/>
  <c r="P2062" i="4"/>
  <c r="O2022" i="4"/>
  <c r="P2022" i="4"/>
  <c r="O1702" i="4"/>
  <c r="P1702" i="4"/>
  <c r="O1662" i="4"/>
  <c r="P1662" i="4"/>
  <c r="O1526" i="4"/>
  <c r="P1526" i="4"/>
  <c r="O1486" i="4"/>
  <c r="P1486" i="4"/>
  <c r="O1454" i="4"/>
  <c r="P1454" i="4"/>
  <c r="O1366" i="4"/>
  <c r="P1366" i="4"/>
  <c r="O1286" i="4"/>
  <c r="P1286" i="4"/>
  <c r="O1198" i="4"/>
  <c r="P1198" i="4"/>
  <c r="O1110" i="4"/>
  <c r="P1110" i="4"/>
  <c r="O1022" i="4"/>
  <c r="P1022" i="4"/>
  <c r="O934" i="4"/>
  <c r="P934" i="4"/>
  <c r="O894" i="4"/>
  <c r="P894" i="4"/>
  <c r="O630" i="4"/>
  <c r="P630" i="4"/>
  <c r="O414" i="4"/>
  <c r="P414" i="4"/>
  <c r="O214" i="4"/>
  <c r="P214" i="4"/>
  <c r="O134" i="4"/>
  <c r="P134" i="4"/>
  <c r="P2686" i="4"/>
  <c r="O1925" i="4"/>
  <c r="P1925" i="4"/>
  <c r="O1909" i="4"/>
  <c r="P1909" i="4"/>
  <c r="O1893" i="4"/>
  <c r="P1893" i="4"/>
  <c r="O1845" i="4"/>
  <c r="P1845" i="4"/>
  <c r="O1837" i="4"/>
  <c r="P1837" i="4"/>
  <c r="O1829" i="4"/>
  <c r="P1829" i="4"/>
  <c r="O1821" i="4"/>
  <c r="P1821" i="4"/>
  <c r="O1797" i="4"/>
  <c r="P1797" i="4"/>
  <c r="O1789" i="4"/>
  <c r="P1789" i="4"/>
  <c r="O1781" i="4"/>
  <c r="P1781" i="4"/>
  <c r="O1765" i="4"/>
  <c r="P1765" i="4"/>
  <c r="O1757" i="4"/>
  <c r="P1757" i="4"/>
  <c r="O1709" i="4"/>
  <c r="P1709" i="4"/>
  <c r="O1701" i="4"/>
  <c r="P1701" i="4"/>
  <c r="O1629" i="4"/>
  <c r="P1629" i="4"/>
  <c r="O1589" i="4"/>
  <c r="P1589" i="4"/>
  <c r="O1573" i="4"/>
  <c r="P1573" i="4"/>
  <c r="O1565" i="4"/>
  <c r="P1565" i="4"/>
  <c r="O1509" i="4"/>
  <c r="P1509" i="4"/>
  <c r="O1493" i="4"/>
  <c r="P1493" i="4"/>
  <c r="O1477" i="4"/>
  <c r="P1477" i="4"/>
  <c r="O1429" i="4"/>
  <c r="P1429" i="4"/>
  <c r="O1421" i="4"/>
  <c r="P1421" i="4"/>
  <c r="O1405" i="4"/>
  <c r="P1405" i="4"/>
  <c r="O1397" i="4"/>
  <c r="P1397" i="4"/>
  <c r="O1389" i="4"/>
  <c r="P1389" i="4"/>
  <c r="O1365" i="4"/>
  <c r="P1365" i="4"/>
  <c r="O1349" i="4"/>
  <c r="P1349" i="4"/>
  <c r="O1317" i="4"/>
  <c r="P1317" i="4"/>
  <c r="O1261" i="4"/>
  <c r="P1261" i="4"/>
  <c r="O1253" i="4"/>
  <c r="P1253" i="4"/>
  <c r="O1245" i="4"/>
  <c r="P1245" i="4"/>
  <c r="O1237" i="4"/>
  <c r="P1237" i="4"/>
  <c r="O1221" i="4"/>
  <c r="P1221" i="4"/>
  <c r="O1189" i="4"/>
  <c r="P1189" i="4"/>
  <c r="O1149" i="4"/>
  <c r="P1149" i="4"/>
  <c r="O1117" i="4"/>
  <c r="P1117" i="4"/>
  <c r="O1101" i="4"/>
  <c r="P1101" i="4"/>
  <c r="O1093" i="4"/>
  <c r="P1093" i="4"/>
  <c r="O1069" i="4"/>
  <c r="P1069" i="4"/>
  <c r="O1037" i="4"/>
  <c r="P1037" i="4"/>
  <c r="O1021" i="4"/>
  <c r="P1021" i="4"/>
  <c r="O989" i="4"/>
  <c r="P989" i="4"/>
  <c r="O973" i="4"/>
  <c r="P973" i="4"/>
  <c r="O941" i="4"/>
  <c r="P941" i="4"/>
  <c r="O909" i="4"/>
  <c r="P909" i="4"/>
  <c r="O901" i="4"/>
  <c r="P901" i="4"/>
  <c r="O893" i="4"/>
  <c r="P893" i="4"/>
  <c r="O885" i="4"/>
  <c r="P885" i="4"/>
  <c r="O869" i="4"/>
  <c r="P869" i="4"/>
  <c r="O861" i="4"/>
  <c r="P861" i="4"/>
  <c r="O853" i="4"/>
  <c r="P853" i="4"/>
  <c r="O845" i="4"/>
  <c r="P845" i="4"/>
  <c r="O829" i="4"/>
  <c r="P829" i="4"/>
  <c r="O765" i="4"/>
  <c r="P765" i="4"/>
  <c r="O757" i="4"/>
  <c r="P757" i="4"/>
  <c r="O749" i="4"/>
  <c r="P749" i="4"/>
  <c r="O741" i="4"/>
  <c r="P741" i="4"/>
  <c r="O733" i="4"/>
  <c r="P733" i="4"/>
  <c r="O717" i="4"/>
  <c r="P717" i="4"/>
  <c r="O693" i="4"/>
  <c r="P693" i="4"/>
  <c r="O669" i="4"/>
  <c r="P669" i="4"/>
  <c r="O629" i="4"/>
  <c r="P629" i="4"/>
  <c r="O589" i="4"/>
  <c r="P589" i="4"/>
  <c r="O565" i="4"/>
  <c r="P565" i="4"/>
  <c r="O549" i="4"/>
  <c r="P549" i="4"/>
  <c r="O501" i="4"/>
  <c r="P501" i="4"/>
  <c r="O493" i="4"/>
  <c r="P493" i="4"/>
  <c r="O485" i="4"/>
  <c r="P485" i="4"/>
  <c r="O469" i="4"/>
  <c r="P469" i="4"/>
  <c r="O453" i="4"/>
  <c r="P453" i="4"/>
  <c r="O437" i="4"/>
  <c r="P437" i="4"/>
  <c r="O381" i="4"/>
  <c r="P381" i="4"/>
  <c r="O357" i="4"/>
  <c r="P357" i="4"/>
  <c r="O349" i="4"/>
  <c r="P349" i="4"/>
  <c r="O341" i="4"/>
  <c r="P341" i="4"/>
  <c r="O301" i="4"/>
  <c r="P301" i="4"/>
  <c r="O277" i="4"/>
  <c r="P277" i="4"/>
  <c r="O269" i="4"/>
  <c r="P269" i="4"/>
  <c r="O253" i="4"/>
  <c r="P253" i="4"/>
  <c r="O197" i="4"/>
  <c r="P197" i="4"/>
  <c r="O141" i="4"/>
  <c r="P141" i="4"/>
  <c r="O133" i="4"/>
  <c r="P133" i="4"/>
  <c r="O61" i="4"/>
  <c r="P61" i="4"/>
  <c r="O45" i="4"/>
  <c r="P45" i="4"/>
  <c r="P3405" i="4"/>
  <c r="P3309" i="4"/>
  <c r="P3275" i="4"/>
  <c r="P3234" i="4"/>
  <c r="P3066" i="4"/>
  <c r="P3005" i="4"/>
  <c r="P2893" i="4"/>
  <c r="P2775" i="4"/>
  <c r="P2767" i="4"/>
  <c r="P2666" i="4"/>
  <c r="P2647" i="4"/>
  <c r="P2583" i="4"/>
  <c r="P2554" i="4"/>
  <c r="P2503" i="4"/>
  <c r="P2469" i="4"/>
  <c r="P2389" i="4"/>
  <c r="P2381" i="4"/>
  <c r="P2325" i="4"/>
  <c r="P2271" i="4"/>
  <c r="P2210" i="4"/>
  <c r="P2133" i="4"/>
  <c r="P2093" i="4"/>
  <c r="P2071" i="4"/>
  <c r="P2063" i="4"/>
  <c r="P1991" i="4"/>
  <c r="P1703" i="4"/>
  <c r="P1681" i="4"/>
  <c r="P1575" i="4"/>
  <c r="P1476" i="4"/>
  <c r="P1343" i="4"/>
  <c r="O3476" i="4"/>
  <c r="P3476" i="4"/>
  <c r="O3380" i="4"/>
  <c r="P3380" i="4"/>
  <c r="O3316" i="4"/>
  <c r="P3316" i="4"/>
  <c r="O3308" i="4"/>
  <c r="P3308" i="4"/>
  <c r="O3276" i="4"/>
  <c r="P3276" i="4"/>
  <c r="O3236" i="4"/>
  <c r="P3236" i="4"/>
  <c r="O3196" i="4"/>
  <c r="P3196" i="4"/>
  <c r="O3188" i="4"/>
  <c r="P3188" i="4"/>
  <c r="O3180" i="4"/>
  <c r="P3180" i="4"/>
  <c r="O3172" i="4"/>
  <c r="P3172" i="4"/>
  <c r="O3164" i="4"/>
  <c r="P3164" i="4"/>
  <c r="O3132" i="4"/>
  <c r="P3132" i="4"/>
  <c r="O3100" i="4"/>
  <c r="P3100" i="4"/>
  <c r="O3084" i="4"/>
  <c r="P3084" i="4"/>
  <c r="O3068" i="4"/>
  <c r="P3068" i="4"/>
  <c r="O3012" i="4"/>
  <c r="P3012" i="4"/>
  <c r="O3004" i="4"/>
  <c r="P3004" i="4"/>
  <c r="O2988" i="4"/>
  <c r="P2988" i="4"/>
  <c r="O2980" i="4"/>
  <c r="P2980" i="4"/>
  <c r="O2964" i="4"/>
  <c r="P2964" i="4"/>
  <c r="O2948" i="4"/>
  <c r="P2948" i="4"/>
  <c r="O2932" i="4"/>
  <c r="P2932" i="4"/>
  <c r="O2924" i="4"/>
  <c r="P2924" i="4"/>
  <c r="O2868" i="4"/>
  <c r="P2868" i="4"/>
  <c r="O2860" i="4"/>
  <c r="P2860" i="4"/>
  <c r="O2804" i="4"/>
  <c r="P2804" i="4"/>
  <c r="O2796" i="4"/>
  <c r="P2796" i="4"/>
  <c r="O2788" i="4"/>
  <c r="P2788" i="4"/>
  <c r="O2764" i="4"/>
  <c r="P2764" i="4"/>
  <c r="O2684" i="4"/>
  <c r="P2684" i="4"/>
  <c r="O2676" i="4"/>
  <c r="P2676" i="4"/>
  <c r="O2644" i="4"/>
  <c r="P2644" i="4"/>
  <c r="O2620" i="4"/>
  <c r="P2620" i="4"/>
  <c r="O2580" i="4"/>
  <c r="P2580" i="4"/>
  <c r="O2564" i="4"/>
  <c r="P2564" i="4"/>
  <c r="O2540" i="4"/>
  <c r="P2540" i="4"/>
  <c r="O2484" i="4"/>
  <c r="P2484" i="4"/>
  <c r="O2468" i="4"/>
  <c r="P2468" i="4"/>
  <c r="O2428" i="4"/>
  <c r="P2428" i="4"/>
  <c r="O2372" i="4"/>
  <c r="P2372" i="4"/>
  <c r="O2324" i="4"/>
  <c r="P2324" i="4"/>
  <c r="O2308" i="4"/>
  <c r="P2308" i="4"/>
  <c r="O2284" i="4"/>
  <c r="P2284" i="4"/>
  <c r="O2260" i="4"/>
  <c r="P2260" i="4"/>
  <c r="O2236" i="4"/>
  <c r="P2236" i="4"/>
  <c r="O2220" i="4"/>
  <c r="P2220" i="4"/>
  <c r="O2212" i="4"/>
  <c r="P2212" i="4"/>
  <c r="O2140" i="4"/>
  <c r="P2140" i="4"/>
  <c r="O2132" i="4"/>
  <c r="P2132" i="4"/>
  <c r="O2124" i="4"/>
  <c r="P2124" i="4"/>
  <c r="O2108" i="4"/>
  <c r="P2108" i="4"/>
  <c r="O2052" i="4"/>
  <c r="P2052" i="4"/>
  <c r="O2004" i="4"/>
  <c r="P2004" i="4"/>
  <c r="O1964" i="4"/>
  <c r="P1964" i="4"/>
  <c r="O1892" i="4"/>
  <c r="P1892" i="4"/>
  <c r="O1828" i="4"/>
  <c r="P1828" i="4"/>
  <c r="O1820" i="4"/>
  <c r="P1820" i="4"/>
  <c r="O1804" i="4"/>
  <c r="P1804" i="4"/>
  <c r="O1764" i="4"/>
  <c r="P1764" i="4"/>
  <c r="O1756" i="4"/>
  <c r="P1756" i="4"/>
  <c r="O1716" i="4"/>
  <c r="P1716" i="4"/>
  <c r="O1692" i="4"/>
  <c r="P1692" i="4"/>
  <c r="O1668" i="4"/>
  <c r="P1668" i="4"/>
  <c r="O1660" i="4"/>
  <c r="P1660" i="4"/>
  <c r="O1620" i="4"/>
  <c r="P1620" i="4"/>
  <c r="O1588" i="4"/>
  <c r="P1588" i="4"/>
  <c r="O1580" i="4"/>
  <c r="P1580" i="4"/>
  <c r="O1564" i="4"/>
  <c r="P1564" i="4"/>
  <c r="O1556" i="4"/>
  <c r="P1556" i="4"/>
  <c r="O1548" i="4"/>
  <c r="P1548" i="4"/>
  <c r="O1532" i="4"/>
  <c r="P1532" i="4"/>
  <c r="O1508" i="4"/>
  <c r="P1508" i="4"/>
  <c r="O1500" i="4"/>
  <c r="P1500" i="4"/>
  <c r="O1468" i="4"/>
  <c r="P1468" i="4"/>
  <c r="O1460" i="4"/>
  <c r="P1460" i="4"/>
  <c r="O1436" i="4"/>
  <c r="P1436" i="4"/>
  <c r="O1412" i="4"/>
  <c r="P1412" i="4"/>
  <c r="O1388" i="4"/>
  <c r="P1388" i="4"/>
  <c r="O1332" i="4"/>
  <c r="P1332" i="4"/>
  <c r="O1292" i="4"/>
  <c r="P1292" i="4"/>
  <c r="O1252" i="4"/>
  <c r="P1252" i="4"/>
  <c r="O1212" i="4"/>
  <c r="P1212" i="4"/>
  <c r="O1180" i="4"/>
  <c r="P1180" i="4"/>
  <c r="O1172" i="4"/>
  <c r="P1172" i="4"/>
  <c r="O1140" i="4"/>
  <c r="P1140" i="4"/>
  <c r="O1116" i="4"/>
  <c r="P1116" i="4"/>
  <c r="O1108" i="4"/>
  <c r="P1108" i="4"/>
  <c r="O1100" i="4"/>
  <c r="P1100" i="4"/>
  <c r="O1084" i="4"/>
  <c r="P1084" i="4"/>
  <c r="O1028" i="4"/>
  <c r="P1028" i="4"/>
  <c r="O1004" i="4"/>
  <c r="P1004" i="4"/>
  <c r="O964" i="4"/>
  <c r="P964" i="4"/>
  <c r="O932" i="4"/>
  <c r="P932" i="4"/>
  <c r="O916" i="4"/>
  <c r="P916" i="4"/>
  <c r="O908" i="4"/>
  <c r="P908" i="4"/>
  <c r="O884" i="4"/>
  <c r="P884" i="4"/>
  <c r="O860" i="4"/>
  <c r="P860" i="4"/>
  <c r="O852" i="4"/>
  <c r="P852" i="4"/>
  <c r="O844" i="4"/>
  <c r="P844" i="4"/>
  <c r="O812" i="4"/>
  <c r="P812" i="4"/>
  <c r="O788" i="4"/>
  <c r="P788" i="4"/>
  <c r="O772" i="4"/>
  <c r="P772" i="4"/>
  <c r="O756" i="4"/>
  <c r="P756" i="4"/>
  <c r="O724" i="4"/>
  <c r="P724" i="4"/>
  <c r="O716" i="4"/>
  <c r="P716" i="4"/>
  <c r="O676" i="4"/>
  <c r="P676" i="4"/>
  <c r="O668" i="4"/>
  <c r="P668" i="4"/>
  <c r="O636" i="4"/>
  <c r="P636" i="4"/>
  <c r="O604" i="4"/>
  <c r="P604" i="4"/>
  <c r="O564" i="4"/>
  <c r="P564" i="4"/>
  <c r="O532" i="4"/>
  <c r="P532" i="4"/>
  <c r="O524" i="4"/>
  <c r="P524" i="4"/>
  <c r="O428" i="4"/>
  <c r="P428" i="4"/>
  <c r="O404" i="4"/>
  <c r="P404" i="4"/>
  <c r="O396" i="4"/>
  <c r="P396" i="4"/>
  <c r="O388" i="4"/>
  <c r="P388" i="4"/>
  <c r="O372" i="4"/>
  <c r="P372" i="4"/>
  <c r="O356" i="4"/>
  <c r="P356" i="4"/>
  <c r="O324" i="4"/>
  <c r="P324" i="4"/>
  <c r="O308" i="4"/>
  <c r="P308" i="4"/>
  <c r="O260" i="4"/>
  <c r="P260" i="4"/>
  <c r="O236" i="4"/>
  <c r="P236" i="4"/>
  <c r="O212" i="4"/>
  <c r="P212" i="4"/>
  <c r="O196" i="4"/>
  <c r="P196" i="4"/>
  <c r="O156" i="4"/>
  <c r="P156" i="4"/>
  <c r="O148" i="4"/>
  <c r="P148" i="4"/>
  <c r="O116" i="4"/>
  <c r="P116" i="4"/>
  <c r="O44" i="4"/>
  <c r="P44" i="4"/>
  <c r="P3250" i="4"/>
  <c r="P3130" i="4"/>
  <c r="P3021" i="4"/>
  <c r="P2783" i="4"/>
  <c r="P2485" i="4"/>
  <c r="P2322" i="4"/>
  <c r="P2173" i="4"/>
  <c r="P2149" i="4"/>
  <c r="P2101" i="4"/>
  <c r="P1999" i="4"/>
  <c r="P1989" i="4"/>
  <c r="P1951" i="4"/>
  <c r="P1900" i="4"/>
  <c r="P1836" i="4"/>
  <c r="P1780" i="4"/>
  <c r="P1475" i="4"/>
  <c r="P1361" i="4"/>
  <c r="P1353" i="4"/>
  <c r="P1025" i="4"/>
  <c r="O3460" i="4"/>
  <c r="P3460" i="4"/>
  <c r="O3219" i="4"/>
  <c r="P3219" i="4"/>
  <c r="O3179" i="4"/>
  <c r="P3179" i="4"/>
  <c r="O3107" i="4"/>
  <c r="P3107" i="4"/>
  <c r="O3067" i="4"/>
  <c r="P3067" i="4"/>
  <c r="O2955" i="4"/>
  <c r="P2955" i="4"/>
  <c r="O2891" i="4"/>
  <c r="P2891" i="4"/>
  <c r="O2851" i="4"/>
  <c r="P2851" i="4"/>
  <c r="O2811" i="4"/>
  <c r="P2811" i="4"/>
  <c r="O2707" i="4"/>
  <c r="P2707" i="4"/>
  <c r="O2691" i="4"/>
  <c r="P2691" i="4"/>
  <c r="O2643" i="4"/>
  <c r="P2643" i="4"/>
  <c r="O2627" i="4"/>
  <c r="P2627" i="4"/>
  <c r="O2555" i="4"/>
  <c r="P2555" i="4"/>
  <c r="O2315" i="4"/>
  <c r="P2315" i="4"/>
  <c r="O2187" i="4"/>
  <c r="P2187" i="4"/>
  <c r="O2131" i="4"/>
  <c r="P2131" i="4"/>
  <c r="O2091" i="4"/>
  <c r="P2091" i="4"/>
  <c r="O2075" i="4"/>
  <c r="P2075" i="4"/>
  <c r="O2035" i="4"/>
  <c r="P2035" i="4"/>
  <c r="O1987" i="4"/>
  <c r="P1987" i="4"/>
  <c r="O1955" i="4"/>
  <c r="P1955" i="4"/>
  <c r="O1923" i="4"/>
  <c r="P1923" i="4"/>
  <c r="O1883" i="4"/>
  <c r="P1883" i="4"/>
  <c r="O1859" i="4"/>
  <c r="P1859" i="4"/>
  <c r="O1747" i="4"/>
  <c r="P1747" i="4"/>
  <c r="O1739" i="4"/>
  <c r="P1739" i="4"/>
  <c r="O1723" i="4"/>
  <c r="P1723" i="4"/>
  <c r="O1635" i="4"/>
  <c r="P1635" i="4"/>
  <c r="O1603" i="4"/>
  <c r="P1603" i="4"/>
  <c r="O1595" i="4"/>
  <c r="P1595" i="4"/>
  <c r="O1579" i="4"/>
  <c r="P1579" i="4"/>
  <c r="O1507" i="4"/>
  <c r="P1507" i="4"/>
  <c r="O1443" i="4"/>
  <c r="P1443" i="4"/>
  <c r="O1379" i="4"/>
  <c r="P1379" i="4"/>
  <c r="O1371" i="4"/>
  <c r="P1371" i="4"/>
  <c r="O1347" i="4"/>
  <c r="P1347" i="4"/>
  <c r="O1315" i="4"/>
  <c r="P1315" i="4"/>
  <c r="O1307" i="4"/>
  <c r="P1307" i="4"/>
  <c r="O1299" i="4"/>
  <c r="P1299" i="4"/>
  <c r="O1259" i="4"/>
  <c r="P1259" i="4"/>
  <c r="O1251" i="4"/>
  <c r="P1251" i="4"/>
  <c r="O1235" i="4"/>
  <c r="P1235" i="4"/>
  <c r="O1195" i="4"/>
  <c r="P1195" i="4"/>
  <c r="O1179" i="4"/>
  <c r="P1179" i="4"/>
  <c r="O1155" i="4"/>
  <c r="P1155" i="4"/>
  <c r="O1123" i="4"/>
  <c r="P1123" i="4"/>
  <c r="O1099" i="4"/>
  <c r="P1099" i="4"/>
  <c r="O1083" i="4"/>
  <c r="P1083" i="4"/>
  <c r="O1051" i="4"/>
  <c r="P1051" i="4"/>
  <c r="O1011" i="4"/>
  <c r="P1011" i="4"/>
  <c r="O979" i="4"/>
  <c r="P979" i="4"/>
  <c r="O963" i="4"/>
  <c r="P963" i="4"/>
  <c r="O915" i="4"/>
  <c r="P915" i="4"/>
  <c r="O867" i="4"/>
  <c r="P867" i="4"/>
  <c r="O819" i="4"/>
  <c r="P819" i="4"/>
  <c r="O811" i="4"/>
  <c r="P811" i="4"/>
  <c r="O795" i="4"/>
  <c r="P795" i="4"/>
  <c r="O771" i="4"/>
  <c r="P771" i="4"/>
  <c r="O739" i="4"/>
  <c r="P739" i="4"/>
  <c r="O707" i="4"/>
  <c r="P707" i="4"/>
  <c r="O699" i="4"/>
  <c r="P699" i="4"/>
  <c r="O691" i="4"/>
  <c r="P691" i="4"/>
  <c r="O683" i="4"/>
  <c r="P683" i="4"/>
  <c r="O643" i="4"/>
  <c r="P643" i="4"/>
  <c r="O627" i="4"/>
  <c r="P627" i="4"/>
  <c r="O619" i="4"/>
  <c r="P619" i="4"/>
  <c r="O595" i="4"/>
  <c r="P595" i="4"/>
  <c r="O579" i="4"/>
  <c r="P579" i="4"/>
  <c r="O555" i="4"/>
  <c r="P555" i="4"/>
  <c r="O547" i="4"/>
  <c r="P547" i="4"/>
  <c r="O515" i="4"/>
  <c r="P515" i="4"/>
  <c r="O475" i="4"/>
  <c r="P475" i="4"/>
  <c r="O435" i="4"/>
  <c r="P435" i="4"/>
  <c r="O427" i="4"/>
  <c r="P427" i="4"/>
  <c r="O403" i="4"/>
  <c r="P403" i="4"/>
  <c r="O371" i="4"/>
  <c r="P371" i="4"/>
  <c r="O347" i="4"/>
  <c r="P347" i="4"/>
  <c r="O299" i="4"/>
  <c r="P299" i="4"/>
  <c r="O275" i="4"/>
  <c r="P275" i="4"/>
  <c r="O251" i="4"/>
  <c r="P251" i="4"/>
  <c r="O139" i="4"/>
  <c r="P139" i="4"/>
  <c r="O123" i="4"/>
  <c r="P123" i="4"/>
  <c r="O107" i="4"/>
  <c r="P107" i="4"/>
  <c r="O99" i="4"/>
  <c r="P99" i="4"/>
  <c r="O75" i="4"/>
  <c r="P75" i="4"/>
  <c r="O51" i="4"/>
  <c r="P51" i="4"/>
  <c r="O19" i="4"/>
  <c r="P19" i="4"/>
  <c r="P3333" i="4"/>
  <c r="P3306" i="4"/>
  <c r="P3298" i="4"/>
  <c r="P3197" i="4"/>
  <c r="P3146" i="4"/>
  <c r="P3082" i="4"/>
  <c r="P3002" i="4"/>
  <c r="P2994" i="4"/>
  <c r="P2909" i="4"/>
  <c r="P2711" i="4"/>
  <c r="P2607" i="4"/>
  <c r="P2581" i="4"/>
  <c r="P2535" i="4"/>
  <c r="P2501" i="4"/>
  <c r="P2450" i="4"/>
  <c r="P2415" i="4"/>
  <c r="P2407" i="4"/>
  <c r="P2378" i="4"/>
  <c r="P2303" i="4"/>
  <c r="P2295" i="4"/>
  <c r="P2277" i="4"/>
  <c r="P1932" i="4"/>
  <c r="P1907" i="4"/>
  <c r="P1779" i="4"/>
  <c r="P1671" i="4"/>
  <c r="P1372" i="4"/>
  <c r="P883" i="4"/>
  <c r="P689" i="4"/>
  <c r="O3396" i="4"/>
  <c r="P3396" i="4"/>
  <c r="O3171" i="4"/>
  <c r="P3171" i="4"/>
  <c r="O2963" i="4"/>
  <c r="P2963" i="4"/>
  <c r="O2939" i="4"/>
  <c r="P2939" i="4"/>
  <c r="O2923" i="4"/>
  <c r="P2923" i="4"/>
  <c r="O2907" i="4"/>
  <c r="P2907" i="4"/>
  <c r="O2827" i="4"/>
  <c r="P2827" i="4"/>
  <c r="O2803" i="4"/>
  <c r="P2803" i="4"/>
  <c r="O2755" i="4"/>
  <c r="P2755" i="4"/>
  <c r="O2723" i="4"/>
  <c r="P2723" i="4"/>
  <c r="O2699" i="4"/>
  <c r="P2699" i="4"/>
  <c r="O2651" i="4"/>
  <c r="P2651" i="4"/>
  <c r="O2611" i="4"/>
  <c r="P2611" i="4"/>
  <c r="O2595" i="4"/>
  <c r="P2595" i="4"/>
  <c r="O2571" i="4"/>
  <c r="P2571" i="4"/>
  <c r="O2507" i="4"/>
  <c r="P2507" i="4"/>
  <c r="O2419" i="4"/>
  <c r="P2419" i="4"/>
  <c r="O2403" i="4"/>
  <c r="P2403" i="4"/>
  <c r="O2395" i="4"/>
  <c r="P2395" i="4"/>
  <c r="O2379" i="4"/>
  <c r="P2379" i="4"/>
  <c r="O2371" i="4"/>
  <c r="P2371" i="4"/>
  <c r="O2355" i="4"/>
  <c r="P2355" i="4"/>
  <c r="O2347" i="4"/>
  <c r="P2347" i="4"/>
  <c r="O2339" i="4"/>
  <c r="P2339" i="4"/>
  <c r="O2323" i="4"/>
  <c r="P2323" i="4"/>
  <c r="O2059" i="4"/>
  <c r="P2059" i="4"/>
  <c r="O2027" i="4"/>
  <c r="P2027" i="4"/>
  <c r="O2098" i="4"/>
  <c r="P2098" i="4"/>
  <c r="O2026" i="4"/>
  <c r="P2026" i="4"/>
  <c r="O2002" i="4"/>
  <c r="P2002" i="4"/>
  <c r="O1994" i="4"/>
  <c r="P1994" i="4"/>
  <c r="O1978" i="4"/>
  <c r="P1978" i="4"/>
  <c r="O1954" i="4"/>
  <c r="P1954" i="4"/>
  <c r="O1930" i="4"/>
  <c r="P1930" i="4"/>
  <c r="O1898" i="4"/>
  <c r="P1898" i="4"/>
  <c r="O1842" i="4"/>
  <c r="P1842" i="4"/>
  <c r="O1810" i="4"/>
  <c r="P1810" i="4"/>
  <c r="O1794" i="4"/>
  <c r="P1794" i="4"/>
  <c r="O1706" i="4"/>
  <c r="P1706" i="4"/>
  <c r="O1698" i="4"/>
  <c r="P1698" i="4"/>
  <c r="O1682" i="4"/>
  <c r="P1682" i="4"/>
  <c r="O1618" i="4"/>
  <c r="P1618" i="4"/>
  <c r="O1594" i="4"/>
  <c r="P1594" i="4"/>
  <c r="O1586" i="4"/>
  <c r="P1586" i="4"/>
  <c r="O1578" i="4"/>
  <c r="P1578" i="4"/>
  <c r="O1570" i="4"/>
  <c r="P1570" i="4"/>
  <c r="O1554" i="4"/>
  <c r="P1554" i="4"/>
  <c r="O1514" i="4"/>
  <c r="P1514" i="4"/>
  <c r="O1490" i="4"/>
  <c r="P1490" i="4"/>
  <c r="O1482" i="4"/>
  <c r="P1482" i="4"/>
  <c r="O1458" i="4"/>
  <c r="P1458" i="4"/>
  <c r="O1394" i="4"/>
  <c r="P1394" i="4"/>
  <c r="O1386" i="4"/>
  <c r="P1386" i="4"/>
  <c r="O1370" i="4"/>
  <c r="P1370" i="4"/>
  <c r="O1346" i="4"/>
  <c r="P1346" i="4"/>
  <c r="O1314" i="4"/>
  <c r="P1314" i="4"/>
  <c r="O1290" i="4"/>
  <c r="P1290" i="4"/>
  <c r="O1282" i="4"/>
  <c r="P1282" i="4"/>
  <c r="O1186" i="4"/>
  <c r="P1186" i="4"/>
  <c r="O1178" i="4"/>
  <c r="P1178" i="4"/>
  <c r="O1170" i="4"/>
  <c r="P1170" i="4"/>
  <c r="O1154" i="4"/>
  <c r="P1154" i="4"/>
  <c r="O1146" i="4"/>
  <c r="P1146" i="4"/>
  <c r="O1138" i="4"/>
  <c r="P1138" i="4"/>
  <c r="O1122" i="4"/>
  <c r="P1122" i="4"/>
  <c r="O1098" i="4"/>
  <c r="P1098" i="4"/>
  <c r="O1026" i="4"/>
  <c r="P1026" i="4"/>
  <c r="O1018" i="4"/>
  <c r="P1018" i="4"/>
  <c r="O1010" i="4"/>
  <c r="P1010" i="4"/>
  <c r="O986" i="4"/>
  <c r="P986" i="4"/>
  <c r="O978" i="4"/>
  <c r="P978" i="4"/>
  <c r="O946" i="4"/>
  <c r="P946" i="4"/>
  <c r="O930" i="4"/>
  <c r="P930" i="4"/>
  <c r="O890" i="4"/>
  <c r="P890" i="4"/>
  <c r="O858" i="4"/>
  <c r="P858" i="4"/>
  <c r="O802" i="4"/>
  <c r="P802" i="4"/>
  <c r="O770" i="4"/>
  <c r="P770" i="4"/>
  <c r="O746" i="4"/>
  <c r="P746" i="4"/>
  <c r="O730" i="4"/>
  <c r="P730" i="4"/>
  <c r="O722" i="4"/>
  <c r="P722" i="4"/>
  <c r="O698" i="4"/>
  <c r="P698" i="4"/>
  <c r="O674" i="4"/>
  <c r="P674" i="4"/>
  <c r="O666" i="4"/>
  <c r="P666" i="4"/>
  <c r="O634" i="4"/>
  <c r="P634" i="4"/>
  <c r="O626" i="4"/>
  <c r="P626" i="4"/>
  <c r="O594" i="4"/>
  <c r="P594" i="4"/>
  <c r="O586" i="4"/>
  <c r="P586" i="4"/>
  <c r="O578" i="4"/>
  <c r="P578" i="4"/>
  <c r="O514" i="4"/>
  <c r="P514" i="4"/>
  <c r="O506" i="4"/>
  <c r="P506" i="4"/>
  <c r="O490" i="4"/>
  <c r="P490" i="4"/>
  <c r="O458" i="4"/>
  <c r="P458" i="4"/>
  <c r="O434" i="4"/>
  <c r="P434" i="4"/>
  <c r="O418" i="4"/>
  <c r="P418" i="4"/>
  <c r="O402" i="4"/>
  <c r="P402" i="4"/>
  <c r="O338" i="4"/>
  <c r="P338" i="4"/>
  <c r="O298" i="4"/>
  <c r="P298" i="4"/>
  <c r="O274" i="4"/>
  <c r="P274" i="4"/>
  <c r="O266" i="4"/>
  <c r="P266" i="4"/>
  <c r="O210" i="4"/>
  <c r="P210" i="4"/>
  <c r="O186" i="4"/>
  <c r="P186" i="4"/>
  <c r="O178" i="4"/>
  <c r="P178" i="4"/>
  <c r="O162" i="4"/>
  <c r="P162" i="4"/>
  <c r="O106" i="4"/>
  <c r="P106" i="4"/>
  <c r="O58" i="4"/>
  <c r="P58" i="4"/>
  <c r="O42" i="4"/>
  <c r="P42" i="4"/>
  <c r="O2" i="4"/>
  <c r="P2" i="4"/>
  <c r="P3461" i="4"/>
  <c r="P3443" i="4"/>
  <c r="P3435" i="4"/>
  <c r="P3410" i="4"/>
  <c r="P3365" i="4"/>
  <c r="P3341" i="4"/>
  <c r="P3010" i="4"/>
  <c r="P2957" i="4"/>
  <c r="P2917" i="4"/>
  <c r="P2837" i="4"/>
  <c r="P2810" i="4"/>
  <c r="P2597" i="4"/>
  <c r="P2551" i="4"/>
  <c r="P2517" i="4"/>
  <c r="P2474" i="4"/>
  <c r="P2423" i="4"/>
  <c r="P2386" i="4"/>
  <c r="P2242" i="4"/>
  <c r="P2207" i="4"/>
  <c r="P2127" i="4"/>
  <c r="P2109" i="4"/>
  <c r="P2079" i="4"/>
  <c r="P1949" i="4"/>
  <c r="P1769" i="4"/>
  <c r="P1729" i="4"/>
  <c r="P1619" i="4"/>
  <c r="P1483" i="4"/>
  <c r="P1420" i="4"/>
  <c r="P1340" i="4"/>
  <c r="P975" i="4"/>
  <c r="P897" i="4"/>
  <c r="O2697" i="4"/>
  <c r="P2697" i="4"/>
  <c r="O2673" i="4"/>
  <c r="P2673" i="4"/>
  <c r="O2665" i="4"/>
  <c r="P2665" i="4"/>
  <c r="O2649" i="4"/>
  <c r="P2649" i="4"/>
  <c r="O2609" i="4"/>
  <c r="P2609" i="4"/>
  <c r="O2601" i="4"/>
  <c r="P2601" i="4"/>
  <c r="O2577" i="4"/>
  <c r="P2577" i="4"/>
  <c r="O2521" i="4"/>
  <c r="P2521" i="4"/>
  <c r="O2497" i="4"/>
  <c r="P2497" i="4"/>
  <c r="O2433" i="4"/>
  <c r="P2433" i="4"/>
  <c r="O2401" i="4"/>
  <c r="P2401" i="4"/>
  <c r="O2393" i="4"/>
  <c r="P2393" i="4"/>
  <c r="O2377" i="4"/>
  <c r="P2377" i="4"/>
  <c r="O2337" i="4"/>
  <c r="P2337" i="4"/>
  <c r="O2281" i="4"/>
  <c r="P2281" i="4"/>
  <c r="O2265" i="4"/>
  <c r="P2265" i="4"/>
  <c r="O2201" i="4"/>
  <c r="P2201" i="4"/>
  <c r="O2177" i="4"/>
  <c r="P2177" i="4"/>
  <c r="O2129" i="4"/>
  <c r="P2129" i="4"/>
  <c r="O2113" i="4"/>
  <c r="P2113" i="4"/>
  <c r="O2105" i="4"/>
  <c r="P2105" i="4"/>
  <c r="O2089" i="4"/>
  <c r="P2089" i="4"/>
  <c r="O2081" i="4"/>
  <c r="P2081" i="4"/>
  <c r="O2073" i="4"/>
  <c r="P2073" i="4"/>
  <c r="O2041" i="4"/>
  <c r="P2041" i="4"/>
  <c r="O2033" i="4"/>
  <c r="P2033" i="4"/>
  <c r="O2001" i="4"/>
  <c r="P2001" i="4"/>
  <c r="O1977" i="4"/>
  <c r="P1977" i="4"/>
  <c r="O1929" i="4"/>
  <c r="P1929" i="4"/>
  <c r="O1913" i="4"/>
  <c r="P1913" i="4"/>
  <c r="O1857" i="4"/>
  <c r="P1857" i="4"/>
  <c r="O1793" i="4"/>
  <c r="P1793" i="4"/>
  <c r="O1649" i="4"/>
  <c r="P1649" i="4"/>
  <c r="O1633" i="4"/>
  <c r="P1633" i="4"/>
  <c r="O1617" i="4"/>
  <c r="P1617" i="4"/>
  <c r="O1609" i="4"/>
  <c r="P1609" i="4"/>
  <c r="O1577" i="4"/>
  <c r="P1577" i="4"/>
  <c r="O1417" i="4"/>
  <c r="P1417" i="4"/>
  <c r="O1409" i="4"/>
  <c r="P1409" i="4"/>
  <c r="O1385" i="4"/>
  <c r="P1385" i="4"/>
  <c r="O1297" i="4"/>
  <c r="P1297" i="4"/>
  <c r="O1289" i="4"/>
  <c r="P1289" i="4"/>
  <c r="O1193" i="4"/>
  <c r="P1193" i="4"/>
  <c r="O1169" i="4"/>
  <c r="P1169" i="4"/>
  <c r="O1145" i="4"/>
  <c r="P1145" i="4"/>
  <c r="O1105" i="4"/>
  <c r="P1105" i="4"/>
  <c r="O1097" i="4"/>
  <c r="P1097" i="4"/>
  <c r="O1089" i="4"/>
  <c r="P1089" i="4"/>
  <c r="O1081" i="4"/>
  <c r="P1081" i="4"/>
  <c r="O1073" i="4"/>
  <c r="P1073" i="4"/>
  <c r="O1049" i="4"/>
  <c r="P1049" i="4"/>
  <c r="O1033" i="4"/>
  <c r="P1033" i="4"/>
  <c r="O993" i="4"/>
  <c r="P993" i="4"/>
  <c r="O985" i="4"/>
  <c r="P985" i="4"/>
  <c r="O969" i="4"/>
  <c r="P969" i="4"/>
  <c r="O937" i="4"/>
  <c r="P937" i="4"/>
  <c r="O857" i="4"/>
  <c r="P857" i="4"/>
  <c r="O833" i="4"/>
  <c r="P833" i="4"/>
  <c r="O793" i="4"/>
  <c r="P793" i="4"/>
  <c r="O761" i="4"/>
  <c r="P761" i="4"/>
  <c r="O753" i="4"/>
  <c r="P753" i="4"/>
  <c r="O737" i="4"/>
  <c r="P737" i="4"/>
  <c r="O729" i="4"/>
  <c r="P729" i="4"/>
  <c r="O705" i="4"/>
  <c r="P705" i="4"/>
  <c r="O673" i="4"/>
  <c r="P673" i="4"/>
  <c r="O585" i="4"/>
  <c r="P585" i="4"/>
  <c r="O577" i="4"/>
  <c r="P577" i="4"/>
  <c r="O537" i="4"/>
  <c r="P537" i="4"/>
  <c r="O529" i="4"/>
  <c r="P529" i="4"/>
  <c r="O521" i="4"/>
  <c r="P521" i="4"/>
  <c r="O513" i="4"/>
  <c r="P513" i="4"/>
  <c r="O497" i="4"/>
  <c r="P497" i="4"/>
  <c r="O457" i="4"/>
  <c r="P457" i="4"/>
  <c r="O433" i="4"/>
  <c r="P433" i="4"/>
  <c r="O401" i="4"/>
  <c r="P401" i="4"/>
  <c r="O385" i="4"/>
  <c r="P385" i="4"/>
  <c r="O289" i="4"/>
  <c r="P289" i="4"/>
  <c r="O281" i="4"/>
  <c r="P281" i="4"/>
  <c r="O273" i="4"/>
  <c r="P273" i="4"/>
  <c r="O265" i="4"/>
  <c r="P265" i="4"/>
  <c r="O233" i="4"/>
  <c r="P233" i="4"/>
  <c r="O209" i="4"/>
  <c r="P209" i="4"/>
  <c r="O201" i="4"/>
  <c r="P201" i="4"/>
  <c r="O193" i="4"/>
  <c r="P193" i="4"/>
  <c r="O169" i="4"/>
  <c r="P169" i="4"/>
  <c r="O137" i="4"/>
  <c r="P137" i="4"/>
  <c r="O129" i="4"/>
  <c r="P129" i="4"/>
  <c r="O97" i="4"/>
  <c r="P97" i="4"/>
  <c r="O49" i="4"/>
  <c r="P49" i="4"/>
  <c r="O41" i="4"/>
  <c r="P41" i="4"/>
  <c r="P3621" i="4"/>
  <c r="P3613" i="4"/>
  <c r="P3589" i="4"/>
  <c r="P3557" i="4"/>
  <c r="P3541" i="4"/>
  <c r="P3501" i="4"/>
  <c r="P3485" i="4"/>
  <c r="P3477" i="4"/>
  <c r="P3451" i="4"/>
  <c r="P3442" i="4"/>
  <c r="P3331" i="4"/>
  <c r="P3229" i="4"/>
  <c r="P3061" i="4"/>
  <c r="P3045" i="4"/>
  <c r="P2946" i="4"/>
  <c r="P2762" i="4"/>
  <c r="P2743" i="4"/>
  <c r="P2735" i="4"/>
  <c r="P2709" i="4"/>
  <c r="P2653" i="4"/>
  <c r="P2615" i="4"/>
  <c r="P2559" i="4"/>
  <c r="P2490" i="4"/>
  <c r="P2357" i="4"/>
  <c r="P2301" i="4"/>
  <c r="P2162" i="4"/>
  <c r="P2146" i="4"/>
  <c r="P1975" i="4"/>
  <c r="P1905" i="4"/>
  <c r="P1833" i="4"/>
  <c r="P1737" i="4"/>
  <c r="P1503" i="4"/>
  <c r="P1228" i="4"/>
  <c r="P1095" i="4"/>
  <c r="O880" i="4"/>
  <c r="P880" i="4"/>
  <c r="O832" i="4"/>
  <c r="P832" i="4"/>
  <c r="O824" i="4"/>
  <c r="P824" i="4"/>
  <c r="O816" i="4"/>
  <c r="P816" i="4"/>
  <c r="O768" i="4"/>
  <c r="P768" i="4"/>
  <c r="O744" i="4"/>
  <c r="P744" i="4"/>
  <c r="O728" i="4"/>
  <c r="P728" i="4"/>
  <c r="O656" i="4"/>
  <c r="P656" i="4"/>
  <c r="O648" i="4"/>
  <c r="P648" i="4"/>
  <c r="O616" i="4"/>
  <c r="P616" i="4"/>
  <c r="O568" i="4"/>
  <c r="P568" i="4"/>
  <c r="O552" i="4"/>
  <c r="P552" i="4"/>
  <c r="O520" i="4"/>
  <c r="P520" i="4"/>
  <c r="O480" i="4"/>
  <c r="P480" i="4"/>
  <c r="O464" i="4"/>
  <c r="P464" i="4"/>
  <c r="O384" i="4"/>
  <c r="P384" i="4"/>
  <c r="O296" i="4"/>
  <c r="P296" i="4"/>
  <c r="O288" i="4"/>
  <c r="P288" i="4"/>
  <c r="O280" i="4"/>
  <c r="P280" i="4"/>
  <c r="O264" i="4"/>
  <c r="P264" i="4"/>
  <c r="O232" i="4"/>
  <c r="P232" i="4"/>
  <c r="O216" i="4"/>
  <c r="P216" i="4"/>
  <c r="O184" i="4"/>
  <c r="P184" i="4"/>
  <c r="O136" i="4"/>
  <c r="P136" i="4"/>
  <c r="O128" i="4"/>
  <c r="P128" i="4"/>
  <c r="O64" i="4"/>
  <c r="P64" i="4"/>
  <c r="O32" i="4"/>
  <c r="P32" i="4"/>
  <c r="P3628" i="4"/>
  <c r="P3620" i="4"/>
  <c r="P3588" i="4"/>
  <c r="P3556" i="4"/>
  <c r="P3532" i="4"/>
  <c r="P3500" i="4"/>
  <c r="P3475" i="4"/>
  <c r="P3467" i="4"/>
  <c r="P3458" i="4"/>
  <c r="P3322" i="4"/>
  <c r="P3125" i="4"/>
  <c r="P3026" i="4"/>
  <c r="P2973" i="4"/>
  <c r="P2818" i="4"/>
  <c r="P2770" i="4"/>
  <c r="P2751" i="4"/>
  <c r="P2669" i="4"/>
  <c r="P2455" i="4"/>
  <c r="P2346" i="4"/>
  <c r="P2223" i="4"/>
  <c r="P1957" i="4"/>
  <c r="P1874" i="4"/>
  <c r="P1865" i="4"/>
  <c r="P1745" i="4"/>
  <c r="P1647" i="4"/>
  <c r="P1627" i="4"/>
  <c r="P1516" i="4"/>
  <c r="O1911" i="4"/>
  <c r="P1911" i="4"/>
  <c r="O1839" i="4"/>
  <c r="P1839" i="4"/>
  <c r="O1831" i="4"/>
  <c r="P1831" i="4"/>
  <c r="O1775" i="4"/>
  <c r="P1775" i="4"/>
  <c r="O1767" i="4"/>
  <c r="P1767" i="4"/>
  <c r="O1623" i="4"/>
  <c r="P1623" i="4"/>
  <c r="O1511" i="4"/>
  <c r="P1511" i="4"/>
  <c r="O1463" i="4"/>
  <c r="P1463" i="4"/>
  <c r="O1423" i="4"/>
  <c r="P1423" i="4"/>
  <c r="O1407" i="4"/>
  <c r="P1407" i="4"/>
  <c r="O1375" i="4"/>
  <c r="P1375" i="4"/>
  <c r="O1335" i="4"/>
  <c r="P1335" i="4"/>
  <c r="O1287" i="4"/>
  <c r="P1287" i="4"/>
  <c r="O1271" i="4"/>
  <c r="P1271" i="4"/>
  <c r="O1255" i="4"/>
  <c r="P1255" i="4"/>
  <c r="O1223" i="4"/>
  <c r="P1223" i="4"/>
  <c r="O1215" i="4"/>
  <c r="P1215" i="4"/>
  <c r="O1183" i="4"/>
  <c r="P1183" i="4"/>
  <c r="O1175" i="4"/>
  <c r="P1175" i="4"/>
  <c r="O1167" i="4"/>
  <c r="P1167" i="4"/>
  <c r="O1127" i="4"/>
  <c r="P1127" i="4"/>
  <c r="O1119" i="4"/>
  <c r="P1119" i="4"/>
  <c r="O1071" i="4"/>
  <c r="P1071" i="4"/>
  <c r="O1039" i="4"/>
  <c r="P1039" i="4"/>
  <c r="O999" i="4"/>
  <c r="P999" i="4"/>
  <c r="O967" i="4"/>
  <c r="P967" i="4"/>
  <c r="O927" i="4"/>
  <c r="P927" i="4"/>
  <c r="O919" i="4"/>
  <c r="P919" i="4"/>
  <c r="O887" i="4"/>
  <c r="P887" i="4"/>
  <c r="O863" i="4"/>
  <c r="P863" i="4"/>
  <c r="O823" i="4"/>
  <c r="P823" i="4"/>
  <c r="O807" i="4"/>
  <c r="P807" i="4"/>
  <c r="O791" i="4"/>
  <c r="P791" i="4"/>
  <c r="O767" i="4"/>
  <c r="P767" i="4"/>
  <c r="O671" i="4"/>
  <c r="P671" i="4"/>
  <c r="O655" i="4"/>
  <c r="P655" i="4"/>
  <c r="O647" i="4"/>
  <c r="P647" i="4"/>
  <c r="O623" i="4"/>
  <c r="P623" i="4"/>
  <c r="O535" i="4"/>
  <c r="P535" i="4"/>
  <c r="O511" i="4"/>
  <c r="P511" i="4"/>
  <c r="O503" i="4"/>
  <c r="P503" i="4"/>
  <c r="O479" i="4"/>
  <c r="P479" i="4"/>
  <c r="O471" i="4"/>
  <c r="P471" i="4"/>
  <c r="O455" i="4"/>
  <c r="P455" i="4"/>
  <c r="O423" i="4"/>
  <c r="P423" i="4"/>
  <c r="O383" i="4"/>
  <c r="P383" i="4"/>
  <c r="O367" i="4"/>
  <c r="P367" i="4"/>
  <c r="O359" i="4"/>
  <c r="P359" i="4"/>
  <c r="O327" i="4"/>
  <c r="P327" i="4"/>
  <c r="O319" i="4"/>
  <c r="P319" i="4"/>
  <c r="O311" i="4"/>
  <c r="P311" i="4"/>
  <c r="O295" i="4"/>
  <c r="P295" i="4"/>
  <c r="O255" i="4"/>
  <c r="P255" i="4"/>
  <c r="O247" i="4"/>
  <c r="P247" i="4"/>
  <c r="O167" i="4"/>
  <c r="P167" i="4"/>
  <c r="O95" i="4"/>
  <c r="P95" i="4"/>
  <c r="O79" i="4"/>
  <c r="P79" i="4"/>
  <c r="O39" i="4"/>
  <c r="P39" i="4"/>
  <c r="O7" i="4"/>
  <c r="P7" i="4"/>
  <c r="P3627" i="4"/>
  <c r="P3595" i="4"/>
  <c r="P3587" i="4"/>
  <c r="P3515" i="4"/>
  <c r="P3491" i="4"/>
  <c r="P3483" i="4"/>
  <c r="P3338" i="4"/>
  <c r="P3269" i="4"/>
  <c r="P3237" i="4"/>
  <c r="P3218" i="4"/>
  <c r="P3034" i="4"/>
  <c r="P2981" i="4"/>
  <c r="P2877" i="4"/>
  <c r="P2869" i="4"/>
  <c r="P2733" i="4"/>
  <c r="P2706" i="4"/>
  <c r="P2650" i="4"/>
  <c r="P2613" i="4"/>
  <c r="P2514" i="4"/>
  <c r="P2479" i="4"/>
  <c r="P2429" i="4"/>
  <c r="P2383" i="4"/>
  <c r="P2354" i="4"/>
  <c r="P2327" i="4"/>
  <c r="P2317" i="4"/>
  <c r="P2247" i="4"/>
  <c r="P2239" i="4"/>
  <c r="P2213" i="4"/>
  <c r="P2005" i="4"/>
  <c r="P1965" i="4"/>
  <c r="P1924" i="4"/>
  <c r="P1873" i="4"/>
  <c r="P1863" i="4"/>
  <c r="P1852" i="4"/>
  <c r="P1817" i="4"/>
  <c r="P1404" i="4"/>
  <c r="P1324" i="4"/>
  <c r="P1143" i="4"/>
  <c r="F27" i="6"/>
  <c r="U677" i="4" l="1"/>
  <c r="U933" i="4"/>
  <c r="U997" i="4"/>
  <c r="U1310" i="4"/>
  <c r="U1638" i="4"/>
  <c r="U2238" i="4"/>
  <c r="U2494" i="4"/>
  <c r="U1114" i="4"/>
  <c r="U1295" i="4"/>
  <c r="U1807" i="4"/>
  <c r="U3471" i="4"/>
  <c r="U386" i="4"/>
  <c r="U1664" i="4"/>
  <c r="U1864" i="4"/>
  <c r="U2264" i="4"/>
  <c r="U2672" i="4"/>
  <c r="U2760" i="4"/>
  <c r="U3016" i="4"/>
  <c r="U3368" i="4"/>
  <c r="U3432" i="4"/>
  <c r="U234" i="4"/>
  <c r="U1562" i="4"/>
  <c r="U2377" i="4"/>
  <c r="U3033" i="4"/>
  <c r="U1482" i="4"/>
  <c r="U2050" i="4"/>
  <c r="U2370" i="4"/>
  <c r="U3482" i="4"/>
  <c r="U2944" i="4"/>
  <c r="U112" i="4"/>
  <c r="U240" i="4"/>
  <c r="U368" i="4"/>
  <c r="U752" i="4"/>
  <c r="U259" i="4"/>
  <c r="U323" i="4"/>
  <c r="U387" i="4"/>
  <c r="U883" i="4"/>
  <c r="U947" i="4"/>
  <c r="U1011" i="4"/>
  <c r="U2507" i="4"/>
  <c r="U1084" i="4"/>
  <c r="U2812" i="4"/>
  <c r="U3220" i="4"/>
  <c r="U461" i="4"/>
  <c r="U525" i="4"/>
  <c r="U2661" i="4"/>
  <c r="U390" i="4"/>
  <c r="U454" i="4"/>
  <c r="U1030" i="4"/>
  <c r="U1478" i="4"/>
  <c r="U1550" i="4"/>
  <c r="U2622" i="4"/>
  <c r="U3070" i="4"/>
  <c r="U126" i="4"/>
  <c r="U39" i="4"/>
  <c r="U103" i="4"/>
  <c r="U167" i="4"/>
  <c r="U231" i="4"/>
  <c r="U295" i="4"/>
  <c r="U359" i="4"/>
  <c r="U423" i="4"/>
  <c r="U56" i="4"/>
  <c r="U440" i="4"/>
  <c r="U504" i="4"/>
  <c r="U568" i="4"/>
  <c r="U632" i="4"/>
  <c r="U696" i="4"/>
  <c r="U11" i="4"/>
  <c r="U75" i="4"/>
  <c r="U139" i="4"/>
  <c r="U459" i="4"/>
  <c r="U715" i="4"/>
  <c r="U779" i="4"/>
  <c r="U843" i="4"/>
  <c r="U1083" i="4"/>
  <c r="U1219" i="4"/>
  <c r="U1283" i="4"/>
  <c r="U1347" i="4"/>
  <c r="U1411" i="4"/>
  <c r="U1475" i="4"/>
  <c r="U1539" i="4"/>
  <c r="U1603" i="4"/>
  <c r="U1667" i="4"/>
  <c r="U2259" i="4"/>
  <c r="U2323" i="4"/>
  <c r="U2451" i="4"/>
  <c r="U2515" i="4"/>
  <c r="U2579" i="4"/>
  <c r="U2843" i="4"/>
  <c r="U2907" i="4"/>
  <c r="U2971" i="4"/>
  <c r="U3035" i="4"/>
  <c r="U3099" i="4"/>
  <c r="U3163" i="4"/>
  <c r="U3227" i="4"/>
  <c r="U3291" i="4"/>
  <c r="U3355" i="4"/>
  <c r="U3419" i="4"/>
  <c r="U3483" i="4"/>
  <c r="U3547" i="4"/>
  <c r="U3611" i="4"/>
  <c r="U324" i="4"/>
  <c r="U388" i="4"/>
  <c r="U452" i="4"/>
  <c r="U516" i="4"/>
  <c r="U580" i="4"/>
  <c r="U644" i="4"/>
  <c r="U309" i="4"/>
  <c r="U832" i="4"/>
  <c r="U2651" i="4"/>
  <c r="U2715" i="4"/>
  <c r="U2779" i="4"/>
  <c r="U1228" i="4"/>
  <c r="U1292" i="4"/>
  <c r="U1356" i="4"/>
  <c r="U1420" i="4"/>
  <c r="U1484" i="4"/>
  <c r="U1548" i="4"/>
  <c r="U1612" i="4"/>
  <c r="U1676" i="4"/>
  <c r="U1740" i="4"/>
  <c r="U1804" i="4"/>
  <c r="U1868" i="4"/>
  <c r="U1932" i="4"/>
  <c r="U1996" i="4"/>
  <c r="U2060" i="4"/>
  <c r="U2124" i="4"/>
  <c r="U3604" i="4"/>
  <c r="U605" i="4"/>
  <c r="U861" i="4"/>
  <c r="U1117" i="4"/>
  <c r="U1181" i="4"/>
  <c r="U342" i="4"/>
  <c r="U534" i="4"/>
  <c r="U1110" i="4"/>
  <c r="U1174" i="4"/>
  <c r="U1494" i="4"/>
  <c r="U1822" i="4"/>
  <c r="U2766" i="4"/>
  <c r="U3342" i="4"/>
  <c r="U3598" i="4"/>
  <c r="U602" i="4"/>
  <c r="U1554" i="4"/>
  <c r="U1671" i="4"/>
  <c r="U3335" i="4"/>
  <c r="U1136" i="4"/>
  <c r="U1264" i="4"/>
  <c r="U1456" i="4"/>
  <c r="U1520" i="4"/>
  <c r="U2744" i="4"/>
  <c r="U3000" i="4"/>
  <c r="U1457" i="4"/>
  <c r="U1521" i="4"/>
  <c r="U1585" i="4"/>
  <c r="U2241" i="4"/>
  <c r="U2433" i="4"/>
  <c r="U2889" i="4"/>
  <c r="U2618" i="4"/>
  <c r="U2682" i="4"/>
  <c r="U2874" i="4"/>
  <c r="U3258" i="4"/>
  <c r="U3546" i="4"/>
  <c r="U2709" i="4"/>
  <c r="U2965" i="4"/>
  <c r="U8" i="4"/>
  <c r="U539" i="4"/>
  <c r="U2019" i="4"/>
  <c r="U2083" i="4"/>
  <c r="U2147" i="4"/>
  <c r="U20" i="4"/>
  <c r="U84" i="4"/>
  <c r="U148" i="4"/>
  <c r="U212" i="4"/>
  <c r="U276" i="4"/>
  <c r="U2196" i="4"/>
  <c r="U2580" i="4"/>
  <c r="U3100" i="4"/>
  <c r="U3540" i="4"/>
  <c r="U3326" i="4"/>
  <c r="U58" i="4"/>
  <c r="U290" i="4"/>
  <c r="U538" i="4"/>
  <c r="U786" i="4"/>
  <c r="U1034" i="4"/>
  <c r="U1015" i="4"/>
  <c r="U1079" i="4"/>
  <c r="U1143" i="4"/>
  <c r="U1207" i="4"/>
  <c r="U1463" i="4"/>
  <c r="U1527" i="4"/>
  <c r="U1719" i="4"/>
  <c r="U1975" i="4"/>
  <c r="U2039" i="4"/>
  <c r="U2679" i="4"/>
  <c r="U2743" i="4"/>
  <c r="U2935" i="4"/>
  <c r="U3063" i="4"/>
  <c r="U3191" i="4"/>
  <c r="U3383" i="4"/>
  <c r="U1250" i="4"/>
  <c r="U928" i="4"/>
  <c r="U992" i="4"/>
  <c r="U1056" i="4"/>
  <c r="U1184" i="4"/>
  <c r="U1248" i="4"/>
  <c r="U1376" i="4"/>
  <c r="U1504" i="4"/>
  <c r="U1968" i="4"/>
  <c r="U2032" i="4"/>
  <c r="U2104" i="4"/>
  <c r="U2304" i="4"/>
  <c r="U2432" i="4"/>
  <c r="U2728" i="4"/>
  <c r="U2984" i="4"/>
  <c r="U3152" i="4"/>
  <c r="U3280" i="4"/>
  <c r="U3472" i="4"/>
  <c r="U3536" i="4"/>
  <c r="U3600" i="4"/>
  <c r="U130" i="4"/>
  <c r="U417" i="4"/>
  <c r="U481" i="4"/>
  <c r="U545" i="4"/>
  <c r="U609" i="4"/>
  <c r="U673" i="4"/>
  <c r="U737" i="4"/>
  <c r="U993" i="4"/>
  <c r="U1057" i="4"/>
  <c r="U1121" i="4"/>
  <c r="U1185" i="4"/>
  <c r="U1249" i="4"/>
  <c r="U1377" i="4"/>
  <c r="U1833" i="4"/>
  <c r="U1961" i="4"/>
  <c r="U2025" i="4"/>
  <c r="U2089" i="4"/>
  <c r="U2217" i="4"/>
  <c r="U2289" i="4"/>
  <c r="U2681" i="4"/>
  <c r="U2937" i="4"/>
  <c r="U3137" i="4"/>
  <c r="U802" i="4"/>
  <c r="U1378" i="4"/>
  <c r="U1770" i="4"/>
  <c r="U1834" i="4"/>
  <c r="U1962" i="4"/>
  <c r="U2026" i="4"/>
  <c r="U2282" i="4"/>
  <c r="U2474" i="4"/>
  <c r="U2666" i="4"/>
  <c r="U2922" i="4"/>
  <c r="U2986" i="4"/>
  <c r="U3114" i="4"/>
  <c r="U3306" i="4"/>
  <c r="U3530" i="4"/>
  <c r="U3362" i="4"/>
  <c r="U1894" i="4"/>
  <c r="U3145" i="4"/>
  <c r="U3201" i="4"/>
  <c r="U3265" i="4"/>
  <c r="U2901" i="4"/>
  <c r="U2848" i="4"/>
  <c r="U3393" i="4"/>
  <c r="U5" i="4"/>
  <c r="U69" i="4"/>
  <c r="U261" i="4"/>
  <c r="U389" i="4"/>
  <c r="U22" i="4"/>
  <c r="U86" i="4"/>
  <c r="U63" i="4"/>
  <c r="U127" i="4"/>
  <c r="U191" i="4"/>
  <c r="U255" i="4"/>
  <c r="U319" i="4"/>
  <c r="U383" i="4"/>
  <c r="U400" i="4"/>
  <c r="U464" i="4"/>
  <c r="U528" i="4"/>
  <c r="U592" i="4"/>
  <c r="U656" i="4"/>
  <c r="U720" i="4"/>
  <c r="U65" i="4"/>
  <c r="U129" i="4"/>
  <c r="U193" i="4"/>
  <c r="U257" i="4"/>
  <c r="U321" i="4"/>
  <c r="U385" i="4"/>
  <c r="U291" i="4"/>
  <c r="U355" i="4"/>
  <c r="U419" i="4"/>
  <c r="U483" i="4"/>
  <c r="U611" i="4"/>
  <c r="U675" i="4"/>
  <c r="U915" i="4"/>
  <c r="U979" i="4"/>
  <c r="U1043" i="4"/>
  <c r="U1179" i="4"/>
  <c r="U1763" i="4"/>
  <c r="U1827" i="4"/>
  <c r="U1891" i="4"/>
  <c r="U1955" i="4"/>
  <c r="U2347" i="4"/>
  <c r="U2539" i="4"/>
  <c r="U2603" i="4"/>
  <c r="U2867" i="4"/>
  <c r="U2931" i="4"/>
  <c r="U2995" i="4"/>
  <c r="U3059" i="4"/>
  <c r="U3123" i="4"/>
  <c r="U3187" i="4"/>
  <c r="U3251" i="4"/>
  <c r="U3315" i="4"/>
  <c r="U3379" i="4"/>
  <c r="U3443" i="4"/>
  <c r="U3507" i="4"/>
  <c r="U3571" i="4"/>
  <c r="U668" i="4"/>
  <c r="U1116" i="4"/>
  <c r="U2268" i="4"/>
  <c r="U2396" i="4"/>
  <c r="U2460" i="4"/>
  <c r="U2652" i="4"/>
  <c r="U2716" i="4"/>
  <c r="U2780" i="4"/>
  <c r="U2844" i="4"/>
  <c r="U2908" i="4"/>
  <c r="U2972" i="4"/>
  <c r="U3036" i="4"/>
  <c r="U3180" i="4"/>
  <c r="U3252" i="4"/>
  <c r="U3476" i="4"/>
  <c r="U493" i="4"/>
  <c r="U557" i="4"/>
  <c r="U685" i="4"/>
  <c r="U749" i="4"/>
  <c r="U813" i="4"/>
  <c r="U941" i="4"/>
  <c r="U1005" i="4"/>
  <c r="U1133" i="4"/>
  <c r="U2621" i="4"/>
  <c r="U358" i="4"/>
  <c r="U422" i="4"/>
  <c r="U486" i="4"/>
  <c r="U1062" i="4"/>
  <c r="U1190" i="4"/>
  <c r="U1646" i="4"/>
  <c r="U1710" i="4"/>
  <c r="U1774" i="4"/>
  <c r="U1838" i="4"/>
  <c r="U1910" i="4"/>
  <c r="U2166" i="4"/>
  <c r="U2246" i="4"/>
  <c r="U2334" i="4"/>
  <c r="U2502" i="4"/>
  <c r="U2590" i="4"/>
  <c r="U2654" i="4"/>
  <c r="U2718" i="4"/>
  <c r="U2782" i="4"/>
  <c r="U2846" i="4"/>
  <c r="U2910" i="4"/>
  <c r="U3166" i="4"/>
  <c r="U3358" i="4"/>
  <c r="U3486" i="4"/>
  <c r="U3550" i="4"/>
  <c r="U402" i="4"/>
  <c r="U666" i="4"/>
  <c r="U1146" i="4"/>
  <c r="U1386" i="4"/>
  <c r="U919" i="4"/>
  <c r="U983" i="4"/>
  <c r="U1047" i="4"/>
  <c r="U1111" i="4"/>
  <c r="U1175" i="4"/>
  <c r="U1303" i="4"/>
  <c r="U1431" i="4"/>
  <c r="U1495" i="4"/>
  <c r="U1559" i="4"/>
  <c r="U1623" i="4"/>
  <c r="U1687" i="4"/>
  <c r="U1815" i="4"/>
  <c r="U2007" i="4"/>
  <c r="U2839" i="4"/>
  <c r="U2967" i="4"/>
  <c r="U3095" i="4"/>
  <c r="U13" i="4"/>
  <c r="U77" i="4"/>
  <c r="U333" i="4"/>
  <c r="U397" i="4"/>
  <c r="U30" i="4"/>
  <c r="U94" i="4"/>
  <c r="U158" i="4"/>
  <c r="U7" i="4"/>
  <c r="U71" i="4"/>
  <c r="U135" i="4"/>
  <c r="U199" i="4"/>
  <c r="U263" i="4"/>
  <c r="U327" i="4"/>
  <c r="U391" i="4"/>
  <c r="U88" i="4"/>
  <c r="U152" i="4"/>
  <c r="U216" i="4"/>
  <c r="U280" i="4"/>
  <c r="U344" i="4"/>
  <c r="U427" i="4"/>
  <c r="U555" i="4"/>
  <c r="U747" i="4"/>
  <c r="U811" i="4"/>
  <c r="U1051" i="4"/>
  <c r="U1123" i="4"/>
  <c r="U1251" i="4"/>
  <c r="U1315" i="4"/>
  <c r="U1379" i="4"/>
  <c r="U1443" i="4"/>
  <c r="U1507" i="4"/>
  <c r="U1571" i="4"/>
  <c r="U1635" i="4"/>
  <c r="U1699" i="4"/>
  <c r="U2227" i="4"/>
  <c r="U2355" i="4"/>
  <c r="U2419" i="4"/>
  <c r="U2547" i="4"/>
  <c r="U2675" i="4"/>
  <c r="U2739" i="4"/>
  <c r="U2803" i="4"/>
  <c r="U2875" i="4"/>
  <c r="U2939" i="4"/>
  <c r="U3003" i="4"/>
  <c r="U3067" i="4"/>
  <c r="U3131" i="4"/>
  <c r="U3195" i="4"/>
  <c r="U3259" i="4"/>
  <c r="U3323" i="4"/>
  <c r="U3387" i="4"/>
  <c r="U3451" i="4"/>
  <c r="U3515" i="4"/>
  <c r="U3579" i="4"/>
  <c r="U292" i="4"/>
  <c r="U356" i="4"/>
  <c r="U420" i="4"/>
  <c r="U484" i="4"/>
  <c r="U548" i="4"/>
  <c r="U612" i="4"/>
  <c r="U1124" i="4"/>
  <c r="U1188" i="4"/>
  <c r="U1252" i="4"/>
  <c r="U1316" i="4"/>
  <c r="U1380" i="4"/>
  <c r="U1444" i="4"/>
  <c r="U1508" i="4"/>
  <c r="U1572" i="4"/>
  <c r="U1636" i="4"/>
  <c r="U1700" i="4"/>
  <c r="U1764" i="4"/>
  <c r="U1828" i="4"/>
  <c r="U1892" i="4"/>
  <c r="U1956" i="4"/>
  <c r="U2020" i="4"/>
  <c r="U2084" i="4"/>
  <c r="U2468" i="4"/>
  <c r="U2532" i="4"/>
  <c r="U3188" i="4"/>
  <c r="U3412" i="4"/>
  <c r="U437" i="4"/>
  <c r="U565" i="4"/>
  <c r="U629" i="4"/>
  <c r="U757" i="4"/>
  <c r="U1205" i="4"/>
  <c r="U2629" i="4"/>
  <c r="U2717" i="4"/>
  <c r="U2797" i="4"/>
  <c r="U2973" i="4"/>
  <c r="U3053" i="4"/>
  <c r="U238" i="4"/>
  <c r="U302" i="4"/>
  <c r="U558" i="4"/>
  <c r="U622" i="4"/>
  <c r="U686" i="4"/>
  <c r="U750" i="4"/>
  <c r="U814" i="4"/>
  <c r="U878" i="4"/>
  <c r="U942" i="4"/>
  <c r="U1070" i="4"/>
  <c r="U1134" i="4"/>
  <c r="U1262" i="4"/>
  <c r="U1390" i="4"/>
  <c r="U1654" i="4"/>
  <c r="U1718" i="4"/>
  <c r="U1846" i="4"/>
  <c r="U1918" i="4"/>
  <c r="U2046" i="4"/>
  <c r="U2110" i="4"/>
  <c r="U2174" i="4"/>
  <c r="U2262" i="4"/>
  <c r="U2430" i="4"/>
  <c r="U2518" i="4"/>
  <c r="U2790" i="4"/>
  <c r="U2918" i="4"/>
  <c r="U2982" i="4"/>
  <c r="U3046" i="4"/>
  <c r="U3110" i="4"/>
  <c r="U3302" i="4"/>
  <c r="U3366" i="4"/>
  <c r="U434" i="4"/>
  <c r="U938" i="4"/>
  <c r="U1178" i="4"/>
  <c r="U1418" i="4"/>
  <c r="U1642" i="4"/>
  <c r="U1055" i="4"/>
  <c r="U1119" i="4"/>
  <c r="U1247" i="4"/>
  <c r="U1311" i="4"/>
  <c r="U1375" i="4"/>
  <c r="U1631" i="4"/>
  <c r="U149" i="4"/>
  <c r="U341" i="4"/>
  <c r="U160" i="4"/>
  <c r="U288" i="4"/>
  <c r="U736" i="4"/>
  <c r="U800" i="4"/>
  <c r="U51" i="4"/>
  <c r="U115" i="4"/>
  <c r="U179" i="4"/>
  <c r="U499" i="4"/>
  <c r="U691" i="4"/>
  <c r="U1625" i="4"/>
  <c r="U1131" i="4"/>
  <c r="U2043" i="4"/>
  <c r="U2107" i="4"/>
  <c r="U2171" i="4"/>
  <c r="U2299" i="4"/>
  <c r="U2363" i="4"/>
  <c r="U2619" i="4"/>
  <c r="U2683" i="4"/>
  <c r="U2747" i="4"/>
  <c r="U3628" i="4"/>
  <c r="U44" i="4"/>
  <c r="U108" i="4"/>
  <c r="U172" i="4"/>
  <c r="U236" i="4"/>
  <c r="U684" i="4"/>
  <c r="U1196" i="4"/>
  <c r="U1260" i="4"/>
  <c r="U1324" i="4"/>
  <c r="U1388" i="4"/>
  <c r="U1452" i="4"/>
  <c r="U1516" i="4"/>
  <c r="U1580" i="4"/>
  <c r="U1644" i="4"/>
  <c r="U1708" i="4"/>
  <c r="U1772" i="4"/>
  <c r="U1836" i="4"/>
  <c r="U1900" i="4"/>
  <c r="U1964" i="4"/>
  <c r="U2028" i="4"/>
  <c r="U2092" i="4"/>
  <c r="U2156" i="4"/>
  <c r="U2284" i="4"/>
  <c r="U2348" i="4"/>
  <c r="U2540" i="4"/>
  <c r="U3124" i="4"/>
  <c r="U3348" i="4"/>
  <c r="U3564" i="4"/>
  <c r="U637" i="4"/>
  <c r="U701" i="4"/>
  <c r="U765" i="4"/>
  <c r="U893" i="4"/>
  <c r="U957" i="4"/>
  <c r="U1021" i="4"/>
  <c r="U1149" i="4"/>
  <c r="U1413" i="4"/>
  <c r="U1477" i="4"/>
  <c r="U1541" i="4"/>
  <c r="U1605" i="4"/>
  <c r="U1669" i="4"/>
  <c r="U1733" i="4"/>
  <c r="U1797" i="4"/>
  <c r="U1861" i="4"/>
  <c r="U1925" i="4"/>
  <c r="U1989" i="4"/>
  <c r="U2053" i="4"/>
  <c r="U2117" i="4"/>
  <c r="U2181" i="4"/>
  <c r="U2245" i="4"/>
  <c r="U2309" i="4"/>
  <c r="U2373" i="4"/>
  <c r="U2437" i="4"/>
  <c r="U2501" i="4"/>
  <c r="U2565" i="4"/>
  <c r="U246" i="4"/>
  <c r="U566" i="4"/>
  <c r="U630" i="4"/>
  <c r="U694" i="4"/>
  <c r="U758" i="4"/>
  <c r="U822" i="4"/>
  <c r="U886" i="4"/>
  <c r="U950" i="4"/>
  <c r="U1142" i="4"/>
  <c r="U1206" i="4"/>
  <c r="U1334" i="4"/>
  <c r="U1398" i="4"/>
  <c r="U1726" i="4"/>
  <c r="U1790" i="4"/>
  <c r="U1990" i="4"/>
  <c r="U2054" i="4"/>
  <c r="U2182" i="4"/>
  <c r="U2270" i="4"/>
  <c r="U2438" i="4"/>
  <c r="U2526" i="4"/>
  <c r="U2734" i="4"/>
  <c r="U2798" i="4"/>
  <c r="U2862" i="4"/>
  <c r="U3566" i="4"/>
  <c r="U3630" i="4"/>
  <c r="U226" i="4"/>
  <c r="U466" i="4"/>
  <c r="U1210" i="4"/>
  <c r="U1450" i="4"/>
  <c r="U2811" i="4"/>
  <c r="U487" i="4"/>
  <c r="U551" i="4"/>
  <c r="U615" i="4"/>
  <c r="U679" i="4"/>
  <c r="U743" i="4"/>
  <c r="U807" i="4"/>
  <c r="U999" i="4"/>
  <c r="U1191" i="4"/>
  <c r="U1319" i="4"/>
  <c r="U1383" i="4"/>
  <c r="U1447" i="4"/>
  <c r="U1575" i="4"/>
  <c r="U1639" i="4"/>
  <c r="U708" i="4"/>
  <c r="U1092" i="4"/>
  <c r="U1156" i="4"/>
  <c r="U2244" i="4"/>
  <c r="U2308" i="4"/>
  <c r="U2436" i="4"/>
  <c r="U2500" i="4"/>
  <c r="U3156" i="4"/>
  <c r="U3228" i="4"/>
  <c r="U3372" i="4"/>
  <c r="U3444" i="4"/>
  <c r="U469" i="4"/>
  <c r="U1045" i="4"/>
  <c r="U1109" i="4"/>
  <c r="U1437" i="4"/>
  <c r="U1501" i="4"/>
  <c r="U1565" i="4"/>
  <c r="U1629" i="4"/>
  <c r="U1693" i="4"/>
  <c r="U1757" i="4"/>
  <c r="U1821" i="4"/>
  <c r="U1885" i="4"/>
  <c r="U1949" i="4"/>
  <c r="U2013" i="4"/>
  <c r="U2077" i="4"/>
  <c r="U2141" i="4"/>
  <c r="U2205" i="4"/>
  <c r="U2269" i="4"/>
  <c r="U2333" i="4"/>
  <c r="U2397" i="4"/>
  <c r="U2461" i="4"/>
  <c r="U2525" i="4"/>
  <c r="U2589" i="4"/>
  <c r="U2845" i="4"/>
  <c r="U2925" i="4"/>
  <c r="U3101" i="4"/>
  <c r="U270" i="4"/>
  <c r="U398" i="4"/>
  <c r="U462" i="4"/>
  <c r="U526" i="4"/>
  <c r="U654" i="4"/>
  <c r="U718" i="4"/>
  <c r="U782" i="4"/>
  <c r="U846" i="4"/>
  <c r="U910" i="4"/>
  <c r="U974" i="4"/>
  <c r="U1038" i="4"/>
  <c r="U1230" i="4"/>
  <c r="U1294" i="4"/>
  <c r="U1358" i="4"/>
  <c r="U1486" i="4"/>
  <c r="U1878" i="4"/>
  <c r="U2014" i="4"/>
  <c r="U2078" i="4"/>
  <c r="U2302" i="4"/>
  <c r="U2390" i="4"/>
  <c r="U2558" i="4"/>
  <c r="U2630" i="4"/>
  <c r="U2694" i="4"/>
  <c r="U2950" i="4"/>
  <c r="U3014" i="4"/>
  <c r="U3078" i="4"/>
  <c r="U3270" i="4"/>
  <c r="U3334" i="4"/>
  <c r="U3462" i="4"/>
  <c r="U82" i="4"/>
  <c r="U322" i="4"/>
  <c r="U570" i="4"/>
  <c r="U818" i="4"/>
  <c r="U1298" i="4"/>
  <c r="U1530" i="4"/>
  <c r="U447" i="4"/>
  <c r="U511" i="4"/>
  <c r="U575" i="4"/>
  <c r="U639" i="4"/>
  <c r="U703" i="4"/>
  <c r="U767" i="4"/>
  <c r="U831" i="4"/>
  <c r="U959" i="4"/>
  <c r="U1407" i="4"/>
  <c r="U1471" i="4"/>
  <c r="U1791" i="4"/>
  <c r="U1855" i="4"/>
  <c r="U1983" i="4"/>
  <c r="U2047" i="4"/>
  <c r="U2751" i="4"/>
  <c r="U2815" i="4"/>
  <c r="U2943" i="4"/>
  <c r="U3007" i="4"/>
  <c r="U3071" i="4"/>
  <c r="U3135" i="4"/>
  <c r="U3263" i="4"/>
  <c r="U3327" i="4"/>
  <c r="U3391" i="4"/>
  <c r="U3455" i="4"/>
  <c r="U3519" i="4"/>
  <c r="U3583" i="4"/>
  <c r="U50" i="4"/>
  <c r="U314" i="4"/>
  <c r="U562" i="4"/>
  <c r="U810" i="4"/>
  <c r="U1506" i="4"/>
  <c r="U872" i="4"/>
  <c r="U1064" i="4"/>
  <c r="U1128" i="4"/>
  <c r="U1192" i="4"/>
  <c r="U1256" i="4"/>
  <c r="U1320" i="4"/>
  <c r="U1384" i="4"/>
  <c r="U1448" i="4"/>
  <c r="U1512" i="4"/>
  <c r="U1912" i="4"/>
  <c r="U1976" i="4"/>
  <c r="U2040" i="4"/>
  <c r="U2376" i="4"/>
  <c r="U2440" i="4"/>
  <c r="U2504" i="4"/>
  <c r="U3160" i="4"/>
  <c r="U3288" i="4"/>
  <c r="U3352" i="4"/>
  <c r="U3416" i="4"/>
  <c r="U3480" i="4"/>
  <c r="U426" i="4"/>
  <c r="U809" i="4"/>
  <c r="U1001" i="4"/>
  <c r="U1065" i="4"/>
  <c r="U1129" i="4"/>
  <c r="U1193" i="4"/>
  <c r="U1257" i="4"/>
  <c r="U1321" i="4"/>
  <c r="U1385" i="4"/>
  <c r="U1713" i="4"/>
  <c r="U1777" i="4"/>
  <c r="U1841" i="4"/>
  <c r="U1905" i="4"/>
  <c r="U1969" i="4"/>
  <c r="U2033" i="4"/>
  <c r="U2097" i="4"/>
  <c r="U2297" i="4"/>
  <c r="U2425" i="4"/>
  <c r="U2497" i="4"/>
  <c r="U2561" i="4"/>
  <c r="U2625" i="4"/>
  <c r="U2689" i="4"/>
  <c r="U2881" i="4"/>
  <c r="U3081" i="4"/>
  <c r="U546" i="4"/>
  <c r="U834" i="4"/>
  <c r="U1122" i="4"/>
  <c r="U1778" i="4"/>
  <c r="U1970" i="4"/>
  <c r="U2162" i="4"/>
  <c r="U2290" i="4"/>
  <c r="U2354" i="4"/>
  <c r="U2482" i="4"/>
  <c r="U2674" i="4"/>
  <c r="U2738" i="4"/>
  <c r="U2994" i="4"/>
  <c r="U3122" i="4"/>
  <c r="U3314" i="4"/>
  <c r="U3538" i="4"/>
  <c r="U3273" i="4"/>
  <c r="U2677" i="4"/>
  <c r="U2933" i="4"/>
  <c r="U2624" i="4"/>
  <c r="U2880" i="4"/>
  <c r="U3337" i="4"/>
  <c r="U3529" i="4"/>
  <c r="U3607" i="4"/>
  <c r="U418" i="4"/>
  <c r="U1362" i="4"/>
  <c r="U896" i="4"/>
  <c r="U1024" i="4"/>
  <c r="U1152" i="4"/>
  <c r="U1344" i="4"/>
  <c r="U1472" i="4"/>
  <c r="U1536" i="4"/>
  <c r="U1600" i="4"/>
  <c r="U1672" i="4"/>
  <c r="U1736" i="4"/>
  <c r="U1872" i="4"/>
  <c r="U1936" i="4"/>
  <c r="U2144" i="4"/>
  <c r="U2336" i="4"/>
  <c r="U2600" i="4"/>
  <c r="U3024" i="4"/>
  <c r="U3184" i="4"/>
  <c r="U3376" i="4"/>
  <c r="U1026" i="4"/>
  <c r="U1586" i="4"/>
  <c r="U449" i="4"/>
  <c r="U513" i="4"/>
  <c r="U577" i="4"/>
  <c r="U641" i="4"/>
  <c r="U705" i="4"/>
  <c r="U961" i="4"/>
  <c r="U1025" i="4"/>
  <c r="U1089" i="4"/>
  <c r="U1153" i="4"/>
  <c r="U1217" i="4"/>
  <c r="U1409" i="4"/>
  <c r="U1601" i="4"/>
  <c r="U1737" i="4"/>
  <c r="U1801" i="4"/>
  <c r="U1929" i="4"/>
  <c r="U2385" i="4"/>
  <c r="U2649" i="4"/>
  <c r="U2713" i="4"/>
  <c r="U2777" i="4"/>
  <c r="U2841" i="4"/>
  <c r="U2905" i="4"/>
  <c r="U2969" i="4"/>
  <c r="U3041" i="4"/>
  <c r="U3105" i="4"/>
  <c r="U946" i="4"/>
  <c r="U1738" i="4"/>
  <c r="U1866" i="4"/>
  <c r="U2058" i="4"/>
  <c r="U2186" i="4"/>
  <c r="U2442" i="4"/>
  <c r="U2570" i="4"/>
  <c r="U2762" i="4"/>
  <c r="U2890" i="4"/>
  <c r="U2954" i="4"/>
  <c r="U3082" i="4"/>
  <c r="U3274" i="4"/>
  <c r="U2064" i="4"/>
  <c r="U3297" i="4"/>
  <c r="U2773" i="4"/>
  <c r="U3029" i="4"/>
  <c r="U2720" i="4"/>
  <c r="U3361" i="4"/>
  <c r="U3489" i="4"/>
  <c r="U1695" i="4"/>
  <c r="U1823" i="4"/>
  <c r="U1887" i="4"/>
  <c r="U2143" i="4"/>
  <c r="U2719" i="4"/>
  <c r="U2783" i="4"/>
  <c r="U2911" i="4"/>
  <c r="U3039" i="4"/>
  <c r="U3231" i="4"/>
  <c r="U3359" i="4"/>
  <c r="U3423" i="4"/>
  <c r="U690" i="4"/>
  <c r="U922" i="4"/>
  <c r="U1154" i="4"/>
  <c r="U1032" i="4"/>
  <c r="U1416" i="4"/>
  <c r="U1544" i="4"/>
  <c r="U1680" i="4"/>
  <c r="U1744" i="4"/>
  <c r="U1816" i="4"/>
  <c r="U1880" i="4"/>
  <c r="U1944" i="4"/>
  <c r="U2080" i="4"/>
  <c r="U2152" i="4"/>
  <c r="U2280" i="4"/>
  <c r="U2608" i="4"/>
  <c r="U2864" i="4"/>
  <c r="U3032" i="4"/>
  <c r="U3256" i="4"/>
  <c r="U3384" i="4"/>
  <c r="U3448" i="4"/>
  <c r="U42" i="4"/>
  <c r="U298" i="4"/>
  <c r="U794" i="4"/>
  <c r="U1058" i="4"/>
  <c r="U1618" i="4"/>
  <c r="U457" i="4"/>
  <c r="U521" i="4"/>
  <c r="U585" i="4"/>
  <c r="U649" i="4"/>
  <c r="U713" i="4"/>
  <c r="U1417" i="4"/>
  <c r="U1481" i="4"/>
  <c r="U1545" i="4"/>
  <c r="U1681" i="4"/>
  <c r="U1745" i="4"/>
  <c r="U1873" i="4"/>
  <c r="U1937" i="4"/>
  <c r="U2001" i="4"/>
  <c r="U2065" i="4"/>
  <c r="U2193" i="4"/>
  <c r="U2393" i="4"/>
  <c r="U2457" i="4"/>
  <c r="U2593" i="4"/>
  <c r="U2785" i="4"/>
  <c r="U2849" i="4"/>
  <c r="U674" i="4"/>
  <c r="U986" i="4"/>
  <c r="U1682" i="4"/>
  <c r="U1938" i="4"/>
  <c r="U2066" i="4"/>
  <c r="U2194" i="4"/>
  <c r="U2258" i="4"/>
  <c r="U2322" i="4"/>
  <c r="U2386" i="4"/>
  <c r="U2450" i="4"/>
  <c r="U2642" i="4"/>
  <c r="U2706" i="4"/>
  <c r="U2770" i="4"/>
  <c r="U2898" i="4"/>
  <c r="U3218" i="4"/>
  <c r="U3282" i="4"/>
  <c r="U3426" i="4"/>
  <c r="U3578" i="4"/>
  <c r="U3506" i="4"/>
  <c r="U3185" i="4"/>
  <c r="U3305" i="4"/>
  <c r="U2805" i="4"/>
  <c r="U3061" i="4"/>
  <c r="U2752" i="4"/>
  <c r="U3008" i="4"/>
  <c r="U3369" i="4"/>
  <c r="U3433" i="4"/>
  <c r="U3140" i="4"/>
  <c r="U3561" i="4"/>
  <c r="U1959" i="4"/>
  <c r="U2023" i="4"/>
  <c r="U2087" i="4"/>
  <c r="U2151" i="4"/>
  <c r="U2727" i="4"/>
  <c r="U2855" i="4"/>
  <c r="U2983" i="4"/>
  <c r="U3047" i="4"/>
  <c r="U3111" i="4"/>
  <c r="U3239" i="4"/>
  <c r="U3431" i="4"/>
  <c r="U3495" i="4"/>
  <c r="U3623" i="4"/>
  <c r="U218" i="4"/>
  <c r="U482" i="4"/>
  <c r="U954" i="4"/>
  <c r="U1186" i="4"/>
  <c r="U912" i="4"/>
  <c r="U1168" i="4"/>
  <c r="U1296" i="4"/>
  <c r="U1360" i="4"/>
  <c r="U1552" i="4"/>
  <c r="U1624" i="4"/>
  <c r="U1688" i="4"/>
  <c r="U1752" i="4"/>
  <c r="U1888" i="4"/>
  <c r="U2416" i="4"/>
  <c r="U2480" i="4"/>
  <c r="U2704" i="4"/>
  <c r="U2872" i="4"/>
  <c r="U3128" i="4"/>
  <c r="U3264" i="4"/>
  <c r="U3456" i="4"/>
  <c r="U3520" i="4"/>
  <c r="U3584" i="4"/>
  <c r="U74" i="4"/>
  <c r="U330" i="4"/>
  <c r="U1370" i="4"/>
  <c r="U785" i="4"/>
  <c r="U1297" i="4"/>
  <c r="U1489" i="4"/>
  <c r="U1553" i="4"/>
  <c r="U1617" i="4"/>
  <c r="U1689" i="4"/>
  <c r="U1753" i="4"/>
  <c r="U1945" i="4"/>
  <c r="U2009" i="4"/>
  <c r="U2073" i="4"/>
  <c r="U2137" i="4"/>
  <c r="U2273" i="4"/>
  <c r="U2401" i="4"/>
  <c r="U2465" i="4"/>
  <c r="U2537" i="4"/>
  <c r="U2857" i="4"/>
  <c r="U1018" i="4"/>
  <c r="U1594" i="4"/>
  <c r="U1754" i="4"/>
  <c r="U1818" i="4"/>
  <c r="U1946" i="4"/>
  <c r="U2138" i="4"/>
  <c r="U2202" i="4"/>
  <c r="U2394" i="4"/>
  <c r="U2458" i="4"/>
  <c r="U2522" i="4"/>
  <c r="U2650" i="4"/>
  <c r="U2714" i="4"/>
  <c r="U2842" i="4"/>
  <c r="U2906" i="4"/>
  <c r="U3098" i="4"/>
  <c r="U3226" i="4"/>
  <c r="U3434" i="4"/>
  <c r="U3586" i="4"/>
  <c r="U3249" i="4"/>
  <c r="U2837" i="4"/>
  <c r="U3093" i="4"/>
  <c r="U3441" i="4"/>
</calcChain>
</file>

<file path=xl/sharedStrings.xml><?xml version="1.0" encoding="utf-8"?>
<sst xmlns="http://schemas.openxmlformats.org/spreadsheetml/2006/main" count="17784" uniqueCount="3186">
  <si>
    <t>Número de Empleado</t>
  </si>
  <si>
    <t>Area</t>
  </si>
  <si>
    <t>Gerente</t>
  </si>
  <si>
    <t>Fecha de Contratación</t>
  </si>
  <si>
    <t>Banda Salarial</t>
  </si>
  <si>
    <t>Calificación</t>
  </si>
  <si>
    <t>Salario Base</t>
  </si>
  <si>
    <t>Seguro Médico</t>
  </si>
  <si>
    <t>Vales de Despensa</t>
  </si>
  <si>
    <t>Vales de Gasolina</t>
  </si>
  <si>
    <t>Fondo de Retiro</t>
  </si>
  <si>
    <t>Bono General</t>
  </si>
  <si>
    <t>R08339</t>
  </si>
  <si>
    <t>Gerencia</t>
  </si>
  <si>
    <t>Leontine Longacre  </t>
  </si>
  <si>
    <t>Banda 17</t>
  </si>
  <si>
    <t>L07875</t>
  </si>
  <si>
    <t>Sterling Huston  </t>
  </si>
  <si>
    <t>Banda 15</t>
  </si>
  <si>
    <t>L08355</t>
  </si>
  <si>
    <t>Alysia Thaxton  </t>
  </si>
  <si>
    <t>R-8499</t>
  </si>
  <si>
    <t>Jayme Tolleson  </t>
  </si>
  <si>
    <t>R07510</t>
  </si>
  <si>
    <t>Audrea Franke  </t>
  </si>
  <si>
    <t>L07534</t>
  </si>
  <si>
    <t>Janene Wellman  </t>
  </si>
  <si>
    <t>Banda 16</t>
  </si>
  <si>
    <t>R07493</t>
  </si>
  <si>
    <t>Lyla Falzone  </t>
  </si>
  <si>
    <t>G07518</t>
  </si>
  <si>
    <t>L07484</t>
  </si>
  <si>
    <t>Sandy Mcgrady  </t>
  </si>
  <si>
    <t>A-8429</t>
  </si>
  <si>
    <t>Shenika Lamont  </t>
  </si>
  <si>
    <t>R07300</t>
  </si>
  <si>
    <t>Johnette Chapple  </t>
  </si>
  <si>
    <t>R07740</t>
  </si>
  <si>
    <t>Jeane Putney  </t>
  </si>
  <si>
    <t>A07347</t>
  </si>
  <si>
    <t>Nathalie Boettcher  </t>
  </si>
  <si>
    <t>R07687</t>
  </si>
  <si>
    <t>Elma Matheney  </t>
  </si>
  <si>
    <t>L08200</t>
  </si>
  <si>
    <t>Tanner Cambridge  </t>
  </si>
  <si>
    <t>L-7692</t>
  </si>
  <si>
    <t>Earnest Anderton  </t>
  </si>
  <si>
    <t>G-7574</t>
  </si>
  <si>
    <t>January Heslop  </t>
  </si>
  <si>
    <t>A08030</t>
  </si>
  <si>
    <t>Banda 18</t>
  </si>
  <si>
    <t>A07732</t>
  </si>
  <si>
    <t>Saundra Smiddy  </t>
  </si>
  <si>
    <t>Banda 20</t>
  </si>
  <si>
    <t>G-7546</t>
  </si>
  <si>
    <t>Ladawn Karner  </t>
  </si>
  <si>
    <t>L08308</t>
  </si>
  <si>
    <t>Jeni Buchman  </t>
  </si>
  <si>
    <t>L07541</t>
  </si>
  <si>
    <t>Oneida Cosio  </t>
  </si>
  <si>
    <t>R07706</t>
  </si>
  <si>
    <t>Santa Brister  </t>
  </si>
  <si>
    <t>G07737</t>
  </si>
  <si>
    <t>Porsche Lockamy  </t>
  </si>
  <si>
    <t>L-7940</t>
  </si>
  <si>
    <t>Enrique KeRHer  </t>
  </si>
  <si>
    <t>R-8477</t>
  </si>
  <si>
    <t>Kristan Botelho  </t>
  </si>
  <si>
    <t>G07642</t>
  </si>
  <si>
    <t>Adelia Monty  </t>
  </si>
  <si>
    <t>R-7652</t>
  </si>
  <si>
    <t>Aretha Newbern  </t>
  </si>
  <si>
    <t>L08035</t>
  </si>
  <si>
    <t>Della Muniz  </t>
  </si>
  <si>
    <t>G07892</t>
  </si>
  <si>
    <t>Elayne Gauger  </t>
  </si>
  <si>
    <t>R-7942</t>
  </si>
  <si>
    <t>Pandora Chang  </t>
  </si>
  <si>
    <t>L-8500</t>
  </si>
  <si>
    <t>Margarete Sauer  </t>
  </si>
  <si>
    <t>A07468</t>
  </si>
  <si>
    <t>Wade Landen  </t>
  </si>
  <si>
    <t>R07523</t>
  </si>
  <si>
    <t>A-7398</t>
  </si>
  <si>
    <t>Marinda Skelley  </t>
  </si>
  <si>
    <t>G07461</t>
  </si>
  <si>
    <t>Sha Desimone  </t>
  </si>
  <si>
    <t>L07804</t>
  </si>
  <si>
    <t>Edyth Judkins  </t>
  </si>
  <si>
    <t>G08456</t>
  </si>
  <si>
    <t>Laverna Goble  </t>
  </si>
  <si>
    <t>A08233</t>
  </si>
  <si>
    <t>Gemma Percell  </t>
  </si>
  <si>
    <t>L-7993</t>
  </si>
  <si>
    <t>R-8356</t>
  </si>
  <si>
    <t>G-7799</t>
  </si>
  <si>
    <t>Mayme Gorney  </t>
  </si>
  <si>
    <t>G-7672</t>
  </si>
  <si>
    <t>Tomoko Vierra  </t>
  </si>
  <si>
    <t>L-8307</t>
  </si>
  <si>
    <t>Kandace Navin  </t>
  </si>
  <si>
    <t>L-7604</t>
  </si>
  <si>
    <t>L08128</t>
  </si>
  <si>
    <t>G-8292</t>
  </si>
  <si>
    <t>Tomoko Parente  </t>
  </si>
  <si>
    <t>L-8052</t>
  </si>
  <si>
    <t>R07724</t>
  </si>
  <si>
    <t>Clara Lamas  </t>
  </si>
  <si>
    <t>G-7828</t>
  </si>
  <si>
    <t>L-7307</t>
  </si>
  <si>
    <t>Valeria Boothby  </t>
  </si>
  <si>
    <t>L08032</t>
  </si>
  <si>
    <t>Kimberely Houtz  </t>
  </si>
  <si>
    <t>A-8035</t>
  </si>
  <si>
    <t>Anastacia Delacruz  </t>
  </si>
  <si>
    <t>Banda 19</t>
  </si>
  <si>
    <t>L-7484</t>
  </si>
  <si>
    <t>Susanna Vosburgh  </t>
  </si>
  <si>
    <t>L07601</t>
  </si>
  <si>
    <t>Mary Herb  </t>
  </si>
  <si>
    <t>G-7944</t>
  </si>
  <si>
    <t>Herlinda Thorp  </t>
  </si>
  <si>
    <t>G08492</t>
  </si>
  <si>
    <t>Willian LaRH  </t>
  </si>
  <si>
    <t>R-7358</t>
  </si>
  <si>
    <t>Adalberto Mcferrin  </t>
  </si>
  <si>
    <t>L-7313</t>
  </si>
  <si>
    <t>Veola Frase  </t>
  </si>
  <si>
    <t>R-7838</t>
  </si>
  <si>
    <t>Hanh Kohut  </t>
  </si>
  <si>
    <t>L08438</t>
  </si>
  <si>
    <t>A-8138</t>
  </si>
  <si>
    <t>A-7779</t>
  </si>
  <si>
    <t>Shonta Stefan  </t>
  </si>
  <si>
    <t>R07868</t>
  </si>
  <si>
    <t>Justa Boer  </t>
  </si>
  <si>
    <t>R-8131</t>
  </si>
  <si>
    <t>Noble Portis  </t>
  </si>
  <si>
    <t>A07946</t>
  </si>
  <si>
    <t>Finanzas</t>
  </si>
  <si>
    <t>Sarai Darosa  </t>
  </si>
  <si>
    <t>L-7305</t>
  </si>
  <si>
    <t>Margurite Everton  </t>
  </si>
  <si>
    <t>A07582</t>
  </si>
  <si>
    <t>Elton Verrier  </t>
  </si>
  <si>
    <t>L-8445</t>
  </si>
  <si>
    <t>Lourie Ealy  </t>
  </si>
  <si>
    <t>L07626</t>
  </si>
  <si>
    <t>R07666</t>
  </si>
  <si>
    <t>R-7416</t>
  </si>
  <si>
    <t>R-7539</t>
  </si>
  <si>
    <t>Frankie Koester  </t>
  </si>
  <si>
    <t>G08494</t>
  </si>
  <si>
    <t>A-7791</t>
  </si>
  <si>
    <t>L07494</t>
  </si>
  <si>
    <t>A08412</t>
  </si>
  <si>
    <t>R-8088</t>
  </si>
  <si>
    <t>Concepcion Sevin  </t>
  </si>
  <si>
    <t>A07449</t>
  </si>
  <si>
    <t>A08168</t>
  </si>
  <si>
    <t>Edwardo Hardrick  </t>
  </si>
  <si>
    <t>A-7970</t>
  </si>
  <si>
    <t>A-8493</t>
  </si>
  <si>
    <t>A08372</t>
  </si>
  <si>
    <t>G07661</t>
  </si>
  <si>
    <t>R-7872</t>
  </si>
  <si>
    <t>Heide Kardos  </t>
  </si>
  <si>
    <t>R-7745</t>
  </si>
  <si>
    <t>Nena Custis  </t>
  </si>
  <si>
    <t>G-8070</t>
  </si>
  <si>
    <t>Krystyna Summerlin  </t>
  </si>
  <si>
    <t>R07670</t>
  </si>
  <si>
    <t>G-7942</t>
  </si>
  <si>
    <t>Shannan Dingess  </t>
  </si>
  <si>
    <t>R-8421</t>
  </si>
  <si>
    <t>A08142</t>
  </si>
  <si>
    <t>G08103</t>
  </si>
  <si>
    <t>Gabrielle Merriman  </t>
  </si>
  <si>
    <t>L-7811</t>
  </si>
  <si>
    <t>A-7381</t>
  </si>
  <si>
    <t>Daysi Armas  </t>
  </si>
  <si>
    <t>G-8056</t>
  </si>
  <si>
    <t>Davina Farraj  </t>
  </si>
  <si>
    <t>Banda</t>
  </si>
  <si>
    <t>G08418</t>
  </si>
  <si>
    <t>A-7572</t>
  </si>
  <si>
    <t>Kelley Bonenfant  </t>
  </si>
  <si>
    <t>L08145</t>
  </si>
  <si>
    <t>R07338</t>
  </si>
  <si>
    <t>R-7713</t>
  </si>
  <si>
    <t>Charisse Weist  </t>
  </si>
  <si>
    <t>A-7965</t>
  </si>
  <si>
    <t>R-8481</t>
  </si>
  <si>
    <t>Coreen Washer  </t>
  </si>
  <si>
    <t>A-8495</t>
  </si>
  <si>
    <t>A07755</t>
  </si>
  <si>
    <t>L-8125</t>
  </si>
  <si>
    <t>A07900</t>
  </si>
  <si>
    <t>Margareta Schwing  </t>
  </si>
  <si>
    <t>R08460</t>
  </si>
  <si>
    <t>R-7437</t>
  </si>
  <si>
    <t>A-8372</t>
  </si>
  <si>
    <t>G-8302</t>
  </si>
  <si>
    <t>L08467</t>
  </si>
  <si>
    <t>G08329</t>
  </si>
  <si>
    <t>L07330</t>
  </si>
  <si>
    <t>A07724</t>
  </si>
  <si>
    <t>G07480</t>
  </si>
  <si>
    <t>A08352</t>
  </si>
  <si>
    <t>Sandy Faison  </t>
  </si>
  <si>
    <t>R08103</t>
  </si>
  <si>
    <t>G07942</t>
  </si>
  <si>
    <t>G-8046</t>
  </si>
  <si>
    <t>Aisha Fermin  </t>
  </si>
  <si>
    <t>L08026</t>
  </si>
  <si>
    <t>A08252</t>
  </si>
  <si>
    <t>G-8163</t>
  </si>
  <si>
    <t>G08399</t>
  </si>
  <si>
    <t>G08423</t>
  </si>
  <si>
    <t>G-8357</t>
  </si>
  <si>
    <t>L-8170</t>
  </si>
  <si>
    <t>Roosevelt Saleem  </t>
  </si>
  <si>
    <t>Banda 165</t>
  </si>
  <si>
    <t>A08390</t>
  </si>
  <si>
    <t>R07667</t>
  </si>
  <si>
    <t>Cristopher Stroble  </t>
  </si>
  <si>
    <t>A07868</t>
  </si>
  <si>
    <t>L-7592</t>
  </si>
  <si>
    <t>A-7753</t>
  </si>
  <si>
    <t>L-7810</t>
  </si>
  <si>
    <t>L08056</t>
  </si>
  <si>
    <t>A07365</t>
  </si>
  <si>
    <t>A-8075</t>
  </si>
  <si>
    <t>R08348</t>
  </si>
  <si>
    <t>R07944</t>
  </si>
  <si>
    <t>G07885</t>
  </si>
  <si>
    <t>L-8457</t>
  </si>
  <si>
    <t>Quinn Coller  </t>
  </si>
  <si>
    <t>R08235</t>
  </si>
  <si>
    <t>A-7920</t>
  </si>
  <si>
    <t>R-8172</t>
  </si>
  <si>
    <t>G-8020</t>
  </si>
  <si>
    <t>L-8236</t>
  </si>
  <si>
    <t>L07960</t>
  </si>
  <si>
    <t>R-7704</t>
  </si>
  <si>
    <t>A-7590</t>
  </si>
  <si>
    <t>L08211</t>
  </si>
  <si>
    <t>R07871</t>
  </si>
  <si>
    <t>Ileen Reynosa  </t>
  </si>
  <si>
    <t>L-7850</t>
  </si>
  <si>
    <t>G-8244</t>
  </si>
  <si>
    <t>L-8207</t>
  </si>
  <si>
    <t>A08188</t>
  </si>
  <si>
    <t>Erich Gattis  </t>
  </si>
  <si>
    <t>L07902</t>
  </si>
  <si>
    <t>Lynne Gainey  </t>
  </si>
  <si>
    <t>R-8204</t>
  </si>
  <si>
    <t>A07873</t>
  </si>
  <si>
    <t>A07819</t>
  </si>
  <si>
    <t>A-8408</t>
  </si>
  <si>
    <t>Colene Apicella  </t>
  </si>
  <si>
    <t>A08186</t>
  </si>
  <si>
    <t>A08439</t>
  </si>
  <si>
    <t>A07466</t>
  </si>
  <si>
    <t>L-7520</t>
  </si>
  <si>
    <t>G-8226</t>
  </si>
  <si>
    <t>L-8357</t>
  </si>
  <si>
    <t>R07495</t>
  </si>
  <si>
    <t>G07668</t>
  </si>
  <si>
    <t>A07353</t>
  </si>
  <si>
    <t>A08430</t>
  </si>
  <si>
    <t>R08159</t>
  </si>
  <si>
    <t>A-8018</t>
  </si>
  <si>
    <t>Kimi Witter  </t>
  </si>
  <si>
    <t>L-8260</t>
  </si>
  <si>
    <t>G07723</t>
  </si>
  <si>
    <t>G-8279</t>
  </si>
  <si>
    <t>G08086</t>
  </si>
  <si>
    <t>L07415</t>
  </si>
  <si>
    <t>G-7831</t>
  </si>
  <si>
    <t>G-7477</t>
  </si>
  <si>
    <t>A07749</t>
  </si>
  <si>
    <t>G-8140</t>
  </si>
  <si>
    <t>R07659</t>
  </si>
  <si>
    <t>L07365</t>
  </si>
  <si>
    <t>Trudy Gaulding  </t>
  </si>
  <si>
    <t>G08186</t>
  </si>
  <si>
    <t>G08225</t>
  </si>
  <si>
    <t>R-7996</t>
  </si>
  <si>
    <t>R08322</t>
  </si>
  <si>
    <t>Idell Ding  </t>
  </si>
  <si>
    <t>L07399</t>
  </si>
  <si>
    <t>L07328</t>
  </si>
  <si>
    <t>A07905</t>
  </si>
  <si>
    <t>G-7341</t>
  </si>
  <si>
    <t>R08107</t>
  </si>
  <si>
    <t>G07571</t>
  </si>
  <si>
    <t>L-8466</t>
  </si>
  <si>
    <t>A07308</t>
  </si>
  <si>
    <t>A08004</t>
  </si>
  <si>
    <t>L08214</t>
  </si>
  <si>
    <t>G07522</t>
  </si>
  <si>
    <t>A-7619</t>
  </si>
  <si>
    <t>G-7718</t>
  </si>
  <si>
    <t>A-7507</t>
  </si>
  <si>
    <t>A-8162</t>
  </si>
  <si>
    <t>G07557</t>
  </si>
  <si>
    <t>A-8447</t>
  </si>
  <si>
    <t>R-7574</t>
  </si>
  <si>
    <t>G-8356</t>
  </si>
  <si>
    <t>R07305</t>
  </si>
  <si>
    <t>G-7794</t>
  </si>
  <si>
    <t>Nelia Sellner  </t>
  </si>
  <si>
    <t>G-7466</t>
  </si>
  <si>
    <t>A-7340</t>
  </si>
  <si>
    <t>R07860</t>
  </si>
  <si>
    <t>L-8073</t>
  </si>
  <si>
    <t>Lean Hersom  </t>
  </si>
  <si>
    <t>R-7345</t>
  </si>
  <si>
    <t>L08472</t>
  </si>
  <si>
    <t>G-8261</t>
  </si>
  <si>
    <t>A07335</t>
  </si>
  <si>
    <t>L-7840</t>
  </si>
  <si>
    <t>Candelaria Loya  </t>
  </si>
  <si>
    <t>G-7795</t>
  </si>
  <si>
    <t>G08021</t>
  </si>
  <si>
    <t>R-8151</t>
  </si>
  <si>
    <t>G-7960</t>
  </si>
  <si>
    <t>R07907</t>
  </si>
  <si>
    <t>L08292</t>
  </si>
  <si>
    <t>Juliet Pass  </t>
  </si>
  <si>
    <t>L-7536</t>
  </si>
  <si>
    <t>G07548</t>
  </si>
  <si>
    <t>R-7397</t>
  </si>
  <si>
    <t>G08284</t>
  </si>
  <si>
    <t>R08291</t>
  </si>
  <si>
    <t>L07321</t>
  </si>
  <si>
    <t>A-8431</t>
  </si>
  <si>
    <t>A08026</t>
  </si>
  <si>
    <t>R07720</t>
  </si>
  <si>
    <t>A-8438</t>
  </si>
  <si>
    <t>L-7635</t>
  </si>
  <si>
    <t>G-8139</t>
  </si>
  <si>
    <t>A08362</t>
  </si>
  <si>
    <t>L-7476</t>
  </si>
  <si>
    <t>G-7685</t>
  </si>
  <si>
    <t>G-8032</t>
  </si>
  <si>
    <t>G-8178</t>
  </si>
  <si>
    <t>G08432</t>
  </si>
  <si>
    <t>R08414</t>
  </si>
  <si>
    <t>G-7522</t>
  </si>
  <si>
    <t>L-7821</t>
  </si>
  <si>
    <t>L-7607</t>
  </si>
  <si>
    <t>Lindsey Eckel  </t>
  </si>
  <si>
    <t>L08402</t>
  </si>
  <si>
    <t>G07524</t>
  </si>
  <si>
    <t>G07730</t>
  </si>
  <si>
    <t>A08470</t>
  </si>
  <si>
    <t>G08135</t>
  </si>
  <si>
    <t>R08344</t>
  </si>
  <si>
    <t>R08393</t>
  </si>
  <si>
    <t>R07531</t>
  </si>
  <si>
    <t>A-8186</t>
  </si>
  <si>
    <t>Brigida Arzate  </t>
  </si>
  <si>
    <t>A-8496</t>
  </si>
  <si>
    <t>L-7870</t>
  </si>
  <si>
    <t>G07797</t>
  </si>
  <si>
    <t>R07741</t>
  </si>
  <si>
    <t>A-7961</t>
  </si>
  <si>
    <t>R-8404</t>
  </si>
  <si>
    <t>A-7387</t>
  </si>
  <si>
    <t>L-8398</t>
  </si>
  <si>
    <t>R-8462</t>
  </si>
  <si>
    <t>Mayra Stead  </t>
  </si>
  <si>
    <t>L-8414</t>
  </si>
  <si>
    <t>G-7557</t>
  </si>
  <si>
    <t>A-8181</t>
  </si>
  <si>
    <t>A-7962</t>
  </si>
  <si>
    <t>R08197</t>
  </si>
  <si>
    <t>R07905</t>
  </si>
  <si>
    <t>G-7571</t>
  </si>
  <si>
    <t>G-8177</t>
  </si>
  <si>
    <t>G07502</t>
  </si>
  <si>
    <t>L07879</t>
  </si>
  <si>
    <t>L-8330</t>
  </si>
  <si>
    <t>G07972</t>
  </si>
  <si>
    <t>R-7601</t>
  </si>
  <si>
    <t>L08083</t>
  </si>
  <si>
    <t>R-8433</t>
  </si>
  <si>
    <t>R-8308</t>
  </si>
  <si>
    <t>L07440</t>
  </si>
  <si>
    <t>A08088</t>
  </si>
  <si>
    <t>L-7785</t>
  </si>
  <si>
    <t>L-8112</t>
  </si>
  <si>
    <t>A07610</t>
  </si>
  <si>
    <t>L-7975</t>
  </si>
  <si>
    <t>Graciela Hufford  </t>
  </si>
  <si>
    <t>G-7445</t>
  </si>
  <si>
    <t>A07863</t>
  </si>
  <si>
    <t>A08000</t>
  </si>
  <si>
    <t>R-8082</t>
  </si>
  <si>
    <t>G-7468</t>
  </si>
  <si>
    <t>A-8286</t>
  </si>
  <si>
    <t>G-7920</t>
  </si>
  <si>
    <t>G-7328</t>
  </si>
  <si>
    <t>L-8027</t>
  </si>
  <si>
    <t>R-8362</t>
  </si>
  <si>
    <t>L07954</t>
  </si>
  <si>
    <t>L-8456</t>
  </si>
  <si>
    <t>R08132</t>
  </si>
  <si>
    <t>G07726</t>
  </si>
  <si>
    <t>Emmy Trader  </t>
  </si>
  <si>
    <t>R-7869</t>
  </si>
  <si>
    <t>Tyrell Herrmann  </t>
  </si>
  <si>
    <t>G-7315</t>
  </si>
  <si>
    <t>A-7338</t>
  </si>
  <si>
    <t>L08328</t>
  </si>
  <si>
    <t>R08094</t>
  </si>
  <si>
    <t>A-7866</t>
  </si>
  <si>
    <t>G07492</t>
  </si>
  <si>
    <t>G-7570</t>
  </si>
  <si>
    <t>G-7379</t>
  </si>
  <si>
    <t>R-7564</t>
  </si>
  <si>
    <t>L08072</t>
  </si>
  <si>
    <t>A07623</t>
  </si>
  <si>
    <t>L-7784</t>
  </si>
  <si>
    <t>L-8026</t>
  </si>
  <si>
    <t>R-8252</t>
  </si>
  <si>
    <t>L-7566</t>
  </si>
  <si>
    <t>L07897</t>
  </si>
  <si>
    <t>L-7974</t>
  </si>
  <si>
    <t>R07900</t>
  </si>
  <si>
    <t>R-7578</t>
  </si>
  <si>
    <t>R08359</t>
  </si>
  <si>
    <t>R08219</t>
  </si>
  <si>
    <t>A07682</t>
  </si>
  <si>
    <t>G08460</t>
  </si>
  <si>
    <t>R07954</t>
  </si>
  <si>
    <t>L-8053</t>
  </si>
  <si>
    <t>R-7930</t>
  </si>
  <si>
    <t>Geraldo Marty  </t>
  </si>
  <si>
    <t>L-7594</t>
  </si>
  <si>
    <t>R-8329</t>
  </si>
  <si>
    <t>G08420</t>
  </si>
  <si>
    <t>L-7511</t>
  </si>
  <si>
    <t>G-7398</t>
  </si>
  <si>
    <t>G-7552</t>
  </si>
  <si>
    <t>G-7429</t>
  </si>
  <si>
    <t>G08360</t>
  </si>
  <si>
    <t>Jordon Deschamp  </t>
  </si>
  <si>
    <t>G07875</t>
  </si>
  <si>
    <t>L08194</t>
  </si>
  <si>
    <t>R-8103</t>
  </si>
  <si>
    <t>G07471</t>
  </si>
  <si>
    <t>R08124</t>
  </si>
  <si>
    <t>R-8456</t>
  </si>
  <si>
    <t>G08276</t>
  </si>
  <si>
    <t>L-7579</t>
  </si>
  <si>
    <t>R-7560</t>
  </si>
  <si>
    <t>A07997</t>
  </si>
  <si>
    <t>R-7834</t>
  </si>
  <si>
    <t>R08315</t>
  </si>
  <si>
    <t>G-7773</t>
  </si>
  <si>
    <t>G-8247</t>
  </si>
  <si>
    <t>A07345</t>
  </si>
  <si>
    <t>L-7829</t>
  </si>
  <si>
    <t>G-8005</t>
  </si>
  <si>
    <t>A08205</t>
  </si>
  <si>
    <t>L08203</t>
  </si>
  <si>
    <t>R-7616</t>
  </si>
  <si>
    <t>R08266</t>
  </si>
  <si>
    <t>G-7683</t>
  </si>
  <si>
    <t>R07924</t>
  </si>
  <si>
    <t>L08244</t>
  </si>
  <si>
    <t>A-8144</t>
  </si>
  <si>
    <t>L-8148</t>
  </si>
  <si>
    <t>R-8365</t>
  </si>
  <si>
    <t>G-7880</t>
  </si>
  <si>
    <t>L07728</t>
  </si>
  <si>
    <t>R-7435</t>
  </si>
  <si>
    <t>L07862</t>
  </si>
  <si>
    <t>A-7819</t>
  </si>
  <si>
    <t>Audrie Ehlert  </t>
  </si>
  <si>
    <t>A-8420</t>
  </si>
  <si>
    <t>A07458</t>
  </si>
  <si>
    <t>L08291</t>
  </si>
  <si>
    <t>L07806</t>
  </si>
  <si>
    <t>L07386</t>
  </si>
  <si>
    <t>A08484</t>
  </si>
  <si>
    <t>G07691</t>
  </si>
  <si>
    <t>R-7383</t>
  </si>
  <si>
    <t>A-7513</t>
  </si>
  <si>
    <t>G-7595</t>
  </si>
  <si>
    <t>R-7764</t>
  </si>
  <si>
    <t>L07873</t>
  </si>
  <si>
    <t>A07766</t>
  </si>
  <si>
    <t>A-7355</t>
  </si>
  <si>
    <t>L08041</t>
  </si>
  <si>
    <t>R07933</t>
  </si>
  <si>
    <t>R07932</t>
  </si>
  <si>
    <t>L-8259</t>
  </si>
  <si>
    <t>A-8366</t>
  </si>
  <si>
    <t>A07551</t>
  </si>
  <si>
    <t>R07901</t>
  </si>
  <si>
    <t>G-7844</t>
  </si>
  <si>
    <t>G07495</t>
  </si>
  <si>
    <t>G08401</t>
  </si>
  <si>
    <t>A08301</t>
  </si>
  <si>
    <t>G-8109</t>
  </si>
  <si>
    <t>L07789</t>
  </si>
  <si>
    <t>G-7554</t>
  </si>
  <si>
    <t>G-7982</t>
  </si>
  <si>
    <t>A-8168</t>
  </si>
  <si>
    <t>R07456</t>
  </si>
  <si>
    <t>L-8246</t>
  </si>
  <si>
    <t>G-7822</t>
  </si>
  <si>
    <t>G-7513</t>
  </si>
  <si>
    <t>L07850</t>
  </si>
  <si>
    <t>G-7604</t>
  </si>
  <si>
    <t>A-8265</t>
  </si>
  <si>
    <t>G-8301</t>
  </si>
  <si>
    <t>R08420</t>
  </si>
  <si>
    <t>R-8428</t>
  </si>
  <si>
    <t>R-7839</t>
  </si>
  <si>
    <t>R-8021</t>
  </si>
  <si>
    <t>R08447</t>
  </si>
  <si>
    <t>L08343</t>
  </si>
  <si>
    <t>L07465</t>
  </si>
  <si>
    <t>R08026</t>
  </si>
  <si>
    <t>L08015</t>
  </si>
  <si>
    <t>G-7600</t>
  </si>
  <si>
    <t>R07430</t>
  </si>
  <si>
    <t>R07836</t>
  </si>
  <si>
    <t>R07639</t>
  </si>
  <si>
    <t>G-7494</t>
  </si>
  <si>
    <t>A-7738</t>
  </si>
  <si>
    <t>G-7961</t>
  </si>
  <si>
    <t>A-8488</t>
  </si>
  <si>
    <t>G-8222</t>
  </si>
  <si>
    <t>Ventas</t>
  </si>
  <si>
    <t>G07727</t>
  </si>
  <si>
    <t>A08054</t>
  </si>
  <si>
    <t>G07469</t>
  </si>
  <si>
    <t>G-7443</t>
  </si>
  <si>
    <t>G-8293</t>
  </si>
  <si>
    <t>L08491</t>
  </si>
  <si>
    <t>A07649</t>
  </si>
  <si>
    <t>G07580</t>
  </si>
  <si>
    <t>G-7815</t>
  </si>
  <si>
    <t>G07612</t>
  </si>
  <si>
    <t>L08445</t>
  </si>
  <si>
    <t>G07342</t>
  </si>
  <si>
    <t>A-8446</t>
  </si>
  <si>
    <t>A-8270</t>
  </si>
  <si>
    <t>L07513</t>
  </si>
  <si>
    <t>R-8038</t>
  </si>
  <si>
    <t>G-8117</t>
  </si>
  <si>
    <t>R08292</t>
  </si>
  <si>
    <t>R-7730</t>
  </si>
  <si>
    <t>L-7460</t>
  </si>
  <si>
    <t>L-7399</t>
  </si>
  <si>
    <t>L-7363</t>
  </si>
  <si>
    <t>R07835</t>
  </si>
  <si>
    <t>G07339</t>
  </si>
  <si>
    <t>L-8064</t>
  </si>
  <si>
    <t>R07796</t>
  </si>
  <si>
    <t>R08397</t>
  </si>
  <si>
    <t>A-8085</t>
  </si>
  <si>
    <t>L-8289</t>
  </si>
  <si>
    <t>R07385</t>
  </si>
  <si>
    <t>L07822</t>
  </si>
  <si>
    <t>A-8269</t>
  </si>
  <si>
    <t>L07887</t>
  </si>
  <si>
    <t>G08263</t>
  </si>
  <si>
    <t>G07322</t>
  </si>
  <si>
    <t>R08467</t>
  </si>
  <si>
    <t>G08334</t>
  </si>
  <si>
    <t>G08461</t>
  </si>
  <si>
    <t>L-8072</t>
  </si>
  <si>
    <t>A07923</t>
  </si>
  <si>
    <t>A08344</t>
  </si>
  <si>
    <t>G-7349</t>
  </si>
  <si>
    <t>G-8079</t>
  </si>
  <si>
    <t>L07505</t>
  </si>
  <si>
    <t>L-7977</t>
  </si>
  <si>
    <t>A07514</t>
  </si>
  <si>
    <t>G-7646</t>
  </si>
  <si>
    <t>L-7561</t>
  </si>
  <si>
    <t>G07664</t>
  </si>
  <si>
    <t>A08472</t>
  </si>
  <si>
    <t>L08236</t>
  </si>
  <si>
    <t>L-8383</t>
  </si>
  <si>
    <t>G08391</t>
  </si>
  <si>
    <t>L07549</t>
  </si>
  <si>
    <t>G07814</t>
  </si>
  <si>
    <t>G07788</t>
  </si>
  <si>
    <t>G08355</t>
  </si>
  <si>
    <t>L-8161</t>
  </si>
  <si>
    <t>A07691</t>
  </si>
  <si>
    <t>R-7357</t>
  </si>
  <si>
    <t>R-8097</t>
  </si>
  <si>
    <t>Henry Maberry  </t>
  </si>
  <si>
    <t>R07729</t>
  </si>
  <si>
    <t>G-7907</t>
  </si>
  <si>
    <t>A-7563</t>
  </si>
  <si>
    <t>Gaylord Damian  </t>
  </si>
  <si>
    <t>R-7825</t>
  </si>
  <si>
    <t>A07627</t>
  </si>
  <si>
    <t>R07980</t>
  </si>
  <si>
    <t>L08172</t>
  </si>
  <si>
    <t>G08183</t>
  </si>
  <si>
    <t>G-8307</t>
  </si>
  <si>
    <t>L07749</t>
  </si>
  <si>
    <t>G-7757</t>
  </si>
  <si>
    <t>G-7867</t>
  </si>
  <si>
    <t>G-8463</t>
  </si>
  <si>
    <t>L-7969</t>
  </si>
  <si>
    <t>L08375</t>
  </si>
  <si>
    <t>G07408</t>
  </si>
  <si>
    <t>L07695</t>
  </si>
  <si>
    <t>L-7302</t>
  </si>
  <si>
    <t>A07988</t>
  </si>
  <si>
    <t>A08135</t>
  </si>
  <si>
    <t>A07979</t>
  </si>
  <si>
    <t>R07631</t>
  </si>
  <si>
    <t>L-8082</t>
  </si>
  <si>
    <t>L07560</t>
  </si>
  <si>
    <t>A08342</t>
  </si>
  <si>
    <t>A07733</t>
  </si>
  <si>
    <t>L-7569</t>
  </si>
  <si>
    <t>L07325</t>
  </si>
  <si>
    <t>A-8052</t>
  </si>
  <si>
    <t>L07553</t>
  </si>
  <si>
    <t>R-7531</t>
  </si>
  <si>
    <t>L-8363</t>
  </si>
  <si>
    <t>L-7856</t>
  </si>
  <si>
    <t>A07899</t>
  </si>
  <si>
    <t>R08386</t>
  </si>
  <si>
    <t>A-7906</t>
  </si>
  <si>
    <t>R07420</t>
  </si>
  <si>
    <t>L-7544</t>
  </si>
  <si>
    <t>A08235</t>
  </si>
  <si>
    <t>G07425</t>
  </si>
  <si>
    <t>L07838</t>
  </si>
  <si>
    <t>A-7716</t>
  </si>
  <si>
    <t>A-8375</t>
  </si>
  <si>
    <t>A-7465</t>
  </si>
  <si>
    <t>R-7431</t>
  </si>
  <si>
    <t>L-8217</t>
  </si>
  <si>
    <t>G07778</t>
  </si>
  <si>
    <t>A-7492</t>
  </si>
  <si>
    <t>G-7702</t>
  </si>
  <si>
    <t>R07977</t>
  </si>
  <si>
    <t>R-8416</t>
  </si>
  <si>
    <t>A-7940</t>
  </si>
  <si>
    <t>G07742</t>
  </si>
  <si>
    <t>G08449</t>
  </si>
  <si>
    <t>G08306</t>
  </si>
  <si>
    <t>L-8435</t>
  </si>
  <si>
    <t>A07573</t>
  </si>
  <si>
    <t>A08311</t>
  </si>
  <si>
    <t>A-7545</t>
  </si>
  <si>
    <t>L-8122</t>
  </si>
  <si>
    <t>A-7786</t>
  </si>
  <si>
    <t>G08117</t>
  </si>
  <si>
    <t>L08115</t>
  </si>
  <si>
    <t>G-7541</t>
  </si>
  <si>
    <t>R07713</t>
  </si>
  <si>
    <t>A-8287</t>
  </si>
  <si>
    <t>R08078</t>
  </si>
  <si>
    <t>L-8079</t>
  </si>
  <si>
    <t>G-7861</t>
  </si>
  <si>
    <t>A07990</t>
  </si>
  <si>
    <t>L08432</t>
  </si>
  <si>
    <t>L07472</t>
  </si>
  <si>
    <t>L07755</t>
  </si>
  <si>
    <t>R07684</t>
  </si>
  <si>
    <t>A-8111</t>
  </si>
  <si>
    <t>R-7755</t>
  </si>
  <si>
    <t>G07334</t>
  </si>
  <si>
    <t>R08140</t>
  </si>
  <si>
    <t>A-7557</t>
  </si>
  <si>
    <t>L-8115</t>
  </si>
  <si>
    <t>R08485</t>
  </si>
  <si>
    <t>L-7617</t>
  </si>
  <si>
    <t>R-8034</t>
  </si>
  <si>
    <t>L07444</t>
  </si>
  <si>
    <t>R-7605</t>
  </si>
  <si>
    <t>L-7777</t>
  </si>
  <si>
    <t>L07924</t>
  </si>
  <si>
    <t>L07886</t>
  </si>
  <si>
    <t>G-8372</t>
  </si>
  <si>
    <t>R08109</t>
  </si>
  <si>
    <t>A07607</t>
  </si>
  <si>
    <t>A08136</t>
  </si>
  <si>
    <t>L08104</t>
  </si>
  <si>
    <t>R-7882</t>
  </si>
  <si>
    <t>G-8008</t>
  </si>
  <si>
    <t>A-8492</t>
  </si>
  <si>
    <t>A-7592</t>
  </si>
  <si>
    <t>L07996</t>
  </si>
  <si>
    <t>G08119</t>
  </si>
  <si>
    <t>L-7448</t>
  </si>
  <si>
    <t>G07970</t>
  </si>
  <si>
    <t>A-7929</t>
  </si>
  <si>
    <t>R08382</t>
  </si>
  <si>
    <t>A-7813</t>
  </si>
  <si>
    <t>G07451</t>
  </si>
  <si>
    <t>L07968</t>
  </si>
  <si>
    <t>R07996</t>
  </si>
  <si>
    <t>L-7506</t>
  </si>
  <si>
    <t>G08407</t>
  </si>
  <si>
    <t>L-7424</t>
  </si>
  <si>
    <t>R-8126</t>
  </si>
  <si>
    <t>A07479</t>
  </si>
  <si>
    <t>A08011</t>
  </si>
  <si>
    <t>G07563</t>
  </si>
  <si>
    <t>G-7578</t>
  </si>
  <si>
    <t>R-7403</t>
  </si>
  <si>
    <t>G08196</t>
  </si>
  <si>
    <t>G08220</t>
  </si>
  <si>
    <t>R08461</t>
  </si>
  <si>
    <t>A-7784</t>
  </si>
  <si>
    <t>A-7430</t>
  </si>
  <si>
    <t>L-7966</t>
  </si>
  <si>
    <t>R08174</t>
  </si>
  <si>
    <t>A-7761</t>
  </si>
  <si>
    <t>A-7450</t>
  </si>
  <si>
    <t>A-8155</t>
  </si>
  <si>
    <t>R-7794</t>
  </si>
  <si>
    <t>A08271</t>
  </si>
  <si>
    <t>G-7454</t>
  </si>
  <si>
    <t>L-8439</t>
  </si>
  <si>
    <t>A-8206</t>
  </si>
  <si>
    <t>A-7544</t>
  </si>
  <si>
    <t>L-7912</t>
  </si>
  <si>
    <t>G-7997</t>
  </si>
  <si>
    <t>G-7542</t>
  </si>
  <si>
    <t>L-8141</t>
  </si>
  <si>
    <t>A-8453</t>
  </si>
  <si>
    <t>G07311</t>
  </si>
  <si>
    <t>R-7452</t>
  </si>
  <si>
    <t>G-7792</t>
  </si>
  <si>
    <t>R-7520</t>
  </si>
  <si>
    <t>A-7630</t>
  </si>
  <si>
    <t>A-8253</t>
  </si>
  <si>
    <t>R08302</t>
  </si>
  <si>
    <t>A08091</t>
  </si>
  <si>
    <t>G07623</t>
  </si>
  <si>
    <t>G08336</t>
  </si>
  <si>
    <t>G08322</t>
  </si>
  <si>
    <t>G07539</t>
  </si>
  <si>
    <t>R08196</t>
  </si>
  <si>
    <t>L-7658</t>
  </si>
  <si>
    <t>A08209</t>
  </si>
  <si>
    <t>R08149</t>
  </si>
  <si>
    <t>G-7823</t>
  </si>
  <si>
    <t>R-7343</t>
  </si>
  <si>
    <t>A07476</t>
  </si>
  <si>
    <t>A-7759</t>
  </si>
  <si>
    <t>L08414</t>
  </si>
  <si>
    <t>L08103</t>
  </si>
  <si>
    <t>G-8324</t>
  </si>
  <si>
    <t>G-7785</t>
  </si>
  <si>
    <t>R-7821</t>
  </si>
  <si>
    <t>L08329</t>
  </si>
  <si>
    <t>A08272</t>
  </si>
  <si>
    <t>A-8268</t>
  </si>
  <si>
    <t>A-7782</t>
  </si>
  <si>
    <t>R-8423</t>
  </si>
  <si>
    <t>L08092</t>
  </si>
  <si>
    <t>G07384</t>
  </si>
  <si>
    <t>A-8179</t>
  </si>
  <si>
    <t>A-8165</t>
  </si>
  <si>
    <t>R-7447</t>
  </si>
  <si>
    <t>L-7442</t>
  </si>
  <si>
    <t>A08204</t>
  </si>
  <si>
    <t>L08025</t>
  </si>
  <si>
    <t>A07606</t>
  </si>
  <si>
    <t>G07405</t>
  </si>
  <si>
    <t>A-8164</t>
  </si>
  <si>
    <t>G-7327</t>
  </si>
  <si>
    <t>L-7923</t>
  </si>
  <si>
    <t>L-8160</t>
  </si>
  <si>
    <t>G07328</t>
  </si>
  <si>
    <t>R08041</t>
  </si>
  <si>
    <t>G-7722</t>
  </si>
  <si>
    <t>L08082</t>
  </si>
  <si>
    <t>L08129</t>
  </si>
  <si>
    <t>R07774</t>
  </si>
  <si>
    <t>G07932</t>
  </si>
  <si>
    <t>G-8322</t>
  </si>
  <si>
    <t>R07408</t>
  </si>
  <si>
    <t>A-7354</t>
  </si>
  <si>
    <t>A07977</t>
  </si>
  <si>
    <t>L07998</t>
  </si>
  <si>
    <t>G07702</t>
  </si>
  <si>
    <t>G-7883</t>
  </si>
  <si>
    <t>R-8238</t>
  </si>
  <si>
    <t>L-8195</t>
  </si>
  <si>
    <t>R-7679</t>
  </si>
  <si>
    <t>R07926</t>
  </si>
  <si>
    <t>G-7634</t>
  </si>
  <si>
    <t>G07675</t>
  </si>
  <si>
    <t>A07603</t>
  </si>
  <si>
    <t>G-8362</t>
  </si>
  <si>
    <t>R-7903</t>
  </si>
  <si>
    <t>A-8073</t>
  </si>
  <si>
    <t>G08298</t>
  </si>
  <si>
    <t>A08297</t>
  </si>
  <si>
    <t>R07803</t>
  </si>
  <si>
    <t>A-7337</t>
  </si>
  <si>
    <t>L-7458</t>
  </si>
  <si>
    <t>R-8448</t>
  </si>
  <si>
    <t>A07637</t>
  </si>
  <si>
    <t>A-7917</t>
  </si>
  <si>
    <t>G07453</t>
  </si>
  <si>
    <t>A-8167</t>
  </si>
  <si>
    <t>R-8124</t>
  </si>
  <si>
    <t>A-7392</t>
  </si>
  <si>
    <t>G08209</t>
  </si>
  <si>
    <t>G08499</t>
  </si>
  <si>
    <t>R07615</t>
  </si>
  <si>
    <t>A07893</t>
  </si>
  <si>
    <t>A-8274</t>
  </si>
  <si>
    <t>G07719</t>
  </si>
  <si>
    <t>R07599</t>
  </si>
  <si>
    <t>A-7505</t>
  </si>
  <si>
    <t>A-8189</t>
  </si>
  <si>
    <t>R07917</t>
  </si>
  <si>
    <t>L-8127</t>
  </si>
  <si>
    <t>A-8300</t>
  </si>
  <si>
    <t>L-7422</t>
  </si>
  <si>
    <t>A07796</t>
  </si>
  <si>
    <t>L07883</t>
  </si>
  <si>
    <t>R07527</t>
  </si>
  <si>
    <t>R-7773</t>
  </si>
  <si>
    <t>R-8440</t>
  </si>
  <si>
    <t>R-7889</t>
  </si>
  <si>
    <t>L08080</t>
  </si>
  <si>
    <t>L-7640</t>
  </si>
  <si>
    <t>A-7992</t>
  </si>
  <si>
    <t>G-8009</t>
  </si>
  <si>
    <t>G07941</t>
  </si>
  <si>
    <t>L-8358</t>
  </si>
  <si>
    <t>L-7703</t>
  </si>
  <si>
    <t>A08083</t>
  </si>
  <si>
    <t>L-7497</t>
  </si>
  <si>
    <t>G-8148</t>
  </si>
  <si>
    <t>G-7419</t>
  </si>
  <si>
    <t>L07554</t>
  </si>
  <si>
    <t>G-7399</t>
  </si>
  <si>
    <t>G07318</t>
  </si>
  <si>
    <t>L-7824</t>
  </si>
  <si>
    <t>A07634</t>
  </si>
  <si>
    <t>L-8474</t>
  </si>
  <si>
    <t>R07896</t>
  </si>
  <si>
    <t>L-7613</t>
  </si>
  <si>
    <t>L07987</t>
  </si>
  <si>
    <t>R07770</t>
  </si>
  <si>
    <t>G-8407</t>
  </si>
  <si>
    <t>L08153</t>
  </si>
  <si>
    <t>L-8140</t>
  </si>
  <si>
    <t>R08061</t>
  </si>
  <si>
    <t>L-8019</t>
  </si>
  <si>
    <t>G08083</t>
  </si>
  <si>
    <t>G-7673</t>
  </si>
  <si>
    <t>A08294</t>
  </si>
  <si>
    <t>R08224</t>
  </si>
  <si>
    <t>A-7910</t>
  </si>
  <si>
    <t>R-8460</t>
  </si>
  <si>
    <t>G08244</t>
  </si>
  <si>
    <t>R08086</t>
  </si>
  <si>
    <t>G-7941</t>
  </si>
  <si>
    <t>L08495</t>
  </si>
  <si>
    <t>G-8410</t>
  </si>
  <si>
    <t>L-8488</t>
  </si>
  <si>
    <t>A-8219</t>
  </si>
  <si>
    <t>R-7494</t>
  </si>
  <si>
    <t>L07504</t>
  </si>
  <si>
    <t>Software</t>
  </si>
  <si>
    <t>L08156</t>
  </si>
  <si>
    <t>A-7959</t>
  </si>
  <si>
    <t>Hardware</t>
  </si>
  <si>
    <t>L07720</t>
  </si>
  <si>
    <t>R07372</t>
  </si>
  <si>
    <t>L07396</t>
  </si>
  <si>
    <t>R08373</t>
  </si>
  <si>
    <t>R-8110</t>
  </si>
  <si>
    <t>A-7601</t>
  </si>
  <si>
    <t>R-7685</t>
  </si>
  <si>
    <t>L08147</t>
  </si>
  <si>
    <t>L-7860</t>
  </si>
  <si>
    <t>G-7675</t>
  </si>
  <si>
    <t>A-7844</t>
  </si>
  <si>
    <t>Marketing</t>
  </si>
  <si>
    <t>G-8497</t>
  </si>
  <si>
    <t>A-7797</t>
  </si>
  <si>
    <t>Assembly</t>
  </si>
  <si>
    <t>L07619</t>
  </si>
  <si>
    <t>G07393</t>
  </si>
  <si>
    <t>R07916</t>
  </si>
  <si>
    <t>A-7431</t>
  </si>
  <si>
    <t>G08012</t>
  </si>
  <si>
    <t>A07942</t>
  </si>
  <si>
    <t>R07593</t>
  </si>
  <si>
    <t>G-7793</t>
  </si>
  <si>
    <t>A-8261</t>
  </si>
  <si>
    <t>R-8458</t>
  </si>
  <si>
    <t>RESO</t>
  </si>
  <si>
    <t>R08105</t>
  </si>
  <si>
    <t>G-7450</t>
  </si>
  <si>
    <t>G07516</t>
  </si>
  <si>
    <t>R08286</t>
  </si>
  <si>
    <t>A07419</t>
  </si>
  <si>
    <t>A08144</t>
  </si>
  <si>
    <t>A08002</t>
  </si>
  <si>
    <t>A-8470</t>
  </si>
  <si>
    <t>G-7846</t>
  </si>
  <si>
    <t>G08400</t>
  </si>
  <si>
    <t>R08253</t>
  </si>
  <si>
    <t>Willian Lahr  </t>
  </si>
  <si>
    <t>L07994</t>
  </si>
  <si>
    <t>G-8393</t>
  </si>
  <si>
    <t>A07947</t>
  </si>
  <si>
    <t>A-7633</t>
  </si>
  <si>
    <t>Administration</t>
  </si>
  <si>
    <t>A07387</t>
  </si>
  <si>
    <t>A-7364</t>
  </si>
  <si>
    <t>R-8363</t>
  </si>
  <si>
    <t>A07385</t>
  </si>
  <si>
    <t>R-7844</t>
  </si>
  <si>
    <t>L08063</t>
  </si>
  <si>
    <t>G07800</t>
  </si>
  <si>
    <t>R-8152</t>
  </si>
  <si>
    <t>A07547</t>
  </si>
  <si>
    <t>G07717</t>
  </si>
  <si>
    <t>G07547</t>
  </si>
  <si>
    <t>R-7780</t>
  </si>
  <si>
    <t>L07702</t>
  </si>
  <si>
    <t>Business Services</t>
  </si>
  <si>
    <t>G-8106</t>
  </si>
  <si>
    <t>A-7840</t>
  </si>
  <si>
    <t>A-8387</t>
  </si>
  <si>
    <t>R-7523</t>
  </si>
  <si>
    <t>A07302</t>
  </si>
  <si>
    <t>R-8282</t>
  </si>
  <si>
    <t>R07903</t>
  </si>
  <si>
    <t>G-8399</t>
  </si>
  <si>
    <t>L-8440</t>
  </si>
  <si>
    <t>R-8171</t>
  </si>
  <si>
    <t>R07444</t>
  </si>
  <si>
    <t>R07859</t>
  </si>
  <si>
    <t>A07792</t>
  </si>
  <si>
    <t>L-7709</t>
  </si>
  <si>
    <t>A-8424</t>
  </si>
  <si>
    <t>G-7446</t>
  </si>
  <si>
    <t>L07347</t>
  </si>
  <si>
    <t>L-8497</t>
  </si>
  <si>
    <t>G07426</t>
  </si>
  <si>
    <t>R-7793</t>
  </si>
  <si>
    <t>L08312</t>
  </si>
  <si>
    <t>L08282</t>
  </si>
  <si>
    <t>A07394</t>
  </si>
  <si>
    <t>G07997</t>
  </si>
  <si>
    <t>Enrique Kehrer  </t>
  </si>
  <si>
    <t>L-8097</t>
  </si>
  <si>
    <t>A07671</t>
  </si>
  <si>
    <t>A-8310</t>
  </si>
  <si>
    <t>G07884</t>
  </si>
  <si>
    <t>L07301</t>
  </si>
  <si>
    <t>L-8444</t>
  </si>
  <si>
    <t>L08381</t>
  </si>
  <si>
    <t>A-7318</t>
  </si>
  <si>
    <t>G07477</t>
  </si>
  <si>
    <t>R07339</t>
  </si>
  <si>
    <t>G-7897</t>
  </si>
  <si>
    <t>A-7946</t>
  </si>
  <si>
    <t>R-8030</t>
  </si>
  <si>
    <t>A07338</t>
  </si>
  <si>
    <t>R07953</t>
  </si>
  <si>
    <t>R08407</t>
  </si>
  <si>
    <t>R07920</t>
  </si>
  <si>
    <t>A-7480</t>
  </si>
  <si>
    <t>L07555</t>
  </si>
  <si>
    <t>A-8072</t>
  </si>
  <si>
    <t>R07562</t>
  </si>
  <si>
    <t>A-7744</t>
  </si>
  <si>
    <t>A08184</t>
  </si>
  <si>
    <t>A-8288</t>
  </si>
  <si>
    <t>L-7972</t>
  </si>
  <si>
    <t>R-7418</t>
  </si>
  <si>
    <t>R07949</t>
  </si>
  <si>
    <t>L-8264</t>
  </si>
  <si>
    <t>G07521</t>
  </si>
  <si>
    <t>L-7780</t>
  </si>
  <si>
    <t>G08050</t>
  </si>
  <si>
    <t>G-8337</t>
  </si>
  <si>
    <t>R07449</t>
  </si>
  <si>
    <t>G08266</t>
  </si>
  <si>
    <t>G08479</t>
  </si>
  <si>
    <t>R-7743</t>
  </si>
  <si>
    <t>L-8359</t>
  </si>
  <si>
    <t>L07843</t>
  </si>
  <si>
    <t>R-8248</t>
  </si>
  <si>
    <t>G-7732</t>
  </si>
  <si>
    <t>R07767</t>
  </si>
  <si>
    <t>R07343</t>
  </si>
  <si>
    <t>A-8273</t>
  </si>
  <si>
    <t>G-8042</t>
  </si>
  <si>
    <t>A-8409</t>
  </si>
  <si>
    <t>R-8402</t>
  </si>
  <si>
    <t>L08362</t>
  </si>
  <si>
    <t>R07479</t>
  </si>
  <si>
    <t>A08084</t>
  </si>
  <si>
    <t>R-7836</t>
  </si>
  <si>
    <t>L08002</t>
  </si>
  <si>
    <t>G07308</t>
  </si>
  <si>
    <t>A-8240</t>
  </si>
  <si>
    <t>G07387</t>
  </si>
  <si>
    <t>L07826</t>
  </si>
  <si>
    <t>A-7887</t>
  </si>
  <si>
    <t>A-7822</t>
  </si>
  <si>
    <t>A07561</t>
  </si>
  <si>
    <t>G-8358</t>
  </si>
  <si>
    <t>A-7315</t>
  </si>
  <si>
    <t>G08052</t>
  </si>
  <si>
    <t>L-7886</t>
  </si>
  <si>
    <t>G-8048</t>
  </si>
  <si>
    <t>L08387</t>
  </si>
  <si>
    <t>G08121</t>
  </si>
  <si>
    <t>A-7881</t>
  </si>
  <si>
    <t>G08325</t>
  </si>
  <si>
    <t>L-7428</t>
  </si>
  <si>
    <t>R07650</t>
  </si>
  <si>
    <t>A-7727</t>
  </si>
  <si>
    <t>R-8213</t>
  </si>
  <si>
    <t>R-7662</t>
  </si>
  <si>
    <t>R-7677</t>
  </si>
  <si>
    <t>A07894</t>
  </si>
  <si>
    <t>R07934</t>
  </si>
  <si>
    <t>R-7718</t>
  </si>
  <si>
    <t>L08046</t>
  </si>
  <si>
    <t>R07750</t>
  </si>
  <si>
    <t>R-8159</t>
  </si>
  <si>
    <t>L07955</t>
  </si>
  <si>
    <t>G07906</t>
  </si>
  <si>
    <t>G-7423</t>
  </si>
  <si>
    <t>A07795</t>
  </si>
  <si>
    <t>G-8098</t>
  </si>
  <si>
    <t>G-8232</t>
  </si>
  <si>
    <t>L08248</t>
  </si>
  <si>
    <t>L-7564</t>
  </si>
  <si>
    <t>L-7641</t>
  </si>
  <si>
    <t>R07902</t>
  </si>
  <si>
    <t>L07617</t>
  </si>
  <si>
    <t>R08376</t>
  </si>
  <si>
    <t>R-7454</t>
  </si>
  <si>
    <t>L-8194</t>
  </si>
  <si>
    <t>R07805</t>
  </si>
  <si>
    <t>G07996</t>
  </si>
  <si>
    <t>G-7332</t>
  </si>
  <si>
    <t>R-8388</t>
  </si>
  <si>
    <t>A08196</t>
  </si>
  <si>
    <t>A07696</t>
  </si>
  <si>
    <t>L07665</t>
  </si>
  <si>
    <t>L-7793</t>
  </si>
  <si>
    <t>R-7606</t>
  </si>
  <si>
    <t>A-7980</t>
  </si>
  <si>
    <t>R07443</t>
  </si>
  <si>
    <t>G-8343</t>
  </si>
  <si>
    <t>R-7619</t>
  </si>
  <si>
    <t>R07367</t>
  </si>
  <si>
    <t>A08104</t>
  </si>
  <si>
    <t>L07700</t>
  </si>
  <si>
    <t>R-7428</t>
  </si>
  <si>
    <t>G-7427</t>
  </si>
  <si>
    <t>G-7372</t>
  </si>
  <si>
    <t>A-7912</t>
  </si>
  <si>
    <t>L-8345</t>
  </si>
  <si>
    <t>L07567</t>
  </si>
  <si>
    <t>A-8007</t>
  </si>
  <si>
    <t>L-8018</t>
  </si>
  <si>
    <t>G08372</t>
  </si>
  <si>
    <t>A-7996</t>
  </si>
  <si>
    <t>G-8105</t>
  </si>
  <si>
    <t>R08043</t>
  </si>
  <si>
    <t>HR</t>
  </si>
  <si>
    <t>L-8493</t>
  </si>
  <si>
    <t>L08030</t>
  </si>
  <si>
    <t>G08175</t>
  </si>
  <si>
    <t>G-7713</t>
  </si>
  <si>
    <t>R-7515</t>
  </si>
  <si>
    <t>A-7384</t>
  </si>
  <si>
    <t>L-7425</t>
  </si>
  <si>
    <t>R-8387</t>
  </si>
  <si>
    <t>A-8221</t>
  </si>
  <si>
    <t>L-7591</t>
  </si>
  <si>
    <t>G08084</t>
  </si>
  <si>
    <t>L08017</t>
  </si>
  <si>
    <t>A-8145</t>
  </si>
  <si>
    <t>L08284</t>
  </si>
  <si>
    <t>G-7322</t>
  </si>
  <si>
    <t>L-8175</t>
  </si>
  <si>
    <t>R-8224</t>
  </si>
  <si>
    <t>R07851</t>
  </si>
  <si>
    <t>G-8471</t>
  </si>
  <si>
    <t>G-8185</t>
  </si>
  <si>
    <t>A-7706</t>
  </si>
  <si>
    <t>R-8002</t>
  </si>
  <si>
    <t>A07681</t>
  </si>
  <si>
    <t>R07641</t>
  </si>
  <si>
    <t>A07688</t>
  </si>
  <si>
    <t>R08125</t>
  </si>
  <si>
    <t>R-7954</t>
  </si>
  <si>
    <t>L08078</t>
  </si>
  <si>
    <t>G07526</t>
  </si>
  <si>
    <t>G-8089</t>
  </si>
  <si>
    <t>G07919</t>
  </si>
  <si>
    <t>A-8341</t>
  </si>
  <si>
    <t>R08273</t>
  </si>
  <si>
    <t>R-8004</t>
  </si>
  <si>
    <t>R07762</t>
  </si>
  <si>
    <t>R07349</t>
  </si>
  <si>
    <t>G08394</t>
  </si>
  <si>
    <t>A-7895</t>
  </si>
  <si>
    <t>A07500</t>
  </si>
  <si>
    <t>G-7904</t>
  </si>
  <si>
    <t>R-8189</t>
  </si>
  <si>
    <t>L-7451</t>
  </si>
  <si>
    <t>G07873</t>
  </si>
  <si>
    <t>R-8407</t>
  </si>
  <si>
    <t>G-7892</t>
  </si>
  <si>
    <t>A-7300</t>
  </si>
  <si>
    <t>G-8466</t>
  </si>
  <si>
    <t>R-8317</t>
  </si>
  <si>
    <t>G07794</t>
  </si>
  <si>
    <t>R-8381</t>
  </si>
  <si>
    <t>L-7581</t>
  </si>
  <si>
    <t>L07450</t>
  </si>
  <si>
    <t>R07676</t>
  </si>
  <si>
    <t>R07854</t>
  </si>
  <si>
    <t>A-8423</t>
  </si>
  <si>
    <t>R-8352</t>
  </si>
  <si>
    <t>L-7862</t>
  </si>
  <si>
    <t>R-8410</t>
  </si>
  <si>
    <t>R-8063</t>
  </si>
  <si>
    <t>R07310</t>
  </si>
  <si>
    <t>A-7808</t>
  </si>
  <si>
    <t>R08275</t>
  </si>
  <si>
    <t>G-8103</t>
  </si>
  <si>
    <t>A07454</t>
  </si>
  <si>
    <t>G07692</t>
  </si>
  <si>
    <t>G08181</t>
  </si>
  <si>
    <t>A-8159</t>
  </si>
  <si>
    <t>L07696</t>
  </si>
  <si>
    <t>A-7631</t>
  </si>
  <si>
    <t>G07400</t>
  </si>
  <si>
    <t>R07775</t>
  </si>
  <si>
    <t>G08157</t>
  </si>
  <si>
    <t>R-7862</t>
  </si>
  <si>
    <t>G08310</t>
  </si>
  <si>
    <t>G07399</t>
  </si>
  <si>
    <t>A07735</t>
  </si>
  <si>
    <t>G-8039</t>
  </si>
  <si>
    <t>L07837</t>
  </si>
  <si>
    <t>R-8044</t>
  </si>
  <si>
    <t>L-7409</t>
  </si>
  <si>
    <t>G-7881</t>
  </si>
  <si>
    <t>L07964</t>
  </si>
  <si>
    <t>L-8308</t>
  </si>
  <si>
    <t>L-8318</t>
  </si>
  <si>
    <t>G-8329</t>
  </si>
  <si>
    <t>G-7566</t>
  </si>
  <si>
    <t>R-7380</t>
  </si>
  <si>
    <t>R-7699</t>
  </si>
  <si>
    <t>A-8326</t>
  </si>
  <si>
    <t>L07988</t>
  </si>
  <si>
    <t>A07560</t>
  </si>
  <si>
    <t>G08427</t>
  </si>
  <si>
    <t>L-7948</t>
  </si>
  <si>
    <t>R-7394</t>
  </si>
  <si>
    <t>L-8281</t>
  </si>
  <si>
    <t>A-7483</t>
  </si>
  <si>
    <t>L08237</t>
  </si>
  <si>
    <t>G07936</t>
  </si>
  <si>
    <t>L-7534</t>
  </si>
  <si>
    <t>G07366</t>
  </si>
  <si>
    <t>A-8454</t>
  </si>
  <si>
    <t>R-8447</t>
  </si>
  <si>
    <t>G07513</t>
  </si>
  <si>
    <t>R07470</t>
  </si>
  <si>
    <t>A07571</t>
  </si>
  <si>
    <t>G07967</t>
  </si>
  <si>
    <t>G-7545</t>
  </si>
  <si>
    <t>A08173</t>
  </si>
  <si>
    <t>A-7950</t>
  </si>
  <si>
    <t>A-8203</t>
  </si>
  <si>
    <t>R-7808</t>
  </si>
  <si>
    <t>A-7527</t>
  </si>
  <si>
    <t>A-8090</t>
  </si>
  <si>
    <t>L-7395</t>
  </si>
  <si>
    <t>L-7582</t>
  </si>
  <si>
    <t>A08478</t>
  </si>
  <si>
    <t>L-7714</t>
  </si>
  <si>
    <t>L08330</t>
  </si>
  <si>
    <t>A-8351</t>
  </si>
  <si>
    <t>L-7627</t>
  </si>
  <si>
    <t>R-7818</t>
  </si>
  <si>
    <t>A07341</t>
  </si>
  <si>
    <t>L08220</t>
  </si>
  <si>
    <t>A-8123</t>
  </si>
  <si>
    <t>A07875</t>
  </si>
  <si>
    <t>G07897</t>
  </si>
  <si>
    <t>G08302</t>
  </si>
  <si>
    <t>A-8078</t>
  </si>
  <si>
    <t>A07608</t>
  </si>
  <si>
    <t>R-8408</t>
  </si>
  <si>
    <t>R-7811</t>
  </si>
  <si>
    <t>A-7478</t>
  </si>
  <si>
    <t>R-7630</t>
  </si>
  <si>
    <t>R08157</t>
  </si>
  <si>
    <t>R07652</t>
  </si>
  <si>
    <t>R-8119</t>
  </si>
  <si>
    <t>R07890</t>
  </si>
  <si>
    <t>R07345</t>
  </si>
  <si>
    <t>R07438</t>
  </si>
  <si>
    <t>L-8333</t>
  </si>
  <si>
    <t>R-8435</t>
  </si>
  <si>
    <t>L07478</t>
  </si>
  <si>
    <t>L07569</t>
  </si>
  <si>
    <t>A-7842</t>
  </si>
  <si>
    <t>R07447</t>
  </si>
  <si>
    <t>A08415</t>
  </si>
  <si>
    <t>R07768</t>
  </si>
  <si>
    <t>R-7457</t>
  </si>
  <si>
    <t>G08152</t>
  </si>
  <si>
    <t>G08167</t>
  </si>
  <si>
    <t>L-8037</t>
  </si>
  <si>
    <t>A08343</t>
  </si>
  <si>
    <t>A-7336</t>
  </si>
  <si>
    <t>G08312</t>
  </si>
  <si>
    <t>R07748</t>
  </si>
  <si>
    <t>G07821</t>
  </si>
  <si>
    <t>A07322</t>
  </si>
  <si>
    <t>R08242</t>
  </si>
  <si>
    <t>A08179</t>
  </si>
  <si>
    <t>L-7610</t>
  </si>
  <si>
    <t>R08248</t>
  </si>
  <si>
    <t>G07659</t>
  </si>
  <si>
    <t>R08318</t>
  </si>
  <si>
    <t>L-7479</t>
  </si>
  <si>
    <t>A07495</t>
  </si>
  <si>
    <t>L07774</t>
  </si>
  <si>
    <t>A08122</t>
  </si>
  <si>
    <t>A08114</t>
  </si>
  <si>
    <t>L-8250</t>
  </si>
  <si>
    <t>L08389</t>
  </si>
  <si>
    <t>G-8111</t>
  </si>
  <si>
    <t>L-8202</t>
  </si>
  <si>
    <t>A-8139</t>
  </si>
  <si>
    <t>G-7618</t>
  </si>
  <si>
    <t>A-7777</t>
  </si>
  <si>
    <t>L-7839</t>
  </si>
  <si>
    <t>L-8320</t>
  </si>
  <si>
    <t>L-7797</t>
  </si>
  <si>
    <t>R07505</t>
  </si>
  <si>
    <t>G-8461</t>
  </si>
  <si>
    <t>A07937</t>
  </si>
  <si>
    <t>L-7406</t>
  </si>
  <si>
    <t>A-8370</t>
  </si>
  <si>
    <t>G07509</t>
  </si>
  <si>
    <t>G-7712</t>
  </si>
  <si>
    <t>G08037</t>
  </si>
  <si>
    <t>R-7625</t>
  </si>
  <si>
    <t>A07673</t>
  </si>
  <si>
    <t>A08071</t>
  </si>
  <si>
    <t>G-7739</t>
  </si>
  <si>
    <t>G08226</t>
  </si>
  <si>
    <t>R08458</t>
  </si>
  <si>
    <t>R07797</t>
  </si>
  <si>
    <t>L-8041</t>
  </si>
  <si>
    <t>A-8058</t>
  </si>
  <si>
    <t>R-7945</t>
  </si>
  <si>
    <t>R-8162</t>
  </si>
  <si>
    <t>L07718</t>
  </si>
  <si>
    <t>L-8188</t>
  </si>
  <si>
    <t>G08346</t>
  </si>
  <si>
    <t>A-7358</t>
  </si>
  <si>
    <t>G-8419</t>
  </si>
  <si>
    <t>R-8366</t>
  </si>
  <si>
    <t>L07497</t>
  </si>
  <si>
    <t>L-7324</t>
  </si>
  <si>
    <t>L07771</t>
  </si>
  <si>
    <t>L08201</t>
  </si>
  <si>
    <t>A-7346</t>
  </si>
  <si>
    <t>R-8418</t>
  </si>
  <si>
    <t>A-8259</t>
  </si>
  <si>
    <t>G08126</t>
  </si>
  <si>
    <t>R-7960</t>
  </si>
  <si>
    <t>A-8131</t>
  </si>
  <si>
    <t>L07895</t>
  </si>
  <si>
    <t>L-7689</t>
  </si>
  <si>
    <t>L-8303</t>
  </si>
  <si>
    <t>R08143</t>
  </si>
  <si>
    <t>L-7466</t>
  </si>
  <si>
    <t>R08038</t>
  </si>
  <si>
    <t>G07808</t>
  </si>
  <si>
    <t>R-7577</t>
  </si>
  <si>
    <t>L-7333</t>
  </si>
  <si>
    <t>G08059</t>
  </si>
  <si>
    <t>G-8299</t>
  </si>
  <si>
    <t>L07644</t>
  </si>
  <si>
    <t>G-8449</t>
  </si>
  <si>
    <t>R08000</t>
  </si>
  <si>
    <t>G07999</t>
  </si>
  <si>
    <t>R07957</t>
  </si>
  <si>
    <t>G07687</t>
  </si>
  <si>
    <t>G-7649</t>
  </si>
  <si>
    <t>G08235</t>
  </si>
  <si>
    <t>R-7439</t>
  </si>
  <si>
    <t>R-8168</t>
  </si>
  <si>
    <t>G-7325</t>
  </si>
  <si>
    <t>L-8190</t>
  </si>
  <si>
    <t>L08420</t>
  </si>
  <si>
    <t>L-8120</t>
  </si>
  <si>
    <t>L07950</t>
  </si>
  <si>
    <t>A07913</t>
  </si>
  <si>
    <t>G-7500</t>
  </si>
  <si>
    <t>R07370</t>
  </si>
  <si>
    <t>R-8206</t>
  </si>
  <si>
    <t>L07719</t>
  </si>
  <si>
    <t>L-8347</t>
  </si>
  <si>
    <t>R08366</t>
  </si>
  <si>
    <t>G-7550</t>
  </si>
  <si>
    <t>A-7320</t>
  </si>
  <si>
    <t>G-7314</t>
  </si>
  <si>
    <t>R07840</t>
  </si>
  <si>
    <t>A07536</t>
  </si>
  <si>
    <t>L07632</t>
  </si>
  <si>
    <t>L-8293</t>
  </si>
  <si>
    <t>A-7972</t>
  </si>
  <si>
    <t>R-7421</t>
  </si>
  <si>
    <t>A07686</t>
  </si>
  <si>
    <t>L07558</t>
  </si>
  <si>
    <t>G07802</t>
  </si>
  <si>
    <t>R-7466</t>
  </si>
  <si>
    <t>A07918</t>
  </si>
  <si>
    <t>A07511</t>
  </si>
  <si>
    <t>R-7993</t>
  </si>
  <si>
    <t>L08258</t>
  </si>
  <si>
    <t>A08300</t>
  </si>
  <si>
    <t>G-8236</t>
  </si>
  <si>
    <t>L-7650</t>
  </si>
  <si>
    <t>L-7769</t>
  </si>
  <si>
    <t>R07985</t>
  </si>
  <si>
    <t>G08358</t>
  </si>
  <si>
    <t>A-7438</t>
  </si>
  <si>
    <t>L-7308</t>
  </si>
  <si>
    <t>L-8142</t>
  </si>
  <si>
    <t>L07468</t>
  </si>
  <si>
    <t>L-7346</t>
  </si>
  <si>
    <t>L-8329</t>
  </si>
  <si>
    <t>L-8258</t>
  </si>
  <si>
    <t>G-8121</t>
  </si>
  <si>
    <t>A-7543</t>
  </si>
  <si>
    <t>L07579</t>
  </si>
  <si>
    <t>L-8087</t>
  </si>
  <si>
    <t>L-8428</t>
  </si>
  <si>
    <t>G07560</t>
  </si>
  <si>
    <t>G-7959</t>
  </si>
  <si>
    <t>G-7893</t>
  </si>
  <si>
    <t>A08384</t>
  </si>
  <si>
    <t>G08237</t>
  </si>
  <si>
    <t>G-7934</t>
  </si>
  <si>
    <t>L-8447</t>
  </si>
  <si>
    <t>G-7777</t>
  </si>
  <si>
    <t>G-7667</t>
  </si>
  <si>
    <t>L-8422</t>
  </si>
  <si>
    <t>A08076</t>
  </si>
  <si>
    <t>R07915</t>
  </si>
  <si>
    <t>G-8387</t>
  </si>
  <si>
    <t>G08375</t>
  </si>
  <si>
    <t>R-7602</t>
  </si>
  <si>
    <t>A07730</t>
  </si>
  <si>
    <t>R07346</t>
  </si>
  <si>
    <t>A-8254</t>
  </si>
  <si>
    <t>A08408</t>
  </si>
  <si>
    <t>A-8359</t>
  </si>
  <si>
    <t>G07676</t>
  </si>
  <si>
    <t>A08001</t>
  </si>
  <si>
    <t>L07920</t>
  </si>
  <si>
    <t>G-7703</t>
  </si>
  <si>
    <t>A08134</t>
  </si>
  <si>
    <t>A08228</t>
  </si>
  <si>
    <t>G-8494</t>
  </si>
  <si>
    <t>L07383</t>
  </si>
  <si>
    <t>G08342</t>
  </si>
  <si>
    <t>L-7652</t>
  </si>
  <si>
    <t>R07841</t>
  </si>
  <si>
    <t>A-7806</t>
  </si>
  <si>
    <t>R-7340</t>
  </si>
  <si>
    <t>A08214</t>
  </si>
  <si>
    <t>A08261</t>
  </si>
  <si>
    <t>L08256</t>
  </si>
  <si>
    <t>A-8381</t>
  </si>
  <si>
    <t>G08428</t>
  </si>
  <si>
    <t>A08216</t>
  </si>
  <si>
    <t>A08494</t>
  </si>
  <si>
    <t>L-8408</t>
  </si>
  <si>
    <t>L-7674</t>
  </si>
  <si>
    <t>L-7490</t>
  </si>
  <si>
    <t>L-8145</t>
  </si>
  <si>
    <t>L08184</t>
  </si>
  <si>
    <t>G07622</t>
  </si>
  <si>
    <t>G-7801</t>
  </si>
  <si>
    <t>L08458</t>
  </si>
  <si>
    <t>G07985</t>
  </si>
  <si>
    <t>R-8287</t>
  </si>
  <si>
    <t>L07916</t>
  </si>
  <si>
    <t>A-7471</t>
  </si>
  <si>
    <t>R-8307</t>
  </si>
  <si>
    <t>A-7487</t>
  </si>
  <si>
    <t>R07622</t>
  </si>
  <si>
    <t>G08396</t>
  </si>
  <si>
    <t>A08349</t>
  </si>
  <si>
    <t>L-8124</t>
  </si>
  <si>
    <t>R-8376</t>
  </si>
  <si>
    <t>L08268</t>
  </si>
  <si>
    <t>G08217</t>
  </si>
  <si>
    <t>A-7657</t>
  </si>
  <si>
    <t>L08492</t>
  </si>
  <si>
    <t>L-8317</t>
  </si>
  <si>
    <t>L-7731</t>
  </si>
  <si>
    <t>A07917</t>
  </si>
  <si>
    <t>R07808</t>
  </si>
  <si>
    <t>G08347</t>
  </si>
  <si>
    <t>R-7722</t>
  </si>
  <si>
    <t>A08174</t>
  </si>
  <si>
    <t>R07690</t>
  </si>
  <si>
    <t>A08018</t>
  </si>
  <si>
    <t>G07931</t>
  </si>
  <si>
    <t>A07790</t>
  </si>
  <si>
    <t>A-8377</t>
  </si>
  <si>
    <t>G-8427</t>
  </si>
  <si>
    <t>L-8331</t>
  </si>
  <si>
    <t>A-7850</t>
  </si>
  <si>
    <t>L07991</t>
  </si>
  <si>
    <t>A-7379</t>
  </si>
  <si>
    <t>G08143</t>
  </si>
  <si>
    <t>G-8030</t>
  </si>
  <si>
    <t>R08495</t>
  </si>
  <si>
    <t>A08247</t>
  </si>
  <si>
    <t>G07713</t>
  </si>
  <si>
    <t>L08062</t>
  </si>
  <si>
    <t>L07798</t>
  </si>
  <si>
    <t>A-8403</t>
  </si>
  <si>
    <t>A-7407</t>
  </si>
  <si>
    <t>L07845</t>
  </si>
  <si>
    <t>L07572</t>
  </si>
  <si>
    <t>A-8118</t>
  </si>
  <si>
    <t>L07654</t>
  </si>
  <si>
    <t>A08231</t>
  </si>
  <si>
    <t>R-7992</t>
  </si>
  <si>
    <t>G08095</t>
  </si>
  <si>
    <t>A08109</t>
  </si>
  <si>
    <t>A-7783</t>
  </si>
  <si>
    <t>A-7310</t>
  </si>
  <si>
    <t>G07812</t>
  </si>
  <si>
    <t>R-8075</t>
  </si>
  <si>
    <t>R07320</t>
  </si>
  <si>
    <t>L07374</t>
  </si>
  <si>
    <t>G07943</t>
  </si>
  <si>
    <t>L-8305</t>
  </si>
  <si>
    <t>L-8335</t>
  </si>
  <si>
    <t>A-7792</t>
  </si>
  <si>
    <t>R-7463</t>
  </si>
  <si>
    <t>L08134</t>
  </si>
  <si>
    <t>R-8348</t>
  </si>
  <si>
    <t>A-8106</t>
  </si>
  <si>
    <t>A07459</t>
  </si>
  <si>
    <t>R-8139</t>
  </si>
  <si>
    <t>L-8109</t>
  </si>
  <si>
    <t>G07411</t>
  </si>
  <si>
    <t>G07774</t>
  </si>
  <si>
    <t>R07807</t>
  </si>
  <si>
    <t>G07496</t>
  </si>
  <si>
    <t>A-7441</t>
  </si>
  <si>
    <t>L08109</t>
  </si>
  <si>
    <t>A-8142</t>
  </si>
  <si>
    <t>R-7407</t>
  </si>
  <si>
    <t>R07793</t>
  </si>
  <si>
    <t>L-7725</t>
  </si>
  <si>
    <t>L-8025</t>
  </si>
  <si>
    <t>L-7943</t>
  </si>
  <si>
    <t>L07900</t>
  </si>
  <si>
    <t>G08411</t>
  </si>
  <si>
    <t>R08108</t>
  </si>
  <si>
    <t>A08146</t>
  </si>
  <si>
    <t>G-7783</t>
  </si>
  <si>
    <t>A-8009</t>
  </si>
  <si>
    <t>R-8078</t>
  </si>
  <si>
    <t>R07579</t>
  </si>
  <si>
    <t>R-8341</t>
  </si>
  <si>
    <t>L-8221</t>
  </si>
  <si>
    <t>G07333</t>
  </si>
  <si>
    <t>A-7473</t>
  </si>
  <si>
    <t>R-8201</t>
  </si>
  <si>
    <t>R07425</t>
  </si>
  <si>
    <t>R07384</t>
  </si>
  <si>
    <t>R-7705</t>
  </si>
  <si>
    <t>R07350</t>
  </si>
  <si>
    <t>A-7415</t>
  </si>
  <si>
    <t>A-7694</t>
  </si>
  <si>
    <t>A-7614</t>
  </si>
  <si>
    <t>R-7724</t>
  </si>
  <si>
    <t>A07813</t>
  </si>
  <si>
    <t>A07604</t>
  </si>
  <si>
    <t>R-7540</t>
  </si>
  <si>
    <t>G07662</t>
  </si>
  <si>
    <t>A08152</t>
  </si>
  <si>
    <t>A-8080</t>
  </si>
  <si>
    <t>L-7724</t>
  </si>
  <si>
    <t>R-7896</t>
  </si>
  <si>
    <t>A08206</t>
  </si>
  <si>
    <t>R-7973</t>
  </si>
  <si>
    <t>R08113</t>
  </si>
  <si>
    <t>A-7588</t>
  </si>
  <si>
    <t>G-7551</t>
  </si>
  <si>
    <t>G07306</t>
  </si>
  <si>
    <t>A-7585</t>
  </si>
  <si>
    <t>L-8430</t>
  </si>
  <si>
    <t>A07862</t>
  </si>
  <si>
    <t>A-7851</t>
  </si>
  <si>
    <t>G-7786</t>
  </si>
  <si>
    <t>R07758</t>
  </si>
  <si>
    <t>R-8008</t>
  </si>
  <si>
    <t>L07869</t>
  </si>
  <si>
    <t>L-8147</t>
  </si>
  <si>
    <t>L-8415</t>
  </si>
  <si>
    <t>R-7779</t>
  </si>
  <si>
    <t>G08154</t>
  </si>
  <si>
    <t>R-7967</t>
  </si>
  <si>
    <t>G08269</t>
  </si>
  <si>
    <t>G08141</t>
  </si>
  <si>
    <t>G-7629</t>
  </si>
  <si>
    <t>L07975</t>
  </si>
  <si>
    <t>R07416</t>
  </si>
  <si>
    <t>A07373</t>
  </si>
  <si>
    <t>G-7762</t>
  </si>
  <si>
    <t>G-8013</t>
  </si>
  <si>
    <t>G08156</t>
  </si>
  <si>
    <t>A07916</t>
  </si>
  <si>
    <t>L08075</t>
  </si>
  <si>
    <t>G-7311</t>
  </si>
  <si>
    <t>R-7723</t>
  </si>
  <si>
    <t>A08483</t>
  </si>
  <si>
    <t>R07566</t>
  </si>
  <si>
    <t>R-8247</t>
  </si>
  <si>
    <t>R07788</t>
  </si>
  <si>
    <t>A-7405</t>
  </si>
  <si>
    <t>G07670</t>
  </si>
  <si>
    <t>R07596</t>
  </si>
  <si>
    <t>L08199</t>
  </si>
  <si>
    <t>G08324</t>
  </si>
  <si>
    <t>G-7962</t>
  </si>
  <si>
    <t>G08254</t>
  </si>
  <si>
    <t>A08482</t>
  </si>
  <si>
    <t>G08070</t>
  </si>
  <si>
    <t>A-7869</t>
  </si>
  <si>
    <t>A-8421</t>
  </si>
  <si>
    <t>A07457</t>
  </si>
  <si>
    <t>A07665</t>
  </si>
  <si>
    <t>G-8334</t>
  </si>
  <si>
    <t>R08333</t>
  </si>
  <si>
    <t>R-8007</t>
  </si>
  <si>
    <t>A-8056</t>
  </si>
  <si>
    <t>L08195</t>
  </si>
  <si>
    <t>R-7372</t>
  </si>
  <si>
    <t>R-7943</t>
  </si>
  <si>
    <t>G08370</t>
  </si>
  <si>
    <t>R07410</t>
  </si>
  <si>
    <t>R-8393</t>
  </si>
  <si>
    <t>L08205</t>
  </si>
  <si>
    <t>G-7591</t>
  </si>
  <si>
    <t>L07379</t>
  </si>
  <si>
    <t>R-8125</t>
  </si>
  <si>
    <t>R-7663</t>
  </si>
  <si>
    <t>A-7949</t>
  </si>
  <si>
    <t>A07304</t>
  </si>
  <si>
    <t>G-7878</t>
  </si>
  <si>
    <t>G08395</t>
  </si>
  <si>
    <t>G08004</t>
  </si>
  <si>
    <t>L-7662</t>
  </si>
  <si>
    <t>R-7527</t>
  </si>
  <si>
    <t>R-8316</t>
  </si>
  <si>
    <t>L08210</t>
  </si>
  <si>
    <t>A-8217</t>
  </si>
  <si>
    <t>G07658</t>
  </si>
  <si>
    <t>L-7843</t>
  </si>
  <si>
    <t>L-8201</t>
  </si>
  <si>
    <t>L07535</t>
  </si>
  <si>
    <t>A07938</t>
  </si>
  <si>
    <t>G07510</t>
  </si>
  <si>
    <t>L-7799</t>
  </si>
  <si>
    <t>G-7670</t>
  </si>
  <si>
    <t>G-7569</t>
  </si>
  <si>
    <t>A-7889</t>
  </si>
  <si>
    <t>G07756</t>
  </si>
  <si>
    <t>R-8173</t>
  </si>
  <si>
    <t>R07850</t>
  </si>
  <si>
    <t>G-7455</t>
  </si>
  <si>
    <t>G07638</t>
  </si>
  <si>
    <t>L07652</t>
  </si>
  <si>
    <t>R08410</t>
  </si>
  <si>
    <t>A-7308</t>
  </si>
  <si>
    <t>R-7689</t>
  </si>
  <si>
    <t>A-7864</t>
  </si>
  <si>
    <t>L07529</t>
  </si>
  <si>
    <t>R-7514</t>
  </si>
  <si>
    <t>G-8298</t>
  </si>
  <si>
    <t>L07828</t>
  </si>
  <si>
    <t>G07562</t>
  </si>
  <si>
    <t>G07428</t>
  </si>
  <si>
    <t>G08204</t>
  </si>
  <si>
    <t>L07698</t>
  </si>
  <si>
    <t>L-8138</t>
  </si>
  <si>
    <t>R07654</t>
  </si>
  <si>
    <t>A07760</t>
  </si>
  <si>
    <t>G-8469</t>
  </si>
  <si>
    <t>A07891</t>
  </si>
  <si>
    <t>R-8146</t>
  </si>
  <si>
    <t>R08097</t>
  </si>
  <si>
    <t>G-7515</t>
  </si>
  <si>
    <t>G-8104</t>
  </si>
  <si>
    <t>L-7710</t>
  </si>
  <si>
    <t>L07369</t>
  </si>
  <si>
    <t>R-7951</t>
  </si>
  <si>
    <t>L07543</t>
  </si>
  <si>
    <t>R07336</t>
  </si>
  <si>
    <t>A08339</t>
  </si>
  <si>
    <t>A-7988</t>
  </si>
  <si>
    <t>G07745</t>
  </si>
  <si>
    <t>G-8253</t>
  </si>
  <si>
    <t>R07568</t>
  </si>
  <si>
    <t>R-8274</t>
  </si>
  <si>
    <t>L08131</t>
  </si>
  <si>
    <t>G07680</t>
  </si>
  <si>
    <t>L07326</t>
  </si>
  <si>
    <t>G-8493</t>
  </si>
  <si>
    <t>G08151</t>
  </si>
  <si>
    <t>A-8061</t>
  </si>
  <si>
    <t>R07839</t>
  </si>
  <si>
    <t>G-8116</t>
  </si>
  <si>
    <t>A-7602</t>
  </si>
  <si>
    <t>L-7968</t>
  </si>
  <si>
    <t>A-7596</t>
  </si>
  <si>
    <t>G07984</t>
  </si>
  <si>
    <t>L07682</t>
  </si>
  <si>
    <t>G07767</t>
  </si>
  <si>
    <t>R08260</t>
  </si>
  <si>
    <t>G-7402</t>
  </si>
  <si>
    <t>L07570</t>
  </si>
  <si>
    <t>R-8064</t>
  </si>
  <si>
    <t>A-7678</t>
  </si>
  <si>
    <t>G-8305</t>
  </si>
  <si>
    <t>A08151</t>
  </si>
  <si>
    <t>A07650</t>
  </si>
  <si>
    <t>A-7423</t>
  </si>
  <si>
    <t>A-8213</t>
  </si>
  <si>
    <t>L07343</t>
  </si>
  <si>
    <t>A-7402</t>
  </si>
  <si>
    <t>A07987</t>
  </si>
  <si>
    <t>A-7584</t>
  </si>
  <si>
    <t>G07770</t>
  </si>
  <si>
    <t>G08097</t>
  </si>
  <si>
    <t>A-7474</t>
  </si>
  <si>
    <t>G-7516</t>
  </si>
  <si>
    <t>L-7519</t>
  </si>
  <si>
    <t>G07310</t>
  </si>
  <si>
    <t>G-8050</t>
  </si>
  <si>
    <t>R-7332</t>
  </si>
  <si>
    <t>G07402</t>
  </si>
  <si>
    <t>L-7961</t>
  </si>
  <si>
    <t>L-7408</t>
  </si>
  <si>
    <t>R-7849</t>
  </si>
  <si>
    <t>L-7365</t>
  </si>
  <si>
    <t>L07556</t>
  </si>
  <si>
    <t>A-8020</t>
  </si>
  <si>
    <t>L08388</t>
  </si>
  <si>
    <t>A-8156</t>
  </si>
  <si>
    <t>A-7461</t>
  </si>
  <si>
    <t>R07329</t>
  </si>
  <si>
    <t>L-7802</t>
  </si>
  <si>
    <t>L-8083</t>
  </si>
  <si>
    <t>R08217</t>
  </si>
  <si>
    <t>R-8147</t>
  </si>
  <si>
    <t>A08491</t>
  </si>
  <si>
    <t>L07940</t>
  </si>
  <si>
    <t>A-7581</t>
  </si>
  <si>
    <t>L08118</t>
  </si>
  <si>
    <t>A08143</t>
  </si>
  <si>
    <t>L07615</t>
  </si>
  <si>
    <t>G-8055</t>
  </si>
  <si>
    <t>R-8343</t>
  </si>
  <si>
    <t>A08368</t>
  </si>
  <si>
    <t>A07784</t>
  </si>
  <si>
    <t>R07393</t>
  </si>
  <si>
    <t>R08236</t>
  </si>
  <si>
    <t>A-7722</t>
  </si>
  <si>
    <t>G07847</t>
  </si>
  <si>
    <t>G-8495</t>
  </si>
  <si>
    <t>R-7624</t>
  </si>
  <si>
    <t>A07534</t>
  </si>
  <si>
    <t>A-7760</t>
  </si>
  <si>
    <t>G07763</t>
  </si>
  <si>
    <t>R07978</t>
  </si>
  <si>
    <t>R07913</t>
  </si>
  <si>
    <t>A07482</t>
  </si>
  <si>
    <t>A07473</t>
  </si>
  <si>
    <t>G-8325</t>
  </si>
  <si>
    <t>A-7830</t>
  </si>
  <si>
    <t>A-7731</t>
  </si>
  <si>
    <t>R07722</t>
  </si>
  <si>
    <t>A-8184</t>
  </si>
  <si>
    <t>R07457</t>
  </si>
  <si>
    <t>G07427</t>
  </si>
  <si>
    <t>A-8467</t>
  </si>
  <si>
    <t>A-7517</t>
  </si>
  <si>
    <t>R-8170</t>
  </si>
  <si>
    <t>R08435</t>
  </si>
  <si>
    <t>L07947</t>
  </si>
  <si>
    <t>L08113</t>
  </si>
  <si>
    <t>R07829</t>
  </si>
  <si>
    <t>L-7616</t>
  </si>
  <si>
    <t>G-8246</t>
  </si>
  <si>
    <t>R-8042</t>
  </si>
  <si>
    <t>R-8160</t>
  </si>
  <si>
    <t>R-7949</t>
  </si>
  <si>
    <t>R07462</t>
  </si>
  <si>
    <t>A-7378</t>
  </si>
  <si>
    <t>A07470</t>
  </si>
  <si>
    <t>L07894</t>
  </si>
  <si>
    <t>G-8100</t>
  </si>
  <si>
    <t>R-7698</t>
  </si>
  <si>
    <t>G08490</t>
  </si>
  <si>
    <t>R07406</t>
  </si>
  <si>
    <t>G-8255</t>
  </si>
  <si>
    <t>R-8118</t>
  </si>
  <si>
    <t>L-7701</t>
  </si>
  <si>
    <t>L-8009</t>
  </si>
  <si>
    <t>A08038</t>
  </si>
  <si>
    <t>A-8170</t>
  </si>
  <si>
    <t>L07672</t>
  </si>
  <si>
    <t>R-8340</t>
  </si>
  <si>
    <t>G08500</t>
  </si>
  <si>
    <t>R-7852</t>
  </si>
  <si>
    <t>A08202</t>
  </si>
  <si>
    <t>L08272</t>
  </si>
  <si>
    <t>L07421</t>
  </si>
  <si>
    <t>A07310</t>
  </si>
  <si>
    <t>A-8088</t>
  </si>
  <si>
    <t>L07638</t>
  </si>
  <si>
    <t>R-7936</t>
  </si>
  <si>
    <t>A-7455</t>
  </si>
  <si>
    <t>A-7372</t>
  </si>
  <si>
    <t>L08493</t>
  </si>
  <si>
    <t>R07787</t>
  </si>
  <si>
    <t>L07304</t>
  </si>
  <si>
    <t>R-7944</t>
  </si>
  <si>
    <t>G-7740</t>
  </si>
  <si>
    <t>R-7946</t>
  </si>
  <si>
    <t>R-8484</t>
  </si>
  <si>
    <t>R07789</t>
  </si>
  <si>
    <t>A07478</t>
  </si>
  <si>
    <t>R07744</t>
  </si>
  <si>
    <t>R07448</t>
  </si>
  <si>
    <t>L-7896</t>
  </si>
  <si>
    <t>A-7509</t>
  </si>
  <si>
    <t>A-7661</t>
  </si>
  <si>
    <t>A08153</t>
  </si>
  <si>
    <t>G08450</t>
  </si>
  <si>
    <t>G-7626</t>
  </si>
  <si>
    <t>L-7686</t>
  </si>
  <si>
    <t>G08480</t>
  </si>
  <si>
    <t>L-7867</t>
  </si>
  <si>
    <t>A07803</t>
  </si>
  <si>
    <t>R-7524</t>
  </si>
  <si>
    <t>L-8051</t>
  </si>
  <si>
    <t>R-8491</t>
  </si>
  <si>
    <t>R07515</t>
  </si>
  <si>
    <t>G-7386</t>
  </si>
  <si>
    <t>R07611</t>
  </si>
  <si>
    <t>L08498</t>
  </si>
  <si>
    <t>G07595</t>
  </si>
  <si>
    <t>R-7957</t>
  </si>
  <si>
    <t>R-7595</t>
  </si>
  <si>
    <t>R-7517</t>
  </si>
  <si>
    <t>A-7688</t>
  </si>
  <si>
    <t>A08190</t>
  </si>
  <si>
    <t>A-7682</t>
  </si>
  <si>
    <t>R-7983</t>
  </si>
  <si>
    <t>A-8363</t>
  </si>
  <si>
    <t>R07357</t>
  </si>
  <si>
    <t>G08293</t>
  </si>
  <si>
    <t>L07462</t>
  </si>
  <si>
    <t>G07593</t>
  </si>
  <si>
    <t>G-8289</t>
  </si>
  <si>
    <t>A-8104</t>
  </si>
  <si>
    <t>A08451</t>
  </si>
  <si>
    <t>R08048</t>
  </si>
  <si>
    <t>R08262</t>
  </si>
  <si>
    <t>R08170</t>
  </si>
  <si>
    <t>R08084</t>
  </si>
  <si>
    <t>A08449</t>
  </si>
  <si>
    <t>A-7594</t>
  </si>
  <si>
    <t>G-7689</t>
  </si>
  <si>
    <t>R-8156</t>
  </si>
  <si>
    <t>R07435</t>
  </si>
  <si>
    <t>G-7853</t>
  </si>
  <si>
    <t>A-8108</t>
  </si>
  <si>
    <t>R-8145</t>
  </si>
  <si>
    <t>L-7687</t>
  </si>
  <si>
    <t>R08016</t>
  </si>
  <si>
    <t>L08036</t>
  </si>
  <si>
    <t>R07487</t>
  </si>
  <si>
    <t>L07351</t>
  </si>
  <si>
    <t>L-7390</t>
  </si>
  <si>
    <t>L08138</t>
  </si>
  <si>
    <t>R07718</t>
  </si>
  <si>
    <t>L07765</t>
  </si>
  <si>
    <t>R-7837</t>
  </si>
  <si>
    <t>A07993</t>
  </si>
  <si>
    <t>L08042</t>
  </si>
  <si>
    <t>L-7967</t>
  </si>
  <si>
    <t>L08278</t>
  </si>
  <si>
    <t>A08315</t>
  </si>
  <si>
    <t>R08073</t>
  </si>
  <si>
    <t>G-8470</t>
  </si>
  <si>
    <t>R07754</t>
  </si>
  <si>
    <t>G-8126</t>
  </si>
  <si>
    <t>L08276</t>
  </si>
  <si>
    <t>A07444</t>
  </si>
  <si>
    <t>L07464</t>
  </si>
  <si>
    <t>L-8280</t>
  </si>
  <si>
    <t>A-7331</t>
  </si>
  <si>
    <t>L-8172</t>
  </si>
  <si>
    <t>G07438</t>
  </si>
  <si>
    <t>G-8285</t>
  </si>
  <si>
    <t>R-7427</t>
  </si>
  <si>
    <t>A07757</t>
  </si>
  <si>
    <t>L08023</t>
  </si>
  <si>
    <t>L-7583</t>
  </si>
  <si>
    <t>R08271</t>
  </si>
  <si>
    <t>G-7593</t>
  </si>
  <si>
    <t>G08065</t>
  </si>
  <si>
    <t>L07899</t>
  </si>
  <si>
    <t>L08198</t>
  </si>
  <si>
    <t>L-7454</t>
  </si>
  <si>
    <t>R-7433</t>
  </si>
  <si>
    <t>L07486</t>
  </si>
  <si>
    <t>L07805</t>
  </si>
  <si>
    <t>L-8277</t>
  </si>
  <si>
    <t>R08165</t>
  </si>
  <si>
    <t>R-7508</t>
  </si>
  <si>
    <t>L07363</t>
  </si>
  <si>
    <t>A-7623</t>
  </si>
  <si>
    <t>L-8436</t>
  </si>
  <si>
    <t>G-8136</t>
  </si>
  <si>
    <t>R07355</t>
  </si>
  <si>
    <t>G08116</t>
  </si>
  <si>
    <t>G-8053</t>
  </si>
  <si>
    <t>L-7625</t>
  </si>
  <si>
    <t>A-7911</t>
  </si>
  <si>
    <t>R-7754</t>
  </si>
  <si>
    <t>R-7617</t>
  </si>
  <si>
    <t>A08437</t>
  </si>
  <si>
    <t>R07798</t>
  </si>
  <si>
    <t>G08247</t>
  </si>
  <si>
    <t>R07637</t>
  </si>
  <si>
    <t>G-8335</t>
  </si>
  <si>
    <t>R08092</t>
  </si>
  <si>
    <t>L-8245</t>
  </si>
  <si>
    <t>A08496</t>
  </si>
  <si>
    <t>A-8044</t>
  </si>
  <si>
    <t>R07306</t>
  </si>
  <si>
    <t>R07344</t>
  </si>
  <si>
    <t>R08474</t>
  </si>
  <si>
    <t>R-8333</t>
  </si>
  <si>
    <t>A07892</t>
  </si>
  <si>
    <t>A-8479</t>
  </si>
  <si>
    <t>G-8275</t>
  </si>
  <si>
    <t>A07318</t>
  </si>
  <si>
    <t>A-8445</t>
  </si>
  <si>
    <t>R07941</t>
  </si>
  <si>
    <t>R-8256</t>
  </si>
  <si>
    <t>R08353</t>
  </si>
  <si>
    <t>L08159</t>
  </si>
  <si>
    <t>A07508</t>
  </si>
  <si>
    <t>L-7546</t>
  </si>
  <si>
    <t>G-7746</t>
  </si>
  <si>
    <t>G-8370</t>
  </si>
  <si>
    <t>G-7915</t>
  </si>
  <si>
    <t>R07381</t>
  </si>
  <si>
    <t>A08198</t>
  </si>
  <si>
    <t>G-7736</t>
  </si>
  <si>
    <t>A07910</t>
  </si>
  <si>
    <t>G08200</t>
  </si>
  <si>
    <t>A-8323</t>
  </si>
  <si>
    <t>L-7515</t>
  </si>
  <si>
    <t>G-8297</t>
  </si>
  <si>
    <t>A07601</t>
  </si>
  <si>
    <t>L08263</t>
  </si>
  <si>
    <t>A07591</t>
  </si>
  <si>
    <t>L07526</t>
  </si>
  <si>
    <t>A-7693</t>
  </si>
  <si>
    <t>L-7736</t>
  </si>
  <si>
    <t>G-7317</t>
  </si>
  <si>
    <t>A07596</t>
  </si>
  <si>
    <t>A-8218</t>
  </si>
  <si>
    <t>G07894</t>
  </si>
  <si>
    <t>G-8120</t>
  </si>
  <si>
    <t>R07969</t>
  </si>
  <si>
    <t>A08027</t>
  </si>
  <si>
    <t>L-7915</t>
  </si>
  <si>
    <t>A-7732</t>
  </si>
  <si>
    <t>G-7340</t>
  </si>
  <si>
    <t>G-8441</t>
  </si>
  <si>
    <t>G-7699</t>
  </si>
  <si>
    <t>R-8153</t>
  </si>
  <si>
    <t>G07586</t>
  </si>
  <si>
    <t>A-8289</t>
  </si>
  <si>
    <t>R-7381</t>
  </si>
  <si>
    <t>A-8207</t>
  </si>
  <si>
    <t>L-8350</t>
  </si>
  <si>
    <t>L-8465</t>
  </si>
  <si>
    <t>A-7736</t>
  </si>
  <si>
    <t>R-8349</t>
  </si>
  <si>
    <t>A07600</t>
  </si>
  <si>
    <t>G07887</t>
  </si>
  <si>
    <t>A-8000</t>
  </si>
  <si>
    <t>R08082</t>
  </si>
  <si>
    <t>L07353</t>
  </si>
  <si>
    <t>R07598</t>
  </si>
  <si>
    <t>R-7614</t>
  </si>
  <si>
    <t>L08160</t>
  </si>
  <si>
    <t>R-7436</t>
  </si>
  <si>
    <t>L-8391</t>
  </si>
  <si>
    <t>G07338</t>
  </si>
  <si>
    <t>R08117</t>
  </si>
  <si>
    <t>A-7745</t>
  </si>
  <si>
    <t>R08371</t>
  </si>
  <si>
    <t>R-7822</t>
  </si>
  <si>
    <t>A-7918</t>
  </si>
  <si>
    <t>G-7391</t>
  </si>
  <si>
    <t>R-8194</t>
  </si>
  <si>
    <t>L07839</t>
  </si>
  <si>
    <t>L08029</t>
  </si>
  <si>
    <t>A07736</t>
  </si>
  <si>
    <t>L07359</t>
  </si>
  <si>
    <t>L08013</t>
  </si>
  <si>
    <t>L07315</t>
  </si>
  <si>
    <t>G07431</t>
  </si>
  <si>
    <t>R-7637</t>
  </si>
  <si>
    <t>R-7342</t>
  </si>
  <si>
    <t>R-8105</t>
  </si>
  <si>
    <t>L-8324</t>
  </si>
  <si>
    <t>G-7906</t>
  </si>
  <si>
    <t>A-7960</t>
  </si>
  <si>
    <t>A07621</t>
  </si>
  <si>
    <t>R-8112</t>
  </si>
  <si>
    <t>L08463</t>
  </si>
  <si>
    <t>A08286</t>
  </si>
  <si>
    <t>L-7552</t>
  </si>
  <si>
    <t>R08020</t>
  </si>
  <si>
    <t>R07617</t>
  </si>
  <si>
    <t>L08390</t>
  </si>
  <si>
    <t>A07521</t>
  </si>
  <si>
    <t>R-8084</t>
  </si>
  <si>
    <t>L-7989</t>
  </si>
  <si>
    <t>L-8062</t>
  </si>
  <si>
    <t>G-8403</t>
  </si>
  <si>
    <t>R-8368</t>
  </si>
  <si>
    <t>G07607</t>
  </si>
  <si>
    <t>L-7790</t>
  </si>
  <si>
    <t>A08137</t>
  </si>
  <si>
    <t>L08018</t>
  </si>
  <si>
    <t>A-7686</t>
  </si>
  <si>
    <t>A07343</t>
  </si>
  <si>
    <t>R07570</t>
  </si>
  <si>
    <t>R-8111</t>
  </si>
  <si>
    <t>A-7464</t>
  </si>
  <si>
    <t>A08485</t>
  </si>
  <si>
    <t>G-7308</t>
  </si>
  <si>
    <t>G-7945</t>
  </si>
  <si>
    <t>A08161</t>
  </si>
  <si>
    <t>R07658</t>
  </si>
  <si>
    <t>G08476</t>
  </si>
  <si>
    <t>G08295</t>
  </si>
  <si>
    <t>A08370</t>
  </si>
  <si>
    <t>G-8212</t>
  </si>
  <si>
    <t>R07993</t>
  </si>
  <si>
    <t>L-8426</t>
  </si>
  <si>
    <t>G-7594</t>
  </si>
  <si>
    <t>A07366</t>
  </si>
  <si>
    <t>R-7462</t>
  </si>
  <si>
    <t>A07714</t>
  </si>
  <si>
    <t>A-7568</t>
  </si>
  <si>
    <t>A-7685</t>
  </si>
  <si>
    <t>A-7576</t>
  </si>
  <si>
    <t>G-7611</t>
  </si>
  <si>
    <t>G-8242</t>
  </si>
  <si>
    <t>L-7414</t>
  </si>
  <si>
    <t>L07613</t>
  </si>
  <si>
    <t>L-7661</t>
  </si>
  <si>
    <t>L07346</t>
  </si>
  <si>
    <t>R-8338</t>
  </si>
  <si>
    <t>G-7348</t>
  </si>
  <si>
    <t>A08320</t>
  </si>
  <si>
    <t>A-8263</t>
  </si>
  <si>
    <t>G08364</t>
  </si>
  <si>
    <t>G08349</t>
  </si>
  <si>
    <t>G07625</t>
  </si>
  <si>
    <t>L07779</t>
  </si>
  <si>
    <t>G-8398</t>
  </si>
  <si>
    <t>L07737</t>
  </si>
  <si>
    <t>L08123</t>
  </si>
  <si>
    <t>L-7309</t>
  </si>
  <si>
    <t>G-7662</t>
  </si>
  <si>
    <t>A08435</t>
  </si>
  <si>
    <t>L-7904</t>
  </si>
  <si>
    <t>G-7738</t>
  </si>
  <si>
    <t>A-7437</t>
  </si>
  <si>
    <t>G-7896</t>
  </si>
  <si>
    <t>G07851</t>
  </si>
  <si>
    <t>A-7935</t>
  </si>
  <si>
    <t>A08454</t>
  </si>
  <si>
    <t>R-7325</t>
  </si>
  <si>
    <t>R-8345</t>
  </si>
  <si>
    <t>G07773</t>
  </si>
  <si>
    <t>R07757</t>
  </si>
  <si>
    <t>A07996</t>
  </si>
  <si>
    <t>R-8014</t>
  </si>
  <si>
    <t>G07365</t>
  </si>
  <si>
    <t>A07584</t>
  </si>
  <si>
    <t>A08357</t>
  </si>
  <si>
    <t>L07414</t>
  </si>
  <si>
    <t>R-7691</t>
  </si>
  <si>
    <t>A08240</t>
  </si>
  <si>
    <t>G-7936</t>
  </si>
  <si>
    <t>R-7970</t>
  </si>
  <si>
    <t>R07655</t>
  </si>
  <si>
    <t>R08049</t>
  </si>
  <si>
    <t>A08497</t>
  </si>
  <si>
    <t>G08352</t>
  </si>
  <si>
    <t>L08490</t>
  </si>
  <si>
    <t>L07815</t>
  </si>
  <si>
    <t>A07625</t>
  </si>
  <si>
    <t>L-7633</t>
  </si>
  <si>
    <t>L-7611</t>
  </si>
  <si>
    <t>A-7672</t>
  </si>
  <si>
    <t>L08296</t>
  </si>
  <si>
    <t>A-8317</t>
  </si>
  <si>
    <t>R-8500</t>
  </si>
  <si>
    <t>A-7316</t>
  </si>
  <si>
    <t>G-7832</t>
  </si>
  <si>
    <t>G08192</t>
  </si>
  <si>
    <t>G-7990</t>
  </si>
  <si>
    <t>R08202</t>
  </si>
  <si>
    <t>L-8012</t>
  </si>
  <si>
    <t>L07387</t>
  </si>
  <si>
    <t>G-8081</t>
  </si>
  <si>
    <t>L-7980</t>
  </si>
  <si>
    <t>L07658</t>
  </si>
  <si>
    <t>R07783</t>
  </si>
  <si>
    <t>R08438</t>
  </si>
  <si>
    <t>G08320</t>
  </si>
  <si>
    <t>L07809</t>
  </si>
  <si>
    <t>G-7415</t>
  </si>
  <si>
    <t>R08141</t>
  </si>
  <si>
    <t>R-7805</t>
  </si>
  <si>
    <t>L-8443</t>
  </si>
  <si>
    <t>G-8436</t>
  </si>
  <si>
    <t>G-7727</t>
  </si>
  <si>
    <t>R08155</t>
  </si>
  <si>
    <t>L08368</t>
  </si>
  <si>
    <t>R07324</t>
  </si>
  <si>
    <t>L-7571</t>
  </si>
  <si>
    <t>R-8313</t>
  </si>
  <si>
    <t>R08452</t>
  </si>
  <si>
    <t>L-8103</t>
  </si>
  <si>
    <t>L-7999</t>
  </si>
  <si>
    <t>A-7486</t>
  </si>
  <si>
    <t>R-7878</t>
  </si>
  <si>
    <t>G-8478</t>
  </si>
  <si>
    <t>L-7344</t>
  </si>
  <si>
    <t>R08222</t>
  </si>
  <si>
    <t>A08201</t>
  </si>
  <si>
    <t>L-8464</t>
  </si>
  <si>
    <t>L-8007</t>
  </si>
  <si>
    <t>A07597</t>
  </si>
  <si>
    <t>R-7937</t>
  </si>
  <si>
    <t>L-7334</t>
  </si>
  <si>
    <t>G-8388</t>
  </si>
  <si>
    <t>L-8045</t>
  </si>
  <si>
    <t>L-7657</t>
  </si>
  <si>
    <t>G08218</t>
  </si>
  <si>
    <t>R07402</t>
  </si>
  <si>
    <t>L07588</t>
  </si>
  <si>
    <t>L07596</t>
  </si>
  <si>
    <t>R07660</t>
  </si>
  <si>
    <t>L07419</t>
  </si>
  <si>
    <t>R07619</t>
  </si>
  <si>
    <t>R07399</t>
  </si>
  <si>
    <t>G07741</t>
  </si>
  <si>
    <t>G-8102</t>
  </si>
  <si>
    <t>G08424</t>
  </si>
  <si>
    <t>L07792</t>
  </si>
  <si>
    <t>L07945</t>
  </si>
  <si>
    <t>G-7616</t>
  </si>
  <si>
    <t>G08134</t>
  </si>
  <si>
    <t>A-7319</t>
  </si>
  <si>
    <t>G-7888</t>
  </si>
  <si>
    <t>G-8431</t>
  </si>
  <si>
    <t>R07845</t>
  </si>
  <si>
    <t>G-7439</t>
  </si>
  <si>
    <t>L08418</t>
  </si>
  <si>
    <t>G08353</t>
  </si>
  <si>
    <t>L08031</t>
  </si>
  <si>
    <t>L-7468</t>
  </si>
  <si>
    <t>A-8002</t>
  </si>
  <si>
    <t>L08327</t>
  </si>
  <si>
    <t>L-8200</t>
  </si>
  <si>
    <t>G-7707</t>
  </si>
  <si>
    <t>A08176</t>
  </si>
  <si>
    <t>L08097</t>
  </si>
  <si>
    <t>L08426</t>
  </si>
  <si>
    <t>R-8005</t>
  </si>
  <si>
    <t>L-8199</t>
  </si>
  <si>
    <t>L08494</t>
  </si>
  <si>
    <t>R-7533</t>
  </si>
  <si>
    <t>L08451</t>
  </si>
  <si>
    <t>R-7902</t>
  </si>
  <si>
    <t>A08238</t>
  </si>
  <si>
    <t>R07821</t>
  </si>
  <si>
    <t>G07353</t>
  </si>
  <si>
    <t>A08224</t>
  </si>
  <si>
    <t>A-7326</t>
  </si>
  <si>
    <t>G07688</t>
  </si>
  <si>
    <t>A-8469</t>
  </si>
  <si>
    <t>G-8457</t>
  </si>
  <si>
    <t>R-8056</t>
  </si>
  <si>
    <t>A08031</t>
  </si>
  <si>
    <t>R08310</t>
  </si>
  <si>
    <t>L07997</t>
  </si>
  <si>
    <t>R08492</t>
  </si>
  <si>
    <t>L-7642</t>
  </si>
  <si>
    <t>L08227</t>
  </si>
  <si>
    <t>A-7587</t>
  </si>
  <si>
    <t>A-8227</t>
  </si>
  <si>
    <t>A-7375</t>
  </si>
  <si>
    <t>R07609</t>
  </si>
  <si>
    <t>L-8225</t>
  </si>
  <si>
    <t>A-7863</t>
  </si>
  <si>
    <t>G07395</t>
  </si>
  <si>
    <t>A08355</t>
  </si>
  <si>
    <t>A-7359</t>
  </si>
  <si>
    <t>L-7368</t>
  </si>
  <si>
    <t>L07487</t>
  </si>
  <si>
    <t>A-7413</t>
  </si>
  <si>
    <t>A-7964</t>
  </si>
  <si>
    <t>A-7989</t>
  </si>
  <si>
    <t>R-8182</t>
  </si>
  <si>
    <t>L-8268</t>
  </si>
  <si>
    <t>G07330</t>
  </si>
  <si>
    <t>L-7373</t>
  </si>
  <si>
    <t>R07565</t>
  </si>
  <si>
    <t>A-7785</t>
  </si>
  <si>
    <t>A08264</t>
  </si>
  <si>
    <t>A-7720</t>
  </si>
  <si>
    <t>G-7885</t>
  </si>
  <si>
    <t>A07882</t>
  </si>
  <si>
    <t>L07401</t>
  </si>
  <si>
    <t>L07334</t>
  </si>
  <si>
    <t>A07698</t>
  </si>
  <si>
    <t>L07323</t>
  </si>
  <si>
    <t>G-7977</t>
  </si>
  <si>
    <t>G-8235</t>
  </si>
  <si>
    <t>G07988</t>
  </si>
  <si>
    <t>G-7645</t>
  </si>
  <si>
    <t>R08080</t>
  </si>
  <si>
    <t>A-7979</t>
  </si>
  <si>
    <t>R-8198</t>
  </si>
  <si>
    <t>R08394</t>
  </si>
  <si>
    <t>L08267</t>
  </si>
  <si>
    <t>R08036</t>
  </si>
  <si>
    <t>G08147</t>
  </si>
  <si>
    <t>L07461</t>
  </si>
  <si>
    <t>L08001</t>
  </si>
  <si>
    <t>G07968</t>
  </si>
  <si>
    <t>L08316</t>
  </si>
  <si>
    <t>R07528</t>
  </si>
  <si>
    <t>G07433</t>
  </si>
  <si>
    <t>A-7932</t>
  </si>
  <si>
    <t>R07681</t>
  </si>
  <si>
    <t>G-8059</t>
  </si>
  <si>
    <t>L-7354</t>
  </si>
  <si>
    <t>A-8391</t>
  </si>
  <si>
    <t>A08118</t>
  </si>
  <si>
    <t>G07396</t>
  </si>
  <si>
    <t>L-7556</t>
  </si>
  <si>
    <t>R08052</t>
  </si>
  <si>
    <t>G08419</t>
  </si>
  <si>
    <t>A-7347</t>
  </si>
  <si>
    <t>L-7668</t>
  </si>
  <si>
    <t>A-7951</t>
  </si>
  <si>
    <t>R07314</t>
  </si>
  <si>
    <t>G-8421</t>
  </si>
  <si>
    <t>R07760</t>
  </si>
  <si>
    <t>G07608</t>
  </si>
  <si>
    <t>A-8214</t>
  </si>
  <si>
    <t>R-7950</t>
  </si>
  <si>
    <t>R07640</t>
  </si>
  <si>
    <t>G07535</t>
  </si>
  <si>
    <t>G-7963</t>
  </si>
  <si>
    <t>A08046</t>
  </si>
  <si>
    <t>A08199</t>
  </si>
  <si>
    <t>R-8122</t>
  </si>
  <si>
    <t>A08262</t>
  </si>
  <si>
    <t>L07788</t>
  </si>
  <si>
    <t>A-7852</t>
  </si>
  <si>
    <t>L-7485</t>
  </si>
  <si>
    <t>L08325</t>
  </si>
  <si>
    <t>G07830</t>
  </si>
  <si>
    <t>A07437</t>
  </si>
  <si>
    <t>A07711</t>
  </si>
  <si>
    <t>L-7542</t>
  </si>
  <si>
    <t>A07986</t>
  </si>
  <si>
    <t>G07971</t>
  </si>
  <si>
    <t>G07533</t>
  </si>
  <si>
    <t>G-8082</t>
  </si>
  <si>
    <t>G08025</t>
  </si>
  <si>
    <t>G08076</t>
  </si>
  <si>
    <t>A-8485</t>
  </si>
  <si>
    <t>G08283</t>
  </si>
  <si>
    <t>G07716</t>
  </si>
  <si>
    <t>G07347</t>
  </si>
  <si>
    <t>G07956</t>
  </si>
  <si>
    <t>L07423</t>
  </si>
  <si>
    <t>R08042</t>
  </si>
  <si>
    <t>R08429</t>
  </si>
  <si>
    <t>G-7835</t>
  </si>
  <si>
    <t>R-7940</t>
  </si>
  <si>
    <t>G-8373</t>
  </si>
  <si>
    <t>L-7958</t>
  </si>
  <si>
    <t>L-8094</t>
  </si>
  <si>
    <t>A-7332</t>
  </si>
  <si>
    <t>A-7712</t>
  </si>
  <si>
    <t>R08343</t>
  </si>
  <si>
    <t>G-7656</t>
  </si>
  <si>
    <t>R-7361</t>
  </si>
  <si>
    <t>L07703</t>
  </si>
  <si>
    <t>G07929</t>
  </si>
  <si>
    <t>G-7873</t>
  </si>
  <si>
    <t>G-8138</t>
  </si>
  <si>
    <t>G-7493</t>
  </si>
  <si>
    <t>R07648</t>
  </si>
  <si>
    <t>L07620</t>
  </si>
  <si>
    <t>L-7955</t>
  </si>
  <si>
    <t>G08379</t>
  </si>
  <si>
    <t>L07857</t>
  </si>
  <si>
    <t>L-8316</t>
  </si>
  <si>
    <t>A08130</t>
  </si>
  <si>
    <t>L07793</t>
  </si>
  <si>
    <t>A07783</t>
  </si>
  <si>
    <t>R08040</t>
  </si>
  <si>
    <t>R07830</t>
  </si>
  <si>
    <t>R-7565</t>
  </si>
  <si>
    <t>G-8202</t>
  </si>
  <si>
    <t>G07337</t>
  </si>
  <si>
    <t>L-8092</t>
  </si>
  <si>
    <t>G07456</t>
  </si>
  <si>
    <t>L07896</t>
  </si>
  <si>
    <t>A-7542</t>
  </si>
  <si>
    <t>G08441</t>
  </si>
  <si>
    <t>L07530</t>
  </si>
  <si>
    <t>R-7496</t>
  </si>
  <si>
    <t>L07625</t>
  </si>
  <si>
    <t>G07381</t>
  </si>
  <si>
    <t>R-8489</t>
  </si>
  <si>
    <t>A08187</t>
  </si>
  <si>
    <t>R07554</t>
  </si>
  <si>
    <t>L07709</t>
  </si>
  <si>
    <t>A07301</t>
  </si>
  <si>
    <t>A07342</t>
  </si>
  <si>
    <t>L-8098</t>
  </si>
  <si>
    <t>R-7501</t>
  </si>
  <si>
    <t>L-7864</t>
  </si>
  <si>
    <t>A08463</t>
  </si>
  <si>
    <t>A08217</t>
  </si>
  <si>
    <t>G-7614</t>
  </si>
  <si>
    <t>A07378</t>
  </si>
  <si>
    <t>A-8410</t>
  </si>
  <si>
    <t>A-7539</t>
  </si>
  <si>
    <t>R07311</t>
  </si>
  <si>
    <t>R-8020</t>
  </si>
  <si>
    <t>R08314</t>
  </si>
  <si>
    <t>R-7328</t>
  </si>
  <si>
    <t>R07747</t>
  </si>
  <si>
    <t>G07476</t>
  </si>
  <si>
    <t>A-7302</t>
  </si>
  <si>
    <t>L-7465</t>
  </si>
  <si>
    <t>A-7500</t>
  </si>
  <si>
    <t>A-7861</t>
  </si>
  <si>
    <t>A-7817</t>
  </si>
  <si>
    <t>L08094</t>
  </si>
  <si>
    <t>G-7647</t>
  </si>
  <si>
    <t>L07689</t>
  </si>
  <si>
    <t>L-8496</t>
  </si>
  <si>
    <t>A08493</t>
  </si>
  <si>
    <t>R-7804</t>
  </si>
  <si>
    <t>G-7824</t>
  </si>
  <si>
    <t>A-7789</t>
  </si>
  <si>
    <t>A08284</t>
  </si>
  <si>
    <t>G08343</t>
  </si>
  <si>
    <t>A08029</t>
  </si>
  <si>
    <t>G-7696</t>
  </si>
  <si>
    <t>G-7596</t>
  </si>
  <si>
    <t>L-7450</t>
  </si>
  <si>
    <t>G08413</t>
  </si>
  <si>
    <t>G07371</t>
  </si>
  <si>
    <t>A08225</t>
  </si>
  <si>
    <t>A08467</t>
  </si>
  <si>
    <t>R08489</t>
  </si>
  <si>
    <t>L08149</t>
  </si>
  <si>
    <t>R07458</t>
  </si>
  <si>
    <t>R07330</t>
  </si>
  <si>
    <t>L-7545</t>
  </si>
  <si>
    <t>R07634</t>
  </si>
  <si>
    <t>G08020</t>
  </si>
  <si>
    <t>L-7944</t>
  </si>
  <si>
    <t>G-8296</t>
  </si>
  <si>
    <t>G-8499</t>
  </si>
  <si>
    <t>G-8164</t>
  </si>
  <si>
    <t>L08171</t>
  </si>
  <si>
    <t>R-7848</t>
  </si>
  <si>
    <t>G08184</t>
  </si>
  <si>
    <t>G-7465</t>
  </si>
  <si>
    <t>L-7866</t>
  </si>
  <si>
    <t>G-7414</t>
  </si>
  <si>
    <t>G-7532</t>
  </si>
  <si>
    <t>G07398</t>
  </si>
  <si>
    <t>G07361</t>
  </si>
  <si>
    <t>A-7925</t>
  </si>
  <si>
    <t>R07460</t>
  </si>
  <si>
    <t>G-8450</t>
  </si>
  <si>
    <t>A-8045</t>
  </si>
  <si>
    <t>L07704</t>
  </si>
  <si>
    <t>L-7540</t>
  </si>
  <si>
    <t>L08456</t>
  </si>
  <si>
    <t>L08117</t>
  </si>
  <si>
    <t>L08218</t>
  </si>
  <si>
    <t>L07443</t>
  </si>
  <si>
    <t>G-7559</t>
  </si>
  <si>
    <t>G07423</t>
  </si>
  <si>
    <t>L07933</t>
  </si>
  <si>
    <t>R-7623</t>
  </si>
  <si>
    <t>L-8015</t>
  </si>
  <si>
    <t>G08455</t>
  </si>
  <si>
    <t>R07315</t>
  </si>
  <si>
    <t>G07790</t>
  </si>
  <si>
    <t>A-7927</t>
  </si>
  <si>
    <t>A-7865</t>
  </si>
  <si>
    <t>A-7897</t>
  </si>
  <si>
    <t>L-7861</t>
  </si>
  <si>
    <t>R-7327</t>
  </si>
  <si>
    <t>A-7967</t>
  </si>
  <si>
    <t>G08496</t>
  </si>
  <si>
    <t>R-7757</t>
  </si>
  <si>
    <t>R-7813</t>
  </si>
  <si>
    <t>R07359</t>
  </si>
  <si>
    <t>G-7602</t>
  </si>
  <si>
    <t>A-8098</t>
  </si>
  <si>
    <t>L07861</t>
  </si>
  <si>
    <t>R07814</t>
  </si>
  <si>
    <t>R-7544</t>
  </si>
  <si>
    <t>R07585</t>
  </si>
  <si>
    <t>R07484</t>
  </si>
  <si>
    <t>A-7322</t>
  </si>
  <si>
    <t>G-7826</t>
  </si>
  <si>
    <t>L08140</t>
  </si>
  <si>
    <t>A-8256</t>
  </si>
  <si>
    <t>G08032</t>
  </si>
  <si>
    <t>L-8057</t>
  </si>
  <si>
    <t>A08207</t>
  </si>
  <si>
    <t>L-7982</t>
  </si>
  <si>
    <t>R08415</t>
  </si>
  <si>
    <t>L08500</t>
  </si>
  <si>
    <t>L08185</t>
  </si>
  <si>
    <t>A08400</t>
  </si>
  <si>
    <t>R-7659</t>
  </si>
  <si>
    <t>A07858</t>
  </si>
  <si>
    <t>A-7942</t>
  </si>
  <si>
    <t>R-7972</t>
  </si>
  <si>
    <t>G-8004</t>
  </si>
  <si>
    <t>R-8260</t>
  </si>
  <si>
    <t>L08347</t>
  </si>
  <si>
    <t>A-7913</t>
  </si>
  <si>
    <t>A07962</t>
  </si>
  <si>
    <t>L-7981</t>
  </si>
  <si>
    <t>A08128</t>
  </si>
  <si>
    <t>G-7472</t>
  </si>
  <si>
    <t>R07597</t>
  </si>
  <si>
    <t>L-7549</t>
  </si>
  <si>
    <t>G-7492</t>
  </si>
  <si>
    <t>G08149</t>
  </si>
  <si>
    <t>A-7412</t>
  </si>
  <si>
    <t>A07731</t>
  </si>
  <si>
    <t>R08466</t>
  </si>
  <si>
    <t>L07488</t>
  </si>
  <si>
    <t>A07994</t>
  </si>
  <si>
    <t>G08359</t>
  </si>
  <si>
    <t>A07706</t>
  </si>
  <si>
    <t>A07971</t>
  </si>
  <si>
    <t>A08120</t>
  </si>
  <si>
    <t>L-8448</t>
  </si>
  <si>
    <t>G-8118</t>
  </si>
  <si>
    <t>G07475</t>
  </si>
  <si>
    <t>R-8386</t>
  </si>
  <si>
    <t>L07514</t>
  </si>
  <si>
    <t>A-8201</t>
  </si>
  <si>
    <t>G08030</t>
  </si>
  <si>
    <t>L-8352</t>
  </si>
  <si>
    <t>A07518</t>
  </si>
  <si>
    <t>R08450</t>
  </si>
  <si>
    <t>L07398</t>
  </si>
  <si>
    <t>R07937</t>
  </si>
  <si>
    <t>R-7855</t>
  </si>
  <si>
    <t>G07439</t>
  </si>
  <si>
    <t>L07673</t>
  </si>
  <si>
    <t>A07744</t>
  </si>
  <si>
    <t>A07370</t>
  </si>
  <si>
    <t>G07540</t>
  </si>
  <si>
    <t>L08216</t>
  </si>
  <si>
    <t>R-7429</t>
  </si>
  <si>
    <t>G-8041</t>
  </si>
  <si>
    <t>L-7730</t>
  </si>
  <si>
    <t>R-8284</t>
  </si>
  <si>
    <t>L08450</t>
  </si>
  <si>
    <t>G-7666</t>
  </si>
  <si>
    <t>A08039</t>
  </si>
  <si>
    <t>A-7646</t>
  </si>
  <si>
    <t>L-7853</t>
  </si>
  <si>
    <t>G08145</t>
  </si>
  <si>
    <t>L-7478</t>
  </si>
  <si>
    <t>L08354</t>
  </si>
  <si>
    <t>L08168</t>
  </si>
  <si>
    <t>L-7343</t>
  </si>
  <si>
    <t>L07575</t>
  </si>
  <si>
    <t>G-8058</t>
  </si>
  <si>
    <t>R-7975</t>
  </si>
  <si>
    <t>R-7522</t>
  </si>
  <si>
    <t>A-7361</t>
  </si>
  <si>
    <t>R08123</t>
  </si>
  <si>
    <t>G07325</t>
  </si>
  <si>
    <t>R07333</t>
  </si>
  <si>
    <t>A-7692</t>
  </si>
  <si>
    <t>G07869</t>
  </si>
  <si>
    <t>L08466</t>
  </si>
  <si>
    <t>R07704</t>
  </si>
  <si>
    <t>L07678</t>
  </si>
  <si>
    <t>G07481</t>
  </si>
  <si>
    <t>R-8083</t>
  </si>
  <si>
    <t>G-7579</t>
  </si>
  <si>
    <t>R08246</t>
  </si>
  <si>
    <t>G07911</t>
  </si>
  <si>
    <t>G08313</t>
  </si>
  <si>
    <t>G08451</t>
  </si>
  <si>
    <t>A-8025</t>
  </si>
  <si>
    <t>G07383</t>
  </si>
  <si>
    <t>G-8483</t>
  </si>
  <si>
    <t>L07961</t>
  </si>
  <si>
    <t>R-8424</t>
  </si>
  <si>
    <t>R08065</t>
  </si>
  <si>
    <t>L-7499</t>
  </si>
  <si>
    <t>A-8126</t>
  </si>
  <si>
    <t>R-7464</t>
  </si>
  <si>
    <t>L08460</t>
  </si>
  <si>
    <t>R08164</t>
  </si>
  <si>
    <t>A07950</t>
  </si>
  <si>
    <t>L-8372</t>
  </si>
  <si>
    <t>R07834</t>
  </si>
  <si>
    <t>L-7649</t>
  </si>
  <si>
    <t>R-7661</t>
  </si>
  <si>
    <t>G-7346</t>
  </si>
  <si>
    <t>A-8064</t>
  </si>
  <si>
    <t>G-8311</t>
  </si>
  <si>
    <t>L08239</t>
  </si>
  <si>
    <t>R-7376</t>
  </si>
  <si>
    <t>L07511</t>
  </si>
  <si>
    <t>L-7706</t>
  </si>
  <si>
    <t>R-8326</t>
  </si>
  <si>
    <t>R-8121</t>
  </si>
  <si>
    <t>G-7474</t>
  </si>
  <si>
    <t>L07442</t>
  </si>
  <si>
    <t>R-8374</t>
  </si>
  <si>
    <t>L-7623</t>
  </si>
  <si>
    <t>A-7954</t>
  </si>
  <si>
    <t>A-8399</t>
  </si>
  <si>
    <t>G-8021</t>
  </si>
  <si>
    <t>A07599</t>
  </si>
  <si>
    <t>A-7428</t>
  </si>
  <si>
    <t>L-7328</t>
  </si>
  <si>
    <t>A08053</t>
  </si>
  <si>
    <t>A07995</t>
  </si>
  <si>
    <t>G08013</t>
  </si>
  <si>
    <t>A08426</t>
  </si>
  <si>
    <t>G08467</t>
  </si>
  <si>
    <t>R08475</t>
  </si>
  <si>
    <t>L-7413</t>
  </si>
  <si>
    <t>R-7978</t>
  </si>
  <si>
    <t>R07524</t>
  </si>
  <si>
    <t>R-8419</t>
  </si>
  <si>
    <t>A07761</t>
  </si>
  <si>
    <t>A-7743</t>
  </si>
  <si>
    <t>L-8387</t>
  </si>
  <si>
    <t>R-8413</t>
  </si>
  <si>
    <t>G-7728</t>
  </si>
  <si>
    <t>L08406</t>
  </si>
  <si>
    <t>G08150</t>
  </si>
  <si>
    <t>R-8243</t>
  </si>
  <si>
    <t>G07368</t>
  </si>
  <si>
    <t>L08257</t>
  </si>
  <si>
    <t>L-8469</t>
  </si>
  <si>
    <t>L07527</t>
  </si>
  <si>
    <t>A08072</t>
  </si>
  <si>
    <t>L07664</t>
  </si>
  <si>
    <t>G08177</t>
  </si>
  <si>
    <t>R-7968</t>
  </si>
  <si>
    <t>G07959</t>
  </si>
  <si>
    <t>G-7497</t>
  </si>
  <si>
    <t>A07401</t>
  </si>
  <si>
    <t>G08465</t>
  </si>
  <si>
    <t>R07738</t>
  </si>
  <si>
    <t>R08171</t>
  </si>
  <si>
    <t>G-7575</t>
  </si>
  <si>
    <t>R08254</t>
  </si>
  <si>
    <t>G-7749</t>
  </si>
  <si>
    <t>G07852</t>
  </si>
  <si>
    <t>G-8492</t>
  </si>
  <si>
    <t>A-7330</t>
  </si>
  <si>
    <t>R-7816</t>
  </si>
  <si>
    <t>R-7547</t>
  </si>
  <si>
    <t>L07471</t>
  </si>
  <si>
    <t>R-8115</t>
  </si>
  <si>
    <t>L-7415</t>
  </si>
  <si>
    <t>A08434</t>
  </si>
  <si>
    <t>L-7578</t>
  </si>
  <si>
    <t>L-7916</t>
  </si>
  <si>
    <t>R07844</t>
  </si>
  <si>
    <t>G-7770</t>
  </si>
  <si>
    <t>R-7538</t>
  </si>
  <si>
    <t>G-8464</t>
  </si>
  <si>
    <t>G-7833</t>
  </si>
  <si>
    <t>L07577</t>
  </si>
  <si>
    <t>G-7840</t>
  </si>
  <si>
    <t>G08024</t>
  </si>
  <si>
    <t>A-7990</t>
  </si>
  <si>
    <t>R-7911</t>
  </si>
  <si>
    <t>G-7457</t>
  </si>
  <si>
    <t>G08452</t>
  </si>
  <si>
    <t>G07878</t>
  </si>
  <si>
    <t>A-7977</t>
  </si>
  <si>
    <t>A-8187</t>
  </si>
  <si>
    <t>R-7801</t>
  </si>
  <si>
    <t>A07737</t>
  </si>
  <si>
    <t>R-7430</t>
  </si>
  <si>
    <t>G07591</t>
  </si>
  <si>
    <t>L-7382</t>
  </si>
  <si>
    <t>L-7680</t>
  </si>
  <si>
    <t>A07719</t>
  </si>
  <si>
    <t>R-7582</t>
  </si>
  <si>
    <t>G07853</t>
  </si>
  <si>
    <t>A07914</t>
  </si>
  <si>
    <t>R-8041</t>
  </si>
  <si>
    <t>R-8052</t>
  </si>
  <si>
    <t>A07395</t>
  </si>
  <si>
    <t>A-7833</t>
  </si>
  <si>
    <t>R07543</t>
  </si>
  <si>
    <t>G-7842</t>
  </si>
  <si>
    <t>G07801</t>
  </si>
  <si>
    <t>G08002</t>
  </si>
  <si>
    <t>G-7630</t>
  </si>
  <si>
    <t>R-7647</t>
  </si>
  <si>
    <t>A-7749</t>
  </si>
  <si>
    <t>G08017</t>
  </si>
  <si>
    <t>A08387</t>
  </si>
  <si>
    <t>G-7766</t>
  </si>
  <si>
    <t>R08204</t>
  </si>
  <si>
    <t>G08261</t>
  </si>
  <si>
    <t>A07781</t>
  </si>
  <si>
    <t>R-8400</t>
  </si>
  <si>
    <t>G-7395</t>
  </si>
  <si>
    <t>L-8473</t>
  </si>
  <si>
    <t>R08009</t>
  </si>
  <si>
    <t>L-7863</t>
  </si>
  <si>
    <t>R07657</t>
  </si>
  <si>
    <t>G08385</t>
  </si>
  <si>
    <t>G-8448</t>
  </si>
  <si>
    <t>L07524</t>
  </si>
  <si>
    <t>G-7565</t>
  </si>
  <si>
    <t>L07422</t>
  </si>
  <si>
    <t>A08050</t>
  </si>
  <si>
    <t>G07573</t>
  </si>
  <si>
    <t>G07961</t>
  </si>
  <si>
    <t>L-8152</t>
  </si>
  <si>
    <t>G-8152</t>
  </si>
  <si>
    <t>A08337</t>
  </si>
  <si>
    <t>G08169</t>
  </si>
  <si>
    <t>A-7577</t>
  </si>
  <si>
    <t>A-8121</t>
  </si>
  <si>
    <t>A08379</t>
  </si>
  <si>
    <t>G-8210</t>
  </si>
  <si>
    <t>G07974</t>
  </si>
  <si>
    <t>G-7756</t>
  </si>
  <si>
    <t>A-7617</t>
  </si>
  <si>
    <t>L08241</t>
  </si>
  <si>
    <t>R-7382</t>
  </si>
  <si>
    <t>R-8455</t>
  </si>
  <si>
    <t>R08198</t>
  </si>
  <si>
    <t>G08444</t>
  </si>
  <si>
    <t>L08336</t>
  </si>
  <si>
    <t>R08047</t>
  </si>
  <si>
    <t>A-8373</t>
  </si>
  <si>
    <t>L-8366</t>
  </si>
  <si>
    <t>L-8224</t>
  </si>
  <si>
    <t>L07885</t>
  </si>
  <si>
    <t>L07536</t>
  </si>
  <si>
    <t>L-7695</t>
  </si>
  <si>
    <t>R-8024</t>
  </si>
  <si>
    <t>R07539</t>
  </si>
  <si>
    <t>A08006</t>
  </si>
  <si>
    <t>A07462</t>
  </si>
  <si>
    <t>G08307</t>
  </si>
  <si>
    <t>A-7741</t>
  </si>
  <si>
    <t>R07571</t>
  </si>
  <si>
    <t>R07302</t>
  </si>
  <si>
    <t>A07635</t>
  </si>
  <si>
    <t>R-7571</t>
  </si>
  <si>
    <t>R07914</t>
  </si>
  <si>
    <t>R-7575</t>
  </si>
  <si>
    <t>G07889</t>
  </si>
  <si>
    <t>L-8223</t>
  </si>
  <si>
    <t>L-7983</t>
  </si>
  <si>
    <t>L-7941</t>
  </si>
  <si>
    <t>L-7404</t>
  </si>
  <si>
    <t>R-7304</t>
  </si>
  <si>
    <t>G07760</t>
  </si>
  <si>
    <t>L08393</t>
  </si>
  <si>
    <t>L-8270</t>
  </si>
  <si>
    <t>L-8198</t>
  </si>
  <si>
    <t>L-7371</t>
  </si>
  <si>
    <t>L08162</t>
  </si>
  <si>
    <t>A08391</t>
  </si>
  <si>
    <t>G-7952</t>
  </si>
  <si>
    <t>R07710</t>
  </si>
  <si>
    <t>G-7809</t>
  </si>
  <si>
    <t>G07743</t>
  </si>
  <si>
    <t>R-8222</t>
  </si>
  <si>
    <t>L07349</t>
  </si>
  <si>
    <t>L-7893</t>
  </si>
  <si>
    <t>L-7932</t>
  </si>
  <si>
    <t>G07367</t>
  </si>
  <si>
    <t>R-7971</t>
  </si>
  <si>
    <t>L07921</t>
  </si>
  <si>
    <t>A07756</t>
  </si>
  <si>
    <t>A08388</t>
  </si>
  <si>
    <t>A-7855</t>
  </si>
  <si>
    <t>G-8181</t>
  </si>
  <si>
    <t>A-7697</t>
  </si>
  <si>
    <t>L-7493</t>
  </si>
  <si>
    <t>R07986</t>
  </si>
  <si>
    <t>G07809</t>
  </si>
  <si>
    <t>G07895</t>
  </si>
  <si>
    <t>A-7388</t>
  </si>
  <si>
    <t>L08167</t>
  </si>
  <si>
    <t>R-7727</t>
  </si>
  <si>
    <t>A-7613</t>
  </si>
  <si>
    <t>A-7804</t>
  </si>
  <si>
    <t>G07905</t>
  </si>
  <si>
    <t>A-7981</t>
  </si>
  <si>
    <t>G08046</t>
  </si>
  <si>
    <t>G08402</t>
  </si>
  <si>
    <t>A08447</t>
  </si>
  <si>
    <t>A07439</t>
  </si>
  <si>
    <t>L08481</t>
  </si>
  <si>
    <t>R-7442</t>
  </si>
  <si>
    <t>G07336</t>
  </si>
  <si>
    <t>R07873</t>
  </si>
  <si>
    <t>L-8471</t>
  </si>
  <si>
    <t>R08161</t>
  </si>
  <si>
    <t>L-7630</t>
  </si>
  <si>
    <t>R-7488</t>
  </si>
  <si>
    <t>R-8346</t>
  </si>
  <si>
    <t>A-8436</t>
  </si>
  <si>
    <t>G-7741</t>
  </si>
  <si>
    <t>L07679</t>
  </si>
  <si>
    <t>R07556</t>
  </si>
  <si>
    <t>A-8433</t>
  </si>
  <si>
    <t>G08049</t>
  </si>
  <si>
    <t>A07870</t>
  </si>
  <si>
    <t>R-7638</t>
  </si>
  <si>
    <t>A-8382</t>
  </si>
  <si>
    <t>A07613</t>
  </si>
  <si>
    <t>G-7679</t>
  </si>
  <si>
    <t>A08376</t>
  </si>
  <si>
    <t>R-7788</t>
  </si>
  <si>
    <t>G07301</t>
  </si>
  <si>
    <t>G-8099</t>
  </si>
  <si>
    <t>L-8123</t>
  </si>
  <si>
    <t>G-7706</t>
  </si>
  <si>
    <t>G08414</t>
  </si>
  <si>
    <t>L-7660</t>
  </si>
  <si>
    <t>L-7396</t>
  </si>
  <si>
    <t>L-7514</t>
  </si>
  <si>
    <t>A08115</t>
  </si>
  <si>
    <t>G-7535</t>
  </si>
  <si>
    <t>A-7344</t>
  </si>
  <si>
    <t>R-7378</t>
  </si>
  <si>
    <t>R-8032</t>
  </si>
  <si>
    <t>R-7499</t>
  </si>
  <si>
    <t>G07414</t>
  </si>
  <si>
    <t>L08175</t>
  </si>
  <si>
    <t>R08496</t>
  </si>
  <si>
    <t>L07355</t>
  </si>
  <si>
    <t>R-8050</t>
  </si>
  <si>
    <t>A-8116</t>
  </si>
  <si>
    <t>G07633</t>
  </si>
  <si>
    <t>G-8143</t>
  </si>
  <si>
    <t>A08268</t>
  </si>
  <si>
    <t>R07427</t>
  </si>
  <si>
    <t>R-7915</t>
  </si>
  <si>
    <t>G08464</t>
  </si>
  <si>
    <t>R07547</t>
  </si>
  <si>
    <t>R07771</t>
  </si>
  <si>
    <t>L-7367</t>
  </si>
  <si>
    <t>R07451</t>
  </si>
  <si>
    <t>G07907</t>
  </si>
  <si>
    <t>L-7525</t>
  </si>
  <si>
    <t>L-7532</t>
  </si>
  <si>
    <t>A07612</t>
  </si>
  <si>
    <t>A-7700</t>
  </si>
  <si>
    <t>A08340</t>
  </si>
  <si>
    <t>L08166</t>
  </si>
  <si>
    <t>G07527</t>
  </si>
  <si>
    <t>L08482</t>
  </si>
  <si>
    <t>A-7904</t>
  </si>
  <si>
    <t>A-7816</t>
  </si>
  <si>
    <t>G08006</t>
  </si>
  <si>
    <t>L08054</t>
  </si>
  <si>
    <t>L07469</t>
  </si>
  <si>
    <t>R07818</t>
  </si>
  <si>
    <t>G07712</t>
  </si>
  <si>
    <t>A-7835</t>
  </si>
  <si>
    <t>A-7562</t>
  </si>
  <si>
    <t>L08179</t>
  </si>
  <si>
    <t>L-8451</t>
  </si>
  <si>
    <t>A08097</t>
  </si>
  <si>
    <t>L07816</t>
  </si>
  <si>
    <t>R-7667</t>
  </si>
  <si>
    <t>A-8267</t>
  </si>
  <si>
    <t>R-8081</t>
  </si>
  <si>
    <t>L07430</t>
  </si>
  <si>
    <t>L07307</t>
  </si>
  <si>
    <t>A-7311</t>
  </si>
  <si>
    <t>A07959</t>
  </si>
  <si>
    <t>R-8155</t>
  </si>
  <si>
    <t>G-8110</t>
  </si>
  <si>
    <t>R-8259</t>
  </si>
  <si>
    <t>G-7994</t>
  </si>
  <si>
    <t>R08066</t>
  </si>
  <si>
    <t>G-8360</t>
  </si>
  <si>
    <t>L-8346</t>
  </si>
  <si>
    <t>L-7830</t>
  </si>
  <si>
    <t>R-8098</t>
  </si>
  <si>
    <t>G-7806</t>
  </si>
  <si>
    <t>L-8321</t>
  </si>
  <si>
    <t>L08093</t>
  </si>
  <si>
    <t>R08265</t>
  </si>
  <si>
    <t>G-8487</t>
  </si>
  <si>
    <t>A08369</t>
  </si>
  <si>
    <t>G07441</t>
  </si>
  <si>
    <t>A-7603</t>
  </si>
  <si>
    <t>G-8084</t>
  </si>
  <si>
    <t>G-7590</t>
  </si>
  <si>
    <t>R07587</t>
  </si>
  <si>
    <t>G07587</t>
  </si>
  <si>
    <t>L07757</t>
  </si>
  <si>
    <t>L07784</t>
  </si>
  <si>
    <t>L-7310</t>
  </si>
  <si>
    <t>A08382</t>
  </si>
  <si>
    <t>G08124</t>
  </si>
  <si>
    <t>G08265</t>
  </si>
  <si>
    <t>A-7841</t>
  </si>
  <si>
    <t>A-8455</t>
  </si>
  <si>
    <t>A08075</t>
  </si>
  <si>
    <t>G-7361</t>
  </si>
  <si>
    <t>A07381</t>
  </si>
  <si>
    <t>L07660</t>
  </si>
  <si>
    <t>G-7319</t>
  </si>
  <si>
    <t>A08138</t>
  </si>
  <si>
    <t>L07405</t>
  </si>
  <si>
    <t>A07764</t>
  </si>
  <si>
    <t>R07537</t>
  </si>
  <si>
    <t>L-7667</t>
  </si>
  <si>
    <t>L-7971</t>
  </si>
  <si>
    <t>R-7909</t>
  </si>
  <si>
    <t>A-7884</t>
  </si>
  <si>
    <t>L07599</t>
  </si>
  <si>
    <t>G07378</t>
  </si>
  <si>
    <t>L08322</t>
  </si>
  <si>
    <t>L07756</t>
  </si>
  <si>
    <t>L08137</t>
  </si>
  <si>
    <t>G08187</t>
  </si>
  <si>
    <t>R-7938</t>
  </si>
  <si>
    <t>G-8000</t>
  </si>
  <si>
    <t>G-7927</t>
  </si>
  <si>
    <t>R-7927</t>
  </si>
  <si>
    <t>R07997</t>
  </si>
  <si>
    <t>A-7449</t>
  </si>
  <si>
    <t>A-8105</t>
  </si>
  <si>
    <t>R07390</t>
  </si>
  <si>
    <t>G08170</t>
  </si>
  <si>
    <t>R-8302</t>
  </si>
  <si>
    <t>L07639</t>
  </si>
  <si>
    <t>R-7783</t>
  </si>
  <si>
    <t>R07492</t>
  </si>
  <si>
    <t>L07585</t>
  </si>
  <si>
    <t>R-7650</t>
  </si>
  <si>
    <t>G-7643</t>
  </si>
  <si>
    <t>A-7644</t>
  </si>
  <si>
    <t>A07680</t>
  </si>
  <si>
    <t>L-7865</t>
  </si>
  <si>
    <t>R-8232</t>
  </si>
  <si>
    <t>L07953</t>
  </si>
  <si>
    <t>A-8003</t>
  </si>
  <si>
    <t>L08116</t>
  </si>
  <si>
    <t>G-7366</t>
  </si>
  <si>
    <t>G-7357</t>
  </si>
  <si>
    <t>R07574</t>
  </si>
  <si>
    <t>A-7334</t>
  </si>
  <si>
    <t>L-7828</t>
  </si>
  <si>
    <t>L08144</t>
  </si>
  <si>
    <t>L08037</t>
  </si>
  <si>
    <t>R-7651</t>
  </si>
  <si>
    <t>A-7496</t>
  </si>
  <si>
    <t>A-7466</t>
  </si>
  <si>
    <t>R-7558</t>
  </si>
  <si>
    <t>R-8258</t>
  </si>
  <si>
    <t>R07974</t>
  </si>
  <si>
    <t>L-7337</t>
  </si>
  <si>
    <t>G07752</t>
  </si>
  <si>
    <t>G08212</t>
  </si>
  <si>
    <t>G07499</t>
  </si>
  <si>
    <t>G-8389</t>
  </si>
  <si>
    <t>L07675</t>
  </si>
  <si>
    <t>R07500</t>
  </si>
  <si>
    <t>A07545</t>
  </si>
  <si>
    <t>R-8090</t>
  </si>
  <si>
    <t>R07340</t>
  </si>
  <si>
    <t>L-7501</t>
  </si>
  <si>
    <t>G08291</t>
  </si>
  <si>
    <t>R07923</t>
  </si>
  <si>
    <t>R-7302</t>
  </si>
  <si>
    <t>A-7787</t>
  </si>
  <si>
    <t>L-8364</t>
  </si>
  <si>
    <t>L08441</t>
  </si>
  <si>
    <t>L-8310</t>
  </si>
  <si>
    <t>A07877</t>
  </si>
  <si>
    <t>A-7747</t>
  </si>
  <si>
    <t>R-8322</t>
  </si>
  <si>
    <t>L-7412</t>
  </si>
  <si>
    <t>G-7876</t>
  </si>
  <si>
    <t>A07880</t>
  </si>
  <si>
    <t>A07465</t>
  </si>
  <si>
    <t>R07594</t>
  </si>
  <si>
    <t>R-7479</t>
  </si>
  <si>
    <t>L07384</t>
  </si>
  <si>
    <t>A08055</t>
  </si>
  <si>
    <t>L07583</t>
  </si>
  <si>
    <t>G-8007</t>
  </si>
  <si>
    <t>L07605</t>
  </si>
  <si>
    <t>L08397</t>
  </si>
  <si>
    <t>L08315</t>
  </si>
  <si>
    <t>R-7643</t>
  </si>
  <si>
    <t>G07826</t>
  </si>
  <si>
    <t>L-7655</t>
  </si>
  <si>
    <t>G08472</t>
  </si>
  <si>
    <t>A08189</t>
  </si>
  <si>
    <t>A-8137</t>
  </si>
  <si>
    <t>L07923</t>
  </si>
  <si>
    <t>R07378</t>
  </si>
  <si>
    <t>L-7461</t>
  </si>
  <si>
    <t>L-7636</t>
  </si>
  <si>
    <t>R-7498</t>
  </si>
  <si>
    <t>L-7391</t>
  </si>
  <si>
    <t>R-7644</t>
  </si>
  <si>
    <t>A07446</t>
  </si>
  <si>
    <t>R07645</t>
  </si>
  <si>
    <t>L-7900</t>
  </si>
  <si>
    <t>G07332</t>
  </si>
  <si>
    <t>A-8114</t>
  </si>
  <si>
    <t>R-8137</t>
  </si>
  <si>
    <t>G07314</t>
  </si>
  <si>
    <t>A07397</t>
  </si>
  <si>
    <t>R-8278</t>
  </si>
  <si>
    <t>A-7301</t>
  </si>
  <si>
    <t>L07389</t>
  </si>
  <si>
    <t>A08259</t>
  </si>
  <si>
    <t>R08001</t>
  </si>
  <si>
    <t>A07770</t>
  </si>
  <si>
    <t>R-7674</t>
  </si>
  <si>
    <t>L-7745</t>
  </si>
  <si>
    <t>G-8078</t>
  </si>
  <si>
    <t>L07999</t>
  </si>
  <si>
    <t>R-7481</t>
  </si>
  <si>
    <t>G-7825</t>
  </si>
  <si>
    <t>G-7895</t>
  </si>
  <si>
    <t>L08320</t>
  </si>
  <si>
    <t>G07508</t>
  </si>
  <si>
    <t>L08306</t>
  </si>
  <si>
    <t>A08164</t>
  </si>
  <si>
    <t>A-8471</t>
  </si>
  <si>
    <t>G-8217</t>
  </si>
  <si>
    <t>R08031</t>
  </si>
  <si>
    <t>G08484</t>
  </si>
  <si>
    <t>G-7837</t>
  </si>
  <si>
    <t>R08441</t>
  </si>
  <si>
    <t>L07852</t>
  </si>
  <si>
    <t>L-7899</t>
  </si>
  <si>
    <t>A07871</t>
  </si>
  <si>
    <t>R-7622</t>
  </si>
  <si>
    <t>G-7767</t>
  </si>
  <si>
    <t>R08122</t>
  </si>
  <si>
    <t>R-7489</t>
  </si>
  <si>
    <t>G-8090</t>
  </si>
  <si>
    <t>G08029</t>
  </si>
  <si>
    <t>R-7367</t>
  </si>
  <si>
    <t>G-7899</t>
  </si>
  <si>
    <t>R07482</t>
  </si>
  <si>
    <t>G-7908</t>
  </si>
  <si>
    <t>G-8132</t>
  </si>
  <si>
    <t>L07551</t>
  </si>
  <si>
    <t>A08274</t>
  </si>
  <si>
    <t>G-7797</t>
  </si>
  <si>
    <t>L08016</t>
  </si>
  <si>
    <t>A08495</t>
  </si>
  <si>
    <t>L07751</t>
  </si>
  <si>
    <t>L07300</t>
  </si>
  <si>
    <t>A07641</t>
  </si>
  <si>
    <t>L08311</t>
  </si>
  <si>
    <t>A07325</t>
  </si>
  <si>
    <t>G08022</t>
  </si>
  <si>
    <t>L07517</t>
  </si>
  <si>
    <t>G07939</t>
  </si>
  <si>
    <t>L-7781</t>
  </si>
  <si>
    <t>G08234</t>
  </si>
  <si>
    <t>R-7688</t>
  </si>
  <si>
    <t>A07493</t>
  </si>
  <si>
    <t>L-7795</t>
  </si>
  <si>
    <t>G-8080</t>
  </si>
  <si>
    <t>A08095</t>
  </si>
  <si>
    <t>G-7321</t>
  </si>
  <si>
    <t>G-8087</t>
  </si>
  <si>
    <t>A07824</t>
  </si>
  <si>
    <t>G08304</t>
  </si>
  <si>
    <t>L-8461</t>
  </si>
  <si>
    <t>L-7894</t>
  </si>
  <si>
    <t>R07325</t>
  </si>
  <si>
    <t>G-7487</t>
  </si>
  <si>
    <t>L-7756</t>
  </si>
  <si>
    <t>G08341</t>
  </si>
  <si>
    <t>L08351</t>
  </si>
  <si>
    <t>R-7468</t>
  </si>
  <si>
    <t>R-8273</t>
  </si>
  <si>
    <t>R07665</t>
  </si>
  <si>
    <t>R07326</t>
  </si>
  <si>
    <t>R07588</t>
  </si>
  <si>
    <t>A-8065</t>
  </si>
  <si>
    <t>G08001</t>
  </si>
  <si>
    <t>L08484</t>
  </si>
  <si>
    <t>G07966</t>
  </si>
  <si>
    <t>L-7950</t>
  </si>
  <si>
    <t>R-7781</t>
  </si>
  <si>
    <t>A07363</t>
  </si>
  <si>
    <t>R07538</t>
  </si>
  <si>
    <t>R-8325</t>
  </si>
  <si>
    <t>A-8486</t>
  </si>
  <si>
    <t>L07941</t>
  </si>
  <si>
    <t>L07493</t>
  </si>
  <si>
    <t>A-7709</t>
  </si>
  <si>
    <t>G07858</t>
  </si>
  <si>
    <t>A07925</t>
  </si>
  <si>
    <t>L-7936</t>
  </si>
  <si>
    <t>R07769</t>
  </si>
  <si>
    <t>R-7321</t>
  </si>
  <si>
    <t>L07650</t>
  </si>
  <si>
    <t>A07630</t>
  </si>
  <si>
    <t>G-7632</t>
  </si>
  <si>
    <t>R-7455</t>
  </si>
  <si>
    <t>A-7674</t>
  </si>
  <si>
    <t>L08318</t>
  </si>
  <si>
    <t>G07327</t>
  </si>
  <si>
    <t>A-7304</t>
  </si>
  <si>
    <t>A07334</t>
  </si>
  <si>
    <t>L07546</t>
  </si>
  <si>
    <t>G-7976</t>
  </si>
  <si>
    <t>L07971</t>
  </si>
  <si>
    <t>R-7521</t>
  </si>
  <si>
    <t>G-8207</t>
  </si>
  <si>
    <t>L-7764</t>
  </si>
  <si>
    <t>R07736</t>
  </si>
  <si>
    <t>G07739</t>
  </si>
  <si>
    <t>R07802</t>
  </si>
  <si>
    <t>A08172</t>
  </si>
  <si>
    <t>L07485</t>
  </si>
  <si>
    <t>L07516</t>
  </si>
  <si>
    <t>A-7416</t>
  </si>
  <si>
    <t>A-8272</t>
  </si>
  <si>
    <t>G08130</t>
  </si>
  <si>
    <t>G08229</t>
  </si>
  <si>
    <t>A08377</t>
  </si>
  <si>
    <t>R-8298</t>
  </si>
  <si>
    <t>A07503</t>
  </si>
  <si>
    <t>L-7711</t>
  </si>
  <si>
    <t>R07673</t>
  </si>
  <si>
    <t>G-7750</t>
  </si>
  <si>
    <t>G08185</t>
  </si>
  <si>
    <t>R08293</t>
  </si>
  <si>
    <t>R07452</t>
  </si>
  <si>
    <t>G-7480</t>
  </si>
  <si>
    <t>G-7760</t>
  </si>
  <si>
    <t>R08301</t>
  </si>
  <si>
    <t>G-8319</t>
  </si>
  <si>
    <t>G-7987</t>
  </si>
  <si>
    <t>A-7664</t>
  </si>
  <si>
    <t>A07809</t>
  </si>
  <si>
    <t>R-7707</t>
  </si>
  <si>
    <t>A-7708</t>
  </si>
  <si>
    <t>R07661</t>
  </si>
  <si>
    <t>G-7665</t>
  </si>
  <si>
    <t>G08165</t>
  </si>
  <si>
    <t>R-7387</t>
  </si>
  <si>
    <t>L-8311</t>
  </si>
  <si>
    <t>L-7553</t>
  </si>
  <si>
    <t>A07528</t>
  </si>
  <si>
    <t>R-8396</t>
  </si>
  <si>
    <t>L07397</t>
  </si>
  <si>
    <t>A07432</t>
  </si>
  <si>
    <t>G-8175</t>
  </si>
  <si>
    <t>G-7784</t>
  </si>
  <si>
    <t>A07496</t>
  </si>
  <si>
    <t>A08080</t>
  </si>
  <si>
    <t>L-8470</t>
  </si>
  <si>
    <t>A-7769</t>
  </si>
  <si>
    <t>A08280</t>
  </si>
  <si>
    <t>A07362</t>
  </si>
  <si>
    <t>L07364</t>
  </si>
  <si>
    <t>A08471</t>
  </si>
  <si>
    <t>R-7396</t>
  </si>
  <si>
    <t>A-8034</t>
  </si>
  <si>
    <t>L-7565</t>
  </si>
  <si>
    <t>G07363</t>
  </si>
  <si>
    <t>R07636</t>
  </si>
  <si>
    <t>R08162</t>
  </si>
  <si>
    <t>L-7614</t>
  </si>
  <si>
    <t>L07683</t>
  </si>
  <si>
    <t>L-8014</t>
  </si>
  <si>
    <t>G-7701</t>
  </si>
  <si>
    <t>R-7952</t>
  </si>
  <si>
    <t>A08323</t>
  </si>
  <si>
    <t>A-7420</t>
  </si>
  <si>
    <t>A-7467</t>
  </si>
  <si>
    <t>G07686</t>
  </si>
  <si>
    <t>A07640</t>
  </si>
  <si>
    <t>R-7506</t>
  </si>
  <si>
    <t>L07742</t>
  </si>
  <si>
    <t>R-7550</t>
  </si>
  <si>
    <t>R08070</t>
  </si>
  <si>
    <t>A-8024</t>
  </si>
  <si>
    <t>R07970</t>
  </si>
  <si>
    <t>A-7482</t>
  </si>
  <si>
    <t>A07841</t>
  </si>
  <si>
    <t>L07338</t>
  </si>
  <si>
    <t>L-7628</t>
  </si>
  <si>
    <t>G08475</t>
  </si>
  <si>
    <t>A-7838</t>
  </si>
  <si>
    <t>L-7464</t>
  </si>
  <si>
    <t>R07656</t>
  </si>
  <si>
    <t>A-8444</t>
  </si>
  <si>
    <t>L08005</t>
  </si>
  <si>
    <t>A-7772</t>
  </si>
  <si>
    <t>R-7365</t>
  </si>
  <si>
    <t>G-8014</t>
  </si>
  <si>
    <t>G-8239</t>
  </si>
  <si>
    <t>L-7669</t>
  </si>
  <si>
    <t>A08293</t>
  </si>
  <si>
    <t>R-8384</t>
  </si>
  <si>
    <t>G08296</t>
  </si>
  <si>
    <t>R08034</t>
  </si>
  <si>
    <t>A-7335</t>
  </si>
  <si>
    <t>L07795</t>
  </si>
  <si>
    <t>L07687</t>
  </si>
  <si>
    <t>A07835</t>
  </si>
  <si>
    <t>R07864</t>
  </si>
  <si>
    <t>G-8231</t>
  </si>
  <si>
    <t>G-8237</t>
  </si>
  <si>
    <t>G-7996</t>
  </si>
  <si>
    <t>G07765</t>
  </si>
  <si>
    <t>L08334</t>
  </si>
  <si>
    <t>G07836</t>
  </si>
  <si>
    <t>G-8377</t>
  </si>
  <si>
    <t>A08468</t>
  </si>
  <si>
    <t>L-8460</t>
  </si>
  <si>
    <t>G-7482</t>
  </si>
  <si>
    <t>L-7868</t>
  </si>
  <si>
    <t>A07550</t>
  </si>
  <si>
    <t>L07741</t>
  </si>
  <si>
    <t>A-8069</t>
  </si>
  <si>
    <t>G07672</t>
  </si>
  <si>
    <t>R-8323</t>
  </si>
  <si>
    <t>L-7859</t>
  </si>
  <si>
    <t>A07983</t>
  </si>
  <si>
    <t>G07785</t>
  </si>
  <si>
    <t>L08089</t>
  </si>
  <si>
    <t>G08062</t>
  </si>
  <si>
    <t>R-8382</t>
  </si>
  <si>
    <t>A-7768</t>
  </si>
  <si>
    <t>R08402</t>
  </si>
  <si>
    <t>R07419</t>
  </si>
  <si>
    <t>G07566</t>
  </si>
  <si>
    <t>R07832</t>
  </si>
  <si>
    <t>A-8148</t>
  </si>
  <si>
    <t>A07965</t>
  </si>
  <si>
    <t>G-8287</t>
  </si>
  <si>
    <t>A-7781</t>
  </si>
  <si>
    <t>L-7919</t>
  </si>
  <si>
    <t>G07998</t>
  </si>
  <si>
    <t>L-7721</t>
  </si>
  <si>
    <t>G-8241</t>
  </si>
  <si>
    <t>R08459</t>
  </si>
  <si>
    <t>A-7497</t>
  </si>
  <si>
    <t>A07945</t>
  </si>
  <si>
    <t>L08250</t>
  </si>
  <si>
    <t>L-8343</t>
  </si>
  <si>
    <t>L-8371</t>
  </si>
  <si>
    <t>L08365</t>
  </si>
  <si>
    <t>L-7903</t>
  </si>
  <si>
    <t>Row Labels</t>
  </si>
  <si>
    <t>Grand Total</t>
  </si>
  <si>
    <t>Aumentos salariales</t>
  </si>
  <si>
    <t>Aumento Mexicano</t>
  </si>
  <si>
    <t>Sueldo total</t>
  </si>
  <si>
    <t>Aumento Americano</t>
  </si>
  <si>
    <t>Costo de indemnizacion</t>
  </si>
  <si>
    <t>Costo = 3 meses de sueldo + 20 dias por año</t>
  </si>
  <si>
    <t>Aumento Americano1</t>
  </si>
  <si>
    <t>3 meses de sueldo</t>
  </si>
  <si>
    <t>20 dias por año</t>
  </si>
  <si>
    <t>dias del año</t>
  </si>
  <si>
    <t>Salario diario</t>
  </si>
  <si>
    <t>Indemnizacion</t>
  </si>
  <si>
    <t>Sum of Sueldo total</t>
  </si>
  <si>
    <t>Costo plan Americano</t>
  </si>
  <si>
    <t>Sum of Aumento Americano1</t>
  </si>
  <si>
    <t>Sum of Indemnizacion</t>
  </si>
  <si>
    <t>Costo plan Mexicano</t>
  </si>
  <si>
    <t>Sum of Aumento Mexicano</t>
  </si>
  <si>
    <t>Costos actuales por calificacion</t>
  </si>
  <si>
    <t>Costos totales por Areas</t>
  </si>
  <si>
    <t>Sum of Sueldo total2</t>
  </si>
  <si>
    <t>Sueldo Total</t>
  </si>
  <si>
    <t>Aumento americano</t>
  </si>
  <si>
    <t>Salarios Mensuales</t>
  </si>
  <si>
    <t>% del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</si>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</sst>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6" x14ac:knownFonts="1">
    <font>
      <sz val="11"/>
      <color theme="1"/>
      <name val="Calibri"/>
      <family val="2"/>
      <scheme val="minor"/>
    </font>
    <font>
      <sz val="11"/>
      <color theme="0"/>
      <name val="Calibri"/>
      <family val="2"/>
      <scheme val="minor"/>
    </font>
    <font>
      <sz val="8"/>
      <name val="Calibri"/>
      <family val="2"/>
      <scheme val="minor"/>
    </font>
    <font>
      <sz val="18"/>
      <color theme="1"/>
      <name val="Franklin Gothic Demi"/>
      <family val="2"/>
    </font>
    <font>
      <sz val="11"/>
      <color theme="1"/>
      <name val="Calibri"/>
      <family val="2"/>
      <scheme val="minor"/>
    </font>
    <font>
      <sz val="18"/>
      <color theme="1"/>
      <name val="Franklin Gothic Demi Cond"/>
      <family val="2"/>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xf numFmtId="9" fontId="0" fillId="0" borderId="0" xfId="0" applyNumberFormat="1"/>
    <xf numFmtId="0" fontId="1" fillId="2" borderId="3" xfId="0" applyFont="1" applyFill="1" applyBorder="1"/>
    <xf numFmtId="0" fontId="1" fillId="2" borderId="4" xfId="0" applyFont="1" applyFill="1" applyBorder="1"/>
    <xf numFmtId="2" fontId="0" fillId="0" borderId="0" xfId="0" applyNumberFormat="1"/>
    <xf numFmtId="14" fontId="0" fillId="0" borderId="0" xfId="0" applyNumberFormat="1"/>
    <xf numFmtId="8" fontId="0" fillId="0" borderId="0" xfId="0" applyNumberFormat="1"/>
    <xf numFmtId="0" fontId="3" fillId="0" borderId="0" xfId="0" applyFont="1"/>
    <xf numFmtId="10" fontId="0" fillId="0" borderId="0" xfId="0" applyNumberFormat="1"/>
    <xf numFmtId="0" fontId="0" fillId="3" borderId="0" xfId="0" applyFill="1"/>
    <xf numFmtId="9" fontId="0" fillId="3" borderId="0" xfId="0" applyNumberFormat="1" applyFill="1"/>
    <xf numFmtId="10" fontId="0" fillId="3" borderId="0" xfId="1" applyNumberFormat="1" applyFont="1" applyFill="1"/>
    <xf numFmtId="0" fontId="0" fillId="0" borderId="0" xfId="0" applyAlignment="1">
      <alignment horizontal="center"/>
    </xf>
    <xf numFmtId="0" fontId="0" fillId="0" borderId="0" xfId="0" pivotButton="1" applyAlignment="1">
      <alignment horizontal="center"/>
    </xf>
    <xf numFmtId="8" fontId="0" fillId="0" borderId="0" xfId="0" applyNumberFormat="1" applyAlignment="1">
      <alignment horizontal="center"/>
    </xf>
    <xf numFmtId="10" fontId="0" fillId="0" borderId="0" xfId="0" applyNumberFormat="1" applyAlignment="1">
      <alignment horizontal="center"/>
    </xf>
    <xf numFmtId="0" fontId="5" fillId="0" borderId="0" xfId="0" applyFont="1" applyAlignment="1">
      <alignment horizontal="center"/>
    </xf>
  </cellXfs>
  <cellStyles count="2">
    <cellStyle name="Normal" xfId="0" builtinId="0"/>
    <cellStyle name="Percent" xfId="1" builtinId="5"/>
  </cellStyles>
  <dxfs count="40">
    <dxf>
      <alignment horizontal="center"/>
    </dxf>
    <dxf>
      <alignment horizontal="center"/>
    </dxf>
    <dxf>
      <alignment horizontal="center"/>
    </dxf>
    <dxf>
      <alignment horizontal="center"/>
    </dxf>
    <dxf>
      <alignment horizontal="center"/>
    </dxf>
    <dxf>
      <alignment horizontal="center"/>
    </dxf>
    <dxf>
      <numFmt numFmtId="14" formatCode="0.00%"/>
    </dxf>
    <dxf>
      <numFmt numFmtId="12" formatCode="&quot;$&quot;#,##0.00_);[Red]\(&quot;$&quot;#,##0.00\)"/>
    </dxf>
    <dxf>
      <numFmt numFmtId="13" formatCode="0%"/>
    </dxf>
    <dxf>
      <numFmt numFmtId="13" formatCode="0%"/>
    </dxf>
    <dxf>
      <numFmt numFmtId="13" formatCode="0%"/>
    </dxf>
    <dxf>
      <numFmt numFmtId="13" formatCode="0%"/>
    </dxf>
    <dxf>
      <numFmt numFmtId="13" formatCode="0%"/>
    </dxf>
    <dxf>
      <numFmt numFmtId="13" formatCode="0%"/>
    </dxf>
    <dxf>
      <border outline="0">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theme="4"/>
          <bgColor theme="4"/>
        </patternFill>
      </fill>
    </dxf>
    <dxf>
      <numFmt numFmtId="12" formatCode="&quot;$&quot;#,##0.00_);[Red]\(&quot;$&quot;#,##0.00\)"/>
    </dxf>
    <dxf>
      <numFmt numFmtId="12" formatCode="&quot;$&quot;#,##0.00_);[Red]\(&quot;$&quot;#,##0.00\)"/>
    </dxf>
    <dxf>
      <numFmt numFmtId="12" formatCode="&quot;$&quot;#,##0.00_);[Red]\(&quot;$&quot;#,##0.00\)"/>
    </dxf>
    <dxf>
      <numFmt numFmtId="12" formatCode="&quot;$&quot;#,##0.00_);[Red]\(&quot;$&quot;#,##0.00\)"/>
    </dxf>
    <dxf>
      <numFmt numFmtId="14" formatCode="0.00%"/>
    </dxf>
    <dxf>
      <numFmt numFmtId="12" formatCode="&quot;$&quot;#,##0.00_);[Red]\(&quot;$&quot;#,##0.00\)"/>
    </dxf>
    <dxf>
      <numFmt numFmtId="12" formatCode="&quot;$&quot;#,##0.00_);[Red]\(&quot;$&quot;#,##0.00\)"/>
    </dxf>
    <dxf>
      <numFmt numFmtId="164" formatCode="&quot;$&quot;#,##0.00;[Red]\-&quot;$&quot;#,##0.00"/>
    </dxf>
    <dxf>
      <numFmt numFmtId="164" formatCode="&quot;$&quot;#,##0.00;[Red]\-&quot;$&quot;#,##0.00"/>
    </dxf>
    <dxf>
      <numFmt numFmtId="164" formatCode="&quot;$&quot;#,##0.00;[Red]\-&quot;$&quot;#,##0.00"/>
    </dxf>
    <dxf>
      <numFmt numFmtId="2" formatCode="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Aumentos Salariales.xlsx]Analisis!PivotTable6</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0">
                <a:solidFill>
                  <a:sysClr val="windowText" lastClr="000000"/>
                </a:solidFill>
                <a:latin typeface="Franklin Gothic Demi Cond" panose="020B0706030402020204" pitchFamily="34" charset="0"/>
              </a:rPr>
              <a:t>Costos totales por calificacion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14252179270535E-2"/>
          <c:y val="0.14108353697167164"/>
          <c:w val="0.86054808218963186"/>
          <c:h val="0.80799058738347374"/>
        </c:manualLayout>
      </c:layout>
      <c:barChart>
        <c:barDir val="bar"/>
        <c:grouping val="clustered"/>
        <c:varyColors val="0"/>
        <c:ser>
          <c:idx val="0"/>
          <c:order val="0"/>
          <c:tx>
            <c:strRef>
              <c:f>Analisis!$B$35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Analisis!$A$36:$A$41</c:f>
              <c:strCache>
                <c:ptCount val="5"/>
                <c:pt idx="0">
                  <c:v>1</c:v>
                </c:pt>
                <c:pt idx="1">
                  <c:v>2</c:v>
                </c:pt>
                <c:pt idx="2">
                  <c:v>3</c:v>
                </c:pt>
                <c:pt idx="3">
                  <c:v>4</c:v>
                </c:pt>
                <c:pt idx="4">
                  <c:v>5</c:v>
                </c:pt>
              </c:strCache>
            </c:strRef>
          </c:cat>
          <c:val>
            <c:numRef>
              <c:f>Analisis!$B$36:$B$41</c:f>
              <c:numCache>
                <c:formatCode>"$"#,##0.00_);[Red]\("$"#,##0.00\)</c:formatCode>
                <c:ptCount val="5"/>
                <c:pt idx="0">
                  <c:v>3992837.3550000014</c:v>
                </c:pt>
                <c:pt idx="1">
                  <c:v>31265066.925000001</c:v>
                </c:pt>
                <c:pt idx="2">
                  <c:v>56672713.049999937</c:v>
                </c:pt>
                <c:pt idx="3">
                  <c:v>35293453.030000001</c:v>
                </c:pt>
                <c:pt idx="4">
                  <c:v>13251196.437499994</c:v>
                </c:pt>
              </c:numCache>
            </c:numRef>
          </c:val>
          <c:extLst>
            <c:ext xmlns:c16="http://schemas.microsoft.com/office/drawing/2014/chart" uri="{C3380CC4-5D6E-409C-BE32-E72D297353CC}">
              <c16:uniqueId val="{00000000-342C-4B9B-97F0-D682551C01D2}"/>
            </c:ext>
          </c:extLst>
        </c:ser>
        <c:dLbls>
          <c:showLegendKey val="0"/>
          <c:showVal val="0"/>
          <c:showCatName val="0"/>
          <c:showSerName val="0"/>
          <c:showPercent val="0"/>
          <c:showBubbleSize val="0"/>
        </c:dLbls>
        <c:gapWidth val="182"/>
        <c:axId val="1555479408"/>
        <c:axId val="460998560"/>
      </c:barChart>
      <c:catAx>
        <c:axId val="155547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98560"/>
        <c:crosses val="autoZero"/>
        <c:auto val="1"/>
        <c:lblAlgn val="ctr"/>
        <c:lblOffset val="100"/>
        <c:noMultiLvlLbl val="0"/>
      </c:catAx>
      <c:valAx>
        <c:axId val="460998560"/>
        <c:scaling>
          <c:orientation val="minMax"/>
        </c:scaling>
        <c:delete val="1"/>
        <c:axPos val="b"/>
        <c:numFmt formatCode="&quot;$&quot;#,##0.00_);[Red]\(&quot;$&quot;#,##0.00\)" sourceLinked="1"/>
        <c:majorTickMark val="none"/>
        <c:minorTickMark val="none"/>
        <c:tickLblPos val="nextTo"/>
        <c:crossAx val="1555479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152400</xdr:rowOff>
    </xdr:from>
    <xdr:to>
      <xdr:col>4</xdr:col>
      <xdr:colOff>502920</xdr:colOff>
      <xdr:row>11</xdr:row>
      <xdr:rowOff>168233</xdr:rowOff>
    </xdr:to>
    <xdr:sp macro="" textlink="">
      <xdr:nvSpPr>
        <xdr:cNvPr id="2" name="TextBox 1">
          <a:extLst>
            <a:ext uri="{FF2B5EF4-FFF2-40B4-BE49-F238E27FC236}">
              <a16:creationId xmlns:a16="http://schemas.microsoft.com/office/drawing/2014/main" id="{0B8BB5EE-62F1-D834-8D92-546011D571CB}"/>
            </a:ext>
          </a:extLst>
        </xdr:cNvPr>
        <xdr:cNvSpPr txBox="1"/>
      </xdr:nvSpPr>
      <xdr:spPr>
        <a:xfrm>
          <a:off x="175260" y="152400"/>
          <a:ext cx="3088673" cy="19752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Franklin Gothic Demi Cond" panose="020B0706030402020204" pitchFamily="34" charset="0"/>
            </a:rPr>
            <a:t>Análisis de </a:t>
          </a:r>
          <a:r>
            <a:rPr lang="en-US" sz="4000">
              <a:solidFill>
                <a:schemeClr val="accent5">
                  <a:lumMod val="75000"/>
                </a:schemeClr>
              </a:solidFill>
              <a:latin typeface="Franklin Gothic Demi Cond" panose="020B0706030402020204" pitchFamily="34" charset="0"/>
            </a:rPr>
            <a:t>Aumentos</a:t>
          </a:r>
          <a:r>
            <a:rPr lang="en-US" sz="4000">
              <a:latin typeface="Franklin Gothic Demi Cond" panose="020B0706030402020204" pitchFamily="34" charset="0"/>
            </a:rPr>
            <a:t> Salariales</a:t>
          </a:r>
        </a:p>
      </xdr:txBody>
    </xdr:sp>
    <xdr:clientData/>
  </xdr:twoCellAnchor>
  <xdr:twoCellAnchor>
    <xdr:from>
      <xdr:col>4</xdr:col>
      <xdr:colOff>193271</xdr:colOff>
      <xdr:row>1</xdr:row>
      <xdr:rowOff>143742</xdr:rowOff>
    </xdr:from>
    <xdr:to>
      <xdr:col>9</xdr:col>
      <xdr:colOff>13854</xdr:colOff>
      <xdr:row>10</xdr:row>
      <xdr:rowOff>69274</xdr:rowOff>
    </xdr:to>
    <xdr:sp macro="" textlink="Analisis!B22">
      <xdr:nvSpPr>
        <xdr:cNvPr id="3" name="Rectangle: Diagonal Corners Snipped 2">
          <a:extLst>
            <a:ext uri="{FF2B5EF4-FFF2-40B4-BE49-F238E27FC236}">
              <a16:creationId xmlns:a16="http://schemas.microsoft.com/office/drawing/2014/main" id="{51EAC462-D78C-7066-B726-117DD89049AA}"/>
            </a:ext>
          </a:extLst>
        </xdr:cNvPr>
        <xdr:cNvSpPr/>
      </xdr:nvSpPr>
      <xdr:spPr>
        <a:xfrm>
          <a:off x="2929544" y="325583"/>
          <a:ext cx="3344833" cy="1562100"/>
        </a:xfrm>
        <a:prstGeom prst="snip2DiagRect">
          <a:avLst/>
        </a:prstGeom>
        <a:solidFill>
          <a:schemeClr val="bg1"/>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265491E-C09C-4192-B5A9-4446191279F8}" type="TxLink">
            <a:rPr lang="en-US" sz="2400" b="0" i="0" u="none" strike="noStrike">
              <a:solidFill>
                <a:schemeClr val="accent5">
                  <a:lumMod val="75000"/>
                </a:schemeClr>
              </a:solidFill>
              <a:latin typeface="Franklin Gothic Demi Cond" panose="020B0706030402020204" pitchFamily="34" charset="0"/>
              <a:ea typeface="Calibri"/>
              <a:cs typeface="Calibri"/>
            </a:rPr>
            <a:pPr algn="r"/>
            <a:t>$140,475,266.80 </a:t>
          </a:fld>
          <a:endParaRPr lang="en-US" sz="2400">
            <a:solidFill>
              <a:schemeClr val="accent5">
                <a:lumMod val="75000"/>
              </a:schemeClr>
            </a:solidFill>
            <a:latin typeface="Franklin Gothic Demi Cond" panose="020B0706030402020204" pitchFamily="34" charset="0"/>
          </a:endParaRPr>
        </a:p>
      </xdr:txBody>
    </xdr:sp>
    <xdr:clientData/>
  </xdr:twoCellAnchor>
  <xdr:twoCellAnchor>
    <xdr:from>
      <xdr:col>4</xdr:col>
      <xdr:colOff>299951</xdr:colOff>
      <xdr:row>2</xdr:row>
      <xdr:rowOff>44681</xdr:rowOff>
    </xdr:from>
    <xdr:to>
      <xdr:col>7</xdr:col>
      <xdr:colOff>353291</xdr:colOff>
      <xdr:row>5</xdr:row>
      <xdr:rowOff>37060</xdr:rowOff>
    </xdr:to>
    <xdr:sp macro="" textlink="">
      <xdr:nvSpPr>
        <xdr:cNvPr id="4" name="TextBox 3">
          <a:extLst>
            <a:ext uri="{FF2B5EF4-FFF2-40B4-BE49-F238E27FC236}">
              <a16:creationId xmlns:a16="http://schemas.microsoft.com/office/drawing/2014/main" id="{F807452A-E5E1-EA72-29F5-70B5BF44FC47}"/>
            </a:ext>
          </a:extLst>
        </xdr:cNvPr>
        <xdr:cNvSpPr txBox="1"/>
      </xdr:nvSpPr>
      <xdr:spPr>
        <a:xfrm>
          <a:off x="3036224" y="408363"/>
          <a:ext cx="2365317" cy="5379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Franklin Gothic Demi Cond" panose="020B0706030402020204" pitchFamily="34" charset="0"/>
            </a:rPr>
            <a:t>Sueldo Total</a:t>
          </a:r>
        </a:p>
      </xdr:txBody>
    </xdr:sp>
    <xdr:clientData/>
  </xdr:twoCellAnchor>
  <xdr:twoCellAnchor>
    <xdr:from>
      <xdr:col>6</xdr:col>
      <xdr:colOff>443692</xdr:colOff>
      <xdr:row>11</xdr:row>
      <xdr:rowOff>169719</xdr:rowOff>
    </xdr:from>
    <xdr:to>
      <xdr:col>11</xdr:col>
      <xdr:colOff>695152</xdr:colOff>
      <xdr:row>19</xdr:row>
      <xdr:rowOff>123999</xdr:rowOff>
    </xdr:to>
    <xdr:sp macro="" textlink="Analisis!E28">
      <xdr:nvSpPr>
        <xdr:cNvPr id="5" name="Rectangle: Single Corner Snipped 4">
          <a:extLst>
            <a:ext uri="{FF2B5EF4-FFF2-40B4-BE49-F238E27FC236}">
              <a16:creationId xmlns:a16="http://schemas.microsoft.com/office/drawing/2014/main" id="{E3D8A054-9BD3-674A-D31D-F438218745BD}"/>
            </a:ext>
          </a:extLst>
        </xdr:cNvPr>
        <xdr:cNvSpPr/>
      </xdr:nvSpPr>
      <xdr:spPr>
        <a:xfrm>
          <a:off x="4885806" y="2351810"/>
          <a:ext cx="3697778" cy="1409007"/>
        </a:xfrm>
        <a:prstGeom prst="snip1Rect">
          <a:avLst/>
        </a:prstGeom>
        <a:solidFill>
          <a:schemeClr val="bg1"/>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fld id="{35D70A46-02C0-4F88-B27C-02B69EA28162}" type="TxLink">
            <a:rPr lang="en-US" sz="2400" b="0" i="0" u="none" strike="noStrike">
              <a:solidFill>
                <a:schemeClr val="accent5">
                  <a:lumMod val="75000"/>
                </a:schemeClr>
              </a:solidFill>
              <a:latin typeface="Franklin Gothic Demi Cond" panose="020B0706030402020204" pitchFamily="34" charset="0"/>
              <a:ea typeface="Calibri"/>
              <a:cs typeface="Calibri"/>
            </a:rPr>
            <a:pPr marL="0" indent="0" algn="r"/>
            <a:t>$5,647,866.18 </a:t>
          </a:fld>
          <a:endParaRPr lang="en-US" sz="2400" b="0" i="0" u="none" strike="noStrike">
            <a:solidFill>
              <a:schemeClr val="accent5">
                <a:lumMod val="75000"/>
              </a:schemeClr>
            </a:solidFill>
            <a:latin typeface="Franklin Gothic Demi Cond" panose="020B0706030402020204" pitchFamily="34" charset="0"/>
            <a:ea typeface="Calibri"/>
            <a:cs typeface="Calibri"/>
          </a:endParaRPr>
        </a:p>
      </xdr:txBody>
    </xdr:sp>
    <xdr:clientData/>
  </xdr:twoCellAnchor>
  <xdr:twoCellAnchor>
    <xdr:from>
      <xdr:col>6</xdr:col>
      <xdr:colOff>497033</xdr:colOff>
      <xdr:row>11</xdr:row>
      <xdr:rowOff>177339</xdr:rowOff>
    </xdr:from>
    <xdr:to>
      <xdr:col>9</xdr:col>
      <xdr:colOff>29690</xdr:colOff>
      <xdr:row>16</xdr:row>
      <xdr:rowOff>69273</xdr:rowOff>
    </xdr:to>
    <xdr:sp macro="" textlink="">
      <xdr:nvSpPr>
        <xdr:cNvPr id="6" name="TextBox 5">
          <a:extLst>
            <a:ext uri="{FF2B5EF4-FFF2-40B4-BE49-F238E27FC236}">
              <a16:creationId xmlns:a16="http://schemas.microsoft.com/office/drawing/2014/main" id="{63379054-1282-2901-D45C-F193F9A538A0}"/>
            </a:ext>
          </a:extLst>
        </xdr:cNvPr>
        <xdr:cNvSpPr txBox="1"/>
      </xdr:nvSpPr>
      <xdr:spPr>
        <a:xfrm>
          <a:off x="4970072" y="2136768"/>
          <a:ext cx="1373332" cy="7825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Franklin Gothic Demi Cond" panose="020B0706030402020204" pitchFamily="34" charset="0"/>
            </a:rPr>
            <a:t>Costo del plan </a:t>
          </a:r>
        </a:p>
        <a:p>
          <a:r>
            <a:rPr lang="en-US" sz="1800">
              <a:latin typeface="Franklin Gothic Demi Cond" panose="020B0706030402020204" pitchFamily="34" charset="0"/>
            </a:rPr>
            <a:t>Americano</a:t>
          </a:r>
          <a:endParaRPr lang="en-US" sz="1400">
            <a:latin typeface="Franklin Gothic Demi Cond" panose="020B0706030402020204" pitchFamily="34" charset="0"/>
          </a:endParaRPr>
        </a:p>
      </xdr:txBody>
    </xdr:sp>
    <xdr:clientData/>
  </xdr:twoCellAnchor>
  <xdr:twoCellAnchor>
    <xdr:from>
      <xdr:col>9</xdr:col>
      <xdr:colOff>603663</xdr:colOff>
      <xdr:row>17</xdr:row>
      <xdr:rowOff>148441</xdr:rowOff>
    </xdr:from>
    <xdr:to>
      <xdr:col>11</xdr:col>
      <xdr:colOff>649432</xdr:colOff>
      <xdr:row>19</xdr:row>
      <xdr:rowOff>85899</xdr:rowOff>
    </xdr:to>
    <xdr:sp macro="" textlink="Analisis!F28">
      <xdr:nvSpPr>
        <xdr:cNvPr id="7" name="TextBox 6">
          <a:extLst>
            <a:ext uri="{FF2B5EF4-FFF2-40B4-BE49-F238E27FC236}">
              <a16:creationId xmlns:a16="http://schemas.microsoft.com/office/drawing/2014/main" id="{81C115F8-3BDA-CF31-CB5E-3C64403F9628}"/>
            </a:ext>
          </a:extLst>
        </xdr:cNvPr>
        <xdr:cNvSpPr txBox="1"/>
      </xdr:nvSpPr>
      <xdr:spPr>
        <a:xfrm>
          <a:off x="6917377" y="3176649"/>
          <a:ext cx="1688523" cy="29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En porcentaje </a:t>
          </a:r>
          <a:fld id="{D7985F90-A31E-4E64-8215-EC6D48C79430}" type="TxLink">
            <a:rPr lang="en-US" sz="1100" b="0" i="0" u="none" strike="noStrike">
              <a:solidFill>
                <a:srgbClr val="000000"/>
              </a:solidFill>
              <a:latin typeface="Calibri"/>
              <a:ea typeface="Calibri"/>
              <a:cs typeface="Calibri"/>
            </a:rPr>
            <a:pPr/>
            <a:t>4.02%</a:t>
          </a:fld>
          <a:endParaRPr lang="en-US" sz="1100">
            <a:latin typeface="Segoe UI" panose="020B0502040204020203" pitchFamily="34" charset="0"/>
            <a:cs typeface="Segoe UI" panose="020B0502040204020203" pitchFamily="34" charset="0"/>
          </a:endParaRPr>
        </a:p>
      </xdr:txBody>
    </xdr:sp>
    <xdr:clientData/>
  </xdr:twoCellAnchor>
  <xdr:twoCellAnchor>
    <xdr:from>
      <xdr:col>1</xdr:col>
      <xdr:colOff>420833</xdr:colOff>
      <xdr:row>11</xdr:row>
      <xdr:rowOff>154479</xdr:rowOff>
    </xdr:from>
    <xdr:to>
      <xdr:col>6</xdr:col>
      <xdr:colOff>100792</xdr:colOff>
      <xdr:row>19</xdr:row>
      <xdr:rowOff>108759</xdr:rowOff>
    </xdr:to>
    <xdr:sp macro="" textlink="Analisis!B32">
      <xdr:nvSpPr>
        <xdr:cNvPr id="8" name="Rectangle: Single Corner Snipped 7">
          <a:extLst>
            <a:ext uri="{FF2B5EF4-FFF2-40B4-BE49-F238E27FC236}">
              <a16:creationId xmlns:a16="http://schemas.microsoft.com/office/drawing/2014/main" id="{D6F3619F-E0EF-4E4A-A720-1AFE55BD5133}"/>
            </a:ext>
          </a:extLst>
        </xdr:cNvPr>
        <xdr:cNvSpPr/>
      </xdr:nvSpPr>
      <xdr:spPr>
        <a:xfrm>
          <a:off x="1026969" y="2336570"/>
          <a:ext cx="3515937" cy="1409007"/>
        </a:xfrm>
        <a:prstGeom prst="snip1Rect">
          <a:avLst/>
        </a:prstGeom>
        <a:solidFill>
          <a:schemeClr val="bg1"/>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fld id="{755E5C7A-EB0A-4DED-ADC4-88ABA14BAF9C}" type="TxLink">
            <a:rPr lang="en-US" sz="2400" b="0" i="0" u="none" strike="noStrike">
              <a:solidFill>
                <a:schemeClr val="accent5">
                  <a:lumMod val="75000"/>
                </a:schemeClr>
              </a:solidFill>
              <a:latin typeface="Franklin Gothic Demi Cond" panose="020B0706030402020204" pitchFamily="34" charset="0"/>
              <a:ea typeface="Calibri"/>
              <a:cs typeface="Calibri"/>
            </a:rPr>
            <a:pPr marL="0" indent="0" algn="r"/>
            <a:t>$5,533,298.56 </a:t>
          </a:fld>
          <a:endParaRPr lang="en-US" sz="2400" b="0" i="0" u="none" strike="noStrike">
            <a:solidFill>
              <a:schemeClr val="accent5">
                <a:lumMod val="75000"/>
              </a:schemeClr>
            </a:solidFill>
            <a:latin typeface="Franklin Gothic Demi Cond" panose="020B0706030402020204" pitchFamily="34" charset="0"/>
            <a:ea typeface="Calibri"/>
            <a:cs typeface="Calibri"/>
          </a:endParaRPr>
        </a:p>
      </xdr:txBody>
    </xdr:sp>
    <xdr:clientData/>
  </xdr:twoCellAnchor>
  <xdr:twoCellAnchor>
    <xdr:from>
      <xdr:col>1</xdr:col>
      <xdr:colOff>474173</xdr:colOff>
      <xdr:row>12</xdr:row>
      <xdr:rowOff>39584</xdr:rowOff>
    </xdr:from>
    <xdr:to>
      <xdr:col>3</xdr:col>
      <xdr:colOff>573974</xdr:colOff>
      <xdr:row>15</xdr:row>
      <xdr:rowOff>168233</xdr:rowOff>
    </xdr:to>
    <xdr:sp macro="" textlink="">
      <xdr:nvSpPr>
        <xdr:cNvPr id="9" name="TextBox 8">
          <a:extLst>
            <a:ext uri="{FF2B5EF4-FFF2-40B4-BE49-F238E27FC236}">
              <a16:creationId xmlns:a16="http://schemas.microsoft.com/office/drawing/2014/main" id="{A65A4643-788A-4A87-9362-5617B6FC91D7}"/>
            </a:ext>
          </a:extLst>
        </xdr:cNvPr>
        <xdr:cNvSpPr txBox="1"/>
      </xdr:nvSpPr>
      <xdr:spPr>
        <a:xfrm>
          <a:off x="1087731" y="2177142"/>
          <a:ext cx="1326918" cy="663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Franklin Gothic Demi Cond" panose="020B0706030402020204" pitchFamily="34" charset="0"/>
            </a:rPr>
            <a:t>Costo del plan </a:t>
          </a:r>
        </a:p>
        <a:p>
          <a:r>
            <a:rPr lang="en-US" sz="1800">
              <a:latin typeface="Franklin Gothic Demi Cond" panose="020B0706030402020204" pitchFamily="34" charset="0"/>
            </a:rPr>
            <a:t>Mexicano</a:t>
          </a:r>
          <a:endParaRPr lang="en-US" sz="1400">
            <a:latin typeface="Franklin Gothic Demi Cond" panose="020B0706030402020204" pitchFamily="34" charset="0"/>
          </a:endParaRPr>
        </a:p>
      </xdr:txBody>
    </xdr:sp>
    <xdr:clientData/>
  </xdr:twoCellAnchor>
  <xdr:twoCellAnchor>
    <xdr:from>
      <xdr:col>3</xdr:col>
      <xdr:colOff>709700</xdr:colOff>
      <xdr:row>17</xdr:row>
      <xdr:rowOff>131619</xdr:rowOff>
    </xdr:from>
    <xdr:to>
      <xdr:col>6</xdr:col>
      <xdr:colOff>35676</xdr:colOff>
      <xdr:row>19</xdr:row>
      <xdr:rowOff>55419</xdr:rowOff>
    </xdr:to>
    <xdr:sp macro="" textlink="Analisis!B31">
      <xdr:nvSpPr>
        <xdr:cNvPr id="10" name="TextBox 9">
          <a:extLst>
            <a:ext uri="{FF2B5EF4-FFF2-40B4-BE49-F238E27FC236}">
              <a16:creationId xmlns:a16="http://schemas.microsoft.com/office/drawing/2014/main" id="{C66E270B-FDDA-4464-B1E6-8C94CE51DF58}"/>
            </a:ext>
          </a:extLst>
        </xdr:cNvPr>
        <xdr:cNvSpPr txBox="1"/>
      </xdr:nvSpPr>
      <xdr:spPr>
        <a:xfrm>
          <a:off x="2528109" y="3404755"/>
          <a:ext cx="1949681" cy="2874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rgbClr val="000000"/>
              </a:solidFill>
              <a:latin typeface="Segoe UI" panose="020B0502040204020203" pitchFamily="34" charset="0"/>
              <a:ea typeface="Calibri"/>
              <a:cs typeface="Segoe UI" panose="020B0502040204020203" pitchFamily="34" charset="0"/>
            </a:rPr>
            <a:t>En porcentaje </a:t>
          </a:r>
          <a:fld id="{2074E51E-920A-4113-B5B5-062255BB011C}" type="TxLink">
            <a:rPr lang="en-US" sz="1100" b="0" i="0" u="none" strike="noStrike">
              <a:solidFill>
                <a:srgbClr val="000000"/>
              </a:solidFill>
              <a:latin typeface="Segoe UI" panose="020B0502040204020203" pitchFamily="34" charset="0"/>
              <a:ea typeface="Calibri"/>
              <a:cs typeface="Segoe UI" panose="020B0502040204020203" pitchFamily="34" charset="0"/>
            </a:rPr>
            <a:pPr marL="0" indent="0"/>
            <a:t>3.94%</a:t>
          </a:fld>
          <a:endParaRPr lang="en-US" sz="1100" b="0" i="0" u="none" strike="noStrike">
            <a:solidFill>
              <a:srgbClr val="000000"/>
            </a:solidFill>
            <a:latin typeface="Segoe UI" panose="020B0502040204020203" pitchFamily="34" charset="0"/>
            <a:ea typeface="Calibri"/>
            <a:cs typeface="Segoe UI" panose="020B0502040204020203" pitchFamily="34" charset="0"/>
          </a:endParaRPr>
        </a:p>
      </xdr:txBody>
    </xdr:sp>
    <xdr:clientData/>
  </xdr:twoCellAnchor>
  <xdr:twoCellAnchor>
    <xdr:from>
      <xdr:col>0</xdr:col>
      <xdr:colOff>277089</xdr:colOff>
      <xdr:row>21</xdr:row>
      <xdr:rowOff>0</xdr:rowOff>
    </xdr:from>
    <xdr:to>
      <xdr:col>9</xdr:col>
      <xdr:colOff>8660</xdr:colOff>
      <xdr:row>35</xdr:row>
      <xdr:rowOff>95250</xdr:rowOff>
    </xdr:to>
    <xdr:graphicFrame macro="">
      <xdr:nvGraphicFramePr>
        <xdr:cNvPr id="11" name="Chart 10">
          <a:extLst>
            <a:ext uri="{FF2B5EF4-FFF2-40B4-BE49-F238E27FC236}">
              <a16:creationId xmlns:a16="http://schemas.microsoft.com/office/drawing/2014/main" id="{FF490953-1209-46B5-8321-D391DF667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1047752</xdr:colOff>
      <xdr:row>6</xdr:row>
      <xdr:rowOff>129887</xdr:rowOff>
    </xdr:from>
    <xdr:to>
      <xdr:col>16</xdr:col>
      <xdr:colOff>44619</xdr:colOff>
      <xdr:row>19</xdr:row>
      <xdr:rowOff>79168</xdr:rowOff>
    </xdr:to>
    <mc:AlternateContent xmlns:mc="http://schemas.openxmlformats.org/markup-compatibility/2006" xmlns:a14="http://schemas.microsoft.com/office/drawing/2010/main">
      <mc:Choice Requires="a14">
        <xdr:graphicFrame macro="">
          <xdr:nvGraphicFramePr>
            <xdr:cNvPr id="13" name="Area">
              <a:extLst>
                <a:ext uri="{FF2B5EF4-FFF2-40B4-BE49-F238E27FC236}">
                  <a16:creationId xmlns:a16="http://schemas.microsoft.com/office/drawing/2014/main" id="{7F763DF1-E875-4E4B-94CC-98D4D158A194}"/>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8979479" y="1220932"/>
              <a:ext cx="2649682" cy="1948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1077536</xdr:colOff>
      <xdr:row>0</xdr:row>
      <xdr:rowOff>151015</xdr:rowOff>
    </xdr:from>
    <xdr:to>
      <xdr:col>16</xdr:col>
      <xdr:colOff>61934</xdr:colOff>
      <xdr:row>6</xdr:row>
      <xdr:rowOff>25978</xdr:rowOff>
    </xdr:to>
    <mc:AlternateContent xmlns:mc="http://schemas.openxmlformats.org/markup-compatibility/2006" xmlns:a14="http://schemas.microsoft.com/office/drawing/2010/main">
      <mc:Choice Requires="a14">
        <xdr:graphicFrame macro="">
          <xdr:nvGraphicFramePr>
            <xdr:cNvPr id="14" name="Calificación">
              <a:extLst>
                <a:ext uri="{FF2B5EF4-FFF2-40B4-BE49-F238E27FC236}">
                  <a16:creationId xmlns:a16="http://schemas.microsoft.com/office/drawing/2014/main" id="{3127BC89-1F38-4803-9E65-5B437D8E6A4E}"/>
                </a:ext>
              </a:extLst>
            </xdr:cNvPr>
            <xdr:cNvGraphicFramePr/>
          </xdr:nvGraphicFramePr>
          <xdr:xfrm>
            <a:off x="0" y="0"/>
            <a:ext cx="0" cy="0"/>
          </xdr:xfrm>
          <a:graphic>
            <a:graphicData uri="http://schemas.microsoft.com/office/drawing/2010/slicer">
              <sle:slicer xmlns:sle="http://schemas.microsoft.com/office/drawing/2010/slicer" name="Calificación"/>
            </a:graphicData>
          </a:graphic>
        </xdr:graphicFrame>
      </mc:Choice>
      <mc:Fallback xmlns="">
        <xdr:sp macro="" textlink="">
          <xdr:nvSpPr>
            <xdr:cNvPr id="0" name=""/>
            <xdr:cNvSpPr>
              <a:spLocks noTextEdit="1"/>
            </xdr:cNvSpPr>
          </xdr:nvSpPr>
          <xdr:spPr>
            <a:xfrm>
              <a:off x="9009263" y="151015"/>
              <a:ext cx="2637213" cy="966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ristigo-my.sharepoint.com/Users/USER/Downloads/OneDrive_1_13-11-2017/Generad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dor"/>
      <sheetName val="Tabla Random"/>
      <sheetName val="Tabla Fija"/>
      <sheetName val="Empleados"/>
      <sheetName val="Dirección"/>
      <sheetName val="Finanzas"/>
      <sheetName val="Ventas"/>
    </sheetNames>
    <sheetDataSet>
      <sheetData sheetId="0">
        <row r="5">
          <cell r="B5" t="str">
            <v>A</v>
          </cell>
          <cell r="C5">
            <v>0</v>
          </cell>
        </row>
        <row r="6">
          <cell r="B6" t="str">
            <v>G</v>
          </cell>
          <cell r="C6" t="str">
            <v>-</v>
          </cell>
        </row>
        <row r="7">
          <cell r="B7" t="str">
            <v>R</v>
          </cell>
        </row>
        <row r="8">
          <cell r="B8" t="str">
            <v>L</v>
          </cell>
        </row>
      </sheetData>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229.599874189815" createdVersion="8" refreshedVersion="8" minRefreshableVersion="3" recordCount="3630" xr:uid="{3AE7E328-D89B-47C8-A520-FFDFA1363D17}">
  <cacheSource type="worksheet">
    <worksheetSource name="sueldos"/>
  </cacheSource>
  <cacheFields count="21">
    <cacheField name="Número de Empleado" numFmtId="0">
      <sharedItems/>
    </cacheField>
    <cacheField name="Area" numFmtId="0">
      <sharedItems count="11">
        <s v="Software"/>
        <s v="Hardware"/>
        <s v="Marketing"/>
        <s v="Assembly"/>
        <s v="HR"/>
        <s v="RESO"/>
        <s v="Administration"/>
        <s v="Business Services"/>
        <s v="Gerencia"/>
        <s v="Finanzas"/>
        <s v="Ventas"/>
      </sharedItems>
    </cacheField>
    <cacheField name="Gerente" numFmtId="0">
      <sharedItems/>
    </cacheField>
    <cacheField name="Fecha de Contratación" numFmtId="14">
      <sharedItems containsSemiMixedTypes="0" containsNonDate="0" containsDate="1" containsString="0" minDate="2010-11-08T00:00:00" maxDate="2017-11-07T00:00:00"/>
    </cacheField>
    <cacheField name="Banda Salarial" numFmtId="0">
      <sharedItems/>
    </cacheField>
    <cacheField name="Calificación" numFmtId="0">
      <sharedItems containsSemiMixedTypes="0" containsString="0" containsNumber="1" containsInteger="1" minValue="1" maxValue="5" count="5">
        <n v="4"/>
        <n v="2"/>
        <n v="3"/>
        <n v="1"/>
        <n v="5"/>
      </sharedItems>
    </cacheField>
    <cacheField name="Salario Base" numFmtId="164">
      <sharedItems containsSemiMixedTypes="0" containsString="0" containsNumber="1" minValue="6310.5" maxValue="125776.25"/>
    </cacheField>
    <cacheField name="Seguro Médico" numFmtId="164">
      <sharedItems containsSemiMixedTypes="0" containsString="0" containsNumber="1" minValue="360.48750000000001" maxValue="11678.400000000001"/>
    </cacheField>
    <cacheField name="Vales de Despensa" numFmtId="164">
      <sharedItems containsSemiMixedTypes="0" containsString="0" containsNumber="1" minValue="72.189000000000007" maxValue="17501.25"/>
    </cacheField>
    <cacheField name="Vales de Gasolina" numFmtId="164">
      <sharedItems containsSemiMixedTypes="0" containsString="0" containsNumber="1" minValue="72.963000000000008" maxValue="17608.675000000003"/>
    </cacheField>
    <cacheField name="Fondo de Retiro" numFmtId="164">
      <sharedItems containsSemiMixedTypes="0" containsString="0" containsNumber="1" minValue="1664.4375" maxValue="46670"/>
    </cacheField>
    <cacheField name="Bono General" numFmtId="164">
      <sharedItems containsSemiMixedTypes="0" containsString="0" containsNumber="1" minValue="1803.15" maxValue="49390.000000000007"/>
    </cacheField>
    <cacheField name="Sueldo total" numFmtId="164">
      <sharedItems containsSemiMixedTypes="0" containsString="0" containsNumber="1" minValue="12179.264999999999" maxValue="252018"/>
    </cacheField>
    <cacheField name="Aumento Mexicano" numFmtId="164">
      <sharedItems containsSemiMixedTypes="0" containsString="0" containsNumber="1" minValue="473.28750000000002" maxValue="10162.3925"/>
    </cacheField>
    <cacheField name="Aumento Americano" numFmtId="164">
      <sharedItems containsSemiMixedTypes="0" containsString="0" containsNumber="1" minValue="946.57500000000005" maxValue="20324.785"/>
    </cacheField>
    <cacheField name="Aumento Americano1" numFmtId="164">
      <sharedItems containsSemiMixedTypes="0" containsString="0" containsNumber="1" minValue="0" maxValue="20324.785"/>
    </cacheField>
    <cacheField name="3 meses de sueldo" numFmtId="164">
      <sharedItems containsSemiMixedTypes="0" containsString="0" containsNumber="1" minValue="36537.794999999998" maxValue="756054"/>
    </cacheField>
    <cacheField name="dias del año" numFmtId="2">
      <sharedItems containsSemiMixedTypes="0" containsString="0" containsNumber="1" minValue="0.15616438356164383" maxValue="7.1561643835616442"/>
    </cacheField>
    <cacheField name="Salario diario" numFmtId="164">
      <sharedItems containsSemiMixedTypes="0" containsString="0" containsNumber="1" minValue="405.97549999999995" maxValue="8400.6"/>
    </cacheField>
    <cacheField name="20 dias por año" numFmtId="164">
      <sharedItems containsSemiMixedTypes="0" containsString="0" containsNumber="1" minValue="1564.1528767123286" maxValue="993681.69497716904"/>
    </cacheField>
    <cacheField name="Indemnizacion" numFmtId="164">
      <sharedItems containsSemiMixedTypes="0" containsString="0" containsNumber="1" minValue="43989.105821917808" maxValue="1719714.6949771692"/>
    </cacheField>
  </cacheFields>
  <extLst>
    <ext xmlns:x14="http://schemas.microsoft.com/office/spreadsheetml/2009/9/main" uri="{725AE2AE-9491-48be-B2B4-4EB974FC3084}">
      <x14:pivotCacheDefinition pivotCacheId="1000243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0">
  <r>
    <s v="L07504"/>
    <x v="0"/>
    <s v="Audrie Ehlert  "/>
    <d v="2014-04-29T00:00:00"/>
    <s v="Banda 16"/>
    <x v="0"/>
    <n v="17983.900000000001"/>
    <n v="1438.7120000000002"/>
    <n v="899.19500000000016"/>
    <n v="539.51700000000005"/>
    <n v="5035.4920000000011"/>
    <n v="5934.6870000000008"/>
    <n v="31831.503000000004"/>
    <n v="1255.2762200000002"/>
    <n v="2510.5524400000004"/>
    <n v="2510.5524400000004"/>
    <n v="95494.50900000002"/>
    <n v="3.6821917808219178"/>
    <n v="1061.0501000000002"/>
    <n v="78139.799145205499"/>
    <n v="173634.30814520552"/>
  </r>
  <r>
    <s v="L08156"/>
    <x v="0"/>
    <s v="Mayme Gorney  "/>
    <d v="2011-07-10T00:00:00"/>
    <s v="Banda 15"/>
    <x v="1"/>
    <n v="13825.800000000001"/>
    <n v="691.29000000000008"/>
    <n v="1244.3220000000001"/>
    <n v="1797.3540000000003"/>
    <n v="3594.7080000000005"/>
    <n v="4977.2880000000005"/>
    <n v="26130.762000000002"/>
    <n v="1052.14338"/>
    <n v="2104.28676"/>
    <n v="0"/>
    <n v="78392.286000000007"/>
    <n v="6.4876712328767123"/>
    <n v="871.0254000000001"/>
    <n v="113018.52861369864"/>
    <n v="191410.81461369863"/>
  </r>
  <r>
    <s v="A-7959"/>
    <x v="1"/>
    <s v="Charisse Weist  "/>
    <d v="2013-11-02T00:00:00"/>
    <s v="Banda 15"/>
    <x v="1"/>
    <n v="9327.6"/>
    <n v="466.38000000000005"/>
    <n v="1026.0360000000001"/>
    <n v="186.55200000000002"/>
    <n v="2611.7280000000005"/>
    <n v="2798.28"/>
    <n v="16416.576000000001"/>
    <n v="632.41128000000003"/>
    <n v="1264.8225600000001"/>
    <n v="0"/>
    <n v="49249.728000000003"/>
    <n v="4.1698630136986301"/>
    <n v="547.2192"/>
    <n v="45636.582049315068"/>
    <n v="94886.310049315071"/>
  </r>
  <r>
    <s v="L07720"/>
    <x v="0"/>
    <s v="Juliet Pass  "/>
    <d v="2014-07-06T00:00:00"/>
    <s v="Banda 17"/>
    <x v="1"/>
    <n v="21993.3"/>
    <n v="1759.4639999999999"/>
    <n v="219.93299999999999"/>
    <n v="1759.4639999999999"/>
    <n v="6597.99"/>
    <n v="7257.7889999999998"/>
    <n v="39587.939999999995"/>
    <n v="1568.1222899999998"/>
    <n v="3136.2445799999996"/>
    <n v="0"/>
    <n v="118763.81999999998"/>
    <n v="3.495890410958904"/>
    <n v="1319.5979999999997"/>
    <n v="92263.399890410932"/>
    <n v="211027.2198904109"/>
  </r>
  <r>
    <s v="R07372"/>
    <x v="0"/>
    <s v="Valeria Boothby  "/>
    <d v="2015-10-06T00:00:00"/>
    <s v="Banda 15"/>
    <x v="1"/>
    <n v="8620.2000000000007"/>
    <n v="689.6160000000001"/>
    <n v="862.0200000000001"/>
    <n v="86.202000000000012"/>
    <n v="2672.2620000000002"/>
    <n v="2241.2520000000004"/>
    <n v="15171.552000000001"/>
    <n v="575.82935999999995"/>
    <n v="1151.6587199999999"/>
    <n v="0"/>
    <n v="45514.656000000003"/>
    <n v="2.2438356164383562"/>
    <n v="505.71840000000003"/>
    <n v="22694.979156164383"/>
    <n v="68209.635156164382"/>
  </r>
  <r>
    <s v="L07396"/>
    <x v="0"/>
    <s v="Quinn Coller  "/>
    <d v="2012-12-20T00:00:00"/>
    <s v="Banda 15"/>
    <x v="0"/>
    <n v="13138.400000000001"/>
    <n v="1313.8400000000001"/>
    <n v="1970.7600000000002"/>
    <n v="262.76800000000003"/>
    <n v="3415.9840000000004"/>
    <n v="4729.8240000000005"/>
    <n v="24831.576000000001"/>
    <n v="998.51840000000016"/>
    <n v="1997.0368000000003"/>
    <n v="1997.0368000000003"/>
    <n v="74494.728000000003"/>
    <n v="5.0383561643835613"/>
    <n v="827.7192"/>
    <n v="83406.882673972592"/>
    <n v="157901.61067397258"/>
  </r>
  <r>
    <s v="R08373"/>
    <x v="0"/>
    <s v="Emmy Trader  "/>
    <d v="2011-03-19T00:00:00"/>
    <s v="Banda 16"/>
    <x v="1"/>
    <n v="15708.6"/>
    <n v="942.51599999999996"/>
    <n v="1099.6020000000001"/>
    <n v="2356.29"/>
    <n v="5498.01"/>
    <n v="5340.9240000000009"/>
    <n v="30945.942000000003"/>
    <n v="1228.4125200000001"/>
    <n v="2456.8250400000002"/>
    <n v="0"/>
    <n v="92837.826000000001"/>
    <n v="6.7972602739726025"/>
    <n v="1031.5314000000001"/>
    <n v="140231.74813150684"/>
    <n v="233069.57413150684"/>
  </r>
  <r>
    <s v="R-8110"/>
    <x v="1"/>
    <s v="Trudy Gaulding  "/>
    <d v="2017-05-21T00:00:00"/>
    <s v="Banda 15"/>
    <x v="2"/>
    <n v="10481"/>
    <n v="1048.1000000000001"/>
    <n v="1362.53"/>
    <n v="733.67000000000007"/>
    <n v="3458.73"/>
    <n v="3039.49"/>
    <n v="20123.520000000004"/>
    <n v="785.02690000000007"/>
    <n v="1570.0538000000001"/>
    <n v="0"/>
    <n v="60370.560000000012"/>
    <n v="0.61917808219178083"/>
    <n v="670.78400000000011"/>
    <n v="8306.6950136986325"/>
    <n v="68677.255013698639"/>
  </r>
  <r>
    <s v="A-7601"/>
    <x v="0"/>
    <s v="Edwardo Hardrick  "/>
    <d v="2016-06-16T00:00:00"/>
    <s v="Banda 15"/>
    <x v="1"/>
    <n v="12591.9"/>
    <n v="881.43300000000011"/>
    <n v="1007.352"/>
    <n v="1636.9470000000001"/>
    <n v="3399.8130000000001"/>
    <n v="4659.0029999999997"/>
    <n v="24176.448"/>
    <n v="980.90900999999997"/>
    <n v="1961.8180199999999"/>
    <n v="0"/>
    <n v="72529.343999999997"/>
    <n v="1.547945205479452"/>
    <n v="805.88160000000005"/>
    <n v="24949.211178082194"/>
    <n v="97478.555178082199"/>
  </r>
  <r>
    <s v="R-7685"/>
    <x v="0"/>
    <s v="Ileen Reynosa  "/>
    <d v="2011-06-15T00:00:00"/>
    <s v="Banda 16"/>
    <x v="2"/>
    <n v="22304"/>
    <n v="1561.2800000000002"/>
    <n v="3345.6"/>
    <n v="223.04"/>
    <n v="8921.6"/>
    <n v="8252.48"/>
    <n v="44608"/>
    <n v="1753.0944000000004"/>
    <n v="3506.1888000000008"/>
    <n v="0"/>
    <n v="133824"/>
    <n v="6.5561643835616437"/>
    <n v="1486.9333333333334"/>
    <n v="194971.58721461188"/>
    <n v="328795.58721461188"/>
  </r>
  <r>
    <s v="L08147"/>
    <x v="1"/>
    <s v="Saundra Smiddy  "/>
    <d v="2010-11-21T00:00:00"/>
    <s v="Banda 15"/>
    <x v="2"/>
    <n v="12629"/>
    <n v="631.45000000000005"/>
    <n v="252.58"/>
    <n v="1262.9000000000001"/>
    <n v="3788.7"/>
    <n v="5051.6000000000004"/>
    <n v="23616.230000000003"/>
    <n v="957.27820000000008"/>
    <n v="1914.5564000000002"/>
    <n v="0"/>
    <n v="70848.69"/>
    <n v="7.1205479452054794"/>
    <n v="787.2076666666668"/>
    <n v="112106.99866666668"/>
    <n v="182955.68866666668"/>
  </r>
  <r>
    <s v="L-7860"/>
    <x v="1"/>
    <s v="Trudy Gaulding  "/>
    <d v="2016-04-27T00:00:00"/>
    <s v="Banda 15"/>
    <x v="3"/>
    <n v="8881.5"/>
    <n v="710.52"/>
    <n v="1332.2249999999999"/>
    <n v="177.63"/>
    <n v="3108.5249999999996"/>
    <n v="3286.1549999999997"/>
    <n v="17496.555"/>
    <n v="694.53329999999994"/>
    <n v="1389.0665999999999"/>
    <n v="0"/>
    <n v="52489.665000000001"/>
    <n v="1.6849315068493151"/>
    <n v="583.21850000000006"/>
    <n v="19653.664520547947"/>
    <n v="72143.329520547952"/>
  </r>
  <r>
    <s v="G-7675"/>
    <x v="1"/>
    <s v="Noble Portis  "/>
    <d v="2017-08-14T00:00:00"/>
    <s v="Banda 15"/>
    <x v="2"/>
    <n v="13800"/>
    <n v="828"/>
    <n v="1932.0000000000002"/>
    <n v="1104"/>
    <n v="3726.0000000000005"/>
    <n v="5520"/>
    <n v="26910"/>
    <n v="1094.3400000000001"/>
    <n v="2188.6800000000003"/>
    <n v="0"/>
    <n v="80730"/>
    <n v="0.38630136986301372"/>
    <n v="897"/>
    <n v="6930.2465753424658"/>
    <n v="87660.246575342462"/>
  </r>
  <r>
    <s v="A-7844"/>
    <x v="2"/>
    <s v="Erich Gattis  "/>
    <d v="2015-06-27T00:00:00"/>
    <s v="Banda 17"/>
    <x v="2"/>
    <n v="21643"/>
    <n v="1515.0100000000002"/>
    <n v="649.29"/>
    <n v="2380.73"/>
    <n v="8657.2000000000007"/>
    <n v="6060.0400000000009"/>
    <n v="40905.270000000004"/>
    <n v="1569.1175000000001"/>
    <n v="3138.2350000000001"/>
    <n v="0"/>
    <n v="122715.81000000001"/>
    <n v="2.5205479452054793"/>
    <n v="1363.5090000000002"/>
    <n v="68735.796164383573"/>
    <n v="191451.60616438359"/>
  </r>
  <r>
    <s v="G-8497"/>
    <x v="1"/>
    <s v="Lindsey Eckel  "/>
    <d v="2017-06-10T00:00:00"/>
    <s v="Banda 15"/>
    <x v="1"/>
    <n v="11007"/>
    <n v="990.63"/>
    <n v="1210.77"/>
    <n v="660.42"/>
    <n v="2971.8900000000003"/>
    <n v="4402.8"/>
    <n v="21243.51"/>
    <n v="868.45230000000004"/>
    <n v="1736.9046000000001"/>
    <n v="0"/>
    <n v="63730.53"/>
    <n v="0.56438356164383563"/>
    <n v="708.11699999999996"/>
    <n v="7992.9918904109591"/>
    <n v="71723.521890410964"/>
  </r>
  <r>
    <s v="A-7797"/>
    <x v="3"/>
    <s v="Graciela Hufford  "/>
    <d v="2011-06-06T00:00:00"/>
    <s v="Banda 17"/>
    <x v="2"/>
    <n v="22472"/>
    <n v="1797.76"/>
    <n v="2471.92"/>
    <n v="2471.92"/>
    <n v="8314.64"/>
    <n v="7415.76"/>
    <n v="44944"/>
    <n v="1773.0408"/>
    <n v="3546.0816"/>
    <n v="0"/>
    <n v="134832"/>
    <n v="6.580821917808219"/>
    <n v="1498.1333333333334"/>
    <n v="197178.97351598175"/>
    <n v="332010.97351598175"/>
  </r>
  <r>
    <s v="L07619"/>
    <x v="3"/>
    <s v="Leontine Longacre  "/>
    <d v="2016-06-16T00:00:00"/>
    <s v="Banda 17"/>
    <x v="2"/>
    <n v="21096"/>
    <n v="1054.8"/>
    <n v="2109.6"/>
    <n v="632.88"/>
    <n v="6539.76"/>
    <n v="8227.44"/>
    <n v="39660.480000000003"/>
    <n v="1584.3096"/>
    <n v="3168.6192000000001"/>
    <n v="0"/>
    <n v="118981.44"/>
    <n v="1.547945205479452"/>
    <n v="1322.0160000000001"/>
    <n v="40928.166575342468"/>
    <n v="159909.60657534248"/>
  </r>
  <r>
    <s v="G07393"/>
    <x v="2"/>
    <s v="Jordon Deschamp  "/>
    <d v="2011-09-23T00:00:00"/>
    <s v="Banda 17"/>
    <x v="0"/>
    <n v="23881.000000000004"/>
    <n v="1671.6700000000003"/>
    <n v="1432.8600000000001"/>
    <n v="3582.1500000000005"/>
    <n v="9074.7800000000007"/>
    <n v="7880.7300000000014"/>
    <n v="47523.19000000001"/>
    <n v="1877.0466000000001"/>
    <n v="3754.0932000000003"/>
    <n v="3754.0932000000003"/>
    <n v="142569.57000000004"/>
    <n v="6.2821917808219174"/>
    <n v="1584.1063333333336"/>
    <n v="199033.19574429226"/>
    <n v="341602.76574429229"/>
  </r>
  <r>
    <s v="R07916"/>
    <x v="1"/>
    <s v="Nelia Sellner  "/>
    <d v="2017-07-11T00:00:00"/>
    <s v="Banda 16"/>
    <x v="2"/>
    <n v="17220"/>
    <n v="1205.4000000000001"/>
    <n v="2066.4"/>
    <n v="2238.6"/>
    <n v="6027"/>
    <n v="5166"/>
    <n v="33923.4"/>
    <n v="1325.94"/>
    <n v="2651.88"/>
    <n v="0"/>
    <n v="101770.20000000001"/>
    <n v="0.47945205479452052"/>
    <n v="1130.78"/>
    <n v="10843.095890410958"/>
    <n v="112613.29589041097"/>
  </r>
  <r>
    <s v="A-7431"/>
    <x v="3"/>
    <s v="Leontine Longacre  "/>
    <d v="2014-02-07T00:00:00"/>
    <s v="Banda 15"/>
    <x v="2"/>
    <n v="8761"/>
    <n v="613.2700000000001"/>
    <n v="438.05"/>
    <n v="788.49"/>
    <n v="3416.79"/>
    <n v="2365.4700000000003"/>
    <n v="16383.07"/>
    <n v="624.65930000000003"/>
    <n v="1249.3186000000001"/>
    <n v="0"/>
    <n v="49149.21"/>
    <n v="3.904109589041096"/>
    <n v="546.10233333333338"/>
    <n v="42640.867123287673"/>
    <n v="91790.077123287672"/>
  </r>
  <r>
    <s v="G08012"/>
    <x v="1"/>
    <s v="Emmy Trader  "/>
    <d v="2012-04-15T00:00:00"/>
    <s v="Banda 15"/>
    <x v="1"/>
    <n v="13574.7"/>
    <n v="678.73500000000013"/>
    <n v="1628.9639999999999"/>
    <n v="1900.4580000000003"/>
    <n v="5294.1330000000007"/>
    <n v="3665.1690000000003"/>
    <n v="26742.159000000003"/>
    <n v="1023.5323800000001"/>
    <n v="2047.0647600000002"/>
    <n v="0"/>
    <n v="80226.477000000014"/>
    <n v="5.720547945205479"/>
    <n v="891.40530000000012"/>
    <n v="101986.53514520549"/>
    <n v="182213.01214520552"/>
  </r>
  <r>
    <s v="A07942"/>
    <x v="0"/>
    <s v="Leontine Longacre  "/>
    <d v="2011-02-01T00:00:00"/>
    <s v="Banda 17"/>
    <x v="1"/>
    <n v="26539.200000000001"/>
    <n v="1857.7440000000001"/>
    <n v="2123.136"/>
    <n v="1857.7440000000001"/>
    <n v="6634.8"/>
    <n v="6634.8"/>
    <n v="45647.423999999999"/>
    <n v="1748.9332800000002"/>
    <n v="3497.8665600000004"/>
    <n v="0"/>
    <n v="136942.272"/>
    <n v="6.9232876712328766"/>
    <n v="1521.5808"/>
    <n v="210686.83186849314"/>
    <n v="347629.10386849311"/>
  </r>
  <r>
    <s v="R07593"/>
    <x v="0"/>
    <s v="Ileen Reynosa  "/>
    <d v="2016-06-20T00:00:00"/>
    <s v="Banda 17"/>
    <x v="3"/>
    <n v="20277"/>
    <n v="1419.39"/>
    <n v="2636.01"/>
    <n v="2230.4699999999998"/>
    <n v="7705.26"/>
    <n v="6894.18"/>
    <n v="41162.310000000005"/>
    <n v="1624.1876999999999"/>
    <n v="3248.3753999999999"/>
    <n v="0"/>
    <n v="123486.93000000002"/>
    <n v="1.536986301369863"/>
    <n v="1372.0770000000002"/>
    <n v="42177.271068493159"/>
    <n v="165664.20106849319"/>
  </r>
  <r>
    <s v="G-7793"/>
    <x v="4"/>
    <s v="Geraldo Marty  "/>
    <d v="2015-07-29T00:00:00"/>
    <s v="Banda 15"/>
    <x v="1"/>
    <n v="9685.8000000000011"/>
    <n v="484.29000000000008"/>
    <n v="387.43200000000007"/>
    <n v="774.86400000000015"/>
    <n v="2421.4500000000003"/>
    <n v="3777.4620000000004"/>
    <n v="17531.298000000003"/>
    <n v="710.93772000000013"/>
    <n v="1421.8754400000003"/>
    <n v="0"/>
    <n v="52593.894000000008"/>
    <n v="2.4328767123287673"/>
    <n v="584.37660000000005"/>
    <n v="28434.324427397267"/>
    <n v="81028.218427397282"/>
  </r>
  <r>
    <s v="A-8261"/>
    <x v="1"/>
    <s v="Sandy Faison  "/>
    <d v="2016-05-22T00:00:00"/>
    <s v="Banda 16"/>
    <x v="2"/>
    <n v="22056"/>
    <n v="1764.48"/>
    <n v="3087.84"/>
    <n v="441.12"/>
    <n v="5955.1200000000008"/>
    <n v="7057.92"/>
    <n v="40362.479999999996"/>
    <n v="1585.8263999999999"/>
    <n v="3171.6527999999998"/>
    <n v="0"/>
    <n v="121087.43999999999"/>
    <n v="1.6164383561643836"/>
    <n v="1345.4159999999999"/>
    <n v="43495.640547945208"/>
    <n v="164583.0805479452"/>
  </r>
  <r>
    <s v="R-8458"/>
    <x v="5"/>
    <s v="Frankie Koester  "/>
    <d v="2014-01-29T00:00:00"/>
    <s v="Banda 16"/>
    <x v="2"/>
    <n v="21205"/>
    <n v="2120.5"/>
    <n v="1060.25"/>
    <n v="1696.4"/>
    <n v="8057.9000000000005"/>
    <n v="6997.6500000000005"/>
    <n v="41137.700000000004"/>
    <n v="1622.1825000000001"/>
    <n v="3244.3650000000002"/>
    <n v="0"/>
    <n v="123413.1"/>
    <n v="3.9287671232876713"/>
    <n v="1371.2566666666669"/>
    <n v="107746.96219178084"/>
    <n v="231160.06219178083"/>
  </r>
  <r>
    <s v="R08105"/>
    <x v="0"/>
    <s v="Tyrell Herrmann  "/>
    <d v="2011-02-09T00:00:00"/>
    <s v="Banda 15"/>
    <x v="2"/>
    <n v="9523"/>
    <n v="761.84"/>
    <n v="1047.53"/>
    <n v="761.84"/>
    <n v="3713.9700000000003"/>
    <n v="2475.98"/>
    <n v="18284.16"/>
    <n v="696.13130000000001"/>
    <n v="1392.2626"/>
    <n v="0"/>
    <n v="54852.479999999996"/>
    <n v="6.9013698630136986"/>
    <n v="609.47199999999998"/>
    <n v="84123.833863013686"/>
    <n v="138976.3138630137"/>
  </r>
  <r>
    <s v="G-7450"/>
    <x v="4"/>
    <s v="Shannan Dingess  "/>
    <d v="2011-08-18T00:00:00"/>
    <s v="Banda 16"/>
    <x v="2"/>
    <n v="21515"/>
    <n v="1936.35"/>
    <n v="215.15"/>
    <n v="215.15"/>
    <n v="6239.3499999999995"/>
    <n v="8175.7"/>
    <n v="38296.699999999997"/>
    <n v="1540.4739999999999"/>
    <n v="3080.9479999999999"/>
    <n v="0"/>
    <n v="114890.09999999999"/>
    <n v="6.3808219178082188"/>
    <n v="1276.5566666666666"/>
    <n v="162909.61515981733"/>
    <n v="277799.71515981731"/>
  </r>
  <r>
    <s v="G07516"/>
    <x v="3"/>
    <s v="Sarai Darosa  "/>
    <d v="2017-06-24T00:00:00"/>
    <s v="Banda 15"/>
    <x v="1"/>
    <n v="11332.800000000001"/>
    <n v="793.29600000000016"/>
    <n v="1473.2640000000001"/>
    <n v="1473.2640000000001"/>
    <n v="3739.8240000000005"/>
    <n v="3739.8240000000005"/>
    <n v="22552.272000000001"/>
    <n v="894.1579200000001"/>
    <n v="1788.3158400000002"/>
    <n v="0"/>
    <n v="67656.816000000006"/>
    <n v="0.52602739726027392"/>
    <n v="751.74239999999998"/>
    <n v="7908.7419616438347"/>
    <n v="75565.557961643848"/>
  </r>
  <r>
    <s v="R08286"/>
    <x v="1"/>
    <s v="Adelia Monty  "/>
    <d v="2017-02-06T00:00:00"/>
    <s v="Banda 15"/>
    <x v="1"/>
    <n v="11862.9"/>
    <n v="830.40300000000002"/>
    <n v="593.14499999999998"/>
    <n v="1423.548"/>
    <n v="4389.2730000000001"/>
    <n v="2965.7249999999999"/>
    <n v="22064.993999999999"/>
    <n v="839.8933199999999"/>
    <n v="1679.7866399999998"/>
    <n v="0"/>
    <n v="66194.981999999989"/>
    <n v="0.90410958904109584"/>
    <n v="735.49979999999994"/>
    <n v="13299.448438356163"/>
    <n v="79494.430438356154"/>
  </r>
  <r>
    <s v="A07419"/>
    <x v="0"/>
    <s v="Lindsey Eckel  "/>
    <d v="2017-01-31T00:00:00"/>
    <s v="Banda 15"/>
    <x v="4"/>
    <n v="10931.25"/>
    <n v="1093.125"/>
    <n v="1639.6875"/>
    <n v="1311.75"/>
    <n v="2732.8125"/>
    <n v="3607.3125"/>
    <n v="21315.9375"/>
    <n v="859.19624999999996"/>
    <n v="1718.3924999999999"/>
    <n v="1718.3924999999999"/>
    <n v="63947.8125"/>
    <n v="0.92054794520547945"/>
    <n v="710.53125"/>
    <n v="13081.561643835616"/>
    <n v="77029.374143835623"/>
  </r>
  <r>
    <s v="A08144"/>
    <x v="1"/>
    <s v="Graciela Hufford  "/>
    <d v="2016-06-29T00:00:00"/>
    <s v="Banda 15"/>
    <x v="1"/>
    <n v="7434"/>
    <n v="446.03999999999996"/>
    <n v="446.03999999999996"/>
    <n v="148.68"/>
    <n v="2230.1999999999998"/>
    <n v="2081.52"/>
    <n v="12786.48"/>
    <n v="487.67039999999997"/>
    <n v="975.34079999999994"/>
    <n v="0"/>
    <n v="38359.440000000002"/>
    <n v="1.5123287671232877"/>
    <n v="426.21600000000001"/>
    <n v="12891.574356164383"/>
    <n v="51251.014356164385"/>
  </r>
  <r>
    <s v="A08002"/>
    <x v="0"/>
    <s v="Kimberely Houtz  "/>
    <d v="2014-10-20T00:00:00"/>
    <s v="Banda 18"/>
    <x v="2"/>
    <n v="34105"/>
    <n v="1705.25"/>
    <n v="3751.55"/>
    <n v="2728.4"/>
    <n v="12277.8"/>
    <n v="10572.55"/>
    <n v="65140.55"/>
    <n v="2520.3595"/>
    <n v="5040.7190000000001"/>
    <n v="0"/>
    <n v="195421.65000000002"/>
    <n v="3.2054794520547945"/>
    <n v="2171.3516666666669"/>
    <n v="139204.46301369864"/>
    <n v="334626.11301369866"/>
  </r>
  <r>
    <s v="A-8470"/>
    <x v="3"/>
    <s v="Edyth Judkins  "/>
    <d v="2010-12-16T00:00:00"/>
    <s v="Banda 16"/>
    <x v="2"/>
    <n v="19532"/>
    <n v="1367.2400000000002"/>
    <n v="1171.9199999999998"/>
    <n v="2929.7999999999997"/>
    <n v="7226.84"/>
    <n v="6445.56"/>
    <n v="38673.360000000001"/>
    <n v="1529.3555999999999"/>
    <n v="3058.7111999999997"/>
    <n v="0"/>
    <n v="116020.08"/>
    <n v="7.0520547945205481"/>
    <n v="1289.1120000000001"/>
    <n v="181817.76920547948"/>
    <n v="297837.84920547949"/>
  </r>
  <r>
    <s v="R-7930"/>
    <x v="0"/>
    <s v="Tyrell Herrmann  "/>
    <d v="2012-05-12T00:00:00"/>
    <s v="Banda 20"/>
    <x v="1"/>
    <n v="96912.900000000009"/>
    <n v="7753.0320000000011"/>
    <n v="9691.2900000000009"/>
    <n v="969.12900000000013"/>
    <n v="33919.514999999999"/>
    <n v="31981.257000000005"/>
    <n v="181227.12300000002"/>
    <n v="7064.9504100000004"/>
    <n v="14129.900820000001"/>
    <n v="0"/>
    <n v="543681.36900000006"/>
    <n v="5.646575342465753"/>
    <n v="6040.9041000000007"/>
    <n v="682208.40274520544"/>
    <n v="1225889.7717452054"/>
  </r>
  <r>
    <s v="G-7846"/>
    <x v="3"/>
    <s v="Sandy Faison  "/>
    <d v="2013-10-16T00:00:00"/>
    <s v="Banda 15"/>
    <x v="2"/>
    <n v="11223"/>
    <n v="897.84"/>
    <n v="1683.45"/>
    <n v="1122.3"/>
    <n v="3366.9"/>
    <n v="3142.4400000000005"/>
    <n v="21435.93"/>
    <n v="834.99120000000016"/>
    <n v="1669.9824000000003"/>
    <n v="0"/>
    <n v="64307.79"/>
    <n v="4.2164383561643834"/>
    <n v="714.53100000000006"/>
    <n v="60255.518301369862"/>
    <n v="124563.30830136986"/>
  </r>
  <r>
    <s v="G08400"/>
    <x v="0"/>
    <s v="Sandy Faison  "/>
    <d v="2012-04-07T00:00:00"/>
    <s v="Banda 15"/>
    <x v="0"/>
    <n v="16545.100000000002"/>
    <n v="1654.5100000000002"/>
    <n v="827.25500000000011"/>
    <n v="827.25500000000011"/>
    <n v="5956.2360000000008"/>
    <n v="5459.8830000000007"/>
    <n v="31270.239000000005"/>
    <n v="1230.9554400000002"/>
    <n v="2461.9108800000004"/>
    <n v="2461.9108800000004"/>
    <n v="93810.717000000019"/>
    <n v="5.7424657534246579"/>
    <n v="1042.3413000000003"/>
    <n v="119712.18437260277"/>
    <n v="213522.90137260279"/>
  </r>
  <r>
    <s v="R08253"/>
    <x v="1"/>
    <s v="Willian Lahr  "/>
    <d v="2017-10-18T00:00:00"/>
    <s v="Banda 16"/>
    <x v="4"/>
    <n v="25971.25"/>
    <n v="1558.2749999999999"/>
    <n v="3635.9750000000004"/>
    <n v="1558.2749999999999"/>
    <n v="6752.5250000000005"/>
    <n v="6752.5250000000005"/>
    <n v="46228.825000000004"/>
    <n v="1771.2392499999999"/>
    <n v="3542.4784999999997"/>
    <n v="3542.4784999999997"/>
    <n v="138686.47500000001"/>
    <n v="0.20821917808219179"/>
    <n v="1540.9608333333335"/>
    <n v="6417.1519634703209"/>
    <n v="145103.62696347033"/>
  </r>
  <r>
    <s v="L07994"/>
    <x v="1"/>
    <s v="Kandace Navin  "/>
    <d v="2015-11-18T00:00:00"/>
    <s v="Banda 15"/>
    <x v="1"/>
    <n v="10853.1"/>
    <n v="1085.3100000000002"/>
    <n v="651.18600000000004"/>
    <n v="651.18600000000004"/>
    <n v="3798.585"/>
    <n v="2821.806"/>
    <n v="19861.172999999999"/>
    <n v="760.80231000000003"/>
    <n v="1521.6046200000001"/>
    <n v="0"/>
    <n v="59583.519"/>
    <n v="2.1260273972602741"/>
    <n v="662.03909999999996"/>
    <n v="28150.265293150685"/>
    <n v="87733.784293150689"/>
  </r>
  <r>
    <s v="G-8393"/>
    <x v="1"/>
    <s v="Nena Custis  "/>
    <d v="2016-07-10T00:00:00"/>
    <s v="Banda 15"/>
    <x v="0"/>
    <n v="15115.1"/>
    <n v="1511.5100000000002"/>
    <n v="1662.6610000000001"/>
    <n v="604.60400000000004"/>
    <n v="5290.2849999999999"/>
    <n v="4534.53"/>
    <n v="28718.69"/>
    <n v="1117.0058899999999"/>
    <n v="2234.0117799999998"/>
    <n v="2234.0117799999998"/>
    <n v="86156.069999999992"/>
    <n v="1.4821917808219178"/>
    <n v="957.28966666666668"/>
    <n v="28377.737515981738"/>
    <n v="114533.80751598172"/>
  </r>
  <r>
    <s v="A07947"/>
    <x v="3"/>
    <s v="Nelia Sellner  "/>
    <d v="2015-06-08T00:00:00"/>
    <s v="Banda 17"/>
    <x v="4"/>
    <n v="39883.75"/>
    <n v="1994.1875"/>
    <n v="3589.5374999999999"/>
    <n v="1994.1875"/>
    <n v="15953.5"/>
    <n v="11566.287499999999"/>
    <n v="74981.45"/>
    <n v="2847.6997499999998"/>
    <n v="5695.3994999999995"/>
    <n v="5695.3994999999995"/>
    <n v="224944.34999999998"/>
    <n v="2.5726027397260274"/>
    <n v="2499.3816666666667"/>
    <n v="128598.32246575342"/>
    <n v="353542.67246575339"/>
  </r>
  <r>
    <s v="A-7633"/>
    <x v="6"/>
    <s v="Margareta Schwing  "/>
    <d v="2014-04-13T00:00:00"/>
    <s v="Banda 15"/>
    <x v="2"/>
    <n v="11242"/>
    <n v="562.1"/>
    <n v="224.84"/>
    <n v="449.68"/>
    <n v="2922.92"/>
    <n v="3934.7"/>
    <n v="19336.240000000002"/>
    <n v="765.5802000000001"/>
    <n v="1531.1604000000002"/>
    <n v="0"/>
    <n v="58008.72"/>
    <n v="3.7260273972602738"/>
    <n v="644.54133333333334"/>
    <n v="48031.573333333334"/>
    <n v="106040.29333333333"/>
  </r>
  <r>
    <s v="A07387"/>
    <x v="0"/>
    <s v="Jeni Buchman  "/>
    <d v="2013-04-12T00:00:00"/>
    <s v="Banda 16"/>
    <x v="0"/>
    <n v="23274.9"/>
    <n v="2094.741"/>
    <n v="930.99600000000009"/>
    <n v="465.49800000000005"/>
    <n v="7447.9680000000008"/>
    <n v="6982.47"/>
    <n v="41196.573000000004"/>
    <n v="1596.65814"/>
    <n v="3193.31628"/>
    <n v="3193.31628"/>
    <n v="123589.71900000001"/>
    <n v="4.7287671232876711"/>
    <n v="1373.2191"/>
    <n v="129872.6666630137"/>
    <n v="253462.38566301373"/>
  </r>
  <r>
    <s v="A-7364"/>
    <x v="3"/>
    <s v="Tanner Cambridge  "/>
    <d v="2010-12-12T00:00:00"/>
    <s v="Banda 17"/>
    <x v="0"/>
    <n v="29417.300000000003"/>
    <n v="2353.3840000000005"/>
    <n v="882.51900000000001"/>
    <n v="1470.8650000000002"/>
    <n v="10001.882000000001"/>
    <n v="11766.920000000002"/>
    <n v="55892.87000000001"/>
    <n v="2256.3069100000002"/>
    <n v="4512.6138200000005"/>
    <n v="4512.6138200000005"/>
    <n v="167678.61000000004"/>
    <n v="7.0630136986301366"/>
    <n v="1863.0956666666671"/>
    <n v="263181.40431050234"/>
    <n v="430860.01431050239"/>
  </r>
  <r>
    <s v="R-8363"/>
    <x v="0"/>
    <s v="Sterling Huston  "/>
    <d v="2016-03-26T00:00:00"/>
    <s v="Banda 15"/>
    <x v="2"/>
    <n v="12507"/>
    <n v="1125.6299999999999"/>
    <n v="1375.77"/>
    <n v="750.42"/>
    <n v="4377.45"/>
    <n v="3251.82"/>
    <n v="23388.09"/>
    <n v="894.25049999999987"/>
    <n v="1788.5009999999997"/>
    <n v="0"/>
    <n v="70164.27"/>
    <n v="1.7726027397260273"/>
    <n v="779.60299999999995"/>
    <n v="27638.528273972603"/>
    <n v="97802.798273972614"/>
  </r>
  <r>
    <s v="A07385"/>
    <x v="0"/>
    <s v="Johnette Chapple  "/>
    <d v="2016-05-23T00:00:00"/>
    <s v="Banda 18"/>
    <x v="3"/>
    <n v="34617"/>
    <n v="2769.36"/>
    <n v="1038.51"/>
    <n v="1730.8500000000001"/>
    <n v="13500.630000000001"/>
    <n v="10038.929999999998"/>
    <n v="63695.280000000006"/>
    <n v="2440.4985000000001"/>
    <n v="4880.9970000000003"/>
    <n v="0"/>
    <n v="191085.84000000003"/>
    <n v="1.6136986301369862"/>
    <n v="2123.1760000000004"/>
    <n v="68523.324054794517"/>
    <n v="259609.16405479453"/>
  </r>
  <r>
    <s v="R-7844"/>
    <x v="3"/>
    <s v="Graciela Hufford  "/>
    <d v="2017-09-08T00:00:00"/>
    <s v="Banda 15"/>
    <x v="2"/>
    <n v="9042"/>
    <n v="452.1"/>
    <n v="994.62"/>
    <n v="1356.3"/>
    <n v="2441.34"/>
    <n v="2350.92"/>
    <n v="16637.28"/>
    <n v="643.79040000000009"/>
    <n v="1287.5808000000002"/>
    <n v="0"/>
    <n v="49911.839999999997"/>
    <n v="0.31780821917808222"/>
    <n v="554.57599999999991"/>
    <n v="3524.9762191780819"/>
    <n v="53436.816219178079"/>
  </r>
  <r>
    <s v="L08063"/>
    <x v="0"/>
    <s v="Leontine Longacre  "/>
    <d v="2017-06-25T00:00:00"/>
    <s v="Banda 17"/>
    <x v="0"/>
    <n v="31263.100000000002"/>
    <n v="1563.1550000000002"/>
    <n v="2813.6790000000001"/>
    <n v="937.89300000000003"/>
    <n v="10629.454000000002"/>
    <n v="11254.716"/>
    <n v="58461.997000000003"/>
    <n v="2297.8378499999999"/>
    <n v="4595.6756999999998"/>
    <n v="4595.6756999999998"/>
    <n v="175385.99100000001"/>
    <n v="0.52328767123287667"/>
    <n v="1948.7332333333334"/>
    <n v="20394.961510502279"/>
    <n v="195780.95251050228"/>
  </r>
  <r>
    <s v="G07800"/>
    <x v="0"/>
    <s v="Kimberely Houtz  "/>
    <d v="2013-10-16T00:00:00"/>
    <s v="Banda 18"/>
    <x v="1"/>
    <n v="36993.599999999999"/>
    <n v="2589.5520000000001"/>
    <n v="5179.1040000000003"/>
    <n v="2959.4879999999998"/>
    <n v="11468.016"/>
    <n v="11098.08"/>
    <n v="70287.839999999997"/>
    <n v="2741.2257600000003"/>
    <n v="5482.4515200000005"/>
    <n v="0"/>
    <n v="210863.52"/>
    <n v="4.2164383561643834"/>
    <n v="2342.9279999999999"/>
    <n v="197576.22969863011"/>
    <n v="408439.74969863007"/>
  </r>
  <r>
    <s v="R-8152"/>
    <x v="3"/>
    <s v="Tyrell Herrmann  "/>
    <d v="2012-07-20T00:00:00"/>
    <s v="Banda 15"/>
    <x v="0"/>
    <n v="16533"/>
    <n v="1157.3100000000002"/>
    <n v="2479.9499999999998"/>
    <n v="1322.64"/>
    <n v="5290.56"/>
    <n v="5125.2299999999996"/>
    <n v="31908.690000000002"/>
    <n v="1248.2414999999999"/>
    <n v="2496.4829999999997"/>
    <n v="2496.4829999999997"/>
    <n v="95726.07"/>
    <n v="5.4575342465753423"/>
    <n v="1063.623"/>
    <n v="116095.1789589041"/>
    <n v="211821.24895890412"/>
  </r>
  <r>
    <s v="A07547"/>
    <x v="3"/>
    <s v="Lynne Gainey  "/>
    <d v="2017-10-15T00:00:00"/>
    <s v="Banda 16"/>
    <x v="1"/>
    <n v="14622.300000000001"/>
    <n v="1169.7840000000001"/>
    <n v="146.22300000000001"/>
    <n v="1608.4530000000002"/>
    <n v="4386.6900000000005"/>
    <n v="3655.5750000000003"/>
    <n v="25589.025000000005"/>
    <n v="982.61856"/>
    <n v="1965.23712"/>
    <n v="0"/>
    <n v="76767.075000000012"/>
    <n v="0.21643835616438356"/>
    <n v="852.9675000000002"/>
    <n v="3692.2976712328777"/>
    <n v="80459.372671232893"/>
  </r>
  <r>
    <s v="G07717"/>
    <x v="0"/>
    <s v="Kelley Bonenfant  "/>
    <d v="2016-10-01T00:00:00"/>
    <s v="Banda 15"/>
    <x v="2"/>
    <n v="8115"/>
    <n v="405.75"/>
    <n v="243.45"/>
    <n v="1217.25"/>
    <n v="2840.25"/>
    <n v="3002.55"/>
    <n v="15824.25"/>
    <n v="633.78150000000005"/>
    <n v="1267.5630000000001"/>
    <n v="0"/>
    <n v="47472.75"/>
    <n v="1.2547945205479452"/>
    <n v="527.47500000000002"/>
    <n v="13237.454794520547"/>
    <n v="60710.204794520549"/>
  </r>
  <r>
    <s v="G07547"/>
    <x v="5"/>
    <s v="Concepcion Sevin  "/>
    <d v="2013-03-31T00:00:00"/>
    <s v="Banda 17"/>
    <x v="1"/>
    <n v="25467.3"/>
    <n v="1528.038"/>
    <n v="1782.711"/>
    <n v="2292.0569999999998"/>
    <n v="7640.19"/>
    <n v="9422.9009999999998"/>
    <n v="48133.197"/>
    <n v="1930.4213399999999"/>
    <n v="3860.8426799999997"/>
    <n v="0"/>
    <n v="144399.59100000001"/>
    <n v="4.7616438356164386"/>
    <n v="1604.4399000000001"/>
    <n v="152795.4271890411"/>
    <n v="297195.01818904112"/>
  </r>
  <r>
    <s v="R-7780"/>
    <x v="0"/>
    <s v="Margareta Schwing  "/>
    <d v="2016-08-16T00:00:00"/>
    <s v="Banda 17"/>
    <x v="1"/>
    <n v="28598.400000000001"/>
    <n v="1429.92"/>
    <n v="1143.9360000000001"/>
    <n v="3145.8240000000001"/>
    <n v="7435.5840000000007"/>
    <n v="11439.36"/>
    <n v="53193.024000000005"/>
    <n v="2170.6185600000003"/>
    <n v="4341.2371200000007"/>
    <n v="0"/>
    <n v="159579.07200000001"/>
    <n v="1.3808219178082193"/>
    <n v="1773.1008000000002"/>
    <n v="48966.728942465765"/>
    <n v="208545.80094246578"/>
  </r>
  <r>
    <s v="L07702"/>
    <x v="7"/>
    <s v="Kimi Witter  "/>
    <d v="2011-08-27T00:00:00"/>
    <s v="Banda 16"/>
    <x v="1"/>
    <n v="16262.1"/>
    <n v="1138.3470000000002"/>
    <n v="1788.8310000000001"/>
    <n v="1626.21"/>
    <n v="4553.3880000000008"/>
    <n v="6016.9769999999999"/>
    <n v="31385.852999999996"/>
    <n v="1266.8175900000001"/>
    <n v="2533.6351800000002"/>
    <n v="0"/>
    <n v="94157.558999999979"/>
    <n v="6.3561643835616435"/>
    <n v="1046.1950999999999"/>
    <n v="132995.76065753424"/>
    <n v="227153.31965753422"/>
  </r>
  <r>
    <s v="G-8106"/>
    <x v="4"/>
    <s v="Lindsey Eckel  "/>
    <d v="2016-08-01T00:00:00"/>
    <s v="Banda 16"/>
    <x v="2"/>
    <n v="21338"/>
    <n v="1280.28"/>
    <n v="2133.8000000000002"/>
    <n v="2560.56"/>
    <n v="6401.4"/>
    <n v="7681.6799999999994"/>
    <n v="41395.72"/>
    <n v="1660.0963999999999"/>
    <n v="3320.1927999999998"/>
    <n v="0"/>
    <n v="124187.16"/>
    <n v="1.4219178082191781"/>
    <n v="1379.8573333333334"/>
    <n v="39240.874301369862"/>
    <n v="163428.03430136986"/>
  </r>
  <r>
    <s v="A-7840"/>
    <x v="3"/>
    <s v="Nena Custis  "/>
    <d v="2016-12-12T00:00:00"/>
    <s v="Banda 17"/>
    <x v="0"/>
    <n v="24823.7"/>
    <n v="2234.1329999999998"/>
    <n v="2482.3700000000003"/>
    <n v="496.47400000000005"/>
    <n v="9681.2430000000004"/>
    <n v="8440.0580000000009"/>
    <n v="48157.978000000003"/>
    <n v="1884.1188300000003"/>
    <n v="3768.2376600000007"/>
    <n v="3768.2376600000007"/>
    <n v="144473.93400000001"/>
    <n v="1.0575342465753426"/>
    <n v="1605.2659333333334"/>
    <n v="33952.473987214616"/>
    <n v="178426.40798721462"/>
  </r>
  <r>
    <s v="A-8387"/>
    <x v="0"/>
    <s v="Ladawn Karner  "/>
    <d v="2012-12-26T00:00:00"/>
    <s v="Banda 15"/>
    <x v="2"/>
    <n v="15317"/>
    <n v="1072.19"/>
    <n v="1684.8700000000001"/>
    <n v="2144.38"/>
    <n v="5973.63"/>
    <n v="3982.42"/>
    <n v="30174.489999999998"/>
    <n v="1156.4335000000001"/>
    <n v="2312.8670000000002"/>
    <n v="0"/>
    <n v="90523.47"/>
    <n v="5.021917808219178"/>
    <n v="1005.8163333333333"/>
    <n v="101022.53912328767"/>
    <n v="191546.00912328769"/>
  </r>
  <r>
    <s v="R-7523"/>
    <x v="3"/>
    <s v="Willian Lahr  "/>
    <d v="2016-11-02T00:00:00"/>
    <s v="Banda 17"/>
    <x v="3"/>
    <n v="24462.75"/>
    <n v="2446.2750000000001"/>
    <n v="3180.1575000000003"/>
    <n v="3180.1575000000003"/>
    <n v="6115.6875"/>
    <n v="9051.2175000000007"/>
    <n v="48436.245000000003"/>
    <n v="1983.9290249999999"/>
    <n v="3967.8580499999998"/>
    <n v="0"/>
    <n v="145308.73500000002"/>
    <n v="1.167123287671233"/>
    <n v="1614.5415"/>
    <n v="37687.379671232884"/>
    <n v="182996.11467123291"/>
  </r>
  <r>
    <s v="A07302"/>
    <x v="1"/>
    <s v="Anastacia Delacruz  "/>
    <d v="2015-08-16T00:00:00"/>
    <s v="Banda 15"/>
    <x v="0"/>
    <n v="16084.2"/>
    <n v="965.05200000000002"/>
    <n v="1447.578"/>
    <n v="965.05200000000002"/>
    <n v="4181.8920000000007"/>
    <n v="5468.6280000000006"/>
    <n v="29112.402000000002"/>
    <n v="1154.8455600000002"/>
    <n v="2309.6911200000004"/>
    <n v="2309.6911200000004"/>
    <n v="87337.206000000006"/>
    <n v="2.3835616438356166"/>
    <n v="970.41340000000002"/>
    <n v="46260.803178082198"/>
    <n v="133598.0091780822"/>
  </r>
  <r>
    <s v="R-8282"/>
    <x v="0"/>
    <s v="Lean Hersom  "/>
    <d v="2017-03-16T00:00:00"/>
    <s v="Banda 17"/>
    <x v="1"/>
    <n v="25673.4"/>
    <n v="2567.34"/>
    <n v="513.46800000000007"/>
    <n v="513.46800000000007"/>
    <n v="9242.4240000000009"/>
    <n v="9755.8919999999998"/>
    <n v="48265.992000000006"/>
    <n v="1930.63968"/>
    <n v="3861.27936"/>
    <n v="0"/>
    <n v="144797.97600000002"/>
    <n v="0.8"/>
    <n v="1608.8664000000001"/>
    <n v="25741.862400000002"/>
    <n v="170539.83840000004"/>
  </r>
  <r>
    <s v="R07903"/>
    <x v="0"/>
    <s v="Kelley Bonenfant  "/>
    <d v="2011-05-09T00:00:00"/>
    <s v="Banda 15"/>
    <x v="2"/>
    <n v="9206"/>
    <n v="552.36"/>
    <n v="828.54"/>
    <n v="276.18"/>
    <n v="3222.1"/>
    <n v="2301.5"/>
    <n v="16386.68"/>
    <n v="614.04020000000003"/>
    <n v="1228.0804000000001"/>
    <n v="0"/>
    <n v="49160.04"/>
    <n v="6.6575342465753424"/>
    <n v="546.22266666666667"/>
    <n v="72729.922191780817"/>
    <n v="121889.96219178083"/>
  </r>
  <r>
    <s v="G-8399"/>
    <x v="5"/>
    <s v="Saundra Smiddy  "/>
    <d v="2014-09-09T00:00:00"/>
    <s v="Banda 20"/>
    <x v="0"/>
    <n v="87215.700000000012"/>
    <n v="5232.9420000000009"/>
    <n v="12210.198000000002"/>
    <n v="5232.9420000000009"/>
    <n v="31397.652000000002"/>
    <n v="33141.966000000008"/>
    <n v="174431.40000000002"/>
    <n v="6942.3697200000015"/>
    <n v="13884.739440000003"/>
    <n v="13884.739440000003"/>
    <n v="523294.20000000007"/>
    <n v="3.3178082191780822"/>
    <n v="5814.380000000001"/>
    <n v="385819.9550684932"/>
    <n v="909114.15506849322"/>
  </r>
  <r>
    <s v="L-8440"/>
    <x v="0"/>
    <s v="Edwardo Hardrick  "/>
    <d v="2015-10-04T00:00:00"/>
    <s v="Banda 18"/>
    <x v="2"/>
    <n v="42831"/>
    <n v="3854.79"/>
    <n v="2141.5500000000002"/>
    <n v="4283.1000000000004"/>
    <n v="11992.68"/>
    <n v="16704.09"/>
    <n v="81807.210000000006"/>
    <n v="3345.1011000000003"/>
    <n v="6690.2022000000006"/>
    <n v="0"/>
    <n v="245421.63"/>
    <n v="2.2493150684931509"/>
    <n v="2726.9070000000002"/>
    <n v="122673.46010958905"/>
    <n v="368095.09010958904"/>
  </r>
  <r>
    <s v="R-8171"/>
    <x v="6"/>
    <s v="Coreen Washer  "/>
    <d v="2015-08-01T00:00:00"/>
    <s v="Banda 17"/>
    <x v="1"/>
    <n v="24055.200000000001"/>
    <n v="1924.4160000000002"/>
    <n v="2886.6239999999998"/>
    <n v="240.55200000000002"/>
    <n v="6013.8"/>
    <n v="7697.6640000000007"/>
    <n v="42818.256000000008"/>
    <n v="1683.864"/>
    <n v="3367.7280000000001"/>
    <n v="0"/>
    <n v="128454.76800000003"/>
    <n v="2.4246575342465753"/>
    <n v="1427.2752000000003"/>
    <n v="69213.071342465759"/>
    <n v="197667.8393424658"/>
  </r>
  <r>
    <s v="R07444"/>
    <x v="0"/>
    <s v="Sterling Huston  "/>
    <d v="2016-06-28T00:00:00"/>
    <s v="Banda 15"/>
    <x v="2"/>
    <n v="8492"/>
    <n v="594.44000000000005"/>
    <n v="1273.8"/>
    <n v="424.6"/>
    <n v="2462.6799999999998"/>
    <n v="3142.04"/>
    <n v="16389.560000000001"/>
    <n v="656.4316"/>
    <n v="1312.8632"/>
    <n v="0"/>
    <n v="49168.680000000008"/>
    <n v="1.515068493150685"/>
    <n v="546.31866666666667"/>
    <n v="16554.203981735162"/>
    <n v="65722.883981735169"/>
  </r>
  <r>
    <s v="R07859"/>
    <x v="0"/>
    <s v="Elayne Gauger  "/>
    <d v="2016-07-05T00:00:00"/>
    <s v="Banda 16"/>
    <x v="1"/>
    <n v="16329.6"/>
    <n v="1306.3680000000002"/>
    <n v="163.29600000000002"/>
    <n v="326.59200000000004"/>
    <n v="4082.4"/>
    <n v="4408.9920000000002"/>
    <n v="26617.248"/>
    <n v="1022.23296"/>
    <n v="2044.4659200000001"/>
    <n v="0"/>
    <n v="79851.744000000006"/>
    <n v="1.4958904109589042"/>
    <n v="887.24159999999995"/>
    <n v="26544.32403287671"/>
    <n v="106396.06803287672"/>
  </r>
  <r>
    <s v="A07792"/>
    <x v="2"/>
    <s v="Lynne Gainey  "/>
    <d v="2012-03-27T00:00:00"/>
    <s v="Banda 15"/>
    <x v="2"/>
    <n v="12530"/>
    <n v="1127.7"/>
    <n v="1378.3"/>
    <n v="877.10000000000014"/>
    <n v="4510.8"/>
    <n v="4009.6"/>
    <n v="24433.5"/>
    <n v="958.54500000000007"/>
    <n v="1917.0900000000001"/>
    <n v="0"/>
    <n v="73300.5"/>
    <n v="5.7726027397260271"/>
    <n v="814.45"/>
    <n v="94029.926027397261"/>
    <n v="167330.42602739728"/>
  </r>
  <r>
    <s v="L-7709"/>
    <x v="0"/>
    <s v="Kandace Navin  "/>
    <d v="2017-05-09T00:00:00"/>
    <s v="Banda 16"/>
    <x v="0"/>
    <n v="21159.600000000002"/>
    <n v="1481.1720000000003"/>
    <n v="1692.7680000000003"/>
    <n v="2115.9600000000005"/>
    <n v="5289.9000000000005"/>
    <n v="6347.88"/>
    <n v="38087.279999999999"/>
    <n v="1500.2156399999999"/>
    <n v="3000.4312799999998"/>
    <n v="3000.4312799999998"/>
    <n v="114261.84"/>
    <n v="0.65205479452054793"/>
    <n v="1269.576"/>
    <n v="16556.662356164383"/>
    <n v="130818.50235616438"/>
  </r>
  <r>
    <s v="A-8424"/>
    <x v="1"/>
    <s v="Gemma Percell  "/>
    <d v="2010-12-05T00:00:00"/>
    <s v="Banda 15"/>
    <x v="1"/>
    <n v="8002.8"/>
    <n v="480.16800000000001"/>
    <n v="160.05600000000001"/>
    <n v="480.16800000000001"/>
    <n v="3201.1200000000003"/>
    <n v="3041.0640000000003"/>
    <n v="15365.376000000002"/>
    <n v="608.21280000000013"/>
    <n v="1216.4256000000003"/>
    <n v="0"/>
    <n v="46096.128000000004"/>
    <n v="7.0821917808219181"/>
    <n v="512.17920000000004"/>
    <n v="72547.026410958919"/>
    <n v="118643.15441095893"/>
  </r>
  <r>
    <s v="G-7446"/>
    <x v="1"/>
    <s v="Ileen Reynosa  "/>
    <d v="2017-09-03T00:00:00"/>
    <s v="Banda 19"/>
    <x v="1"/>
    <n v="55270.8"/>
    <n v="3316.248"/>
    <n v="8290.6200000000008"/>
    <n v="2763.5400000000004"/>
    <n v="20450.196"/>
    <n v="17133.948"/>
    <n v="107225.352"/>
    <n v="4139.7829200000006"/>
    <n v="8279.5658400000011"/>
    <n v="0"/>
    <n v="321676.05599999998"/>
    <n v="0.33150684931506852"/>
    <n v="3574.1783999999998"/>
    <n v="23697.292405479453"/>
    <n v="345373.34840547945"/>
  </r>
  <r>
    <s v="L07347"/>
    <x v="1"/>
    <s v="Jayme Tolleson  "/>
    <d v="2011-06-09T00:00:00"/>
    <s v="Banda 15"/>
    <x v="2"/>
    <n v="12947"/>
    <n v="906.29000000000008"/>
    <n v="1812.5800000000002"/>
    <n v="906.29000000000008"/>
    <n v="4919.8599999999997"/>
    <n v="4531.45"/>
    <n v="26023.47"/>
    <n v="1025.4023999999999"/>
    <n v="2050.8047999999999"/>
    <n v="0"/>
    <n v="78070.41"/>
    <n v="6.5726027397260278"/>
    <n v="867.44900000000007"/>
    <n v="114027.95347945209"/>
    <n v="192098.36347945209"/>
  </r>
  <r>
    <s v="L-8497"/>
    <x v="3"/>
    <s v="Shannan Dingess  "/>
    <d v="2010-11-19T00:00:00"/>
    <s v="Banda 16"/>
    <x v="3"/>
    <n v="16269.75"/>
    <n v="813.48750000000007"/>
    <n v="1138.8825000000002"/>
    <n v="976.18499999999995"/>
    <n v="4718.2275"/>
    <n v="5043.6225000000004"/>
    <n v="28960.155000000002"/>
    <n v="1125.8667"/>
    <n v="2251.7334000000001"/>
    <n v="0"/>
    <n v="86880.465000000011"/>
    <n v="7.1260273972602741"/>
    <n v="965.33850000000007"/>
    <n v="137580.57197260275"/>
    <n v="224461.03697260277"/>
  </r>
  <r>
    <s v="G07426"/>
    <x v="0"/>
    <s v="Kandace Navin  "/>
    <d v="2014-07-18T00:00:00"/>
    <s v="Banda 16"/>
    <x v="0"/>
    <n v="23828.2"/>
    <n v="1429.692"/>
    <n v="476.56400000000002"/>
    <n v="1667.9740000000002"/>
    <n v="6433.6140000000005"/>
    <n v="6433.6140000000005"/>
    <n v="40269.658000000003"/>
    <n v="1546.4501800000003"/>
    <n v="3092.9003600000005"/>
    <n v="3092.9003600000005"/>
    <n v="120808.97400000002"/>
    <n v="3.463013698630137"/>
    <n v="1342.3219333333334"/>
    <n v="92969.58486210047"/>
    <n v="213778.55886210047"/>
  </r>
  <r>
    <s v="R-7793"/>
    <x v="6"/>
    <s v="Audrea Franke  "/>
    <d v="2013-05-15T00:00:00"/>
    <s v="Banda 15"/>
    <x v="2"/>
    <n v="8885"/>
    <n v="444.25"/>
    <n v="1155.05"/>
    <n v="533.1"/>
    <n v="3198.6"/>
    <n v="2843.2000000000003"/>
    <n v="17059.2"/>
    <n v="661.04399999999998"/>
    <n v="1322.088"/>
    <n v="0"/>
    <n v="51177.600000000006"/>
    <n v="4.6383561643835618"/>
    <n v="568.64"/>
    <n v="52751.096986301367"/>
    <n v="103928.69698630137"/>
  </r>
  <r>
    <s v="L08312"/>
    <x v="3"/>
    <s v="Leontine Longacre  "/>
    <d v="2014-11-17T00:00:00"/>
    <s v="Banda 15"/>
    <x v="1"/>
    <n v="11123.1"/>
    <n v="667.38599999999997"/>
    <n v="1001.079"/>
    <n v="1557.2340000000002"/>
    <n v="4115.5470000000005"/>
    <n v="2780.7750000000001"/>
    <n v="21245.121000000003"/>
    <n v="809.76168000000007"/>
    <n v="1619.5233600000001"/>
    <n v="0"/>
    <n v="63735.363000000012"/>
    <n v="3.128767123287671"/>
    <n v="708.17070000000012"/>
    <n v="44314.024076712332"/>
    <n v="108049.38707671234"/>
  </r>
  <r>
    <s v="L08282"/>
    <x v="3"/>
    <s v="Emmy Trader  "/>
    <d v="2014-10-19T00:00:00"/>
    <s v="Banda 15"/>
    <x v="4"/>
    <n v="15415"/>
    <n v="1541.5"/>
    <n v="1387.35"/>
    <n v="2003.95"/>
    <n v="5395.25"/>
    <n v="4624.5"/>
    <n v="30367.55"/>
    <n v="1196.204"/>
    <n v="2392.4079999999999"/>
    <n v="2392.4079999999999"/>
    <n v="91102.65"/>
    <n v="3.2082191780821918"/>
    <n v="1012.2516666666667"/>
    <n v="64950.504200913238"/>
    <n v="156053.15420091324"/>
  </r>
  <r>
    <s v="A07394"/>
    <x v="1"/>
    <s v="Tanner Cambridge  "/>
    <d v="2017-11-05T00:00:00"/>
    <s v="Banda 16"/>
    <x v="4"/>
    <n v="18797.5"/>
    <n v="1879.75"/>
    <n v="1691.7749999999999"/>
    <n v="1879.75"/>
    <n v="6391.1500000000005"/>
    <n v="5075.3250000000007"/>
    <n v="35715.25"/>
    <n v="1385.3757499999999"/>
    <n v="2770.7514999999999"/>
    <n v="2770.7514999999999"/>
    <n v="107145.75"/>
    <n v="0.15890410958904111"/>
    <n v="1190.5083333333334"/>
    <n v="3783.5333333333338"/>
    <n v="110929.28333333334"/>
  </r>
  <r>
    <s v="G07997"/>
    <x v="6"/>
    <s v="Coreen Washer  "/>
    <d v="2015-06-18T00:00:00"/>
    <s v="Banda 15"/>
    <x v="2"/>
    <n v="10675"/>
    <n v="960.75"/>
    <n v="213.5"/>
    <n v="533.75"/>
    <n v="3843"/>
    <n v="3309.25"/>
    <n v="19535.25"/>
    <n v="760.06000000000006"/>
    <n v="1520.1200000000001"/>
    <n v="0"/>
    <n v="58605.75"/>
    <n v="2.5452054794520547"/>
    <n v="651.17499999999995"/>
    <n v="33147.483561643836"/>
    <n v="91753.233561643836"/>
  </r>
  <r>
    <s v="R-7903"/>
    <x v="3"/>
    <s v="Enrique Kehrer  "/>
    <d v="2011-02-06T00:00:00"/>
    <s v="Banda 15"/>
    <x v="2"/>
    <n v="10147"/>
    <n v="1014.7"/>
    <n v="1420.5800000000002"/>
    <n v="405.88"/>
    <n v="2942.6299999999997"/>
    <n v="3449.9800000000005"/>
    <n v="19380.77"/>
    <n v="772.18669999999997"/>
    <n v="1544.3733999999999"/>
    <n v="0"/>
    <n v="58142.31"/>
    <n v="6.9095890410958907"/>
    <n v="646.02566666666667"/>
    <n v="89275.437333333335"/>
    <n v="147417.74733333333"/>
  </r>
  <r>
    <s v="L-8097"/>
    <x v="3"/>
    <s v="Quinn Coller  "/>
    <d v="2016-04-22T00:00:00"/>
    <s v="Banda 15"/>
    <x v="2"/>
    <n v="11106"/>
    <n v="888.48"/>
    <n v="666.36"/>
    <n v="222.12"/>
    <n v="3331.7999999999997"/>
    <n v="3664.98"/>
    <n v="19879.740000000002"/>
    <n v="780.7518"/>
    <n v="1561.5036"/>
    <n v="0"/>
    <n v="59639.22"/>
    <n v="1.6986301369863013"/>
    <n v="662.65800000000002"/>
    <n v="22512.21698630137"/>
    <n v="82151.436986301371"/>
  </r>
  <r>
    <s v="A07671"/>
    <x v="3"/>
    <s v="Kimberely Houtz  "/>
    <d v="2017-05-06T00:00:00"/>
    <s v="Banda 18"/>
    <x v="1"/>
    <n v="41416.200000000004"/>
    <n v="2484.9720000000002"/>
    <n v="5384.1060000000007"/>
    <n v="414.16200000000003"/>
    <n v="13253.184000000001"/>
    <n v="14495.67"/>
    <n v="77448.294000000009"/>
    <n v="3039.9490800000003"/>
    <n v="6079.8981600000006"/>
    <n v="0"/>
    <n v="232344.88200000004"/>
    <n v="0.66027397260273968"/>
    <n v="2581.6098000000002"/>
    <n v="34091.395167123286"/>
    <n v="266436.27716712333"/>
  </r>
  <r>
    <s v="A-8310"/>
    <x v="1"/>
    <s v="Porsche Lockamy  "/>
    <d v="2011-12-18T00:00:00"/>
    <s v="Banda 15"/>
    <x v="2"/>
    <n v="14261"/>
    <n v="855.66"/>
    <n v="1568.71"/>
    <n v="1568.71"/>
    <n v="5133.96"/>
    <n v="5704.4000000000005"/>
    <n v="29092.44"/>
    <n v="1173.6803"/>
    <n v="2347.3606"/>
    <n v="0"/>
    <n v="87277.319999999992"/>
    <n v="6.0465753424657533"/>
    <n v="969.74799999999993"/>
    <n v="117273.08690410959"/>
    <n v="204550.40690410958"/>
  </r>
  <r>
    <s v="G07884"/>
    <x v="0"/>
    <s v="Elton Verrier  "/>
    <d v="2012-10-13T00:00:00"/>
    <s v="Banda 15"/>
    <x v="1"/>
    <n v="10926.9"/>
    <n v="546.34500000000003"/>
    <n v="1529.7660000000001"/>
    <n v="327.80699999999996"/>
    <n v="3168.8009999999995"/>
    <n v="3715.1460000000002"/>
    <n v="20214.764999999999"/>
    <n v="793.29294000000004"/>
    <n v="1586.5858800000001"/>
    <n v="0"/>
    <n v="60644.294999999998"/>
    <n v="5.2246575342465755"/>
    <n v="673.82550000000003"/>
    <n v="70410.149506849324"/>
    <n v="131054.44450684932"/>
  </r>
  <r>
    <s v="L07301"/>
    <x v="1"/>
    <s v="Tanner Cambridge  "/>
    <d v="2013-04-14T00:00:00"/>
    <s v="Banda 15"/>
    <x v="2"/>
    <n v="10289"/>
    <n v="720.23"/>
    <n v="1131.79"/>
    <n v="720.23"/>
    <n v="3292.48"/>
    <n v="3601.1499999999996"/>
    <n v="19754.879999999997"/>
    <n v="784.02179999999998"/>
    <n v="1568.0436"/>
    <n v="0"/>
    <n v="59264.639999999992"/>
    <n v="4.7232876712328764"/>
    <n v="658.49599999999987"/>
    <n v="62205.320767123274"/>
    <n v="121469.96076712327"/>
  </r>
  <r>
    <s v="L-8444"/>
    <x v="0"/>
    <s v="Ladawn Karner  "/>
    <d v="2012-08-13T00:00:00"/>
    <s v="Banda 15"/>
    <x v="1"/>
    <n v="9647.1"/>
    <n v="964.71"/>
    <n v="771.76800000000003"/>
    <n v="1350.5940000000003"/>
    <n v="3376.4850000000001"/>
    <n v="2990.6010000000001"/>
    <n v="19101.258000000002"/>
    <n v="756.33264000000008"/>
    <n v="1512.6652800000002"/>
    <n v="0"/>
    <n v="57303.774000000005"/>
    <n v="5.3917808219178083"/>
    <n v="636.70860000000005"/>
    <n v="68659.864372602737"/>
    <n v="125963.63837260274"/>
  </r>
  <r>
    <s v="L08381"/>
    <x v="3"/>
    <s v="Sha Desimone  "/>
    <d v="2013-09-01T00:00:00"/>
    <s v="Banda 16"/>
    <x v="2"/>
    <n v="22590"/>
    <n v="2259"/>
    <n v="3162.6000000000004"/>
    <n v="1581.3000000000002"/>
    <n v="8810.1"/>
    <n v="8358.2999999999993"/>
    <n v="46761.3"/>
    <n v="1868.1930000000002"/>
    <n v="3736.3860000000004"/>
    <n v="0"/>
    <n v="140283.90000000002"/>
    <n v="4.3397260273972602"/>
    <n v="1558.71"/>
    <n v="135287.48712328766"/>
    <n v="275571.38712328766"/>
  </r>
  <r>
    <s v="A-7318"/>
    <x v="3"/>
    <s v="Candelaria Loya  "/>
    <d v="2015-10-13T00:00:00"/>
    <s v="Banda 16"/>
    <x v="2"/>
    <n v="16293"/>
    <n v="814.65000000000009"/>
    <n v="651.72"/>
    <n v="2281.0200000000004"/>
    <n v="4399.1100000000006"/>
    <n v="4399.1100000000006"/>
    <n v="28838.610000000004"/>
    <n v="1117.6998000000001"/>
    <n v="2235.3996000000002"/>
    <n v="0"/>
    <n v="86515.830000000016"/>
    <n v="2.2246575342465755"/>
    <n v="961.28700000000015"/>
    <n v="42770.687342465761"/>
    <n v="129286.51734246578"/>
  </r>
  <r>
    <s v="G07477"/>
    <x v="7"/>
    <s v="Lynne Gainey  "/>
    <d v="2015-02-19T00:00:00"/>
    <s v="Banda 15"/>
    <x v="2"/>
    <n v="10615"/>
    <n v="955.34999999999991"/>
    <n v="1486.1000000000001"/>
    <n v="106.15"/>
    <n v="3715.2499999999995"/>
    <n v="3502.9500000000003"/>
    <n v="20380.8"/>
    <n v="797.18650000000002"/>
    <n v="1594.373"/>
    <n v="0"/>
    <n v="61142.399999999994"/>
    <n v="2.871232876712329"/>
    <n v="679.36"/>
    <n v="39012.015342465755"/>
    <n v="100154.41534246574"/>
  </r>
  <r>
    <s v="R07339"/>
    <x v="1"/>
    <s v="Gabrielle Merriman  "/>
    <d v="2010-11-19T00:00:00"/>
    <s v="Banda 16"/>
    <x v="1"/>
    <n v="18838.8"/>
    <n v="1695.492"/>
    <n v="1130.328"/>
    <n v="753.55200000000002"/>
    <n v="6781.9679999999998"/>
    <n v="4709.7"/>
    <n v="33909.839999999997"/>
    <n v="1282.92228"/>
    <n v="2565.84456"/>
    <n v="0"/>
    <n v="101729.51999999999"/>
    <n v="7.1260273972602741"/>
    <n v="1130.328"/>
    <n v="161094.96591780821"/>
    <n v="262824.4859178082"/>
  </r>
  <r>
    <s v="A-8168"/>
    <x v="3"/>
    <s v="Sandy Faison  "/>
    <d v="2011-12-07T00:00:00"/>
    <s v="Banda 15"/>
    <x v="2"/>
    <n v="8539"/>
    <n v="853.90000000000009"/>
    <n v="341.56"/>
    <n v="341.56"/>
    <n v="2390.92"/>
    <n v="3159.43"/>
    <n v="15626.369999999999"/>
    <n v="631.0320999999999"/>
    <n v="1262.0641999999998"/>
    <n v="0"/>
    <n v="46879.11"/>
    <n v="6.0767123287671234"/>
    <n v="520.87900000000002"/>
    <n v="63304.636821917811"/>
    <n v="110183.74682191781"/>
  </r>
  <r>
    <s v="G-7897"/>
    <x v="2"/>
    <s v="Sterling Huston  "/>
    <d v="2015-11-20T00:00:00"/>
    <s v="Banda 15"/>
    <x v="2"/>
    <n v="12928"/>
    <n v="1034.24"/>
    <n v="1422.08"/>
    <n v="1422.08"/>
    <n v="4266.24"/>
    <n v="4266.24"/>
    <n v="25338.879999999997"/>
    <n v="1004.5056"/>
    <n v="2009.0111999999999"/>
    <n v="0"/>
    <n v="76016.639999999985"/>
    <n v="2.1205479452054794"/>
    <n v="844.62933333333319"/>
    <n v="35821.53994520547"/>
    <n v="111838.17994520545"/>
  </r>
  <r>
    <s v="A-7946"/>
    <x v="1"/>
    <s v="Valeria Boothby  "/>
    <d v="2014-07-06T00:00:00"/>
    <s v="Banda 16"/>
    <x v="3"/>
    <n v="14443.5"/>
    <n v="1011.0450000000001"/>
    <n v="1588.7850000000001"/>
    <n v="1877.655"/>
    <n v="4188.6149999999998"/>
    <n v="5055.2249999999995"/>
    <n v="28164.824999999997"/>
    <n v="1130.92605"/>
    <n v="2261.8521000000001"/>
    <n v="0"/>
    <n v="84494.474999999991"/>
    <n v="3.495890410958904"/>
    <n v="938.82749999999987"/>
    <n v="65640.761095890397"/>
    <n v="150135.2360958904"/>
  </r>
  <r>
    <s v="R-8030"/>
    <x v="0"/>
    <s v="Gabrielle Merriman  "/>
    <d v="2015-04-16T00:00:00"/>
    <s v="Banda 20"/>
    <x v="0"/>
    <n v="98533.6"/>
    <n v="6897.3520000000008"/>
    <n v="14780.04"/>
    <n v="1970.6720000000003"/>
    <n v="33501.424000000006"/>
    <n v="25618.736000000001"/>
    <n v="181301.82400000002"/>
    <n v="6857.9385600000005"/>
    <n v="13715.877120000001"/>
    <n v="13715.877120000001"/>
    <n v="543905.47200000007"/>
    <n v="2.7178082191780821"/>
    <n v="6043.3941333333341"/>
    <n v="328495.72494611877"/>
    <n v="872401.19694611884"/>
  </r>
  <r>
    <s v="A07338"/>
    <x v="7"/>
    <s v="Margarete Sauer  "/>
    <d v="2017-09-07T00:00:00"/>
    <s v="Banda 16"/>
    <x v="2"/>
    <n v="17358"/>
    <n v="1562.22"/>
    <n v="2256.54"/>
    <n v="1041.48"/>
    <n v="6769.62"/>
    <n v="5207.3999999999996"/>
    <n v="34195.26"/>
    <n v="1324.4154000000001"/>
    <n v="2648.8308000000002"/>
    <n v="0"/>
    <n v="102585.78"/>
    <n v="0.32054794520547947"/>
    <n v="1139.8420000000001"/>
    <n v="7307.4802191780836"/>
    <n v="109893.26021917808"/>
  </r>
  <r>
    <s v="R07953"/>
    <x v="0"/>
    <s v="Janene Wellman  "/>
    <d v="2017-04-14T00:00:00"/>
    <s v="Banda 15"/>
    <x v="0"/>
    <n v="15750.900000000001"/>
    <n v="787.54500000000007"/>
    <n v="1417.5810000000001"/>
    <n v="1732.5990000000002"/>
    <n v="5985.3420000000006"/>
    <n v="5355.3060000000005"/>
    <n v="31029.273000000001"/>
    <n v="1217.54457"/>
    <n v="2435.08914"/>
    <n v="2435.08914"/>
    <n v="93087.819000000003"/>
    <n v="0.72054794520547949"/>
    <n v="1034.3090999999999"/>
    <n v="14905.385934246577"/>
    <n v="107993.20493424658"/>
  </r>
  <r>
    <s v="R08407"/>
    <x v="1"/>
    <s v="Idell Ding  "/>
    <d v="2013-03-13T00:00:00"/>
    <s v="Banda 15"/>
    <x v="2"/>
    <n v="10658"/>
    <n v="1065.8"/>
    <n v="1598.7"/>
    <n v="959.21999999999991"/>
    <n v="3836.8799999999997"/>
    <n v="4156.62"/>
    <n v="22275.219999999998"/>
    <n v="901.66679999999997"/>
    <n v="1803.3335999999999"/>
    <n v="0"/>
    <n v="66825.659999999989"/>
    <n v="4.8109589041095893"/>
    <n v="742.50733333333324"/>
    <n v="71443.445333333322"/>
    <n v="138269.10533333331"/>
  </r>
  <r>
    <s v="R07920"/>
    <x v="3"/>
    <s v="Gemma Percell  "/>
    <d v="2012-10-01T00:00:00"/>
    <s v="Banda 18"/>
    <x v="0"/>
    <n v="49881.700000000004"/>
    <n v="4988.170000000001"/>
    <n v="4489.3530000000001"/>
    <n v="3491.7190000000005"/>
    <n v="17458.595000000001"/>
    <n v="18955.046000000002"/>
    <n v="99264.583000000013"/>
    <n v="4000.5123400000002"/>
    <n v="8001.0246800000004"/>
    <n v="8001.0246800000004"/>
    <n v="297793.74900000007"/>
    <n v="5.2575342465753421"/>
    <n v="3308.8194333333336"/>
    <n v="347924.62972968031"/>
    <n v="645718.37872968032"/>
  </r>
  <r>
    <s v="A-7480"/>
    <x v="1"/>
    <s v="Heide Kardos  "/>
    <d v="2013-12-16T00:00:00"/>
    <s v="Banda 15"/>
    <x v="3"/>
    <n v="6621.75"/>
    <n v="397.30500000000001"/>
    <n v="595.95749999999998"/>
    <n v="397.30500000000001"/>
    <n v="2582.4825000000001"/>
    <n v="2118.96"/>
    <n v="12713.760000000002"/>
    <n v="491.99602499999997"/>
    <n v="983.99204999999995"/>
    <n v="0"/>
    <n v="38141.280000000006"/>
    <n v="4.0493150684931507"/>
    <n v="423.79200000000009"/>
    <n v="34321.346630136992"/>
    <n v="72462.626630137005"/>
  </r>
  <r>
    <s v="L07555"/>
    <x v="3"/>
    <s v="Emmy Trader  "/>
    <d v="2016-05-21T00:00:00"/>
    <s v="Banda 16"/>
    <x v="2"/>
    <n v="22278"/>
    <n v="2005.02"/>
    <n v="1559.46"/>
    <n v="222.78"/>
    <n v="8020.08"/>
    <n v="6460.62"/>
    <n v="40545.96"/>
    <n v="1555.0044"/>
    <n v="3110.0088000000001"/>
    <n v="0"/>
    <n v="121637.88"/>
    <n v="1.6191780821917807"/>
    <n v="1351.5319999999999"/>
    <n v="43767.419835616434"/>
    <n v="165405.29983561643"/>
  </r>
  <r>
    <s v="R-7447"/>
    <x v="7"/>
    <s v="Saundra Smiddy  "/>
    <d v="2014-08-07T00:00:00"/>
    <s v="Banda 15"/>
    <x v="2"/>
    <n v="15176"/>
    <n v="1214.08"/>
    <n v="2124.6400000000003"/>
    <n v="1669.36"/>
    <n v="3794"/>
    <n v="5766.88"/>
    <n v="29744.960000000003"/>
    <n v="1214.08"/>
    <n v="2428.16"/>
    <n v="0"/>
    <n v="89234.880000000005"/>
    <n v="3.408219178082192"/>
    <n v="991.49866666666674"/>
    <n v="67584.895415525127"/>
    <n v="156819.77541552513"/>
  </r>
  <r>
    <s v="A-8072"/>
    <x v="3"/>
    <s v="Daysi Armas  "/>
    <d v="2011-03-13T00:00:00"/>
    <s v="Banda 15"/>
    <x v="1"/>
    <n v="10795.5"/>
    <n v="971.59499999999991"/>
    <n v="1619.325"/>
    <n v="215.91"/>
    <n v="3238.65"/>
    <n v="4210.2449999999999"/>
    <n v="21051.224999999999"/>
    <n v="849.60585000000015"/>
    <n v="1699.2117000000003"/>
    <n v="0"/>
    <n v="63153.674999999996"/>
    <n v="6.8136986301369866"/>
    <n v="701.70749999999998"/>
    <n v="95624.468630136995"/>
    <n v="158778.143630137"/>
  </r>
  <r>
    <s v="R07562"/>
    <x v="3"/>
    <s v="Nathalie Boettcher  "/>
    <d v="2012-07-13T00:00:00"/>
    <s v="Banda 15"/>
    <x v="2"/>
    <n v="14200"/>
    <n v="1420"/>
    <n v="284"/>
    <n v="710"/>
    <n v="3976.0000000000005"/>
    <n v="4544"/>
    <n v="25134"/>
    <n v="995.42"/>
    <n v="1990.84"/>
    <n v="0"/>
    <n v="75402"/>
    <n v="5.4767123287671229"/>
    <n v="837.8"/>
    <n v="91767.791780821906"/>
    <n v="167169.79178082192"/>
  </r>
  <r>
    <s v="A-7744"/>
    <x v="5"/>
    <s v="Sandy Faison  "/>
    <d v="2011-07-04T00:00:00"/>
    <s v="Banda 17"/>
    <x v="2"/>
    <n v="21391"/>
    <n v="1283.46"/>
    <n v="855.64"/>
    <n v="641.73"/>
    <n v="6631.21"/>
    <n v="8342.49"/>
    <n v="39145.53"/>
    <n v="1567.9603000000002"/>
    <n v="3135.9206000000004"/>
    <n v="0"/>
    <n v="117436.59"/>
    <n v="6.5041095890410956"/>
    <n v="1304.8509999999999"/>
    <n v="169737.87802739724"/>
    <n v="287174.46802739723"/>
  </r>
  <r>
    <s v="A08184"/>
    <x v="1"/>
    <s v="Tomoko Parente  "/>
    <d v="2016-07-22T00:00:00"/>
    <s v="Banda 15"/>
    <x v="0"/>
    <n v="11691.900000000001"/>
    <n v="701.51400000000001"/>
    <n v="1286.1090000000002"/>
    <n v="584.59500000000014"/>
    <n v="4209.0840000000007"/>
    <n v="3156.8130000000006"/>
    <n v="21630.015000000003"/>
    <n v="820.77138000000014"/>
    <n v="1641.5427600000003"/>
    <n v="1641.5427600000003"/>
    <n v="64890.045000000013"/>
    <n v="1.4493150684931506"/>
    <n v="721.0005000000001"/>
    <n v="20899.137780821919"/>
    <n v="85789.182780821924"/>
  </r>
  <r>
    <s v="A-8288"/>
    <x v="0"/>
    <s v="Lynne Gainey  "/>
    <d v="2015-06-18T00:00:00"/>
    <s v="Banda 15"/>
    <x v="0"/>
    <n v="15900.500000000002"/>
    <n v="1113.0350000000003"/>
    <n v="636.0200000000001"/>
    <n v="795.02500000000009"/>
    <n v="4134.130000000001"/>
    <n v="6201.1950000000006"/>
    <n v="28779.905000000006"/>
    <n v="1167.0967000000001"/>
    <n v="2334.1934000000001"/>
    <n v="2334.1934000000001"/>
    <n v="86339.715000000026"/>
    <n v="2.5452054794520547"/>
    <n v="959.33016666666686"/>
    <n v="48833.847936073063"/>
    <n v="135173.56293607308"/>
  </r>
  <r>
    <s v="L-7972"/>
    <x v="1"/>
    <s v="Elton Verrier  "/>
    <d v="2014-10-13T00:00:00"/>
    <s v="Banda 16"/>
    <x v="2"/>
    <n v="20113"/>
    <n v="1609.04"/>
    <n v="2212.4299999999998"/>
    <n v="1005.6500000000001"/>
    <n v="8045.2000000000007"/>
    <n v="6235.03"/>
    <n v="39220.350000000006"/>
    <n v="1516.5202000000002"/>
    <n v="3033.0404000000003"/>
    <n v="0"/>
    <n v="117661.05000000002"/>
    <n v="3.2246575342465755"/>
    <n v="1307.3450000000003"/>
    <n v="84314.798082191803"/>
    <n v="201975.84808219183"/>
  </r>
  <r>
    <s v="R-7418"/>
    <x v="3"/>
    <s v="Oneida Cosio  "/>
    <d v="2014-04-24T00:00:00"/>
    <s v="Banda 15"/>
    <x v="2"/>
    <n v="11943"/>
    <n v="597.15"/>
    <n v="1313.73"/>
    <n v="1552.5900000000001"/>
    <n v="3344.0400000000004"/>
    <n v="3582.9"/>
    <n v="22333.41"/>
    <n v="875.42189999999994"/>
    <n v="1750.8437999999999"/>
    <n v="0"/>
    <n v="67000.23"/>
    <n v="3.6958904109589041"/>
    <n v="744.447"/>
    <n v="55027.89057534247"/>
    <n v="122028.12057534247"/>
  </r>
  <r>
    <s v="R07949"/>
    <x v="0"/>
    <s v="Sha Desimone  "/>
    <d v="2011-07-23T00:00:00"/>
    <s v="Banda 15"/>
    <x v="1"/>
    <n v="12753"/>
    <n v="1147.77"/>
    <n v="127.53"/>
    <n v="1657.89"/>
    <n v="4208.49"/>
    <n v="3698.37"/>
    <n v="23593.05"/>
    <n v="924.59249999999997"/>
    <n v="1849.1849999999999"/>
    <n v="0"/>
    <n v="70779.149999999994"/>
    <n v="6.4520547945205475"/>
    <n v="786.43499999999995"/>
    <n v="101482.43424657533"/>
    <n v="172261.58424657531"/>
  </r>
  <r>
    <s v="G07480"/>
    <x v="6"/>
    <s v="Daysi Armas  "/>
    <d v="2015-12-18T00:00:00"/>
    <s v="Banda 15"/>
    <x v="1"/>
    <n v="8667.9"/>
    <n v="780.11099999999999"/>
    <n v="346.71600000000001"/>
    <n v="1040.1479999999999"/>
    <n v="2947.0860000000002"/>
    <n v="3120.444"/>
    <n v="16902.404999999999"/>
    <n v="679.5633600000001"/>
    <n v="1359.1267200000002"/>
    <n v="0"/>
    <n v="50707.214999999997"/>
    <n v="2.043835616438356"/>
    <n v="563.4135"/>
    <n v="23030.491561643834"/>
    <n v="73737.706561643834"/>
  </r>
  <r>
    <s v="L-8264"/>
    <x v="1"/>
    <s v="Johnette Chapple  "/>
    <d v="2014-09-23T00:00:00"/>
    <s v="Banda 17"/>
    <x v="1"/>
    <n v="26094.600000000002"/>
    <n v="2348.5140000000001"/>
    <n v="260.94600000000003"/>
    <n v="3914.19"/>
    <n v="7045.5420000000013"/>
    <n v="9394.0560000000005"/>
    <n v="49057.847999999998"/>
    <n v="1998.8463600000005"/>
    <n v="3997.6927200000009"/>
    <n v="0"/>
    <n v="147173.54399999999"/>
    <n v="3.2794520547945205"/>
    <n v="1635.2616"/>
    <n v="107255.24028493151"/>
    <n v="254428.78428493149"/>
  </r>
  <r>
    <s v="G07521"/>
    <x v="3"/>
    <s v="Erich Gattis  "/>
    <d v="2011-06-30T00:00:00"/>
    <s v="Banda 17"/>
    <x v="1"/>
    <n v="27212.400000000001"/>
    <n v="2176.9920000000002"/>
    <n v="816.37199999999996"/>
    <n v="4081.86"/>
    <n v="10612.836000000001"/>
    <n v="7347.3480000000009"/>
    <n v="52247.807999999997"/>
    <n v="2016.43884"/>
    <n v="4032.8776800000001"/>
    <n v="0"/>
    <n v="156743.424"/>
    <n v="6.515068493150685"/>
    <n v="1741.5935999999999"/>
    <n v="226932.03182465752"/>
    <n v="383675.45582465752"/>
  </r>
  <r>
    <s v="L-7780"/>
    <x v="1"/>
    <s v="Jeni Buchman  "/>
    <d v="2013-10-26T00:00:00"/>
    <s v="Banda 15"/>
    <x v="2"/>
    <n v="10535"/>
    <n v="526.75"/>
    <n v="632.1"/>
    <n v="105.35000000000001"/>
    <n v="3792.6"/>
    <n v="2739.1"/>
    <n v="18330.900000000001"/>
    <n v="683.72150000000011"/>
    <n v="1367.4430000000002"/>
    <n v="0"/>
    <n v="54992.700000000004"/>
    <n v="4.1890410958904107"/>
    <n v="611.03000000000009"/>
    <n v="51192.595616438361"/>
    <n v="106185.29561643836"/>
  </r>
  <r>
    <s v="G08050"/>
    <x v="0"/>
    <s v="Sandy Faison  "/>
    <d v="2012-03-01T00:00:00"/>
    <s v="Banda 16"/>
    <x v="2"/>
    <n v="16634"/>
    <n v="831.7"/>
    <n v="1829.74"/>
    <n v="1497.06"/>
    <n v="5821.9"/>
    <n v="4823.8599999999997"/>
    <n v="31438.260000000002"/>
    <n v="1209.2918"/>
    <n v="2418.5835999999999"/>
    <n v="0"/>
    <n v="94314.78"/>
    <n v="5.8438356164383558"/>
    <n v="1047.942"/>
    <n v="122480.01567123288"/>
    <n v="216794.79567123286"/>
  </r>
  <r>
    <s v="G-8337"/>
    <x v="0"/>
    <s v="Veola Frase  "/>
    <d v="2012-02-28T00:00:00"/>
    <s v="Banda 15"/>
    <x v="0"/>
    <n v="9609.6"/>
    <n v="960.96"/>
    <n v="1249.248"/>
    <n v="192.19200000000001"/>
    <n v="3267.2640000000006"/>
    <n v="3651.6480000000001"/>
    <n v="18930.912"/>
    <n v="759.15840000000003"/>
    <n v="1518.3168000000001"/>
    <n v="1518.3168000000001"/>
    <n v="56792.736000000004"/>
    <n v="5.8493150684931505"/>
    <n v="631.03039999999999"/>
    <n v="73821.912547945205"/>
    <n v="130614.64854794521"/>
  </r>
  <r>
    <s v="R07449"/>
    <x v="0"/>
    <s v="Shenika Lamont  "/>
    <d v="2015-05-24T00:00:00"/>
    <s v="Banda 15"/>
    <x v="1"/>
    <n v="8977.5"/>
    <n v="628.42500000000007"/>
    <n v="448.875"/>
    <n v="1256.8500000000001"/>
    <n v="2423.9250000000002"/>
    <n v="3591"/>
    <n v="17326.575000000001"/>
    <n v="711.91575"/>
    <n v="1423.8315"/>
    <n v="0"/>
    <n v="51979.725000000006"/>
    <n v="2.6136986301369864"/>
    <n v="577.55250000000001"/>
    <n v="30190.963561643835"/>
    <n v="82170.688561643838"/>
  </r>
  <r>
    <s v="G08266"/>
    <x v="0"/>
    <s v="Porsche Lockamy  "/>
    <d v="2012-04-30T00:00:00"/>
    <s v="Banda 15"/>
    <x v="4"/>
    <n v="18758.75"/>
    <n v="937.9375"/>
    <n v="1500.7"/>
    <n v="1500.7"/>
    <n v="6190.3875000000007"/>
    <n v="5440.0374999999995"/>
    <n v="34328.512500000004"/>
    <n v="1320.616"/>
    <n v="2641.232"/>
    <n v="2641.232"/>
    <n v="102985.53750000001"/>
    <n v="5.6794520547945204"/>
    <n v="1144.2837500000001"/>
    <n v="129978.0939041096"/>
    <n v="232963.63140410959"/>
  </r>
  <r>
    <s v="G-8163"/>
    <x v="1"/>
    <s v="Kandace Navin  "/>
    <d v="2015-08-03T00:00:00"/>
    <s v="Banda 15"/>
    <x v="2"/>
    <n v="11301"/>
    <n v="678.06"/>
    <n v="339.03"/>
    <n v="339.03"/>
    <n v="2938.26"/>
    <n v="3616.32"/>
    <n v="19211.7"/>
    <n v="751.51650000000006"/>
    <n v="1503.0330000000001"/>
    <n v="0"/>
    <n v="57635.100000000006"/>
    <n v="2.419178082191781"/>
    <n v="640.39"/>
    <n v="30984.349041095891"/>
    <n v="88619.449041095897"/>
  </r>
  <r>
    <s v="A08271"/>
    <x v="1"/>
    <s v="Wade Landen  "/>
    <d v="2016-12-15T00:00:00"/>
    <s v="Banda 15"/>
    <x v="2"/>
    <n v="12392"/>
    <n v="991.36"/>
    <n v="619.6"/>
    <n v="743.52"/>
    <n v="3841.52"/>
    <n v="3841.52"/>
    <n v="22429.52"/>
    <n v="877.35359999999991"/>
    <n v="1754.7071999999998"/>
    <n v="0"/>
    <n v="67288.56"/>
    <n v="1.0493150684931507"/>
    <n v="747.65066666666667"/>
    <n v="15690.422210045661"/>
    <n v="82978.982210045651"/>
  </r>
  <r>
    <s v="G08479"/>
    <x v="0"/>
    <s v="Margareta Schwing  "/>
    <d v="2015-02-02T00:00:00"/>
    <s v="Banda 15"/>
    <x v="2"/>
    <n v="10897"/>
    <n v="544.85"/>
    <n v="1198.67"/>
    <n v="762.79000000000008"/>
    <n v="4358.8"/>
    <n v="4249.83"/>
    <n v="22011.940000000002"/>
    <n v="873.93939999999998"/>
    <n v="1747.8788"/>
    <n v="0"/>
    <n v="66035.820000000007"/>
    <n v="2.9178082191780823"/>
    <n v="733.7313333333334"/>
    <n v="42817.746301369865"/>
    <n v="108853.56630136986"/>
  </r>
  <r>
    <s v="R-7743"/>
    <x v="0"/>
    <s v="Elma Matheney  "/>
    <d v="2011-04-11T00:00:00"/>
    <s v="Banda 17"/>
    <x v="2"/>
    <n v="22526"/>
    <n v="1576.8200000000002"/>
    <n v="2027.34"/>
    <n v="901.04"/>
    <n v="6082.02"/>
    <n v="8559.8799999999992"/>
    <n v="41673.1"/>
    <n v="1678.1869999999999"/>
    <n v="3356.3739999999998"/>
    <n v="0"/>
    <n v="125019.29999999999"/>
    <n v="6.7342465753424658"/>
    <n v="1389.1033333333332"/>
    <n v="187091.28730593607"/>
    <n v="312110.58730593603"/>
  </r>
  <r>
    <s v="L-8359"/>
    <x v="3"/>
    <s v="Leontine Longacre  "/>
    <d v="2013-04-26T00:00:00"/>
    <s v="Banda 18"/>
    <x v="4"/>
    <n v="55275"/>
    <n v="4974.75"/>
    <n v="552.75"/>
    <n v="1105.5"/>
    <n v="21557.25"/>
    <n v="20451.75"/>
    <n v="103917"/>
    <n v="4112.46"/>
    <n v="8224.92"/>
    <n v="8224.92"/>
    <n v="311751"/>
    <n v="4.6904109589041099"/>
    <n v="3463.9"/>
    <n v="324942.29041095893"/>
    <n v="636693.29041095893"/>
  </r>
  <r>
    <s v="L07843"/>
    <x v="1"/>
    <s v="Janene Wellman  "/>
    <d v="2016-01-18T00:00:00"/>
    <s v="Banda 15"/>
    <x v="2"/>
    <n v="8492"/>
    <n v="764.28"/>
    <n v="849.2"/>
    <n v="254.76"/>
    <n v="2123"/>
    <n v="3396.8"/>
    <n v="15880.04"/>
    <n v="648.78880000000004"/>
    <n v="1297.5776000000001"/>
    <n v="0"/>
    <n v="47640.12"/>
    <n v="1.9589041095890412"/>
    <n v="529.33466666666675"/>
    <n v="20738.317077625572"/>
    <n v="68378.437077625567"/>
  </r>
  <r>
    <s v="R-8248"/>
    <x v="4"/>
    <s v="Gemma Percell  "/>
    <d v="2010-12-04T00:00:00"/>
    <s v="Banda 15"/>
    <x v="1"/>
    <n v="9250.2000000000007"/>
    <n v="832.51800000000003"/>
    <n v="555.01200000000006"/>
    <n v="925.0200000000001"/>
    <n v="2775.06"/>
    <n v="3145.0680000000007"/>
    <n v="17482.878000000001"/>
    <n v="699.31512000000021"/>
    <n v="1398.6302400000004"/>
    <n v="0"/>
    <n v="52448.634000000005"/>
    <n v="7.0849315068493155"/>
    <n v="582.76260000000002"/>
    <n v="82576.662115068495"/>
    <n v="135025.29611506849"/>
  </r>
  <r>
    <s v="G-7732"/>
    <x v="1"/>
    <s v="Audrea Franke  "/>
    <d v="2015-10-22T00:00:00"/>
    <s v="Banda 16"/>
    <x v="0"/>
    <n v="15570.500000000002"/>
    <n v="1557.0500000000002"/>
    <n v="778.52500000000009"/>
    <n v="311.41000000000003"/>
    <n v="4982.5600000000004"/>
    <n v="4982.5600000000004"/>
    <n v="28182.605000000007"/>
    <n v="1105.5055000000002"/>
    <n v="2211.0110000000004"/>
    <n v="2211.0110000000004"/>
    <n v="84547.815000000017"/>
    <n v="2.2000000000000002"/>
    <n v="939.42016666666689"/>
    <n v="41334.487333333353"/>
    <n v="125882.30233333337"/>
  </r>
  <r>
    <s v="R07767"/>
    <x v="6"/>
    <s v="Kandace Navin  "/>
    <d v="2016-08-01T00:00:00"/>
    <s v="Banda 15"/>
    <x v="2"/>
    <n v="10468"/>
    <n v="1046.8"/>
    <n v="1465.5200000000002"/>
    <n v="1046.8"/>
    <n v="2826.36"/>
    <n v="3035.72"/>
    <n v="19889.2"/>
    <n v="785.1"/>
    <n v="1570.2"/>
    <n v="0"/>
    <n v="59667.600000000006"/>
    <n v="1.4219178082191781"/>
    <n v="662.97333333333336"/>
    <n v="18853.871780821919"/>
    <n v="78521.471780821928"/>
  </r>
  <r>
    <s v="R07343"/>
    <x v="1"/>
    <s v="Lean Hersom  "/>
    <d v="2011-04-21T00:00:00"/>
    <s v="Banda 15"/>
    <x v="0"/>
    <n v="15185.500000000002"/>
    <n v="1366.6950000000002"/>
    <n v="911.13000000000011"/>
    <n v="1214.8400000000001"/>
    <n v="4251.9400000000005"/>
    <n v="5922.3450000000012"/>
    <n v="28852.450000000004"/>
    <n v="1176.8762500000003"/>
    <n v="2353.7525000000005"/>
    <n v="2353.7525000000005"/>
    <n v="86557.35"/>
    <n v="6.7068493150684931"/>
    <n v="961.74833333333345"/>
    <n v="129006.02301369864"/>
    <n v="215563.37301369864"/>
  </r>
  <r>
    <s v="A-8273"/>
    <x v="3"/>
    <s v="Lynne Gainey  "/>
    <d v="2013-07-27T00:00:00"/>
    <s v="Banda 15"/>
    <x v="0"/>
    <n v="12634.6"/>
    <n v="1137.114"/>
    <n v="1768.8440000000003"/>
    <n v="884.42200000000014"/>
    <n v="3158.65"/>
    <n v="4801.1480000000001"/>
    <n v="24384.778000000002"/>
    <n v="993.07956000000001"/>
    <n v="1986.15912"/>
    <n v="1986.15912"/>
    <n v="73154.334000000003"/>
    <n v="4.4383561643835616"/>
    <n v="812.82593333333341"/>
    <n v="72152.219835616444"/>
    <n v="145306.55383561645"/>
  </r>
  <r>
    <s v="G-8042"/>
    <x v="1"/>
    <s v="Ladawn Karner  "/>
    <d v="2014-05-31T00:00:00"/>
    <s v="Banda 15"/>
    <x v="2"/>
    <n v="8331"/>
    <n v="416.55"/>
    <n v="249.92999999999998"/>
    <n v="333.24"/>
    <n v="2249.3700000000003"/>
    <n v="2166.06"/>
    <n v="13746.15"/>
    <n v="520.6875"/>
    <n v="1041.375"/>
    <n v="0"/>
    <n v="41238.449999999997"/>
    <n v="3.5945205479452054"/>
    <n v="458.20499999999998"/>
    <n v="32940.54575342466"/>
    <n v="74178.99575342465"/>
  </r>
  <r>
    <s v="A-8409"/>
    <x v="7"/>
    <s v="Veola Frase  "/>
    <d v="2011-12-11T00:00:00"/>
    <s v="Banda 15"/>
    <x v="1"/>
    <n v="8156.7"/>
    <n v="815.67000000000007"/>
    <n v="326.26799999999997"/>
    <n v="815.67000000000007"/>
    <n v="3099.5459999999998"/>
    <n v="2202.3090000000002"/>
    <n v="15416.163"/>
    <n v="594.6234300000001"/>
    <n v="1189.2468600000002"/>
    <n v="0"/>
    <n v="46248.489000000001"/>
    <n v="6.065753424657534"/>
    <n v="513.87210000000005"/>
    <n v="62340.42900821918"/>
    <n v="108588.91800821919"/>
  </r>
  <r>
    <s v="R-8402"/>
    <x v="3"/>
    <s v="Wade Landen  "/>
    <d v="2011-12-13T00:00:00"/>
    <s v="Banda 15"/>
    <x v="2"/>
    <n v="11223"/>
    <n v="1010.0699999999999"/>
    <n v="1458.99"/>
    <n v="1683.45"/>
    <n v="3030.21"/>
    <n v="4264.74"/>
    <n v="22670.46"/>
    <n v="929.26440000000002"/>
    <n v="1858.5288"/>
    <n v="0"/>
    <n v="68011.38"/>
    <n v="6.0602739726027401"/>
    <n v="755.68200000000002"/>
    <n v="91592.799123287681"/>
    <n v="159604.17912328767"/>
  </r>
  <r>
    <s v="L08362"/>
    <x v="3"/>
    <s v="Lindsey Eckel  "/>
    <d v="2015-12-11T00:00:00"/>
    <s v="Banda 16"/>
    <x v="0"/>
    <n v="15627.7"/>
    <n v="1406.4929999999999"/>
    <n v="1719.047"/>
    <n v="1093.9390000000001"/>
    <n v="4063.2020000000002"/>
    <n v="4219.4790000000003"/>
    <n v="28129.859999999997"/>
    <n v="1093.9390000000001"/>
    <n v="2187.8780000000002"/>
    <n v="2187.8780000000002"/>
    <n v="84389.579999999987"/>
    <n v="2.0630136986301371"/>
    <n v="937.66199999999992"/>
    <n v="38688.191013698626"/>
    <n v="123077.77101369861"/>
  </r>
  <r>
    <s v="R07479"/>
    <x v="1"/>
    <s v="Lean Hersom  "/>
    <d v="2015-10-26T00:00:00"/>
    <s v="Banda 15"/>
    <x v="4"/>
    <n v="14958.75"/>
    <n v="897.52499999999998"/>
    <n v="448.76249999999999"/>
    <n v="299.17500000000001"/>
    <n v="3889.2750000000001"/>
    <n v="4786.8"/>
    <n v="25280.287500000002"/>
    <n v="987.27749999999992"/>
    <n v="1974.5549999999998"/>
    <n v="1974.5549999999998"/>
    <n v="75840.862500000003"/>
    <n v="2.1890410958904107"/>
    <n v="842.6762500000001"/>
    <n v="36893.058835616437"/>
    <n v="112733.92133561644"/>
  </r>
  <r>
    <s v="A08084"/>
    <x v="2"/>
    <s v="Daysi Armas  "/>
    <d v="2014-08-02T00:00:00"/>
    <s v="Banda 15"/>
    <x v="2"/>
    <n v="9532"/>
    <n v="571.91999999999996"/>
    <n v="571.91999999999996"/>
    <n v="1048.52"/>
    <n v="3145.56"/>
    <n v="3431.52"/>
    <n v="18301.439999999999"/>
    <n v="730.15120000000002"/>
    <n v="1460.3024"/>
    <n v="0"/>
    <n v="54904.319999999992"/>
    <n v="3.4219178082191779"/>
    <n v="610.048"/>
    <n v="41750.682301369859"/>
    <n v="96655.002301369852"/>
  </r>
  <r>
    <s v="R-7836"/>
    <x v="1"/>
    <s v="Ileen Reynosa  "/>
    <d v="2012-10-16T00:00:00"/>
    <s v="Banda 15"/>
    <x v="0"/>
    <n v="10820.7"/>
    <n v="541.03500000000008"/>
    <n v="757.44900000000007"/>
    <n v="1514.8980000000001"/>
    <n v="2705.1750000000002"/>
    <n v="3354.4170000000004"/>
    <n v="19693.674000000003"/>
    <n v="779.09040000000016"/>
    <n v="1558.1808000000003"/>
    <n v="1558.1808000000003"/>
    <n v="59081.022000000012"/>
    <n v="5.2164383561643834"/>
    <n v="656.45580000000007"/>
    <n v="68487.224284931508"/>
    <n v="127568.24628493152"/>
  </r>
  <r>
    <s v="L08002"/>
    <x v="1"/>
    <s v="Tanner Cambridge  "/>
    <d v="2013-04-03T00:00:00"/>
    <s v="Banda 15"/>
    <x v="0"/>
    <n v="8996.9000000000015"/>
    <n v="449.84500000000008"/>
    <n v="1169.5970000000002"/>
    <n v="719.75200000000018"/>
    <n v="2968.9770000000008"/>
    <n v="3148.9150000000004"/>
    <n v="17453.986000000001"/>
    <n v="689.16254000000015"/>
    <n v="1378.3250800000003"/>
    <n v="1378.3250800000003"/>
    <n v="52361.957999999999"/>
    <n v="4.7534246575342465"/>
    <n v="581.79953333333333"/>
    <n v="55310.804949771686"/>
    <n v="107672.76294977168"/>
  </r>
  <r>
    <s v="G07308"/>
    <x v="0"/>
    <s v="Shonta Stefan  "/>
    <d v="2017-08-23T00:00:00"/>
    <s v="Banda 16"/>
    <x v="1"/>
    <n v="16182"/>
    <n v="1294.56"/>
    <n v="1456.3799999999999"/>
    <n v="1294.56"/>
    <n v="6472.8"/>
    <n v="4530.96"/>
    <n v="31231.260000000002"/>
    <n v="1197.4679999999998"/>
    <n v="2394.9359999999997"/>
    <n v="0"/>
    <n v="93693.78"/>
    <n v="0.36164383561643837"/>
    <n v="1041.0420000000001"/>
    <n v="7529.7284383561664"/>
    <n v="101223.50843835616"/>
  </r>
  <r>
    <s v="A-8240"/>
    <x v="0"/>
    <s v="Laverna Goble  "/>
    <d v="2014-01-19T00:00:00"/>
    <s v="Banda 15"/>
    <x v="0"/>
    <n v="15884.000000000002"/>
    <n v="794.20000000000016"/>
    <n v="2223.7600000000007"/>
    <n v="1429.5600000000002"/>
    <n v="5400.5600000000013"/>
    <n v="4288.6800000000012"/>
    <n v="30020.760000000006"/>
    <n v="1146.8248000000003"/>
    <n v="2293.6496000000006"/>
    <n v="2293.6496000000006"/>
    <n v="90062.280000000013"/>
    <n v="3.956164383561644"/>
    <n v="1000.6920000000002"/>
    <n v="79178.040986301392"/>
    <n v="169240.32098630141"/>
  </r>
  <r>
    <s v="G07387"/>
    <x v="1"/>
    <s v="Shenika Lamont  "/>
    <d v="2015-04-17T00:00:00"/>
    <s v="Banda 15"/>
    <x v="2"/>
    <n v="14590"/>
    <n v="1021.3000000000001"/>
    <n v="145.9"/>
    <n v="1459"/>
    <n v="4814.7"/>
    <n v="5544.2"/>
    <n v="27575.1"/>
    <n v="1110.299"/>
    <n v="2220.598"/>
    <n v="0"/>
    <n v="82725.299999999988"/>
    <n v="2.7150684931506848"/>
    <n v="919.17"/>
    <n v="49912.19013698629"/>
    <n v="132637.49013698628"/>
  </r>
  <r>
    <s v="L07826"/>
    <x v="4"/>
    <s v="Hanh Kohut  "/>
    <d v="2015-04-07T00:00:00"/>
    <s v="Banda 16"/>
    <x v="0"/>
    <n v="16127.100000000002"/>
    <n v="967.62600000000009"/>
    <n v="645.08400000000006"/>
    <n v="1935.2520000000002"/>
    <n v="6128.2980000000007"/>
    <n v="4515.5880000000006"/>
    <n v="30318.948"/>
    <n v="1164.37662"/>
    <n v="2328.75324"/>
    <n v="2328.75324"/>
    <n v="90956.843999999997"/>
    <n v="2.7424657534246575"/>
    <n v="1010.6316"/>
    <n v="55432.451046575348"/>
    <n v="146389.29504657534"/>
  </r>
  <r>
    <s v="A-7887"/>
    <x v="0"/>
    <s v="Anastacia Delacruz  "/>
    <d v="2012-06-02T00:00:00"/>
    <s v="Banda 18"/>
    <x v="2"/>
    <n v="39321"/>
    <n v="1966.0500000000002"/>
    <n v="786.42000000000007"/>
    <n v="3145.6800000000003"/>
    <n v="12975.93"/>
    <n v="11403.089999999998"/>
    <n v="69598.17"/>
    <n v="2673.828"/>
    <n v="5347.6559999999999"/>
    <n v="0"/>
    <n v="208794.51"/>
    <n v="5.5890410958904111"/>
    <n v="2319.9389999999999"/>
    <n v="259324.68821917809"/>
    <n v="468119.19821917813"/>
  </r>
  <r>
    <s v="A-7822"/>
    <x v="0"/>
    <s v="Kelley Bonenfant  "/>
    <d v="2015-12-01T00:00:00"/>
    <s v="Banda 16"/>
    <x v="2"/>
    <n v="20832"/>
    <n v="1458.2400000000002"/>
    <n v="2708.1600000000003"/>
    <n v="2916.4800000000005"/>
    <n v="6041.28"/>
    <n v="5416.3200000000006"/>
    <n v="39372.480000000003"/>
    <n v="1526.9856"/>
    <n v="3053.9712"/>
    <n v="0"/>
    <n v="118117.44"/>
    <n v="2.0904109589041098"/>
    <n v="1312.4160000000002"/>
    <n v="54869.775780821932"/>
    <n v="172987.21578082192"/>
  </r>
  <r>
    <s v="A07561"/>
    <x v="0"/>
    <s v="Adalberto Mcferrin  "/>
    <d v="2012-02-10T00:00:00"/>
    <s v="Banda 15"/>
    <x v="1"/>
    <n v="12397.5"/>
    <n v="1115.7749999999999"/>
    <n v="743.85"/>
    <n v="1363.7249999999999"/>
    <n v="4711.05"/>
    <n v="3595.2749999999996"/>
    <n v="23927.175000000003"/>
    <n v="929.8125"/>
    <n v="1859.625"/>
    <n v="0"/>
    <n v="71781.525000000009"/>
    <n v="5.8986301369863012"/>
    <n v="797.5725000000001"/>
    <n v="94091.703698630154"/>
    <n v="165873.22869863018"/>
  </r>
  <r>
    <s v="L-8140"/>
    <x v="3"/>
    <s v="Mary Herb  "/>
    <d v="2015-04-16T00:00:00"/>
    <s v="Banda 20"/>
    <x v="1"/>
    <n v="98352"/>
    <n v="7868.16"/>
    <n v="4917.6000000000004"/>
    <n v="14752.8"/>
    <n v="36390.239999999998"/>
    <n v="30489.119999999999"/>
    <n v="192769.92000000001"/>
    <n v="7582.9391999999998"/>
    <n v="15165.8784"/>
    <n v="0"/>
    <n v="578309.76"/>
    <n v="2.7178082191780821"/>
    <n v="6425.6640000000007"/>
    <n v="349274.44865753426"/>
    <n v="927584.20865753433"/>
  </r>
  <r>
    <s v="G-8358"/>
    <x v="1"/>
    <s v="Gaylord Damian  "/>
    <d v="2015-11-20T00:00:00"/>
    <s v="Banda 16"/>
    <x v="2"/>
    <n v="14040"/>
    <n v="702"/>
    <n v="561.6"/>
    <n v="280.8"/>
    <n v="3510"/>
    <n v="3650.4"/>
    <n v="22744.800000000003"/>
    <n v="860.65200000000004"/>
    <n v="1721.3040000000001"/>
    <n v="0"/>
    <n v="68234.400000000009"/>
    <n v="2.1205479452054794"/>
    <n v="758.16000000000008"/>
    <n v="32154.292602739726"/>
    <n v="100388.69260273973"/>
  </r>
  <r>
    <s v="A-7315"/>
    <x v="4"/>
    <s v="Sarai Darosa  "/>
    <d v="2017-08-08T00:00:00"/>
    <s v="Banda 15"/>
    <x v="1"/>
    <n v="10476"/>
    <n v="838.08"/>
    <n v="1571.3999999999999"/>
    <n v="1361.88"/>
    <n v="3980.88"/>
    <n v="3352.32"/>
    <n v="21580.560000000001"/>
    <n v="849.60360000000003"/>
    <n v="1699.2072000000001"/>
    <n v="0"/>
    <n v="64741.680000000008"/>
    <n v="0.40273972602739727"/>
    <n v="719.35200000000009"/>
    <n v="5794.2325479452056"/>
    <n v="70535.91254794522"/>
  </r>
  <r>
    <s v="G08052"/>
    <x v="0"/>
    <s v="Justa Boer  "/>
    <d v="2015-09-15T00:00:00"/>
    <s v="Banda 16"/>
    <x v="0"/>
    <n v="16985.100000000002"/>
    <n v="849.25500000000011"/>
    <n v="1019.1060000000001"/>
    <n v="2377.9140000000007"/>
    <n v="4925.6790000000001"/>
    <n v="5095.5300000000007"/>
    <n v="31252.584000000003"/>
    <n v="1224.6257100000003"/>
    <n v="2449.2514200000005"/>
    <n v="2449.2514200000005"/>
    <n v="93757.752000000008"/>
    <n v="2.3013698630136985"/>
    <n v="1041.7528"/>
    <n v="47949.169972602736"/>
    <n v="141706.92197260275"/>
  </r>
  <r>
    <s v="L-7886"/>
    <x v="0"/>
    <s v="Jayme Tolleson  "/>
    <d v="2015-10-16T00:00:00"/>
    <s v="Banda 17"/>
    <x v="2"/>
    <n v="23630"/>
    <n v="2363"/>
    <n v="2363"/>
    <n v="3544.5"/>
    <n v="6616.4000000000005"/>
    <n v="6616.4000000000005"/>
    <n v="45133.3"/>
    <n v="1784.0650000000001"/>
    <n v="3568.13"/>
    <n v="0"/>
    <n v="135399.90000000002"/>
    <n v="2.2164383561643834"/>
    <n v="1504.4433333333334"/>
    <n v="66690.118173515977"/>
    <n v="202090.018173516"/>
  </r>
  <r>
    <s v="G-8048"/>
    <x v="1"/>
    <s v="Heide Kardos  "/>
    <d v="2016-02-21T00:00:00"/>
    <s v="Banda 16"/>
    <x v="0"/>
    <n v="16926.800000000003"/>
    <n v="846.34000000000015"/>
    <n v="1861.9480000000003"/>
    <n v="2369.7520000000004"/>
    <n v="5247.3080000000009"/>
    <n v="4739.5040000000008"/>
    <n v="31991.652000000006"/>
    <n v="1240.7344400000002"/>
    <n v="2481.4688800000004"/>
    <n v="2481.4688800000004"/>
    <n v="95974.95600000002"/>
    <n v="1.8657534246575342"/>
    <n v="1066.3884000000003"/>
    <n v="39792.356186301375"/>
    <n v="135767.31218630139"/>
  </r>
  <r>
    <s v="L08387"/>
    <x v="1"/>
    <s v="Earnest Anderton  "/>
    <d v="2016-07-24T00:00:00"/>
    <s v="Banda 15"/>
    <x v="2"/>
    <n v="8747"/>
    <n v="787.23"/>
    <n v="87.47"/>
    <n v="174.94"/>
    <n v="2536.6299999999997"/>
    <n v="2186.75"/>
    <n v="14520.019999999999"/>
    <n v="551.06099999999992"/>
    <n v="1102.1219999999998"/>
    <n v="0"/>
    <n v="43560.06"/>
    <n v="1.4438356164383561"/>
    <n v="484.00066666666663"/>
    <n v="13976.348018264838"/>
    <n v="57536.408018264832"/>
  </r>
  <r>
    <s v="G08121"/>
    <x v="0"/>
    <s v="Johnette Chapple  "/>
    <d v="2015-03-02T00:00:00"/>
    <s v="Banda 15"/>
    <x v="2"/>
    <n v="11037"/>
    <n v="993.32999999999993"/>
    <n v="662.22"/>
    <n v="1103.7"/>
    <n v="2979.9900000000002"/>
    <n v="3642.21"/>
    <n v="20418.45"/>
    <n v="816.73800000000006"/>
    <n v="1633.4760000000001"/>
    <n v="0"/>
    <n v="61255.350000000006"/>
    <n v="2.8410958904109589"/>
    <n v="680.61500000000001"/>
    <n v="38673.849589041092"/>
    <n v="99929.199589041091"/>
  </r>
  <r>
    <s v="A-7881"/>
    <x v="1"/>
    <s v="Gabrielle Merriman  "/>
    <d v="2011-06-05T00:00:00"/>
    <s v="Banda 15"/>
    <x v="2"/>
    <n v="8273"/>
    <n v="579.11"/>
    <n v="1240.95"/>
    <n v="82.73"/>
    <n v="2399.1699999999996"/>
    <n v="2233.71"/>
    <n v="14808.670000000002"/>
    <n v="565.04590000000007"/>
    <n v="1130.0918000000001"/>
    <n v="0"/>
    <n v="44426.010000000009"/>
    <n v="6.5835616438356164"/>
    <n v="493.62233333333342"/>
    <n v="64995.861205479465"/>
    <n v="109421.87120547947"/>
  </r>
  <r>
    <s v="L07534"/>
    <x v="6"/>
    <s v="Santa Brister  "/>
    <d v="2017-11-05T00:00:00"/>
    <s v="Banda 15"/>
    <x v="2"/>
    <n v="10515"/>
    <n v="630.9"/>
    <n v="841.2"/>
    <n v="525.75"/>
    <n v="3154.5"/>
    <n v="4206"/>
    <n v="19873.349999999999"/>
    <n v="802.29449999999997"/>
    <n v="1604.5889999999999"/>
    <n v="0"/>
    <n v="59620.049999999996"/>
    <n v="0.15890410958904111"/>
    <n v="662.44499999999994"/>
    <n v="2105.3046575342464"/>
    <n v="61725.354657534241"/>
  </r>
  <r>
    <s v="G08325"/>
    <x v="1"/>
    <s v="Laverna Goble  "/>
    <d v="2011-07-05T00:00:00"/>
    <s v="Banda 15"/>
    <x v="2"/>
    <n v="13676"/>
    <n v="1230.8399999999999"/>
    <n v="1641.12"/>
    <n v="136.76"/>
    <n v="3419"/>
    <n v="3419"/>
    <n v="23522.719999999998"/>
    <n v="898.51319999999998"/>
    <n v="1797.0264"/>
    <n v="0"/>
    <n v="70568.159999999989"/>
    <n v="6.5013698630136982"/>
    <n v="784.09066666666661"/>
    <n v="101953.26860273971"/>
    <n v="172521.4286027397"/>
  </r>
  <r>
    <s v="L-7428"/>
    <x v="3"/>
    <s v="Kimberely Houtz  "/>
    <d v="2014-01-16T00:00:00"/>
    <s v="Banda 16"/>
    <x v="0"/>
    <n v="24956.800000000003"/>
    <n v="1746.9760000000003"/>
    <n v="3244.3840000000005"/>
    <n v="2745.2480000000005"/>
    <n v="9234.0160000000014"/>
    <n v="8734.880000000001"/>
    <n v="50662.304000000004"/>
    <n v="2009.0224000000003"/>
    <n v="4018.0448000000006"/>
    <n v="4018.0448000000006"/>
    <n v="151986.91200000001"/>
    <n v="3.9643835616438357"/>
    <n v="1688.7434666666668"/>
    <n v="133896.53678173517"/>
    <n v="285883.44878173515"/>
  </r>
  <r>
    <s v="R07650"/>
    <x v="0"/>
    <s v="Nathalie Boettcher  "/>
    <d v="2017-08-21T00:00:00"/>
    <s v="Banda 15"/>
    <x v="1"/>
    <n v="9225"/>
    <n v="830.25"/>
    <n v="738"/>
    <n v="1107"/>
    <n v="3690"/>
    <n v="3505.5"/>
    <n v="19095.75"/>
    <n v="767.52"/>
    <n v="1535.04"/>
    <n v="0"/>
    <n v="57287.25"/>
    <n v="0.36712328767123287"/>
    <n v="636.52499999999998"/>
    <n v="4673.6630136986296"/>
    <n v="61960.913013698628"/>
  </r>
  <r>
    <s v="A-7727"/>
    <x v="0"/>
    <s v="Pandora Chang  "/>
    <d v="2015-04-16T00:00:00"/>
    <s v="Banda 15"/>
    <x v="2"/>
    <n v="13553"/>
    <n v="1084.24"/>
    <n v="1626.36"/>
    <n v="135.53"/>
    <n v="5014.6099999999997"/>
    <n v="5150.1400000000003"/>
    <n v="26563.88"/>
    <n v="1054.4234000000001"/>
    <n v="2108.8468000000003"/>
    <n v="0"/>
    <n v="79691.64"/>
    <n v="2.7178082191780821"/>
    <n v="885.46266666666668"/>
    <n v="48130.354264840185"/>
    <n v="127821.99426484018"/>
  </r>
  <r>
    <s v="R-8213"/>
    <x v="0"/>
    <s v="Elayne Gauger  "/>
    <d v="2015-03-09T00:00:00"/>
    <s v="Banda 17"/>
    <x v="2"/>
    <n v="26614"/>
    <n v="1330.7"/>
    <n v="1064.56"/>
    <n v="3992.1"/>
    <n v="10113.32"/>
    <n v="10113.32"/>
    <n v="53228"/>
    <n v="2131.7813999999998"/>
    <n v="4263.5627999999997"/>
    <n v="0"/>
    <n v="159684"/>
    <n v="2.8219178082191783"/>
    <n v="1774.2666666666667"/>
    <n v="100136.69406392696"/>
    <n v="259820.69406392696"/>
  </r>
  <r>
    <s v="R-7662"/>
    <x v="1"/>
    <s v="Krystyna Summerlin  "/>
    <d v="2010-12-19T00:00:00"/>
    <s v="Banda 17"/>
    <x v="1"/>
    <n v="23852.7"/>
    <n v="1431.162"/>
    <n v="1669.6890000000003"/>
    <n v="715.58100000000002"/>
    <n v="6917.2829999999994"/>
    <n v="8348.4449999999997"/>
    <n v="42934.859999999993"/>
    <n v="1695.92697"/>
    <n v="3391.85394"/>
    <n v="0"/>
    <n v="128804.57999999999"/>
    <n v="7.043835616438356"/>
    <n v="1431.1619999999998"/>
    <n v="201617.397369863"/>
    <n v="330421.97736986296"/>
  </r>
  <r>
    <s v="R-7677"/>
    <x v="6"/>
    <s v="Mary Herb  "/>
    <d v="2014-01-03T00:00:00"/>
    <s v="Banda 16"/>
    <x v="2"/>
    <n v="17477"/>
    <n v="873.85"/>
    <n v="524.30999999999995"/>
    <n v="2272.0100000000002"/>
    <n v="6641.26"/>
    <n v="5243.0999999999995"/>
    <n v="33031.53"/>
    <n v="1277.5687"/>
    <n v="2555.1374000000001"/>
    <n v="0"/>
    <n v="99094.59"/>
    <n v="4"/>
    <n v="1101.0509999999999"/>
    <n v="88084.079999999987"/>
    <n v="187178.66999999998"/>
  </r>
  <r>
    <s v="A07458"/>
    <x v="1"/>
    <s v="Oneida Cosio  "/>
    <d v="2016-02-20T00:00:00"/>
    <s v="Banda 15"/>
    <x v="0"/>
    <n v="14969.900000000001"/>
    <n v="898.19400000000007"/>
    <n v="1796.3880000000001"/>
    <n v="1796.3880000000001"/>
    <n v="5538.8630000000003"/>
    <n v="5089.7660000000005"/>
    <n v="30089.499"/>
    <n v="1187.1130700000001"/>
    <n v="2374.2261400000002"/>
    <n v="2374.2261400000002"/>
    <n v="90268.497000000003"/>
    <n v="1.8684931506849316"/>
    <n v="1002.9833"/>
    <n v="37481.348526027403"/>
    <n v="127749.84552602741"/>
  </r>
  <r>
    <s v="A07894"/>
    <x v="1"/>
    <s v="Gaylord Damian  "/>
    <d v="2010-11-23T00:00:00"/>
    <s v="Banda 15"/>
    <x v="1"/>
    <n v="10042.200000000001"/>
    <n v="903.798"/>
    <n v="502.11000000000007"/>
    <n v="702.95400000000006"/>
    <n v="3816.0360000000005"/>
    <n v="3113.0820000000003"/>
    <n v="19080.18"/>
    <n v="743.12279999999998"/>
    <n v="1486.2456"/>
    <n v="0"/>
    <n v="57240.54"/>
    <n v="7.1150684931506847"/>
    <n v="636.00599999999997"/>
    <n v="90504.525041095883"/>
    <n v="147745.06504109589"/>
  </r>
  <r>
    <s v="R07934"/>
    <x v="0"/>
    <s v="Adelia Monty  "/>
    <d v="2013-10-23T00:00:00"/>
    <s v="Banda 15"/>
    <x v="2"/>
    <n v="10440"/>
    <n v="1044"/>
    <n v="104.4"/>
    <n v="1357.2"/>
    <n v="3967.2000000000003"/>
    <n v="3027.6"/>
    <n v="19940.399999999998"/>
    <n v="778.82399999999996"/>
    <n v="1557.6479999999999"/>
    <n v="0"/>
    <n v="59821.2"/>
    <n v="4.1972602739726028"/>
    <n v="664.68"/>
    <n v="55796.699178082185"/>
    <n v="115617.89917808218"/>
  </r>
  <r>
    <s v="R-7718"/>
    <x v="1"/>
    <s v="Ileen Reynosa  "/>
    <d v="2014-01-12T00:00:00"/>
    <s v="Banda 16"/>
    <x v="2"/>
    <n v="17312"/>
    <n v="1038.72"/>
    <n v="1038.72"/>
    <n v="865.6"/>
    <n v="4847.3600000000006"/>
    <n v="6751.68"/>
    <n v="31854.080000000002"/>
    <n v="1284.5504000000001"/>
    <n v="2569.1008000000002"/>
    <n v="0"/>
    <n v="95562.240000000005"/>
    <n v="3.9753424657534246"/>
    <n v="1061.8026666666667"/>
    <n v="84420.584621004571"/>
    <n v="179982.82462100458"/>
  </r>
  <r>
    <s v="L08046"/>
    <x v="0"/>
    <s v="Mayra Stead  "/>
    <d v="2011-09-03T00:00:00"/>
    <s v="Banda 18"/>
    <x v="3"/>
    <n v="30383.25"/>
    <n v="2126.8275000000003"/>
    <n v="3342.1574999999998"/>
    <n v="4253.6550000000007"/>
    <n v="8507.3100000000013"/>
    <n v="11545.635"/>
    <n v="60158.834999999999"/>
    <n v="2448.8899500000002"/>
    <n v="4897.7799000000005"/>
    <n v="0"/>
    <n v="180476.505"/>
    <n v="6.3369863013698629"/>
    <n v="2005.2945"/>
    <n v="254150.47553424657"/>
    <n v="434626.98053424654"/>
  </r>
  <r>
    <s v="R07750"/>
    <x v="0"/>
    <s v="Elayne Gauger  "/>
    <d v="2014-12-20T00:00:00"/>
    <s v="Banda 15"/>
    <x v="0"/>
    <n v="11960.300000000001"/>
    <n v="837.22100000000012"/>
    <n v="1076.4270000000001"/>
    <n v="119.60300000000001"/>
    <n v="3468.4870000000001"/>
    <n v="3827.2960000000003"/>
    <n v="21289.334000000003"/>
    <n v="830.04482000000007"/>
    <n v="1660.0896400000001"/>
    <n v="1660.0896400000001"/>
    <n v="63868.002000000008"/>
    <n v="3.0383561643835617"/>
    <n v="709.64446666666674"/>
    <n v="43123.052796347038"/>
    <n v="106991.05479634705"/>
  </r>
  <r>
    <s v="R-8159"/>
    <x v="1"/>
    <s v="Colene Apicella  "/>
    <d v="2015-04-24T00:00:00"/>
    <s v="Banda 20"/>
    <x v="1"/>
    <n v="86279.400000000009"/>
    <n v="4313.97"/>
    <n v="12079.116000000002"/>
    <n v="10353.528"/>
    <n v="31923.378000000004"/>
    <n v="25883.820000000003"/>
    <n v="170833.21200000003"/>
    <n v="6617.6299800000006"/>
    <n v="13235.259960000001"/>
    <n v="0"/>
    <n v="512499.63600000006"/>
    <n v="2.6958904109589041"/>
    <n v="5694.4404000000013"/>
    <n v="307031.74540273979"/>
    <n v="819531.38140273979"/>
  </r>
  <r>
    <s v="A-8409"/>
    <x v="7"/>
    <s v="Tanner Cambridge  "/>
    <d v="2012-07-14T00:00:00"/>
    <s v="Banda 15"/>
    <x v="0"/>
    <n v="11326.7"/>
    <n v="906.13600000000008"/>
    <n v="1585.7380000000003"/>
    <n v="226.53400000000002"/>
    <n v="4417.4130000000005"/>
    <n v="4304.1460000000006"/>
    <n v="22766.667000000001"/>
    <n v="902.73799000000008"/>
    <n v="1805.4759800000002"/>
    <n v="1805.4759800000002"/>
    <n v="68300.001000000004"/>
    <n v="5.4739726027397264"/>
    <n v="758.88890000000004"/>
    <n v="83082.740942465767"/>
    <n v="151382.74194246577"/>
  </r>
  <r>
    <s v="L07955"/>
    <x v="0"/>
    <s v="Hanh Kohut  "/>
    <d v="2015-10-03T00:00:00"/>
    <s v="Banda 15"/>
    <x v="1"/>
    <n v="10401.300000000001"/>
    <n v="520.06500000000005"/>
    <n v="624.07800000000009"/>
    <n v="1352.1690000000001"/>
    <n v="4056.5070000000005"/>
    <n v="3744.4680000000003"/>
    <n v="20698.587000000003"/>
    <n v="819.6224400000001"/>
    <n v="1639.2448800000002"/>
    <n v="0"/>
    <n v="62095.761000000013"/>
    <n v="2.2520547945205478"/>
    <n v="689.95290000000011"/>
    <n v="31076.234728767129"/>
    <n v="93171.995728767142"/>
  </r>
  <r>
    <s v="G07906"/>
    <x v="3"/>
    <s v="Davina Farraj  "/>
    <d v="2015-08-10T00:00:00"/>
    <s v="Banda 18"/>
    <x v="2"/>
    <n v="41808"/>
    <n v="2090.4"/>
    <n v="418.08"/>
    <n v="836.16"/>
    <n v="13378.56"/>
    <n v="10452"/>
    <n v="68983.200000000012"/>
    <n v="2571.192"/>
    <n v="5142.384"/>
    <n v="0"/>
    <n v="206949.60000000003"/>
    <n v="2.4"/>
    <n v="2299.4400000000005"/>
    <n v="110373.12000000002"/>
    <n v="317322.72000000009"/>
  </r>
  <r>
    <s v="G-7423"/>
    <x v="4"/>
    <s v="Leontine Longacre  "/>
    <d v="2011-08-14T00:00:00"/>
    <s v="Banda 16"/>
    <x v="1"/>
    <n v="14857.2"/>
    <n v="1188.576"/>
    <n v="1634.2920000000001"/>
    <n v="148.572"/>
    <n v="4902.8760000000002"/>
    <n v="4160.0160000000005"/>
    <n v="26891.532000000003"/>
    <n v="1028.11824"/>
    <n v="2056.23648"/>
    <n v="0"/>
    <n v="80674.596000000005"/>
    <n v="6.3917808219178083"/>
    <n v="896.38440000000014"/>
    <n v="114589.85233972604"/>
    <n v="195264.44833972605"/>
  </r>
  <r>
    <s v="A07795"/>
    <x v="3"/>
    <s v="Wade Landen  "/>
    <d v="2012-07-04T00:00:00"/>
    <s v="Banda 15"/>
    <x v="2"/>
    <n v="10425"/>
    <n v="625.5"/>
    <n v="312.75"/>
    <n v="521.25"/>
    <n v="2606.25"/>
    <n v="3127.5"/>
    <n v="17618.25"/>
    <n v="685.96499999999992"/>
    <n v="1371.9299999999998"/>
    <n v="0"/>
    <n v="52854.75"/>
    <n v="5.5013698630136982"/>
    <n v="587.27499999999998"/>
    <n v="64616.339726027392"/>
    <n v="117471.08972602739"/>
  </r>
  <r>
    <s v="G-8098"/>
    <x v="1"/>
    <s v="Gabrielle Merriman  "/>
    <d v="2014-10-29T00:00:00"/>
    <s v="Banda 17"/>
    <x v="0"/>
    <n v="25520.000000000004"/>
    <n v="2041.6000000000004"/>
    <n v="2552.0000000000005"/>
    <n v="2041.6000000000004"/>
    <n v="8421.6000000000022"/>
    <n v="8166.4000000000015"/>
    <n v="48743.200000000004"/>
    <n v="1916.5520000000004"/>
    <n v="3833.1040000000007"/>
    <n v="3833.1040000000007"/>
    <n v="146229.6"/>
    <n v="3.1808219178082191"/>
    <n v="1624.7733333333335"/>
    <n v="103362.29260273973"/>
    <n v="249591.89260273974"/>
  </r>
  <r>
    <s v="G-8232"/>
    <x v="5"/>
    <s v="Ileen Reynosa  "/>
    <d v="2016-07-26T00:00:00"/>
    <s v="Banda 16"/>
    <x v="1"/>
    <n v="13545.9"/>
    <n v="1083.672"/>
    <n v="1354.5900000000001"/>
    <n v="1896.4260000000002"/>
    <n v="4741.0649999999996"/>
    <n v="4741.0649999999996"/>
    <n v="27362.717999999997"/>
    <n v="1094.5087199999998"/>
    <n v="2189.0174399999996"/>
    <n v="0"/>
    <n v="82088.153999999995"/>
    <n v="1.4383561643835616"/>
    <n v="912.09059999999988"/>
    <n v="26238.222739726025"/>
    <n v="108326.37673972602"/>
  </r>
  <r>
    <s v="L-8363"/>
    <x v="3"/>
    <s v="Brigida Arzate  "/>
    <d v="2016-11-06T00:00:00"/>
    <s v="Banda 17"/>
    <x v="2"/>
    <n v="32240"/>
    <n v="1934.3999999999999"/>
    <n v="1934.3999999999999"/>
    <n v="4836"/>
    <n v="12896"/>
    <n v="11284"/>
    <n v="65124.800000000003"/>
    <n v="2579.1999999999998"/>
    <n v="5158.3999999999996"/>
    <n v="0"/>
    <n v="195374.40000000002"/>
    <n v="1.1561643835616437"/>
    <n v="2170.8266666666668"/>
    <n v="50196.649497716899"/>
    <n v="245571.04949771691"/>
  </r>
  <r>
    <s v="L08248"/>
    <x v="0"/>
    <s v="Heide Kardos  "/>
    <d v="2011-06-09T00:00:00"/>
    <s v="Banda 15"/>
    <x v="2"/>
    <n v="12575"/>
    <n v="1131.75"/>
    <n v="1257.5"/>
    <n v="1509"/>
    <n v="4904.25"/>
    <n v="4904.25"/>
    <n v="26281.75"/>
    <n v="1061.33"/>
    <n v="2122.66"/>
    <n v="0"/>
    <n v="78845.25"/>
    <n v="6.5726027397260278"/>
    <n v="876.05833333333328"/>
    <n v="115159.66803652968"/>
    <n v="194004.91803652968"/>
  </r>
  <r>
    <s v="L-7564"/>
    <x v="0"/>
    <s v="Justa Boer  "/>
    <d v="2015-10-29T00:00:00"/>
    <s v="Banda 16"/>
    <x v="0"/>
    <n v="20191.600000000002"/>
    <n v="1817.2440000000001"/>
    <n v="3028.7400000000002"/>
    <n v="807.6640000000001"/>
    <n v="5249.8160000000007"/>
    <n v="7874.7240000000011"/>
    <n v="38969.788000000008"/>
    <n v="1585.0406"/>
    <n v="3170.0812000000001"/>
    <n v="3170.0812000000001"/>
    <n v="116909.36400000003"/>
    <n v="2.1808219178082191"/>
    <n v="1298.9929333333337"/>
    <n v="56657.4452018265"/>
    <n v="173566.80920182652"/>
  </r>
  <r>
    <s v="L-7641"/>
    <x v="1"/>
    <s v="Janene Wellman  "/>
    <d v="2011-04-16T00:00:00"/>
    <s v="Banda 16"/>
    <x v="2"/>
    <n v="21930"/>
    <n v="1754.4"/>
    <n v="657.9"/>
    <n v="1754.4"/>
    <n v="7456.2000000000007"/>
    <n v="7456.2000000000007"/>
    <n v="41009.100000000006"/>
    <n v="1622.8200000000002"/>
    <n v="3245.6400000000003"/>
    <n v="0"/>
    <n v="123027.30000000002"/>
    <n v="6.720547945205479"/>
    <n v="1366.9700000000003"/>
    <n v="183735.74849315072"/>
    <n v="306763.04849315074"/>
  </r>
  <r>
    <s v="R07902"/>
    <x v="5"/>
    <s v="Kimi Witter  "/>
    <d v="2017-05-26T00:00:00"/>
    <s v="Banda 16"/>
    <x v="1"/>
    <n v="16553.7"/>
    <n v="1324.296"/>
    <n v="496.61099999999999"/>
    <n v="2151.9810000000002"/>
    <n v="6124.8690000000006"/>
    <n v="5297.1840000000002"/>
    <n v="31948.641000000003"/>
    <n v="1258.0812000000001"/>
    <n v="2516.1624000000002"/>
    <n v="0"/>
    <n v="95845.92300000001"/>
    <n v="0.60547945205479448"/>
    <n v="1064.9547"/>
    <n v="12896.163764383562"/>
    <n v="108742.08676438357"/>
  </r>
  <r>
    <s v="L07617"/>
    <x v="3"/>
    <s v="Kimi Witter  "/>
    <d v="2012-04-17T00:00:00"/>
    <s v="Banda 15"/>
    <x v="3"/>
    <n v="9930"/>
    <n v="496.5"/>
    <n v="496.5"/>
    <n v="1489.5"/>
    <n v="3773.4"/>
    <n v="3674.1"/>
    <n v="19860"/>
    <n v="792.4140000000001"/>
    <n v="1584.8280000000002"/>
    <n v="0"/>
    <n v="59580"/>
    <n v="5.7150684931506852"/>
    <n v="662"/>
    <n v="75667.506849315076"/>
    <n v="135247.50684931508"/>
  </r>
  <r>
    <s v="R08376"/>
    <x v="0"/>
    <s v="Gerente"/>
    <d v="2015-06-27T00:00:00"/>
    <s v="Banda 15"/>
    <x v="4"/>
    <n v="16826.25"/>
    <n v="1682.625"/>
    <n v="1850.8875"/>
    <n v="2523.9375"/>
    <n v="5384.4000000000005"/>
    <n v="4543.0875000000005"/>
    <n v="32811.1875"/>
    <n v="1285.5255"/>
    <n v="2571.0509999999999"/>
    <n v="2571.0509999999999"/>
    <n v="98433.5625"/>
    <n v="2.5205479452054793"/>
    <n v="1093.70625"/>
    <n v="55134.780821917804"/>
    <n v="153568.34332191781"/>
  </r>
  <r>
    <s v="R-7454"/>
    <x v="3"/>
    <s v="Charisse Weist  "/>
    <d v="2013-05-23T00:00:00"/>
    <s v="Banda 15"/>
    <x v="2"/>
    <n v="13652"/>
    <n v="955.6400000000001"/>
    <n v="1228.68"/>
    <n v="273.04000000000002"/>
    <n v="4641.68"/>
    <n v="3822.5600000000004"/>
    <n v="24573.600000000002"/>
    <n v="936.52720000000022"/>
    <n v="1873.0544000000004"/>
    <n v="0"/>
    <n v="73720.800000000003"/>
    <n v="4.6164383561643838"/>
    <n v="819.12000000000012"/>
    <n v="75628.339726027407"/>
    <n v="149349.13972602741"/>
  </r>
  <r>
    <s v="L-8194"/>
    <x v="1"/>
    <s v="Heide Kardos  "/>
    <d v="2013-07-29T00:00:00"/>
    <s v="Banda 19"/>
    <x v="4"/>
    <n v="59032.5"/>
    <n v="2951.625"/>
    <n v="4722.6000000000004"/>
    <n v="7674.2250000000004"/>
    <n v="15348.45"/>
    <n v="21251.7"/>
    <n v="110981.1"/>
    <n v="4468.7602500000003"/>
    <n v="8937.5205000000005"/>
    <n v="8937.5205000000005"/>
    <n v="332943.30000000005"/>
    <n v="4.4328767123287669"/>
    <n v="3699.3700000000003"/>
    <n v="327977.02246575343"/>
    <n v="660920.32246575342"/>
  </r>
  <r>
    <s v="R07805"/>
    <x v="7"/>
    <s v="Gerente"/>
    <d v="2017-10-23T00:00:00"/>
    <s v="Banda 15"/>
    <x v="2"/>
    <n v="13656"/>
    <n v="955.92000000000007"/>
    <n v="1775.28"/>
    <n v="409.68"/>
    <n v="3414"/>
    <n v="4506.4800000000005"/>
    <n v="24717.360000000001"/>
    <n v="976.40400000000011"/>
    <n v="1952.8080000000002"/>
    <n v="0"/>
    <n v="74152.08"/>
    <n v="0.19452054794520549"/>
    <n v="823.91200000000003"/>
    <n v="3205.356273972603"/>
    <n v="77357.436273972606"/>
  </r>
  <r>
    <s v="G07996"/>
    <x v="3"/>
    <s v="Kristan Botelho  "/>
    <d v="2011-05-26T00:00:00"/>
    <s v="Banda 17"/>
    <x v="0"/>
    <n v="32534.700000000004"/>
    <n v="2928.1230000000005"/>
    <n v="325.34700000000004"/>
    <n v="2928.1230000000005"/>
    <n v="10736.451000000003"/>
    <n v="8459.0220000000008"/>
    <n v="57911.766000000003"/>
    <n v="2225.3734800000002"/>
    <n v="4450.7469600000004"/>
    <n v="4450.7469600000004"/>
    <n v="173735.29800000001"/>
    <n v="6.6109589041095891"/>
    <n v="1930.3922"/>
    <n v="255234.87006027397"/>
    <n v="428970.16806027398"/>
  </r>
  <r>
    <s v="R08414"/>
    <x v="7"/>
    <s v="Santa Brister  "/>
    <d v="2014-06-04T00:00:00"/>
    <s v="Banda 16"/>
    <x v="2"/>
    <n v="18022"/>
    <n v="1261.5400000000002"/>
    <n v="2703.2999999999997"/>
    <n v="1621.98"/>
    <n v="5406.5999999999995"/>
    <n v="6487.92"/>
    <n v="35503.339999999997"/>
    <n v="1421.9358"/>
    <n v="2843.8715999999999"/>
    <n v="0"/>
    <n v="106510.01999999999"/>
    <n v="3.5835616438356164"/>
    <n v="1183.4446666666665"/>
    <n v="84818.938301369853"/>
    <n v="191328.95830136986"/>
  </r>
  <r>
    <s v="G-7332"/>
    <x v="1"/>
    <s v="Lyla Falzone  "/>
    <d v="2016-12-26T00:00:00"/>
    <s v="Banda 17"/>
    <x v="2"/>
    <n v="30181"/>
    <n v="1509.0500000000002"/>
    <n v="1509.0500000000002"/>
    <n v="905.43"/>
    <n v="8148.8700000000008"/>
    <n v="9657.92"/>
    <n v="51911.32"/>
    <n v="2022.1270000000004"/>
    <n v="4044.2540000000008"/>
    <n v="0"/>
    <n v="155733.96"/>
    <n v="1.0191780821917809"/>
    <n v="1730.3773333333334"/>
    <n v="35271.253041095893"/>
    <n v="191005.21304109588"/>
  </r>
  <r>
    <s v="R-8388"/>
    <x v="4"/>
    <s v="Shannan Dingess  "/>
    <d v="2013-09-05T00:00:00"/>
    <s v="Banda 18"/>
    <x v="1"/>
    <n v="41622.300000000003"/>
    <n v="3746.0070000000001"/>
    <n v="6243.3450000000003"/>
    <n v="4578.4530000000004"/>
    <n v="11238.021000000001"/>
    <n v="12486.69"/>
    <n v="79914.816000000006"/>
    <n v="3163.2948000000006"/>
    <n v="6326.5896000000012"/>
    <n v="0"/>
    <n v="239744.44800000003"/>
    <n v="4.3287671232876717"/>
    <n v="2663.8272000000002"/>
    <n v="230621.75210958908"/>
    <n v="470366.20010958915"/>
  </r>
  <r>
    <s v="A08196"/>
    <x v="0"/>
    <s v="Laverna Goble  "/>
    <d v="2011-12-11T00:00:00"/>
    <s v="Banda 15"/>
    <x v="2"/>
    <n v="10691"/>
    <n v="855.28"/>
    <n v="213.82"/>
    <n v="748.37000000000012"/>
    <n v="3314.21"/>
    <n v="2993.4800000000005"/>
    <n v="18816.16"/>
    <n v="726.98800000000006"/>
    <n v="1453.9760000000001"/>
    <n v="0"/>
    <n v="56448.479999999996"/>
    <n v="6.065753424657534"/>
    <n v="627.20533333333333"/>
    <n v="76089.45797260273"/>
    <n v="132537.93797260273"/>
  </r>
  <r>
    <s v="A07696"/>
    <x v="3"/>
    <s v="Adelia Monty  "/>
    <d v="2014-05-01T00:00:00"/>
    <s v="Banda 15"/>
    <x v="3"/>
    <n v="11225.25"/>
    <n v="785.76750000000004"/>
    <n v="112.2525"/>
    <n v="1347.03"/>
    <n v="3030.8175000000001"/>
    <n v="3143.07"/>
    <n v="19644.1875"/>
    <n v="766.684575"/>
    <n v="1533.36915"/>
    <n v="0"/>
    <n v="58932.5625"/>
    <n v="3.6767123287671235"/>
    <n v="654.80624999999998"/>
    <n v="48150.684246575343"/>
    <n v="107083.24674657534"/>
  </r>
  <r>
    <s v="L07665"/>
    <x v="0"/>
    <s v="Sha Desimone  "/>
    <d v="2013-01-23T00:00:00"/>
    <s v="Banda 15"/>
    <x v="2"/>
    <n v="10756"/>
    <n v="645.36"/>
    <n v="107.56"/>
    <n v="1290.72"/>
    <n v="3226.7999999999997"/>
    <n v="2904.1200000000003"/>
    <n v="18930.559999999998"/>
    <n v="730.33240000000001"/>
    <n v="1460.6648"/>
    <n v="0"/>
    <n v="56791.679999999993"/>
    <n v="4.9452054794520546"/>
    <n v="631.0186666666666"/>
    <n v="62410.339360730592"/>
    <n v="119202.01936073058"/>
  </r>
  <r>
    <s v="L-7793"/>
    <x v="3"/>
    <s v="Mayme Gorney  "/>
    <d v="2016-08-09T00:00:00"/>
    <s v="Banda 20"/>
    <x v="4"/>
    <n v="116675"/>
    <n v="7000.5"/>
    <n v="17501.25"/>
    <n v="17501.25"/>
    <n v="46670"/>
    <n v="46670"/>
    <n v="252018"/>
    <n v="10162.3925"/>
    <n v="20324.785"/>
    <n v="20324.785"/>
    <n v="756054"/>
    <n v="1.4"/>
    <n v="8400.6"/>
    <n v="235216.8"/>
    <n v="991270.8"/>
  </r>
  <r>
    <s v="R-7606"/>
    <x v="1"/>
    <s v="Ileen Reynosa  "/>
    <d v="2017-06-06T00:00:00"/>
    <s v="Banda 15"/>
    <x v="2"/>
    <n v="10571"/>
    <n v="634.26"/>
    <n v="528.55000000000007"/>
    <n v="317.13"/>
    <n v="3594.1400000000003"/>
    <n v="4016.98"/>
    <n v="19662.059999999998"/>
    <n v="781.19690000000003"/>
    <n v="1562.3938000000001"/>
    <n v="0"/>
    <n v="58986.179999999993"/>
    <n v="0.57534246575342463"/>
    <n v="655.40199999999993"/>
    <n v="7541.6120547945193"/>
    <n v="66527.79205479451"/>
  </r>
  <r>
    <s v="A-7980"/>
    <x v="1"/>
    <s v="Enrique Kehrer  "/>
    <d v="2012-01-25T00:00:00"/>
    <s v="Banda 15"/>
    <x v="1"/>
    <n v="8210.7000000000007"/>
    <n v="574.74900000000014"/>
    <n v="328.42800000000005"/>
    <n v="82.107000000000014"/>
    <n v="3120.0660000000003"/>
    <n v="3120.0660000000003"/>
    <n v="15436.116000000002"/>
    <n v="610.05501000000004"/>
    <n v="1220.1100200000001"/>
    <n v="0"/>
    <n v="46308.348000000005"/>
    <n v="5.9424657534246572"/>
    <n v="514.5372000000001"/>
    <n v="61152.393797260287"/>
    <n v="107460.7417972603"/>
  </r>
  <r>
    <s v="R07443"/>
    <x v="0"/>
    <s v="Henry Maberry  "/>
    <d v="2012-12-26T00:00:00"/>
    <s v="Banda 17"/>
    <x v="0"/>
    <n v="28310.7"/>
    <n v="1698.6420000000001"/>
    <n v="1698.6420000000001"/>
    <n v="1698.6420000000001"/>
    <n v="7643.889000000001"/>
    <n v="9908.744999999999"/>
    <n v="50959.260000000009"/>
    <n v="2027.04612"/>
    <n v="4054.0922399999999"/>
    <n v="4054.0922399999999"/>
    <n v="152877.78000000003"/>
    <n v="5.021917808219178"/>
    <n v="1698.6420000000003"/>
    <n v="170608.81019178082"/>
    <n v="323486.59019178082"/>
  </r>
  <r>
    <s v="G-8343"/>
    <x v="2"/>
    <s v="Audrea Franke  "/>
    <d v="2011-03-12T00:00:00"/>
    <s v="Banda 15"/>
    <x v="0"/>
    <n v="15046.900000000001"/>
    <n v="1354.221"/>
    <n v="300.93800000000005"/>
    <n v="150.46900000000002"/>
    <n v="4062.6630000000005"/>
    <n v="6018.7600000000011"/>
    <n v="26933.951000000005"/>
    <n v="1095.4143200000001"/>
    <n v="2190.8286400000002"/>
    <n v="2190.8286400000002"/>
    <n v="80801.853000000017"/>
    <n v="6.816438356164384"/>
    <n v="897.79836666666677"/>
    <n v="122395.74445296805"/>
    <n v="203197.59745296807"/>
  </r>
  <r>
    <s v="R-7619"/>
    <x v="3"/>
    <s v="Anastacia Delacruz  "/>
    <d v="2014-04-01T00:00:00"/>
    <s v="Banda 16"/>
    <x v="2"/>
    <n v="18949"/>
    <n v="1705.4099999999999"/>
    <n v="568.47"/>
    <n v="757.96"/>
    <n v="7390.1100000000006"/>
    <n v="5116.2300000000005"/>
    <n v="34487.18"/>
    <n v="1311.2708000000002"/>
    <n v="2622.5416000000005"/>
    <n v="0"/>
    <n v="103461.54000000001"/>
    <n v="3.7589041095890412"/>
    <n v="1149.5726666666667"/>
    <n v="86422.66842009133"/>
    <n v="189884.20842009134"/>
  </r>
  <r>
    <s v="R07367"/>
    <x v="4"/>
    <s v="Shonta Stefan  "/>
    <d v="2011-11-21T00:00:00"/>
    <s v="Banda 15"/>
    <x v="1"/>
    <n v="7354.8"/>
    <n v="661.93200000000002"/>
    <n v="147.096"/>
    <n v="956.12400000000002"/>
    <n v="2353.5360000000001"/>
    <n v="1985.7960000000003"/>
    <n v="13459.284"/>
    <n v="523.66176000000007"/>
    <n v="1047.3235200000001"/>
    <n v="0"/>
    <n v="40377.851999999999"/>
    <n v="6.1205479452054794"/>
    <n v="448.64279999999997"/>
    <n v="54918.795353424655"/>
    <n v="95296.647353424662"/>
  </r>
  <r>
    <s v="A08104"/>
    <x v="0"/>
    <s v="Pandora Chang  "/>
    <d v="2014-07-13T00:00:00"/>
    <s v="Banda 15"/>
    <x v="1"/>
    <n v="11635.2"/>
    <n v="930.81600000000003"/>
    <n v="116.352"/>
    <n v="1047.1680000000001"/>
    <n v="3606.9120000000003"/>
    <n v="3839.6160000000004"/>
    <n v="21176.064000000006"/>
    <n v="838.89792000000011"/>
    <n v="1677.7958400000002"/>
    <n v="0"/>
    <n v="63528.192000000017"/>
    <n v="3.4767123287671233"/>
    <n v="705.86880000000019"/>
    <n v="49082.055189041108"/>
    <n v="112610.24718904113"/>
  </r>
  <r>
    <s v="L07700"/>
    <x v="7"/>
    <s v="Krystyna Summerlin  "/>
    <d v="2011-09-28T00:00:00"/>
    <s v="Banda 15"/>
    <x v="0"/>
    <n v="9396.2000000000007"/>
    <n v="657.73400000000015"/>
    <n v="281.88600000000002"/>
    <n v="469.81000000000006"/>
    <n v="3194.7080000000005"/>
    <n v="3570.5560000000005"/>
    <n v="17570.894"/>
    <n v="701.89614000000006"/>
    <n v="1403.7922800000001"/>
    <n v="1403.7922800000001"/>
    <n v="52712.682000000001"/>
    <n v="6.2684931506849315"/>
    <n v="585.69646666666665"/>
    <n v="73428.685793607307"/>
    <n v="126141.36779360731"/>
  </r>
  <r>
    <s v="R-7428"/>
    <x v="3"/>
    <s v="Cristopher Stroble  "/>
    <d v="2011-05-15T00:00:00"/>
    <s v="Banda 15"/>
    <x v="2"/>
    <n v="8671"/>
    <n v="520.26"/>
    <n v="1213.94"/>
    <n v="260.13"/>
    <n v="2341.17"/>
    <n v="3034.85"/>
    <n v="16041.35"/>
    <n v="635.58429999999998"/>
    <n v="1271.1686"/>
    <n v="0"/>
    <n v="48124.05"/>
    <n v="6.6410958904109592"/>
    <n v="534.7116666666667"/>
    <n v="71021.429041095893"/>
    <n v="119145.4790410959"/>
  </r>
  <r>
    <s v="G-7427"/>
    <x v="0"/>
    <s v="Gabrielle Merriman  "/>
    <d v="2016-11-05T00:00:00"/>
    <s v="Banda 17"/>
    <x v="1"/>
    <n v="22455.9"/>
    <n v="2245.59"/>
    <n v="3368.3850000000002"/>
    <n v="1347.354"/>
    <n v="6961.3290000000006"/>
    <n v="6063.0930000000008"/>
    <n v="42441.650999999998"/>
    <n v="1643.7718800000002"/>
    <n v="3287.5437600000005"/>
    <n v="0"/>
    <n v="127324.95299999999"/>
    <n v="1.1589041095890411"/>
    <n v="1414.7216999999998"/>
    <n v="32790.535841095887"/>
    <n v="160115.48884109588"/>
  </r>
  <r>
    <s v="G-7372"/>
    <x v="0"/>
    <s v="Santa Brister  "/>
    <d v="2017-05-06T00:00:00"/>
    <s v="Banda 15"/>
    <x v="1"/>
    <n v="7896.6"/>
    <n v="552.76200000000006"/>
    <n v="1105.5240000000001"/>
    <n v="1105.5240000000001"/>
    <n v="2211.0480000000002"/>
    <n v="3000.7080000000001"/>
    <n v="15872.166000000001"/>
    <n v="645.94187999999997"/>
    <n v="1291.8837599999999"/>
    <n v="0"/>
    <n v="47616.498000000007"/>
    <n v="0.66027397260273968"/>
    <n v="529.07220000000007"/>
    <n v="6986.6520657534247"/>
    <n v="54603.150065753434"/>
  </r>
  <r>
    <s v="A-7912"/>
    <x v="6"/>
    <s v="Gerente"/>
    <d v="2011-01-31T00:00:00"/>
    <s v="Banda 15"/>
    <x v="1"/>
    <n v="9143.1"/>
    <n v="457.15500000000003"/>
    <n v="274.29300000000001"/>
    <n v="1188.6030000000001"/>
    <n v="2285.7750000000001"/>
    <n v="2925.7920000000004"/>
    <n v="16274.718000000001"/>
    <n v="645.50286000000006"/>
    <n v="1291.0057200000001"/>
    <n v="0"/>
    <n v="48824.154000000002"/>
    <n v="6.9260273972602739"/>
    <n v="542.49059999999997"/>
    <n v="75146.095167123291"/>
    <n v="123970.24916712329"/>
  </r>
  <r>
    <s v="L-8345"/>
    <x v="3"/>
    <s v="Brigida Arzate  "/>
    <d v="2015-12-10T00:00:00"/>
    <s v="Banda 15"/>
    <x v="0"/>
    <n v="16775"/>
    <n v="838.75"/>
    <n v="1342"/>
    <n v="2516.25"/>
    <n v="4529.25"/>
    <n v="5703.5"/>
    <n v="31704.75"/>
    <n v="1268.19"/>
    <n v="2536.38"/>
    <n v="2536.38"/>
    <n v="95114.25"/>
    <n v="2.0657534246575344"/>
    <n v="1056.825"/>
    <n v="43662.797260273976"/>
    <n v="138777.04726027398"/>
  </r>
  <r>
    <s v="L07567"/>
    <x v="3"/>
    <s v="Tyrell Herrmann  "/>
    <d v="2013-11-21T00:00:00"/>
    <s v="Banda 15"/>
    <x v="2"/>
    <n v="13677"/>
    <n v="820.62"/>
    <n v="957.3900000000001"/>
    <n v="1094.1600000000001"/>
    <n v="4786.95"/>
    <n v="5197.26"/>
    <n v="26533.380000000005"/>
    <n v="1059.9675000000002"/>
    <n v="2119.9350000000004"/>
    <n v="0"/>
    <n v="79600.140000000014"/>
    <n v="4.117808219178082"/>
    <n v="884.44600000000014"/>
    <n v="72839.580164383573"/>
    <n v="152439.72016438359"/>
  </r>
  <r>
    <s v="A-8007"/>
    <x v="1"/>
    <s v="Nelia Sellner  "/>
    <d v="2015-10-11T00:00:00"/>
    <s v="Banda 16"/>
    <x v="2"/>
    <n v="18944"/>
    <n v="1894.4"/>
    <n v="2652.1600000000003"/>
    <n v="568.31999999999994"/>
    <n v="5683.2"/>
    <n v="5493.7599999999993"/>
    <n v="35235.840000000004"/>
    <n v="1371.5455999999999"/>
    <n v="2743.0911999999998"/>
    <n v="0"/>
    <n v="105707.52000000002"/>
    <n v="2.2301369863013698"/>
    <n v="1174.528"/>
    <n v="52387.166684931508"/>
    <n v="158094.68668493151"/>
  </r>
  <r>
    <s v="L-8018"/>
    <x v="0"/>
    <s v="Nathalie Boettcher  "/>
    <d v="2011-10-18T00:00:00"/>
    <s v="Banda 16"/>
    <x v="4"/>
    <n v="27082.5"/>
    <n v="2437.4249999999997"/>
    <n v="3249.9"/>
    <n v="3249.9"/>
    <n v="8124.75"/>
    <n v="7312.2750000000005"/>
    <n v="51456.75"/>
    <n v="2006.8132500000002"/>
    <n v="4013.6265000000003"/>
    <n v="4013.6265000000003"/>
    <n v="154370.25"/>
    <n v="6.2136986301369861"/>
    <n v="1715.2249999999999"/>
    <n v="213157.82465753425"/>
    <n v="367528.07465753425"/>
  </r>
  <r>
    <s v="G08372"/>
    <x v="3"/>
    <s v="Sandy Mcgrady  "/>
    <d v="2017-09-20T00:00:00"/>
    <s v="Banda 15"/>
    <x v="0"/>
    <n v="9772.4000000000015"/>
    <n v="586.34400000000005"/>
    <n v="977.24000000000024"/>
    <n v="684.06800000000021"/>
    <n v="2638.5480000000007"/>
    <n v="2833.9960000000001"/>
    <n v="17492.596000000005"/>
    <n v="679.18180000000007"/>
    <n v="1358.3636000000001"/>
    <n v="1358.3636000000001"/>
    <n v="52477.788000000015"/>
    <n v="0.28493150684931506"/>
    <n v="583.08653333333348"/>
    <n v="3322.7944913242018"/>
    <n v="55800.582491324218"/>
  </r>
  <r>
    <s v="A-7996"/>
    <x v="6"/>
    <s v="Tomoko Parente  "/>
    <d v="2016-01-28T00:00:00"/>
    <s v="Banda 16"/>
    <x v="2"/>
    <n v="17577"/>
    <n v="878.85"/>
    <n v="351.54"/>
    <n v="351.54"/>
    <n v="5800.41"/>
    <n v="4745.79"/>
    <n v="29705.13"/>
    <n v="1117.8971999999999"/>
    <n v="2235.7943999999998"/>
    <n v="0"/>
    <n v="89115.39"/>
    <n v="1.9315068493150684"/>
    <n v="990.17100000000005"/>
    <n v="38250.441369863016"/>
    <n v="127365.83136986301"/>
  </r>
  <r>
    <s v="G-8105"/>
    <x v="1"/>
    <s v="Sandy Mcgrady  "/>
    <d v="2016-08-01T00:00:00"/>
    <s v="Banda 15"/>
    <x v="4"/>
    <n v="13151.25"/>
    <n v="657.5625"/>
    <n v="131.51249999999999"/>
    <n v="263.02499999999998"/>
    <n v="4471.4250000000002"/>
    <n v="4208.3999999999996"/>
    <n v="22883.175000000003"/>
    <n v="881.13374999999996"/>
    <n v="1762.2674999999999"/>
    <n v="1762.2674999999999"/>
    <n v="68649.525000000009"/>
    <n v="1.4219178082191781"/>
    <n v="762.77250000000015"/>
    <n v="21691.996027397265"/>
    <n v="90341.521027397277"/>
  </r>
  <r>
    <s v="R08043"/>
    <x v="3"/>
    <s v="Lyla Falzone  "/>
    <d v="2014-09-25T00:00:00"/>
    <s v="Banda 15"/>
    <x v="1"/>
    <n v="7447.5"/>
    <n v="521.32500000000005"/>
    <n v="74.475000000000009"/>
    <n v="595.80000000000007"/>
    <n v="1861.875"/>
    <n v="2308.7249999999999"/>
    <n v="12809.7"/>
    <n v="504.94049999999999"/>
    <n v="1009.881"/>
    <n v="0"/>
    <n v="38429.100000000006"/>
    <n v="3.2739726027397262"/>
    <n v="426.99"/>
    <n v="27959.071232876711"/>
    <n v="66388.171232876717"/>
  </r>
  <r>
    <s v="A-8310"/>
    <x v="4"/>
    <s v="Geraldo Marty  "/>
    <d v="2015-04-21T00:00:00"/>
    <s v="Banda 17"/>
    <x v="0"/>
    <n v="27836.600000000002"/>
    <n v="1391.8300000000002"/>
    <n v="1391.8300000000002"/>
    <n v="3897.1240000000007"/>
    <n v="9742.81"/>
    <n v="11134.640000000001"/>
    <n v="55394.834000000003"/>
    <n v="2240.8463000000002"/>
    <n v="4481.6926000000003"/>
    <n v="4481.6926000000003"/>
    <n v="166184.50200000001"/>
    <n v="2.7041095890410958"/>
    <n v="1846.4944666666668"/>
    <n v="99862.467868493142"/>
    <n v="266046.96986849315"/>
  </r>
  <r>
    <s v="L-8493"/>
    <x v="0"/>
    <s v="Mayme Gorney  "/>
    <d v="2016-07-17T00:00:00"/>
    <s v="Banda 15"/>
    <x v="1"/>
    <n v="10877.4"/>
    <n v="870.19200000000001"/>
    <n v="217.548"/>
    <n v="652.64400000000001"/>
    <n v="3045.672"/>
    <n v="3589.5419999999999"/>
    <n v="19252.998000000003"/>
    <n v="762.50574000000006"/>
    <n v="1525.0114800000001"/>
    <n v="0"/>
    <n v="57758.994000000006"/>
    <n v="1.463013698630137"/>
    <n v="641.76660000000015"/>
    <n v="18778.266542465757"/>
    <n v="76537.260542465767"/>
  </r>
  <r>
    <s v="L08030"/>
    <x v="0"/>
    <s v="Candelaria Loya  "/>
    <d v="2015-11-06T00:00:00"/>
    <s v="Banda 15"/>
    <x v="4"/>
    <n v="16012.5"/>
    <n v="1601.25"/>
    <n v="160.125"/>
    <n v="1441.125"/>
    <n v="6084.75"/>
    <n v="4163.25"/>
    <n v="29463"/>
    <n v="1128.8812499999999"/>
    <n v="2257.7624999999998"/>
    <n v="2257.7624999999998"/>
    <n v="88389"/>
    <n v="2.1589041095890411"/>
    <n v="982.1"/>
    <n v="42405.194520547942"/>
    <n v="130794.19452054794"/>
  </r>
  <r>
    <s v="G08175"/>
    <x v="1"/>
    <s v="Edwardo Hardrick  "/>
    <d v="2011-04-04T00:00:00"/>
    <s v="Banda 16"/>
    <x v="1"/>
    <n v="16328.7"/>
    <n v="1143.0090000000002"/>
    <n v="1959.444"/>
    <n v="2122.7310000000002"/>
    <n v="5061.8969999999999"/>
    <n v="5388.4710000000005"/>
    <n v="32004.252000000004"/>
    <n v="1272.0057300000001"/>
    <n v="2544.0114600000002"/>
    <n v="0"/>
    <n v="96012.756000000008"/>
    <n v="6.7534246575342465"/>
    <n v="1066.8084000000001"/>
    <n v="144092.20306849317"/>
    <n v="240104.95906849316"/>
  </r>
  <r>
    <s v="G-7713"/>
    <x v="0"/>
    <s v="Mayme Gorney  "/>
    <d v="2011-07-25T00:00:00"/>
    <s v="Banda 15"/>
    <x v="2"/>
    <n v="9399"/>
    <n v="845.91"/>
    <n v="187.98"/>
    <n v="939.90000000000009"/>
    <n v="2725.71"/>
    <n v="2725.71"/>
    <n v="16824.21"/>
    <n v="659.8098"/>
    <n v="1319.6196"/>
    <n v="0"/>
    <n v="50472.63"/>
    <n v="6.4465753424657537"/>
    <n v="560.80700000000002"/>
    <n v="72305.691561643835"/>
    <n v="122778.32156164382"/>
  </r>
  <r>
    <s v="R-7515"/>
    <x v="3"/>
    <s v="Shannan Dingess  "/>
    <d v="2011-04-13T00:00:00"/>
    <s v="Banda 17"/>
    <x v="1"/>
    <n v="20132.100000000002"/>
    <n v="1207.9260000000002"/>
    <n v="2415.8520000000003"/>
    <n v="1610.5680000000002"/>
    <n v="5033.0250000000005"/>
    <n v="7448.8770000000004"/>
    <n v="37848.347999999998"/>
    <n v="1526.0131800000004"/>
    <n v="3052.0263600000008"/>
    <n v="0"/>
    <n v="113545.04399999999"/>
    <n v="6.7287671232876711"/>
    <n v="1261.6116"/>
    <n v="169781.81312876713"/>
    <n v="283326.85712876712"/>
  </r>
  <r>
    <s v="A-7384"/>
    <x v="3"/>
    <s v="Kelley Bonenfant  "/>
    <d v="2015-08-05T00:00:00"/>
    <s v="Banda 15"/>
    <x v="2"/>
    <n v="11957"/>
    <n v="717.42"/>
    <n v="956.56000000000006"/>
    <n v="119.57000000000001"/>
    <n v="4782.8"/>
    <n v="4543.66"/>
    <n v="23077.01"/>
    <n v="907.53629999999998"/>
    <n v="1815.0726"/>
    <n v="0"/>
    <n v="69231.03"/>
    <n v="2.4136986301369863"/>
    <n v="769.23366666666664"/>
    <n v="37133.964949771689"/>
    <n v="106364.99494977169"/>
  </r>
  <r>
    <s v="L-7425"/>
    <x v="3"/>
    <s v="Gaylord Damian  "/>
    <d v="2013-01-13T00:00:00"/>
    <s v="Banda 15"/>
    <x v="1"/>
    <n v="7819.2"/>
    <n v="625.53599999999994"/>
    <n v="1016.496"/>
    <n v="781.92000000000007"/>
    <n v="2267.5679999999998"/>
    <n v="2032.992"/>
    <n v="14543.711999999998"/>
    <n v="562.20048000000008"/>
    <n v="1124.4009600000002"/>
    <n v="0"/>
    <n v="43631.135999999991"/>
    <n v="4.9726027397260273"/>
    <n v="484.79039999999992"/>
    <n v="48213.401424657532"/>
    <n v="91844.537424657523"/>
  </r>
  <r>
    <s v="R-8387"/>
    <x v="1"/>
    <s v="Mayra Stead  "/>
    <d v="2015-06-25T00:00:00"/>
    <s v="Banda 17"/>
    <x v="2"/>
    <n v="23126"/>
    <n v="1850.08"/>
    <n v="925.04"/>
    <n v="2081.34"/>
    <n v="6937.8"/>
    <n v="9019.14"/>
    <n v="43939.4"/>
    <n v="1785.3271999999999"/>
    <n v="3570.6543999999999"/>
    <n v="0"/>
    <n v="131818.20000000001"/>
    <n v="2.526027397260274"/>
    <n v="1464.6466666666668"/>
    <n v="73994.752146118728"/>
    <n v="205812.95214611874"/>
  </r>
  <r>
    <s v="A-8221"/>
    <x v="0"/>
    <s v="Alysia Thaxton  "/>
    <d v="2012-01-05T00:00:00"/>
    <s v="Banda 15"/>
    <x v="2"/>
    <n v="9159"/>
    <n v="824.31"/>
    <n v="274.77"/>
    <n v="1373.85"/>
    <n v="2472.9300000000003"/>
    <n v="3663.6000000000004"/>
    <n v="17768.46"/>
    <n v="734.55179999999996"/>
    <n v="1469.1035999999999"/>
    <n v="0"/>
    <n v="53305.38"/>
    <n v="5.9972602739726026"/>
    <n v="592.28199999999993"/>
    <n v="71041.386191780824"/>
    <n v="124346.76619178083"/>
  </r>
  <r>
    <s v="L-7591"/>
    <x v="3"/>
    <s v="Kelley Bonenfant  "/>
    <d v="2011-09-28T00:00:00"/>
    <s v="Banda 16"/>
    <x v="2"/>
    <n v="17627"/>
    <n v="1057.6199999999999"/>
    <n v="352.54"/>
    <n v="1057.6199999999999"/>
    <n v="6521.99"/>
    <n v="5816.91"/>
    <n v="32433.679999999997"/>
    <n v="1262.0931999999998"/>
    <n v="2524.1863999999996"/>
    <n v="0"/>
    <n v="97301.04"/>
    <n v="6.2684931506849315"/>
    <n v="1081.1226666666666"/>
    <n v="135540.20062100457"/>
    <n v="232841.24062100454"/>
  </r>
  <r>
    <s v="G08084"/>
    <x v="0"/>
    <s v="Marinda Skelley  "/>
    <d v="2016-08-19T00:00:00"/>
    <s v="Banda 16"/>
    <x v="1"/>
    <n v="15008.4"/>
    <n v="750.42000000000007"/>
    <n v="600.33600000000001"/>
    <n v="2101.1759999999999"/>
    <n v="5703.192"/>
    <n v="4502.5199999999995"/>
    <n v="28666.043999999998"/>
    <n v="1110.6215999999999"/>
    <n v="2221.2431999999999"/>
    <n v="0"/>
    <n v="85998.131999999998"/>
    <n v="1.3726027397260274"/>
    <n v="955.5347999999999"/>
    <n v="26231.393687671229"/>
    <n v="112229.52568767122"/>
  </r>
  <r>
    <s v="L08017"/>
    <x v="3"/>
    <s v="Edwardo Hardrick  "/>
    <d v="2011-09-12T00:00:00"/>
    <s v="Banda 15"/>
    <x v="1"/>
    <n v="8252.1"/>
    <n v="660.16800000000001"/>
    <n v="660.16800000000001"/>
    <n v="82.521000000000001"/>
    <n v="3053.277"/>
    <n v="2723.1930000000002"/>
    <n v="15431.427"/>
    <n v="599.92767000000003"/>
    <n v="1199.8553400000001"/>
    <n v="0"/>
    <n v="46294.281000000003"/>
    <n v="6.3123287671232875"/>
    <n v="514.3809"/>
    <n v="64938.827046575345"/>
    <n v="111233.10804657535"/>
  </r>
  <r>
    <s v="R07305"/>
    <x v="1"/>
    <s v="Roosevelt Saleem  "/>
    <d v="2017-09-20T00:00:00"/>
    <s v="Banda 16"/>
    <x v="2"/>
    <n v="14236"/>
    <n v="1423.6000000000001"/>
    <n v="1708.32"/>
    <n v="854.16"/>
    <n v="3701.36"/>
    <n v="5124.96"/>
    <n v="27048.400000000001"/>
    <n v="1093.3247999999999"/>
    <n v="2186.6495999999997"/>
    <n v="0"/>
    <n v="81145.200000000012"/>
    <n v="0.28493150684931506"/>
    <n v="901.61333333333334"/>
    <n v="5137.9609132420092"/>
    <n v="86283.160913242027"/>
  </r>
  <r>
    <s v="A07338"/>
    <x v="3"/>
    <s v="Elayne Gauger  "/>
    <d v="2016-03-04T00:00:00"/>
    <s v="Banda 15"/>
    <x v="1"/>
    <n v="8552.7000000000007"/>
    <n v="598.68900000000008"/>
    <n v="256.58100000000002"/>
    <n v="855.2700000000001"/>
    <n v="3421.0800000000004"/>
    <n v="2993.4450000000002"/>
    <n v="16677.765000000003"/>
    <n v="657.70263000000011"/>
    <n v="1315.4052600000002"/>
    <n v="0"/>
    <n v="50033.295000000013"/>
    <n v="1.832876712328767"/>
    <n v="555.92550000000006"/>
    <n v="20378.858054794524"/>
    <n v="70412.153054794529"/>
  </r>
  <r>
    <s v="A-8145"/>
    <x v="0"/>
    <s v="Porsche Lockamy  "/>
    <d v="2017-08-20T00:00:00"/>
    <s v="Banda 17"/>
    <x v="2"/>
    <n v="25374"/>
    <n v="2029.92"/>
    <n v="507.48"/>
    <n v="1014.96"/>
    <n v="6597.24"/>
    <n v="9134.64"/>
    <n v="44658.239999999998"/>
    <n v="1791.4044000000001"/>
    <n v="3582.8088000000002"/>
    <n v="0"/>
    <n v="133974.72"/>
    <n v="0.36986301369863012"/>
    <n v="1488.6079999999999"/>
    <n v="11011.620821917808"/>
    <n v="144986.34082191781"/>
  </r>
  <r>
    <s v="L08284"/>
    <x v="3"/>
    <s v="Kandace Navin  "/>
    <d v="2016-03-22T00:00:00"/>
    <s v="Banda 16"/>
    <x v="4"/>
    <n v="24586.25"/>
    <n v="1966.9"/>
    <n v="3442.0750000000003"/>
    <n v="1966.9"/>
    <n v="6146.5625"/>
    <n v="8605.1875"/>
    <n v="46713.875"/>
    <n v="1878.3895"/>
    <n v="3756.779"/>
    <n v="3756.779"/>
    <n v="140141.625"/>
    <n v="1.7835616438356163"/>
    <n v="1557.1291666666666"/>
    <n v="55544.717123287664"/>
    <n v="195686.34212328767"/>
  </r>
  <r>
    <s v="G-7322"/>
    <x v="6"/>
    <s v="Heide Kardos  "/>
    <d v="2011-10-30T00:00:00"/>
    <s v="Banda 18"/>
    <x v="1"/>
    <n v="38324.700000000004"/>
    <n v="3449.2230000000004"/>
    <n v="3832.4700000000007"/>
    <n v="4215.7170000000006"/>
    <n v="11114.163"/>
    <n v="13030.398000000003"/>
    <n v="73966.671000000002"/>
    <n v="2966.3317800000004"/>
    <n v="5932.6635600000009"/>
    <n v="0"/>
    <n v="221900.01300000001"/>
    <n v="6.1808219178082195"/>
    <n v="2465.5556999999999"/>
    <n v="304783.21420273976"/>
    <n v="526683.2272027398"/>
  </r>
  <r>
    <s v="L-8175"/>
    <x v="3"/>
    <s v="Oneida Cosio  "/>
    <d v="2016-02-05T00:00:00"/>
    <s v="Banda 16"/>
    <x v="0"/>
    <n v="16841"/>
    <n v="1178.8700000000001"/>
    <n v="1852.51"/>
    <n v="336.82"/>
    <n v="4547.0700000000006"/>
    <n v="5894.3499999999995"/>
    <n v="30650.619999999995"/>
    <n v="1215.9202"/>
    <n v="2431.8404"/>
    <n v="2431.8404"/>
    <n v="91951.859999999986"/>
    <n v="1.9095890410958904"/>
    <n v="1021.6873333333332"/>
    <n v="39020.058703196337"/>
    <n v="130971.91870319632"/>
  </r>
  <r>
    <s v="R-8224"/>
    <x v="0"/>
    <s v="Idell Ding  "/>
    <d v="2012-05-29T00:00:00"/>
    <s v="Banda 17"/>
    <x v="0"/>
    <n v="30627.300000000003"/>
    <n v="1837.6380000000001"/>
    <n v="3675.2760000000003"/>
    <n v="306.27300000000002"/>
    <n v="11332.101000000001"/>
    <n v="9800.7360000000008"/>
    <n v="57579.324000000008"/>
    <n v="2217.4165200000002"/>
    <n v="4434.8330400000004"/>
    <n v="4434.8330400000004"/>
    <n v="172737.97200000001"/>
    <n v="5.6"/>
    <n v="1919.3108000000002"/>
    <n v="214962.80959999998"/>
    <n v="387700.78159999999"/>
  </r>
  <r>
    <s v="R07851"/>
    <x v="1"/>
    <s v="Willian Lahr  "/>
    <d v="2016-08-12T00:00:00"/>
    <s v="Banda 15"/>
    <x v="1"/>
    <n v="11583.9"/>
    <n v="810.87300000000005"/>
    <n v="1274.229"/>
    <n v="1158.3900000000001"/>
    <n v="4401.8819999999996"/>
    <n v="3475.1699999999996"/>
    <n v="22704.443999999996"/>
    <n v="880.37639999999999"/>
    <n v="1760.7528"/>
    <n v="0"/>
    <n v="68113.331999999995"/>
    <n v="1.3917808219178083"/>
    <n v="756.81479999999988"/>
    <n v="21066.406487671233"/>
    <n v="89179.738487671231"/>
  </r>
  <r>
    <s v="G-8471"/>
    <x v="6"/>
    <s v="Mayra Stead  "/>
    <d v="2015-11-10T00:00:00"/>
    <s v="Banda 17"/>
    <x v="2"/>
    <n v="32205"/>
    <n v="2576.4"/>
    <n v="3220.5"/>
    <n v="3220.5"/>
    <n v="8373.3000000000011"/>
    <n v="8051.25"/>
    <n v="57646.950000000004"/>
    <n v="2225.3654999999999"/>
    <n v="4450.7309999999998"/>
    <n v="0"/>
    <n v="172940.85"/>
    <n v="2.1479452054794521"/>
    <n v="1921.5650000000001"/>
    <n v="82548.326575342478"/>
    <n v="255489.17657534248"/>
  </r>
  <r>
    <s v="G-8185"/>
    <x v="0"/>
    <s v="Noble Portis  "/>
    <d v="2017-03-25T00:00:00"/>
    <s v="Banda 20"/>
    <x v="0"/>
    <n v="72135.8"/>
    <n v="5049.5060000000003"/>
    <n v="8656.2960000000003"/>
    <n v="2164.0740000000001"/>
    <n v="28132.962000000003"/>
    <n v="18033.95"/>
    <n v="134172.58799999999"/>
    <n v="5027.8652599999996"/>
    <n v="10055.730519999999"/>
    <n v="10055.730519999999"/>
    <n v="402517.76399999997"/>
    <n v="0.77534246575342469"/>
    <n v="4472.4195999999993"/>
    <n v="69353.136810958895"/>
    <n v="471870.90081095888"/>
  </r>
  <r>
    <s v="A-7706"/>
    <x v="1"/>
    <s v="Davina Farraj  "/>
    <d v="2011-01-14T00:00:00"/>
    <s v="Banda 15"/>
    <x v="2"/>
    <n v="11228"/>
    <n v="673.68"/>
    <n v="673.68"/>
    <n v="449.12"/>
    <n v="3368.4"/>
    <n v="3592.96"/>
    <n v="19985.84"/>
    <n v="779.22320000000002"/>
    <n v="1558.4464"/>
    <n v="0"/>
    <n v="59957.520000000004"/>
    <n v="6.9726027397260273"/>
    <n v="666.19466666666665"/>
    <n v="92902.215159817351"/>
    <n v="152859.73515981736"/>
  </r>
  <r>
    <s v="R-8002"/>
    <x v="1"/>
    <s v="Justa Boer  "/>
    <d v="2014-06-05T00:00:00"/>
    <s v="Banda 15"/>
    <x v="2"/>
    <n v="11483"/>
    <n v="803.81000000000006"/>
    <n v="918.64"/>
    <n v="459.32"/>
    <n v="3559.73"/>
    <n v="3674.56"/>
    <n v="20899.060000000001"/>
    <n v="816.44130000000007"/>
    <n v="1632.8826000000001"/>
    <n v="0"/>
    <n v="62697.180000000008"/>
    <n v="3.580821917808219"/>
    <n v="696.63533333333339"/>
    <n v="49890.541406392702"/>
    <n v="112587.72140639271"/>
  </r>
  <r>
    <s v="A07681"/>
    <x v="0"/>
    <s v="Graciela Hufford  "/>
    <d v="2012-06-16T00:00:00"/>
    <s v="Banda 15"/>
    <x v="1"/>
    <n v="11388.6"/>
    <n v="569.43000000000006"/>
    <n v="1252.7460000000001"/>
    <n v="1366.6320000000001"/>
    <n v="3188.8080000000004"/>
    <n v="3872.1240000000003"/>
    <n v="21638.34"/>
    <n v="860.97816000000012"/>
    <n v="1721.9563200000002"/>
    <n v="0"/>
    <n v="64915.020000000004"/>
    <n v="5.5506849315068489"/>
    <n v="721.27800000000002"/>
    <n v="80071.738520547951"/>
    <n v="144986.75852054794"/>
  </r>
  <r>
    <s v="R07641"/>
    <x v="3"/>
    <s v="Tanner Cambridge  "/>
    <d v="2015-03-14T00:00:00"/>
    <s v="Banda 16"/>
    <x v="2"/>
    <n v="20410"/>
    <n v="1020.5"/>
    <n v="1428.7"/>
    <n v="2041"/>
    <n v="6531.2"/>
    <n v="6735.3"/>
    <n v="38166.700000000004"/>
    <n v="1500.135"/>
    <n v="3000.27"/>
    <n v="0"/>
    <n v="114500.1"/>
    <n v="2.8082191780821919"/>
    <n v="1272.2233333333336"/>
    <n v="71453.639269406412"/>
    <n v="185953.73926940642"/>
  </r>
  <r>
    <s v="A07688"/>
    <x v="0"/>
    <s v="Shonta Stefan  "/>
    <d v="2012-07-12T00:00:00"/>
    <s v="Banda 15"/>
    <x v="2"/>
    <n v="9275"/>
    <n v="649.25000000000011"/>
    <n v="556.5"/>
    <n v="463.75"/>
    <n v="3153.5"/>
    <n v="3153.5"/>
    <n v="17251.5"/>
    <n v="678.00249999999994"/>
    <n v="1356.0049999999999"/>
    <n v="0"/>
    <n v="51754.5"/>
    <n v="5.4794520547945202"/>
    <n v="575.04999999999995"/>
    <n v="63019.178082191778"/>
    <n v="114773.67808219178"/>
  </r>
  <r>
    <s v="R08125"/>
    <x v="3"/>
    <s v="Coreen Washer  "/>
    <d v="2016-03-08T00:00:00"/>
    <s v="Banda 17"/>
    <x v="2"/>
    <n v="28218"/>
    <n v="1693.08"/>
    <n v="2821.8"/>
    <n v="2821.8"/>
    <n v="11005.02"/>
    <n v="9029.76"/>
    <n v="55589.46"/>
    <n v="2164.3206"/>
    <n v="4328.6412"/>
    <n v="0"/>
    <n v="166768.38"/>
    <n v="1.821917808219178"/>
    <n v="1852.982"/>
    <n v="67519.618082191781"/>
    <n v="234287.9980821918"/>
  </r>
  <r>
    <s v="R-7954"/>
    <x v="3"/>
    <s v="Noble Portis  "/>
    <d v="2015-08-25T00:00:00"/>
    <s v="Banda 18"/>
    <x v="2"/>
    <n v="45104"/>
    <n v="2706.24"/>
    <n v="1804.16"/>
    <n v="1353.12"/>
    <n v="17590.560000000001"/>
    <n v="13531.199999999999"/>
    <n v="82089.279999999999"/>
    <n v="3130.2175999999999"/>
    <n v="6260.4351999999999"/>
    <n v="0"/>
    <n v="246267.84"/>
    <n v="2.3589041095890413"/>
    <n v="2736.3093333333331"/>
    <n v="129093.82663013699"/>
    <n v="375361.66663013701"/>
  </r>
  <r>
    <s v="L08078"/>
    <x v="0"/>
    <s v="Willian Lahr  "/>
    <d v="2011-10-19T00:00:00"/>
    <s v="Banda 16"/>
    <x v="2"/>
    <n v="16636"/>
    <n v="1497.24"/>
    <n v="1996.32"/>
    <n v="1164.5200000000002"/>
    <n v="4159"/>
    <n v="4990.8"/>
    <n v="30443.88"/>
    <n v="1201.1192000000001"/>
    <n v="2402.2384000000002"/>
    <n v="0"/>
    <n v="91331.64"/>
    <n v="6.2109589041095887"/>
    <n v="1014.796"/>
    <n v="126057.12504109589"/>
    <n v="217388.7650410959"/>
  </r>
  <r>
    <s v="G07526"/>
    <x v="3"/>
    <s v="Shonta Stefan  "/>
    <d v="2011-05-30T00:00:00"/>
    <s v="Banda 19"/>
    <x v="2"/>
    <n v="56291"/>
    <n v="4503.28"/>
    <n v="2251.64"/>
    <n v="5066.1899999999996"/>
    <n v="15198.570000000002"/>
    <n v="18576.030000000002"/>
    <n v="101886.71"/>
    <n v="4058.5811000000003"/>
    <n v="8117.1622000000007"/>
    <n v="0"/>
    <n v="305660.13"/>
    <n v="6.6"/>
    <n v="3396.2236666666668"/>
    <n v="448301.52399999992"/>
    <n v="753961.65399999986"/>
  </r>
  <r>
    <s v="G-8089"/>
    <x v="0"/>
    <s v="Porsche Lockamy  "/>
    <d v="2014-12-13T00:00:00"/>
    <s v="Banda 16"/>
    <x v="1"/>
    <n v="16945.2"/>
    <n v="1355.616"/>
    <n v="1525.068"/>
    <n v="1186.1640000000002"/>
    <n v="6100.2719999999999"/>
    <n v="5253.0120000000006"/>
    <n v="32365.332000000002"/>
    <n v="1260.72288"/>
    <n v="2521.4457600000001"/>
    <n v="0"/>
    <n v="97095.996000000014"/>
    <n v="3.0575342465753423"/>
    <n v="1078.8444000000002"/>
    <n v="65972.073994520557"/>
    <n v="163068.06999452057"/>
  </r>
  <r>
    <s v="G07919"/>
    <x v="3"/>
    <s v="Kandace Navin  "/>
    <d v="2013-06-11T00:00:00"/>
    <s v="Banda 19"/>
    <x v="0"/>
    <n v="49434.000000000007"/>
    <n v="3460.380000000001"/>
    <n v="6920.760000000002"/>
    <n v="4943.4000000000015"/>
    <n v="18784.920000000002"/>
    <n v="17796.240000000002"/>
    <n v="101339.70000000001"/>
    <n v="4023.9276000000004"/>
    <n v="8047.8552000000009"/>
    <n v="8047.8552000000009"/>
    <n v="304019.10000000003"/>
    <n v="4.5643835616438357"/>
    <n v="3377.9900000000002"/>
    <n v="308368.84054794523"/>
    <n v="612387.94054794521"/>
  </r>
  <r>
    <s v="A-8341"/>
    <x v="2"/>
    <s v="Nena Custis  "/>
    <d v="2017-05-31T00:00:00"/>
    <s v="Banda 15"/>
    <x v="1"/>
    <n v="10084.5"/>
    <n v="1008.45"/>
    <n v="1310.9850000000001"/>
    <n v="302.53499999999997"/>
    <n v="2924.5049999999997"/>
    <n v="3932.9549999999999"/>
    <n v="19563.93"/>
    <n v="793.65014999999994"/>
    <n v="1587.3002999999999"/>
    <n v="0"/>
    <n v="58691.79"/>
    <n v="0.59178082191780823"/>
    <n v="652.13099999999997"/>
    <n v="7718.3723835616438"/>
    <n v="66410.162383561648"/>
  </r>
  <r>
    <s v="R08273"/>
    <x v="0"/>
    <s v="Pandora Chang  "/>
    <d v="2011-02-03T00:00:00"/>
    <s v="Banda 19"/>
    <x v="2"/>
    <n v="56680"/>
    <n v="2834"/>
    <n v="5668"/>
    <n v="3400.7999999999997"/>
    <n v="20404.8"/>
    <n v="19271.2"/>
    <n v="108258.8"/>
    <n v="4228.3280000000004"/>
    <n v="8456.6560000000009"/>
    <n v="0"/>
    <n v="324776.40000000002"/>
    <n v="6.9178082191780819"/>
    <n v="3608.6266666666666"/>
    <n v="499275.74429223739"/>
    <n v="824052.14429223747"/>
  </r>
  <r>
    <s v="R-8004"/>
    <x v="2"/>
    <s v="Kristan Botelho  "/>
    <d v="2016-07-03T00:00:00"/>
    <s v="Banda 15"/>
    <x v="1"/>
    <n v="12780.9"/>
    <n v="1022.472"/>
    <n v="1405.8989999999999"/>
    <n v="1150.2809999999999"/>
    <n v="3962.0789999999997"/>
    <n v="4984.5510000000004"/>
    <n v="25306.182000000001"/>
    <n v="1026.30627"/>
    <n v="2052.6125400000001"/>
    <n v="0"/>
    <n v="75918.546000000002"/>
    <n v="1.5013698630136987"/>
    <n v="843.5394"/>
    <n v="25329.292668493152"/>
    <n v="101247.83866849315"/>
  </r>
  <r>
    <s v="R07762"/>
    <x v="0"/>
    <s v="Edyth Judkins  "/>
    <d v="2011-01-30T00:00:00"/>
    <s v="Banda 15"/>
    <x v="0"/>
    <n v="12280.400000000001"/>
    <n v="1228.0400000000002"/>
    <n v="614.0200000000001"/>
    <n v="614.0200000000001"/>
    <n v="4666.5520000000006"/>
    <n v="3684.1200000000003"/>
    <n v="23087.152000000002"/>
    <n v="895.24116000000015"/>
    <n v="1790.4823200000003"/>
    <n v="1790.4823200000003"/>
    <n v="69261.456000000006"/>
    <n v="6.9287671232876713"/>
    <n v="769.57173333333344"/>
    <n v="106643.66649863015"/>
    <n v="175905.12249863014"/>
  </r>
  <r>
    <s v="R07349"/>
    <x v="0"/>
    <s v="Noble Portis  "/>
    <d v="2012-02-11T00:00:00"/>
    <s v="Banda 17"/>
    <x v="1"/>
    <n v="22932.9"/>
    <n v="2063.9610000000002"/>
    <n v="2981.2770000000005"/>
    <n v="687.98699999999997"/>
    <n v="6879.87"/>
    <n v="8026.5150000000003"/>
    <n v="43572.51"/>
    <n v="1733.7272400000002"/>
    <n v="3467.4544800000003"/>
    <n v="0"/>
    <n v="130717.53"/>
    <n v="5.8958904109589039"/>
    <n v="1452.4170000000001"/>
    <n v="171265.82926027398"/>
    <n v="301983.35926027398"/>
  </r>
  <r>
    <s v="G08394"/>
    <x v="4"/>
    <s v="Lyla Falzone  "/>
    <d v="2012-12-28T00:00:00"/>
    <s v="Banda 15"/>
    <x v="4"/>
    <n v="18942.5"/>
    <n v="1325.9750000000001"/>
    <n v="1894.25"/>
    <n v="378.85"/>
    <n v="6819.3"/>
    <n v="7198.15"/>
    <n v="36559.024999999994"/>
    <n v="1450.9955"/>
    <n v="2901.991"/>
    <n v="2901.991"/>
    <n v="109677.07499999998"/>
    <n v="5.0164383561643833"/>
    <n v="1218.6341666666665"/>
    <n v="122264.06351598172"/>
    <n v="231941.1385159817"/>
  </r>
  <r>
    <s v="A-7895"/>
    <x v="0"/>
    <s v="Valeria Boothby  "/>
    <d v="2015-01-05T00:00:00"/>
    <s v="Banda 15"/>
    <x v="2"/>
    <n v="11178"/>
    <n v="558.9"/>
    <n v="111.78"/>
    <n v="447.12"/>
    <n v="3129.84"/>
    <n v="3576.96"/>
    <n v="19002.600000000002"/>
    <n v="739.98360000000002"/>
    <n v="1479.9672"/>
    <n v="0"/>
    <n v="57007.8"/>
    <n v="2.9945205479452053"/>
    <n v="633.42000000000007"/>
    <n v="37935.78410958904"/>
    <n v="94943.58410958905"/>
  </r>
  <r>
    <s v="A07500"/>
    <x v="3"/>
    <s v="Candelaria Loya  "/>
    <d v="2014-06-20T00:00:00"/>
    <s v="Banda 17"/>
    <x v="0"/>
    <n v="26089.800000000003"/>
    <n v="1826.2860000000003"/>
    <n v="1304.4900000000002"/>
    <n v="260.89800000000002"/>
    <n v="7826.9400000000005"/>
    <n v="10435.920000000002"/>
    <n v="47744.334000000003"/>
    <n v="1922.8182600000005"/>
    <n v="3845.6365200000009"/>
    <n v="3845.6365200000009"/>
    <n v="143233.00200000001"/>
    <n v="3.5397260273972604"/>
    <n v="1591.4778000000001"/>
    <n v="112667.90781369865"/>
    <n v="255900.90981369867"/>
  </r>
  <r>
    <s v="G-7904"/>
    <x v="3"/>
    <s v="Sha Desimone  "/>
    <d v="2017-06-07T00:00:00"/>
    <s v="Banda 16"/>
    <x v="2"/>
    <n v="18249"/>
    <n v="1642.4099999999999"/>
    <n v="2007.39"/>
    <n v="912.45"/>
    <n v="5292.21"/>
    <n v="5839.68"/>
    <n v="33943.14"/>
    <n v="1339.4766000000002"/>
    <n v="2678.9532000000004"/>
    <n v="0"/>
    <n v="101829.42"/>
    <n v="0.57260273972602738"/>
    <n v="1131.4379999999999"/>
    <n v="12957.289972602739"/>
    <n v="114786.70997260274"/>
  </r>
  <r>
    <s v="R-8189"/>
    <x v="1"/>
    <s v="Elma Matheney  "/>
    <d v="2012-05-29T00:00:00"/>
    <s v="Banda 15"/>
    <x v="1"/>
    <n v="9110.7000000000007"/>
    <n v="455.53500000000008"/>
    <n v="1275.4980000000003"/>
    <n v="364.42800000000005"/>
    <n v="2915.4240000000004"/>
    <n v="3188.7449999999999"/>
    <n v="17310.330000000002"/>
    <n v="680.56929000000014"/>
    <n v="1361.1385800000003"/>
    <n v="0"/>
    <n v="51930.990000000005"/>
    <n v="5.6"/>
    <n v="577.01100000000008"/>
    <n v="64625.232000000004"/>
    <n v="116556.22200000001"/>
  </r>
  <r>
    <s v="L-7451"/>
    <x v="3"/>
    <s v="Justa Boer  "/>
    <d v="2012-04-29T00:00:00"/>
    <s v="Banda 15"/>
    <x v="1"/>
    <n v="13845.6"/>
    <n v="692.28000000000009"/>
    <n v="415.36799999999999"/>
    <n v="415.36799999999999"/>
    <n v="4430.5920000000006"/>
    <n v="4015.2239999999997"/>
    <n v="23814.432000000001"/>
    <n v="908.27135999999996"/>
    <n v="1816.5427199999999"/>
    <n v="0"/>
    <n v="71443.296000000002"/>
    <n v="5.6821917808219178"/>
    <n v="793.81439999999998"/>
    <n v="90212.11318356164"/>
    <n v="161655.40918356163"/>
  </r>
  <r>
    <s v="G07873"/>
    <x v="3"/>
    <s v="Pandora Chang  "/>
    <d v="2014-02-09T00:00:00"/>
    <s v="Banda 15"/>
    <x v="1"/>
    <n v="7841.7"/>
    <n v="392.08500000000004"/>
    <n v="784.17000000000007"/>
    <n v="1097.838"/>
    <n v="2901.4290000000001"/>
    <n v="2823.0119999999997"/>
    <n v="15840.234"/>
    <n v="629.68850999999995"/>
    <n v="1259.3770199999999"/>
    <n v="0"/>
    <n v="47520.702000000005"/>
    <n v="3.8986301369863012"/>
    <n v="528.00779999999997"/>
    <n v="41170.14243287671"/>
    <n v="88690.844432876707"/>
  </r>
  <r>
    <s v="R-8407"/>
    <x v="3"/>
    <s v="Oneida Cosio  "/>
    <d v="2017-02-26T00:00:00"/>
    <s v="Banda 15"/>
    <x v="0"/>
    <n v="17009.300000000003"/>
    <n v="1360.7440000000004"/>
    <n v="510.27900000000005"/>
    <n v="1360.7440000000004"/>
    <n v="4422.4180000000006"/>
    <n v="4252.3250000000007"/>
    <n v="28915.81"/>
    <n v="1110.7072900000003"/>
    <n v="2221.4145800000006"/>
    <n v="2221.4145800000006"/>
    <n v="86747.430000000008"/>
    <n v="0.84931506849315064"/>
    <n v="963.86033333333341"/>
    <n v="16372.422100456623"/>
    <n v="103119.85210045663"/>
  </r>
  <r>
    <s v="G-7892"/>
    <x v="1"/>
    <s v="Erich Gattis  "/>
    <d v="2010-12-25T00:00:00"/>
    <s v="Banda 16"/>
    <x v="1"/>
    <n v="17868.600000000002"/>
    <n v="1429.4880000000003"/>
    <n v="1608.1740000000002"/>
    <n v="357.37200000000007"/>
    <n v="6075.3240000000014"/>
    <n v="6611.3820000000005"/>
    <n v="33950.340000000004"/>
    <n v="1349.0793000000001"/>
    <n v="2698.1586000000002"/>
    <n v="0"/>
    <n v="101851.02000000002"/>
    <n v="7.0273972602739727"/>
    <n v="1131.6780000000001"/>
    <n v="159055.01753424658"/>
    <n v="260906.0375342466"/>
  </r>
  <r>
    <s v="A-7300"/>
    <x v="0"/>
    <s v="Sandy Mcgrady  "/>
    <d v="2017-05-29T00:00:00"/>
    <s v="Banda 17"/>
    <x v="2"/>
    <n v="32834"/>
    <n v="3283.4"/>
    <n v="4925.0999999999995"/>
    <n v="1313.3600000000001"/>
    <n v="11163.560000000001"/>
    <n v="12805.26"/>
    <n v="66324.679999999993"/>
    <n v="2675.971"/>
    <n v="5351.942"/>
    <n v="0"/>
    <n v="198974.03999999998"/>
    <n v="0.59726027397260273"/>
    <n v="2210.8226666666665"/>
    <n v="26408.731031963467"/>
    <n v="225382.77103196344"/>
  </r>
  <r>
    <s v="G-8466"/>
    <x v="3"/>
    <s v="Roosevelt Saleem  "/>
    <d v="2017-06-15T00:00:00"/>
    <s v="Banda 16"/>
    <x v="2"/>
    <n v="17698"/>
    <n v="1592.82"/>
    <n v="2123.7599999999998"/>
    <n v="1769.8000000000002"/>
    <n v="7079.2000000000007"/>
    <n v="5663.36"/>
    <n v="35926.939999999995"/>
    <n v="1408.7608"/>
    <n v="2817.5216"/>
    <n v="0"/>
    <n v="107780.81999999998"/>
    <n v="0.55068493150684927"/>
    <n v="1197.5646666666664"/>
    <n v="13189.616328767119"/>
    <n v="120970.4363287671"/>
  </r>
  <r>
    <s v="R-8317"/>
    <x v="7"/>
    <s v="Jeane Putney  "/>
    <d v="2011-08-09T00:00:00"/>
    <s v="Banda 15"/>
    <x v="0"/>
    <n v="15394.500000000002"/>
    <n v="1231.5600000000002"/>
    <n v="1385.5050000000001"/>
    <n v="1077.6150000000002"/>
    <n v="6003.8550000000005"/>
    <n v="5542.02"/>
    <n v="30635.055000000004"/>
    <n v="1213.0866000000001"/>
    <n v="2426.1732000000002"/>
    <n v="2426.1732000000002"/>
    <n v="91905.165000000008"/>
    <n v="6.4054794520547942"/>
    <n v="1021.1685000000001"/>
    <n v="130821.47687671235"/>
    <n v="222726.64187671235"/>
  </r>
  <r>
    <s v="G07794"/>
    <x v="0"/>
    <s v="Cristopher Stroble  "/>
    <d v="2011-11-13T00:00:00"/>
    <s v="Banda 16"/>
    <x v="0"/>
    <n v="16601.2"/>
    <n v="1162.0840000000001"/>
    <n v="996.072"/>
    <n v="996.072"/>
    <n v="5644.4080000000004"/>
    <n v="4814.348"/>
    <n v="30214.184000000001"/>
    <n v="1163.7441199999998"/>
    <n v="2327.4882399999997"/>
    <n v="2327.4882399999997"/>
    <n v="90642.551999999996"/>
    <n v="6.1424657534246574"/>
    <n v="1007.1394666666667"/>
    <n v="123726.39365844749"/>
    <n v="214368.94565844748"/>
  </r>
  <r>
    <s v="R-8381"/>
    <x v="0"/>
    <s v="Sha Desimone  "/>
    <d v="2012-04-15T00:00:00"/>
    <s v="Banda 16"/>
    <x v="4"/>
    <n v="21922.5"/>
    <n v="2192.25"/>
    <n v="3069.15"/>
    <n v="2192.25"/>
    <n v="6576.75"/>
    <n v="7015.2"/>
    <n v="42968.1"/>
    <n v="1709.9549999999999"/>
    <n v="3419.91"/>
    <n v="3419.91"/>
    <n v="128904.29999999999"/>
    <n v="5.720547945205479"/>
    <n v="1432.27"/>
    <n v="163867.38410958904"/>
    <n v="292771.68410958903"/>
  </r>
  <r>
    <s v="L-7581"/>
    <x v="1"/>
    <s v="Lindsey Eckel  "/>
    <d v="2013-03-24T00:00:00"/>
    <s v="Banda 16"/>
    <x v="1"/>
    <n v="18247.5"/>
    <n v="912.375"/>
    <n v="2372.1750000000002"/>
    <n v="364.95"/>
    <n v="6021.6750000000002"/>
    <n v="5656.7250000000004"/>
    <n v="33575.4"/>
    <n v="1291.923"/>
    <n v="2583.846"/>
    <n v="0"/>
    <n v="100726.20000000001"/>
    <n v="4.7808219178082192"/>
    <n v="1119.18"/>
    <n v="107012.00547945207"/>
    <n v="207738.2054794521"/>
  </r>
  <r>
    <s v="L07450"/>
    <x v="0"/>
    <s v="Jordon Deschamp  "/>
    <d v="2015-12-01T00:00:00"/>
    <s v="Banda 15"/>
    <x v="1"/>
    <n v="10919.7"/>
    <n v="982.77300000000002"/>
    <n v="545.98500000000001"/>
    <n v="1419.5610000000001"/>
    <n v="3385.1070000000004"/>
    <n v="3931.0920000000001"/>
    <n v="21184.218000000001"/>
    <n v="856.10447999999997"/>
    <n v="1712.2089599999999"/>
    <n v="0"/>
    <n v="63552.654000000002"/>
    <n v="2.0904109589041098"/>
    <n v="706.14060000000006"/>
    <n v="29522.480975342471"/>
    <n v="93075.134975342473"/>
  </r>
  <r>
    <s v="R07676"/>
    <x v="3"/>
    <s v="Jeane Putney  "/>
    <d v="2011-04-18T00:00:00"/>
    <s v="Banda 15"/>
    <x v="0"/>
    <n v="10436.800000000001"/>
    <n v="1043.68"/>
    <n v="834.94400000000007"/>
    <n v="1252.4160000000002"/>
    <n v="2817.9360000000006"/>
    <n v="3861.6160000000004"/>
    <n v="20247.392000000003"/>
    <n v="826.59456000000023"/>
    <n v="1653.1891200000005"/>
    <n v="1653.1891200000005"/>
    <n v="60742.176000000007"/>
    <n v="6.7150684931506852"/>
    <n v="674.91306666666674"/>
    <n v="90641.749391780846"/>
    <n v="151383.92539178085"/>
  </r>
  <r>
    <s v="R07854"/>
    <x v="1"/>
    <s v="Sandy Mcgrady  "/>
    <d v="2012-09-09T00:00:00"/>
    <s v="Banda 15"/>
    <x v="0"/>
    <n v="10363.1"/>
    <n v="518.15500000000009"/>
    <n v="207.262"/>
    <n v="621.78599999999994"/>
    <n v="2590.7750000000001"/>
    <n v="3523.4540000000002"/>
    <n v="17824.532000000003"/>
    <n v="705.72711000000004"/>
    <n v="1411.4542200000001"/>
    <n v="1411.4542200000001"/>
    <n v="53473.596000000005"/>
    <n v="5.3178082191780822"/>
    <n v="594.15106666666679"/>
    <n v="63191.628515068507"/>
    <n v="116665.22451506852"/>
  </r>
  <r>
    <s v="A07696"/>
    <x v="0"/>
    <s v="Johnette Chapple  "/>
    <d v="2014-08-21T00:00:00"/>
    <s v="Banda 15"/>
    <x v="1"/>
    <n v="7296.3"/>
    <n v="729.63000000000011"/>
    <n v="656.66700000000003"/>
    <n v="72.963000000000008"/>
    <n v="1824.075"/>
    <n v="2115.9269999999997"/>
    <n v="12695.562"/>
    <n v="495.41877000000005"/>
    <n v="990.8375400000001"/>
    <n v="0"/>
    <n v="38086.686000000002"/>
    <n v="3.3698630136986303"/>
    <n v="423.18540000000002"/>
    <n v="28521.536547945208"/>
    <n v="66608.222547945217"/>
  </r>
  <r>
    <s v="A-8423"/>
    <x v="3"/>
    <s v="Kimi Witter  "/>
    <d v="2017-03-04T00:00:00"/>
    <s v="Banda 17"/>
    <x v="1"/>
    <n v="25442.100000000002"/>
    <n v="2289.7890000000002"/>
    <n v="2035.3680000000002"/>
    <n v="763.26300000000003"/>
    <n v="7123.7880000000014"/>
    <n v="7887.0510000000004"/>
    <n v="45541.359000000004"/>
    <n v="1786.0354200000002"/>
    <n v="3572.0708400000003"/>
    <n v="0"/>
    <n v="136624.07700000002"/>
    <n v="0.83287671232876714"/>
    <n v="1518.0453000000002"/>
    <n v="25286.891572602741"/>
    <n v="161910.96857260275"/>
  </r>
  <r>
    <s v="R-8352"/>
    <x v="3"/>
    <s v="Elton Verrier  "/>
    <d v="2015-11-26T00:00:00"/>
    <s v="Banda 17"/>
    <x v="0"/>
    <n v="23269.4"/>
    <n v="2326.94"/>
    <n v="930.77600000000007"/>
    <n v="465.38800000000003"/>
    <n v="8144.29"/>
    <n v="7911.5960000000014"/>
    <n v="43048.39"/>
    <n v="1696.3392600000002"/>
    <n v="3392.6785200000004"/>
    <n v="3392.6785200000004"/>
    <n v="129145.17"/>
    <n v="2.1041095890410957"/>
    <n v="1434.9463333333333"/>
    <n v="60385.686794520538"/>
    <n v="189530.85679452054"/>
  </r>
  <r>
    <s v="L-7862"/>
    <x v="0"/>
    <s v="Pandora Chang  "/>
    <d v="2017-09-10T00:00:00"/>
    <s v="Banda 18"/>
    <x v="0"/>
    <n v="39604.400000000001"/>
    <n v="1980.2200000000003"/>
    <n v="1584.1760000000002"/>
    <n v="1584.1760000000002"/>
    <n v="12673.408000000001"/>
    <n v="10297.144"/>
    <n v="67723.524000000005"/>
    <n v="2550.5233600000006"/>
    <n v="5101.0467200000012"/>
    <n v="5101.0467200000012"/>
    <n v="203170.57200000001"/>
    <n v="0.31232876712328766"/>
    <n v="2257.4508000000001"/>
    <n v="14101.336504109589"/>
    <n v="217271.9085041096"/>
  </r>
  <r>
    <s v="R07305"/>
    <x v="0"/>
    <s v="Krystyna Summerlin  "/>
    <d v="2015-09-22T00:00:00"/>
    <s v="Banda 16"/>
    <x v="0"/>
    <n v="24396.9"/>
    <n v="2439.69"/>
    <n v="3659.5350000000003"/>
    <n v="1219.845"/>
    <n v="8782.884"/>
    <n v="9758.76"/>
    <n v="50257.614000000001"/>
    <n v="2032.2617700000001"/>
    <n v="4064.5235400000001"/>
    <n v="4064.5235400000001"/>
    <n v="150772.842"/>
    <n v="2.2821917808219179"/>
    <n v="1675.2538"/>
    <n v="76465.009063013698"/>
    <n v="227237.85106301372"/>
  </r>
  <r>
    <s v="R-8410"/>
    <x v="0"/>
    <s v="Gemma Percell  "/>
    <d v="2012-07-07T00:00:00"/>
    <s v="Banda 15"/>
    <x v="2"/>
    <n v="10501"/>
    <n v="1050.1000000000001"/>
    <n v="1050.1000000000001"/>
    <n v="630.05999999999995"/>
    <n v="3885.37"/>
    <n v="2730.26"/>
    <n v="19846.89"/>
    <n v="759.22230000000002"/>
    <n v="1518.4446"/>
    <n v="0"/>
    <n v="59540.67"/>
    <n v="5.493150684931507"/>
    <n v="661.56299999999999"/>
    <n v="72681.304931506849"/>
    <n v="132221.97493150685"/>
  </r>
  <r>
    <s v="R-8063"/>
    <x v="3"/>
    <s v="Gaylord Damian  "/>
    <d v="2013-05-07T00:00:00"/>
    <s v="Banda 15"/>
    <x v="0"/>
    <n v="12369.500000000002"/>
    <n v="989.56000000000017"/>
    <n v="989.56000000000017"/>
    <n v="1236.9500000000003"/>
    <n v="4081.9350000000009"/>
    <n v="3339.7650000000008"/>
    <n v="23007.27"/>
    <n v="888.13010000000008"/>
    <n v="1776.2602000000002"/>
    <n v="1776.2602000000002"/>
    <n v="69021.81"/>
    <n v="4.6602739726027398"/>
    <n v="766.90899999999999"/>
    <n v="71480.121041095888"/>
    <n v="140501.93104109587"/>
  </r>
  <r>
    <s v="R07310"/>
    <x v="1"/>
    <s v="Margurite Everton  "/>
    <d v="2016-01-25T00:00:00"/>
    <s v="Banda 15"/>
    <x v="2"/>
    <n v="14374"/>
    <n v="1149.92"/>
    <n v="1149.92"/>
    <n v="1149.92"/>
    <n v="4312.2"/>
    <n v="5174.6399999999994"/>
    <n v="27310.600000000002"/>
    <n v="1095.2988"/>
    <n v="2190.5976000000001"/>
    <n v="0"/>
    <n v="81931.8"/>
    <n v="1.9397260273972603"/>
    <n v="910.35333333333335"/>
    <n v="35316.721095890411"/>
    <n v="117248.52109589041"/>
  </r>
  <r>
    <s v="A-7808"/>
    <x v="0"/>
    <s v="Sterling Huston  "/>
    <d v="2011-12-28T00:00:00"/>
    <s v="Banda 17"/>
    <x v="2"/>
    <n v="32699"/>
    <n v="2615.92"/>
    <n v="1961.9399999999998"/>
    <n v="2942.91"/>
    <n v="9482.7099999999991"/>
    <n v="12098.63"/>
    <n v="61801.11"/>
    <n v="2494.9336999999996"/>
    <n v="4989.8673999999992"/>
    <n v="0"/>
    <n v="185403.33000000002"/>
    <n v="6.0191780821917806"/>
    <n v="2060.0369999999998"/>
    <n v="247994.59117808216"/>
    <n v="433397.92117808218"/>
  </r>
  <r>
    <s v="R08275"/>
    <x v="0"/>
    <s v="Tanner Cambridge  "/>
    <d v="2012-03-23T00:00:00"/>
    <s v="Banda 15"/>
    <x v="0"/>
    <n v="8826.4000000000015"/>
    <n v="794.37600000000009"/>
    <n v="1059.1680000000001"/>
    <n v="353.05600000000004"/>
    <n v="2471.3920000000007"/>
    <n v="2559.6560000000004"/>
    <n v="16064.048000000004"/>
    <n v="625.79176000000007"/>
    <n v="1251.5835200000001"/>
    <n v="1251.5835200000001"/>
    <n v="48192.144000000015"/>
    <n v="5.7835616438356166"/>
    <n v="535.46826666666686"/>
    <n v="61938.274571689522"/>
    <n v="110130.41857168954"/>
  </r>
  <r>
    <s v="G-8103"/>
    <x v="0"/>
    <s v="Willian Lahr  "/>
    <d v="2011-03-18T00:00:00"/>
    <s v="Banda 15"/>
    <x v="0"/>
    <n v="9089.3000000000011"/>
    <n v="545.35800000000006"/>
    <n v="1272.5020000000002"/>
    <n v="1363.3950000000002"/>
    <n v="2363.2180000000003"/>
    <n v="3363.0410000000002"/>
    <n v="17996.814000000002"/>
    <n v="730.77972000000011"/>
    <n v="1461.5594400000002"/>
    <n v="1461.5594400000002"/>
    <n v="53990.44200000001"/>
    <n v="6.8"/>
    <n v="599.89380000000006"/>
    <n v="81585.556800000006"/>
    <n v="135575.9988"/>
  </r>
  <r>
    <s v="A07454"/>
    <x v="1"/>
    <s v="Shonta Stefan  "/>
    <d v="2017-07-03T00:00:00"/>
    <s v="Banda 15"/>
    <x v="1"/>
    <n v="10812.6"/>
    <n v="756.88200000000006"/>
    <n v="1405.6380000000001"/>
    <n v="1297.5119999999999"/>
    <n v="3243.78"/>
    <n v="4325.04"/>
    <n v="21841.452000000001"/>
    <n v="890.95823999999993"/>
    <n v="1781.9164799999999"/>
    <n v="0"/>
    <n v="65524.356"/>
    <n v="0.50136986301369868"/>
    <n v="728.04840000000002"/>
    <n v="7300.4305315068505"/>
    <n v="72824.786531506848"/>
  </r>
  <r>
    <s v="G07692"/>
    <x v="1"/>
    <s v="Shonta Stefan  "/>
    <d v="2016-10-03T00:00:00"/>
    <s v="Banda 15"/>
    <x v="3"/>
    <n v="10027.5"/>
    <n v="601.65"/>
    <n v="300.82499999999999"/>
    <n v="601.65"/>
    <n v="3710.1750000000002"/>
    <n v="3710.1750000000002"/>
    <n v="18951.974999999999"/>
    <n v="750.05700000000002"/>
    <n v="1500.114"/>
    <n v="0"/>
    <n v="56855.924999999996"/>
    <n v="1.2493150684931507"/>
    <n v="631.73249999999996"/>
    <n v="15784.658630136986"/>
    <n v="72640.583630136985"/>
  </r>
  <r>
    <s v="G08181"/>
    <x v="0"/>
    <s v="Sterling Huston  "/>
    <d v="2014-12-24T00:00:00"/>
    <s v="Banda 16"/>
    <x v="1"/>
    <n v="18963.900000000001"/>
    <n v="1896.3900000000003"/>
    <n v="1706.751"/>
    <n v="1327.4730000000002"/>
    <n v="5499.5309999999999"/>
    <n v="4740.9750000000004"/>
    <n v="34135.020000000004"/>
    <n v="1314.1982700000001"/>
    <n v="2628.3965400000002"/>
    <n v="0"/>
    <n v="102405.06000000001"/>
    <n v="3.0273972602739727"/>
    <n v="1137.8340000000001"/>
    <n v="68893.510684931505"/>
    <n v="171298.57068493153"/>
  </r>
  <r>
    <s v="A-8159"/>
    <x v="1"/>
    <s v="Sterling Huston  "/>
    <d v="2015-05-21T00:00:00"/>
    <s v="Banda 15"/>
    <x v="2"/>
    <n v="10154"/>
    <n v="710.78000000000009"/>
    <n v="609.24"/>
    <n v="406.16"/>
    <n v="3147.74"/>
    <n v="3350.82"/>
    <n v="18378.740000000002"/>
    <n v="720.93399999999997"/>
    <n v="1441.8679999999999"/>
    <n v="0"/>
    <n v="55136.22"/>
    <n v="2.6219178082191781"/>
    <n v="612.62466666666671"/>
    <n v="32125.030465753425"/>
    <n v="87261.25046575343"/>
  </r>
  <r>
    <s v="L07696"/>
    <x v="0"/>
    <s v="Oneida Cosio  "/>
    <d v="2015-02-10T00:00:00"/>
    <s v="Banda 18"/>
    <x v="2"/>
    <n v="31970"/>
    <n v="1918.1999999999998"/>
    <n v="959.09999999999991"/>
    <n v="4475.8"/>
    <n v="9910.7000000000007"/>
    <n v="11189.5"/>
    <n v="60423.3"/>
    <n v="2416.9319999999998"/>
    <n v="4833.8639999999996"/>
    <n v="0"/>
    <n v="181269.90000000002"/>
    <n v="2.8958904109589043"/>
    <n v="2014.1100000000001"/>
    <n v="116652.83671232879"/>
    <n v="297922.7367123288"/>
  </r>
  <r>
    <s v="A-7631"/>
    <x v="3"/>
    <s v="Jeni Buchman  "/>
    <d v="2015-05-31T00:00:00"/>
    <s v="Banda 15"/>
    <x v="2"/>
    <n v="13612"/>
    <n v="1225.08"/>
    <n v="816.71999999999991"/>
    <n v="136.12"/>
    <n v="3539.1200000000003"/>
    <n v="4900.32"/>
    <n v="24229.360000000001"/>
    <n v="970.53559999999993"/>
    <n v="1941.0711999999999"/>
    <n v="0"/>
    <n v="72688.08"/>
    <n v="2.5945205479452054"/>
    <n v="807.64533333333338"/>
    <n v="41909.048255707763"/>
    <n v="114597.12825570776"/>
  </r>
  <r>
    <s v="G07400"/>
    <x v="0"/>
    <s v="Quinn Coller  "/>
    <d v="2017-07-02T00:00:00"/>
    <s v="Banda 16"/>
    <x v="4"/>
    <n v="24768.75"/>
    <n v="1486.125"/>
    <n v="1238.4375"/>
    <n v="3219.9375"/>
    <n v="8916.75"/>
    <n v="7926"/>
    <n v="47556"/>
    <n v="1865.086875"/>
    <n v="3730.1737499999999"/>
    <n v="3730.1737499999999"/>
    <n v="142668"/>
    <n v="0.50410958904109593"/>
    <n v="1585.2"/>
    <n v="15982.290410958905"/>
    <n v="158650.2904109589"/>
  </r>
  <r>
    <s v="R07775"/>
    <x v="0"/>
    <s v="Tomoko Vierra  "/>
    <d v="2014-12-31T00:00:00"/>
    <s v="Banda 15"/>
    <x v="0"/>
    <n v="16340.500000000002"/>
    <n v="1470.6450000000002"/>
    <n v="1634.0500000000002"/>
    <n v="1634.0500000000002"/>
    <n v="5065.5550000000003"/>
    <n v="5882.5800000000008"/>
    <n v="32027.38"/>
    <n v="1289.2654500000001"/>
    <n v="2578.5309000000002"/>
    <n v="2578.5309000000002"/>
    <n v="96082.14"/>
    <n v="3.0082191780821916"/>
    <n v="1067.5793333333334"/>
    <n v="64230.252493150678"/>
    <n v="160312.39249315066"/>
  </r>
  <r>
    <s v="G08157"/>
    <x v="0"/>
    <s v="Jeane Putney  "/>
    <d v="2017-10-28T00:00:00"/>
    <s v="Banda 15"/>
    <x v="1"/>
    <n v="13527"/>
    <n v="1352.7"/>
    <n v="811.62"/>
    <n v="1082.1600000000001"/>
    <n v="4734.45"/>
    <n v="4599.18"/>
    <n v="26107.110000000004"/>
    <n v="1037.5209"/>
    <n v="2075.0418"/>
    <n v="0"/>
    <n v="78321.330000000016"/>
    <n v="0.18082191780821918"/>
    <n v="870.23700000000019"/>
    <n v="3147.1584657534258"/>
    <n v="81468.488465753442"/>
  </r>
  <r>
    <s v="R-7862"/>
    <x v="6"/>
    <s v="Audrie Ehlert  "/>
    <d v="2011-08-24T00:00:00"/>
    <s v="Banda 15"/>
    <x v="2"/>
    <n v="14710"/>
    <n v="735.5"/>
    <n v="1471"/>
    <n v="1912.3"/>
    <n v="5884"/>
    <n v="5442.7"/>
    <n v="30155.5"/>
    <n v="1197.394"/>
    <n v="2394.788"/>
    <n v="0"/>
    <n v="90466.5"/>
    <n v="6.3643835616438356"/>
    <n v="1005.1833333333333"/>
    <n v="127947.44566210044"/>
    <n v="218413.94566210045"/>
  </r>
  <r>
    <s v="G08310"/>
    <x v="0"/>
    <s v="Jeane Putney  "/>
    <d v="2010-12-26T00:00:00"/>
    <s v="Banda 17"/>
    <x v="3"/>
    <n v="16092.75"/>
    <n v="804.63750000000005"/>
    <n v="804.63750000000005"/>
    <n v="965.56499999999994"/>
    <n v="4666.8975"/>
    <n v="5310.6075000000001"/>
    <n v="28645.095000000001"/>
    <n v="1123.27395"/>
    <n v="2246.5479"/>
    <n v="0"/>
    <n v="85935.285000000003"/>
    <n v="7.0246575342465754"/>
    <n v="954.8365"/>
    <n v="134147.98827397259"/>
    <n v="220083.27327397259"/>
  </r>
  <r>
    <s v="G07399"/>
    <x v="3"/>
    <s v="Emmy Trader  "/>
    <d v="2017-02-04T00:00:00"/>
    <s v="Banda 15"/>
    <x v="2"/>
    <n v="9978"/>
    <n v="698.46"/>
    <n v="1396.92"/>
    <n v="1297.1400000000001"/>
    <n v="2594.2800000000002"/>
    <n v="2494.5"/>
    <n v="18459.3"/>
    <n v="714.4248"/>
    <n v="1428.8496"/>
    <n v="0"/>
    <n v="55377.899999999994"/>
    <n v="0.90958904109589045"/>
    <n v="615.30999999999995"/>
    <n v="11193.584657534246"/>
    <n v="66571.484657534238"/>
  </r>
  <r>
    <s v="A07735"/>
    <x v="6"/>
    <s v="Graciela Hufford  "/>
    <d v="2013-10-02T00:00:00"/>
    <s v="Banda 17"/>
    <x v="0"/>
    <n v="25936.9"/>
    <n v="1556.2139999999999"/>
    <n v="2593.6900000000005"/>
    <n v="1296.8450000000003"/>
    <n v="9077.9149999999991"/>
    <n v="7521.701"/>
    <n v="47983.265000000007"/>
    <n v="1838.9262100000001"/>
    <n v="3677.8524200000002"/>
    <n v="3677.8524200000002"/>
    <n v="143949.79500000001"/>
    <n v="4.2547945205479456"/>
    <n v="1599.4421666666669"/>
    <n v="136105.95533333338"/>
    <n v="280055.75033333339"/>
  </r>
  <r>
    <s v="G-8039"/>
    <x v="1"/>
    <s v="Graciela Hufford  "/>
    <d v="2014-07-27T00:00:00"/>
    <s v="Banda 19"/>
    <x v="0"/>
    <n v="67743.5"/>
    <n v="5419.4800000000005"/>
    <n v="9484.09"/>
    <n v="6096.915"/>
    <n v="21000.485000000001"/>
    <n v="25742.53"/>
    <n v="135487"/>
    <n v="5473.6747999999998"/>
    <n v="10947.3496"/>
    <n v="10947.3496"/>
    <n v="406461"/>
    <n v="3.4383561643835616"/>
    <n v="4516.2333333333336"/>
    <n v="310568.37442922377"/>
    <n v="717029.37442922383"/>
  </r>
  <r>
    <s v="L07837"/>
    <x v="4"/>
    <s v="Ladawn Karner  "/>
    <d v="2014-01-30T00:00:00"/>
    <s v="Banda 16"/>
    <x v="0"/>
    <n v="25108.600000000002"/>
    <n v="1255.4300000000003"/>
    <n v="3013.0320000000002"/>
    <n v="502.17200000000008"/>
    <n v="7532.58"/>
    <n v="9039.0959999999995"/>
    <n v="46450.909999999996"/>
    <n v="1832.9277999999999"/>
    <n v="3665.8555999999999"/>
    <n v="3665.8555999999999"/>
    <n v="139352.72999999998"/>
    <n v="3.9260273972602739"/>
    <n v="1548.3636666666666"/>
    <n v="121578.36352511414"/>
    <n v="260931.09352511412"/>
  </r>
  <r>
    <s v="R-8044"/>
    <x v="1"/>
    <s v="Geraldo Marty  "/>
    <d v="2016-08-21T00:00:00"/>
    <s v="Banda 16"/>
    <x v="2"/>
    <n v="18504"/>
    <n v="1480.32"/>
    <n v="2775.6"/>
    <n v="1850.4"/>
    <n v="6846.48"/>
    <n v="7031.52"/>
    <n v="38488.32"/>
    <n v="1545.0840000000001"/>
    <n v="3090.1680000000001"/>
    <n v="0"/>
    <n v="115464.95999999999"/>
    <n v="1.3671232876712329"/>
    <n v="1282.944"/>
    <n v="35078.852383561643"/>
    <n v="150543.81238356163"/>
  </r>
  <r>
    <s v="L-7409"/>
    <x v="0"/>
    <s v="Sandy Mcgrady  "/>
    <d v="2016-12-09T00:00:00"/>
    <s v="Banda 15"/>
    <x v="0"/>
    <n v="10397.200000000001"/>
    <n v="831.77600000000007"/>
    <n v="311.916"/>
    <n v="1559.5800000000002"/>
    <n v="4158.88"/>
    <n v="3846.9640000000004"/>
    <n v="21106.315999999999"/>
    <n v="846.33208000000002"/>
    <n v="1692.66416"/>
    <n v="1692.66416"/>
    <n v="63318.947999999997"/>
    <n v="1.0657534246575342"/>
    <n v="703.54386666666664"/>
    <n v="14996.085705936073"/>
    <n v="78315.033705936075"/>
  </r>
  <r>
    <s v="G-7881"/>
    <x v="7"/>
    <s v="Charisse Weist  "/>
    <d v="2013-02-19T00:00:00"/>
    <s v="Banda 16"/>
    <x v="0"/>
    <n v="23502.600000000002"/>
    <n v="2350.2600000000002"/>
    <n v="1645.1820000000002"/>
    <n v="2115.2339999999999"/>
    <n v="7285.8060000000005"/>
    <n v="9401.0400000000009"/>
    <n v="46300.122000000003"/>
    <n v="1894.3095600000004"/>
    <n v="3788.6191200000007"/>
    <n v="3788.6191200000007"/>
    <n v="138900.36600000001"/>
    <n v="4.8712328767123285"/>
    <n v="1543.3374000000001"/>
    <n v="150359.11765479454"/>
    <n v="289259.48365479452"/>
  </r>
  <r>
    <s v="L07964"/>
    <x v="6"/>
    <s v="Clara Lamas  "/>
    <d v="2017-01-05T00:00:00"/>
    <s v="Banda 15"/>
    <x v="3"/>
    <n v="9325.5"/>
    <n v="652.78500000000008"/>
    <n v="1119.06"/>
    <n v="279.76499999999999"/>
    <n v="3170.67"/>
    <n v="2797.65"/>
    <n v="17345.43"/>
    <n v="668.63834999999995"/>
    <n v="1337.2766999999999"/>
    <n v="0"/>
    <n v="52036.29"/>
    <n v="0.99178082191780825"/>
    <n v="578.18100000000004"/>
    <n v="11468.576547945207"/>
    <n v="63504.86654794521"/>
  </r>
  <r>
    <s v="L-8308"/>
    <x v="1"/>
    <s v="Valeria Boothby  "/>
    <d v="2011-10-14T00:00:00"/>
    <s v="Banda 16"/>
    <x v="0"/>
    <n v="23392.600000000002"/>
    <n v="1169.6300000000001"/>
    <n v="2339.2600000000002"/>
    <n v="3508.8900000000003"/>
    <n v="8889.1880000000001"/>
    <n v="7251.706000000001"/>
    <n v="46551.274000000005"/>
    <n v="1815.2657600000002"/>
    <n v="3630.5315200000005"/>
    <n v="3630.5315200000005"/>
    <n v="139653.82200000001"/>
    <n v="6.2246575342465755"/>
    <n v="1551.7091333333335"/>
    <n v="193177.15895525119"/>
    <n v="332830.9809552512"/>
  </r>
  <r>
    <s v="L-8318"/>
    <x v="7"/>
    <s v="Kelley Bonenfant  "/>
    <d v="2014-05-30T00:00:00"/>
    <s v="Banda 15"/>
    <x v="2"/>
    <n v="14710"/>
    <n v="1471"/>
    <n v="1176.8"/>
    <n v="294.2"/>
    <n v="5589.8"/>
    <n v="3677.5"/>
    <n v="26919.3"/>
    <n v="1016.461"/>
    <n v="2032.922"/>
    <n v="0"/>
    <n v="80757.899999999994"/>
    <n v="3.5972602739726027"/>
    <n v="897.31"/>
    <n v="64557.152328767115"/>
    <n v="145315.05232876711"/>
  </r>
  <r>
    <s v="G-8329"/>
    <x v="0"/>
    <s v="Margurite Everton  "/>
    <d v="2015-04-14T00:00:00"/>
    <s v="Banda 16"/>
    <x v="2"/>
    <n v="17826"/>
    <n v="1426.08"/>
    <n v="891.30000000000007"/>
    <n v="1069.56"/>
    <n v="5882.58"/>
    <n v="5169.54"/>
    <n v="32265.060000000005"/>
    <n v="1247.82"/>
    <n v="2495.64"/>
    <n v="0"/>
    <n v="96795.180000000022"/>
    <n v="2.7232876712328768"/>
    <n v="1075.5020000000002"/>
    <n v="58578.02673972604"/>
    <n v="155373.20673972607"/>
  </r>
  <r>
    <s v="G-7566"/>
    <x v="2"/>
    <s v="Geraldo Marty  "/>
    <d v="2013-10-14T00:00:00"/>
    <s v="Banda 15"/>
    <x v="2"/>
    <n v="15374"/>
    <n v="922.43999999999994"/>
    <n v="922.43999999999994"/>
    <n v="153.74"/>
    <n v="5842.12"/>
    <n v="4919.68"/>
    <n v="28134.420000000002"/>
    <n v="1080.7921999999999"/>
    <n v="2161.5843999999997"/>
    <n v="0"/>
    <n v="84403.260000000009"/>
    <n v="4.2219178082191782"/>
    <n v="937.81400000000008"/>
    <n v="79187.472547945217"/>
    <n v="163590.73254794523"/>
  </r>
  <r>
    <s v="R-7380"/>
    <x v="1"/>
    <s v="Quinn Coller  "/>
    <d v="2016-09-07T00:00:00"/>
    <s v="Banda 16"/>
    <x v="1"/>
    <n v="19245.600000000002"/>
    <n v="1924.5600000000004"/>
    <n v="1924.5600000000004"/>
    <n v="2501.9280000000003"/>
    <n v="7698.2400000000016"/>
    <n v="5773.68"/>
    <n v="39068.568000000007"/>
    <n v="1530.0252"/>
    <n v="3060.0504000000001"/>
    <n v="0"/>
    <n v="117205.70400000003"/>
    <n v="1.3205479452054794"/>
    <n v="1302.2856000000002"/>
    <n v="34394.611463013702"/>
    <n v="151600.31546301371"/>
  </r>
  <r>
    <s v="R07901"/>
    <x v="0"/>
    <s v="Margareta Schwing  "/>
    <d v="2017-07-19T00:00:00"/>
    <s v="Banda 18"/>
    <x v="2"/>
    <n v="43946"/>
    <n v="4394.6000000000004"/>
    <n v="6152.4400000000005"/>
    <n v="4834.0600000000004"/>
    <n v="12744.339999999998"/>
    <n v="14062.720000000001"/>
    <n v="86134.16"/>
    <n v="3436.5772000000002"/>
    <n v="6873.1544000000004"/>
    <n v="0"/>
    <n v="258402.48"/>
    <n v="0.45753424657534247"/>
    <n v="2871.1386666666667"/>
    <n v="26272.885333333332"/>
    <n v="284675.36533333332"/>
  </r>
  <r>
    <s v="R-7699"/>
    <x v="3"/>
    <s v="Sandy Mcgrady  "/>
    <d v="2015-05-28T00:00:00"/>
    <s v="Banda 20"/>
    <x v="2"/>
    <n v="114700"/>
    <n v="8029.0000000000009"/>
    <n v="8029.0000000000009"/>
    <n v="11470"/>
    <n v="42439"/>
    <n v="44733"/>
    <n v="229400"/>
    <n v="9221.880000000001"/>
    <n v="18443.760000000002"/>
    <n v="0"/>
    <n v="688200"/>
    <n v="2.6027397260273974"/>
    <n v="7646.666666666667"/>
    <n v="398045.66210045666"/>
    <n v="1086245.6621004567"/>
  </r>
  <r>
    <s v="A-8326"/>
    <x v="3"/>
    <s v="Elton Verrier  "/>
    <d v="2012-09-02T00:00:00"/>
    <s v="Banda 19"/>
    <x v="4"/>
    <n v="57580"/>
    <n v="4606.4000000000005"/>
    <n v="575.80000000000007"/>
    <n v="5758"/>
    <n v="20728.8"/>
    <n v="21880.400000000001"/>
    <n v="111129.40000000002"/>
    <n v="4468.2080000000005"/>
    <n v="8936.4160000000011"/>
    <n v="8936.4160000000011"/>
    <n v="333388.20000000007"/>
    <n v="5.3369863013698629"/>
    <n v="3704.313333333334"/>
    <n v="395397.39031963475"/>
    <n v="728785.59031963488"/>
  </r>
  <r>
    <s v="L07988"/>
    <x v="1"/>
    <s v="Lourie Ealy  "/>
    <d v="2015-11-12T00:00:00"/>
    <s v="Banda 16"/>
    <x v="2"/>
    <n v="18874"/>
    <n v="1132.44"/>
    <n v="2076.14"/>
    <n v="566.22"/>
    <n v="4907.24"/>
    <n v="4907.24"/>
    <n v="32463.279999999999"/>
    <n v="1236.2470000000003"/>
    <n v="2472.4940000000006"/>
    <n v="0"/>
    <n v="97389.84"/>
    <n v="2.1424657534246574"/>
    <n v="1082.1093333333333"/>
    <n v="46367.643762557076"/>
    <n v="143757.48376255707"/>
  </r>
  <r>
    <s v="A07560"/>
    <x v="4"/>
    <s v="Tomoko Vierra  "/>
    <d v="2016-04-23T00:00:00"/>
    <s v="Banda 15"/>
    <x v="2"/>
    <n v="12262"/>
    <n v="735.72"/>
    <n v="858.34"/>
    <n v="490.48"/>
    <n v="3923.84"/>
    <n v="3188.12"/>
    <n v="21458.499999999996"/>
    <n v="811.74440000000004"/>
    <n v="1623.4888000000001"/>
    <n v="0"/>
    <n v="64375.499999999985"/>
    <n v="1.6958904109589041"/>
    <n v="715.28333333333319"/>
    <n v="24260.842922374424"/>
    <n v="88636.342922374402"/>
  </r>
  <r>
    <s v="A-7887"/>
    <x v="2"/>
    <s v="January Heslop  "/>
    <d v="2011-09-12T00:00:00"/>
    <s v="Banda 15"/>
    <x v="4"/>
    <n v="19308.75"/>
    <n v="965.4375"/>
    <n v="1158.5249999999999"/>
    <n v="965.4375"/>
    <n v="7337.3249999999998"/>
    <n v="7337.3249999999998"/>
    <n v="37072.800000000003"/>
    <n v="1465.5341249999999"/>
    <n v="2931.0682499999998"/>
    <n v="2931.0682499999998"/>
    <n v="111218.40000000001"/>
    <n v="6.3123287671232875"/>
    <n v="1235.76"/>
    <n v="156010.46794520548"/>
    <n v="267228.86794520548"/>
  </r>
  <r>
    <s v="G08427"/>
    <x v="1"/>
    <s v="Johnette Chapple  "/>
    <d v="2012-02-21T00:00:00"/>
    <s v="Banda 15"/>
    <x v="1"/>
    <n v="10067.4"/>
    <n v="805.39199999999994"/>
    <n v="1107.414"/>
    <n v="1308.7619999999999"/>
    <n v="3120.8939999999998"/>
    <n v="2919.5459999999998"/>
    <n v="19329.407999999999"/>
    <n v="758.07521999999994"/>
    <n v="1516.1504399999999"/>
    <n v="0"/>
    <n v="57988.224000000002"/>
    <n v="5.8684931506849312"/>
    <n v="644.31359999999995"/>
    <n v="75622.998969863009"/>
    <n v="133611.22296986301"/>
  </r>
  <r>
    <s v="L-7948"/>
    <x v="3"/>
    <s v="Gerente"/>
    <d v="2017-10-18T00:00:00"/>
    <s v="Banda 20"/>
    <x v="1"/>
    <n v="107030.7"/>
    <n v="8562.4560000000001"/>
    <n v="1070.307"/>
    <n v="12843.683999999999"/>
    <n v="38531.051999999996"/>
    <n v="26757.674999999999"/>
    <n v="194795.87399999998"/>
    <n v="7438.6336499999998"/>
    <n v="14877.2673"/>
    <n v="0"/>
    <n v="584387.62199999997"/>
    <n v="0.20821917808219179"/>
    <n v="6493.1957999999995"/>
    <n v="27040.157852054796"/>
    <n v="611427.77985205478"/>
  </r>
  <r>
    <s v="R-7394"/>
    <x v="4"/>
    <s v="Nathalie Boettcher  "/>
    <d v="2012-06-22T00:00:00"/>
    <s v="Banda 15"/>
    <x v="2"/>
    <n v="15429"/>
    <n v="1388.61"/>
    <n v="1234.32"/>
    <n v="1542.9"/>
    <n v="4011.54"/>
    <n v="5554.44"/>
    <n v="29160.81"/>
    <n v="1181.8614"/>
    <n v="2363.7228"/>
    <n v="0"/>
    <n v="87482.430000000008"/>
    <n v="5.5342465753424657"/>
    <n v="972.02700000000004"/>
    <n v="107588.74191780822"/>
    <n v="195071.17191780824"/>
  </r>
  <r>
    <s v="L-8281"/>
    <x v="0"/>
    <s v="Gerente"/>
    <d v="2017-05-04T00:00:00"/>
    <s v="Banda 16"/>
    <x v="2"/>
    <n v="19214"/>
    <n v="1921.4"/>
    <n v="1921.4"/>
    <n v="576.41999999999996"/>
    <n v="7109.18"/>
    <n v="6532.76"/>
    <n v="37275.160000000003"/>
    <n v="1467.9495999999999"/>
    <n v="2935.8991999999998"/>
    <n v="0"/>
    <n v="111825.48000000001"/>
    <n v="0.66575342465753429"/>
    <n v="1242.5053333333335"/>
    <n v="16544.043616438361"/>
    <n v="128369.52361643837"/>
  </r>
  <r>
    <s v="G07557"/>
    <x v="1"/>
    <s v="Elayne Gauger  "/>
    <d v="2017-01-08T00:00:00"/>
    <s v="Banda 16"/>
    <x v="2"/>
    <n v="14529"/>
    <n v="871.74"/>
    <n v="290.58"/>
    <n v="1307.6099999999999"/>
    <n v="3922.8300000000004"/>
    <n v="5230.4399999999996"/>
    <n v="26152.2"/>
    <n v="1048.9938"/>
    <n v="2097.9875999999999"/>
    <n v="0"/>
    <n v="78456.600000000006"/>
    <n v="0.98356164383561639"/>
    <n v="871.74"/>
    <n v="17148.200547945205"/>
    <n v="95604.800547945211"/>
  </r>
  <r>
    <s v="A-7483"/>
    <x v="6"/>
    <s v="Henry Maberry  "/>
    <d v="2016-08-22T00:00:00"/>
    <s v="Banda 15"/>
    <x v="2"/>
    <n v="12657"/>
    <n v="1012.5600000000001"/>
    <n v="1898.55"/>
    <n v="506.28000000000003"/>
    <n v="4809.66"/>
    <n v="3290.82"/>
    <n v="24174.87"/>
    <n v="916.36680000000001"/>
    <n v="1832.7336"/>
    <n v="0"/>
    <n v="72524.61"/>
    <n v="1.3643835616438356"/>
    <n v="805.82899999999995"/>
    <n v="21989.196821917805"/>
    <n v="94513.806821917809"/>
  </r>
  <r>
    <s v="R08397"/>
    <x v="1"/>
    <s v="Quinn Coller  "/>
    <d v="2014-05-17T00:00:00"/>
    <s v="Banda 19"/>
    <x v="1"/>
    <n v="38759.4"/>
    <n v="2325.5639999999999"/>
    <n v="5813.91"/>
    <n v="775.1880000000001"/>
    <n v="15116.166000000001"/>
    <n v="14728.572"/>
    <n v="77518.8"/>
    <n v="3058.1166599999997"/>
    <n v="6116.2333199999994"/>
    <n v="0"/>
    <n v="232556.40000000002"/>
    <n v="3.6328767123287671"/>
    <n v="2583.96"/>
    <n v="187744.16219178081"/>
    <n v="420300.56219178083"/>
  </r>
  <r>
    <s v="L08237"/>
    <x v="3"/>
    <s v="Nena Custis  "/>
    <d v="2014-01-03T00:00:00"/>
    <s v="Banda 17"/>
    <x v="0"/>
    <n v="31695.4"/>
    <n v="3169.5400000000004"/>
    <n v="316.95400000000001"/>
    <n v="1901.7239999999999"/>
    <n v="9191.6659999999993"/>
    <n v="8874.7120000000014"/>
    <n v="55149.995999999999"/>
    <n v="2145.7785800000001"/>
    <n v="4291.5571600000003"/>
    <n v="4291.5571600000003"/>
    <n v="165449.98800000001"/>
    <n v="4"/>
    <n v="1838.3332"/>
    <n v="147066.65600000002"/>
    <n v="312516.64400000003"/>
  </r>
  <r>
    <s v="G07936"/>
    <x v="3"/>
    <s v="Oneida Cosio  "/>
    <d v="2016-02-24T00:00:00"/>
    <s v="Banda 15"/>
    <x v="1"/>
    <n v="12237.300000000001"/>
    <n v="734.23800000000006"/>
    <n v="122.37300000000002"/>
    <n v="1468.4760000000001"/>
    <n v="4038.3090000000007"/>
    <n v="3181.6980000000003"/>
    <n v="21782.394"/>
    <n v="833.36013000000014"/>
    <n v="1666.7202600000003"/>
    <n v="0"/>
    <n v="65347.182000000001"/>
    <n v="1.8575342465753424"/>
    <n v="726.07979999999998"/>
    <n v="26974.361884931506"/>
    <n v="92321.543884931511"/>
  </r>
  <r>
    <s v="L-7534"/>
    <x v="3"/>
    <s v="Herlinda Thorp  "/>
    <d v="2016-09-12T00:00:00"/>
    <s v="Banda 18"/>
    <x v="1"/>
    <n v="31955.4"/>
    <n v="2875.9859999999999"/>
    <n v="639.10800000000006"/>
    <n v="3195.5400000000004"/>
    <n v="11184.39"/>
    <n v="10225.728000000001"/>
    <n v="60076.152000000002"/>
    <n v="2367.8951400000001"/>
    <n v="4735.7902800000002"/>
    <n v="0"/>
    <n v="180228.45600000001"/>
    <n v="1.3068493150684932"/>
    <n v="2002.5384000000001"/>
    <n v="52340.318728767132"/>
    <n v="232568.77472876714"/>
  </r>
  <r>
    <s v="G07366"/>
    <x v="2"/>
    <s v="Idell Ding  "/>
    <d v="2011-08-30T00:00:00"/>
    <s v="Banda 15"/>
    <x v="2"/>
    <n v="12987"/>
    <n v="1298.7"/>
    <n v="1688.31"/>
    <n v="1948.05"/>
    <n v="4415.58"/>
    <n v="4415.58"/>
    <n v="26753.22"/>
    <n v="1074.0249000000001"/>
    <n v="2148.0498000000002"/>
    <n v="0"/>
    <n v="80259.66"/>
    <n v="6.3479452054794523"/>
    <n v="891.774"/>
    <n v="113218.64975342466"/>
    <n v="193478.30975342466"/>
  </r>
  <r>
    <s v="A-8454"/>
    <x v="1"/>
    <s v="Daysi Armas  "/>
    <d v="2014-12-17T00:00:00"/>
    <s v="Banda 19"/>
    <x v="1"/>
    <n v="43051.5"/>
    <n v="4305.1500000000005"/>
    <n v="430.51499999999999"/>
    <n v="1722.06"/>
    <n v="13345.965"/>
    <n v="15929.055"/>
    <n v="78784.244999999995"/>
    <n v="3168.5904"/>
    <n v="6337.1808000000001"/>
    <n v="0"/>
    <n v="236352.73499999999"/>
    <n v="3.0465753424657533"/>
    <n v="2626.1414999999997"/>
    <n v="160014.75879452052"/>
    <n v="396367.4937945205"/>
  </r>
  <r>
    <s v="R-8447"/>
    <x v="0"/>
    <s v="Kimberely Houtz  "/>
    <d v="2013-01-25T00:00:00"/>
    <s v="Banda 20"/>
    <x v="0"/>
    <n v="84466.8"/>
    <n v="4223.34"/>
    <n v="10980.684000000001"/>
    <n v="11825.352000000001"/>
    <n v="30408.047999999999"/>
    <n v="31252.716"/>
    <n v="173156.94"/>
    <n v="6917.8309200000003"/>
    <n v="13835.661840000001"/>
    <n v="13835.661840000001"/>
    <n v="519470.82"/>
    <n v="4.9397260273972599"/>
    <n v="5771.8980000000001"/>
    <n v="570231.89556164388"/>
    <n v="1089702.7155616439"/>
  </r>
  <r>
    <s v="G07513"/>
    <x v="1"/>
    <s v="Santa Brister  "/>
    <d v="2015-12-31T00:00:00"/>
    <s v="Banda 15"/>
    <x v="1"/>
    <n v="7212.6"/>
    <n v="649.13400000000001"/>
    <n v="793.38600000000008"/>
    <n v="721.2600000000001"/>
    <n v="2235.9059999999999"/>
    <n v="1803.15"/>
    <n v="13415.436"/>
    <n v="516.42216000000008"/>
    <n v="1032.8443200000002"/>
    <n v="0"/>
    <n v="40246.307999999997"/>
    <n v="2.0082191780821916"/>
    <n v="447.18119999999999"/>
    <n v="17960.757238356164"/>
    <n v="58207.065238356161"/>
  </r>
  <r>
    <s v="R07470"/>
    <x v="7"/>
    <s v="Alysia Thaxton  "/>
    <d v="2011-05-13T00:00:00"/>
    <s v="Banda 18"/>
    <x v="2"/>
    <n v="45264"/>
    <n v="4526.4000000000005"/>
    <n v="905.28"/>
    <n v="1810.56"/>
    <n v="14937.12"/>
    <n v="13579.199999999999"/>
    <n v="81022.559999999998"/>
    <n v="3154.9007999999999"/>
    <n v="6309.8015999999998"/>
    <n v="0"/>
    <n v="243067.68"/>
    <n v="6.646575342465753"/>
    <n v="2700.752"/>
    <n v="359015.03298630135"/>
    <n v="602082.7129863014"/>
  </r>
  <r>
    <s v="A07571"/>
    <x v="0"/>
    <s v="Lynne Gainey  "/>
    <d v="2011-08-25T00:00:00"/>
    <s v="Banda 15"/>
    <x v="0"/>
    <n v="9621.7000000000007"/>
    <n v="481.08500000000004"/>
    <n v="1058.3870000000002"/>
    <n v="577.30200000000002"/>
    <n v="2790.2930000000001"/>
    <n v="2597.8590000000004"/>
    <n v="17126.626"/>
    <n v="654.27560000000005"/>
    <n v="1308.5512000000001"/>
    <n v="1308.5512000000001"/>
    <n v="51379.877999999997"/>
    <n v="6.3616438356164382"/>
    <n v="570.88753333333329"/>
    <n v="72635.663145205472"/>
    <n v="124015.54114520547"/>
  </r>
  <r>
    <s v="G07967"/>
    <x v="4"/>
    <s v="Edyth Judkins  "/>
    <d v="2012-08-30T00:00:00"/>
    <s v="Banda 16"/>
    <x v="2"/>
    <n v="20822"/>
    <n v="1249.32"/>
    <n v="1457.5400000000002"/>
    <n v="416.44"/>
    <n v="6038.3799999999992"/>
    <n v="7495.92"/>
    <n v="37479.599999999999"/>
    <n v="1484.6086"/>
    <n v="2969.2172"/>
    <n v="0"/>
    <n v="112438.79999999999"/>
    <n v="5.3452054794520549"/>
    <n v="1249.32"/>
    <n v="133557.44219178081"/>
    <n v="245996.2421917808"/>
  </r>
  <r>
    <s v="G-7545"/>
    <x v="3"/>
    <s v="Jeni Buchman  "/>
    <d v="2014-03-20T00:00:00"/>
    <s v="Banda 16"/>
    <x v="1"/>
    <n v="14481"/>
    <n v="1158.48"/>
    <n v="2172.15"/>
    <n v="289.62"/>
    <n v="4199.49"/>
    <n v="5502.78"/>
    <n v="27803.519999999997"/>
    <n v="1116.4850999999999"/>
    <n v="2232.9701999999997"/>
    <n v="0"/>
    <n v="83410.559999999998"/>
    <n v="3.7917808219178082"/>
    <n v="926.78399999999988"/>
    <n v="70283.235945205466"/>
    <n v="153693.79594520546"/>
  </r>
  <r>
    <s v="A08173"/>
    <x v="4"/>
    <s v="Audrie Ehlert  "/>
    <d v="2014-06-29T00:00:00"/>
    <s v="Banda 15"/>
    <x v="2"/>
    <n v="14052"/>
    <n v="1124.1600000000001"/>
    <n v="702.6"/>
    <n v="1686.24"/>
    <n v="4918.2"/>
    <n v="5058.72"/>
    <n v="27541.920000000002"/>
    <n v="1103.0820000000001"/>
    <n v="2206.1640000000002"/>
    <n v="0"/>
    <n v="82625.760000000009"/>
    <n v="3.515068493150685"/>
    <n v="918.06400000000008"/>
    <n v="64541.156821917815"/>
    <n v="147166.91682191781"/>
  </r>
  <r>
    <s v="A-7950"/>
    <x v="3"/>
    <s v="Sha Desimone  "/>
    <d v="2012-08-13T00:00:00"/>
    <s v="Banda 15"/>
    <x v="1"/>
    <n v="11099.7"/>
    <n v="887.97600000000011"/>
    <n v="998.97300000000007"/>
    <n v="1220.9670000000001"/>
    <n v="3995.8920000000003"/>
    <n v="3551.9040000000005"/>
    <n v="21755.412000000004"/>
    <n v="855.78687000000002"/>
    <n v="1711.57374"/>
    <n v="0"/>
    <n v="65266.236000000012"/>
    <n v="5.3917808219178083"/>
    <n v="725.18040000000008"/>
    <n v="78200.275463013706"/>
    <n v="143466.51146301371"/>
  </r>
  <r>
    <s v="A-8203"/>
    <x v="0"/>
    <s v="Elayne Gauger  "/>
    <d v="2017-03-10T00:00:00"/>
    <s v="Banda 17"/>
    <x v="2"/>
    <n v="22739"/>
    <n v="1364.34"/>
    <n v="2046.51"/>
    <n v="454.78000000000003"/>
    <n v="6821.7"/>
    <n v="6139.5300000000007"/>
    <n v="39565.859999999993"/>
    <n v="1503.0479"/>
    <n v="3006.0958000000001"/>
    <n v="0"/>
    <n v="118697.57999999999"/>
    <n v="0.81643835616438354"/>
    <n v="1318.8619999999999"/>
    <n v="21535.390465753422"/>
    <n v="140232.9704657534"/>
  </r>
  <r>
    <s v="R-7808"/>
    <x v="1"/>
    <s v="Jeni Buchman  "/>
    <d v="2010-12-14T00:00:00"/>
    <s v="Banda 15"/>
    <x v="2"/>
    <n v="10668"/>
    <n v="640.07999999999993"/>
    <n v="1493.5200000000002"/>
    <n v="320.03999999999996"/>
    <n v="3947.16"/>
    <n v="3413.76"/>
    <n v="20482.559999999998"/>
    <n v="791.56560000000002"/>
    <n v="1583.1312"/>
    <n v="0"/>
    <n v="61447.679999999993"/>
    <n v="7.0575342465753428"/>
    <n v="682.75199999999995"/>
    <n v="96370.912438356158"/>
    <n v="157818.59243835614"/>
  </r>
  <r>
    <s v="A-7527"/>
    <x v="2"/>
    <s v="Kristan Botelho  "/>
    <d v="2014-03-01T00:00:00"/>
    <s v="Banda 16"/>
    <x v="3"/>
    <n v="11526"/>
    <n v="922.08"/>
    <n v="1728.8999999999999"/>
    <n v="1498.38"/>
    <n v="3457.7999999999997"/>
    <n v="4034.1"/>
    <n v="23167.26"/>
    <n v="931.30079999999998"/>
    <n v="1862.6016"/>
    <n v="0"/>
    <n v="69501.78"/>
    <n v="3.8438356164383563"/>
    <n v="772.24199999999996"/>
    <n v="59367.426082191785"/>
    <n v="128869.20608219178"/>
  </r>
  <r>
    <s v="A-8090"/>
    <x v="6"/>
    <s v="Graciela Hufford  "/>
    <d v="2011-03-08T00:00:00"/>
    <s v="Banda 18"/>
    <x v="1"/>
    <n v="27735.3"/>
    <n v="2773.53"/>
    <n v="3050.8829999999998"/>
    <n v="3050.8829999999998"/>
    <n v="11094.12"/>
    <n v="7488.5309999999999"/>
    <n v="55193.247000000003"/>
    <n v="2130.0710399999998"/>
    <n v="4260.1420799999996"/>
    <n v="0"/>
    <n v="165579.74100000001"/>
    <n v="6.8273972602739725"/>
    <n v="1839.7749000000001"/>
    <n v="251217.48223561642"/>
    <n v="416797.22323561646"/>
  </r>
  <r>
    <s v="L-7395"/>
    <x v="0"/>
    <s v="Quinn Coller  "/>
    <d v="2012-06-27T00:00:00"/>
    <s v="Banda 16"/>
    <x v="2"/>
    <n v="22722"/>
    <n v="2044.98"/>
    <n v="1590.5400000000002"/>
    <n v="2272.2000000000003"/>
    <n v="7271.04"/>
    <n v="7043.82"/>
    <n v="42944.58"/>
    <n v="1692.7890000000002"/>
    <n v="3385.5780000000004"/>
    <n v="0"/>
    <n v="128833.74"/>
    <n v="5.5205479452054798"/>
    <n v="1431.4860000000001"/>
    <n v="158051.74191780822"/>
    <n v="286885.48191780824"/>
  </r>
  <r>
    <s v="L-7582"/>
    <x v="2"/>
    <s v="Jayme Tolleson  "/>
    <d v="2015-07-16T00:00:00"/>
    <s v="Banda 17"/>
    <x v="2"/>
    <n v="30924"/>
    <n v="2473.92"/>
    <n v="3401.64"/>
    <n v="1236.96"/>
    <n v="8040.2400000000007"/>
    <n v="11132.64"/>
    <n v="57209.399999999994"/>
    <n v="2294.5607999999997"/>
    <n v="4589.1215999999995"/>
    <n v="0"/>
    <n v="171628.19999999998"/>
    <n v="2.4684931506849317"/>
    <n v="1906.9799999999998"/>
    <n v="94147.341369863017"/>
    <n v="265775.54136986297"/>
  </r>
  <r>
    <s v="A08478"/>
    <x v="1"/>
    <s v="Lindsey Eckel  "/>
    <d v="2012-01-29T00:00:00"/>
    <s v="Banda 16"/>
    <x v="0"/>
    <n v="23527.9"/>
    <n v="2117.511"/>
    <n v="3058.6270000000004"/>
    <n v="1176.3950000000002"/>
    <n v="8470.0439999999999"/>
    <n v="8234.7649999999994"/>
    <n v="46585.241999999998"/>
    <n v="1844.58736"/>
    <n v="3689.17472"/>
    <n v="3689.17472"/>
    <n v="139755.726"/>
    <n v="5.9315068493150687"/>
    <n v="1552.8414"/>
    <n v="184213.788"/>
    <n v="323969.51399999997"/>
  </r>
  <r>
    <s v="L-7714"/>
    <x v="1"/>
    <s v="Nena Custis  "/>
    <d v="2017-09-14T00:00:00"/>
    <s v="Banda 15"/>
    <x v="2"/>
    <n v="9170"/>
    <n v="458.5"/>
    <n v="1008.7"/>
    <n v="1008.7"/>
    <n v="2292.5"/>
    <n v="2292.5"/>
    <n v="16230.900000000001"/>
    <n v="622.64300000000003"/>
    <n v="1245.2860000000001"/>
    <n v="0"/>
    <n v="48692.700000000004"/>
    <n v="0.30136986301369861"/>
    <n v="541.03000000000009"/>
    <n v="3261.0027397260278"/>
    <n v="51953.702739726032"/>
  </r>
  <r>
    <s v="L08330"/>
    <x v="1"/>
    <s v="Charisse Weist  "/>
    <d v="2014-08-17T00:00:00"/>
    <s v="Banda 15"/>
    <x v="2"/>
    <n v="10062"/>
    <n v="1006.2"/>
    <n v="1207.44"/>
    <n v="1509.3"/>
    <n v="3622.3199999999997"/>
    <n v="3018.6"/>
    <n v="20425.86"/>
    <n v="805.96619999999996"/>
    <n v="1611.9323999999999"/>
    <n v="0"/>
    <n v="61277.58"/>
    <n v="3.3808219178082193"/>
    <n v="680.86199999999997"/>
    <n v="46037.463452054792"/>
    <n v="107315.04345205479"/>
  </r>
  <r>
    <s v="A-8351"/>
    <x v="4"/>
    <s v="Ladawn Karner  "/>
    <d v="2017-07-17T00:00:00"/>
    <s v="Banda 17"/>
    <x v="0"/>
    <n v="29462.400000000001"/>
    <n v="2651.616"/>
    <n v="1178.4960000000001"/>
    <n v="4124.7360000000008"/>
    <n v="7660.2240000000011"/>
    <n v="9722.5920000000006"/>
    <n v="54800.064000000013"/>
    <n v="2206.7337600000001"/>
    <n v="4413.4675200000001"/>
    <n v="4413.4675200000001"/>
    <n v="164400.19200000004"/>
    <n v="0.46301369863013697"/>
    <n v="1826.6688000000004"/>
    <n v="16915.453545205481"/>
    <n v="181315.64554520551"/>
  </r>
  <r>
    <s v="L-7627"/>
    <x v="3"/>
    <s v="Shenika Lamont  "/>
    <d v="2013-02-12T00:00:00"/>
    <s v="Banda 15"/>
    <x v="2"/>
    <n v="13631"/>
    <n v="1363.1000000000001"/>
    <n v="817.86"/>
    <n v="545.24"/>
    <n v="5043.47"/>
    <n v="3816.6800000000003"/>
    <n v="25217.350000000002"/>
    <n v="969.16409999999996"/>
    <n v="1938.3281999999999"/>
    <n v="0"/>
    <n v="75652.05"/>
    <n v="4.8904109589041092"/>
    <n v="840.57833333333338"/>
    <n v="82215.469863013685"/>
    <n v="157867.5198630137"/>
  </r>
  <r>
    <s v="R-7818"/>
    <x v="6"/>
    <s v="Laverna Goble  "/>
    <d v="2016-09-26T00:00:00"/>
    <s v="Banda 15"/>
    <x v="1"/>
    <n v="9732.6"/>
    <n v="875.93399999999997"/>
    <n v="486.63000000000005"/>
    <n v="1167.912"/>
    <n v="3698.3880000000004"/>
    <n v="2530.4760000000001"/>
    <n v="18491.939999999999"/>
    <n v="710.47980000000007"/>
    <n v="1420.9596000000001"/>
    <n v="0"/>
    <n v="55475.819999999992"/>
    <n v="1.2684931506849315"/>
    <n v="616.39799999999991"/>
    <n v="15637.932821917808"/>
    <n v="71113.752821917806"/>
  </r>
  <r>
    <s v="A07341"/>
    <x v="0"/>
    <s v="Mary Herb  "/>
    <d v="2014-03-18T00:00:00"/>
    <s v="Banda 16"/>
    <x v="2"/>
    <n v="18531"/>
    <n v="1667.79"/>
    <n v="185.31"/>
    <n v="1297.17"/>
    <n v="5188.68"/>
    <n v="6671.16"/>
    <n v="33541.11"/>
    <n v="1350.9099000000001"/>
    <n v="2701.8198000000002"/>
    <n v="0"/>
    <n v="100623.33"/>
    <n v="3.7972602739726029"/>
    <n v="1118.037"/>
    <n v="84909.549698630144"/>
    <n v="185532.87969863013"/>
  </r>
  <r>
    <s v="L08220"/>
    <x v="0"/>
    <s v="Veola Frase  "/>
    <d v="2014-12-20T00:00:00"/>
    <s v="Banda 15"/>
    <x v="1"/>
    <n v="12744"/>
    <n v="764.64"/>
    <n v="509.76"/>
    <n v="1529.28"/>
    <n v="3313.44"/>
    <n v="3440.88"/>
    <n v="22302"/>
    <n v="865.31759999999997"/>
    <n v="1730.6351999999999"/>
    <n v="0"/>
    <n v="66906"/>
    <n v="3.0383561643835617"/>
    <n v="743.4"/>
    <n v="45174.279452054798"/>
    <n v="112080.27945205479"/>
  </r>
  <r>
    <s v="A-8123"/>
    <x v="7"/>
    <s v="Susanna Vosburgh  "/>
    <d v="2013-08-27T00:00:00"/>
    <s v="Banda 15"/>
    <x v="2"/>
    <n v="10886"/>
    <n v="870.88"/>
    <n v="326.58"/>
    <n v="1524.0400000000002"/>
    <n v="3810.1"/>
    <n v="3374.66"/>
    <n v="20792.259999999998"/>
    <n v="818.6271999999999"/>
    <n v="1637.2543999999998"/>
    <n v="0"/>
    <n v="62376.78"/>
    <n v="4.353424657534247"/>
    <n v="693.07533333333333"/>
    <n v="60345.024913242014"/>
    <n v="122721.80491324201"/>
  </r>
  <r>
    <s v="A07875"/>
    <x v="3"/>
    <s v="Ladawn Karner  "/>
    <d v="2012-10-19T00:00:00"/>
    <s v="Banda 16"/>
    <x v="0"/>
    <n v="16551.7"/>
    <n v="1158.6190000000001"/>
    <n v="331.03400000000005"/>
    <n v="2151.721"/>
    <n v="4965.51"/>
    <n v="5958.6120000000001"/>
    <n v="31117.196000000004"/>
    <n v="1252.96369"/>
    <n v="2505.9273800000001"/>
    <n v="2505.9273800000001"/>
    <n v="93351.588000000018"/>
    <n v="5.2082191780821914"/>
    <n v="1037.2398666666668"/>
    <n v="108043.45131689498"/>
    <n v="201395.03931689501"/>
  </r>
  <r>
    <s v="G07897"/>
    <x v="0"/>
    <s v="Tanner Cambridge  "/>
    <d v="2017-02-16T00:00:00"/>
    <s v="Banda 16"/>
    <x v="1"/>
    <n v="18652.5"/>
    <n v="1119.1499999999999"/>
    <n v="1119.1499999999999"/>
    <n v="1119.1499999999999"/>
    <n v="4849.6500000000005"/>
    <n v="7087.95"/>
    <n v="33947.550000000003"/>
    <n v="1369.0934999999999"/>
    <n v="2738.1869999999999"/>
    <n v="0"/>
    <n v="101842.65000000001"/>
    <n v="0.87671232876712324"/>
    <n v="1131.585"/>
    <n v="19841.490410958904"/>
    <n v="121684.14041095891"/>
  </r>
  <r>
    <s v="R07420"/>
    <x v="3"/>
    <s v="Nathalie Boettcher  "/>
    <d v="2011-09-20T00:00:00"/>
    <s v="Banda 16"/>
    <x v="4"/>
    <n v="24297.5"/>
    <n v="2186.7750000000001"/>
    <n v="3401.6500000000005"/>
    <n v="242.97499999999999"/>
    <n v="7532.2250000000004"/>
    <n v="9233.0499999999993"/>
    <n v="46894.175000000003"/>
    <n v="1880.6264999999999"/>
    <n v="3761.2529999999997"/>
    <n v="3761.2529999999997"/>
    <n v="140682.52500000002"/>
    <n v="6.2904109589041095"/>
    <n v="1563.1391666666668"/>
    <n v="196655.75488584477"/>
    <n v="337338.27988584479"/>
  </r>
  <r>
    <s v="G08302"/>
    <x v="3"/>
    <s v="Margarete Sauer  "/>
    <d v="2016-01-12T00:00:00"/>
    <s v="Banda 15"/>
    <x v="0"/>
    <n v="10030.900000000001"/>
    <n v="702.16300000000012"/>
    <n v="401.23600000000005"/>
    <n v="501.54500000000007"/>
    <n v="3811.7420000000006"/>
    <n v="3711.4330000000004"/>
    <n v="19159.019000000004"/>
    <n v="758.33604000000014"/>
    <n v="1516.6720800000003"/>
    <n v="1516.6720800000003"/>
    <n v="57477.057000000015"/>
    <n v="1.9753424657534246"/>
    <n v="638.63396666666677"/>
    <n v="25230.415888584477"/>
    <n v="82707.472888584496"/>
  </r>
  <r>
    <s v="A-8078"/>
    <x v="0"/>
    <s v="Mayra Stead  "/>
    <d v="2012-11-20T00:00:00"/>
    <s v="Banda 17"/>
    <x v="2"/>
    <n v="31316"/>
    <n v="1878.96"/>
    <n v="3757.92"/>
    <n v="3444.76"/>
    <n v="9081.64"/>
    <n v="10334.280000000001"/>
    <n v="59813.56"/>
    <n v="2370.6212"/>
    <n v="4741.2424000000001"/>
    <n v="0"/>
    <n v="179440.68"/>
    <n v="5.1205479452054794"/>
    <n v="1993.7853333333333"/>
    <n v="204185.46783561644"/>
    <n v="383626.14783561643"/>
  </r>
  <r>
    <s v="A07608"/>
    <x v="3"/>
    <s v="Edwardo Hardrick  "/>
    <d v="2016-08-25T00:00:00"/>
    <s v="Banda 15"/>
    <x v="3"/>
    <n v="11117.25"/>
    <n v="1000.5525"/>
    <n v="1222.8975"/>
    <n v="222.345"/>
    <n v="3001.6575000000003"/>
    <n v="3668.6925000000001"/>
    <n v="20233.395"/>
    <n v="800.44200000000001"/>
    <n v="1600.884"/>
    <n v="0"/>
    <n v="60700.184999999998"/>
    <n v="1.3561643835616439"/>
    <n v="674.44650000000001"/>
    <n v="18293.206438356166"/>
    <n v="78993.391438356164"/>
  </r>
  <r>
    <s v="R-8408"/>
    <x v="3"/>
    <s v="Erich Gattis  "/>
    <d v="2013-03-24T00:00:00"/>
    <s v="Banda 15"/>
    <x v="2"/>
    <n v="13317"/>
    <n v="665.85"/>
    <n v="932.19"/>
    <n v="1731.21"/>
    <n v="3728.76"/>
    <n v="4660.95"/>
    <n v="25035.960000000003"/>
    <n v="1001.4384"/>
    <n v="2002.8768"/>
    <n v="0"/>
    <n v="75107.88"/>
    <n v="4.7808219178082192"/>
    <n v="834.53200000000004"/>
    <n v="79794.977534246573"/>
    <n v="154902.85753424658"/>
  </r>
  <r>
    <s v="R-7811"/>
    <x v="0"/>
    <s v="Nelia Sellner  "/>
    <d v="2011-10-20T00:00:00"/>
    <s v="Banda 15"/>
    <x v="2"/>
    <n v="11637"/>
    <n v="1163.7"/>
    <n v="232.74"/>
    <n v="465.48"/>
    <n v="3491.1"/>
    <n v="4654.8"/>
    <n v="21644.82"/>
    <n v="882.08460000000014"/>
    <n v="1764.1692000000003"/>
    <n v="0"/>
    <n v="64934.46"/>
    <n v="6.2082191780821914"/>
    <n v="721.49400000000003"/>
    <n v="89583.857753424658"/>
    <n v="154518.31775342466"/>
  </r>
  <r>
    <s v="A-7478"/>
    <x v="1"/>
    <s v="Sha Desimone  "/>
    <d v="2016-06-11T00:00:00"/>
    <s v="Banda 16"/>
    <x v="1"/>
    <n v="17158.5"/>
    <n v="857.92500000000007"/>
    <n v="1544.2649999999999"/>
    <n v="1544.2649999999999"/>
    <n v="5319.1350000000002"/>
    <n v="5319.1350000000002"/>
    <n v="31743.224999999999"/>
    <n v="1237.1278499999999"/>
    <n v="2474.2556999999997"/>
    <n v="0"/>
    <n v="95229.674999999988"/>
    <n v="1.5616438356164384"/>
    <n v="1058.1074999999998"/>
    <n v="33047.741095890407"/>
    <n v="128277.4160958904"/>
  </r>
  <r>
    <s v="R-7630"/>
    <x v="1"/>
    <s v="Juliet Pass  "/>
    <d v="2012-07-12T00:00:00"/>
    <s v="Banda 16"/>
    <x v="0"/>
    <n v="16659.5"/>
    <n v="1166.1650000000002"/>
    <n v="166.595"/>
    <n v="1999.1399999999999"/>
    <n v="6164.0150000000003"/>
    <n v="4498.0650000000005"/>
    <n v="30653.480000000003"/>
    <n v="1176.1607000000001"/>
    <n v="2352.3214000000003"/>
    <n v="2352.3214000000003"/>
    <n v="91960.44"/>
    <n v="5.4794520547945202"/>
    <n v="1021.7826666666667"/>
    <n v="111976.18264840184"/>
    <n v="203936.62264840183"/>
  </r>
  <r>
    <s v="R08157"/>
    <x v="1"/>
    <s v="Sandy Faison  "/>
    <d v="2012-08-04T00:00:00"/>
    <s v="Banda 15"/>
    <x v="0"/>
    <n v="10712.900000000001"/>
    <n v="964.16100000000006"/>
    <n v="1178.4190000000001"/>
    <n v="1606.9350000000002"/>
    <n v="3963.7730000000006"/>
    <n v="2999.6120000000005"/>
    <n v="21425.800000000003"/>
    <n v="835.60620000000006"/>
    <n v="1671.2124000000001"/>
    <n v="1671.2124000000001"/>
    <n v="64277.400000000009"/>
    <n v="5.4164383561643836"/>
    <n v="714.19333333333338"/>
    <n v="77367.683287671243"/>
    <n v="141645.08328767127"/>
  </r>
  <r>
    <s v="R07652"/>
    <x v="1"/>
    <s v="Margareta Schwing  "/>
    <d v="2014-06-19T00:00:00"/>
    <s v="Banda 15"/>
    <x v="1"/>
    <n v="12684.6"/>
    <n v="1014.768"/>
    <n v="253.69200000000001"/>
    <n v="1395.306"/>
    <n v="5073.84"/>
    <n v="3678.5339999999997"/>
    <n v="24100.74"/>
    <n v="931.04963999999995"/>
    <n v="1862.0992799999999"/>
    <n v="0"/>
    <n v="72302.22"/>
    <n v="3.5424657534246577"/>
    <n v="803.35800000000006"/>
    <n v="56917.364054794532"/>
    <n v="129219.58405479454"/>
  </r>
  <r>
    <s v="R-8119"/>
    <x v="3"/>
    <s v="Brigida Arzate  "/>
    <d v="2015-03-09T00:00:00"/>
    <s v="Banda 15"/>
    <x v="0"/>
    <n v="16452.7"/>
    <n v="822.6350000000001"/>
    <n v="1480.7429999999999"/>
    <n v="164.52700000000002"/>
    <n v="5100.3370000000004"/>
    <n v="6416.5530000000008"/>
    <n v="30437.494999999995"/>
    <n v="1212.5639900000003"/>
    <n v="2425.1279800000007"/>
    <n v="2425.1279800000007"/>
    <n v="91312.484999999986"/>
    <n v="2.8219178082191783"/>
    <n v="1014.5831666666666"/>
    <n v="57261.406118721454"/>
    <n v="148573.89111872145"/>
  </r>
  <r>
    <s v="L08438"/>
    <x v="3"/>
    <s v="Henry Maberry  "/>
    <d v="2013-06-28T00:00:00"/>
    <s v="Banda 15"/>
    <x v="2"/>
    <n v="10789"/>
    <n v="1078.9000000000001"/>
    <n v="1186.79"/>
    <n v="1510.46"/>
    <n v="3020.92"/>
    <n v="3884.04"/>
    <n v="21470.11"/>
    <n v="873.90900000000011"/>
    <n v="1747.8180000000002"/>
    <n v="0"/>
    <n v="64410.33"/>
    <n v="4.5178082191780824"/>
    <n v="715.67033333333336"/>
    <n v="64665.226283105032"/>
    <n v="129075.55628310503"/>
  </r>
  <r>
    <s v="R07890"/>
    <x v="1"/>
    <s v="Johnette Chapple  "/>
    <d v="2015-12-15T00:00:00"/>
    <s v="Banda 15"/>
    <x v="1"/>
    <n v="8133.3"/>
    <n v="813.33"/>
    <n v="406.66500000000002"/>
    <n v="975.99599999999998"/>
    <n v="2683.989"/>
    <n v="3171.9870000000001"/>
    <n v="16185.267"/>
    <n v="660.42395999999997"/>
    <n v="1320.8479199999999"/>
    <n v="0"/>
    <n v="48555.800999999999"/>
    <n v="2.0520547945205481"/>
    <n v="539.50890000000004"/>
    <n v="22142.036498630139"/>
    <n v="70697.837498630135"/>
  </r>
  <r>
    <s v="R07345"/>
    <x v="1"/>
    <s v="Pandora Chang  "/>
    <d v="2010-12-08T00:00:00"/>
    <s v="Banda 15"/>
    <x v="2"/>
    <n v="10025"/>
    <n v="802"/>
    <n v="1203"/>
    <n v="1403.5000000000002"/>
    <n v="2907.25"/>
    <n v="2807.0000000000005"/>
    <n v="19147.75"/>
    <n v="750.87250000000006"/>
    <n v="1501.7450000000001"/>
    <n v="0"/>
    <n v="57443.25"/>
    <n v="7.0739726027397261"/>
    <n v="638.25833333333333"/>
    <n v="90300.439269406386"/>
    <n v="147743.68926940637"/>
  </r>
  <r>
    <s v="R07438"/>
    <x v="0"/>
    <s v="Oneida Cosio  "/>
    <d v="2012-05-18T00:00:00"/>
    <s v="Banda 15"/>
    <x v="2"/>
    <n v="15494"/>
    <n v="774.7"/>
    <n v="2169.1600000000003"/>
    <n v="1704.34"/>
    <n v="4338.3200000000006"/>
    <n v="5113.0200000000004"/>
    <n v="29593.54"/>
    <n v="1171.3463999999999"/>
    <n v="2342.6927999999998"/>
    <n v="0"/>
    <n v="88780.62"/>
    <n v="5.6301369863013697"/>
    <n v="986.45133333333331"/>
    <n v="111077.12273972601"/>
    <n v="199857.742739726"/>
  </r>
  <r>
    <s v="L-8333"/>
    <x v="1"/>
    <s v="Adelia Monty  "/>
    <d v="2013-02-09T00:00:00"/>
    <s v="Banda 20"/>
    <x v="1"/>
    <n v="92703.6"/>
    <n v="9270.36"/>
    <n v="4635.18"/>
    <n v="6489.2520000000013"/>
    <n v="32446.26"/>
    <n v="36154.404000000002"/>
    <n v="181699.05600000004"/>
    <n v="7351.3954800000001"/>
    <n v="14702.79096"/>
    <n v="0"/>
    <n v="545097.16800000006"/>
    <n v="4.8986301369863012"/>
    <n v="6056.6352000000015"/>
    <n v="593384.31438904116"/>
    <n v="1138481.4823890412"/>
  </r>
  <r>
    <s v="R-8435"/>
    <x v="1"/>
    <s v="Ladawn Karner  "/>
    <d v="2015-12-02T00:00:00"/>
    <s v="Banda 15"/>
    <x v="2"/>
    <n v="11528"/>
    <n v="576.4"/>
    <n v="1152.8"/>
    <n v="806.96"/>
    <n v="3919.5200000000004"/>
    <n v="4380.6400000000003"/>
    <n v="22364.32"/>
    <n v="891.11440000000005"/>
    <n v="1782.2288000000001"/>
    <n v="0"/>
    <n v="67092.959999999992"/>
    <n v="2.0876712328767124"/>
    <n v="745.47733333333338"/>
    <n v="31126.231671232879"/>
    <n v="98219.191671232868"/>
  </r>
  <r>
    <s v="L07478"/>
    <x v="0"/>
    <s v="Erich Gattis  "/>
    <d v="2016-07-18T00:00:00"/>
    <s v="Banda 15"/>
    <x v="1"/>
    <n v="11143.800000000001"/>
    <n v="668.62800000000004"/>
    <n v="1448.6940000000002"/>
    <n v="1671.5700000000002"/>
    <n v="3788.8920000000007"/>
    <n v="3900.33"/>
    <n v="22621.914000000004"/>
    <n v="902.64780000000007"/>
    <n v="1805.2956000000001"/>
    <n v="0"/>
    <n v="67865.742000000013"/>
    <n v="1.4602739726027398"/>
    <n v="754.06380000000013"/>
    <n v="22022.79481643836"/>
    <n v="89888.536816438369"/>
  </r>
  <r>
    <s v="L07569"/>
    <x v="2"/>
    <s v="Jayme Tolleson  "/>
    <d v="2016-06-16T00:00:00"/>
    <s v="Banda 15"/>
    <x v="0"/>
    <n v="12448.7"/>
    <n v="1120.383"/>
    <n v="1120.383"/>
    <n v="124.48700000000001"/>
    <n v="4979.4800000000005"/>
    <n v="3859.0970000000002"/>
    <n v="23652.530000000002"/>
    <n v="911.24484000000007"/>
    <n v="1822.4896800000001"/>
    <n v="1822.4896800000001"/>
    <n v="70957.590000000011"/>
    <n v="1.547945205479452"/>
    <n v="788.41766666666672"/>
    <n v="24408.546940639269"/>
    <n v="95366.136940639277"/>
  </r>
  <r>
    <s v="A-8268"/>
    <x v="0"/>
    <s v="Margareta Schwing  "/>
    <d v="2012-03-31T00:00:00"/>
    <s v="Banda 15"/>
    <x v="2"/>
    <n v="13780"/>
    <n v="826.8"/>
    <n v="1240.2"/>
    <n v="1929.2000000000003"/>
    <n v="5098.6000000000004"/>
    <n v="4960.8"/>
    <n v="27835.600000000002"/>
    <n v="1109.29"/>
    <n v="2218.58"/>
    <n v="0"/>
    <n v="83506.8"/>
    <n v="5.7616438356164386"/>
    <n v="927.85333333333335"/>
    <n v="106919.20876712329"/>
    <n v="190426.00876712328"/>
  </r>
  <r>
    <s v="A-7842"/>
    <x v="3"/>
    <s v="Jeane Putney  "/>
    <d v="2015-09-03T00:00:00"/>
    <s v="Banda 15"/>
    <x v="1"/>
    <n v="11439"/>
    <n v="915.12"/>
    <n v="114.39"/>
    <n v="915.12"/>
    <n v="3660.48"/>
    <n v="4346.82"/>
    <n v="21390.93"/>
    <n v="862.50059999999985"/>
    <n v="1725.0011999999997"/>
    <n v="0"/>
    <n v="64172.79"/>
    <n v="2.3342465753424659"/>
    <n v="713.03100000000006"/>
    <n v="33287.803397260279"/>
    <n v="97460.59339726028"/>
  </r>
  <r>
    <s v="R07447"/>
    <x v="0"/>
    <s v="Henry Maberry  "/>
    <d v="2016-09-24T00:00:00"/>
    <s v="Banda 15"/>
    <x v="3"/>
    <n v="8325"/>
    <n v="832.5"/>
    <n v="499.5"/>
    <n v="749.25"/>
    <n v="3080.25"/>
    <n v="2580.75"/>
    <n v="16067.25"/>
    <n v="630.20249999999999"/>
    <n v="1260.405"/>
    <n v="0"/>
    <n v="48201.75"/>
    <n v="1.273972602739726"/>
    <n v="535.57500000000005"/>
    <n v="13646.157534246575"/>
    <n v="61847.907534246573"/>
  </r>
  <r>
    <s v="A-7557"/>
    <x v="0"/>
    <s v="Laverna Goble  "/>
    <d v="2013-04-01T00:00:00"/>
    <s v="Banda 15"/>
    <x v="0"/>
    <n v="12276.000000000002"/>
    <n v="613.80000000000007"/>
    <n v="1350.3600000000001"/>
    <n v="1841.4000000000003"/>
    <n v="3069.0000000000005"/>
    <n v="4173.8400000000011"/>
    <n v="23324.400000000001"/>
    <n v="935.43120000000022"/>
    <n v="1870.8624000000004"/>
    <n v="1870.8624000000004"/>
    <n v="69973.200000000012"/>
    <n v="4.7589041095890412"/>
    <n v="777.48"/>
    <n v="73999.055342465756"/>
    <n v="143972.25534246577"/>
  </r>
  <r>
    <s v="A08415"/>
    <x v="4"/>
    <s v="Noble Portis  "/>
    <d v="2013-03-17T00:00:00"/>
    <s v="Banda 17"/>
    <x v="0"/>
    <n v="36258.200000000004"/>
    <n v="2175.4920000000002"/>
    <n v="3625.8200000000006"/>
    <n v="4713.5660000000007"/>
    <n v="9427.1320000000014"/>
    <n v="10877.460000000001"/>
    <n v="67077.670000000013"/>
    <n v="2643.2227800000001"/>
    <n v="5286.4455600000001"/>
    <n v="5286.4455600000001"/>
    <n v="201233.01000000004"/>
    <n v="4.8"/>
    <n v="2235.9223333333339"/>
    <n v="214648.54400000005"/>
    <n v="415881.55400000012"/>
  </r>
  <r>
    <s v="R07768"/>
    <x v="3"/>
    <s v="Lean Hersom  "/>
    <d v="2013-10-04T00:00:00"/>
    <s v="Banda 15"/>
    <x v="2"/>
    <n v="9700"/>
    <n v="679.00000000000011"/>
    <n v="1164"/>
    <n v="1455"/>
    <n v="3589"/>
    <n v="3395"/>
    <n v="19982"/>
    <n v="796.37000000000012"/>
    <n v="1592.7400000000002"/>
    <n v="0"/>
    <n v="59946"/>
    <n v="4.2493150684931509"/>
    <n v="666.06666666666672"/>
    <n v="56606.542465753431"/>
    <n v="116552.54246575343"/>
  </r>
  <r>
    <s v="R-7457"/>
    <x v="7"/>
    <s v="Sandy Mcgrady  "/>
    <d v="2017-09-19T00:00:00"/>
    <s v="Banda 15"/>
    <x v="0"/>
    <n v="16907"/>
    <n v="1352.56"/>
    <n v="1352.56"/>
    <n v="1690.7"/>
    <n v="5917.45"/>
    <n v="6593.7300000000005"/>
    <n v="33814.000000000007"/>
    <n v="1366.0856000000001"/>
    <n v="2732.1712000000002"/>
    <n v="2732.1712000000002"/>
    <n v="101442.00000000003"/>
    <n v="0.28767123287671231"/>
    <n v="1127.1333333333337"/>
    <n v="6484.876712328768"/>
    <n v="107926.8767123288"/>
  </r>
  <r>
    <s v="G08152"/>
    <x v="0"/>
    <s v="Oneida Cosio  "/>
    <d v="2014-01-02T00:00:00"/>
    <s v="Banda 15"/>
    <x v="3"/>
    <n v="11238.75"/>
    <n v="1011.4875"/>
    <n v="786.71250000000009"/>
    <n v="1011.4875"/>
    <n v="4270.7250000000004"/>
    <n v="3371.625"/>
    <n v="21690.787499999999"/>
    <n v="844.030125"/>
    <n v="1688.06025"/>
    <n v="0"/>
    <n v="65072.362499999996"/>
    <n v="4.0027397260273974"/>
    <n v="723.02625"/>
    <n v="57881.717876712326"/>
    <n v="122954.08037671231"/>
  </r>
  <r>
    <s v="G08167"/>
    <x v="3"/>
    <s v="Frankie Koester  "/>
    <d v="2017-07-12T00:00:00"/>
    <s v="Banda 15"/>
    <x v="2"/>
    <n v="10306"/>
    <n v="824.48"/>
    <n v="206.12"/>
    <n v="824.48"/>
    <n v="2988.74"/>
    <n v="3813.22"/>
    <n v="18963.04"/>
    <n v="764.70519999999999"/>
    <n v="1529.4104"/>
    <n v="0"/>
    <n v="56889.120000000003"/>
    <n v="0.47671232876712327"/>
    <n v="632.1013333333334"/>
    <n v="6026.6099726027405"/>
    <n v="62915.729972602741"/>
  </r>
  <r>
    <s v="L-8037"/>
    <x v="0"/>
    <s v="Laverna Goble  "/>
    <d v="2017-05-02T00:00:00"/>
    <s v="Banda 15"/>
    <x v="2"/>
    <n v="14664"/>
    <n v="1026.48"/>
    <n v="1026.48"/>
    <n v="2052.96"/>
    <n v="4545.84"/>
    <n v="5865.6"/>
    <n v="29181.360000000001"/>
    <n v="1192.1832000000002"/>
    <n v="2384.3664000000003"/>
    <n v="0"/>
    <n v="87544.08"/>
    <n v="0.67123287671232879"/>
    <n v="972.71199999999999"/>
    <n v="13058.325479452054"/>
    <n v="100602.40547945205"/>
  </r>
  <r>
    <s v="A08343"/>
    <x v="3"/>
    <s v="Krystyna Summerlin  "/>
    <d v="2014-12-06T00:00:00"/>
    <s v="Banda 15"/>
    <x v="2"/>
    <n v="12509"/>
    <n v="1000.72"/>
    <n v="125.09"/>
    <n v="625.45000000000005"/>
    <n v="4628.33"/>
    <n v="4253.0600000000004"/>
    <n v="23141.65"/>
    <n v="908.15340000000015"/>
    <n v="1816.3068000000003"/>
    <n v="0"/>
    <n v="69424.950000000012"/>
    <n v="3.0767123287671234"/>
    <n v="771.38833333333343"/>
    <n v="47466.799908675806"/>
    <n v="116891.74990867582"/>
  </r>
  <r>
    <s v="A-7336"/>
    <x v="3"/>
    <s v="Jordon Deschamp  "/>
    <d v="2015-03-13T00:00:00"/>
    <s v="Banda 17"/>
    <x v="2"/>
    <n v="31696"/>
    <n v="3169.6000000000004"/>
    <n v="1584.8000000000002"/>
    <n v="4754.3999999999996"/>
    <n v="10142.719999999999"/>
    <n v="9191.84"/>
    <n v="60539.360000000001"/>
    <n v="2389.8784000000001"/>
    <n v="4779.7568000000001"/>
    <n v="0"/>
    <n v="181618.08000000002"/>
    <n v="2.8109589041095893"/>
    <n v="2017.9786666666666"/>
    <n v="113449.10202739727"/>
    <n v="295067.18202739727"/>
  </r>
  <r>
    <s v="L08172"/>
    <x v="0"/>
    <s v="Mary Herb  "/>
    <d v="2013-05-25T00:00:00"/>
    <s v="Banda 15"/>
    <x v="2"/>
    <n v="9056"/>
    <n v="815.04"/>
    <n v="90.56"/>
    <n v="452.8"/>
    <n v="3169.6"/>
    <n v="3622.4"/>
    <n v="17206.400000000001"/>
    <n v="695.50080000000003"/>
    <n v="1391.0016000000001"/>
    <n v="0"/>
    <n v="51619.200000000004"/>
    <n v="4.6109589041095891"/>
    <n v="573.54666666666674"/>
    <n v="52892.002191780826"/>
    <n v="104511.20219178083"/>
  </r>
  <r>
    <s v="G08312"/>
    <x v="0"/>
    <s v="Lyla Falzone  "/>
    <d v="2012-11-22T00:00:00"/>
    <s v="Banda 15"/>
    <x v="4"/>
    <n v="15170"/>
    <n v="1213.6000000000001"/>
    <n v="455.09999999999997"/>
    <n v="606.80000000000007"/>
    <n v="3792.5"/>
    <n v="6068"/>
    <n v="27306"/>
    <n v="1114.9949999999999"/>
    <n v="2229.9899999999998"/>
    <n v="2229.9899999999998"/>
    <n v="81918"/>
    <n v="5.1150684931506847"/>
    <n v="910.2"/>
    <n v="93114.706849315058"/>
    <n v="175032.70684931506"/>
  </r>
  <r>
    <s v="R07748"/>
    <x v="0"/>
    <s v="Charisse Weist  "/>
    <d v="2015-04-02T00:00:00"/>
    <s v="Banda 15"/>
    <x v="1"/>
    <n v="9691.2000000000007"/>
    <n v="872.20800000000008"/>
    <n v="387.64800000000002"/>
    <n v="872.20800000000008"/>
    <n v="3585.7440000000001"/>
    <n v="2907.36"/>
    <n v="18316.368000000002"/>
    <n v="713.27232000000004"/>
    <n v="1426.5446400000001"/>
    <n v="0"/>
    <n v="54949.104000000007"/>
    <n v="2.7561643835616438"/>
    <n v="610.54560000000004"/>
    <n v="33655.280745205477"/>
    <n v="88604.384745205491"/>
  </r>
  <r>
    <s v="G07821"/>
    <x v="1"/>
    <s v="Sarai Darosa  "/>
    <d v="2015-07-15T00:00:00"/>
    <s v="Banda 15"/>
    <x v="4"/>
    <n v="18297.5"/>
    <n v="1463.8"/>
    <n v="1829.75"/>
    <n v="1463.8"/>
    <n v="4757.3500000000004"/>
    <n v="7136.0250000000005"/>
    <n v="34948.224999999999"/>
    <n v="1425.3752500000001"/>
    <n v="2850.7505000000001"/>
    <n v="2850.7505000000001"/>
    <n v="104844.67499999999"/>
    <n v="2.4712328767123286"/>
    <n v="1164.9408333333333"/>
    <n v="57576.80173515981"/>
    <n v="162421.47673515981"/>
  </r>
  <r>
    <s v="A07322"/>
    <x v="0"/>
    <s v="Audrie Ehlert  "/>
    <d v="2014-06-21T00:00:00"/>
    <s v="Banda 17"/>
    <x v="4"/>
    <n v="33992.5"/>
    <n v="1699.625"/>
    <n v="5098.875"/>
    <n v="679.85"/>
    <n v="10877.6"/>
    <n v="11557.45"/>
    <n v="63905.899999999994"/>
    <n v="2495.0495000000001"/>
    <n v="4990.0990000000002"/>
    <n v="4990.0990000000002"/>
    <n v="191717.69999999998"/>
    <n v="3.536986301369863"/>
    <n v="2130.1966666666663"/>
    <n v="150689.52858447487"/>
    <n v="342407.22858447488"/>
  </r>
  <r>
    <s v="R08242"/>
    <x v="3"/>
    <s v="Valeria Boothby  "/>
    <d v="2012-01-29T00:00:00"/>
    <s v="Banda 15"/>
    <x v="0"/>
    <n v="12357.400000000001"/>
    <n v="617.87000000000012"/>
    <n v="1853.6100000000001"/>
    <n v="247.14800000000002"/>
    <n v="3707.2200000000003"/>
    <n v="4942.9600000000009"/>
    <n v="23726.208000000006"/>
    <n v="951.51980000000015"/>
    <n v="1903.0396000000003"/>
    <n v="1903.0396000000003"/>
    <n v="71178.624000000011"/>
    <n v="5.9315068493150687"/>
    <n v="790.87360000000024"/>
    <n v="93821.443506849348"/>
    <n v="165000.06750684936"/>
  </r>
  <r>
    <s v="A08179"/>
    <x v="0"/>
    <s v="Edyth Judkins  "/>
    <d v="2017-06-29T00:00:00"/>
    <s v="Banda 16"/>
    <x v="2"/>
    <n v="18264"/>
    <n v="1643.76"/>
    <n v="547.91999999999996"/>
    <n v="1278.48"/>
    <n v="6757.68"/>
    <n v="5296.5599999999995"/>
    <n v="33788.399999999994"/>
    <n v="1305.876"/>
    <n v="2611.752"/>
    <n v="0"/>
    <n v="101365.19999999998"/>
    <n v="0.51232876712328768"/>
    <n v="1126.2799999999997"/>
    <n v="11540.512876712326"/>
    <n v="112905.71287671231"/>
  </r>
  <r>
    <s v="L-7610"/>
    <x v="7"/>
    <s v="Nathalie Boettcher  "/>
    <d v="2011-01-27T00:00:00"/>
    <s v="Banda 16"/>
    <x v="2"/>
    <n v="20022"/>
    <n v="1601.76"/>
    <n v="600.66"/>
    <n v="2803.0800000000004"/>
    <n v="6006.5999999999995"/>
    <n v="6006.5999999999995"/>
    <n v="37040.699999999997"/>
    <n v="1461.6059999999998"/>
    <n v="2923.2119999999995"/>
    <n v="0"/>
    <n v="111122.09999999999"/>
    <n v="6.9369863013698634"/>
    <n v="1234.6899999999998"/>
    <n v="171300.55232876711"/>
    <n v="282422.65232876712"/>
  </r>
  <r>
    <s v="R08248"/>
    <x v="3"/>
    <s v="Kristan Botelho  "/>
    <d v="2014-07-06T00:00:00"/>
    <s v="Banda 15"/>
    <x v="0"/>
    <n v="12586.2"/>
    <n v="1258.6200000000001"/>
    <n v="1636.2060000000001"/>
    <n v="755.17200000000003"/>
    <n v="3398.2740000000003"/>
    <n v="4908.6180000000004"/>
    <n v="24543.090000000004"/>
    <n v="1001.8615200000002"/>
    <n v="2003.7230400000003"/>
    <n v="2003.7230400000003"/>
    <n v="73629.270000000019"/>
    <n v="3.495890410958904"/>
    <n v="818.10300000000018"/>
    <n v="57199.968657534257"/>
    <n v="130829.23865753427"/>
  </r>
  <r>
    <s v="G07659"/>
    <x v="0"/>
    <s v="Edwardo Hardrick  "/>
    <d v="2014-09-12T00:00:00"/>
    <s v="Banda 16"/>
    <x v="2"/>
    <n v="21510"/>
    <n v="1075.5"/>
    <n v="2151"/>
    <n v="1935.8999999999999"/>
    <n v="7528.4999999999991"/>
    <n v="7528.4999999999991"/>
    <n v="41729.4"/>
    <n v="1645.5149999999999"/>
    <n v="3291.0299999999997"/>
    <n v="0"/>
    <n v="125188.20000000001"/>
    <n v="3.3095890410958906"/>
    <n v="1390.98"/>
    <n v="92071.443287671238"/>
    <n v="217259.64328767126"/>
  </r>
  <r>
    <s v="R08318"/>
    <x v="0"/>
    <s v="Audrea Franke  "/>
    <d v="2015-12-02T00:00:00"/>
    <s v="Banda 17"/>
    <x v="2"/>
    <n v="27469"/>
    <n v="2197.52"/>
    <n v="274.69"/>
    <n v="4120.3499999999995"/>
    <n v="7691.3200000000006"/>
    <n v="8240.6999999999989"/>
    <n v="49993.579999999994"/>
    <n v="1980.5148999999999"/>
    <n v="3961.0297999999998"/>
    <n v="0"/>
    <n v="149980.74"/>
    <n v="2.0876712328767124"/>
    <n v="1666.4526666666666"/>
    <n v="69580.105863013698"/>
    <n v="219560.8458630137"/>
  </r>
  <r>
    <s v="L-7479"/>
    <x v="2"/>
    <s v="Tanner Cambridge  "/>
    <d v="2012-12-17T00:00:00"/>
    <s v="Banda 15"/>
    <x v="1"/>
    <n v="12909.6"/>
    <n v="645.48"/>
    <n v="645.48"/>
    <n v="1807.3440000000003"/>
    <n v="4776.5519999999997"/>
    <n v="3872.88"/>
    <n v="24657.335999999999"/>
    <n v="956.60136000000011"/>
    <n v="1913.2027200000002"/>
    <n v="0"/>
    <n v="73972.008000000002"/>
    <n v="5.0465753424657533"/>
    <n v="821.91120000000001"/>
    <n v="82956.735912328775"/>
    <n v="156928.74391232879"/>
  </r>
  <r>
    <s v="A07495"/>
    <x v="0"/>
    <s v="Concepcion Sevin  "/>
    <d v="2014-12-05T00:00:00"/>
    <s v="Banda 15"/>
    <x v="1"/>
    <n v="12645.9"/>
    <n v="758.75399999999991"/>
    <n v="1896.8849999999998"/>
    <n v="252.91800000000001"/>
    <n v="4552.5239999999994"/>
    <n v="5058.3600000000006"/>
    <n v="25165.341"/>
    <n v="1004.0844600000001"/>
    <n v="2008.1689200000003"/>
    <n v="0"/>
    <n v="75496.023000000001"/>
    <n v="3.0794520547945203"/>
    <n v="838.84469999999999"/>
    <n v="51663.640701369863"/>
    <n v="127159.66370136986"/>
  </r>
  <r>
    <s v="L07774"/>
    <x v="0"/>
    <s v="Kimi Witter  "/>
    <d v="2015-10-12T00:00:00"/>
    <s v="Banda 20"/>
    <x v="2"/>
    <n v="113971"/>
    <n v="9117.68"/>
    <n v="10257.39"/>
    <n v="15955.940000000002"/>
    <n v="42169.27"/>
    <n v="39889.85"/>
    <n v="231361.13"/>
    <n v="9231.6509999999998"/>
    <n v="18463.302"/>
    <n v="0"/>
    <n v="694083.39"/>
    <n v="2.2273972602739724"/>
    <n v="7712.0376666666671"/>
    <n v="343555.43139726028"/>
    <n v="1037638.8213972603"/>
  </r>
  <r>
    <s v="A08122"/>
    <x v="3"/>
    <s v="Veola Frase  "/>
    <d v="2012-01-15T00:00:00"/>
    <s v="Banda 15"/>
    <x v="2"/>
    <n v="12785"/>
    <n v="1150.6499999999999"/>
    <n v="1662.05"/>
    <n v="1534.2"/>
    <n v="3963.35"/>
    <n v="5114"/>
    <n v="26209.249999999996"/>
    <n v="1072.6615000000002"/>
    <n v="2145.3230000000003"/>
    <n v="0"/>
    <n v="78627.749999999985"/>
    <n v="5.9698630136986299"/>
    <n v="873.64166666666654"/>
    <n v="104310.4214611872"/>
    <n v="182938.17146118719"/>
  </r>
  <r>
    <s v="A08114"/>
    <x v="4"/>
    <s v="Kandace Navin  "/>
    <d v="2016-07-15T00:00:00"/>
    <s v="Banda 16"/>
    <x v="2"/>
    <n v="20125"/>
    <n v="1610"/>
    <n v="201.25"/>
    <n v="603.75"/>
    <n v="6440"/>
    <n v="5433.75"/>
    <n v="34413.75"/>
    <n v="1312.1499999999999"/>
    <n v="2624.2999999999997"/>
    <n v="0"/>
    <n v="103241.25"/>
    <n v="1.4684931506849315"/>
    <n v="1147.125"/>
    <n v="33690.904109589042"/>
    <n v="136932.15410958906"/>
  </r>
  <r>
    <s v="L-8250"/>
    <x v="0"/>
    <s v="Krystyna Summerlin  "/>
    <d v="2017-06-04T00:00:00"/>
    <s v="Banda 18"/>
    <x v="4"/>
    <n v="48726.25"/>
    <n v="3410.8375000000005"/>
    <n v="1949.05"/>
    <n v="3898.1"/>
    <n v="13643.350000000002"/>
    <n v="13156.087500000001"/>
    <n v="84783.675000000017"/>
    <n v="3269.5313750000005"/>
    <n v="6539.062750000001"/>
    <n v="6539.062750000001"/>
    <n v="254351.02500000005"/>
    <n v="0.58082191780821912"/>
    <n v="2826.1225000000004"/>
    <n v="32829.477808219184"/>
    <n v="287180.50280821923"/>
  </r>
  <r>
    <s v="L08389"/>
    <x v="3"/>
    <s v="Earnest Anderton  "/>
    <d v="2016-02-05T00:00:00"/>
    <s v="Banda 18"/>
    <x v="2"/>
    <n v="44651"/>
    <n v="2679.06"/>
    <n v="6251.14"/>
    <n v="6251.14"/>
    <n v="16967.38"/>
    <n v="12948.789999999999"/>
    <n v="89748.51"/>
    <n v="3478.3128999999999"/>
    <n v="6956.6257999999998"/>
    <n v="0"/>
    <n v="269245.52999999997"/>
    <n v="1.9095890410958904"/>
    <n v="2991.6169999999997"/>
    <n v="114255.18076712328"/>
    <n v="383500.71076712327"/>
  </r>
  <r>
    <s v="G-8111"/>
    <x v="5"/>
    <s v="Candelaria Loya  "/>
    <d v="2012-06-06T00:00:00"/>
    <s v="Banda 17"/>
    <x v="0"/>
    <n v="33734.800000000003"/>
    <n v="2024.0880000000002"/>
    <n v="2024.0880000000002"/>
    <n v="1012.0440000000001"/>
    <n v="8771.0480000000007"/>
    <n v="12819.224000000002"/>
    <n v="60385.292000000016"/>
    <n v="2425.5321200000003"/>
    <n v="4851.0642400000006"/>
    <n v="4851.0642400000006"/>
    <n v="181155.87600000005"/>
    <n v="5.5780821917808217"/>
    <n v="2012.8430666666673"/>
    <n v="224556.08130045669"/>
    <n v="405711.95730045671"/>
  </r>
  <r>
    <s v="L-8202"/>
    <x v="0"/>
    <s v="Tomoko Vierra  "/>
    <d v="2011-09-27T00:00:00"/>
    <s v="Banda 15"/>
    <x v="2"/>
    <n v="13345"/>
    <n v="1067.5999999999999"/>
    <n v="934.15000000000009"/>
    <n v="1067.5999999999999"/>
    <n v="3336.25"/>
    <n v="4537.3"/>
    <n v="24287.899999999998"/>
    <n v="972.85050000000001"/>
    <n v="1945.701"/>
    <n v="0"/>
    <n v="72863.7"/>
    <n v="6.2712328767123289"/>
    <n v="809.59666666666658"/>
    <n v="101543.38465753423"/>
    <n v="174407.08465753423"/>
  </r>
  <r>
    <s v="A-8139"/>
    <x v="3"/>
    <s v="Kimi Witter  "/>
    <d v="2013-06-20T00:00:00"/>
    <s v="Banda 15"/>
    <x v="2"/>
    <n v="9817"/>
    <n v="981.7"/>
    <n v="98.17"/>
    <n v="1472.55"/>
    <n v="2748.76"/>
    <n v="3632.29"/>
    <n v="18750.47"/>
    <n v="767.68939999999998"/>
    <n v="1535.3788"/>
    <n v="0"/>
    <n v="56251.41"/>
    <n v="4.5397260273972604"/>
    <n v="625.01566666666668"/>
    <n v="56747.997789954337"/>
    <n v="112999.40778995433"/>
  </r>
  <r>
    <s v="L08387"/>
    <x v="0"/>
    <s v="Jayme Tolleson  "/>
    <d v="2016-10-01T00:00:00"/>
    <s v="Banda 15"/>
    <x v="0"/>
    <n v="11765.6"/>
    <n v="1058.904"/>
    <n v="1647.1840000000002"/>
    <n v="235.31200000000001"/>
    <n v="4470.9279999999999"/>
    <n v="3647.3360000000002"/>
    <n v="22825.263999999999"/>
    <n v="883.59656000000007"/>
    <n v="1767.1931200000001"/>
    <n v="1767.1931200000001"/>
    <n v="68475.792000000001"/>
    <n v="1.2547945205479452"/>
    <n v="760.84213333333332"/>
    <n v="19094.010798173516"/>
    <n v="87569.802798173521"/>
  </r>
  <r>
    <s v="G-7618"/>
    <x v="0"/>
    <s v="Hanh Kohut  "/>
    <d v="2012-10-21T00:00:00"/>
    <s v="Banda 16"/>
    <x v="0"/>
    <n v="21797.600000000002"/>
    <n v="1525.8320000000003"/>
    <n v="1307.856"/>
    <n v="2179.7600000000002"/>
    <n v="6757.2560000000003"/>
    <n v="6975.2320000000009"/>
    <n v="40543.536000000007"/>
    <n v="1597.7640800000004"/>
    <n v="3195.5281600000008"/>
    <n v="3195.5281600000008"/>
    <n v="121630.60800000002"/>
    <n v="5.2027397260273975"/>
    <n v="1351.4512000000002"/>
    <n v="140624.97692054798"/>
    <n v="262255.58492054802"/>
  </r>
  <r>
    <s v="A-7777"/>
    <x v="1"/>
    <s v="Valeria Boothby  "/>
    <d v="2016-03-22T00:00:00"/>
    <s v="Banda 15"/>
    <x v="0"/>
    <n v="8808.8000000000011"/>
    <n v="880.88000000000011"/>
    <n v="704.70400000000006"/>
    <n v="880.88000000000011"/>
    <n v="2730.7280000000005"/>
    <n v="2906.9040000000005"/>
    <n v="16912.896000000001"/>
    <n v="674.75408000000016"/>
    <n v="1349.5081600000003"/>
    <n v="1349.5081600000003"/>
    <n v="50738.688000000002"/>
    <n v="1.7835616438356163"/>
    <n v="563.76319999999998"/>
    <n v="20110.128394520547"/>
    <n v="70848.816394520545"/>
  </r>
  <r>
    <s v="R08140"/>
    <x v="0"/>
    <s v="Saundra Smiddy  "/>
    <d v="2015-12-03T00:00:00"/>
    <s v="Banda 17"/>
    <x v="0"/>
    <n v="27797.000000000004"/>
    <n v="1667.8200000000002"/>
    <n v="3057.6700000000005"/>
    <n v="277.97000000000003"/>
    <n v="9173.010000000002"/>
    <n v="10006.92"/>
    <n v="51980.390000000007"/>
    <n v="2045.8592000000001"/>
    <n v="4091.7184000000002"/>
    <n v="4091.7184000000002"/>
    <n v="155941.17000000001"/>
    <n v="2.0849315068493151"/>
    <n v="1732.6796666666669"/>
    <n v="72250.368566210062"/>
    <n v="228191.53856621007"/>
  </r>
  <r>
    <s v="G-8244"/>
    <x v="1"/>
    <s v="Gaylord Damian  "/>
    <d v="2013-11-11T00:00:00"/>
    <s v="Banda 18"/>
    <x v="1"/>
    <n v="27348.3"/>
    <n v="2461.3469999999998"/>
    <n v="2461.3469999999998"/>
    <n v="4102.2449999999999"/>
    <n v="8204.49"/>
    <n v="10665.837"/>
    <n v="55243.565999999999"/>
    <n v="2264.4392399999997"/>
    <n v="4528.8784799999994"/>
    <n v="0"/>
    <n v="165730.698"/>
    <n v="4.1452054794520548"/>
    <n v="1841.4521999999999"/>
    <n v="152663.95499178083"/>
    <n v="318394.65299178084"/>
  </r>
  <r>
    <s v="L-7839"/>
    <x v="3"/>
    <s v="Ileen Reynosa  "/>
    <d v="2012-07-06T00:00:00"/>
    <s v="Banda 16"/>
    <x v="1"/>
    <n v="17733.600000000002"/>
    <n v="1064.0160000000001"/>
    <n v="2660.0400000000004"/>
    <n v="177.33600000000001"/>
    <n v="5497.4160000000011"/>
    <n v="6029.4240000000009"/>
    <n v="33161.832000000002"/>
    <n v="1298.0995200000002"/>
    <n v="2596.1990400000004"/>
    <n v="0"/>
    <n v="99485.496000000014"/>
    <n v="5.4958904109589044"/>
    <n v="1105.3944000000001"/>
    <n v="121502.52966575345"/>
    <n v="220988.02566575346"/>
  </r>
  <r>
    <s v="L-8320"/>
    <x v="4"/>
    <s v="Jeane Putney  "/>
    <d v="2017-03-25T00:00:00"/>
    <s v="Banda 15"/>
    <x v="1"/>
    <n v="9050.4"/>
    <n v="724.03200000000004"/>
    <n v="543.024"/>
    <n v="814.53599999999994"/>
    <n v="2805.6239999999998"/>
    <n v="3167.64"/>
    <n v="17105.255999999998"/>
    <n v="683.30520000000001"/>
    <n v="1366.6104"/>
    <n v="0"/>
    <n v="51315.767999999996"/>
    <n v="0.77534246575342469"/>
    <n v="570.1751999999999"/>
    <n v="8841.620909589039"/>
    <n v="60157.388909589034"/>
  </r>
  <r>
    <s v="L-7797"/>
    <x v="3"/>
    <s v="Nena Custis  "/>
    <d v="2015-06-04T00:00:00"/>
    <s v="Banda 17"/>
    <x v="1"/>
    <n v="29034"/>
    <n v="1742.04"/>
    <n v="4355.0999999999995"/>
    <n v="2032.38"/>
    <n v="10452.24"/>
    <n v="10161.9"/>
    <n v="57777.659999999996"/>
    <n v="2276.2655999999997"/>
    <n v="4552.5311999999994"/>
    <n v="0"/>
    <n v="173332.97999999998"/>
    <n v="2.5835616438356164"/>
    <n v="1925.9219999999998"/>
    <n v="99514.764164383552"/>
    <n v="272847.7441643835"/>
  </r>
  <r>
    <s v="R07505"/>
    <x v="0"/>
    <s v="Edwardo Hardrick  "/>
    <d v="2014-05-23T00:00:00"/>
    <s v="Banda 15"/>
    <x v="3"/>
    <n v="6970.5"/>
    <n v="487.93500000000006"/>
    <n v="209.11499999999998"/>
    <n v="975.87000000000012"/>
    <n v="2718.4949999999999"/>
    <n v="1812.3300000000002"/>
    <n v="13174.245000000001"/>
    <n v="503.96715"/>
    <n v="1007.9343"/>
    <n v="0"/>
    <n v="39522.735000000001"/>
    <n v="3.6164383561643834"/>
    <n v="439.14150000000001"/>
    <n v="31762.56328767123"/>
    <n v="71285.298287671234"/>
  </r>
  <r>
    <s v="G-8461"/>
    <x v="6"/>
    <s v="Oneida Cosio  "/>
    <d v="2015-01-16T00:00:00"/>
    <s v="Banda 15"/>
    <x v="2"/>
    <n v="9243"/>
    <n v="554.57999999999993"/>
    <n v="277.28999999999996"/>
    <n v="831.87"/>
    <n v="2957.76"/>
    <n v="3697.2000000000003"/>
    <n v="17561.7"/>
    <n v="710.78669999999988"/>
    <n v="1421.5733999999998"/>
    <n v="0"/>
    <n v="52685.100000000006"/>
    <n v="2.9643835616438357"/>
    <n v="585.39"/>
    <n v="34706.409863013694"/>
    <n v="87391.509863013693"/>
  </r>
  <r>
    <s v="A07937"/>
    <x v="4"/>
    <s v="Davina Farraj  "/>
    <d v="2011-07-20T00:00:00"/>
    <s v="Banda 16"/>
    <x v="2"/>
    <n v="22470"/>
    <n v="1797.6000000000001"/>
    <n v="1348.2"/>
    <n v="898.80000000000007"/>
    <n v="6741"/>
    <n v="7864.4999999999991"/>
    <n v="41120.1"/>
    <n v="1633.569"/>
    <n v="3267.1379999999999"/>
    <n v="0"/>
    <n v="123360.29999999999"/>
    <n v="6.4602739726027396"/>
    <n v="1370.6699999999998"/>
    <n v="177098.07452054793"/>
    <n v="300458.37452054792"/>
  </r>
  <r>
    <s v="L-7406"/>
    <x v="0"/>
    <s v="Kimi Witter  "/>
    <d v="2013-05-19T00:00:00"/>
    <s v="Banda 16"/>
    <x v="1"/>
    <n v="19075.5"/>
    <n v="1526.04"/>
    <n v="763.02"/>
    <n v="1335.2850000000001"/>
    <n v="6294.915"/>
    <n v="7439.4450000000006"/>
    <n v="36434.205000000002"/>
    <n v="1470.7210500000001"/>
    <n v="2941.4421000000002"/>
    <n v="0"/>
    <n v="109302.61500000001"/>
    <n v="4.6273972602739724"/>
    <n v="1214.4735000000001"/>
    <n v="112397.02693150684"/>
    <n v="221699.64193150686"/>
  </r>
  <r>
    <s v="A-8370"/>
    <x v="6"/>
    <s v="Nelia Sellner  "/>
    <d v="2011-01-04T00:00:00"/>
    <s v="Banda 15"/>
    <x v="1"/>
    <n v="13626"/>
    <n v="1362.6000000000001"/>
    <n v="1226.3399999999999"/>
    <n v="1362.6000000000001"/>
    <n v="3542.76"/>
    <n v="4360.32"/>
    <n v="25480.620000000003"/>
    <n v="1019.2247999999998"/>
    <n v="2038.4495999999997"/>
    <n v="0"/>
    <n v="76441.860000000015"/>
    <n v="7"/>
    <n v="849.35400000000004"/>
    <n v="118909.56000000001"/>
    <n v="195351.42000000004"/>
  </r>
  <r>
    <s v="G07509"/>
    <x v="4"/>
    <s v="Trudy Gaulding  "/>
    <d v="2012-01-24T00:00:00"/>
    <s v="Banda 20"/>
    <x v="0"/>
    <n v="69569.5"/>
    <n v="4174.17"/>
    <n v="10435.424999999999"/>
    <n v="5565.56"/>
    <n v="22957.935000000001"/>
    <n v="27132.105"/>
    <n v="139834.69500000001"/>
    <n v="5621.2155999999995"/>
    <n v="11242.431199999999"/>
    <n v="11242.431199999999"/>
    <n v="419504.08500000002"/>
    <n v="5.9452054794520546"/>
    <n v="4661.1565000000001"/>
    <n v="554230.66328767128"/>
    <n v="973734.74828767125"/>
  </r>
  <r>
    <s v="G-7712"/>
    <x v="1"/>
    <s v="Anastacia Delacruz  "/>
    <d v="2012-11-02T00:00:00"/>
    <s v="Banda 15"/>
    <x v="2"/>
    <n v="10126"/>
    <n v="708.82"/>
    <n v="101.26"/>
    <n v="303.77999999999997"/>
    <n v="4050.4"/>
    <n v="3139.06"/>
    <n v="18429.32"/>
    <n v="706.79480000000001"/>
    <n v="1413.5896"/>
    <n v="0"/>
    <n v="55287.96"/>
    <n v="5.1698630136986301"/>
    <n v="614.31066666666663"/>
    <n v="63518.039890410961"/>
    <n v="118805.99989041095"/>
  </r>
  <r>
    <s v="G08037"/>
    <x v="3"/>
    <s v="Clara Lamas  "/>
    <d v="2013-04-08T00:00:00"/>
    <s v="Banda 17"/>
    <x v="2"/>
    <n v="29104"/>
    <n v="2037.2800000000002"/>
    <n v="3492.48"/>
    <n v="2328.3200000000002"/>
    <n v="7276"/>
    <n v="8149.1200000000008"/>
    <n v="52387.200000000004"/>
    <n v="2040.1904"/>
    <n v="4080.3807999999999"/>
    <n v="0"/>
    <n v="157161.60000000001"/>
    <n v="4.7397260273972606"/>
    <n v="1746.2400000000002"/>
    <n v="165533.98356164386"/>
    <n v="322695.58356164384"/>
  </r>
  <r>
    <s v="R-7625"/>
    <x v="1"/>
    <s v="Audrie Ehlert  "/>
    <d v="2012-01-13T00:00:00"/>
    <s v="Banda 15"/>
    <x v="1"/>
    <n v="12907.800000000001"/>
    <n v="645.3900000000001"/>
    <n v="1548.9360000000001"/>
    <n v="1678.0140000000001"/>
    <n v="4517.7300000000005"/>
    <n v="3872.34"/>
    <n v="25170.21"/>
    <n v="978.41124000000002"/>
    <n v="1956.82248"/>
    <n v="0"/>
    <n v="75510.63"/>
    <n v="5.9753424657534246"/>
    <n v="839.00699999999995"/>
    <n v="100267.08312328767"/>
    <n v="175777.71312328766"/>
  </r>
  <r>
    <s v="A07673"/>
    <x v="4"/>
    <s v="Kristan Botelho  "/>
    <d v="2012-05-18T00:00:00"/>
    <s v="Banda 15"/>
    <x v="0"/>
    <n v="9323.6"/>
    <n v="559.41600000000005"/>
    <n v="559.41600000000005"/>
    <n v="839.12400000000002"/>
    <n v="2797.08"/>
    <n v="2890.3160000000003"/>
    <n v="16968.951999999997"/>
    <n v="663.84032000000002"/>
    <n v="1327.68064"/>
    <n v="1327.68064"/>
    <n v="50906.855999999992"/>
    <n v="5.6301369863013697"/>
    <n v="565.63173333333327"/>
    <n v="63691.682849315061"/>
    <n v="114598.53884931505"/>
  </r>
  <r>
    <s v="A08071"/>
    <x v="0"/>
    <s v="Lourie Ealy  "/>
    <d v="2012-06-28T00:00:00"/>
    <s v="Banda 17"/>
    <x v="2"/>
    <n v="27312"/>
    <n v="2731.2000000000003"/>
    <n v="3550.56"/>
    <n v="2731.2000000000003"/>
    <n v="7101.12"/>
    <n v="6828"/>
    <n v="50254.080000000002"/>
    <n v="1952.808"/>
    <n v="3905.616"/>
    <n v="0"/>
    <n v="150762.23999999999"/>
    <n v="5.5178082191780824"/>
    <n v="1675.136"/>
    <n v="184861.58378082194"/>
    <n v="335623.82378082193"/>
  </r>
  <r>
    <s v="G-7739"/>
    <x v="3"/>
    <s v="Earnest Anderton  "/>
    <d v="2017-05-21T00:00:00"/>
    <s v="Banda 15"/>
    <x v="2"/>
    <n v="8249"/>
    <n v="577.43000000000006"/>
    <n v="824.90000000000009"/>
    <n v="1072.3700000000001"/>
    <n v="2392.21"/>
    <n v="2392.21"/>
    <n v="15508.119999999999"/>
    <n v="607.95129999999995"/>
    <n v="1215.9025999999999"/>
    <n v="0"/>
    <n v="46524.36"/>
    <n v="0.61917808219178083"/>
    <n v="516.9373333333333"/>
    <n v="6401.525333333333"/>
    <n v="52925.885333333332"/>
  </r>
  <r>
    <s v="G08226"/>
    <x v="3"/>
    <s v="Quinn Coller  "/>
    <d v="2016-08-19T00:00:00"/>
    <s v="Banda 15"/>
    <x v="2"/>
    <n v="9406"/>
    <n v="940.6"/>
    <n v="1222.78"/>
    <n v="470.3"/>
    <n v="2539.6200000000003"/>
    <n v="2445.56"/>
    <n v="17024.86"/>
    <n v="658.42"/>
    <n v="1316.84"/>
    <n v="0"/>
    <n v="51074.58"/>
    <n v="1.3726027397260274"/>
    <n v="567.49533333333341"/>
    <n v="15578.912986301371"/>
    <n v="66653.492986301368"/>
  </r>
  <r>
    <s v="R08458"/>
    <x v="3"/>
    <s v="Margareta Schwing  "/>
    <d v="2012-09-18T00:00:00"/>
    <s v="Banda 16"/>
    <x v="0"/>
    <n v="22779.9"/>
    <n v="1822.3920000000001"/>
    <n v="1366.7940000000001"/>
    <n v="2505.7890000000002"/>
    <n v="7517.3670000000011"/>
    <n v="6606.1710000000003"/>
    <n v="42598.413000000008"/>
    <n v="1660.65471"/>
    <n v="3321.30942"/>
    <n v="3321.30942"/>
    <n v="127795.23900000003"/>
    <n v="5.2931506849315069"/>
    <n v="1419.9471000000003"/>
    <n v="150319.87929863017"/>
    <n v="278115.11829863023"/>
  </r>
  <r>
    <s v="R07797"/>
    <x v="1"/>
    <s v="Willian Lahr  "/>
    <d v="2015-01-04T00:00:00"/>
    <s v="Banda 15"/>
    <x v="0"/>
    <n v="14165.800000000001"/>
    <n v="1416.5800000000002"/>
    <n v="424.97399999999999"/>
    <n v="1983.2120000000004"/>
    <n v="4108.0820000000003"/>
    <n v="4108.0820000000003"/>
    <n v="26206.730000000003"/>
    <n v="1036.9365600000001"/>
    <n v="2073.8731200000002"/>
    <n v="2073.8731200000002"/>
    <n v="78620.19"/>
    <n v="2.9972602739726026"/>
    <n v="873.55766666666682"/>
    <n v="52365.593826484022"/>
    <n v="130985.78382648402"/>
  </r>
  <r>
    <s v="L-8041"/>
    <x v="1"/>
    <s v="Candelaria Loya  "/>
    <d v="2015-01-04T00:00:00"/>
    <s v="Banda 17"/>
    <x v="2"/>
    <n v="27565"/>
    <n v="1653.8999999999999"/>
    <n v="1929.5500000000002"/>
    <n v="3307.7999999999997"/>
    <n v="8820.8000000000011"/>
    <n v="11026"/>
    <n v="54303.05"/>
    <n v="2205.1999999999998"/>
    <n v="4410.3999999999996"/>
    <n v="0"/>
    <n v="162909.15000000002"/>
    <n v="2.9972602739726026"/>
    <n v="1810.1016666666667"/>
    <n v="108506.91634703196"/>
    <n v="271416.06634703197"/>
  </r>
  <r>
    <s v="A-8058"/>
    <x v="0"/>
    <s v="Kimi Witter  "/>
    <d v="2016-05-12T00:00:00"/>
    <s v="Banda 16"/>
    <x v="1"/>
    <n v="16226.1"/>
    <n v="1622.6100000000001"/>
    <n v="811.30500000000006"/>
    <n v="1947.1320000000001"/>
    <n v="5192.3519999999999"/>
    <n v="4056.5250000000001"/>
    <n v="29856.024000000001"/>
    <n v="1153.67571"/>
    <n v="2307.35142"/>
    <n v="0"/>
    <n v="89568.072"/>
    <n v="1.6438356164383561"/>
    <n v="995.20080000000007"/>
    <n v="32718.930410958907"/>
    <n v="122287.0024109589"/>
  </r>
  <r>
    <s v="R-7945"/>
    <x v="4"/>
    <s v="Kimberely Houtz  "/>
    <d v="2017-03-01T00:00:00"/>
    <s v="Banda 15"/>
    <x v="1"/>
    <n v="11390.4"/>
    <n v="797.32800000000009"/>
    <n v="341.71199999999999"/>
    <n v="1594.6560000000002"/>
    <n v="3417.12"/>
    <n v="4328.3519999999999"/>
    <n v="21869.567999999999"/>
    <n v="888.45119999999997"/>
    <n v="1776.9023999999999"/>
    <n v="0"/>
    <n v="65608.703999999998"/>
    <n v="0.84109589041095889"/>
    <n v="728.98559999999998"/>
    <n v="12262.935846575341"/>
    <n v="77871.639846575345"/>
  </r>
  <r>
    <s v="R-8162"/>
    <x v="0"/>
    <s v="Kandace Navin  "/>
    <d v="2017-02-17T00:00:00"/>
    <s v="Banda 16"/>
    <x v="0"/>
    <n v="17542.800000000003"/>
    <n v="877.14000000000021"/>
    <n v="1403.4240000000002"/>
    <n v="1578.8520000000003"/>
    <n v="6666.264000000001"/>
    <n v="5087.4120000000003"/>
    <n v="33155.892000000007"/>
    <n v="1270.0987200000004"/>
    <n v="2540.1974400000008"/>
    <n v="2540.1974400000008"/>
    <n v="99467.676000000021"/>
    <n v="0.87397260273972599"/>
    <n v="1105.1964000000003"/>
    <n v="19318.227484931511"/>
    <n v="118785.90348493154"/>
  </r>
  <r>
    <s v="L07718"/>
    <x v="3"/>
    <s v="Ladawn Karner  "/>
    <d v="2012-03-13T00:00:00"/>
    <s v="Banda 15"/>
    <x v="0"/>
    <n v="11610.500000000002"/>
    <n v="1044.9450000000002"/>
    <n v="348.31500000000005"/>
    <n v="928.84000000000015"/>
    <n v="3250.940000000001"/>
    <n v="2902.6250000000005"/>
    <n v="20086.165000000005"/>
    <n v="772.09825000000012"/>
    <n v="1544.1965000000002"/>
    <n v="1544.1965000000002"/>
    <n v="60258.49500000001"/>
    <n v="5.8109589041095893"/>
    <n v="669.53883333333351"/>
    <n v="77813.252904109613"/>
    <n v="138071.74790410962"/>
  </r>
  <r>
    <s v="L07696"/>
    <x v="3"/>
    <s v="Lean Hersom  "/>
    <d v="2013-10-22T00:00:00"/>
    <s v="Banda 15"/>
    <x v="2"/>
    <n v="8702"/>
    <n v="783.18"/>
    <n v="696.16"/>
    <n v="609.1400000000001"/>
    <n v="2871.6600000000003"/>
    <n v="2436.5600000000004"/>
    <n v="16098.7"/>
    <n v="623.06320000000005"/>
    <n v="1246.1264000000001"/>
    <n v="0"/>
    <n v="48296.100000000006"/>
    <n v="4.2"/>
    <n v="536.62333333333333"/>
    <n v="45076.36"/>
    <n v="93372.46"/>
  </r>
  <r>
    <s v="L-8188"/>
    <x v="3"/>
    <s v="Quinn Coller  "/>
    <d v="2014-02-05T00:00:00"/>
    <s v="Banda 16"/>
    <x v="2"/>
    <n v="20889"/>
    <n v="1462.2300000000002"/>
    <n v="208.89000000000001"/>
    <n v="2506.6799999999998"/>
    <n v="5640.0300000000007"/>
    <n v="7728.93"/>
    <n v="38435.760000000002"/>
    <n v="1558.3194000000001"/>
    <n v="3116.6388000000002"/>
    <n v="0"/>
    <n v="115307.28"/>
    <n v="3.9095890410958902"/>
    <n v="1281.192"/>
    <n v="100178.68405479452"/>
    <n v="215485.96405479452"/>
  </r>
  <r>
    <s v="G08346"/>
    <x v="0"/>
    <s v="Lynne Gainey  "/>
    <d v="2017-01-05T00:00:00"/>
    <s v="Banda 15"/>
    <x v="1"/>
    <n v="13035.6"/>
    <n v="651.78000000000009"/>
    <n v="521.42399999999998"/>
    <n v="130.35599999999999"/>
    <n v="4823.1720000000005"/>
    <n v="4692.8159999999998"/>
    <n v="23855.148000000001"/>
    <n v="930.74184000000002"/>
    <n v="1861.48368"/>
    <n v="0"/>
    <n v="71565.444000000003"/>
    <n v="0.99178082191780825"/>
    <n v="795.17160000000001"/>
    <n v="15772.718860273973"/>
    <n v="87338.16286027398"/>
  </r>
  <r>
    <s v="A-7358"/>
    <x v="7"/>
    <s v="Janene Wellman  "/>
    <d v="2011-11-02T00:00:00"/>
    <s v="Banda 18"/>
    <x v="2"/>
    <n v="45075"/>
    <n v="3606"/>
    <n v="450.75"/>
    <n v="3155.2500000000005"/>
    <n v="13522.5"/>
    <n v="17128.5"/>
    <n v="82938"/>
    <n v="3349.0725000000002"/>
    <n v="6698.1450000000004"/>
    <n v="0"/>
    <n v="248814"/>
    <n v="6.1726027397260275"/>
    <n v="2764.6"/>
    <n v="341295.55068493151"/>
    <n v="590109.55068493146"/>
  </r>
  <r>
    <s v="G-8419"/>
    <x v="3"/>
    <s v="Tyrell Herrmann  "/>
    <d v="2013-08-31T00:00:00"/>
    <s v="Banda 16"/>
    <x v="4"/>
    <n v="19832.5"/>
    <n v="1784.925"/>
    <n v="2776.55"/>
    <n v="396.65000000000003"/>
    <n v="6346.4000000000005"/>
    <n v="5949.75"/>
    <n v="37086.775000000001"/>
    <n v="1439.8395"/>
    <n v="2879.6790000000001"/>
    <n v="2879.6790000000001"/>
    <n v="111260.32500000001"/>
    <n v="4.3424657534246576"/>
    <n v="1236.2258333333334"/>
    <n v="107365.36689497718"/>
    <n v="218625.69189497718"/>
  </r>
  <r>
    <s v="R-8366"/>
    <x v="1"/>
    <s v="Elton Verrier  "/>
    <d v="2016-04-07T00:00:00"/>
    <s v="Banda 15"/>
    <x v="4"/>
    <n v="13845"/>
    <n v="692.25"/>
    <n v="415.34999999999997"/>
    <n v="1384.5"/>
    <n v="4984.2"/>
    <n v="4430.4000000000005"/>
    <n v="25751.7"/>
    <n v="1002.3779999999999"/>
    <n v="2004.7559999999999"/>
    <n v="2004.7559999999999"/>
    <n v="77255.100000000006"/>
    <n v="1.7397260273972603"/>
    <n v="858.39"/>
    <n v="29867.268493150685"/>
    <n v="107122.36849315069"/>
  </r>
  <r>
    <s v="L07497"/>
    <x v="1"/>
    <s v="Audrie Ehlert  "/>
    <d v="2012-10-04T00:00:00"/>
    <s v="Banda 16"/>
    <x v="0"/>
    <n v="25001.9"/>
    <n v="1750.1330000000003"/>
    <n v="1500.114"/>
    <n v="750.05700000000002"/>
    <n v="7750.5889999999999"/>
    <n v="6500.4940000000006"/>
    <n v="43253.287000000004"/>
    <n v="1640.12464"/>
    <n v="3280.24928"/>
    <n v="3280.24928"/>
    <n v="129759.861"/>
    <n v="5.2493150684931509"/>
    <n v="1441.7762333333335"/>
    <n v="151366.7541406393"/>
    <n v="281126.6151406393"/>
  </r>
  <r>
    <s v="L-7324"/>
    <x v="2"/>
    <s v="Nelia Sellner  "/>
    <d v="2012-05-16T00:00:00"/>
    <s v="Banda 17"/>
    <x v="2"/>
    <n v="31205"/>
    <n v="2496.4"/>
    <n v="2184.3500000000004"/>
    <n v="4368.7000000000007"/>
    <n v="8425.35"/>
    <n v="11233.8"/>
    <n v="59913.599999999991"/>
    <n v="2430.8694999999998"/>
    <n v="4861.7389999999996"/>
    <n v="0"/>
    <n v="179740.79999999999"/>
    <n v="5.6356164383561644"/>
    <n v="1997.1199999999997"/>
    <n v="225100.04602739724"/>
    <n v="404840.8460273972"/>
  </r>
  <r>
    <s v="L07771"/>
    <x v="0"/>
    <s v="Hanh Kohut  "/>
    <d v="2012-07-02T00:00:00"/>
    <s v="Banda 15"/>
    <x v="0"/>
    <n v="9644.8000000000011"/>
    <n v="771.58400000000006"/>
    <n v="1350.2720000000004"/>
    <n v="1446.72"/>
    <n v="2604.0960000000005"/>
    <n v="2989.8880000000004"/>
    <n v="18807.36"/>
    <n v="749.40096000000017"/>
    <n v="1498.8019200000003"/>
    <n v="1498.8019200000003"/>
    <n v="56422.080000000002"/>
    <n v="5.506849315068493"/>
    <n v="626.91200000000003"/>
    <n v="69046.198356164386"/>
    <n v="125468.27835616439"/>
  </r>
  <r>
    <s v="L08201"/>
    <x v="2"/>
    <s v="Leontine Longacre  "/>
    <d v="2015-08-09T00:00:00"/>
    <s v="Banda 15"/>
    <x v="2"/>
    <n v="9339"/>
    <n v="466.95000000000005"/>
    <n v="186.78"/>
    <n v="1400.85"/>
    <n v="3175.26"/>
    <n v="3455.43"/>
    <n v="18024.27"/>
    <n v="722.83860000000004"/>
    <n v="1445.6772000000001"/>
    <n v="0"/>
    <n v="54072.81"/>
    <n v="2.4027397260273973"/>
    <n v="600.80899999999997"/>
    <n v="28871.75304109589"/>
    <n v="82944.563041095884"/>
  </r>
  <r>
    <s v="A-7346"/>
    <x v="4"/>
    <s v="Gabrielle Merriman  "/>
    <d v="2016-02-21T00:00:00"/>
    <s v="Banda 15"/>
    <x v="2"/>
    <n v="15200"/>
    <n v="1216"/>
    <n v="760"/>
    <n v="456"/>
    <n v="3952"/>
    <n v="4104"/>
    <n v="25688"/>
    <n v="988"/>
    <n v="1976"/>
    <n v="0"/>
    <n v="77064"/>
    <n v="1.8657534246575342"/>
    <n v="856.26666666666665"/>
    <n v="31951.649315068491"/>
    <n v="109015.6493150685"/>
  </r>
  <r>
    <s v="R-8418"/>
    <x v="1"/>
    <s v="Kelley Bonenfant  "/>
    <d v="2014-09-16T00:00:00"/>
    <s v="Banda 17"/>
    <x v="2"/>
    <n v="21481"/>
    <n v="2148.1"/>
    <n v="2148.1"/>
    <n v="2362.91"/>
    <n v="5585.06"/>
    <n v="7088.7300000000005"/>
    <n v="40813.9"/>
    <n v="1641.1484"/>
    <n v="3282.2968000000001"/>
    <n v="0"/>
    <n v="122441.70000000001"/>
    <n v="3.2986301369863016"/>
    <n v="1360.4633333333334"/>
    <n v="89753.307031963472"/>
    <n v="212195.0070319635"/>
  </r>
  <r>
    <s v="A-8259"/>
    <x v="0"/>
    <s v="Lean Hersom  "/>
    <d v="2014-07-29T00:00:00"/>
    <s v="Banda 17"/>
    <x v="3"/>
    <n v="19034.25"/>
    <n v="1142.0550000000001"/>
    <n v="571.02750000000003"/>
    <n v="190.3425"/>
    <n v="5139.2475000000004"/>
    <n v="7233.0150000000003"/>
    <n v="33309.9375"/>
    <n v="1332.3975"/>
    <n v="2664.7950000000001"/>
    <n v="0"/>
    <n v="99929.8125"/>
    <n v="3.4328767123287673"/>
    <n v="1110.33125"/>
    <n v="76232.605821917808"/>
    <n v="176162.41832191782"/>
  </r>
  <r>
    <s v="G08126"/>
    <x v="1"/>
    <s v="Elton Verrier  "/>
    <d v="2015-02-09T00:00:00"/>
    <s v="Banda 16"/>
    <x v="2"/>
    <n v="17523"/>
    <n v="876.15000000000009"/>
    <n v="175.23"/>
    <n v="1401.84"/>
    <n v="6483.51"/>
    <n v="6833.97"/>
    <n v="33293.700000000004"/>
    <n v="1328.2433999999998"/>
    <n v="2656.4867999999997"/>
    <n v="0"/>
    <n v="99881.1"/>
    <n v="2.8986301369863012"/>
    <n v="1109.7900000000002"/>
    <n v="64337.414794520555"/>
    <n v="164218.51479452057"/>
  </r>
  <r>
    <s v="R-7960"/>
    <x v="1"/>
    <s v="Lynne Gainey  "/>
    <d v="2012-07-03T00:00:00"/>
    <s v="Banda 18"/>
    <x v="2"/>
    <n v="36496"/>
    <n v="3284.64"/>
    <n v="2919.68"/>
    <n v="3284.64"/>
    <n v="12773.599999999999"/>
    <n v="10218.880000000001"/>
    <n v="68977.440000000002"/>
    <n v="2671.5072"/>
    <n v="5343.0144"/>
    <n v="0"/>
    <n v="206932.32"/>
    <n v="5.5041095890410956"/>
    <n v="2299.248"/>
    <n v="253106.25928767122"/>
    <n v="460038.57928767125"/>
  </r>
  <r>
    <s v="A-8131"/>
    <x v="0"/>
    <s v="Lynne Gainey  "/>
    <d v="2016-11-14T00:00:00"/>
    <s v="Banda 15"/>
    <x v="1"/>
    <n v="11865.6"/>
    <n v="830.5920000000001"/>
    <n v="474.62400000000002"/>
    <n v="1423.8720000000001"/>
    <n v="4746.2400000000007"/>
    <n v="3085.056"/>
    <n v="22425.984"/>
    <n v="854.32320000000016"/>
    <n v="1708.6464000000003"/>
    <n v="0"/>
    <n v="67277.952000000005"/>
    <n v="1.1342465753424658"/>
    <n v="747.53280000000007"/>
    <n v="16957.730367123288"/>
    <n v="84235.682367123285"/>
  </r>
  <r>
    <s v="L07895"/>
    <x v="5"/>
    <s v="Mayra Stead  "/>
    <d v="2017-10-04T00:00:00"/>
    <s v="Banda 15"/>
    <x v="1"/>
    <n v="9360"/>
    <n v="748.80000000000007"/>
    <n v="1216.8"/>
    <n v="748.80000000000007"/>
    <n v="2620.8000000000002"/>
    <n v="3556.8"/>
    <n v="18251.999999999996"/>
    <n v="739.44"/>
    <n v="1478.88"/>
    <n v="0"/>
    <n v="54755.999999999985"/>
    <n v="0.24657534246575341"/>
    <n v="608.39999999999986"/>
    <n v="3000.3287671232865"/>
    <n v="57756.328767123268"/>
  </r>
  <r>
    <s v="L-7689"/>
    <x v="1"/>
    <s v="Graciela Hufford  "/>
    <d v="2015-12-23T00:00:00"/>
    <s v="Banda 15"/>
    <x v="1"/>
    <n v="13192.2"/>
    <n v="1055.376"/>
    <n v="1714.9860000000001"/>
    <n v="131.922"/>
    <n v="5276.880000000001"/>
    <n v="3298.05"/>
    <n v="24669.414000000001"/>
    <n v="923.45400000000006"/>
    <n v="1846.9080000000001"/>
    <n v="0"/>
    <n v="74008.241999999998"/>
    <n v="2.0301369863013701"/>
    <n v="822.31380000000001"/>
    <n v="33388.193194520558"/>
    <n v="107396.43519452056"/>
  </r>
  <r>
    <s v="L-8303"/>
    <x v="0"/>
    <s v="Sandy Mcgrady  "/>
    <d v="2012-09-24T00:00:00"/>
    <s v="Banda 17"/>
    <x v="1"/>
    <n v="25976.7"/>
    <n v="2597.67"/>
    <n v="1298.835"/>
    <n v="2597.67"/>
    <n v="7013.7090000000007"/>
    <n v="6753.942"/>
    <n v="46238.526000000005"/>
    <n v="1800.1853100000001"/>
    <n v="3600.3706200000001"/>
    <n v="0"/>
    <n v="138715.57800000001"/>
    <n v="5.2767123287671236"/>
    <n v="1541.2842000000003"/>
    <n v="162658.26680547948"/>
    <n v="301373.84480547952"/>
  </r>
  <r>
    <s v="L-8414"/>
    <x v="4"/>
    <s v="Clara Lamas  "/>
    <d v="2017-02-10T00:00:00"/>
    <s v="Banda 15"/>
    <x v="1"/>
    <n v="9481.5"/>
    <n v="568.89"/>
    <n v="474.07500000000005"/>
    <n v="1422.2249999999999"/>
    <n v="2939.2649999999999"/>
    <n v="2370.375"/>
    <n v="17256.330000000002"/>
    <n v="662.75684999999999"/>
    <n v="1325.5137"/>
    <n v="0"/>
    <n v="51768.990000000005"/>
    <n v="0.89315068493150684"/>
    <n v="575.21100000000001"/>
    <n v="10275.00197260274"/>
    <n v="62043.991972602744"/>
  </r>
  <r>
    <s v="R08143"/>
    <x v="0"/>
    <s v="Trudy Gaulding  "/>
    <d v="2013-12-27T00:00:00"/>
    <s v="Banda 15"/>
    <x v="2"/>
    <n v="8619"/>
    <n v="517.14"/>
    <n v="1034.28"/>
    <n v="948.09"/>
    <n v="2413.3200000000002"/>
    <n v="2930.46"/>
    <n v="16462.29"/>
    <n v="655.90589999999997"/>
    <n v="1311.8117999999999"/>
    <n v="0"/>
    <n v="49386.87"/>
    <n v="4.0191780821917806"/>
    <n v="548.74300000000005"/>
    <n v="44109.916767123286"/>
    <n v="93496.786767123296"/>
  </r>
  <r>
    <s v="L-7466"/>
    <x v="1"/>
    <s v="Henry Maberry  "/>
    <d v="2017-04-28T00:00:00"/>
    <s v="Banda 16"/>
    <x v="1"/>
    <n v="19376.100000000002"/>
    <n v="1743.8490000000002"/>
    <n v="2712.6540000000005"/>
    <n v="387.52200000000005"/>
    <n v="7750.4400000000014"/>
    <n v="6587.8740000000016"/>
    <n v="38558.439000000006"/>
    <n v="1507.4605800000004"/>
    <n v="3014.9211600000008"/>
    <n v="0"/>
    <n v="115675.31700000001"/>
    <n v="0.68219178082191778"/>
    <n v="1285.2813000000001"/>
    <n v="17536.166778082195"/>
    <n v="133211.48377808221"/>
  </r>
  <r>
    <s v="G-7861"/>
    <x v="0"/>
    <s v="Wade Landen  "/>
    <d v="2016-04-28T00:00:00"/>
    <s v="Banda 18"/>
    <x v="2"/>
    <n v="37208"/>
    <n v="2604.5600000000004"/>
    <n v="5581.2"/>
    <n v="1860.4"/>
    <n v="11162.4"/>
    <n v="13766.96"/>
    <n v="72183.51999999999"/>
    <n v="2887.3407999999999"/>
    <n v="5774.6815999999999"/>
    <n v="0"/>
    <n v="216550.55999999997"/>
    <n v="1.6821917808219178"/>
    <n v="2406.1173333333331"/>
    <n v="80951.016036529676"/>
    <n v="297501.57603652962"/>
  </r>
  <r>
    <s v="R08038"/>
    <x v="2"/>
    <s v="Audrea Franke  "/>
    <d v="2011-07-15T00:00:00"/>
    <s v="Banda 16"/>
    <x v="1"/>
    <n v="15615.9"/>
    <n v="1561.5900000000001"/>
    <n v="2030.067"/>
    <n v="312.31799999999998"/>
    <n v="5153.2470000000003"/>
    <n v="4997.0879999999997"/>
    <n v="29670.209999999995"/>
    <n v="1163.38455"/>
    <n v="2326.7691"/>
    <n v="0"/>
    <n v="89010.62999999999"/>
    <n v="6.4739726027397264"/>
    <n v="989.00699999999983"/>
    <n v="128056.08443835615"/>
    <n v="217066.71443835614"/>
  </r>
  <r>
    <s v="G07808"/>
    <x v="3"/>
    <s v="Nelia Sellner  "/>
    <d v="2011-07-31T00:00:00"/>
    <s v="Banda 19"/>
    <x v="0"/>
    <n v="48351.600000000006"/>
    <n v="2417.5800000000004"/>
    <n v="5802.1920000000009"/>
    <n v="4351.6440000000002"/>
    <n v="12571.416000000001"/>
    <n v="16439.544000000002"/>
    <n v="89933.976000000024"/>
    <n v="3573.1832400000008"/>
    <n v="7146.3664800000015"/>
    <n v="7146.3664800000015"/>
    <n v="269801.92800000007"/>
    <n v="6.4301369863013695"/>
    <n v="2997.7992000000008"/>
    <n v="385525.19026849326"/>
    <n v="655327.11826849333"/>
  </r>
  <r>
    <s v="R-7577"/>
    <x v="0"/>
    <s v="Jayme Tolleson  "/>
    <d v="2016-05-24T00:00:00"/>
    <s v="Banda 15"/>
    <x v="2"/>
    <n v="13833"/>
    <n v="691.65000000000009"/>
    <n v="276.66000000000003"/>
    <n v="691.65000000000009"/>
    <n v="4564.8900000000003"/>
    <n v="4288.2299999999996"/>
    <n v="24346.079999999998"/>
    <n v="939.26070000000004"/>
    <n v="1878.5214000000001"/>
    <n v="0"/>
    <n v="73038.239999999991"/>
    <n v="1.6109589041095891"/>
    <n v="811.53599999999994"/>
    <n v="26147.022904109588"/>
    <n v="99185.262904109579"/>
  </r>
  <r>
    <s v="L-7333"/>
    <x v="2"/>
    <s v="Kimi Witter  "/>
    <d v="2011-09-21T00:00:00"/>
    <s v="Banda 18"/>
    <x v="0"/>
    <n v="40999.200000000004"/>
    <n v="2459.9520000000002"/>
    <n v="3689.9280000000003"/>
    <n v="1639.9680000000003"/>
    <n v="13119.744000000002"/>
    <n v="15169.704000000002"/>
    <n v="77078.495999999999"/>
    <n v="3062.6402400000002"/>
    <n v="6125.2804800000004"/>
    <n v="6125.2804800000004"/>
    <n v="231235.48800000001"/>
    <n v="6.2876712328767121"/>
    <n v="2569.2831999999999"/>
    <n v="323096.16131506849"/>
    <n v="554331.6493150685"/>
  </r>
  <r>
    <s v="G08059"/>
    <x v="1"/>
    <s v="Kelley Bonenfant  "/>
    <d v="2016-12-10T00:00:00"/>
    <s v="Banda 15"/>
    <x v="3"/>
    <n v="10137.75"/>
    <n v="608.26499999999999"/>
    <n v="608.26499999999999"/>
    <n v="1013.7750000000001"/>
    <n v="2939.9474999999998"/>
    <n v="3953.7225000000003"/>
    <n v="19261.724999999999"/>
    <n v="780.60675000000015"/>
    <n v="1561.2135000000003"/>
    <n v="0"/>
    <n v="57785.174999999996"/>
    <n v="1.0630136986301371"/>
    <n v="642.0575"/>
    <n v="13650.318356164384"/>
    <n v="71435.493356164385"/>
  </r>
  <r>
    <s v="G-8299"/>
    <x v="3"/>
    <s v="Geraldo Marty  "/>
    <d v="2017-03-18T00:00:00"/>
    <s v="Banda 16"/>
    <x v="0"/>
    <n v="18265.5"/>
    <n v="1643.895"/>
    <n v="2191.86"/>
    <n v="2009.2049999999999"/>
    <n v="6392.9249999999993"/>
    <n v="4931.6850000000004"/>
    <n v="35435.07"/>
    <n v="1371.7390500000001"/>
    <n v="2743.4781000000003"/>
    <n v="2743.4781000000003"/>
    <n v="106305.20999999999"/>
    <n v="0.79452054794520544"/>
    <n v="1181.1690000000001"/>
    <n v="18769.260821917807"/>
    <n v="125074.4708219178"/>
  </r>
  <r>
    <s v="L07644"/>
    <x v="1"/>
    <s v="Anastacia Delacruz  "/>
    <d v="2015-03-19T00:00:00"/>
    <s v="Banda 17"/>
    <x v="0"/>
    <n v="30665.800000000003"/>
    <n v="1533.2900000000002"/>
    <n v="613.31600000000003"/>
    <n v="3679.8960000000002"/>
    <n v="11346.346000000001"/>
    <n v="8893.0820000000003"/>
    <n v="56731.73"/>
    <n v="2183.4049599999998"/>
    <n v="4366.8099199999997"/>
    <n v="4366.8099199999997"/>
    <n v="170195.19"/>
    <n v="2.7945205479452055"/>
    <n v="1891.0576666666668"/>
    <n v="105691.99013698631"/>
    <n v="275887.18013698631"/>
  </r>
  <r>
    <s v="G-8449"/>
    <x v="2"/>
    <s v="Margarete Sauer  "/>
    <d v="2013-07-20T00:00:00"/>
    <s v="Banda 15"/>
    <x v="2"/>
    <n v="8553"/>
    <n v="598.71"/>
    <n v="769.77"/>
    <n v="1026.3599999999999"/>
    <n v="2480.37"/>
    <n v="2565.9"/>
    <n v="15994.109999999999"/>
    <n v="628.64549999999997"/>
    <n v="1257.2909999999999"/>
    <n v="0"/>
    <n v="47982.329999999994"/>
    <n v="4.4575342465753423"/>
    <n v="533.13699999999994"/>
    <n v="47529.528712328756"/>
    <n v="95511.858712328743"/>
  </r>
  <r>
    <s v="R08000"/>
    <x v="1"/>
    <s v="Gabrielle Merriman  "/>
    <d v="2012-12-22T00:00:00"/>
    <s v="Banda 17"/>
    <x v="2"/>
    <n v="23858"/>
    <n v="1670.0600000000002"/>
    <n v="238.58"/>
    <n v="2385.8000000000002"/>
    <n v="7157.4"/>
    <n v="7634.56"/>
    <n v="42944.4"/>
    <n v="1693.9180000000001"/>
    <n v="3387.8360000000002"/>
    <n v="0"/>
    <n v="128833.20000000001"/>
    <n v="5.0328767123287674"/>
    <n v="1431.48"/>
    <n v="144089.24712328767"/>
    <n v="272922.44712328771"/>
  </r>
  <r>
    <s v="G07999"/>
    <x v="5"/>
    <s v="Alysia Thaxton  "/>
    <d v="2012-06-09T00:00:00"/>
    <s v="Banda 16"/>
    <x v="2"/>
    <n v="15824"/>
    <n v="1582.4"/>
    <n v="1265.92"/>
    <n v="791.2"/>
    <n v="4747.2"/>
    <n v="3956"/>
    <n v="28166.720000000001"/>
    <n v="1079.1967999999999"/>
    <n v="2158.3935999999999"/>
    <n v="0"/>
    <n v="84500.160000000003"/>
    <n v="5.5698630136986305"/>
    <n v="938.89066666666668"/>
    <n v="104589.84796347031"/>
    <n v="189090.0079634703"/>
  </r>
  <r>
    <s v="R07957"/>
    <x v="0"/>
    <s v="Veola Frase  "/>
    <d v="2014-05-04T00:00:00"/>
    <s v="Banda 20"/>
    <x v="2"/>
    <n v="85265"/>
    <n v="5115.8999999999996"/>
    <n v="10231.799999999999"/>
    <n v="12789.75"/>
    <n v="31548.05"/>
    <n v="29842.749999999996"/>
    <n v="174793.25"/>
    <n v="6949.0974999999999"/>
    <n v="13898.195"/>
    <n v="0"/>
    <n v="524379.75"/>
    <n v="3.6684931506849314"/>
    <n v="5826.4416666666666"/>
    <n v="427485.22694063926"/>
    <n v="951864.97694063932"/>
  </r>
  <r>
    <s v="G07687"/>
    <x v="3"/>
    <s v="Daysi Armas  "/>
    <d v="2012-09-20T00:00:00"/>
    <s v="Banda 15"/>
    <x v="2"/>
    <n v="8029"/>
    <n v="481.74"/>
    <n v="802.90000000000009"/>
    <n v="1043.77"/>
    <n v="2007.25"/>
    <n v="2167.83"/>
    <n v="14532.49"/>
    <n v="566.04449999999997"/>
    <n v="1132.0889999999999"/>
    <n v="0"/>
    <n v="43597.47"/>
    <n v="5.2876712328767121"/>
    <n v="484.41633333333334"/>
    <n v="51228.686210045664"/>
    <n v="94826.156210045665"/>
  </r>
  <r>
    <s v="G-7649"/>
    <x v="1"/>
    <s v="Idell Ding  "/>
    <d v="2013-02-28T00:00:00"/>
    <s v="Banda 15"/>
    <x v="0"/>
    <n v="15871.900000000001"/>
    <n v="1111.0330000000001"/>
    <n v="1587.1900000000003"/>
    <n v="1587.1900000000003"/>
    <n v="4285.4130000000005"/>
    <n v="6348.7600000000011"/>
    <n v="30791.486000000001"/>
    <n v="1258.6416700000002"/>
    <n v="2517.2833400000004"/>
    <n v="2517.2833400000004"/>
    <n v="92374.457999999999"/>
    <n v="4.8465753424657532"/>
    <n v="1026.3828666666666"/>
    <n v="99488.837870319621"/>
    <n v="191863.29587031962"/>
  </r>
  <r>
    <s v="G08235"/>
    <x v="7"/>
    <s v="Margurite Everton  "/>
    <d v="2014-01-29T00:00:00"/>
    <s v="Banda 15"/>
    <x v="3"/>
    <n v="6657.75"/>
    <n v="532.62"/>
    <n v="665.77500000000009"/>
    <n v="532.62"/>
    <n v="1664.4375"/>
    <n v="2396.79"/>
    <n v="12449.9925"/>
    <n v="502.66012499999999"/>
    <n v="1005.32025"/>
    <n v="0"/>
    <n v="37349.977500000001"/>
    <n v="3.9287671232876713"/>
    <n v="414.99975000000001"/>
    <n v="32608.747479452057"/>
    <n v="69958.724979452061"/>
  </r>
  <r>
    <s v="R-7439"/>
    <x v="0"/>
    <s v="Gaylord Damian  "/>
    <d v="2013-04-04T00:00:00"/>
    <s v="Banda 17"/>
    <x v="1"/>
    <n v="20213.100000000002"/>
    <n v="2021.3100000000004"/>
    <n v="202.13100000000003"/>
    <n v="2829.8340000000007"/>
    <n v="5457.5370000000012"/>
    <n v="7883.1090000000013"/>
    <n v="38607.021000000008"/>
    <n v="1592.7922800000001"/>
    <n v="3185.5845600000002"/>
    <n v="0"/>
    <n v="115821.06300000002"/>
    <n v="4.7506849315068491"/>
    <n v="1286.9007000000004"/>
    <n v="122273.19527671236"/>
    <n v="238094.25827671238"/>
  </r>
  <r>
    <s v="R-8168"/>
    <x v="3"/>
    <s v="January Heslop  "/>
    <d v="2016-07-19T00:00:00"/>
    <s v="Banda 15"/>
    <x v="2"/>
    <n v="15494"/>
    <n v="1549.4"/>
    <n v="929.64"/>
    <n v="1704.34"/>
    <n v="4493.2599999999993"/>
    <n v="4803.1400000000003"/>
    <n v="28973.78"/>
    <n v="1151.2042000000001"/>
    <n v="2302.4084000000003"/>
    <n v="0"/>
    <n v="86921.34"/>
    <n v="1.4575342465753425"/>
    <n v="965.79266666666661"/>
    <n v="28153.517735159818"/>
    <n v="115074.85773515981"/>
  </r>
  <r>
    <s v="G-7325"/>
    <x v="1"/>
    <s v="January Heslop  "/>
    <d v="2013-10-13T00:00:00"/>
    <s v="Banda 15"/>
    <x v="1"/>
    <n v="12721.5"/>
    <n v="1017.72"/>
    <n v="1399.365"/>
    <n v="636.07500000000005"/>
    <n v="4579.74"/>
    <n v="4961.3850000000002"/>
    <n v="25315.785000000003"/>
    <n v="1015.1757"/>
    <n v="2030.3514"/>
    <n v="0"/>
    <n v="75947.35500000001"/>
    <n v="4.2246575342465755"/>
    <n v="843.85950000000014"/>
    <n v="71300.347890410965"/>
    <n v="147247.70289041096"/>
  </r>
  <r>
    <s v="G08492"/>
    <x v="1"/>
    <s v="Earnest Anderton  "/>
    <d v="2016-06-06T00:00:00"/>
    <s v="Banda 17"/>
    <x v="0"/>
    <n v="23105.500000000004"/>
    <n v="1617.3850000000004"/>
    <n v="3465.8250000000003"/>
    <n v="1386.3300000000002"/>
    <n v="9242.2000000000025"/>
    <n v="8317.9800000000014"/>
    <n v="47135.220000000016"/>
    <n v="1857.6822000000002"/>
    <n v="3715.3644000000004"/>
    <n v="3715.3644000000004"/>
    <n v="141405.66000000003"/>
    <n v="1.5753424657534247"/>
    <n v="1571.1740000000004"/>
    <n v="49502.742465753443"/>
    <n v="190908.40246575349"/>
  </r>
  <r>
    <s v="L-8190"/>
    <x v="0"/>
    <s v="Tyrell Herrmann  "/>
    <d v="2011-07-03T00:00:00"/>
    <s v="Banda 15"/>
    <x v="0"/>
    <n v="14837.900000000001"/>
    <n v="1187.0320000000002"/>
    <n v="1780.548"/>
    <n v="296.75800000000004"/>
    <n v="4451.37"/>
    <n v="3709.4750000000004"/>
    <n v="26263.082999999999"/>
    <n v="995.62309000000005"/>
    <n v="1991.2461800000001"/>
    <n v="1991.2461800000001"/>
    <n v="78789.248999999996"/>
    <n v="6.506849315068493"/>
    <n v="875.43610000000001"/>
    <n v="113926.61575342466"/>
    <n v="192715.86475342466"/>
  </r>
  <r>
    <s v="L08420"/>
    <x v="3"/>
    <s v="Krystyna Summerlin  "/>
    <d v="2016-04-15T00:00:00"/>
    <s v="Banda 16"/>
    <x v="0"/>
    <n v="15693.7"/>
    <n v="1098.5590000000002"/>
    <n v="627.74800000000005"/>
    <n v="1098.5590000000002"/>
    <n v="4865.0470000000005"/>
    <n v="5021.9840000000004"/>
    <n v="28405.597000000005"/>
    <n v="1114.2527"/>
    <n v="2228.5054"/>
    <n v="2228.5054"/>
    <n v="85216.791000000012"/>
    <n v="1.7178082191780821"/>
    <n v="946.85323333333349"/>
    <n v="32530.245331506852"/>
    <n v="117747.03633150687"/>
  </r>
  <r>
    <s v="L-8120"/>
    <x v="1"/>
    <s v="Kimberely Houtz  "/>
    <d v="2014-05-08T00:00:00"/>
    <s v="Banda 18"/>
    <x v="2"/>
    <n v="38864"/>
    <n v="1943.2"/>
    <n v="3109.12"/>
    <n v="777.28"/>
    <n v="11659.199999999999"/>
    <n v="13602.4"/>
    <n v="69955.199999999997"/>
    <n v="2747.6848"/>
    <n v="5495.3696"/>
    <n v="0"/>
    <n v="209865.59999999998"/>
    <n v="3.6575342465753424"/>
    <n v="2331.8399999999997"/>
    <n v="170575.69315068491"/>
    <n v="380441.29315068491"/>
  </r>
  <r>
    <s v="L07950"/>
    <x v="0"/>
    <s v="Johnette Chapple  "/>
    <d v="2017-08-25T00:00:00"/>
    <s v="Banda 17"/>
    <x v="2"/>
    <n v="31192"/>
    <n v="3119.2000000000003"/>
    <n v="623.84"/>
    <n v="4678.8"/>
    <n v="10293.36"/>
    <n v="9669.52"/>
    <n v="59576.72"/>
    <n v="2367.4728000000005"/>
    <n v="4734.9456000000009"/>
    <n v="0"/>
    <n v="178730.16"/>
    <n v="0.35616438356164382"/>
    <n v="1985.8906666666667"/>
    <n v="14146.070502283104"/>
    <n v="192876.23050228311"/>
  </r>
  <r>
    <s v="A07913"/>
    <x v="0"/>
    <s v="Mary Herb  "/>
    <d v="2013-10-04T00:00:00"/>
    <s v="Banda 15"/>
    <x v="2"/>
    <n v="14156"/>
    <n v="1415.6000000000001"/>
    <n v="1132.48"/>
    <n v="424.68"/>
    <n v="5520.84"/>
    <n v="5520.84"/>
    <n v="28170.440000000002"/>
    <n v="1128.2332000000001"/>
    <n v="2256.4664000000002"/>
    <n v="0"/>
    <n v="84511.32"/>
    <n v="4.2493150684931509"/>
    <n v="939.0146666666667"/>
    <n v="79803.383452054812"/>
    <n v="164314.70345205482"/>
  </r>
  <r>
    <s v="G-7500"/>
    <x v="0"/>
    <s v="Tyrell Herrmann  "/>
    <d v="2016-09-08T00:00:00"/>
    <s v="Banda 15"/>
    <x v="4"/>
    <n v="17361.25"/>
    <n v="1041.675"/>
    <n v="2256.9625000000001"/>
    <n v="173.61250000000001"/>
    <n v="6597.2749999999996"/>
    <n v="4340.3125"/>
    <n v="31771.087500000001"/>
    <n v="1184.0372499999999"/>
    <n v="2368.0744999999997"/>
    <n v="2368.0744999999997"/>
    <n v="95313.262500000012"/>
    <n v="1.3178082191780822"/>
    <n v="1059.0362500000001"/>
    <n v="27912.13349315069"/>
    <n v="123225.3959931507"/>
  </r>
  <r>
    <s v="R07370"/>
    <x v="0"/>
    <s v="Kimi Witter  "/>
    <d v="2014-03-23T00:00:00"/>
    <s v="Banda 15"/>
    <x v="2"/>
    <n v="11462"/>
    <n v="802.34"/>
    <n v="1375.44"/>
    <n v="802.34"/>
    <n v="4355.5600000000004"/>
    <n v="4126.32"/>
    <n v="22924"/>
    <n v="906.64420000000007"/>
    <n v="1813.2884000000001"/>
    <n v="0"/>
    <n v="68772"/>
    <n v="3.7835616438356166"/>
    <n v="764.13333333333333"/>
    <n v="57822.911415525115"/>
    <n v="126594.91141552512"/>
  </r>
  <r>
    <s v="R07713"/>
    <x v="3"/>
    <s v="Sarai Darosa  "/>
    <d v="2017-09-30T00:00:00"/>
    <s v="Banda 16"/>
    <x v="2"/>
    <n v="20883"/>
    <n v="1879.47"/>
    <n v="1879.47"/>
    <n v="1879.47"/>
    <n v="6682.56"/>
    <n v="5429.58"/>
    <n v="38633.550000000003"/>
    <n v="1488.9578999999999"/>
    <n v="2977.9157999999998"/>
    <n v="0"/>
    <n v="115900.65000000001"/>
    <n v="0.25753424657534246"/>
    <n v="1287.7850000000001"/>
    <n v="6632.9747945205481"/>
    <n v="122533.62479452055"/>
  </r>
  <r>
    <s v="R-8206"/>
    <x v="7"/>
    <s v="Aretha Newbern  "/>
    <d v="2015-10-01T00:00:00"/>
    <s v="Banda 17"/>
    <x v="2"/>
    <n v="32156"/>
    <n v="2250.92"/>
    <n v="643.12"/>
    <n v="2572.48"/>
    <n v="11254.599999999999"/>
    <n v="11254.599999999999"/>
    <n v="60131.72"/>
    <n v="2379.5439999999999"/>
    <n v="4759.0879999999997"/>
    <n v="0"/>
    <n v="180395.16"/>
    <n v="2.2575342465753425"/>
    <n v="2004.3906666666667"/>
    <n v="90499.611470319636"/>
    <n v="270894.77147031965"/>
  </r>
  <r>
    <s v="L07719"/>
    <x v="4"/>
    <s v="Colene Apicella  "/>
    <d v="2017-06-11T00:00:00"/>
    <s v="Banda 16"/>
    <x v="0"/>
    <n v="25133.9"/>
    <n v="2513.3900000000003"/>
    <n v="754.01700000000005"/>
    <n v="2010.7120000000002"/>
    <n v="6283.4750000000004"/>
    <n v="8294.1870000000017"/>
    <n v="44989.680999999997"/>
    <n v="1804.61402"/>
    <n v="3609.22804"/>
    <n v="3609.22804"/>
    <n v="134969.04300000001"/>
    <n v="0.56164383561643838"/>
    <n v="1499.6560333333332"/>
    <n v="16845.451333333331"/>
    <n v="151814.49433333334"/>
  </r>
  <r>
    <s v="L-8347"/>
    <x v="7"/>
    <s v="Herlinda Thorp  "/>
    <d v="2016-03-19T00:00:00"/>
    <s v="Banda 15"/>
    <x v="0"/>
    <n v="12634.6"/>
    <n v="1263.46"/>
    <n v="631.73"/>
    <n v="126.346"/>
    <n v="3790.38"/>
    <n v="3411.3420000000001"/>
    <n v="21857.858"/>
    <n v="838.93744000000004"/>
    <n v="1677.8748800000001"/>
    <n v="1677.8748800000001"/>
    <n v="65573.573999999993"/>
    <n v="1.7917808219178082"/>
    <n v="728.5952666666667"/>
    <n v="26109.660515068495"/>
    <n v="91683.234515068485"/>
  </r>
  <r>
    <s v="R08366"/>
    <x v="3"/>
    <s v="Edwardo Hardrick  "/>
    <d v="2013-06-16T00:00:00"/>
    <s v="Banda 15"/>
    <x v="2"/>
    <n v="13733"/>
    <n v="1235.97"/>
    <n v="1922.6200000000001"/>
    <n v="274.66000000000003"/>
    <n v="4806.5499999999993"/>
    <n v="4119.8999999999996"/>
    <n v="26092.699999999997"/>
    <n v="1009.3755"/>
    <n v="2018.751"/>
    <n v="0"/>
    <n v="78278.099999999991"/>
    <n v="4.5506849315068489"/>
    <n v="869.75666666666655"/>
    <n v="79159.771141552497"/>
    <n v="157437.87114155249"/>
  </r>
  <r>
    <s v="G-7550"/>
    <x v="1"/>
    <s v="Elma Matheney  "/>
    <d v="2016-04-02T00:00:00"/>
    <s v="Banda 16"/>
    <x v="1"/>
    <n v="18333"/>
    <n v="1833.3000000000002"/>
    <n v="549.99"/>
    <n v="733.32"/>
    <n v="5133.2400000000007"/>
    <n v="4766.58"/>
    <n v="31349.43"/>
    <n v="1206.3114"/>
    <n v="2412.6228000000001"/>
    <n v="0"/>
    <n v="94048.290000000008"/>
    <n v="1.7534246575342465"/>
    <n v="1044.981"/>
    <n v="36645.909041095889"/>
    <n v="130694.1990410959"/>
  </r>
  <r>
    <s v="A-7320"/>
    <x v="2"/>
    <s v="Tanner Cambridge  "/>
    <d v="2012-05-03T00:00:00"/>
    <s v="Banda 15"/>
    <x v="1"/>
    <n v="11990.7"/>
    <n v="1079.163"/>
    <n v="1558.7910000000002"/>
    <n v="1199.0700000000002"/>
    <n v="3477.3029999999999"/>
    <n v="4196.7449999999999"/>
    <n v="23501.772000000001"/>
    <n v="944.86716000000001"/>
    <n v="1889.73432"/>
    <n v="0"/>
    <n v="70505.316000000006"/>
    <n v="5.6712328767123283"/>
    <n v="783.39240000000007"/>
    <n v="88856.014684931506"/>
    <n v="159361.33068493151"/>
  </r>
  <r>
    <s v="G-7683"/>
    <x v="3"/>
    <s v="Frankie Koester  "/>
    <d v="2014-04-13T00:00:00"/>
    <s v="Banda 15"/>
    <x v="1"/>
    <n v="7770.6"/>
    <n v="388.53000000000003"/>
    <n v="932.47199999999998"/>
    <n v="155.41200000000001"/>
    <n v="2642.0040000000004"/>
    <n v="2564.2980000000002"/>
    <n v="14453.316000000003"/>
    <n v="560.26026000000002"/>
    <n v="1120.52052"/>
    <n v="0"/>
    <n v="43359.948000000004"/>
    <n v="3.7260273972602738"/>
    <n v="481.77720000000011"/>
    <n v="35902.300931506856"/>
    <n v="79262.248931506852"/>
  </r>
  <r>
    <s v="G-7314"/>
    <x v="3"/>
    <s v="Marinda Skelley  "/>
    <d v="2014-07-16T00:00:00"/>
    <s v="Banda 15"/>
    <x v="0"/>
    <n v="16970.800000000003"/>
    <n v="1187.9560000000004"/>
    <n v="2036.4960000000003"/>
    <n v="2036.4960000000003"/>
    <n v="6618.612000000001"/>
    <n v="5600.3640000000014"/>
    <n v="34450.724000000002"/>
    <n v="1354.2698400000002"/>
    <n v="2708.5396800000003"/>
    <n v="2708.5396800000003"/>
    <n v="103352.17200000001"/>
    <n v="3.4684931506849317"/>
    <n v="1148.3574666666668"/>
    <n v="79661.400153424664"/>
    <n v="183013.57215342467"/>
  </r>
  <r>
    <s v="R07840"/>
    <x v="3"/>
    <s v="Charisse Weist  "/>
    <d v="2015-11-09T00:00:00"/>
    <s v="Banda 15"/>
    <x v="1"/>
    <n v="8916.3000000000011"/>
    <n v="445.81500000000005"/>
    <n v="178.32600000000002"/>
    <n v="1248.2820000000004"/>
    <n v="3120.7050000000004"/>
    <n v="3120.7050000000004"/>
    <n v="17030.133000000005"/>
    <n v="675.85554000000002"/>
    <n v="1351.71108"/>
    <n v="0"/>
    <n v="51090.399000000019"/>
    <n v="2.1506849315068495"/>
    <n v="567.67110000000014"/>
    <n v="24417.633616438365"/>
    <n v="75508.032616438388"/>
  </r>
  <r>
    <s v="A07536"/>
    <x v="6"/>
    <s v="Porsche Lockamy  "/>
    <d v="2012-05-24T00:00:00"/>
    <s v="Banda 17"/>
    <x v="1"/>
    <n v="26177.4"/>
    <n v="1832.4180000000003"/>
    <n v="3403.0620000000004"/>
    <n v="1832.4180000000003"/>
    <n v="7329.6720000000014"/>
    <n v="7067.898000000001"/>
    <n v="47642.868000000002"/>
    <n v="1837.6534800000004"/>
    <n v="3675.3069600000008"/>
    <n v="0"/>
    <n v="142928.60399999999"/>
    <n v="5.6136986301369864"/>
    <n v="1588.0956000000001"/>
    <n v="178301.80188493154"/>
    <n v="321230.40588493156"/>
  </r>
  <r>
    <s v="L07632"/>
    <x v="4"/>
    <s v="Mary Herb  "/>
    <d v="2010-12-15T00:00:00"/>
    <s v="Banda 16"/>
    <x v="2"/>
    <n v="15490"/>
    <n v="1549"/>
    <n v="2168.6000000000004"/>
    <n v="1394.1"/>
    <n v="4492.0999999999995"/>
    <n v="6041.1"/>
    <n v="31134.899999999994"/>
    <n v="1271.7290000000003"/>
    <n v="2543.4580000000005"/>
    <n v="0"/>
    <n v="93404.699999999983"/>
    <n v="7.0547945205479454"/>
    <n v="1037.8299999999997"/>
    <n v="146433.54794520544"/>
    <n v="239838.24794520542"/>
  </r>
  <r>
    <s v="L-8293"/>
    <x v="0"/>
    <s v="Margurite Everton  "/>
    <d v="2013-09-07T00:00:00"/>
    <s v="Banda 15"/>
    <x v="2"/>
    <n v="15392"/>
    <n v="1385.28"/>
    <n v="2000.96"/>
    <n v="1539.2"/>
    <n v="4001.92"/>
    <n v="4001.92"/>
    <n v="28321.279999999999"/>
    <n v="1102.0672"/>
    <n v="2204.1343999999999"/>
    <n v="0"/>
    <n v="84963.839999999997"/>
    <n v="4.3232876712328769"/>
    <n v="944.04266666666661"/>
    <n v="81627.360438356161"/>
    <n v="166591.20043835614"/>
  </r>
  <r>
    <s v="A-7972"/>
    <x v="3"/>
    <s v="Brigida Arzate  "/>
    <d v="2017-02-19T00:00:00"/>
    <s v="Banda 15"/>
    <x v="0"/>
    <n v="9892.3000000000011"/>
    <n v="494.61500000000007"/>
    <n v="197.84600000000003"/>
    <n v="395.69200000000006"/>
    <n v="3264.4590000000003"/>
    <n v="3660.1510000000003"/>
    <n v="17905.063000000002"/>
    <n v="708.28868000000011"/>
    <n v="1416.5773600000002"/>
    <n v="1416.5773600000002"/>
    <n v="53715.189000000006"/>
    <n v="0.86849315068493149"/>
    <n v="596.83543333333341"/>
    <n v="10366.949718721464"/>
    <n v="64082.138718721471"/>
  </r>
  <r>
    <s v="R-7421"/>
    <x v="0"/>
    <s v="Gaylord Damian  "/>
    <d v="2012-10-09T00:00:00"/>
    <s v="Banda 15"/>
    <x v="1"/>
    <n v="9558.9"/>
    <n v="955.89"/>
    <n v="1051.479"/>
    <n v="860.30099999999993"/>
    <n v="3632.3820000000001"/>
    <n v="3058.848"/>
    <n v="19117.799999999996"/>
    <n v="752.28543000000002"/>
    <n v="1504.57086"/>
    <n v="0"/>
    <n v="57353.399999999987"/>
    <n v="5.2356164383561641"/>
    <n v="637.25999999999988"/>
    <n v="66728.97863013696"/>
    <n v="124082.37863013695"/>
  </r>
  <r>
    <s v="G-7379"/>
    <x v="1"/>
    <s v="Lindsey Eckel  "/>
    <d v="2011-03-25T00:00:00"/>
    <s v="Banda 19"/>
    <x v="1"/>
    <n v="45261"/>
    <n v="4073.49"/>
    <n v="6336.5400000000009"/>
    <n v="6789.15"/>
    <n v="11315.25"/>
    <n v="12220.470000000001"/>
    <n v="85995.9"/>
    <n v="3390.0489000000002"/>
    <n v="6780.0978000000005"/>
    <n v="0"/>
    <n v="257987.69999999998"/>
    <n v="6.7808219178082192"/>
    <n v="2866.5299999999997"/>
    <n v="388748.58904109581"/>
    <n v="646736.28904109576"/>
  </r>
  <r>
    <s v="A07686"/>
    <x v="0"/>
    <s v="Marinda Skelley  "/>
    <d v="2016-08-24T00:00:00"/>
    <s v="Banda 16"/>
    <x v="4"/>
    <n v="20530"/>
    <n v="2053"/>
    <n v="205.3"/>
    <n v="1026.5"/>
    <n v="5748.4000000000005"/>
    <n v="5337.8"/>
    <n v="34901"/>
    <n v="1344.7150000000001"/>
    <n v="2689.4300000000003"/>
    <n v="2689.4300000000003"/>
    <n v="104703"/>
    <n v="1.3589041095890411"/>
    <n v="1163.3666666666666"/>
    <n v="31618.074885844748"/>
    <n v="136321.07488584475"/>
  </r>
  <r>
    <s v="L07558"/>
    <x v="1"/>
    <s v="Tomoko Vierra  "/>
    <d v="2017-07-14T00:00:00"/>
    <s v="Banda 15"/>
    <x v="2"/>
    <n v="10572"/>
    <n v="951.48"/>
    <n v="1268.6399999999999"/>
    <n v="951.48"/>
    <n v="2643"/>
    <n v="3065.8799999999997"/>
    <n v="19452.48"/>
    <n v="766.47"/>
    <n v="1532.94"/>
    <n v="0"/>
    <n v="58357.440000000002"/>
    <n v="0.47123287671232877"/>
    <n v="648.41599999999994"/>
    <n v="6111.0987397260269"/>
    <n v="64468.538739726027"/>
  </r>
  <r>
    <s v="G07802"/>
    <x v="1"/>
    <s v="Henry Maberry  "/>
    <d v="2011-04-12T00:00:00"/>
    <s v="Banda 15"/>
    <x v="2"/>
    <n v="12339"/>
    <n v="987.12"/>
    <n v="1357.29"/>
    <n v="616.95000000000005"/>
    <n v="4935.6000000000004"/>
    <n v="4935.6000000000004"/>
    <n v="25171.559999999998"/>
    <n v="1008.0963"/>
    <n v="2016.1926000000001"/>
    <n v="0"/>
    <n v="75514.679999999993"/>
    <n v="6.7315068493150685"/>
    <n v="839.05199999999991"/>
    <n v="112961.68569863011"/>
    <n v="188476.36569863011"/>
  </r>
  <r>
    <s v="R-7466"/>
    <x v="1"/>
    <s v="Gemma Percell  "/>
    <d v="2012-07-05T00:00:00"/>
    <s v="Banda 17"/>
    <x v="1"/>
    <n v="25373.7"/>
    <n v="1268.6850000000002"/>
    <n v="761.21100000000001"/>
    <n v="3298.5810000000001"/>
    <n v="7865.8469999999998"/>
    <n v="9388.2690000000002"/>
    <n v="47956.293000000005"/>
    <n v="1925.8638300000002"/>
    <n v="3851.7276600000005"/>
    <n v="0"/>
    <n v="143868.87900000002"/>
    <n v="5.4986301369863018"/>
    <n v="1598.5431000000001"/>
    <n v="175795.94529863016"/>
    <n v="319664.82429863018"/>
  </r>
  <r>
    <s v="A07918"/>
    <x v="6"/>
    <s v="Sterling Huston  "/>
    <d v="2013-03-27T00:00:00"/>
    <s v="Banda 17"/>
    <x v="0"/>
    <n v="25804.9"/>
    <n v="2064.3920000000003"/>
    <n v="516.09800000000007"/>
    <n v="2838.5390000000002"/>
    <n v="6709.2740000000003"/>
    <n v="10321.960000000001"/>
    <n v="48255.163"/>
    <n v="1984.3968100000002"/>
    <n v="3968.7936200000004"/>
    <n v="3968.7936200000004"/>
    <n v="144765.489"/>
    <n v="4.7726027397260271"/>
    <n v="1608.5054333333333"/>
    <n v="153535.14875981736"/>
    <n v="298300.63775981736"/>
  </r>
  <r>
    <s v="A07511"/>
    <x v="1"/>
    <s v="Lyla Falzone  "/>
    <d v="2017-05-11T00:00:00"/>
    <s v="Banda 15"/>
    <x v="1"/>
    <n v="7685.1"/>
    <n v="614.80799999999999"/>
    <n v="1075.9140000000002"/>
    <n v="768.5100000000001"/>
    <n v="2151.8280000000004"/>
    <n v="2305.5300000000002"/>
    <n v="14601.69"/>
    <n v="574.84548000000007"/>
    <n v="1149.6909600000001"/>
    <n v="0"/>
    <n v="43805.07"/>
    <n v="0.64657534246575343"/>
    <n v="486.72300000000001"/>
    <n v="6294.0618082191786"/>
    <n v="50099.131808219179"/>
  </r>
  <r>
    <s v="R-7993"/>
    <x v="6"/>
    <s v="Elayne Gauger  "/>
    <d v="2015-09-24T00:00:00"/>
    <s v="Banda 15"/>
    <x v="2"/>
    <n v="13323"/>
    <n v="932.61000000000013"/>
    <n v="1865.2200000000003"/>
    <n v="1465.53"/>
    <n v="3330.75"/>
    <n v="4130.13"/>
    <n v="25047.24"/>
    <n v="992.56349999999998"/>
    <n v="1985.127"/>
    <n v="0"/>
    <n v="75141.72"/>
    <n v="2.2767123287671232"/>
    <n v="834.90800000000002"/>
    <n v="38016.906739726022"/>
    <n v="113158.62673972602"/>
  </r>
  <r>
    <s v="L08258"/>
    <x v="3"/>
    <s v="Krystyna Summerlin  "/>
    <d v="2015-02-22T00:00:00"/>
    <s v="Banda 15"/>
    <x v="1"/>
    <n v="11638.800000000001"/>
    <n v="814.71600000000012"/>
    <n v="1047.492"/>
    <n v="931.10400000000016"/>
    <n v="4539.1320000000005"/>
    <n v="4655.5200000000004"/>
    <n v="23626.764000000003"/>
    <n v="948.56220000000008"/>
    <n v="1897.1244000000002"/>
    <n v="0"/>
    <n v="70880.292000000016"/>
    <n v="2.8630136986301369"/>
    <n v="787.55880000000013"/>
    <n v="45095.832657534251"/>
    <n v="115976.12465753427"/>
  </r>
  <r>
    <s v="A08300"/>
    <x v="0"/>
    <s v="Kimberely Houtz  "/>
    <d v="2012-02-28T00:00:00"/>
    <s v="Banda 15"/>
    <x v="0"/>
    <n v="13882.000000000002"/>
    <n v="1388.2000000000003"/>
    <n v="1804.6600000000003"/>
    <n v="138.82000000000002"/>
    <n v="4025.78"/>
    <n v="3886.9600000000009"/>
    <n v="25126.420000000006"/>
    <n v="971.74000000000024"/>
    <n v="1943.4800000000005"/>
    <n v="1943.4800000000005"/>
    <n v="75379.260000000009"/>
    <n v="5.8493150684931505"/>
    <n v="837.54733333333354"/>
    <n v="97981.564748858465"/>
    <n v="173360.82474885846"/>
  </r>
  <r>
    <s v="G-8236"/>
    <x v="3"/>
    <s v="Lean Hersom  "/>
    <d v="2017-03-01T00:00:00"/>
    <s v="Banda 16"/>
    <x v="1"/>
    <n v="17765.100000000002"/>
    <n v="1243.5570000000002"/>
    <n v="1243.5570000000002"/>
    <n v="2664.7650000000003"/>
    <n v="4618.9260000000004"/>
    <n v="5329.5300000000007"/>
    <n v="32865.435000000005"/>
    <n v="1302.1818300000002"/>
    <n v="2604.3636600000004"/>
    <n v="0"/>
    <n v="98596.305000000022"/>
    <n v="0.84109589041095889"/>
    <n v="1095.5145000000002"/>
    <n v="18428.654876712331"/>
    <n v="117024.95987671235"/>
  </r>
  <r>
    <s v="L-7650"/>
    <x v="1"/>
    <s v="Jordon Deschamp  "/>
    <d v="2014-10-07T00:00:00"/>
    <s v="Banda 15"/>
    <x v="4"/>
    <n v="11671.25"/>
    <n v="816.98750000000007"/>
    <n v="1283.8375000000001"/>
    <n v="933.7"/>
    <n v="4435.0749999999998"/>
    <n v="2917.8125"/>
    <n v="22058.662499999999"/>
    <n v="834.49437499999999"/>
    <n v="1668.98875"/>
    <n v="1668.98875"/>
    <n v="66175.987499999988"/>
    <n v="3.2410958904109588"/>
    <n v="735.28874999999994"/>
    <n v="47662.826917808212"/>
    <n v="113838.8144178082"/>
  </r>
  <r>
    <s v="L-7769"/>
    <x v="3"/>
    <s v="Candelaria Loya  "/>
    <d v="2017-01-30T00:00:00"/>
    <s v="Banda 15"/>
    <x v="1"/>
    <n v="9011.7000000000007"/>
    <n v="901.17000000000007"/>
    <n v="811.053"/>
    <n v="1351.7550000000001"/>
    <n v="2252.9250000000002"/>
    <n v="3154.0950000000003"/>
    <n v="17482.698"/>
    <n v="712.82547"/>
    <n v="1425.65094"/>
    <n v="0"/>
    <n v="52448.093999999997"/>
    <n v="0.92328767123287669"/>
    <n v="582.75660000000005"/>
    <n v="10761.039682191782"/>
    <n v="63209.133682191779"/>
  </r>
  <r>
    <s v="A07873"/>
    <x v="1"/>
    <s v="Lourie Ealy  "/>
    <d v="2014-09-16T00:00:00"/>
    <s v="Banda 15"/>
    <x v="2"/>
    <n v="11077"/>
    <n v="664.62"/>
    <n v="1329.24"/>
    <n v="110.77"/>
    <n v="3766.1800000000003"/>
    <n v="3987.72"/>
    <n v="20935.530000000002"/>
    <n v="823.02110000000005"/>
    <n v="1646.0422000000001"/>
    <n v="0"/>
    <n v="62806.590000000011"/>
    <n v="3.2986301369863016"/>
    <n v="697.85100000000011"/>
    <n v="46039.04679452056"/>
    <n v="108845.63679452057"/>
  </r>
  <r>
    <s v="R07985"/>
    <x v="4"/>
    <s v="Graciela Hufford  "/>
    <d v="2011-04-30T00:00:00"/>
    <s v="Banda 17"/>
    <x v="0"/>
    <n v="27137.000000000004"/>
    <n v="2713.7000000000007"/>
    <n v="271.37000000000006"/>
    <n v="542.74000000000012"/>
    <n v="10854.800000000003"/>
    <n v="10040.69"/>
    <n v="51560.30000000001"/>
    <n v="2043.4161000000004"/>
    <n v="4086.8322000000007"/>
    <n v="4086.8322000000007"/>
    <n v="154680.90000000002"/>
    <n v="6.6821917808219178"/>
    <n v="1718.676666666667"/>
    <n v="229690.54191780827"/>
    <n v="384371.44191780826"/>
  </r>
  <r>
    <s v="G08358"/>
    <x v="1"/>
    <s v="Edwardo Hardrick  "/>
    <d v="2013-06-12T00:00:00"/>
    <s v="Banda 15"/>
    <x v="1"/>
    <n v="8028"/>
    <n v="642.24"/>
    <n v="80.28"/>
    <n v="481.68"/>
    <n v="2970.36"/>
    <n v="2007"/>
    <n v="14209.560000000001"/>
    <n v="536.2704"/>
    <n v="1072.5408"/>
    <n v="0"/>
    <n v="42628.680000000008"/>
    <n v="4.5616438356164384"/>
    <n v="473.65200000000004"/>
    <n v="43212.634520547952"/>
    <n v="85841.314520547952"/>
  </r>
  <r>
    <s v="A-7438"/>
    <x v="0"/>
    <s v="Nena Custis  "/>
    <d v="2011-05-18T00:00:00"/>
    <s v="Banda 15"/>
    <x v="1"/>
    <n v="10395.9"/>
    <n v="831.67200000000003"/>
    <n v="935.63099999999997"/>
    <n v="415.83600000000001"/>
    <n v="3222.7289999999998"/>
    <n v="2910.8520000000003"/>
    <n v="18712.62"/>
    <n v="720.43587000000002"/>
    <n v="1440.87174"/>
    <n v="0"/>
    <n v="56137.86"/>
    <n v="6.6328767123287671"/>
    <n v="623.75400000000002"/>
    <n v="82745.667616438353"/>
    <n v="138883.52761643834"/>
  </r>
  <r>
    <s v="L-7308"/>
    <x v="3"/>
    <s v="Noble Portis  "/>
    <d v="2013-09-21T00:00:00"/>
    <s v="Banda 17"/>
    <x v="2"/>
    <n v="27997"/>
    <n v="1399.8500000000001"/>
    <n v="1959.7900000000002"/>
    <n v="279.97000000000003"/>
    <n v="7839.1600000000008"/>
    <n v="10918.83"/>
    <n v="50394.600000000006"/>
    <n v="2015.7840000000001"/>
    <n v="4031.5680000000002"/>
    <n v="0"/>
    <n v="151183.80000000002"/>
    <n v="4.2849315068493148"/>
    <n v="1679.8200000000002"/>
    <n v="143958.27287671232"/>
    <n v="295142.07287671231"/>
  </r>
  <r>
    <s v="A-7961"/>
    <x v="3"/>
    <s v="Frankie Koester  "/>
    <d v="2017-10-13T00:00:00"/>
    <s v="Banda 16"/>
    <x v="0"/>
    <n v="24193.4"/>
    <n v="1451.604"/>
    <n v="1935.4720000000002"/>
    <n v="3387.0760000000005"/>
    <n v="8467.69"/>
    <n v="8467.69"/>
    <n v="47902.932000000008"/>
    <n v="1906.4399200000003"/>
    <n v="3812.8798400000005"/>
    <n v="3812.8798400000005"/>
    <n v="143708.79600000003"/>
    <n v="0.22191780821917809"/>
    <n v="1596.7644000000003"/>
    <n v="7087.0091178082203"/>
    <n v="150795.80511780825"/>
  </r>
  <r>
    <s v="L-8142"/>
    <x v="2"/>
    <s v="Johnette Chapple  "/>
    <d v="2016-07-07T00:00:00"/>
    <s v="Banda 15"/>
    <x v="0"/>
    <n v="10976.900000000001"/>
    <n v="987.92100000000005"/>
    <n v="1097.6900000000003"/>
    <n v="1317.2280000000001"/>
    <n v="4280.9910000000009"/>
    <n v="3841.9150000000004"/>
    <n v="22502.645000000004"/>
    <n v="895.71504000000016"/>
    <n v="1791.4300800000003"/>
    <n v="1791.4300800000003"/>
    <n v="67507.935000000012"/>
    <n v="1.4904109589041097"/>
    <n v="750.08816666666678"/>
    <n v="22358.79247488585"/>
    <n v="89866.727474885862"/>
  </r>
  <r>
    <s v="G-8042"/>
    <x v="1"/>
    <s v="Jeane Putney  "/>
    <d v="2012-05-13T00:00:00"/>
    <s v="Banda 15"/>
    <x v="2"/>
    <n v="10985"/>
    <n v="988.65"/>
    <n v="659.1"/>
    <n v="219.70000000000002"/>
    <n v="2965.9500000000003"/>
    <n v="3734.9"/>
    <n v="19553.300000000003"/>
    <n v="776.6395"/>
    <n v="1553.279"/>
    <n v="0"/>
    <n v="58659.900000000009"/>
    <n v="5.6438356164383565"/>
    <n v="651.77666666666676"/>
    <n v="73570.407305936082"/>
    <n v="132230.30730593609"/>
  </r>
  <r>
    <s v="L07468"/>
    <x v="6"/>
    <s v="Margareta Schwing  "/>
    <d v="2013-10-22T00:00:00"/>
    <s v="Banda 18"/>
    <x v="0"/>
    <n v="46928.200000000004"/>
    <n v="2346.4100000000003"/>
    <n v="7039.2300000000005"/>
    <n v="4692.8200000000006"/>
    <n v="15955.588000000003"/>
    <n v="15017.024000000001"/>
    <n v="91979.272000000026"/>
    <n v="3594.7001200000004"/>
    <n v="7189.4002400000008"/>
    <n v="7189.4002400000008"/>
    <n v="275937.81600000011"/>
    <n v="4.2"/>
    <n v="3065.9757333333341"/>
    <n v="257541.9616000001"/>
    <n v="533479.77760000015"/>
  </r>
  <r>
    <s v="L-7346"/>
    <x v="3"/>
    <s v="Kandace Navin  "/>
    <d v="2015-02-21T00:00:00"/>
    <s v="Banda 15"/>
    <x v="4"/>
    <n v="10306.25"/>
    <n v="515.3125"/>
    <n v="206.125"/>
    <n v="1545.9375"/>
    <n v="2988.8125"/>
    <n v="2885.7500000000005"/>
    <n v="18448.1875"/>
    <n v="717.31500000000005"/>
    <n v="1434.63"/>
    <n v="1434.63"/>
    <n v="55344.5625"/>
    <n v="2.8657534246575342"/>
    <n v="614.9395833333333"/>
    <n v="35245.304337899543"/>
    <n v="90589.86683789955"/>
  </r>
  <r>
    <s v="L-8329"/>
    <x v="3"/>
    <s v="Oneida Cosio  "/>
    <d v="2011-03-14T00:00:00"/>
    <s v="Banda 15"/>
    <x v="4"/>
    <n v="10543.75"/>
    <n v="948.9375"/>
    <n v="1054.375"/>
    <n v="421.75"/>
    <n v="3584.8750000000005"/>
    <n v="4217.5"/>
    <n v="20771.1875"/>
    <n v="839.28250000000003"/>
    <n v="1678.5650000000001"/>
    <n v="1678.5650000000001"/>
    <n v="62313.5625"/>
    <n v="6.8109589041095893"/>
    <n v="692.3729166666667"/>
    <n v="94314.4696347032"/>
    <n v="156628.03213470319"/>
  </r>
  <r>
    <s v="L-8258"/>
    <x v="4"/>
    <s v="Gabrielle Merriman  "/>
    <d v="2014-07-14T00:00:00"/>
    <s v="Banda 16"/>
    <x v="2"/>
    <n v="16826"/>
    <n v="841.30000000000007"/>
    <n v="1177.8200000000002"/>
    <n v="168.26"/>
    <n v="6225.62"/>
    <n v="5384.32"/>
    <n v="30623.319999999996"/>
    <n v="1174.4548"/>
    <n v="2348.9096"/>
    <n v="0"/>
    <n v="91869.959999999992"/>
    <n v="3.473972602739726"/>
    <n v="1020.7773333333332"/>
    <n v="70923.049789954326"/>
    <n v="162793.00978995432"/>
  </r>
  <r>
    <s v="G-8121"/>
    <x v="1"/>
    <s v="Trudy Gaulding  "/>
    <d v="2015-01-04T00:00:00"/>
    <s v="Banda 15"/>
    <x v="1"/>
    <n v="8521.2000000000007"/>
    <n v="511.27200000000005"/>
    <n v="255.63600000000002"/>
    <n v="1192.9680000000003"/>
    <n v="2556.36"/>
    <n v="3067.6320000000001"/>
    <n v="16105.068000000003"/>
    <n v="647.61120000000005"/>
    <n v="1295.2224000000001"/>
    <n v="0"/>
    <n v="48315.204000000012"/>
    <n v="2.9972602739726026"/>
    <n v="536.83560000000011"/>
    <n v="32180.72035068494"/>
    <n v="80495.924350684945"/>
  </r>
  <r>
    <s v="L08343"/>
    <x v="3"/>
    <s v="Lean Hersom  "/>
    <d v="2016-02-21T00:00:00"/>
    <s v="Banda 15"/>
    <x v="1"/>
    <n v="10134.9"/>
    <n v="608.09399999999994"/>
    <n v="202.69800000000001"/>
    <n v="608.09399999999994"/>
    <n v="3040.47"/>
    <n v="3648.5639999999999"/>
    <n v="18242.819999999996"/>
    <n v="725.65883999999994"/>
    <n v="1451.3176799999999"/>
    <n v="0"/>
    <n v="54728.459999999992"/>
    <n v="1.8657534246575342"/>
    <n v="608.09399999999982"/>
    <n v="22691.069260273969"/>
    <n v="77419.529260273965"/>
  </r>
  <r>
    <s v="A08233"/>
    <x v="3"/>
    <s v="Sha Desimone  "/>
    <d v="2014-08-17T00:00:00"/>
    <s v="Banda 15"/>
    <x v="1"/>
    <n v="9286.2000000000007"/>
    <n v="557.17200000000003"/>
    <n v="1021.4820000000001"/>
    <n v="1114.3440000000001"/>
    <n v="3250.17"/>
    <n v="2600.1360000000004"/>
    <n v="17829.504000000001"/>
    <n v="688.10742000000005"/>
    <n v="1376.2148400000001"/>
    <n v="0"/>
    <n v="53488.512000000002"/>
    <n v="3.3808219178082193"/>
    <n v="594.31680000000006"/>
    <n v="40185.585271232885"/>
    <n v="93674.097271232895"/>
  </r>
  <r>
    <s v="A-7543"/>
    <x v="3"/>
    <s v="Colene Apicella  "/>
    <d v="2016-11-14T00:00:00"/>
    <s v="Banda 17"/>
    <x v="0"/>
    <n v="33177.100000000006"/>
    <n v="2322.3970000000008"/>
    <n v="3981.2520000000004"/>
    <n v="4976.5650000000005"/>
    <n v="12275.527000000002"/>
    <n v="10284.901000000002"/>
    <n v="67017.742000000013"/>
    <n v="2630.9440300000006"/>
    <n v="5261.8880600000011"/>
    <n v="5261.8880600000011"/>
    <n v="201053.22600000002"/>
    <n v="1.1342465753424658"/>
    <n v="2233.9247333333337"/>
    <n v="50676.429567123298"/>
    <n v="251729.65556712332"/>
  </r>
  <r>
    <s v="L07579"/>
    <x v="3"/>
    <s v="Oneida Cosio  "/>
    <d v="2015-05-14T00:00:00"/>
    <s v="Banda 16"/>
    <x v="0"/>
    <n v="23382.7"/>
    <n v="2104.4430000000002"/>
    <n v="701.48099999999999"/>
    <n v="467.654"/>
    <n v="8417.7720000000008"/>
    <n v="8183.9449999999997"/>
    <n v="43257.995000000003"/>
    <n v="1704.5988300000001"/>
    <n v="3409.1976600000003"/>
    <n v="3409.1976600000003"/>
    <n v="129773.98500000002"/>
    <n v="2.6410958904109587"/>
    <n v="1441.9331666666667"/>
    <n v="76165.675214611867"/>
    <n v="205939.66021461188"/>
  </r>
  <r>
    <s v="L-8087"/>
    <x v="1"/>
    <s v="January Heslop  "/>
    <d v="2013-05-25T00:00:00"/>
    <s v="Banda 15"/>
    <x v="1"/>
    <n v="9703.8000000000011"/>
    <n v="582.22800000000007"/>
    <n v="970.38000000000011"/>
    <n v="679.26600000000019"/>
    <n v="2620.0260000000003"/>
    <n v="3784.4820000000004"/>
    <n v="18340.182000000004"/>
    <n v="742.34070000000008"/>
    <n v="1484.6814000000002"/>
    <n v="0"/>
    <n v="55020.546000000017"/>
    <n v="4.6109589041095891"/>
    <n v="611.33940000000018"/>
    <n v="56377.216997260293"/>
    <n v="111397.76299726032"/>
  </r>
  <r>
    <s v="L-8428"/>
    <x v="0"/>
    <s v="Clara Lamas  "/>
    <d v="2015-10-19T00:00:00"/>
    <s v="Banda 18"/>
    <x v="2"/>
    <n v="35655"/>
    <n v="2495.8500000000004"/>
    <n v="4278.5999999999995"/>
    <n v="2495.8500000000004"/>
    <n v="13548.9"/>
    <n v="9270.3000000000011"/>
    <n v="67744.5"/>
    <n v="2570.7255"/>
    <n v="5141.451"/>
    <n v="0"/>
    <n v="203233.5"/>
    <n v="2.2082191780821918"/>
    <n v="2258.15"/>
    <n v="99729.80273972603"/>
    <n v="302963.30273972603"/>
  </r>
  <r>
    <s v="G07560"/>
    <x v="3"/>
    <s v="Henry Maberry  "/>
    <d v="2015-12-31T00:00:00"/>
    <s v="Banda 15"/>
    <x v="0"/>
    <n v="12955.800000000001"/>
    <n v="777.34800000000007"/>
    <n v="518.23200000000008"/>
    <n v="388.67400000000004"/>
    <n v="4016.2980000000002"/>
    <n v="3886.7400000000002"/>
    <n v="22543.092000000004"/>
    <n v="868.03860000000009"/>
    <n v="1736.0772000000002"/>
    <n v="1736.0772000000002"/>
    <n v="67629.276000000013"/>
    <n v="2.0082191780821916"/>
    <n v="751.43640000000016"/>
    <n v="30180.979791780825"/>
    <n v="97810.25579178083"/>
  </r>
  <r>
    <s v="G-7959"/>
    <x v="1"/>
    <s v="Ladawn Karner  "/>
    <d v="2016-09-13T00:00:00"/>
    <s v="Banda 16"/>
    <x v="2"/>
    <n v="15368"/>
    <n v="1383.12"/>
    <n v="2305.1999999999998"/>
    <n v="1075.76"/>
    <n v="5071.4400000000005"/>
    <n v="3842"/>
    <n v="29045.519999999997"/>
    <n v="1111.1063999999999"/>
    <n v="2222.2127999999998"/>
    <n v="0"/>
    <n v="87136.56"/>
    <n v="1.3041095890410959"/>
    <n v="968.18399999999986"/>
    <n v="25252.360767123282"/>
    <n v="112388.92076712329"/>
  </r>
  <r>
    <s v="G-7893"/>
    <x v="3"/>
    <s v="Jeni Buchman  "/>
    <d v="2011-05-16T00:00:00"/>
    <s v="Banda 15"/>
    <x v="2"/>
    <n v="12977"/>
    <n v="908.3900000000001"/>
    <n v="1427.47"/>
    <n v="259.54000000000002"/>
    <n v="3503.7900000000004"/>
    <n v="4412.18"/>
    <n v="23488.37"/>
    <n v="927.85550000000001"/>
    <n v="1855.711"/>
    <n v="0"/>
    <n v="70465.11"/>
    <n v="6.6383561643835618"/>
    <n v="782.94566666666663"/>
    <n v="103949.44385388127"/>
    <n v="174414.55385388125"/>
  </r>
  <r>
    <s v="A08384"/>
    <x v="1"/>
    <s v="Sandy Mcgrady  "/>
    <d v="2013-06-26T00:00:00"/>
    <s v="Banda 18"/>
    <x v="2"/>
    <n v="40818"/>
    <n v="2857.26"/>
    <n v="1224.54"/>
    <n v="3265.44"/>
    <n v="12245.4"/>
    <n v="11429.04"/>
    <n v="71839.680000000008"/>
    <n v="2775.6239999999998"/>
    <n v="5551.2479999999996"/>
    <n v="0"/>
    <n v="215519.04000000004"/>
    <n v="4.5232876712328771"/>
    <n v="2394.6560000000004"/>
    <n v="216634.35923287677"/>
    <n v="432153.39923287684"/>
  </r>
  <r>
    <s v="G08237"/>
    <x v="0"/>
    <s v="Charisse Weist  "/>
    <d v="2017-01-22T00:00:00"/>
    <s v="Banda 17"/>
    <x v="2"/>
    <n v="21255"/>
    <n v="1275.3"/>
    <n v="2338.0500000000002"/>
    <n v="2550.6"/>
    <n v="8289.4500000000007"/>
    <n v="6163.95"/>
    <n v="41872.349999999991"/>
    <n v="1615.38"/>
    <n v="3230.76"/>
    <n v="0"/>
    <n v="125617.04999999997"/>
    <n v="0.9452054794520548"/>
    <n v="1395.7449999999997"/>
    <n v="26385.31643835616"/>
    <n v="152002.36643835614"/>
  </r>
  <r>
    <s v="G-7542"/>
    <x v="1"/>
    <s v="Nena Custis  "/>
    <d v="2016-11-25T00:00:00"/>
    <s v="Banda 15"/>
    <x v="4"/>
    <n v="14401.25"/>
    <n v="720.0625"/>
    <n v="720.0625"/>
    <n v="1296.1125"/>
    <n v="4176.3624999999993"/>
    <n v="5184.45"/>
    <n v="26498.3"/>
    <n v="1057.0517500000001"/>
    <n v="2114.1035000000002"/>
    <n v="2114.1035000000002"/>
    <n v="79494.899999999994"/>
    <n v="1.1041095890410959"/>
    <n v="883.27666666666664"/>
    <n v="19504.684748858446"/>
    <n v="98999.58474885844"/>
  </r>
  <r>
    <s v="G-7934"/>
    <x v="0"/>
    <s v="Ileen Reynosa  "/>
    <d v="2013-08-15T00:00:00"/>
    <s v="Banda 15"/>
    <x v="2"/>
    <n v="11527"/>
    <n v="1152.7"/>
    <n v="1267.97"/>
    <n v="230.54"/>
    <n v="4495.53"/>
    <n v="4034.45"/>
    <n v="22708.190000000002"/>
    <n v="894.49519999999984"/>
    <n v="1788.9903999999997"/>
    <n v="0"/>
    <n v="68124.570000000007"/>
    <n v="4.3863013698630136"/>
    <n v="756.93966666666677"/>
    <n v="66403.30993607307"/>
    <n v="134527.87993607309"/>
  </r>
  <r>
    <s v="L-8447"/>
    <x v="6"/>
    <s v="Oneida Cosio  "/>
    <d v="2011-05-20T00:00:00"/>
    <s v="Banda 18"/>
    <x v="2"/>
    <n v="39622"/>
    <n v="1981.1000000000001"/>
    <n v="792.44"/>
    <n v="1584.88"/>
    <n v="10301.720000000001"/>
    <n v="14263.92"/>
    <n v="68546.06"/>
    <n v="2725.9935999999998"/>
    <n v="5451.9871999999996"/>
    <n v="0"/>
    <n v="205638.18"/>
    <n v="6.6273972602739724"/>
    <n v="2284.8686666666667"/>
    <n v="302854.64683105022"/>
    <n v="508492.82683105022"/>
  </r>
  <r>
    <s v="G-7777"/>
    <x v="6"/>
    <s v="Mayra Stead  "/>
    <d v="2017-06-06T00:00:00"/>
    <s v="Banda 15"/>
    <x v="4"/>
    <n v="12535"/>
    <n v="877.45"/>
    <n v="1754.9"/>
    <n v="250.70000000000002"/>
    <n v="3384.4500000000003"/>
    <n v="3133.75"/>
    <n v="21936.25"/>
    <n v="832.32400000000007"/>
    <n v="1664.6480000000001"/>
    <n v="1664.6480000000001"/>
    <n v="65808.75"/>
    <n v="0.57534246575342463"/>
    <n v="731.20833333333337"/>
    <n v="8413.9041095890407"/>
    <n v="74222.654109589042"/>
  </r>
  <r>
    <s v="G-7667"/>
    <x v="0"/>
    <s v="Saundra Smiddy  "/>
    <d v="2011-10-11T00:00:00"/>
    <s v="Banda 15"/>
    <x v="2"/>
    <n v="12737"/>
    <n v="636.85"/>
    <n v="1273.7"/>
    <n v="764.22"/>
    <n v="3311.62"/>
    <n v="3438.9900000000002"/>
    <n v="22162.38"/>
    <n v="849.55790000000013"/>
    <n v="1699.1158000000003"/>
    <n v="0"/>
    <n v="66487.14"/>
    <n v="6.2328767123287667"/>
    <n v="738.74599999999998"/>
    <n v="92090.254794520544"/>
    <n v="158577.39479452054"/>
  </r>
  <r>
    <s v="G07719"/>
    <x v="2"/>
    <s v="Krystyna Summerlin  "/>
    <d v="2011-02-01T00:00:00"/>
    <s v="Banda 15"/>
    <x v="1"/>
    <n v="11973.6"/>
    <n v="1197.3600000000001"/>
    <n v="119.736"/>
    <n v="1676.3040000000003"/>
    <n v="2993.4"/>
    <n v="4789.4400000000005"/>
    <n v="22749.840000000004"/>
    <n v="944.71704"/>
    <n v="1889.43408"/>
    <n v="0"/>
    <n v="68249.520000000019"/>
    <n v="6.9232876712328766"/>
    <n v="758.32800000000009"/>
    <n v="105002.45786301371"/>
    <n v="173251.97786301374"/>
  </r>
  <r>
    <s v="A07387"/>
    <x v="0"/>
    <s v="Shenika Lamont  "/>
    <d v="2016-08-11T00:00:00"/>
    <s v="Banda 17"/>
    <x v="0"/>
    <n v="30728.500000000004"/>
    <n v="2765.5650000000001"/>
    <n v="2765.5650000000001"/>
    <n v="307.28500000000003"/>
    <n v="10447.690000000002"/>
    <n v="7682.1250000000009"/>
    <n v="54696.73000000001"/>
    <n v="2064.9552000000003"/>
    <n v="4129.9104000000007"/>
    <n v="4129.9104000000007"/>
    <n v="164090.19000000003"/>
    <n v="1.3945205479452054"/>
    <n v="1823.2243333333338"/>
    <n v="50850.475926940657"/>
    <n v="214940.66592694068"/>
  </r>
  <r>
    <s v="L-8422"/>
    <x v="1"/>
    <s v="Kimberely Houtz  "/>
    <d v="2011-03-11T00:00:00"/>
    <s v="Banda 15"/>
    <x v="2"/>
    <n v="11322"/>
    <n v="792.54000000000008"/>
    <n v="1698.3"/>
    <n v="1698.3"/>
    <n v="3056.94"/>
    <n v="3962.7"/>
    <n v="22530.78"/>
    <n v="909.15660000000003"/>
    <n v="1818.3132000000001"/>
    <n v="0"/>
    <n v="67592.34"/>
    <n v="6.8191780821917805"/>
    <n v="751.02599999999995"/>
    <n v="102427.60076712327"/>
    <n v="170019.94076712325"/>
  </r>
  <r>
    <s v="A08076"/>
    <x v="3"/>
    <s v="Herlinda Thorp  "/>
    <d v="2013-10-13T00:00:00"/>
    <s v="Banda 15"/>
    <x v="4"/>
    <n v="18935"/>
    <n v="1704.1499999999999"/>
    <n v="2461.5500000000002"/>
    <n v="2461.5500000000002"/>
    <n v="5680.5"/>
    <n v="6059.2"/>
    <n v="37301.949999999997"/>
    <n v="1486.3975"/>
    <n v="2972.7950000000001"/>
    <n v="2972.7950000000001"/>
    <n v="111905.84999999999"/>
    <n v="4.2246575342465755"/>
    <n v="1243.3983333333333"/>
    <n v="105058.64273972604"/>
    <n v="216964.49273972603"/>
  </r>
  <r>
    <s v="R07915"/>
    <x v="3"/>
    <s v="Gabrielle Merriman  "/>
    <d v="2015-04-11T00:00:00"/>
    <s v="Banda 19"/>
    <x v="1"/>
    <n v="38126.700000000004"/>
    <n v="2287.6020000000003"/>
    <n v="2668.8690000000006"/>
    <n v="4575.2040000000006"/>
    <n v="13725.612000000001"/>
    <n v="13344.345000000001"/>
    <n v="74728.331999999995"/>
    <n v="2962.4445900000005"/>
    <n v="5924.889180000001"/>
    <n v="0"/>
    <n v="224184.99599999998"/>
    <n v="2.7315068493150685"/>
    <n v="2490.9443999999999"/>
    <n v="136080.63379726026"/>
    <n v="360265.62979726028"/>
  </r>
  <r>
    <s v="L-8497"/>
    <x v="0"/>
    <s v="Charisse Weist  "/>
    <d v="2013-12-18T00:00:00"/>
    <s v="Banda 20"/>
    <x v="2"/>
    <n v="96791"/>
    <n v="8711.19"/>
    <n v="4839.55"/>
    <n v="967.91"/>
    <n v="24197.75"/>
    <n v="28069.39"/>
    <n v="163576.79000000004"/>
    <n v="6359.1687000000002"/>
    <n v="12718.3374"/>
    <n v="0"/>
    <n v="490730.37000000011"/>
    <n v="4.043835616438356"/>
    <n v="5452.5596666666679"/>
    <n v="440985.09961643844"/>
    <n v="931715.46961643849"/>
  </r>
  <r>
    <s v="G-8387"/>
    <x v="1"/>
    <s v="Shannan Dingess  "/>
    <d v="2013-10-28T00:00:00"/>
    <s v="Banda 17"/>
    <x v="2"/>
    <n v="24594"/>
    <n v="1475.6399999999999"/>
    <n v="1475.6399999999999"/>
    <n v="1967.52"/>
    <n v="6148.5"/>
    <n v="7378.2"/>
    <n v="43039.5"/>
    <n v="1684.6889999999999"/>
    <n v="3369.3779999999997"/>
    <n v="0"/>
    <n v="129118.5"/>
    <n v="4.183561643835616"/>
    <n v="1434.65"/>
    <n v="120038.93424657533"/>
    <n v="249157.43424657534"/>
  </r>
  <r>
    <s v="G08375"/>
    <x v="2"/>
    <s v="Saundra Smiddy  "/>
    <d v="2016-08-26T00:00:00"/>
    <s v="Banda 15"/>
    <x v="1"/>
    <n v="13812.300000000001"/>
    <n v="1243.107"/>
    <n v="1933.7220000000004"/>
    <n v="552.49200000000008"/>
    <n v="3453.0750000000003"/>
    <n v="4143.6900000000005"/>
    <n v="25138.385999999999"/>
    <n v="987.57945000000018"/>
    <n v="1975.1589000000004"/>
    <n v="0"/>
    <n v="75415.157999999996"/>
    <n v="1.3534246575342466"/>
    <n v="837.94619999999998"/>
    <n v="22681.940975342466"/>
    <n v="98097.098975342466"/>
  </r>
  <r>
    <s v="R-7602"/>
    <x v="3"/>
    <s v="Tomoko Vierra  "/>
    <d v="2016-07-28T00:00:00"/>
    <s v="Banda 15"/>
    <x v="2"/>
    <n v="11429"/>
    <n v="685.74"/>
    <n v="1142.9000000000001"/>
    <n v="1485.77"/>
    <n v="3885.86"/>
    <n v="3314.41"/>
    <n v="21943.68"/>
    <n v="852.60339999999997"/>
    <n v="1705.2067999999999"/>
    <n v="0"/>
    <n v="65831.040000000008"/>
    <n v="1.4328767123287671"/>
    <n v="731.45600000000002"/>
    <n v="20961.725369863016"/>
    <n v="86792.765369863017"/>
  </r>
  <r>
    <s v="A07730"/>
    <x v="0"/>
    <s v="Margarete Sauer  "/>
    <d v="2015-01-01T00:00:00"/>
    <s v="Banda 16"/>
    <x v="1"/>
    <n v="15939"/>
    <n v="796.95"/>
    <n v="796.95"/>
    <n v="956.33999999999992"/>
    <n v="4941.09"/>
    <n v="6216.21"/>
    <n v="29646.54"/>
    <n v="1189.0494000000001"/>
    <n v="2378.0988000000002"/>
    <n v="0"/>
    <n v="88939.62"/>
    <n v="3.0054794520547947"/>
    <n v="988.21800000000007"/>
    <n v="59401.377863013702"/>
    <n v="148340.9978630137"/>
  </r>
  <r>
    <s v="R07346"/>
    <x v="3"/>
    <s v="Audrea Franke  "/>
    <d v="2012-06-19T00:00:00"/>
    <s v="Banda 15"/>
    <x v="2"/>
    <n v="9508"/>
    <n v="950.80000000000007"/>
    <n v="1045.8800000000001"/>
    <n v="285.24"/>
    <n v="2757.3199999999997"/>
    <n v="3042.56"/>
    <n v="17589.8"/>
    <n v="694.08399999999995"/>
    <n v="1388.1679999999999"/>
    <n v="0"/>
    <n v="52769.399999999994"/>
    <n v="5.5424657534246577"/>
    <n v="586.3266666666666"/>
    <n v="64993.909406392697"/>
    <n v="117763.30940639268"/>
  </r>
  <r>
    <s v="A-8254"/>
    <x v="0"/>
    <s v="Aretha Newbern  "/>
    <d v="2011-06-20T00:00:00"/>
    <s v="Banda 15"/>
    <x v="1"/>
    <n v="10620"/>
    <n v="955.8"/>
    <n v="1062"/>
    <n v="1062"/>
    <n v="4248"/>
    <n v="3610.8"/>
    <n v="21558.6"/>
    <n v="851.72400000000016"/>
    <n v="1703.4480000000003"/>
    <n v="0"/>
    <n v="64675.799999999996"/>
    <n v="6.5424657534246577"/>
    <n v="718.62"/>
    <n v="94030.934794520552"/>
    <n v="158706.73479452054"/>
  </r>
  <r>
    <s v="A08408"/>
    <x v="1"/>
    <s v="Johnette Chapple  "/>
    <d v="2015-10-27T00:00:00"/>
    <s v="Banda 16"/>
    <x v="1"/>
    <n v="13297.5"/>
    <n v="930.82500000000005"/>
    <n v="1329.75"/>
    <n v="1462.7249999999999"/>
    <n v="4654.125"/>
    <n v="4521.1500000000005"/>
    <n v="26196.075000000001"/>
    <n v="1037.2049999999999"/>
    <n v="2074.41"/>
    <n v="0"/>
    <n v="78588.225000000006"/>
    <n v="2.1863013698630138"/>
    <n v="873.20249999999999"/>
    <n v="38181.676438356168"/>
    <n v="116769.90143835617"/>
  </r>
  <r>
    <s v="A-8359"/>
    <x v="0"/>
    <s v="Susanna Vosburgh  "/>
    <d v="2012-11-11T00:00:00"/>
    <s v="Banda 15"/>
    <x v="4"/>
    <n v="16675"/>
    <n v="1334"/>
    <n v="166.75"/>
    <n v="1000.5"/>
    <n v="5669.5"/>
    <n v="4669"/>
    <n v="29514.75"/>
    <n v="1133.9000000000001"/>
    <n v="2267.8000000000002"/>
    <n v="2267.8000000000002"/>
    <n v="88544.25"/>
    <n v="5.1452054794520548"/>
    <n v="983.82500000000005"/>
    <n v="101239.63561643836"/>
    <n v="189783.88561643835"/>
  </r>
  <r>
    <s v="G07676"/>
    <x v="1"/>
    <s v="Mary Herb  "/>
    <d v="2015-11-20T00:00:00"/>
    <s v="Banda 15"/>
    <x v="2"/>
    <n v="9371"/>
    <n v="749.68000000000006"/>
    <n v="1218.23"/>
    <n v="749.68000000000006"/>
    <n v="3186.1400000000003"/>
    <n v="2998.7200000000003"/>
    <n v="18273.45"/>
    <n v="717.81860000000006"/>
    <n v="1435.6372000000001"/>
    <n v="0"/>
    <n v="54820.350000000006"/>
    <n v="2.1205479452054794"/>
    <n v="609.11500000000001"/>
    <n v="25833.151232876709"/>
    <n v="80653.501232876719"/>
  </r>
  <r>
    <s v="A08001"/>
    <x v="3"/>
    <s v="Emmy Trader  "/>
    <d v="2013-04-14T00:00:00"/>
    <s v="Banda 15"/>
    <x v="4"/>
    <n v="14862.5"/>
    <n v="743.125"/>
    <n v="148.625"/>
    <n v="1486.25"/>
    <n v="4607.375"/>
    <n v="4310.125"/>
    <n v="26158"/>
    <n v="1010.6500000000001"/>
    <n v="2021.3000000000002"/>
    <n v="2021.3000000000002"/>
    <n v="78474"/>
    <n v="4.7232876712328764"/>
    <n v="871.93333333333328"/>
    <n v="82367.83926940638"/>
    <n v="160841.8392694064"/>
  </r>
  <r>
    <s v="L07920"/>
    <x v="1"/>
    <s v="Colene Apicella  "/>
    <d v="2013-05-09T00:00:00"/>
    <s v="Banda 15"/>
    <x v="0"/>
    <n v="13029.500000000002"/>
    <n v="912.06500000000017"/>
    <n v="912.06500000000017"/>
    <n v="1824.1300000000003"/>
    <n v="4430.0300000000007"/>
    <n v="4690.6200000000008"/>
    <n v="25798.410000000003"/>
    <n v="1034.5423000000001"/>
    <n v="2069.0846000000001"/>
    <n v="2069.0846000000001"/>
    <n v="77395.23000000001"/>
    <n v="4.6547945205479451"/>
    <n v="859.94700000000012"/>
    <n v="80057.531671232879"/>
    <n v="157452.76167123287"/>
  </r>
  <r>
    <s v="G-7703"/>
    <x v="1"/>
    <s v="Laverna Goble  "/>
    <d v="2011-10-09T00:00:00"/>
    <s v="Banda 15"/>
    <x v="2"/>
    <n v="12409"/>
    <n v="620.45000000000005"/>
    <n v="992.72"/>
    <n v="1737.2600000000002"/>
    <n v="4219.0600000000004"/>
    <n v="4963.6000000000004"/>
    <n v="24942.090000000004"/>
    <n v="1010.0926000000002"/>
    <n v="2020.1852000000003"/>
    <n v="0"/>
    <n v="74826.270000000019"/>
    <n v="6.2383561643835614"/>
    <n v="831.40300000000013"/>
    <n v="103731.76060273973"/>
    <n v="178558.03060273975"/>
  </r>
  <r>
    <s v="A08134"/>
    <x v="1"/>
    <s v="Veola Frase  "/>
    <d v="2017-11-02T00:00:00"/>
    <s v="Banda 15"/>
    <x v="4"/>
    <n v="15217.5"/>
    <n v="760.875"/>
    <n v="760.875"/>
    <n v="1673.925"/>
    <n v="5630.4750000000004"/>
    <n v="4108.7250000000004"/>
    <n v="28152.375"/>
    <n v="1072.83375"/>
    <n v="2145.6675"/>
    <n v="2145.6675"/>
    <n v="84457.125"/>
    <n v="0.16712328767123288"/>
    <n v="938.41250000000002"/>
    <n v="3136.6116438356166"/>
    <n v="87593.736643835611"/>
  </r>
  <r>
    <s v="A08228"/>
    <x v="0"/>
    <s v="Daysi Armas  "/>
    <d v="2011-10-06T00:00:00"/>
    <s v="Banda 15"/>
    <x v="2"/>
    <n v="9390"/>
    <n v="751.2"/>
    <n v="281.7"/>
    <n v="187.8"/>
    <n v="2629.2000000000003"/>
    <n v="2817"/>
    <n v="16056.900000000001"/>
    <n v="623.49599999999998"/>
    <n v="1246.992"/>
    <n v="0"/>
    <n v="48170.700000000004"/>
    <n v="6.2465753424657535"/>
    <n v="535.23"/>
    <n v="66867.090410958903"/>
    <n v="115037.7904109589"/>
  </r>
  <r>
    <s v="G-8494"/>
    <x v="0"/>
    <s v="Della Muniz  "/>
    <d v="2012-11-06T00:00:00"/>
    <s v="Banda 17"/>
    <x v="2"/>
    <n v="29337"/>
    <n v="2346.96"/>
    <n v="3813.81"/>
    <n v="2053.59"/>
    <n v="10854.69"/>
    <n v="10561.32"/>
    <n v="58967.37"/>
    <n v="2341.0925999999999"/>
    <n v="4682.1851999999999"/>
    <n v="0"/>
    <n v="176902.11000000002"/>
    <n v="5.1589041095890407"/>
    <n v="1965.5790000000002"/>
    <n v="202804.67161643834"/>
    <n v="379706.78161643835"/>
  </r>
  <r>
    <s v="L07383"/>
    <x v="3"/>
    <s v="Gemma Percell  "/>
    <d v="2017-02-04T00:00:00"/>
    <s v="Banda 15"/>
    <x v="0"/>
    <n v="10582"/>
    <n v="952.38"/>
    <n v="1375.66"/>
    <n v="317.45999999999998"/>
    <n v="4021.16"/>
    <n v="3386.2400000000002"/>
    <n v="20634.899999999998"/>
    <n v="803.17380000000003"/>
    <n v="1606.3476000000001"/>
    <n v="1606.3476000000001"/>
    <n v="61904.7"/>
    <n v="0.90958904109589045"/>
    <n v="687.82999999999993"/>
    <n v="12512.852602739726"/>
    <n v="74417.552602739728"/>
  </r>
  <r>
    <s v="G08342"/>
    <x v="1"/>
    <s v="Kandace Navin  "/>
    <d v="2013-09-19T00:00:00"/>
    <s v="Banda 15"/>
    <x v="2"/>
    <n v="10205"/>
    <n v="510.25"/>
    <n v="816.4"/>
    <n v="1020.5"/>
    <n v="3265.6"/>
    <n v="3673.7999999999997"/>
    <n v="19491.55"/>
    <n v="775.57999999999993"/>
    <n v="1551.1599999999999"/>
    <n v="0"/>
    <n v="58474.649999999994"/>
    <n v="4.2904109589041095"/>
    <n v="649.71833333333336"/>
    <n v="55751.173150684932"/>
    <n v="114225.82315068493"/>
  </r>
  <r>
    <s v="L-7652"/>
    <x v="0"/>
    <s v="Janene Wellman  "/>
    <d v="2014-06-30T00:00:00"/>
    <s v="Banda 15"/>
    <x v="2"/>
    <n v="9520"/>
    <n v="856.8"/>
    <n v="856.8"/>
    <n v="285.59999999999997"/>
    <n v="2951.2"/>
    <n v="2570.4"/>
    <n v="17040.8"/>
    <n v="654.024"/>
    <n v="1308.048"/>
    <n v="0"/>
    <n v="51122.399999999994"/>
    <n v="3.5123287671232877"/>
    <n v="568.02666666666664"/>
    <n v="39901.92803652968"/>
    <n v="91024.328036529681"/>
  </r>
  <r>
    <s v="R07841"/>
    <x v="2"/>
    <s v="Tomoko Parente  "/>
    <d v="2015-09-10T00:00:00"/>
    <s v="Banda 17"/>
    <x v="2"/>
    <n v="24752"/>
    <n v="2227.6799999999998"/>
    <n v="1237.6000000000001"/>
    <n v="1732.64"/>
    <n v="9158.24"/>
    <n v="8168.1600000000008"/>
    <n v="47276.32"/>
    <n v="1858.8752000000002"/>
    <n v="3717.7504000000004"/>
    <n v="0"/>
    <n v="141828.96"/>
    <n v="2.3150684931506849"/>
    <n v="1575.8773333333334"/>
    <n v="72965.279269406397"/>
    <n v="214794.23926940639"/>
  </r>
  <r>
    <s v="A-7806"/>
    <x v="3"/>
    <s v="Gemma Percell  "/>
    <d v="2011-01-14T00:00:00"/>
    <s v="Banda 15"/>
    <x v="1"/>
    <n v="10185.300000000001"/>
    <n v="611.11800000000005"/>
    <n v="814.82400000000007"/>
    <n v="203.70600000000002"/>
    <n v="3055.59"/>
    <n v="3666.7080000000001"/>
    <n v="18537.246000000003"/>
    <n v="733.34160000000008"/>
    <n v="1466.6832000000002"/>
    <n v="0"/>
    <n v="55611.738000000012"/>
    <n v="6.9726027397260273"/>
    <n v="617.90820000000008"/>
    <n v="86168.568164383571"/>
    <n v="141780.3061643836"/>
  </r>
  <r>
    <s v="R-7340"/>
    <x v="1"/>
    <s v="Wade Landen  "/>
    <d v="2017-08-21T00:00:00"/>
    <s v="Banda 16"/>
    <x v="1"/>
    <n v="12927.6"/>
    <n v="1034.2080000000001"/>
    <n v="1034.2080000000001"/>
    <n v="387.82799999999997"/>
    <n v="4395.384"/>
    <n v="3490.4520000000002"/>
    <n v="23269.680000000004"/>
    <n v="886.83336000000008"/>
    <n v="1773.6667200000002"/>
    <n v="0"/>
    <n v="69809.040000000008"/>
    <n v="0.36712328767123287"/>
    <n v="775.65600000000018"/>
    <n v="5695.2276164383566"/>
    <n v="75504.267616438359"/>
  </r>
  <r>
    <s v="A08214"/>
    <x v="6"/>
    <s v="Krystyna Summerlin  "/>
    <d v="2013-03-10T00:00:00"/>
    <s v="Banda 15"/>
    <x v="3"/>
    <n v="7245.75"/>
    <n v="724.57500000000005"/>
    <n v="579.66"/>
    <n v="941.94749999999999"/>
    <n v="2536.0124999999998"/>
    <n v="2173.7249999999999"/>
    <n v="14201.67"/>
    <n v="559.37189999999998"/>
    <n v="1118.7438"/>
    <n v="0"/>
    <n v="42605.01"/>
    <n v="4.8191780821917805"/>
    <n v="473.38900000000001"/>
    <n v="45626.917863013696"/>
    <n v="88231.927863013698"/>
  </r>
  <r>
    <s v="A08261"/>
    <x v="1"/>
    <s v="Henry Maberry  "/>
    <d v="2015-01-01T00:00:00"/>
    <s v="Banda 18"/>
    <x v="1"/>
    <n v="28073.7"/>
    <n v="1965.1590000000003"/>
    <n v="561.47400000000005"/>
    <n v="3088.107"/>
    <n v="8983.5840000000007"/>
    <n v="9264.3209999999999"/>
    <n v="51936.345000000001"/>
    <n v="2054.9948399999998"/>
    <n v="4109.9896799999997"/>
    <n v="0"/>
    <n v="155809.035"/>
    <n v="3.0054794520547947"/>
    <n v="1731.2115000000001"/>
    <n v="104062.4118082192"/>
    <n v="259871.44680821919"/>
  </r>
  <r>
    <s v="L08256"/>
    <x v="6"/>
    <s v="January Heslop  "/>
    <d v="2016-10-17T00:00:00"/>
    <s v="Banda 20"/>
    <x v="1"/>
    <n v="93794.400000000009"/>
    <n v="6565.6080000000011"/>
    <n v="6565.6080000000011"/>
    <n v="10317.384000000002"/>
    <n v="34703.928"/>
    <n v="26262.432000000004"/>
    <n v="178209.36000000002"/>
    <n v="6865.7500800000007"/>
    <n v="13731.500160000001"/>
    <n v="0"/>
    <n v="534628.08000000007"/>
    <n v="1.210958904109589"/>
    <n v="5940.3120000000008"/>
    <n v="143869.47419178084"/>
    <n v="678497.55419178098"/>
  </r>
  <r>
    <s v="A-8381"/>
    <x v="5"/>
    <s v="Gabrielle Merriman  "/>
    <d v="2017-02-19T00:00:00"/>
    <s v="Banda 15"/>
    <x v="0"/>
    <n v="12861.2"/>
    <n v="771.67200000000003"/>
    <n v="1286.1200000000001"/>
    <n v="1157.508"/>
    <n v="4887.2560000000003"/>
    <n v="3472.5240000000003"/>
    <n v="24436.280000000002"/>
    <n v="931.15088000000003"/>
    <n v="1862.3017600000001"/>
    <n v="1862.3017600000001"/>
    <n v="73308.840000000011"/>
    <n v="0.86849315068493149"/>
    <n v="814.54266666666672"/>
    <n v="14148.494538812785"/>
    <n v="87457.334538812793"/>
  </r>
  <r>
    <s v="A08470"/>
    <x v="7"/>
    <s v="Tanner Cambridge  "/>
    <d v="2017-04-22T00:00:00"/>
    <s v="Banda 17"/>
    <x v="4"/>
    <n v="40882.5"/>
    <n v="2452.9499999999998"/>
    <n v="2452.9499999999998"/>
    <n v="817.65"/>
    <n v="13900.050000000001"/>
    <n v="12264.75"/>
    <n v="72770.850000000006"/>
    <n v="2788.1864999999998"/>
    <n v="5576.3729999999996"/>
    <n v="5576.3729999999996"/>
    <n v="218312.55000000002"/>
    <n v="0.69863013698630139"/>
    <n v="2425.6950000000002"/>
    <n v="33893.272602739729"/>
    <n v="252205.82260273973"/>
  </r>
  <r>
    <s v="G08428"/>
    <x v="1"/>
    <s v="Margarete Sauer  "/>
    <d v="2013-04-21T00:00:00"/>
    <s v="Banda 15"/>
    <x v="1"/>
    <n v="8192.7000000000007"/>
    <n v="409.63500000000005"/>
    <n v="491.56200000000001"/>
    <n v="901.19700000000012"/>
    <n v="2949.3720000000003"/>
    <n v="2457.81"/>
    <n v="15402.276"/>
    <n v="595.6092900000001"/>
    <n v="1191.2185800000002"/>
    <n v="0"/>
    <n v="46206.828000000001"/>
    <n v="4.7041095890410958"/>
    <n v="513.40919999999994"/>
    <n v="48302.662816438351"/>
    <n v="94509.490816438352"/>
  </r>
  <r>
    <s v="A08216"/>
    <x v="3"/>
    <s v="Elton Verrier  "/>
    <d v="2016-02-05T00:00:00"/>
    <s v="Banda 15"/>
    <x v="1"/>
    <n v="10372.5"/>
    <n v="518.625"/>
    <n v="518.625"/>
    <n v="518.625"/>
    <n v="2904.3"/>
    <n v="3422.9250000000002"/>
    <n v="18255.599999999999"/>
    <n v="715.7025000000001"/>
    <n v="1431.4050000000002"/>
    <n v="0"/>
    <n v="54766.799999999996"/>
    <n v="1.9095890410958904"/>
    <n v="608.52"/>
    <n v="23240.462465753426"/>
    <n v="78007.262465753418"/>
  </r>
  <r>
    <s v="A08494"/>
    <x v="1"/>
    <s v="Lyla Falzone  "/>
    <d v="2014-12-07T00:00:00"/>
    <s v="Banda 15"/>
    <x v="0"/>
    <n v="13522.300000000001"/>
    <n v="811.33800000000008"/>
    <n v="405.66900000000004"/>
    <n v="676.11500000000012"/>
    <n v="4597.5820000000003"/>
    <n v="4327.1360000000004"/>
    <n v="24340.14"/>
    <n v="945.20877000000007"/>
    <n v="1890.4175400000001"/>
    <n v="1890.4175400000001"/>
    <n v="73020.42"/>
    <n v="3.0739726027397261"/>
    <n v="811.33799999999997"/>
    <n v="49880.615671232874"/>
    <n v="122901.03567123288"/>
  </r>
  <r>
    <s v="L-8408"/>
    <x v="0"/>
    <s v="Sterling Huston  "/>
    <d v="2015-10-07T00:00:00"/>
    <s v="Banda 15"/>
    <x v="1"/>
    <n v="9600.3000000000011"/>
    <n v="672.02100000000019"/>
    <n v="864.02700000000004"/>
    <n v="864.02700000000004"/>
    <n v="2976.0930000000003"/>
    <n v="2784.087"/>
    <n v="17760.555000000004"/>
    <n v="690.26157000000012"/>
    <n v="1380.5231400000002"/>
    <n v="0"/>
    <n v="53281.665000000008"/>
    <n v="2.2410958904109588"/>
    <n v="592.01850000000013"/>
    <n v="26535.404547945211"/>
    <n v="79817.069547945226"/>
  </r>
  <r>
    <s v="L-7674"/>
    <x v="1"/>
    <s v="Tyrell Herrmann  "/>
    <d v="2011-10-06T00:00:00"/>
    <s v="Banda 15"/>
    <x v="2"/>
    <n v="13920"/>
    <n v="974.40000000000009"/>
    <n v="696"/>
    <n v="139.20000000000002"/>
    <n v="5150.3999999999996"/>
    <n v="5289.6"/>
    <n v="26169.599999999999"/>
    <n v="1035.6479999999999"/>
    <n v="2071.2959999999998"/>
    <n v="0"/>
    <n v="78508.799999999988"/>
    <n v="6.2465753424657535"/>
    <n v="872.31999999999994"/>
    <n v="108980.2520547945"/>
    <n v="187489.05205479451"/>
  </r>
  <r>
    <s v="L-7490"/>
    <x v="0"/>
    <s v="Lyla Falzone  "/>
    <d v="2017-10-06T00:00:00"/>
    <s v="Banda 15"/>
    <x v="1"/>
    <n v="9448.2000000000007"/>
    <n v="944.82000000000016"/>
    <n v="1417.23"/>
    <n v="283.44600000000003"/>
    <n v="3590.3160000000003"/>
    <n v="3306.87"/>
    <n v="18990.882000000001"/>
    <n v="750.18708000000015"/>
    <n v="1500.3741600000003"/>
    <n v="0"/>
    <n v="56972.646000000008"/>
    <n v="0.24109589041095891"/>
    <n v="633.02940000000001"/>
    <n v="3052.4157369863015"/>
    <n v="60025.06173698631"/>
  </r>
  <r>
    <s v="L-8145"/>
    <x v="5"/>
    <s v="Marinda Skelley  "/>
    <d v="2013-02-26T00:00:00"/>
    <s v="Banda 15"/>
    <x v="2"/>
    <n v="11500"/>
    <n v="1150"/>
    <n v="345"/>
    <n v="1150"/>
    <n v="3105"/>
    <n v="4024.9999999999995"/>
    <n v="21275"/>
    <n v="860.2"/>
    <n v="1720.4"/>
    <n v="0"/>
    <n v="63825"/>
    <n v="4.8520547945205479"/>
    <n v="709.16666666666663"/>
    <n v="68818.310502283101"/>
    <n v="132643.3105022831"/>
  </r>
  <r>
    <s v="A-8495"/>
    <x v="0"/>
    <s v="Mary Herb  "/>
    <d v="2015-09-16T00:00:00"/>
    <s v="Banda 16"/>
    <x v="2"/>
    <n v="16337"/>
    <n v="1306.96"/>
    <n v="816.85"/>
    <n v="326.74"/>
    <n v="5391.21"/>
    <n v="5064.47"/>
    <n v="29243.23"/>
    <n v="1133.7878000000001"/>
    <n v="2267.5756000000001"/>
    <n v="0"/>
    <n v="87729.69"/>
    <n v="2.2986301369863016"/>
    <n v="974.77433333333329"/>
    <n v="44812.91318721461"/>
    <n v="132542.60318721461"/>
  </r>
  <r>
    <s v="L08184"/>
    <x v="7"/>
    <s v="Lyla Falzone  "/>
    <d v="2011-09-16T00:00:00"/>
    <s v="Banda 15"/>
    <x v="1"/>
    <n v="12348.9"/>
    <n v="1111.4009999999998"/>
    <n v="1234.8900000000001"/>
    <n v="740.93399999999997"/>
    <n v="4692.5820000000003"/>
    <n v="4816.0709999999999"/>
    <n v="24944.777999999998"/>
    <n v="1001.4957899999999"/>
    <n v="2002.9915799999999"/>
    <n v="0"/>
    <n v="74834.334000000003"/>
    <n v="6.3013698630136989"/>
    <n v="831.49259999999992"/>
    <n v="104790.84821917808"/>
    <n v="179625.18221917807"/>
  </r>
  <r>
    <s v="G07622"/>
    <x v="0"/>
    <s v="Lindsey Eckel  "/>
    <d v="2010-12-22T00:00:00"/>
    <s v="Banda 15"/>
    <x v="1"/>
    <n v="9047.7000000000007"/>
    <n v="904.7700000000001"/>
    <n v="904.7700000000001"/>
    <n v="995.24700000000007"/>
    <n v="3347.6490000000003"/>
    <n v="2895.2640000000001"/>
    <n v="18095.400000000001"/>
    <n v="714.76830000000018"/>
    <n v="1429.5366000000004"/>
    <n v="0"/>
    <n v="54286.200000000004"/>
    <n v="7.0356164383561648"/>
    <n v="603.18000000000006"/>
    <n v="84874.862465753438"/>
    <n v="139161.06246575344"/>
  </r>
  <r>
    <s v="G-7801"/>
    <x v="3"/>
    <s v="Henry Maberry  "/>
    <d v="2017-06-10T00:00:00"/>
    <s v="Banda 18"/>
    <x v="1"/>
    <n v="33094.800000000003"/>
    <n v="3309.4800000000005"/>
    <n v="3971.3760000000002"/>
    <n v="4964.22"/>
    <n v="10590.336000000001"/>
    <n v="10259.388000000001"/>
    <n v="66189.600000000006"/>
    <n v="2634.3460800000003"/>
    <n v="5268.6921600000005"/>
    <n v="0"/>
    <n v="198568.80000000002"/>
    <n v="0.56438356164383563"/>
    <n v="2206.3200000000002"/>
    <n v="24904.214794520551"/>
    <n v="223473.01479452057"/>
  </r>
  <r>
    <s v="L08458"/>
    <x v="1"/>
    <s v="Leontine Longacre  "/>
    <d v="2014-09-10T00:00:00"/>
    <s v="Banda 15"/>
    <x v="0"/>
    <n v="11346.500000000002"/>
    <n v="1021.1850000000002"/>
    <n v="226.93000000000004"/>
    <n v="340.39500000000004"/>
    <n v="4084.7400000000007"/>
    <n v="3744.3450000000007"/>
    <n v="20764.095000000005"/>
    <n v="812.40940000000001"/>
    <n v="1624.8188"/>
    <n v="1624.8188"/>
    <n v="62292.285000000018"/>
    <n v="3.3150684931506849"/>
    <n v="692.13650000000018"/>
    <n v="45889.598082191791"/>
    <n v="108181.88308219181"/>
  </r>
  <r>
    <s v="G07985"/>
    <x v="3"/>
    <s v="Jeane Putney  "/>
    <d v="2012-11-30T00:00:00"/>
    <s v="Banda 17"/>
    <x v="0"/>
    <n v="23752.300000000003"/>
    <n v="1662.6610000000003"/>
    <n v="1425.1380000000001"/>
    <n v="3087.7990000000004"/>
    <n v="6413.121000000001"/>
    <n v="9500.9200000000019"/>
    <n v="45841.938999999998"/>
    <n v="1881.1821600000003"/>
    <n v="3762.3643200000006"/>
    <n v="3762.3643200000006"/>
    <n v="137525.81699999998"/>
    <n v="5.0931506849315067"/>
    <n v="1528.0646333333332"/>
    <n v="155653.26867762554"/>
    <n v="293179.0856776255"/>
  </r>
  <r>
    <s v="R-8287"/>
    <x v="6"/>
    <s v="Juliet Pass  "/>
    <d v="2015-11-03T00:00:00"/>
    <s v="Banda 15"/>
    <x v="0"/>
    <n v="16065.500000000002"/>
    <n v="963.93000000000006"/>
    <n v="160.65500000000003"/>
    <n v="963.93000000000006"/>
    <n v="4177.0300000000007"/>
    <n v="5462.2700000000013"/>
    <n v="27793.314999999999"/>
    <n v="1102.0933000000002"/>
    <n v="2204.1866000000005"/>
    <n v="2204.1866000000005"/>
    <n v="83379.944999999992"/>
    <n v="2.1671232876712327"/>
    <n v="926.44383333333326"/>
    <n v="40154.360118721452"/>
    <n v="123534.30511872144"/>
  </r>
  <r>
    <s v="L07916"/>
    <x v="1"/>
    <s v="Henry Maberry  "/>
    <d v="2016-04-26T00:00:00"/>
    <s v="Banda 17"/>
    <x v="2"/>
    <n v="32775"/>
    <n v="2622"/>
    <n v="327.75"/>
    <n v="2622"/>
    <n v="9832.5"/>
    <n v="12454.5"/>
    <n v="60633.75"/>
    <n v="2451.5699999999997"/>
    <n v="4903.1399999999994"/>
    <n v="0"/>
    <n v="181901.25"/>
    <n v="1.6876712328767123"/>
    <n v="2021.125"/>
    <n v="68219.890410958906"/>
    <n v="250121.14041095891"/>
  </r>
  <r>
    <s v="A-7471"/>
    <x v="0"/>
    <s v="Nelia Sellner  "/>
    <d v="2012-11-05T00:00:00"/>
    <s v="Banda 20"/>
    <x v="2"/>
    <n v="102235"/>
    <n v="9201.15"/>
    <n v="12268.199999999999"/>
    <n v="14312.900000000001"/>
    <n v="36804.6"/>
    <n v="34759.9"/>
    <n v="209581.75"/>
    <n v="8362.8230000000003"/>
    <n v="16725.646000000001"/>
    <n v="0"/>
    <n v="628745.25"/>
    <n v="5.161643835616438"/>
    <n v="6986.0583333333334"/>
    <n v="721190.89863013686"/>
    <n v="1349936.1486301369"/>
  </r>
  <r>
    <s v="R-8307"/>
    <x v="1"/>
    <s v="Aretha Newbern  "/>
    <d v="2017-03-06T00:00:00"/>
    <s v="Banda 16"/>
    <x v="2"/>
    <n v="14555"/>
    <n v="1309.95"/>
    <n v="291.10000000000002"/>
    <n v="2037.7000000000003"/>
    <n v="4366.5"/>
    <n v="4948.7000000000007"/>
    <n v="27508.95"/>
    <n v="1106.18"/>
    <n v="2212.36"/>
    <n v="0"/>
    <n v="82526.850000000006"/>
    <n v="0.82739726027397265"/>
    <n v="916.96500000000003"/>
    <n v="15173.886575342465"/>
    <n v="97700.736575342467"/>
  </r>
  <r>
    <s v="A-7487"/>
    <x v="3"/>
    <s v="Lourie Ealy  "/>
    <d v="2012-02-22T00:00:00"/>
    <s v="Banda 15"/>
    <x v="2"/>
    <n v="10722"/>
    <n v="750.54000000000008"/>
    <n v="1179.42"/>
    <n v="1286.6399999999999"/>
    <n v="2894.94"/>
    <n v="2894.94"/>
    <n v="19728.48"/>
    <n v="767.6952"/>
    <n v="1535.3904"/>
    <n v="0"/>
    <n v="59185.440000000002"/>
    <n v="5.8657534246575347"/>
    <n v="657.61599999999999"/>
    <n v="77148.266082191782"/>
    <n v="136333.70608219178"/>
  </r>
  <r>
    <s v="R07622"/>
    <x v="2"/>
    <s v="Jordon Deschamp  "/>
    <d v="2012-03-01T00:00:00"/>
    <s v="Banda 17"/>
    <x v="2"/>
    <n v="24851"/>
    <n v="1739.5700000000002"/>
    <n v="2485.1000000000004"/>
    <n v="2236.5899999999997"/>
    <n v="9691.8900000000012"/>
    <n v="8697.8499999999985"/>
    <n v="49702"/>
    <n v="1960.7438999999999"/>
    <n v="3921.4877999999999"/>
    <n v="0"/>
    <n v="149106"/>
    <n v="5.8438356164383558"/>
    <n v="1656.7333333333333"/>
    <n v="193633.54520547943"/>
    <n v="342739.54520547943"/>
  </r>
  <r>
    <s v="G08396"/>
    <x v="1"/>
    <s v="Sandy Faison  "/>
    <d v="2013-04-06T00:00:00"/>
    <s v="Banda 19"/>
    <x v="0"/>
    <n v="61866.200000000004"/>
    <n v="5567.9580000000005"/>
    <n v="9279.93"/>
    <n v="7423.9440000000004"/>
    <n v="23509.156000000003"/>
    <n v="16703.874000000003"/>
    <n v="124351.06200000003"/>
    <n v="4807.003740000001"/>
    <n v="9614.007480000002"/>
    <n v="9614.007480000002"/>
    <n v="373053.1860000001"/>
    <n v="4.7452054794520544"/>
    <n v="4145.0354000000016"/>
    <n v="393380.8938520549"/>
    <n v="766434.07985205506"/>
  </r>
  <r>
    <s v="A08349"/>
    <x v="3"/>
    <s v="Gabrielle Merriman  "/>
    <d v="2016-09-18T00:00:00"/>
    <s v="Banda 15"/>
    <x v="0"/>
    <n v="9953.9000000000015"/>
    <n v="597.23400000000004"/>
    <n v="895.85100000000011"/>
    <n v="895.85100000000011"/>
    <n v="2687.5530000000008"/>
    <n v="3085.7090000000003"/>
    <n v="18116.098000000002"/>
    <n v="711.7038500000001"/>
    <n v="1423.4077000000002"/>
    <n v="1423.4077000000002"/>
    <n v="54348.294000000009"/>
    <n v="1.2904109589041095"/>
    <n v="603.86993333333339"/>
    <n v="15584.807594520549"/>
    <n v="69933.101594520558"/>
  </r>
  <r>
    <s v="L-8124"/>
    <x v="1"/>
    <s v="Davina Farraj  "/>
    <d v="2014-01-03T00:00:00"/>
    <s v="Banda 15"/>
    <x v="2"/>
    <n v="14688"/>
    <n v="1028.1600000000001"/>
    <n v="1762.56"/>
    <n v="1468.8000000000002"/>
    <n v="5728.3200000000006"/>
    <n v="3965.76"/>
    <n v="28641.599999999999"/>
    <n v="1095.7248"/>
    <n v="2191.4495999999999"/>
    <n v="0"/>
    <n v="85924.799999999988"/>
    <n v="4"/>
    <n v="954.71999999999991"/>
    <n v="76377.599999999991"/>
    <n v="162302.39999999997"/>
  </r>
  <r>
    <s v="R-8376"/>
    <x v="1"/>
    <s v="Mayra Stead  "/>
    <d v="2014-09-10T00:00:00"/>
    <s v="Banda 15"/>
    <x v="3"/>
    <n v="10409.25"/>
    <n v="936.83249999999998"/>
    <n v="1145.0174999999999"/>
    <n v="936.83249999999998"/>
    <n v="3643.2374999999997"/>
    <n v="3955.5149999999999"/>
    <n v="21026.685000000001"/>
    <n v="847.31295"/>
    <n v="1694.6259"/>
    <n v="0"/>
    <n v="63080.055000000008"/>
    <n v="3.3150684931506849"/>
    <n v="700.8895"/>
    <n v="46469.933972602739"/>
    <n v="109549.98897260275"/>
  </r>
  <r>
    <s v="L08268"/>
    <x v="0"/>
    <s v="Sha Desimone  "/>
    <d v="2011-06-01T00:00:00"/>
    <s v="Banda 17"/>
    <x v="0"/>
    <n v="31519.4"/>
    <n v="2206.3580000000002"/>
    <n v="2521.5520000000001"/>
    <n v="3782.328"/>
    <n v="10716.596000000001"/>
    <n v="10716.596000000001"/>
    <n v="61462.830000000016"/>
    <n v="2439.6015600000001"/>
    <n v="4879.2031200000001"/>
    <n v="4879.2031200000001"/>
    <n v="184388.49000000005"/>
    <n v="6.5945205479452058"/>
    <n v="2048.7610000000004"/>
    <n v="270211.93024657539"/>
    <n v="454600.42024657544"/>
  </r>
  <r>
    <s v="G08217"/>
    <x v="0"/>
    <s v="Janene Wellman  "/>
    <d v="2017-07-02T00:00:00"/>
    <s v="Banda 15"/>
    <x v="2"/>
    <n v="8103"/>
    <n v="486.18"/>
    <n v="891.33"/>
    <n v="729.27"/>
    <n v="2106.7800000000002"/>
    <n v="2998.11"/>
    <n v="15314.670000000002"/>
    <n v="617.44860000000006"/>
    <n v="1234.8972000000001"/>
    <n v="0"/>
    <n v="45944.010000000009"/>
    <n v="0.50410958904109593"/>
    <n v="510.48900000000009"/>
    <n v="5146.8480000000018"/>
    <n v="51090.858000000007"/>
  </r>
  <r>
    <s v="G-7941"/>
    <x v="0"/>
    <s v="Oneida Cosio  "/>
    <d v="2012-10-28T00:00:00"/>
    <s v="Banda 15"/>
    <x v="2"/>
    <n v="12467"/>
    <n v="623.35"/>
    <n v="498.68"/>
    <n v="249.34"/>
    <n v="4986.8"/>
    <n v="3116.75"/>
    <n v="21941.920000000002"/>
    <n v="811.60170000000005"/>
    <n v="1623.2034000000001"/>
    <n v="0"/>
    <n v="65825.760000000009"/>
    <n v="5.183561643835616"/>
    <n v="731.39733333333345"/>
    <n v="75824.8632694064"/>
    <n v="141650.62326940641"/>
  </r>
  <r>
    <s v="A-7364"/>
    <x v="4"/>
    <s v="Anastacia Delacruz  "/>
    <d v="2015-04-05T00:00:00"/>
    <s v="Banda 15"/>
    <x v="2"/>
    <n v="11078"/>
    <n v="1107.8"/>
    <n v="553.9"/>
    <n v="221.56"/>
    <n v="3212.62"/>
    <n v="4320.42"/>
    <n v="20494.299999999996"/>
    <n v="830.84999999999991"/>
    <n v="1661.6999999999998"/>
    <n v="0"/>
    <n v="61482.899999999987"/>
    <n v="2.7479452054794522"/>
    <n v="683.1433333333332"/>
    <n v="37544.808949771686"/>
    <n v="99027.708949771681"/>
  </r>
  <r>
    <s v="A-7657"/>
    <x v="3"/>
    <s v="Sandy Faison  "/>
    <d v="2012-10-30T00:00:00"/>
    <s v="Banda 15"/>
    <x v="1"/>
    <n v="8256.6"/>
    <n v="825.66000000000008"/>
    <n v="1155.9240000000002"/>
    <n v="1238.49"/>
    <n v="2559.5460000000003"/>
    <n v="2146.7160000000003"/>
    <n v="16182.936000000002"/>
    <n v="632.4555600000001"/>
    <n v="1264.9111200000002"/>
    <n v="0"/>
    <n v="48548.808000000005"/>
    <n v="5.1780821917808222"/>
    <n v="539.4312000000001"/>
    <n v="55864.381808219186"/>
    <n v="104413.18980821919"/>
  </r>
  <r>
    <s v="L08492"/>
    <x v="6"/>
    <s v="Jeni Buchman  "/>
    <d v="2017-10-25T00:00:00"/>
    <s v="Banda 16"/>
    <x v="4"/>
    <n v="18087.5"/>
    <n v="1808.75"/>
    <n v="1085.25"/>
    <n v="1627.875"/>
    <n v="7235"/>
    <n v="5968.875"/>
    <n v="35813.25"/>
    <n v="1410.8249999999998"/>
    <n v="2821.6499999999996"/>
    <n v="2821.6499999999996"/>
    <n v="107439.75"/>
    <n v="0.18904109589041096"/>
    <n v="1193.7750000000001"/>
    <n v="4513.4506849315067"/>
    <n v="111953.20068493151"/>
  </r>
  <r>
    <s v="L-8317"/>
    <x v="2"/>
    <s v="Justa Boer  "/>
    <d v="2012-10-11T00:00:00"/>
    <s v="Banda 17"/>
    <x v="4"/>
    <n v="38127.5"/>
    <n v="2668.9250000000002"/>
    <n v="381.27500000000003"/>
    <n v="762.55000000000007"/>
    <n v="11438.25"/>
    <n v="15251"/>
    <n v="68629.5"/>
    <n v="2768.0565000000006"/>
    <n v="5536.1130000000012"/>
    <n v="5536.1130000000012"/>
    <n v="205888.5"/>
    <n v="5.2301369863013702"/>
    <n v="2287.65"/>
    <n v="239294.45753424658"/>
    <n v="445182.95753424661"/>
  </r>
  <r>
    <s v="L-7536"/>
    <x v="4"/>
    <s v="Lyla Falzone  "/>
    <d v="2017-05-10T00:00:00"/>
    <s v="Banda 15"/>
    <x v="3"/>
    <n v="11596.5"/>
    <n v="811.75500000000011"/>
    <n v="1739.4749999999999"/>
    <n v="1043.6849999999999"/>
    <n v="3478.95"/>
    <n v="4058.7749999999996"/>
    <n v="22729.14"/>
    <n v="906.84630000000016"/>
    <n v="1813.6926000000003"/>
    <n v="0"/>
    <n v="68187.42"/>
    <n v="0.64931506849315068"/>
    <n v="757.63800000000003"/>
    <n v="9838.9153972602744"/>
    <n v="78026.335397260278"/>
  </r>
  <r>
    <s v="L-7731"/>
    <x v="3"/>
    <s v="Gerente"/>
    <d v="2011-03-05T00:00:00"/>
    <s v="Banda 15"/>
    <x v="1"/>
    <n v="9613.8000000000011"/>
    <n v="576.82800000000009"/>
    <n v="1057.518"/>
    <n v="96.138000000000019"/>
    <n v="2980.2780000000002"/>
    <n v="3076.4160000000006"/>
    <n v="17400.978000000003"/>
    <n v="674.88876000000016"/>
    <n v="1349.7775200000003"/>
    <n v="0"/>
    <n v="52202.934000000008"/>
    <n v="6.8356164383561646"/>
    <n v="580.03260000000012"/>
    <n v="79297.607506849337"/>
    <n v="131500.54150684935"/>
  </r>
  <r>
    <s v="A07917"/>
    <x v="3"/>
    <s v="Nelia Sellner  "/>
    <d v="2017-10-26T00:00:00"/>
    <s v="Banda 16"/>
    <x v="2"/>
    <n v="21768"/>
    <n v="1959.12"/>
    <n v="2612.16"/>
    <n v="3265.2"/>
    <n v="7183.4400000000005"/>
    <n v="8707.2000000000007"/>
    <n v="45495.119999999995"/>
    <n v="1863.3408000000002"/>
    <n v="3726.6816000000003"/>
    <n v="0"/>
    <n v="136485.35999999999"/>
    <n v="0.18630136986301371"/>
    <n v="1516.5039999999999"/>
    <n v="5650.5354520547944"/>
    <n v="142135.89545205477"/>
  </r>
  <r>
    <s v="R07808"/>
    <x v="2"/>
    <s v="Wade Landen  "/>
    <d v="2014-07-13T00:00:00"/>
    <s v="Banda 15"/>
    <x v="2"/>
    <n v="9445"/>
    <n v="944.5"/>
    <n v="472.25"/>
    <n v="1038.95"/>
    <n v="3494.65"/>
    <n v="3211.3"/>
    <n v="18606.650000000001"/>
    <n v="740.48800000000006"/>
    <n v="1480.9760000000001"/>
    <n v="0"/>
    <n v="55819.950000000004"/>
    <n v="3.4767123287671233"/>
    <n v="620.22166666666669"/>
    <n v="43126.646301369867"/>
    <n v="98946.596301369864"/>
  </r>
  <r>
    <s v="G08347"/>
    <x v="0"/>
    <s v="Erich Gattis  "/>
    <d v="2011-03-02T00:00:00"/>
    <s v="Banda 17"/>
    <x v="1"/>
    <n v="21388.5"/>
    <n v="1924.9649999999999"/>
    <n v="2566.62"/>
    <n v="3208.2750000000001"/>
    <n v="7058.2049999999999"/>
    <n v="7272.09"/>
    <n v="43418.654999999999"/>
    <n v="1741.0238999999999"/>
    <n v="3482.0477999999998"/>
    <n v="0"/>
    <n v="130255.965"/>
    <n v="6.8438356164383558"/>
    <n v="1447.2884999999999"/>
    <n v="198100.09167123283"/>
    <n v="328356.0566712328"/>
  </r>
  <r>
    <s v="R-7722"/>
    <x v="3"/>
    <s v="Lynne Gainey  "/>
    <d v="2011-11-27T00:00:00"/>
    <s v="Banda 15"/>
    <x v="1"/>
    <n v="8254.8000000000011"/>
    <n v="412.74000000000007"/>
    <n v="1073.1240000000003"/>
    <n v="495.28800000000007"/>
    <n v="2146.2480000000005"/>
    <n v="2724.0840000000003"/>
    <n v="15106.284000000001"/>
    <n v="595.17108000000007"/>
    <n v="1190.3421600000001"/>
    <n v="0"/>
    <n v="45318.852000000006"/>
    <n v="6.1041095890410961"/>
    <n v="503.54280000000006"/>
    <n v="61473.608679452067"/>
    <n v="106792.46067945208"/>
  </r>
  <r>
    <s v="A08174"/>
    <x v="1"/>
    <s v="Porsche Lockamy  "/>
    <d v="2017-06-06T00:00:00"/>
    <s v="Banda 15"/>
    <x v="1"/>
    <n v="12257.1"/>
    <n v="1225.71"/>
    <n v="245.14200000000002"/>
    <n v="245.14200000000002"/>
    <n v="4289.9849999999997"/>
    <n v="4167.4140000000007"/>
    <n v="22430.493000000002"/>
    <n v="883.73691000000008"/>
    <n v="1767.4738200000002"/>
    <n v="0"/>
    <n v="67291.479000000007"/>
    <n v="0.57534246575342463"/>
    <n v="747.68310000000008"/>
    <n v="8603.4767671232876"/>
    <n v="75894.955767123291"/>
  </r>
  <r>
    <s v="R07690"/>
    <x v="0"/>
    <s v="Margareta Schwing  "/>
    <d v="2012-03-22T00:00:00"/>
    <s v="Banda 15"/>
    <x v="2"/>
    <n v="14518"/>
    <n v="871.07999999999993"/>
    <n v="1887.3400000000001"/>
    <n v="1742.1599999999999"/>
    <n v="3919.86"/>
    <n v="5807.2000000000007"/>
    <n v="28745.64"/>
    <n v="1174.5062"/>
    <n v="2349.0124000000001"/>
    <n v="0"/>
    <n v="86236.92"/>
    <n v="5.7863013698630139"/>
    <n v="958.18799999999999"/>
    <n v="110887.29073972603"/>
    <n v="197124.21073972603"/>
  </r>
  <r>
    <s v="L-8027"/>
    <x v="0"/>
    <s v="Kimi Witter  "/>
    <d v="2014-04-02T00:00:00"/>
    <s v="Banda 15"/>
    <x v="0"/>
    <n v="10125.5"/>
    <n v="607.53"/>
    <n v="810.04"/>
    <n v="708.78500000000008"/>
    <n v="3543.9249999999997"/>
    <n v="3240.16"/>
    <n v="19035.939999999999"/>
    <n v="741.18659999999988"/>
    <n v="1482.3731999999998"/>
    <n v="1482.3731999999998"/>
    <n v="57107.819999999992"/>
    <n v="3.7561643835616438"/>
    <n v="634.53133333333324"/>
    <n v="47668.079890410954"/>
    <n v="104775.89989041095"/>
  </r>
  <r>
    <s v="A08018"/>
    <x v="1"/>
    <s v="Audrie Ehlert  "/>
    <d v="2011-03-07T00:00:00"/>
    <s v="Banda 15"/>
    <x v="2"/>
    <n v="10484"/>
    <n v="838.72"/>
    <n v="104.84"/>
    <n v="733.88000000000011"/>
    <n v="3250.04"/>
    <n v="2830.6800000000003"/>
    <n v="18242.16"/>
    <n v="701.37959999999998"/>
    <n v="1402.7592"/>
    <n v="0"/>
    <n v="54726.479999999996"/>
    <n v="6.8301369863013699"/>
    <n v="608.072"/>
    <n v="83064.301150684929"/>
    <n v="137790.78115068492"/>
  </r>
  <r>
    <s v="L08078"/>
    <x v="1"/>
    <s v="Shannan Dingess  "/>
    <d v="2014-12-24T00:00:00"/>
    <s v="Banda 17"/>
    <x v="4"/>
    <n v="32948.75"/>
    <n v="1976.925"/>
    <n v="988.46249999999998"/>
    <n v="4612.8250000000007"/>
    <n v="12850.012500000001"/>
    <n v="11532.0625"/>
    <n v="64909.037500000006"/>
    <n v="2570.0025000000005"/>
    <n v="5140.005000000001"/>
    <n v="5140.005000000001"/>
    <n v="194727.11250000002"/>
    <n v="3.0273972602739727"/>
    <n v="2163.6345833333335"/>
    <n v="131003.62819634704"/>
    <n v="325730.74069634709"/>
  </r>
  <r>
    <s v="G07931"/>
    <x v="3"/>
    <s v="Wade Landen  "/>
    <d v="2011-06-27T00:00:00"/>
    <s v="Banda 16"/>
    <x v="1"/>
    <n v="16672.5"/>
    <n v="1000.3499999999999"/>
    <n v="166.72499999999999"/>
    <n v="2334.15"/>
    <n v="5501.9250000000002"/>
    <n v="4168.125"/>
    <n v="29843.774999999998"/>
    <n v="1140.3989999999999"/>
    <n v="2280.7979999999998"/>
    <n v="0"/>
    <n v="89531.324999999997"/>
    <n v="6.5232876712328771"/>
    <n v="994.7924999999999"/>
    <n v="129786.35301369862"/>
    <n v="219317.67801369861"/>
  </r>
  <r>
    <s v="A07790"/>
    <x v="7"/>
    <s v="Shenika Lamont  "/>
    <d v="2017-08-03T00:00:00"/>
    <s v="Banda 17"/>
    <x v="2"/>
    <n v="26901"/>
    <n v="2421.0899999999997"/>
    <n v="1076.04"/>
    <n v="1614.06"/>
    <n v="8608.32"/>
    <n v="10760.400000000001"/>
    <n v="51380.91"/>
    <n v="2087.5176000000001"/>
    <n v="4175.0352000000003"/>
    <n v="0"/>
    <n v="154142.73000000001"/>
    <n v="0.41643835616438357"/>
    <n v="1712.6970000000001"/>
    <n v="14264.654465753427"/>
    <n v="168407.38446575345"/>
  </r>
  <r>
    <s v="A-8377"/>
    <x v="0"/>
    <s v="Erich Gattis  "/>
    <d v="2013-07-17T00:00:00"/>
    <s v="Banda 16"/>
    <x v="2"/>
    <n v="20740"/>
    <n v="1866.6"/>
    <n v="2281.4"/>
    <n v="2074"/>
    <n v="6844.2000000000007"/>
    <n v="6429.4"/>
    <n v="40235.599999999999"/>
    <n v="1584.5360000000001"/>
    <n v="3169.0720000000001"/>
    <n v="0"/>
    <n v="120706.79999999999"/>
    <n v="4.4657534246575343"/>
    <n v="1341.1866666666667"/>
    <n v="119788.17899543379"/>
    <n v="240494.97899543378"/>
  </r>
  <r>
    <s v="G-8427"/>
    <x v="3"/>
    <s v="Margurite Everton  "/>
    <d v="2012-03-23T00:00:00"/>
    <s v="Banda 15"/>
    <x v="1"/>
    <n v="8699.4"/>
    <n v="782.94599999999991"/>
    <n v="86.994"/>
    <n v="782.94599999999991"/>
    <n v="2261.8440000000001"/>
    <n v="2957.7960000000003"/>
    <n v="15571.926000000001"/>
    <n v="625.48686000000009"/>
    <n v="1250.9737200000002"/>
    <n v="0"/>
    <n v="46715.778000000006"/>
    <n v="5.7835616438356166"/>
    <n v="519.06420000000003"/>
    <n v="60040.79595616438"/>
    <n v="106756.57395616439"/>
  </r>
  <r>
    <s v="L-8331"/>
    <x v="3"/>
    <s v="Noble Portis  "/>
    <d v="2013-12-05T00:00:00"/>
    <s v="Banda 15"/>
    <x v="2"/>
    <n v="11944"/>
    <n v="1194.4000000000001"/>
    <n v="477.76"/>
    <n v="836.08"/>
    <n v="4658.16"/>
    <n v="3583.2"/>
    <n v="22693.600000000002"/>
    <n v="881.46720000000005"/>
    <n v="1762.9344000000001"/>
    <n v="0"/>
    <n v="68080.800000000003"/>
    <n v="4.0794520547945208"/>
    <n v="756.45333333333338"/>
    <n v="61718.302100456625"/>
    <n v="129799.10210045663"/>
  </r>
  <r>
    <s v="A-7850"/>
    <x v="0"/>
    <s v="Margarete Sauer  "/>
    <d v="2012-08-22T00:00:00"/>
    <s v="Banda 16"/>
    <x v="1"/>
    <n v="15579.9"/>
    <n v="1402.1909999999998"/>
    <n v="1713.789"/>
    <n v="1557.99"/>
    <n v="4673.9699999999993"/>
    <n v="5608.7639999999992"/>
    <n v="30536.604000000003"/>
    <n v="1230.8120999999999"/>
    <n v="2461.6241999999997"/>
    <n v="0"/>
    <n v="91609.812000000005"/>
    <n v="5.3671232876712329"/>
    <n v="1017.8868000000001"/>
    <n v="109262.47896986302"/>
    <n v="200872.29096986301"/>
  </r>
  <r>
    <s v="L07991"/>
    <x v="2"/>
    <s v="Geraldo Marty  "/>
    <d v="2014-01-21T00:00:00"/>
    <s v="Banda 15"/>
    <x v="1"/>
    <n v="11769.300000000001"/>
    <n v="588.46500000000003"/>
    <n v="470.77200000000005"/>
    <n v="353.07900000000001"/>
    <n v="3648.4830000000002"/>
    <n v="3295.4040000000005"/>
    <n v="20125.503000000004"/>
    <n v="765.00450000000012"/>
    <n v="1530.0090000000002"/>
    <n v="0"/>
    <n v="60376.509000000013"/>
    <n v="3.9506849315068493"/>
    <n v="670.85010000000011"/>
    <n v="53006.34762739727"/>
    <n v="113382.85662739728"/>
  </r>
  <r>
    <s v="A-7379"/>
    <x v="3"/>
    <s v="Kelley Bonenfant  "/>
    <d v="2011-02-08T00:00:00"/>
    <s v="Banda 17"/>
    <x v="2"/>
    <n v="22486"/>
    <n v="1349.1599999999999"/>
    <n v="2473.46"/>
    <n v="899.44"/>
    <n v="8769.5400000000009"/>
    <n v="6071.22"/>
    <n v="42048.82"/>
    <n v="1587.5116"/>
    <n v="3175.0232000000001"/>
    <n v="0"/>
    <n v="126146.45999999999"/>
    <n v="6.904109589041096"/>
    <n v="1401.6273333333334"/>
    <n v="193539.77424657537"/>
    <n v="319686.23424657539"/>
  </r>
  <r>
    <s v="G08143"/>
    <x v="3"/>
    <s v="Tyrell Herrmann  "/>
    <d v="2016-02-16T00:00:00"/>
    <s v="Banda 15"/>
    <x v="2"/>
    <n v="13327"/>
    <n v="1066.1600000000001"/>
    <n v="1066.1600000000001"/>
    <n v="666.35"/>
    <n v="5197.53"/>
    <n v="4264.6400000000003"/>
    <n v="25587.84"/>
    <n v="994.19420000000002"/>
    <n v="1988.3884"/>
    <n v="0"/>
    <n v="76763.520000000004"/>
    <n v="1.8794520547945206"/>
    <n v="852.928"/>
    <n v="32060.74564383562"/>
    <n v="108824.26564383562"/>
  </r>
  <r>
    <s v="G-8030"/>
    <x v="5"/>
    <s v="Tanner Cambridge  "/>
    <d v="2017-03-15T00:00:00"/>
    <s v="Banda 16"/>
    <x v="0"/>
    <n v="21921.9"/>
    <n v="2192.19"/>
    <n v="2849.8470000000002"/>
    <n v="1972.971"/>
    <n v="7234.2270000000008"/>
    <n v="7234.2270000000008"/>
    <n v="43405.362000000001"/>
    <n v="1725.25353"/>
    <n v="3450.5070599999999"/>
    <n v="3450.5070599999999"/>
    <n v="130216.08600000001"/>
    <n v="0.80273972602739729"/>
    <n v="1446.8453999999999"/>
    <n v="23228.8056"/>
    <n v="153444.8916"/>
  </r>
  <r>
    <s v="R08495"/>
    <x v="0"/>
    <s v="Laverna Goble  "/>
    <d v="2013-03-27T00:00:00"/>
    <s v="Banda 16"/>
    <x v="1"/>
    <n v="18582.3"/>
    <n v="1672.4069999999999"/>
    <n v="1672.4069999999999"/>
    <n v="1114.9379999999999"/>
    <n v="4831.3980000000001"/>
    <n v="6875.451"/>
    <n v="34748.900999999998"/>
    <n v="1406.68011"/>
    <n v="2813.36022"/>
    <n v="0"/>
    <n v="104246.70299999999"/>
    <n v="4.7726027397260271"/>
    <n v="1158.2966999999999"/>
    <n v="110561.80007671232"/>
    <n v="214808.50307671231"/>
  </r>
  <r>
    <s v="A08247"/>
    <x v="1"/>
    <s v="Emmy Trader  "/>
    <d v="2017-02-10T00:00:00"/>
    <s v="Banda 17"/>
    <x v="2"/>
    <n v="30359"/>
    <n v="2125.13"/>
    <n v="2732.31"/>
    <n v="4553.8499999999995"/>
    <n v="9714.880000000001"/>
    <n v="11232.83"/>
    <n v="60718"/>
    <n v="2453.0072000000005"/>
    <n v="4906.0144000000009"/>
    <n v="0"/>
    <n v="182154"/>
    <n v="0.89315068493150684"/>
    <n v="2023.9333333333334"/>
    <n v="36153.548858447495"/>
    <n v="218307.5488584475"/>
  </r>
  <r>
    <s v="G07713"/>
    <x v="0"/>
    <s v="Veola Frase  "/>
    <d v="2014-09-18T00:00:00"/>
    <s v="Banda 15"/>
    <x v="0"/>
    <n v="14370.400000000001"/>
    <n v="862.22400000000005"/>
    <n v="1293.336"/>
    <n v="2011.8560000000004"/>
    <n v="5604.456000000001"/>
    <n v="5604.456000000001"/>
    <n v="29746.728000000006"/>
    <n v="1195.6172800000002"/>
    <n v="2391.2345600000003"/>
    <n v="2391.2345600000003"/>
    <n v="89240.184000000023"/>
    <n v="3.2931506849315069"/>
    <n v="991.55760000000021"/>
    <n v="65306.971791780838"/>
    <n v="154547.15579178085"/>
  </r>
  <r>
    <s v="L08062"/>
    <x v="1"/>
    <s v="Jeane Putney  "/>
    <d v="2013-01-31T00:00:00"/>
    <s v="Banda 15"/>
    <x v="2"/>
    <n v="9762"/>
    <n v="878.57999999999993"/>
    <n v="976.2"/>
    <n v="1269.06"/>
    <n v="2928.6"/>
    <n v="2635.7400000000002"/>
    <n v="18450.18"/>
    <n v="720.43559999999991"/>
    <n v="1440.8711999999998"/>
    <n v="0"/>
    <n v="55350.54"/>
    <n v="4.9232876712328766"/>
    <n v="615.00599999999997"/>
    <n v="60557.029150684924"/>
    <n v="115907.56915068493"/>
  </r>
  <r>
    <s v="L07798"/>
    <x v="1"/>
    <s v="Aretha Newbern  "/>
    <d v="2014-10-09T00:00:00"/>
    <s v="Banda 15"/>
    <x v="1"/>
    <n v="8526.6"/>
    <n v="426.33000000000004"/>
    <n v="255.798"/>
    <n v="852.66000000000008"/>
    <n v="2643.2460000000001"/>
    <n v="3240.1080000000002"/>
    <n v="15944.742000000002"/>
    <n v="640.34765999999991"/>
    <n v="1280.6953199999998"/>
    <n v="0"/>
    <n v="47834.22600000001"/>
    <n v="3.2356164383561645"/>
    <n v="531.49140000000011"/>
    <n v="34394.046213698639"/>
    <n v="82228.272213698656"/>
  </r>
  <r>
    <s v="A-8403"/>
    <x v="0"/>
    <s v="Lyla Falzone  "/>
    <d v="2017-06-09T00:00:00"/>
    <s v="Banda 18"/>
    <x v="0"/>
    <n v="47267.000000000007"/>
    <n v="3781.3600000000006"/>
    <n v="945.34000000000015"/>
    <n v="2836.0200000000004"/>
    <n v="17961.460000000003"/>
    <n v="13707.43"/>
    <n v="86498.610000000015"/>
    <n v="3322.8701000000005"/>
    <n v="6645.7402000000011"/>
    <n v="6645.7402000000011"/>
    <n v="259495.83000000005"/>
    <n v="0.56712328767123288"/>
    <n v="2883.2870000000007"/>
    <n v="32703.584054794526"/>
    <n v="292199.41405479459"/>
  </r>
  <r>
    <s v="A-7407"/>
    <x v="1"/>
    <s v="Santa Brister  "/>
    <d v="2015-09-14T00:00:00"/>
    <s v="Banda 15"/>
    <x v="0"/>
    <n v="11848.1"/>
    <n v="829.36700000000008"/>
    <n v="1066.329"/>
    <n v="1421.7719999999999"/>
    <n v="3554.43"/>
    <n v="3554.43"/>
    <n v="22274.428"/>
    <n v="874.38977999999997"/>
    <n v="1748.7795599999999"/>
    <n v="1748.7795599999999"/>
    <n v="66823.284"/>
    <n v="2.3041095890410959"/>
    <n v="742.48093333333338"/>
    <n v="34215.148763470323"/>
    <n v="101038.43276347032"/>
  </r>
  <r>
    <s v="A-7590"/>
    <x v="1"/>
    <s v="Ileen Reynosa  "/>
    <d v="2016-06-29T00:00:00"/>
    <s v="Banda 17"/>
    <x v="1"/>
    <n v="27502.2"/>
    <n v="1375.1100000000001"/>
    <n v="550.04399999999998"/>
    <n v="2475.1979999999999"/>
    <n v="11000.880000000001"/>
    <n v="10725.858"/>
    <n v="53629.29"/>
    <n v="2134.1707200000001"/>
    <n v="4268.3414400000001"/>
    <n v="0"/>
    <n v="160887.87"/>
    <n v="1.5123287671232877"/>
    <n v="1787.643"/>
    <n v="54070.078684931505"/>
    <n v="214957.9486849315"/>
  </r>
  <r>
    <s v="R08376"/>
    <x v="1"/>
    <s v="Daysi Armas  "/>
    <d v="2014-05-08T00:00:00"/>
    <s v="Banda 15"/>
    <x v="2"/>
    <n v="9768"/>
    <n v="976.80000000000007"/>
    <n v="390.72"/>
    <n v="1269.8400000000001"/>
    <n v="3321.1200000000003"/>
    <n v="3614.16"/>
    <n v="19340.64"/>
    <n v="783.39359999999999"/>
    <n v="1566.7872"/>
    <n v="0"/>
    <n v="58021.919999999998"/>
    <n v="3.6575342465753424"/>
    <n v="644.68799999999999"/>
    <n v="47159.368767123291"/>
    <n v="105181.28876712329"/>
  </r>
  <r>
    <s v="L07845"/>
    <x v="3"/>
    <s v="Susanna Vosburgh  "/>
    <d v="2017-07-26T00:00:00"/>
    <s v="Banda 16"/>
    <x v="0"/>
    <n v="20007.900000000001"/>
    <n v="1400.5530000000003"/>
    <n v="200.07900000000001"/>
    <n v="2200.8690000000001"/>
    <n v="6602.6070000000009"/>
    <n v="5802.2910000000002"/>
    <n v="36214.298999999999"/>
    <n v="1406.55537"/>
    <n v="2813.1107400000001"/>
    <n v="2813.1107400000001"/>
    <n v="108642.897"/>
    <n v="0.43835616438356162"/>
    <n v="1207.1433"/>
    <n v="10583.174136986299"/>
    <n v="119226.0711369863"/>
  </r>
  <r>
    <s v="L07572"/>
    <x v="2"/>
    <s v="Gabrielle Merriman  "/>
    <d v="2011-05-17T00:00:00"/>
    <s v="Banda 15"/>
    <x v="4"/>
    <n v="17953.75"/>
    <n v="1795.375"/>
    <n v="1615.8374999999999"/>
    <n v="2513.5250000000001"/>
    <n v="7001.9625000000005"/>
    <n v="6104.2750000000005"/>
    <n v="36984.725000000006"/>
    <n v="1474.0028749999999"/>
    <n v="2948.0057499999998"/>
    <n v="2948.0057499999998"/>
    <n v="110954.17500000002"/>
    <n v="6.6356164383561644"/>
    <n v="1232.8241666666668"/>
    <n v="163610.9661187215"/>
    <n v="274565.14111872151"/>
  </r>
  <r>
    <s v="A-8495"/>
    <x v="0"/>
    <s v="Sandy Faison  "/>
    <d v="2013-09-28T00:00:00"/>
    <s v="Banda 18"/>
    <x v="1"/>
    <n v="35150.400000000001"/>
    <n v="3163.5360000000001"/>
    <n v="2109.0239999999999"/>
    <n v="703.00800000000004"/>
    <n v="12302.64"/>
    <n v="13357.152"/>
    <n v="66785.759999999995"/>
    <n v="2667.91536"/>
    <n v="5335.8307199999999"/>
    <n v="0"/>
    <n v="200357.27999999997"/>
    <n v="4.2657534246575342"/>
    <n v="2226.192"/>
    <n v="189927.72295890408"/>
    <n v="390285.00295890402"/>
  </r>
  <r>
    <s v="A-8118"/>
    <x v="0"/>
    <s v="Colene Apicella  "/>
    <d v="2016-03-27T00:00:00"/>
    <s v="Banda 17"/>
    <x v="4"/>
    <n v="38241.25"/>
    <n v="3441.7125000000001"/>
    <n v="764.82500000000005"/>
    <n v="764.82500000000005"/>
    <n v="12237.2"/>
    <n v="10707.550000000001"/>
    <n v="66157.362500000003"/>
    <n v="2539.2190000000001"/>
    <n v="5078.4380000000001"/>
    <n v="5078.4380000000001"/>
    <n v="198472.08750000002"/>
    <n v="1.7698630136986302"/>
    <n v="2205.2454166666666"/>
    <n v="78059.645981735157"/>
    <n v="276531.73348173517"/>
  </r>
  <r>
    <s v="L07654"/>
    <x v="0"/>
    <s v="Clara Lamas  "/>
    <d v="2015-09-25T00:00:00"/>
    <s v="Banda 15"/>
    <x v="0"/>
    <n v="14804.900000000001"/>
    <n v="1036.3430000000003"/>
    <n v="1480.4900000000002"/>
    <n v="1776.5880000000002"/>
    <n v="5329.7640000000001"/>
    <n v="5773.911000000001"/>
    <n v="30201.996000000003"/>
    <n v="1218.4432700000002"/>
    <n v="2436.8865400000004"/>
    <n v="2436.8865400000004"/>
    <n v="90605.988000000012"/>
    <n v="2.2739726027397262"/>
    <n v="1006.7332000000001"/>
    <n v="45785.67430136988"/>
    <n v="136391.66230136988"/>
  </r>
  <r>
    <s v="A08231"/>
    <x v="1"/>
    <s v="Nena Custis  "/>
    <d v="2016-06-19T00:00:00"/>
    <s v="Banda 15"/>
    <x v="1"/>
    <n v="10075.5"/>
    <n v="806.04"/>
    <n v="1410.5700000000002"/>
    <n v="100.755"/>
    <n v="3828.69"/>
    <n v="2619.63"/>
    <n v="18841.185000000001"/>
    <n v="710.32274999999993"/>
    <n v="1420.6454999999999"/>
    <n v="0"/>
    <n v="56523.555000000008"/>
    <n v="1.5397260273972602"/>
    <n v="628.03950000000009"/>
    <n v="19340.175287671234"/>
    <n v="75863.730287671235"/>
  </r>
  <r>
    <s v="R-7992"/>
    <x v="1"/>
    <s v="Lourie Ealy  "/>
    <d v="2012-12-12T00:00:00"/>
    <s v="Banda 16"/>
    <x v="1"/>
    <n v="12981.6"/>
    <n v="1298.1600000000001"/>
    <n v="1947.24"/>
    <n v="1557.7919999999999"/>
    <n v="4024.2960000000003"/>
    <n v="3245.4"/>
    <n v="25054.488000000005"/>
    <n v="971.0236799999999"/>
    <n v="1942.0473599999998"/>
    <n v="0"/>
    <n v="75163.464000000007"/>
    <n v="5.0602739726027401"/>
    <n v="835.14960000000019"/>
    <n v="84521.715682191818"/>
    <n v="159685.17968219181"/>
  </r>
  <r>
    <s v="G08095"/>
    <x v="3"/>
    <s v="Colene Apicella  "/>
    <d v="2013-05-01T00:00:00"/>
    <s v="Banda 15"/>
    <x v="1"/>
    <n v="11422.800000000001"/>
    <n v="913.82400000000007"/>
    <n v="913.82400000000007"/>
    <n v="1256.508"/>
    <n v="3655.2960000000003"/>
    <n v="3997.98"/>
    <n v="22160.232"/>
    <n v="886.40928000000008"/>
    <n v="1772.8185600000002"/>
    <n v="0"/>
    <n v="66480.695999999996"/>
    <n v="4.6767123287671231"/>
    <n v="738.67439999999999"/>
    <n v="69091.353468493151"/>
    <n v="135572.04946849315"/>
  </r>
  <r>
    <s v="A08109"/>
    <x v="0"/>
    <s v="Kimi Witter  "/>
    <d v="2014-01-08T00:00:00"/>
    <s v="Banda 16"/>
    <x v="4"/>
    <n v="21261.25"/>
    <n v="2126.125"/>
    <n v="1488.2875000000001"/>
    <n v="2126.125"/>
    <n v="6803.6"/>
    <n v="6590.9875000000002"/>
    <n v="40396.375"/>
    <n v="1596.7198750000002"/>
    <n v="3193.4397500000005"/>
    <n v="3193.4397500000005"/>
    <n v="121189.125"/>
    <n v="3.9863013698630136"/>
    <n v="1346.5458333333333"/>
    <n v="107354.75"/>
    <n v="228543.875"/>
  </r>
  <r>
    <s v="A-7783"/>
    <x v="3"/>
    <s v="Lean Hersom  "/>
    <d v="2014-08-06T00:00:00"/>
    <s v="Banda 16"/>
    <x v="2"/>
    <n v="17479"/>
    <n v="1223.5300000000002"/>
    <n v="2447.0600000000004"/>
    <n v="1922.69"/>
    <n v="4719.33"/>
    <n v="6117.65"/>
    <n v="33909.26"/>
    <n v="1361.6140999999998"/>
    <n v="2723.2281999999996"/>
    <n v="0"/>
    <n v="101727.78"/>
    <n v="3.4109589041095889"/>
    <n v="1130.3086666666668"/>
    <n v="77108.728219178083"/>
    <n v="178836.50821917807"/>
  </r>
  <r>
    <s v="A-7310"/>
    <x v="1"/>
    <s v="Alysia Thaxton  "/>
    <d v="2014-09-14T00:00:00"/>
    <s v="Banda 16"/>
    <x v="0"/>
    <n v="16457.100000000002"/>
    <n v="1151.9970000000003"/>
    <n v="2303.9940000000006"/>
    <n v="2303.9940000000006"/>
    <n v="4607.9880000000012"/>
    <n v="5924.5560000000005"/>
    <n v="32749.629000000001"/>
    <n v="1323.1508400000002"/>
    <n v="2646.3016800000005"/>
    <n v="2646.3016800000005"/>
    <n v="98248.887000000002"/>
    <n v="3.3041095890410959"/>
    <n v="1091.6542999999999"/>
    <n v="72138.908810958907"/>
    <n v="170387.79581095889"/>
  </r>
  <r>
    <s v="G07812"/>
    <x v="3"/>
    <s v="Edyth Judkins  "/>
    <d v="2017-03-08T00:00:00"/>
    <s v="Banda 15"/>
    <x v="2"/>
    <n v="8026"/>
    <n v="401.3"/>
    <n v="321.04000000000002"/>
    <n v="882.86"/>
    <n v="2969.62"/>
    <n v="3130.1400000000003"/>
    <n v="15730.96"/>
    <n v="630.04100000000005"/>
    <n v="1260.0820000000001"/>
    <n v="0"/>
    <n v="47192.88"/>
    <n v="0.82191780821917804"/>
    <n v="524.3653333333333"/>
    <n v="8619.7041095890399"/>
    <n v="55812.584109589036"/>
  </r>
  <r>
    <s v="R-8075"/>
    <x v="1"/>
    <s v="Idell Ding  "/>
    <d v="2017-09-13T00:00:00"/>
    <s v="Banda 20"/>
    <x v="2"/>
    <n v="106487"/>
    <n v="9583.83"/>
    <n v="3194.6099999999997"/>
    <n v="5324.35"/>
    <n v="27686.620000000003"/>
    <n v="35140.71"/>
    <n v="187417.12"/>
    <n v="7454.09"/>
    <n v="14908.18"/>
    <n v="0"/>
    <n v="562251.36"/>
    <n v="0.30410958904109592"/>
    <n v="6247.2373333333335"/>
    <n v="37996.89556164384"/>
    <n v="600248.25556164386"/>
  </r>
  <r>
    <s v="R07320"/>
    <x v="1"/>
    <s v="Lourie Ealy  "/>
    <d v="2016-09-09T00:00:00"/>
    <s v="Banda 17"/>
    <x v="2"/>
    <n v="31765"/>
    <n v="3176.5"/>
    <n v="3494.15"/>
    <n v="4764.75"/>
    <n v="10800.1"/>
    <n v="11117.75"/>
    <n v="65118.25"/>
    <n v="2623.7889999999998"/>
    <n v="5247.5779999999995"/>
    <n v="0"/>
    <n v="195354.75"/>
    <n v="1.3150684931506849"/>
    <n v="2170.6083333333331"/>
    <n v="57089.972602739719"/>
    <n v="252444.72260273973"/>
  </r>
  <r>
    <s v="L07374"/>
    <x v="3"/>
    <s v="Daysi Armas  "/>
    <d v="2010-11-09T00:00:00"/>
    <s v="Banda 16"/>
    <x v="2"/>
    <n v="17830"/>
    <n v="1426.4"/>
    <n v="356.6"/>
    <n v="1961.3"/>
    <n v="5883.9000000000005"/>
    <n v="5705.6"/>
    <n v="33163.800000000003"/>
    <n v="1308.722"/>
    <n v="2617.444"/>
    <n v="0"/>
    <n v="99491.400000000009"/>
    <n v="7.1534246575342468"/>
    <n v="1105.46"/>
    <n v="158156.49643835617"/>
    <n v="257647.8964383562"/>
  </r>
  <r>
    <s v="G07943"/>
    <x v="3"/>
    <s v="Lourie Ealy  "/>
    <d v="2014-09-15T00:00:00"/>
    <s v="Banda 16"/>
    <x v="2"/>
    <n v="21487"/>
    <n v="1933.83"/>
    <n v="2578.44"/>
    <n v="2148.7000000000003"/>
    <n v="6446.0999999999995"/>
    <n v="6446.0999999999995"/>
    <n v="41040.17"/>
    <n v="1615.8224000000002"/>
    <n v="3231.6448000000005"/>
    <n v="0"/>
    <n v="123120.51"/>
    <n v="3.3013698630136985"/>
    <n v="1368.0056666666667"/>
    <n v="90325.853607305937"/>
    <n v="213446.36360730592"/>
  </r>
  <r>
    <s v="L-8305"/>
    <x v="3"/>
    <s v="Della Muniz  "/>
    <d v="2011-07-02T00:00:00"/>
    <s v="Banda 16"/>
    <x v="2"/>
    <n v="15711"/>
    <n v="1571.1000000000001"/>
    <n v="2042.43"/>
    <n v="942.66"/>
    <n v="5027.5200000000004"/>
    <n v="4713.3"/>
    <n v="30008.01"/>
    <n v="1175.1828"/>
    <n v="2350.3656000000001"/>
    <n v="0"/>
    <n v="90024.03"/>
    <n v="6.5095890410958903"/>
    <n v="1000.2669999999999"/>
    <n v="130226.54202739726"/>
    <n v="220250.57202739725"/>
  </r>
  <r>
    <s v="L-8335"/>
    <x v="1"/>
    <s v="Trudy Gaulding  "/>
    <d v="2014-10-14T00:00:00"/>
    <s v="Banda 16"/>
    <x v="4"/>
    <n v="18736.25"/>
    <n v="1311.5375000000001"/>
    <n v="1873.625"/>
    <n v="1873.625"/>
    <n v="5995.6"/>
    <n v="5246.1500000000005"/>
    <n v="35036.787499999999"/>
    <n v="1356.5045"/>
    <n v="2713.009"/>
    <n v="2713.009"/>
    <n v="105110.36249999999"/>
    <n v="3.2219178082191782"/>
    <n v="1167.8929166666667"/>
    <n v="75257.099726027402"/>
    <n v="180367.46222602739"/>
  </r>
  <r>
    <s v="A-7792"/>
    <x v="3"/>
    <s v="Kristan Botelho  "/>
    <d v="2017-06-10T00:00:00"/>
    <s v="Banda 15"/>
    <x v="2"/>
    <n v="11003"/>
    <n v="1100.3"/>
    <n v="990.27"/>
    <n v="1650.45"/>
    <n v="3520.96"/>
    <n v="2970.8100000000004"/>
    <n v="21235.79"/>
    <n v="831.82679999999993"/>
    <n v="1663.6535999999999"/>
    <n v="0"/>
    <n v="63707.37"/>
    <n v="0.56438356164383563"/>
    <n v="707.85966666666673"/>
    <n v="7990.0871963470327"/>
    <n v="71697.457196347037"/>
  </r>
  <r>
    <s v="R-7463"/>
    <x v="0"/>
    <s v="Sandy Faison  "/>
    <d v="2012-12-26T00:00:00"/>
    <s v="Banda 16"/>
    <x v="1"/>
    <n v="18443.7"/>
    <n v="922.18500000000006"/>
    <n v="1291.0590000000002"/>
    <n v="1291.0590000000002"/>
    <n v="5164.2360000000008"/>
    <n v="5901.9840000000004"/>
    <n v="33014.223000000005"/>
    <n v="1292.9033700000002"/>
    <n v="2585.8067400000004"/>
    <n v="0"/>
    <n v="99042.669000000024"/>
    <n v="5.021917808219178"/>
    <n v="1100.4741000000001"/>
    <n v="110529.80960547947"/>
    <n v="209572.4786054795"/>
  </r>
  <r>
    <s v="L08134"/>
    <x v="2"/>
    <s v="Shonta Stefan  "/>
    <d v="2010-12-09T00:00:00"/>
    <s v="Banda 16"/>
    <x v="4"/>
    <n v="22913.75"/>
    <n v="1374.825"/>
    <n v="1145.6875"/>
    <n v="1833.1000000000001"/>
    <n v="8478.0874999999996"/>
    <n v="8936.3625000000011"/>
    <n v="44681.8125"/>
    <n v="1787.2725"/>
    <n v="3574.5450000000001"/>
    <n v="3574.5450000000001"/>
    <n v="134045.4375"/>
    <n v="7.0712328767123287"/>
    <n v="1489.39375"/>
    <n v="210637.00102739726"/>
    <n v="344682.43852739723"/>
  </r>
  <r>
    <s v="R-8348"/>
    <x v="0"/>
    <s v="Lindsey Eckel  "/>
    <d v="2016-10-16T00:00:00"/>
    <s v="Banda 15"/>
    <x v="0"/>
    <n v="16206.300000000001"/>
    <n v="972.37800000000004"/>
    <n v="1458.567"/>
    <n v="2430.9450000000002"/>
    <n v="4861.8900000000003"/>
    <n v="5348.0790000000006"/>
    <n v="31278.159"/>
    <n v="1244.6438400000002"/>
    <n v="2489.2876800000004"/>
    <n v="2489.2876800000004"/>
    <n v="93834.476999999999"/>
    <n v="1.2136986301369863"/>
    <n v="1042.6052999999999"/>
    <n v="25308.172487671232"/>
    <n v="119142.64948767124"/>
  </r>
  <r>
    <s v="A-8106"/>
    <x v="4"/>
    <s v="Colene Apicella  "/>
    <d v="2011-09-19T00:00:00"/>
    <s v="Banda 15"/>
    <x v="0"/>
    <n v="15054.6"/>
    <n v="1053.8220000000001"/>
    <n v="1354.914"/>
    <n v="1053.8220000000001"/>
    <n v="3914.1960000000004"/>
    <n v="3914.1960000000004"/>
    <n v="26345.55"/>
    <n v="1013.17458"/>
    <n v="2026.34916"/>
    <n v="2026.34916"/>
    <n v="79036.649999999994"/>
    <n v="6.2931506849315069"/>
    <n v="878.18499999999995"/>
    <n v="110531.01068493149"/>
    <n v="189567.6606849315"/>
  </r>
  <r>
    <s v="A07459"/>
    <x v="1"/>
    <s v="Erich Gattis  "/>
    <d v="2017-03-08T00:00:00"/>
    <s v="Banda 16"/>
    <x v="1"/>
    <n v="13905"/>
    <n v="695.25"/>
    <n v="1251.45"/>
    <n v="973.35000000000014"/>
    <n v="4866.75"/>
    <n v="5562"/>
    <n v="27253.8"/>
    <n v="1092.933"/>
    <n v="2185.866"/>
    <n v="0"/>
    <n v="81761.399999999994"/>
    <n v="0.82191780821917804"/>
    <n v="908.45999999999992"/>
    <n v="14933.589041095887"/>
    <n v="96694.989041095876"/>
  </r>
  <r>
    <s v="G08117"/>
    <x v="3"/>
    <s v="Jayme Tolleson  "/>
    <d v="2015-12-27T00:00:00"/>
    <s v="Banda 15"/>
    <x v="2"/>
    <n v="12301"/>
    <n v="1107.0899999999999"/>
    <n v="369.03"/>
    <n v="615.05000000000007"/>
    <n v="4920.4000000000005"/>
    <n v="3321.2700000000004"/>
    <n v="22633.84"/>
    <n v="861.06999999999994"/>
    <n v="1722.1399999999999"/>
    <n v="0"/>
    <n v="67901.52"/>
    <n v="2.0191780821917806"/>
    <n v="754.4613333333333"/>
    <n v="30467.835762557072"/>
    <n v="98369.355762557068"/>
  </r>
  <r>
    <s v="R-8139"/>
    <x v="0"/>
    <s v="Adalberto Mcferrin  "/>
    <d v="2012-10-23T00:00:00"/>
    <s v="Banda 17"/>
    <x v="2"/>
    <n v="30919"/>
    <n v="1855.1399999999999"/>
    <n v="1545.95"/>
    <n v="3091.9"/>
    <n v="8348.130000000001"/>
    <n v="8348.130000000001"/>
    <n v="54108.25"/>
    <n v="2090.1243999999997"/>
    <n v="4180.2487999999994"/>
    <n v="0"/>
    <n v="162324.75"/>
    <n v="5.1972602739726028"/>
    <n v="1803.6083333333333"/>
    <n v="187476.43881278537"/>
    <n v="349801.18881278537"/>
  </r>
  <r>
    <s v="L-8109"/>
    <x v="1"/>
    <s v="Colene Apicella  "/>
    <d v="2011-08-01T00:00:00"/>
    <s v="Banda 15"/>
    <x v="2"/>
    <n v="8681"/>
    <n v="694.48"/>
    <n v="434.05"/>
    <n v="347.24"/>
    <n v="2604.2999999999997"/>
    <n v="2517.4899999999998"/>
    <n v="15278.559999999998"/>
    <n v="591.17610000000002"/>
    <n v="1182.3522"/>
    <n v="0"/>
    <n v="45835.679999999993"/>
    <n v="6.4273972602739722"/>
    <n v="509.28533333333326"/>
    <n v="65467.583123287659"/>
    <n v="111303.26312328764"/>
  </r>
  <r>
    <s v="G07411"/>
    <x v="1"/>
    <s v="Charisse Weist  "/>
    <d v="2016-04-27T00:00:00"/>
    <s v="Banda 15"/>
    <x v="1"/>
    <n v="8677.8000000000011"/>
    <n v="867.7800000000002"/>
    <n v="867.7800000000002"/>
    <n v="954.55800000000011"/>
    <n v="3384.3420000000006"/>
    <n v="2516.5620000000004"/>
    <n v="17268.822000000004"/>
    <n v="672.5295000000001"/>
    <n v="1345.0590000000002"/>
    <n v="0"/>
    <n v="51806.466000000015"/>
    <n v="1.6849315068493151"/>
    <n v="575.62740000000008"/>
    <n v="19397.854849315074"/>
    <n v="71204.320849315089"/>
  </r>
  <r>
    <s v="G07774"/>
    <x v="3"/>
    <s v="Roosevelt Saleem  "/>
    <d v="2012-02-13T00:00:00"/>
    <s v="Banda 20"/>
    <x v="2"/>
    <n v="118150"/>
    <n v="9452"/>
    <n v="12996.5"/>
    <n v="3544.5"/>
    <n v="34263.5"/>
    <n v="38989.5"/>
    <n v="217396"/>
    <n v="8565.875"/>
    <n v="17131.75"/>
    <n v="0"/>
    <n v="652188"/>
    <n v="5.8904109589041092"/>
    <n v="7246.5333333333338"/>
    <n v="853701.18721461191"/>
    <n v="1505889.187214612"/>
  </r>
  <r>
    <s v="A08430"/>
    <x v="3"/>
    <s v="Kimi Witter  "/>
    <d v="2015-04-26T00:00:00"/>
    <s v="Banda 15"/>
    <x v="0"/>
    <n v="12432.2"/>
    <n v="1118.8979999999999"/>
    <n v="1616.1860000000001"/>
    <n v="745.93200000000002"/>
    <n v="4351.2699999999995"/>
    <n v="4351.2699999999995"/>
    <n v="24615.756000000001"/>
    <n v="977.17092000000002"/>
    <n v="1954.34184"/>
    <n v="1954.34184"/>
    <n v="73847.268000000011"/>
    <n v="2.6904109589041094"/>
    <n v="820.52520000000004"/>
    <n v="44150.999802739723"/>
    <n v="117998.26780273973"/>
  </r>
  <r>
    <s v="R07807"/>
    <x v="0"/>
    <s v="Mayra Stead  "/>
    <d v="2013-02-16T00:00:00"/>
    <s v="Banda 15"/>
    <x v="0"/>
    <n v="15011.7"/>
    <n v="1501.17"/>
    <n v="1501.17"/>
    <n v="1501.17"/>
    <n v="6004.68"/>
    <n v="4053.1590000000006"/>
    <n v="29573.048999999999"/>
    <n v="1139.3880300000001"/>
    <n v="2278.7760600000001"/>
    <n v="2278.7760600000001"/>
    <n v="88719.146999999997"/>
    <n v="4.8794520547945206"/>
    <n v="985.76829999999995"/>
    <n v="96200.183139726025"/>
    <n v="184919.33013972602"/>
  </r>
  <r>
    <s v="G07496"/>
    <x v="3"/>
    <s v="Davina Farraj  "/>
    <d v="2015-01-26T00:00:00"/>
    <s v="Banda 18"/>
    <x v="2"/>
    <n v="40679"/>
    <n v="3661.1099999999997"/>
    <n v="4067.9"/>
    <n v="6101.8499999999995"/>
    <n v="11390.12"/>
    <n v="15051.23"/>
    <n v="80951.209999999992"/>
    <n v="3303.1347999999998"/>
    <n v="6606.2695999999996"/>
    <n v="0"/>
    <n v="242853.62999999998"/>
    <n v="2.9369863013698629"/>
    <n v="2698.3736666666664"/>
    <n v="158501.72989954337"/>
    <n v="401355.35989954334"/>
  </r>
  <r>
    <s v="A-8300"/>
    <x v="7"/>
    <s v="Shenika Lamont  "/>
    <d v="2016-03-18T00:00:00"/>
    <s v="Banda 15"/>
    <x v="2"/>
    <n v="11981"/>
    <n v="718.86"/>
    <n v="958.48"/>
    <n v="718.86"/>
    <n v="3115.06"/>
    <n v="4792.4000000000005"/>
    <n v="22284.660000000003"/>
    <n v="905.7636"/>
    <n v="1811.5272"/>
    <n v="0"/>
    <n v="66853.98000000001"/>
    <n v="1.7945205479452055"/>
    <n v="742.82200000000012"/>
    <n v="26660.186849315072"/>
    <n v="93514.166849315079"/>
  </r>
  <r>
    <s v="G-8302"/>
    <x v="0"/>
    <s v="Kimberely Houtz  "/>
    <d v="2015-08-31T00:00:00"/>
    <s v="Banda 15"/>
    <x v="3"/>
    <n v="9182.25"/>
    <n v="459.11250000000001"/>
    <n v="1285.5150000000001"/>
    <n v="367.29"/>
    <n v="3121.9650000000001"/>
    <n v="2571.0300000000002"/>
    <n v="16987.162499999999"/>
    <n v="646.43040000000008"/>
    <n v="1292.8608000000002"/>
    <n v="0"/>
    <n v="50961.487499999996"/>
    <n v="2.3424657534246576"/>
    <n v="566.23874999999998"/>
    <n v="26527.897602739726"/>
    <n v="77489.385102739718"/>
  </r>
  <r>
    <s v="A-7441"/>
    <x v="3"/>
    <s v="Enrique Kehrer  "/>
    <d v="2015-01-10T00:00:00"/>
    <s v="Banda 15"/>
    <x v="2"/>
    <n v="13891"/>
    <n v="1111.28"/>
    <n v="138.91"/>
    <n v="972.37000000000012"/>
    <n v="4306.21"/>
    <n v="4722.9400000000005"/>
    <n v="25142.71"/>
    <n v="997.37379999999996"/>
    <n v="1994.7475999999999"/>
    <n v="0"/>
    <n v="75428.13"/>
    <n v="2.9808219178082194"/>
    <n v="838.09033333333332"/>
    <n v="49963.960694063935"/>
    <n v="125392.09069406394"/>
  </r>
  <r>
    <s v="L08109"/>
    <x v="1"/>
    <s v="Jeni Buchman  "/>
    <d v="2016-08-17T00:00:00"/>
    <s v="Banda 15"/>
    <x v="3"/>
    <n v="11327.25"/>
    <n v="566.36250000000007"/>
    <n v="1245.9974999999999"/>
    <n v="1245.9974999999999"/>
    <n v="3171.63"/>
    <n v="4191.0824999999995"/>
    <n v="21748.32"/>
    <n v="874.46370000000002"/>
    <n v="1748.9274"/>
    <n v="0"/>
    <n v="65244.959999999999"/>
    <n v="1.3780821917808219"/>
    <n v="724.94399999999996"/>
    <n v="19980.648328767122"/>
    <n v="85225.608328767121"/>
  </r>
  <r>
    <s v="A-8142"/>
    <x v="0"/>
    <s v="Gerente"/>
    <d v="2014-06-06T00:00:00"/>
    <s v="Banda 16"/>
    <x v="2"/>
    <n v="18998"/>
    <n v="1709.82"/>
    <n v="949.90000000000009"/>
    <n v="1709.82"/>
    <n v="6649.2999999999993"/>
    <n v="4939.4800000000005"/>
    <n v="34956.32"/>
    <n v="1341.2587999999998"/>
    <n v="2682.5175999999997"/>
    <n v="0"/>
    <n v="104868.95999999999"/>
    <n v="3.5780821917808221"/>
    <n v="1165.2106666666666"/>
    <n v="83384.390721461197"/>
    <n v="188253.35072146117"/>
  </r>
  <r>
    <s v="R-7407"/>
    <x v="6"/>
    <s v="Sha Desimone  "/>
    <d v="2015-12-19T00:00:00"/>
    <s v="Banda 17"/>
    <x v="1"/>
    <n v="27323.100000000002"/>
    <n v="1912.6170000000004"/>
    <n v="546.4620000000001"/>
    <n v="1912.6170000000004"/>
    <n v="9289.8540000000012"/>
    <n v="8196.93"/>
    <n v="49181.580000000009"/>
    <n v="1904.4200700000001"/>
    <n v="3808.8401400000002"/>
    <n v="0"/>
    <n v="147544.74000000002"/>
    <n v="2.0410958904109591"/>
    <n v="1639.3860000000002"/>
    <n v="66922.880547945213"/>
    <n v="214467.62054794523"/>
  </r>
  <r>
    <s v="R07793"/>
    <x v="5"/>
    <s v="Valeria Boothby  "/>
    <d v="2014-07-22T00:00:00"/>
    <s v="Banda 17"/>
    <x v="2"/>
    <n v="22643"/>
    <n v="1132.1500000000001"/>
    <n v="2037.87"/>
    <n v="226.43"/>
    <n v="5660.75"/>
    <n v="8604.34"/>
    <n v="40304.54"/>
    <n v="1612.1815999999999"/>
    <n v="3224.3631999999998"/>
    <n v="0"/>
    <n v="120913.62"/>
    <n v="3.452054794520548"/>
    <n v="1343.4846666666667"/>
    <n v="92755.653698630151"/>
    <n v="213669.27369863016"/>
  </r>
  <r>
    <s v="L-7725"/>
    <x v="0"/>
    <s v="Mayra Stead  "/>
    <d v="2013-01-04T00:00:00"/>
    <s v="Banda 17"/>
    <x v="2"/>
    <n v="23670"/>
    <n v="1420.2"/>
    <n v="1893.6000000000001"/>
    <n v="710.1"/>
    <n v="8757.9"/>
    <n v="8047.8"/>
    <n v="44499.6"/>
    <n v="1732.6440000000002"/>
    <n v="3465.2880000000005"/>
    <n v="0"/>
    <n v="133498.79999999999"/>
    <n v="4.9972602739726026"/>
    <n v="1483.32"/>
    <n v="148250.72219178081"/>
    <n v="281749.52219178079"/>
  </r>
  <r>
    <s v="L-8025"/>
    <x v="4"/>
    <s v="Willian Lahr  "/>
    <d v="2014-12-15T00:00:00"/>
    <s v="Banda 16"/>
    <x v="0"/>
    <n v="25198.800000000003"/>
    <n v="2015.9040000000002"/>
    <n v="3023.8560000000002"/>
    <n v="755.96400000000006"/>
    <n v="6299.7000000000007"/>
    <n v="9323.5560000000005"/>
    <n v="46617.78"/>
    <n v="1877.3106000000002"/>
    <n v="3754.6212000000005"/>
    <n v="3754.6212000000005"/>
    <n v="139853.34"/>
    <n v="3.0520547945205481"/>
    <n v="1553.9259999999999"/>
    <n v="94853.345972602736"/>
    <n v="234706.68597260275"/>
  </r>
  <r>
    <s v="L-7943"/>
    <x v="3"/>
    <s v="Sandy Mcgrady  "/>
    <d v="2016-07-17T00:00:00"/>
    <s v="Banda 16"/>
    <x v="2"/>
    <n v="22346"/>
    <n v="1787.68"/>
    <n v="1787.68"/>
    <n v="2011.1399999999999"/>
    <n v="6703.8"/>
    <n v="7821.0999999999995"/>
    <n v="42457.4"/>
    <n v="1698.2959999999998"/>
    <n v="3396.5919999999996"/>
    <n v="0"/>
    <n v="127372.20000000001"/>
    <n v="1.463013698630137"/>
    <n v="1415.2466666666667"/>
    <n v="41410.505205479451"/>
    <n v="168782.70520547946"/>
  </r>
  <r>
    <s v="L07900"/>
    <x v="0"/>
    <s v="Pandora Chang  "/>
    <d v="2017-01-13T00:00:00"/>
    <s v="Banda 16"/>
    <x v="0"/>
    <n v="24426.600000000002"/>
    <n v="1709.8620000000003"/>
    <n v="1709.8620000000003"/>
    <n v="977.06400000000008"/>
    <n v="7816.5120000000006"/>
    <n v="9526.3740000000016"/>
    <n v="46166.274000000005"/>
    <n v="1853.9789400000002"/>
    <n v="3707.9578800000004"/>
    <n v="3707.9578800000004"/>
    <n v="138498.82200000001"/>
    <n v="0.96986301369863015"/>
    <n v="1538.8758000000003"/>
    <n v="29849.97442191781"/>
    <n v="168348.79642191782"/>
  </r>
  <r>
    <s v="G08411"/>
    <x v="1"/>
    <s v="Krystyna Summerlin  "/>
    <d v="2012-06-25T00:00:00"/>
    <s v="Banda 15"/>
    <x v="0"/>
    <n v="11282.7"/>
    <n v="1015.443"/>
    <n v="1692.405"/>
    <n v="1466.7510000000002"/>
    <n v="3384.81"/>
    <n v="2933.5020000000004"/>
    <n v="21775.611000000001"/>
    <n v="847.33077000000003"/>
    <n v="1694.6615400000001"/>
    <n v="1694.6615400000001"/>
    <n v="65326.832999999999"/>
    <n v="5.5260273972602736"/>
    <n v="725.8537"/>
    <n v="80221.748652054797"/>
    <n v="145548.5816520548"/>
  </r>
  <r>
    <s v="R08108"/>
    <x v="1"/>
    <s v="Gaylord Damian  "/>
    <d v="2017-03-06T00:00:00"/>
    <s v="Banda 15"/>
    <x v="1"/>
    <n v="10598.4"/>
    <n v="1059.8399999999999"/>
    <n v="1059.8399999999999"/>
    <n v="1165.8240000000001"/>
    <n v="3285.5039999999999"/>
    <n v="3603.4560000000001"/>
    <n v="20772.864000000001"/>
    <n v="833.03424000000007"/>
    <n v="1666.0684800000001"/>
    <n v="0"/>
    <n v="62318.592000000004"/>
    <n v="0.82739726027397265"/>
    <n v="692.42880000000002"/>
    <n v="11458.273841095892"/>
    <n v="73776.865841095889"/>
  </r>
  <r>
    <s v="A08146"/>
    <x v="0"/>
    <s v="Ileen Reynosa  "/>
    <d v="2014-04-08T00:00:00"/>
    <s v="Banda 16"/>
    <x v="4"/>
    <n v="23006.25"/>
    <n v="2070.5625"/>
    <n v="2070.5625"/>
    <n v="2990.8125"/>
    <n v="8972.4375"/>
    <n v="8742.375"/>
    <n v="47853"/>
    <n v="1927.9237499999999"/>
    <n v="3855.8474999999999"/>
    <n v="3855.8474999999999"/>
    <n v="143559"/>
    <n v="3.7397260273972601"/>
    <n v="1595.1"/>
    <n v="119304.73972602739"/>
    <n v="262863.73972602736"/>
  </r>
  <r>
    <s v="G-7783"/>
    <x v="3"/>
    <s v="Kristan Botelho  "/>
    <d v="2016-10-04T00:00:00"/>
    <s v="Banda 15"/>
    <x v="2"/>
    <n v="14002"/>
    <n v="1260.18"/>
    <n v="1260.18"/>
    <n v="700.1"/>
    <n v="3920.5600000000004"/>
    <n v="5460.78"/>
    <n v="26603.8"/>
    <n v="1080.9544000000001"/>
    <n v="2161.9088000000002"/>
    <n v="0"/>
    <n v="79811.399999999994"/>
    <n v="1.2465753424657535"/>
    <n v="886.79333333333329"/>
    <n v="22109.094063926939"/>
    <n v="101920.49406392693"/>
  </r>
  <r>
    <s v="A-8009"/>
    <x v="3"/>
    <s v="Gaylord Damian  "/>
    <d v="2012-10-22T00:00:00"/>
    <s v="Banda 18"/>
    <x v="4"/>
    <n v="50062.5"/>
    <n v="4505.625"/>
    <n v="1001.25"/>
    <n v="2002.5"/>
    <n v="20025"/>
    <n v="16020"/>
    <n v="93616.875"/>
    <n v="3634.5374999999999"/>
    <n v="7269.0749999999998"/>
    <n v="7269.0749999999998"/>
    <n v="280850.625"/>
    <n v="5.2"/>
    <n v="3120.5625"/>
    <n v="324538.5"/>
    <n v="605389.125"/>
  </r>
  <r>
    <s v="R-8078"/>
    <x v="3"/>
    <s v="Henry Maberry  "/>
    <d v="2012-07-12T00:00:00"/>
    <s v="Banda 15"/>
    <x v="0"/>
    <n v="15895.000000000002"/>
    <n v="1112.6500000000003"/>
    <n v="953.7"/>
    <n v="2384.25"/>
    <n v="6358.0000000000009"/>
    <n v="5245.3500000000013"/>
    <n v="31948.950000000004"/>
    <n v="1258.8840000000002"/>
    <n v="2517.7680000000005"/>
    <n v="2517.7680000000005"/>
    <n v="95846.85"/>
    <n v="5.4794520547945202"/>
    <n v="1064.9650000000001"/>
    <n v="116708.49315068494"/>
    <n v="212555.34315068496"/>
  </r>
  <r>
    <s v="R-8004"/>
    <x v="1"/>
    <s v="Saundra Smiddy  "/>
    <d v="2011-11-06T00:00:00"/>
    <s v="Banda 15"/>
    <x v="2"/>
    <n v="10750"/>
    <n v="860"/>
    <n v="430"/>
    <n v="537.5"/>
    <n v="3547.5"/>
    <n v="2687.5"/>
    <n v="18812.5"/>
    <n v="712.72500000000002"/>
    <n v="1425.45"/>
    <n v="0"/>
    <n v="56437.5"/>
    <n v="6.161643835616438"/>
    <n v="627.08333333333337"/>
    <n v="77277.283105022841"/>
    <n v="133714.78310502286"/>
  </r>
  <r>
    <s v="R07579"/>
    <x v="2"/>
    <s v="Edyth Judkins  "/>
    <d v="2014-04-23T00:00:00"/>
    <s v="Banda 15"/>
    <x v="0"/>
    <n v="9385.2000000000007"/>
    <n v="844.66800000000001"/>
    <n v="938.5200000000001"/>
    <n v="1032.3720000000001"/>
    <n v="2346.3000000000002"/>
    <n v="2440.1520000000005"/>
    <n v="16987.212000000003"/>
    <n v="662.59512000000007"/>
    <n v="1325.1902400000001"/>
    <n v="1325.1902400000001"/>
    <n v="50961.636000000013"/>
    <n v="3.6986301369863015"/>
    <n v="566.24040000000014"/>
    <n v="41886.276164383577"/>
    <n v="92847.912164383597"/>
  </r>
  <r>
    <s v="R-8341"/>
    <x v="1"/>
    <s v="Kandace Navin  "/>
    <d v="2017-09-09T00:00:00"/>
    <s v="Banda 15"/>
    <x v="1"/>
    <n v="13611.6"/>
    <n v="680.58"/>
    <n v="952.81200000000013"/>
    <n v="1361.16"/>
    <n v="4627.9440000000004"/>
    <n v="3539.0160000000001"/>
    <n v="24773.112000000001"/>
    <n v="941.92272000000014"/>
    <n v="1883.8454400000003"/>
    <n v="0"/>
    <n v="74319.33600000001"/>
    <n v="0.31506849315068491"/>
    <n v="825.7704"/>
    <n v="5203.4847123287664"/>
    <n v="79522.820712328772"/>
  </r>
  <r>
    <s v="L-8221"/>
    <x v="1"/>
    <s v="Lynne Gainey  "/>
    <d v="2015-08-20T00:00:00"/>
    <s v="Banda 15"/>
    <x v="2"/>
    <n v="14441"/>
    <n v="1155.28"/>
    <n v="144.41"/>
    <n v="577.64"/>
    <n v="4621.12"/>
    <n v="4621.12"/>
    <n v="25560.57"/>
    <n v="999.31719999999996"/>
    <n v="1998.6343999999999"/>
    <n v="0"/>
    <n v="76681.709999999992"/>
    <n v="2.3726027397260272"/>
    <n v="852.01900000000001"/>
    <n v="40430.0522739726"/>
    <n v="117111.76227397259"/>
  </r>
  <r>
    <s v="G07333"/>
    <x v="0"/>
    <s v="Charisse Weist  "/>
    <d v="2012-02-26T00:00:00"/>
    <s v="Banda 17"/>
    <x v="1"/>
    <n v="29616.3"/>
    <n v="2073.1410000000001"/>
    <n v="1480.8150000000001"/>
    <n v="592.32600000000002"/>
    <n v="11846.52"/>
    <n v="9773.3790000000008"/>
    <n v="55382.481"/>
    <n v="2141.2584900000002"/>
    <n v="4282.5169800000003"/>
    <n v="0"/>
    <n v="166147.443"/>
    <n v="5.8547945205479452"/>
    <n v="1846.0826999999999"/>
    <n v="216168.69752876711"/>
    <n v="382316.14052876714"/>
  </r>
  <r>
    <s v="A-7473"/>
    <x v="1"/>
    <s v="Della Muniz  "/>
    <d v="2016-02-22T00:00:00"/>
    <s v="Banda 15"/>
    <x v="1"/>
    <n v="7519.5"/>
    <n v="526.36500000000001"/>
    <n v="1052.73"/>
    <n v="300.78000000000003"/>
    <n v="2857.41"/>
    <n v="2406.2400000000002"/>
    <n v="14663.025"/>
    <n v="568.4742"/>
    <n v="1136.9484"/>
    <n v="0"/>
    <n v="43989.074999999997"/>
    <n v="1.8630136986301369"/>
    <n v="488.76749999999998"/>
    <n v="18211.610958904108"/>
    <n v="62200.685958904105"/>
  </r>
  <r>
    <s v="R-8201"/>
    <x v="1"/>
    <s v="Davina Farraj  "/>
    <d v="2015-06-13T00:00:00"/>
    <s v="Banda 15"/>
    <x v="1"/>
    <n v="9681.3000000000011"/>
    <n v="677.69100000000014"/>
    <n v="871.31700000000012"/>
    <n v="484.06500000000005"/>
    <n v="3775.7070000000003"/>
    <n v="3872.5200000000004"/>
    <n v="19362.600000000006"/>
    <n v="774.50400000000013"/>
    <n v="1549.0080000000003"/>
    <n v="0"/>
    <n v="58087.800000000017"/>
    <n v="2.558904109589041"/>
    <n v="645.42000000000019"/>
    <n v="33031.357808219189"/>
    <n v="91119.157808219199"/>
  </r>
  <r>
    <s v="R07425"/>
    <x v="3"/>
    <s v="Sandy Faison  "/>
    <d v="2012-08-17T00:00:00"/>
    <s v="Banda 15"/>
    <x v="2"/>
    <n v="8080"/>
    <n v="727.19999999999993"/>
    <n v="727.19999999999993"/>
    <n v="808"/>
    <n v="2585.6"/>
    <n v="2424"/>
    <n v="15352.000000000002"/>
    <n v="602.76800000000003"/>
    <n v="1205.5360000000001"/>
    <n v="0"/>
    <n v="46056.000000000007"/>
    <n v="5.3808219178082188"/>
    <n v="511.73333333333341"/>
    <n v="55070.918721461188"/>
    <n v="101126.9187214612"/>
  </r>
  <r>
    <s v="R07384"/>
    <x v="0"/>
    <s v="Audrea Franke  "/>
    <d v="2016-12-03T00:00:00"/>
    <s v="Banda 17"/>
    <x v="0"/>
    <n v="34834.800000000003"/>
    <n v="2438.4360000000006"/>
    <n v="696.69600000000003"/>
    <n v="696.69600000000003"/>
    <n v="8708.7000000000007"/>
    <n v="11495.484000000002"/>
    <n v="58870.812000000013"/>
    <n v="2319.9976800000004"/>
    <n v="4639.9953600000008"/>
    <n v="4639.9953600000008"/>
    <n v="176612.43600000005"/>
    <n v="1.0821917808219179"/>
    <n v="1962.3604000000005"/>
    <n v="42473.005917808237"/>
    <n v="219085.44191780829"/>
  </r>
  <r>
    <s v="L-7333"/>
    <x v="0"/>
    <s v="Cristopher Stroble  "/>
    <d v="2012-06-10T00:00:00"/>
    <s v="Banda 17"/>
    <x v="1"/>
    <n v="23894.100000000002"/>
    <n v="1433.6460000000002"/>
    <n v="1672.5870000000002"/>
    <n v="3584.1150000000002"/>
    <n v="5973.5250000000005"/>
    <n v="7646.112000000001"/>
    <n v="44204.085000000006"/>
    <n v="1763.3845800000004"/>
    <n v="3526.7691600000007"/>
    <n v="0"/>
    <n v="132612.255"/>
    <n v="5.5671232876712331"/>
    <n v="1473.4695000000002"/>
    <n v="164059.72734246578"/>
    <n v="296671.98234246578"/>
  </r>
  <r>
    <s v="R-7705"/>
    <x v="3"/>
    <s v="Tyrell Herrmann  "/>
    <d v="2016-11-10T00:00:00"/>
    <s v="Banda 15"/>
    <x v="2"/>
    <n v="8437"/>
    <n v="590.59"/>
    <n v="1012.4399999999999"/>
    <n v="168.74"/>
    <n v="2531.1"/>
    <n v="2109.25"/>
    <n v="14849.12"/>
    <n v="561.06049999999993"/>
    <n v="1122.1209999999999"/>
    <n v="0"/>
    <n v="44547.360000000001"/>
    <n v="1.1452054794520548"/>
    <n v="494.97066666666672"/>
    <n v="11336.862392694064"/>
    <n v="55884.222392694064"/>
  </r>
  <r>
    <s v="R07350"/>
    <x v="0"/>
    <s v="Sterling Huston  "/>
    <d v="2014-01-12T00:00:00"/>
    <s v="Banda 15"/>
    <x v="2"/>
    <n v="9793"/>
    <n v="685.5100000000001"/>
    <n v="97.93"/>
    <n v="195.86"/>
    <n v="3035.83"/>
    <n v="2742.0400000000004"/>
    <n v="16550.170000000002"/>
    <n v="631.64850000000001"/>
    <n v="1263.297"/>
    <n v="0"/>
    <n v="49650.510000000009"/>
    <n v="3.9753424657534246"/>
    <n v="551.67233333333343"/>
    <n v="43861.729077625576"/>
    <n v="93512.239077625592"/>
  </r>
  <r>
    <s v="A-7415"/>
    <x v="7"/>
    <s v="Geraldo Marty  "/>
    <d v="2017-09-19T00:00:00"/>
    <s v="Banda 15"/>
    <x v="2"/>
    <n v="11867"/>
    <n v="712.02"/>
    <n v="593.35"/>
    <n v="1661.38"/>
    <n v="3085.42"/>
    <n v="3322.76"/>
    <n v="21241.93"/>
    <n v="830.69"/>
    <n v="1661.38"/>
    <n v="0"/>
    <n v="63725.79"/>
    <n v="0.28767123287671231"/>
    <n v="708.06433333333337"/>
    <n v="4073.7947945205478"/>
    <n v="67799.584794520546"/>
  </r>
  <r>
    <s v="A-7694"/>
    <x v="3"/>
    <s v="Leontine Longacre  "/>
    <d v="2011-06-11T00:00:00"/>
    <s v="Banda 17"/>
    <x v="2"/>
    <n v="30384"/>
    <n v="3038.4"/>
    <n v="1215.3600000000001"/>
    <n v="4557.5999999999995"/>
    <n v="10634.4"/>
    <n v="12153.6"/>
    <n v="61983.360000000001"/>
    <n v="2540.1024000000002"/>
    <n v="5080.2048000000004"/>
    <n v="0"/>
    <n v="185950.08000000002"/>
    <n v="6.5671232876712331"/>
    <n v="2066.1120000000001"/>
    <n v="271368.24460273975"/>
    <n v="457318.32460273977"/>
  </r>
  <r>
    <s v="A-7614"/>
    <x v="3"/>
    <s v="Clara Lamas  "/>
    <d v="2015-09-18T00:00:00"/>
    <s v="Banda 15"/>
    <x v="0"/>
    <n v="8936.4000000000015"/>
    <n v="804.27600000000007"/>
    <n v="1161.7320000000002"/>
    <n v="178.72800000000004"/>
    <n v="2859.6480000000006"/>
    <n v="2234.1000000000004"/>
    <n v="16174.884000000002"/>
    <n v="613.93068000000005"/>
    <n v="1227.8613600000001"/>
    <n v="1227.8613600000001"/>
    <n v="48524.652000000002"/>
    <n v="2.2931506849315069"/>
    <n v="539.16280000000006"/>
    <n v="24727.630882191785"/>
    <n v="73252.282882191794"/>
  </r>
  <r>
    <s v="L-7607"/>
    <x v="1"/>
    <s v="January Heslop  "/>
    <d v="2011-03-08T00:00:00"/>
    <s v="Banda 15"/>
    <x v="2"/>
    <n v="12445"/>
    <n v="1120.05"/>
    <n v="248.9"/>
    <n v="1617.8500000000001"/>
    <n v="3609.0499999999997"/>
    <n v="3235.7000000000003"/>
    <n v="22276.55"/>
    <n v="866.17199999999991"/>
    <n v="1732.3439999999998"/>
    <n v="0"/>
    <n v="66829.649999999994"/>
    <n v="6.8273972602739725"/>
    <n v="742.55166666666662"/>
    <n v="101393.90429223744"/>
    <n v="168223.55429223744"/>
  </r>
  <r>
    <s v="R-7724"/>
    <x v="7"/>
    <s v="Gabrielle Merriman  "/>
    <d v="2017-01-21T00:00:00"/>
    <s v="Banda 16"/>
    <x v="0"/>
    <n v="24773.100000000002"/>
    <n v="1734.1170000000004"/>
    <n v="1981.8480000000002"/>
    <n v="2972.7719999999999"/>
    <n v="9166.0470000000005"/>
    <n v="9166.0470000000005"/>
    <n v="49793.931000000004"/>
    <n v="1991.7572399999999"/>
    <n v="3983.5144799999998"/>
    <n v="3983.5144799999998"/>
    <n v="149381.79300000001"/>
    <n v="0.94794520547945205"/>
    <n v="1659.7977000000001"/>
    <n v="31467.945435616435"/>
    <n v="180849.73843561643"/>
  </r>
  <r>
    <s v="A07813"/>
    <x v="2"/>
    <s v="Nena Custis  "/>
    <d v="2011-03-29T00:00:00"/>
    <s v="Banda 15"/>
    <x v="2"/>
    <n v="12080"/>
    <n v="1208"/>
    <n v="1812"/>
    <n v="604"/>
    <n v="3503.2"/>
    <n v="3744.8"/>
    <n v="22952"/>
    <n v="904.79200000000014"/>
    <n v="1809.5840000000003"/>
    <n v="0"/>
    <n v="68856"/>
    <n v="6.7698630136986298"/>
    <n v="765.06666666666672"/>
    <n v="103587.93059360731"/>
    <n v="172443.93059360731"/>
  </r>
  <r>
    <s v="A07604"/>
    <x v="0"/>
    <s v="Geraldo Marty  "/>
    <d v="2013-09-25T00:00:00"/>
    <s v="Banda 16"/>
    <x v="0"/>
    <n v="24741.200000000001"/>
    <n v="2226.7080000000001"/>
    <n v="3216.3560000000002"/>
    <n v="1237.0600000000002"/>
    <n v="7917.1840000000002"/>
    <n v="9896.4800000000014"/>
    <n v="49234.988000000005"/>
    <n v="1996.6148400000002"/>
    <n v="3993.2296800000004"/>
    <n v="3993.2296800000004"/>
    <n v="147704.96400000001"/>
    <n v="4.2739726027397262"/>
    <n v="1641.1662666666668"/>
    <n v="140285.99320547946"/>
    <n v="287990.9572054795"/>
  </r>
  <r>
    <s v="R-7540"/>
    <x v="3"/>
    <s v="Pandora Chang  "/>
    <d v="2014-08-26T00:00:00"/>
    <s v="Banda 17"/>
    <x v="0"/>
    <n v="25236.2"/>
    <n v="2018.8960000000002"/>
    <n v="2271.2579999999998"/>
    <n v="2271.2579999999998"/>
    <n v="6309.05"/>
    <n v="8832.67"/>
    <n v="46939.332000000002"/>
    <n v="1890.1913800000002"/>
    <n v="3780.3827600000004"/>
    <n v="3780.3827600000004"/>
    <n v="140817.99600000001"/>
    <n v="3.3561643835616439"/>
    <n v="1564.6444000000001"/>
    <n v="105024.07616438357"/>
    <n v="245842.0721643836"/>
  </r>
  <r>
    <s v="G07662"/>
    <x v="0"/>
    <s v="Alysia Thaxton  "/>
    <d v="2010-12-18T00:00:00"/>
    <s v="Banda 15"/>
    <x v="2"/>
    <n v="15045"/>
    <n v="1504.5"/>
    <n v="300.90000000000003"/>
    <n v="150.45000000000002"/>
    <n v="5265.75"/>
    <n v="5416.2"/>
    <n v="27682.800000000003"/>
    <n v="1098.2849999999999"/>
    <n v="2196.5699999999997"/>
    <n v="0"/>
    <n v="83048.400000000009"/>
    <n v="7.0465753424657533"/>
    <n v="922.7600000000001"/>
    <n v="130045.95726027398"/>
    <n v="213094.357260274"/>
  </r>
  <r>
    <s v="G08342"/>
    <x v="1"/>
    <s v="Mary Herb  "/>
    <d v="2011-11-22T00:00:00"/>
    <s v="Banda 15"/>
    <x v="1"/>
    <n v="11108.7"/>
    <n v="888.69600000000003"/>
    <n v="1555.2180000000003"/>
    <n v="555.43500000000006"/>
    <n v="2888.2620000000002"/>
    <n v="3888.0450000000001"/>
    <n v="20884.356"/>
    <n v="835.3742400000001"/>
    <n v="1670.7484800000002"/>
    <n v="0"/>
    <n v="62653.067999999999"/>
    <n v="6.117808219178082"/>
    <n v="696.14520000000005"/>
    <n v="85177.656526027393"/>
    <n v="147830.72452602739"/>
  </r>
  <r>
    <s v="R-7705"/>
    <x v="4"/>
    <s v="Saundra Smiddy  "/>
    <d v="2015-10-30T00:00:00"/>
    <s v="Banda 15"/>
    <x v="2"/>
    <n v="8343"/>
    <n v="834.30000000000007"/>
    <n v="417.15000000000003"/>
    <n v="667.44"/>
    <n v="3170.34"/>
    <n v="2502.9"/>
    <n v="15935.13"/>
    <n v="620.7192"/>
    <n v="1241.4384"/>
    <n v="0"/>
    <n v="47805.39"/>
    <n v="2.1780821917808217"/>
    <n v="531.17099999999994"/>
    <n v="23138.681917808215"/>
    <n v="70944.071917808207"/>
  </r>
  <r>
    <s v="A07610"/>
    <x v="2"/>
    <s v="Mayme Gorney  "/>
    <d v="2014-07-27T00:00:00"/>
    <s v="Banda 17"/>
    <x v="0"/>
    <n v="25375.9"/>
    <n v="2537.59"/>
    <n v="2030.0720000000001"/>
    <n v="2283.8310000000001"/>
    <n v="9389.0830000000005"/>
    <n v="7866.5290000000005"/>
    <n v="49483.005000000005"/>
    <n v="1941.2563500000001"/>
    <n v="3882.5127000000002"/>
    <n v="3882.5127000000002"/>
    <n v="148449.01500000001"/>
    <n v="3.4383561643835616"/>
    <n v="1649.4335000000001"/>
    <n v="113426.79684931505"/>
    <n v="261875.81184931507"/>
  </r>
  <r>
    <s v="A08152"/>
    <x v="2"/>
    <s v="January Heslop  "/>
    <d v="2011-04-19T00:00:00"/>
    <s v="Banda 15"/>
    <x v="0"/>
    <n v="12103.300000000001"/>
    <n v="968.26400000000012"/>
    <n v="847.23100000000011"/>
    <n v="1573.4290000000001"/>
    <n v="3994.0890000000004"/>
    <n v="3388.9240000000004"/>
    <n v="22875.237000000001"/>
    <n v="890.80288000000019"/>
    <n v="1781.6057600000004"/>
    <n v="1781.6057600000004"/>
    <n v="68625.71100000001"/>
    <n v="6.7123287671232879"/>
    <n v="762.50790000000006"/>
    <n v="102364.07424657536"/>
    <n v="170989.78524657537"/>
  </r>
  <r>
    <s v="A-8080"/>
    <x v="1"/>
    <s v="Jeane Putney  "/>
    <d v="2016-04-05T00:00:00"/>
    <s v="Banda 18"/>
    <x v="1"/>
    <n v="31140.9"/>
    <n v="1868.454"/>
    <n v="934.22699999999998"/>
    <n v="3425.4990000000003"/>
    <n v="12144.951000000001"/>
    <n v="12144.951000000001"/>
    <n v="61658.982000000004"/>
    <n v="2469.4733699999997"/>
    <n v="4938.9467399999994"/>
    <n v="0"/>
    <n v="184976.946"/>
    <n v="1.7452054794520548"/>
    <n v="2055.2994000000003"/>
    <n v="71738.395495890421"/>
    <n v="256715.3414958904"/>
  </r>
  <r>
    <s v="L-7724"/>
    <x v="3"/>
    <s v="Nelia Sellner  "/>
    <d v="2017-07-09T00:00:00"/>
    <s v="Banda 17"/>
    <x v="3"/>
    <n v="21144.75"/>
    <n v="2114.4749999999999"/>
    <n v="2114.4749999999999"/>
    <n v="1057.2375"/>
    <n v="5497.6350000000002"/>
    <n v="5920.5300000000007"/>
    <n v="37849.102499999994"/>
    <n v="1478.0180250000001"/>
    <n v="2956.0360500000002"/>
    <n v="0"/>
    <n v="113547.30749999998"/>
    <n v="0.48493150684931507"/>
    <n v="1261.6367499999999"/>
    <n v="12236.148205479451"/>
    <n v="125783.45570547943"/>
  </r>
  <r>
    <s v="R-7896"/>
    <x v="4"/>
    <s v="Veola Frase  "/>
    <d v="2014-05-22T00:00:00"/>
    <s v="Banda 15"/>
    <x v="0"/>
    <n v="10206.900000000001"/>
    <n v="816.55200000000013"/>
    <n v="1224.8280000000002"/>
    <n v="510.34500000000008"/>
    <n v="3164.1390000000006"/>
    <n v="3674.4840000000004"/>
    <n v="19597.248"/>
    <n v="781.84854000000018"/>
    <n v="1563.6970800000004"/>
    <n v="1563.6970800000004"/>
    <n v="58791.743999999999"/>
    <n v="3.6191780821917807"/>
    <n v="653.24159999999995"/>
    <n v="47283.953621917804"/>
    <n v="106075.6976219178"/>
  </r>
  <r>
    <s v="A08206"/>
    <x v="1"/>
    <s v="Noble Portis  "/>
    <d v="2017-10-17T00:00:00"/>
    <s v="Banda 15"/>
    <x v="2"/>
    <n v="9127"/>
    <n v="821.43"/>
    <n v="365.08"/>
    <n v="456.35"/>
    <n v="2281.75"/>
    <n v="3559.53"/>
    <n v="16611.14"/>
    <n v="678.13610000000006"/>
    <n v="1356.2722000000001"/>
    <n v="0"/>
    <n v="49833.42"/>
    <n v="0.21095890410958903"/>
    <n v="553.70466666666664"/>
    <n v="2336.1785936073056"/>
    <n v="52169.598593607305"/>
  </r>
  <r>
    <s v="L-7333"/>
    <x v="1"/>
    <s v="Leontine Longacre  "/>
    <d v="2017-02-08T00:00:00"/>
    <s v="Banda 16"/>
    <x v="2"/>
    <n v="15168"/>
    <n v="910.07999999999993"/>
    <n v="1213.44"/>
    <n v="758.40000000000009"/>
    <n v="4095.36"/>
    <n v="4853.76"/>
    <n v="26999.040000000001"/>
    <n v="1058.7264"/>
    <n v="2117.4528"/>
    <n v="0"/>
    <n v="80997.119999999995"/>
    <n v="0.89863013698630134"/>
    <n v="899.96800000000007"/>
    <n v="16174.767342465753"/>
    <n v="97171.88734246575"/>
  </r>
  <r>
    <s v="R-7973"/>
    <x v="0"/>
    <s v="Ladawn Karner  "/>
    <d v="2015-06-05T00:00:00"/>
    <s v="Banda 15"/>
    <x v="0"/>
    <n v="13899.6"/>
    <n v="1250.9639999999999"/>
    <n v="2084.94"/>
    <n v="1945.9440000000002"/>
    <n v="5420.8440000000001"/>
    <n v="3474.9"/>
    <n v="28077.192000000003"/>
    <n v="1078.60896"/>
    <n v="2157.21792"/>
    <n v="2157.21792"/>
    <n v="84231.576000000001"/>
    <n v="2.580821917808219"/>
    <n v="935.90640000000008"/>
    <n v="48308.155002739724"/>
    <n v="132539.73100273972"/>
  </r>
  <r>
    <s v="R08113"/>
    <x v="3"/>
    <s v="Candelaria Loya  "/>
    <d v="2015-07-29T00:00:00"/>
    <s v="Banda 16"/>
    <x v="2"/>
    <n v="20872"/>
    <n v="1461.0400000000002"/>
    <n v="834.88"/>
    <n v="1669.76"/>
    <n v="7931.36"/>
    <n v="7096.4800000000005"/>
    <n v="39865.520000000004"/>
    <n v="1565.4"/>
    <n v="3130.8"/>
    <n v="0"/>
    <n v="119596.56000000001"/>
    <n v="2.4328767123287673"/>
    <n v="1328.8506666666667"/>
    <n v="64658.596821917818"/>
    <n v="184255.15682191783"/>
  </r>
  <r>
    <s v="A-7588"/>
    <x v="1"/>
    <s v="Henry Maberry  "/>
    <d v="2015-11-18T00:00:00"/>
    <s v="Banda 15"/>
    <x v="0"/>
    <n v="15995.100000000002"/>
    <n v="1119.6570000000002"/>
    <n v="2239.3140000000003"/>
    <n v="1439.5590000000002"/>
    <n v="4958.4810000000007"/>
    <n v="5438.3340000000007"/>
    <n v="31190.445000000007"/>
    <n v="1238.0207400000002"/>
    <n v="2476.0414800000003"/>
    <n v="2476.0414800000003"/>
    <n v="93571.335000000021"/>
    <n v="2.1260273972602741"/>
    <n v="1039.6815000000001"/>
    <n v="44207.827068493163"/>
    <n v="137779.1620684932"/>
  </r>
  <r>
    <s v="G-7551"/>
    <x v="3"/>
    <s v="Aretha Newbern  "/>
    <d v="2014-03-02T00:00:00"/>
    <s v="Banda 16"/>
    <x v="2"/>
    <n v="19378"/>
    <n v="1937.8000000000002"/>
    <n v="2325.36"/>
    <n v="193.78"/>
    <n v="7557.42"/>
    <n v="6007.18"/>
    <n v="37399.54"/>
    <n v="1447.5366000000001"/>
    <n v="2895.0732000000003"/>
    <n v="0"/>
    <n v="112198.62"/>
    <n v="3.8410958904109589"/>
    <n v="1246.6513333333335"/>
    <n v="95770.146264840194"/>
    <n v="207968.7662648402"/>
  </r>
  <r>
    <s v="G07306"/>
    <x v="2"/>
    <s v="Colene Apicella  "/>
    <d v="2013-12-25T00:00:00"/>
    <s v="Banda 17"/>
    <x v="2"/>
    <n v="32841"/>
    <n v="2627.28"/>
    <n v="985.23"/>
    <n v="3284.1000000000004"/>
    <n v="9852.2999999999993"/>
    <n v="12807.99"/>
    <n v="62397.9"/>
    <n v="2538.6093000000001"/>
    <n v="5077.2186000000002"/>
    <n v="0"/>
    <n v="187193.7"/>
    <n v="4.0246575342465754"/>
    <n v="2079.9299999999998"/>
    <n v="167420.11890410958"/>
    <n v="354613.81890410959"/>
  </r>
  <r>
    <s v="A-7585"/>
    <x v="3"/>
    <s v="Elma Matheney  "/>
    <d v="2015-05-04T00:00:00"/>
    <s v="Banda 15"/>
    <x v="2"/>
    <n v="10813"/>
    <n v="756.91000000000008"/>
    <n v="216.26"/>
    <n v="756.91000000000008"/>
    <n v="3784.5499999999997"/>
    <n v="2811.38"/>
    <n v="19139.009999999998"/>
    <n v="726.6336"/>
    <n v="1453.2672"/>
    <n v="0"/>
    <n v="57417.03"/>
    <n v="2.6684931506849314"/>
    <n v="637.96699999999998"/>
    <n v="34048.211397260275"/>
    <n v="91465.241397260281"/>
  </r>
  <r>
    <s v="L-8430"/>
    <x v="7"/>
    <s v="January Heslop  "/>
    <d v="2016-04-28T00:00:00"/>
    <s v="Banda 15"/>
    <x v="2"/>
    <n v="10147"/>
    <n v="1014.7"/>
    <n v="1014.7"/>
    <n v="710.29000000000008"/>
    <n v="3754.39"/>
    <n v="2536.75"/>
    <n v="19177.830000000002"/>
    <n v="731.59870000000001"/>
    <n v="1463.1974"/>
    <n v="0"/>
    <n v="57533.490000000005"/>
    <n v="1.6821917808219178"/>
    <n v="639.26100000000008"/>
    <n v="21507.192000000003"/>
    <n v="79040.682000000001"/>
  </r>
  <r>
    <s v="A07862"/>
    <x v="3"/>
    <s v="Adelia Monty  "/>
    <d v="2012-09-23T00:00:00"/>
    <s v="Banda 15"/>
    <x v="2"/>
    <n v="13826"/>
    <n v="967.82"/>
    <n v="967.82"/>
    <n v="138.26"/>
    <n v="4009.5399999999995"/>
    <n v="5253.88"/>
    <n v="25163.32"/>
    <n v="1006.5328000000001"/>
    <n v="2013.0656000000001"/>
    <n v="0"/>
    <n v="75489.959999999992"/>
    <n v="5.279452054794521"/>
    <n v="838.77733333333333"/>
    <n v="88565.694319634698"/>
    <n v="164055.65431963469"/>
  </r>
  <r>
    <s v="A-7851"/>
    <x v="3"/>
    <s v="Oneida Cosio  "/>
    <d v="2012-03-06T00:00:00"/>
    <s v="Banda 16"/>
    <x v="1"/>
    <n v="15805.800000000001"/>
    <n v="1422.5219999999999"/>
    <n v="1106.4060000000002"/>
    <n v="2370.87"/>
    <n v="6164.2620000000006"/>
    <n v="3951.4500000000003"/>
    <n v="30821.31"/>
    <n v="1183.8544200000001"/>
    <n v="2367.7088400000002"/>
    <n v="0"/>
    <n v="92463.930000000008"/>
    <n v="5.8301369863013699"/>
    <n v="1027.377"/>
    <n v="119794.97293150685"/>
    <n v="212258.90293150686"/>
  </r>
  <r>
    <s v="G-7786"/>
    <x v="0"/>
    <s v="Krystyna Summerlin  "/>
    <d v="2013-05-17T00:00:00"/>
    <s v="Banda 16"/>
    <x v="1"/>
    <n v="18696.600000000002"/>
    <n v="1682.6940000000002"/>
    <n v="560.89800000000002"/>
    <n v="1682.6940000000002"/>
    <n v="4861.1160000000009"/>
    <n v="4674.1500000000005"/>
    <n v="32158.152000000006"/>
    <n v="1241.45424"/>
    <n v="2482.9084800000001"/>
    <n v="0"/>
    <n v="96474.45600000002"/>
    <n v="4.6328767123287671"/>
    <n v="1071.9384000000002"/>
    <n v="99323.169008219193"/>
    <n v="195797.62500821921"/>
  </r>
  <r>
    <s v="R07758"/>
    <x v="1"/>
    <s v="Shenika Lamont  "/>
    <d v="2015-02-19T00:00:00"/>
    <s v="Banda 15"/>
    <x v="2"/>
    <n v="10249"/>
    <n v="1024.9000000000001"/>
    <n v="1127.3900000000001"/>
    <n v="614.93999999999994"/>
    <n v="3279.6800000000003"/>
    <n v="3792.13"/>
    <n v="20088.04"/>
    <n v="808.64609999999993"/>
    <n v="1617.2921999999999"/>
    <n v="0"/>
    <n v="60264.12"/>
    <n v="2.871232876712329"/>
    <n v="669.6013333333334"/>
    <n v="38451.627251141559"/>
    <n v="98715.747251141554"/>
  </r>
  <r>
    <s v="R-8008"/>
    <x v="3"/>
    <s v="Margareta Schwing  "/>
    <d v="2016-06-29T00:00:00"/>
    <s v="Banda 15"/>
    <x v="0"/>
    <n v="11969.1"/>
    <n v="718.14599999999996"/>
    <n v="957.52800000000002"/>
    <n v="718.14599999999996"/>
    <n v="4787.6400000000003"/>
    <n v="3830.1120000000001"/>
    <n v="22980.672000000002"/>
    <n v="888.10721999999998"/>
    <n v="1776.21444"/>
    <n v="1776.21444"/>
    <n v="68942.016000000003"/>
    <n v="1.5123287671232877"/>
    <n v="766.02240000000006"/>
    <n v="23169.554235616441"/>
    <n v="92111.57023561644"/>
  </r>
  <r>
    <s v="L07869"/>
    <x v="7"/>
    <s v="Cristopher Stroble  "/>
    <d v="2017-01-06T00:00:00"/>
    <s v="Banda 16"/>
    <x v="0"/>
    <n v="21891.100000000002"/>
    <n v="1532.3770000000004"/>
    <n v="1094.5550000000001"/>
    <n v="2845.8430000000003"/>
    <n v="8318.6180000000004"/>
    <n v="7661.8850000000002"/>
    <n v="43344.378000000004"/>
    <n v="1720.6404600000001"/>
    <n v="3441.2809200000002"/>
    <n v="3441.2809200000002"/>
    <n v="130033.13400000002"/>
    <n v="0.989041095890411"/>
    <n v="1444.8126000000002"/>
    <n v="28579.580745205483"/>
    <n v="158612.71474520551"/>
  </r>
  <r>
    <s v="L-8147"/>
    <x v="0"/>
    <s v="Herlinda Thorp  "/>
    <d v="2016-05-19T00:00:00"/>
    <s v="Banda 16"/>
    <x v="1"/>
    <n v="14925.6"/>
    <n v="746.28000000000009"/>
    <n v="1641.816"/>
    <n v="447.76799999999997"/>
    <n v="4477.68"/>
    <n v="5074.7040000000006"/>
    <n v="27313.848000000002"/>
    <n v="1070.16552"/>
    <n v="2140.33104"/>
    <n v="0"/>
    <n v="81941.544000000009"/>
    <n v="1.6246575342465754"/>
    <n v="910.46160000000009"/>
    <n v="29583.765961643843"/>
    <n v="111525.30996164386"/>
  </r>
  <r>
    <s v="L-8415"/>
    <x v="0"/>
    <s v="Jayme Tolleson  "/>
    <d v="2011-07-03T00:00:00"/>
    <s v="Banda 17"/>
    <x v="2"/>
    <n v="27653"/>
    <n v="2765.3"/>
    <n v="2488.77"/>
    <n v="3318.3599999999997"/>
    <n v="7466.31"/>
    <n v="8295.9"/>
    <n v="51987.64"/>
    <n v="2065.6790999999998"/>
    <n v="4131.3581999999997"/>
    <n v="0"/>
    <n v="155962.91999999998"/>
    <n v="6.506849315068493"/>
    <n v="1732.9213333333332"/>
    <n v="225517.15981735158"/>
    <n v="381480.07981735154"/>
  </r>
  <r>
    <s v="R-7779"/>
    <x v="3"/>
    <s v="Aisha Fermin  "/>
    <d v="2011-05-01T00:00:00"/>
    <s v="Banda 15"/>
    <x v="2"/>
    <n v="9373"/>
    <n v="937.30000000000007"/>
    <n v="1124.76"/>
    <n v="93.73"/>
    <n v="3561.7400000000002"/>
    <n v="2718.1699999999996"/>
    <n v="17808.699999999997"/>
    <n v="684.22900000000004"/>
    <n v="1368.4580000000001"/>
    <n v="0"/>
    <n v="53426.099999999991"/>
    <n v="6.6794520547945204"/>
    <n v="593.62333333333322"/>
    <n v="79301.571872146102"/>
    <n v="132727.67187214608"/>
  </r>
  <r>
    <s v="G08154"/>
    <x v="7"/>
    <s v="Leontine Longacre  "/>
    <d v="2013-05-23T00:00:00"/>
    <s v="Banda 16"/>
    <x v="2"/>
    <n v="17251"/>
    <n v="1207.5700000000002"/>
    <n v="1207.5700000000002"/>
    <n v="1035.06"/>
    <n v="4312.75"/>
    <n v="5520.32"/>
    <n v="30534.27"/>
    <n v="1205.8449000000001"/>
    <n v="2411.6898000000001"/>
    <n v="0"/>
    <n v="91602.81"/>
    <n v="4.6164383561643838"/>
    <n v="1017.809"/>
    <n v="93973.050136986305"/>
    <n v="185575.8601369863"/>
  </r>
  <r>
    <s v="L08080"/>
    <x v="3"/>
    <s v="Hanh Kohut  "/>
    <d v="2015-01-18T00:00:00"/>
    <s v="Banda 15"/>
    <x v="0"/>
    <n v="11734.800000000001"/>
    <n v="586.74000000000012"/>
    <n v="234.69600000000003"/>
    <n v="117.34800000000001"/>
    <n v="3989.8320000000008"/>
    <n v="4459.2240000000002"/>
    <n v="21122.639999999999"/>
    <n v="834.34428000000003"/>
    <n v="1668.6885600000001"/>
    <n v="1668.6885600000001"/>
    <n v="63367.92"/>
    <n v="2.9589041095890409"/>
    <n v="704.08799999999997"/>
    <n v="41666.577534246571"/>
    <n v="105034.49753424656"/>
  </r>
  <r>
    <s v="R-7967"/>
    <x v="0"/>
    <s v="Anastacia Delacruz  "/>
    <d v="2014-07-19T00:00:00"/>
    <s v="Banda 17"/>
    <x v="1"/>
    <n v="23373"/>
    <n v="1402.3799999999999"/>
    <n v="2103.5699999999997"/>
    <n v="1636.1100000000001"/>
    <n v="9115.4700000000012"/>
    <n v="6544.4400000000005"/>
    <n v="44174.97"/>
    <n v="1682.856"/>
    <n v="3365.712"/>
    <n v="0"/>
    <n v="132524.91"/>
    <n v="3.4602739726027396"/>
    <n v="1472.499"/>
    <n v="101904.99928767123"/>
    <n v="234429.90928767124"/>
  </r>
  <r>
    <s v="G08269"/>
    <x v="5"/>
    <s v="Tomoko Vierra  "/>
    <d v="2015-01-24T00:00:00"/>
    <s v="Banda 16"/>
    <x v="0"/>
    <n v="24999.7"/>
    <n v="2249.973"/>
    <n v="2999.9639999999999"/>
    <n v="999.98800000000006"/>
    <n v="7499.91"/>
    <n v="8749.8950000000004"/>
    <n v="47499.430000000008"/>
    <n v="1892.47729"/>
    <n v="3784.9545800000001"/>
    <n v="3784.9545800000001"/>
    <n v="142498.29000000004"/>
    <n v="2.9424657534246577"/>
    <n v="1583.3143333333335"/>
    <n v="93176.964054794531"/>
    <n v="235675.25405479455"/>
  </r>
  <r>
    <s v="G08141"/>
    <x v="3"/>
    <s v="Sarai Darosa  "/>
    <d v="2014-04-12T00:00:00"/>
    <s v="Banda 15"/>
    <x v="1"/>
    <n v="11912.4"/>
    <n v="1191.24"/>
    <n v="1191.24"/>
    <n v="1429.4879999999998"/>
    <n v="3573.72"/>
    <n v="4407.5879999999997"/>
    <n v="23705.675999999999"/>
    <n v="963.7131599999999"/>
    <n v="1927.4263199999998"/>
    <n v="0"/>
    <n v="71117.027999999991"/>
    <n v="3.7287671232876711"/>
    <n v="790.18920000000003"/>
    <n v="58928.630202739725"/>
    <n v="130045.65820273972"/>
  </r>
  <r>
    <s v="G-7629"/>
    <x v="1"/>
    <s v="Gaylord Damian  "/>
    <d v="2011-05-08T00:00:00"/>
    <s v="Banda 15"/>
    <x v="2"/>
    <n v="11100"/>
    <n v="555"/>
    <n v="1221"/>
    <n v="444"/>
    <n v="2886"/>
    <n v="4329"/>
    <n v="20535"/>
    <n v="826.95"/>
    <n v="1653.9"/>
    <n v="0"/>
    <n v="61605"/>
    <n v="6.6602739726027398"/>
    <n v="684.5"/>
    <n v="91179.150684931505"/>
    <n v="152784.15068493149"/>
  </r>
  <r>
    <s v="L07975"/>
    <x v="7"/>
    <s v="Hanh Kohut  "/>
    <d v="2013-07-05T00:00:00"/>
    <s v="Banda 15"/>
    <x v="2"/>
    <n v="15047"/>
    <n v="1354.23"/>
    <n v="1956.1100000000001"/>
    <n v="2106.5800000000004"/>
    <n v="5567.39"/>
    <n v="5717.86"/>
    <n v="31749.170000000002"/>
    <n v="1283.5091"/>
    <n v="2567.0182"/>
    <n v="0"/>
    <n v="95247.510000000009"/>
    <n v="4.4986301369863018"/>
    <n v="1058.3056666666666"/>
    <n v="95218.515324200926"/>
    <n v="190466.02532420092"/>
  </r>
  <r>
    <s v="R07416"/>
    <x v="3"/>
    <s v="Lynne Gainey  "/>
    <d v="2016-05-30T00:00:00"/>
    <s v="Banda 16"/>
    <x v="0"/>
    <n v="17443.800000000003"/>
    <n v="1046.6280000000002"/>
    <n v="1395.5040000000004"/>
    <n v="697.75200000000018"/>
    <n v="5407.5780000000004"/>
    <n v="5930.8920000000016"/>
    <n v="31922.15400000001"/>
    <n v="1254.2092200000002"/>
    <n v="2508.4184400000004"/>
    <n v="2508.4184400000004"/>
    <n v="95766.462000000029"/>
    <n v="1.5945205479452054"/>
    <n v="1064.0718000000004"/>
    <n v="33933.686991780836"/>
    <n v="129700.14899178086"/>
  </r>
  <r>
    <s v="A07373"/>
    <x v="0"/>
    <s v="Jeni Buchman  "/>
    <d v="2012-06-11T00:00:00"/>
    <s v="Banda 15"/>
    <x v="4"/>
    <n v="13713.75"/>
    <n v="1371.375"/>
    <n v="548.55000000000007"/>
    <n v="1234.2375"/>
    <n v="3702.7125000000001"/>
    <n v="3565.5750000000003"/>
    <n v="24136.2"/>
    <n v="938.02049999999997"/>
    <n v="1876.0409999999999"/>
    <n v="1876.0409999999999"/>
    <n v="72408.600000000006"/>
    <n v="5.5643835616438357"/>
    <n v="804.54000000000008"/>
    <n v="89535.383013698636"/>
    <n v="161943.98301369866"/>
  </r>
  <r>
    <s v="G-7762"/>
    <x v="2"/>
    <s v="Saundra Smiddy  "/>
    <d v="2013-03-16T00:00:00"/>
    <s v="Banda 19"/>
    <x v="4"/>
    <n v="75165"/>
    <n v="6013.2"/>
    <n v="9019.7999999999993"/>
    <n v="8268.15"/>
    <n v="23301.15"/>
    <n v="22549.5"/>
    <n v="144316.79999999999"/>
    <n v="5667.4409999999998"/>
    <n v="11334.882"/>
    <n v="11334.882"/>
    <n v="432950.39999999997"/>
    <n v="4.8027397260273972"/>
    <n v="4810.5599999999995"/>
    <n v="462077.35232876701"/>
    <n v="895027.75232876698"/>
  </r>
  <r>
    <s v="G-8013"/>
    <x v="7"/>
    <s v="Lyla Falzone  "/>
    <d v="2010-11-25T00:00:00"/>
    <s v="Banda 15"/>
    <x v="2"/>
    <n v="8766"/>
    <n v="438.3"/>
    <n v="964.26"/>
    <n v="1314.8999999999999"/>
    <n v="3155.7599999999998"/>
    <n v="2629.7999999999997"/>
    <n v="17269.02"/>
    <n v="672.35220000000004"/>
    <n v="1344.7044000000001"/>
    <n v="0"/>
    <n v="51807.06"/>
    <n v="7.1095890410958908"/>
    <n v="575.63400000000001"/>
    <n v="81850.423561643838"/>
    <n v="133657.48356164384"/>
  </r>
  <r>
    <s v="G08156"/>
    <x v="7"/>
    <s v="Edwardo Hardrick  "/>
    <d v="2015-01-31T00:00:00"/>
    <s v="Banda 15"/>
    <x v="2"/>
    <n v="8852"/>
    <n v="442.6"/>
    <n v="973.72"/>
    <n v="265.56"/>
    <n v="2655.6"/>
    <n v="3363.76"/>
    <n v="16553.239999999998"/>
    <n v="659.47400000000005"/>
    <n v="1318.9480000000001"/>
    <n v="0"/>
    <n v="49659.719999999994"/>
    <n v="2.9232876712328766"/>
    <n v="551.77466666666658"/>
    <n v="32259.921607305932"/>
    <n v="81919.641607305923"/>
  </r>
  <r>
    <s v="A07916"/>
    <x v="0"/>
    <s v="Lourie Ealy  "/>
    <d v="2014-01-15T00:00:00"/>
    <s v="Banda 17"/>
    <x v="0"/>
    <n v="31786.700000000004"/>
    <n v="2542.9360000000006"/>
    <n v="3496.5370000000007"/>
    <n v="4450.1380000000008"/>
    <n v="7946.6750000000011"/>
    <n v="8900.2760000000017"/>
    <n v="59123.262000000017"/>
    <n v="2329.9651100000005"/>
    <n v="4659.9302200000011"/>
    <n v="4659.9302200000011"/>
    <n v="177369.78600000005"/>
    <n v="3.967123287671233"/>
    <n v="1970.7754000000007"/>
    <n v="156366.17968219184"/>
    <n v="333735.96568219189"/>
  </r>
  <r>
    <s v="L08075"/>
    <x v="1"/>
    <s v="Nelia Sellner  "/>
    <d v="2014-03-06T00:00:00"/>
    <s v="Banda 15"/>
    <x v="1"/>
    <n v="7488.9000000000005"/>
    <n v="748.8900000000001"/>
    <n v="449.334"/>
    <n v="299.55600000000004"/>
    <n v="2096.8920000000003"/>
    <n v="2246.67"/>
    <n v="13330.242000000002"/>
    <n v="522.72522000000004"/>
    <n v="1045.4504400000001"/>
    <n v="0"/>
    <n v="39990.72600000001"/>
    <n v="3.8301369863013699"/>
    <n v="444.34140000000008"/>
    <n v="34037.768613698638"/>
    <n v="74028.494613698655"/>
  </r>
  <r>
    <s v="G-7311"/>
    <x v="1"/>
    <s v="Tomoko Vierra  "/>
    <d v="2014-01-05T00:00:00"/>
    <s v="Banda 16"/>
    <x v="1"/>
    <n v="13865.4"/>
    <n v="1386.54"/>
    <n v="1941.1560000000002"/>
    <n v="415.96199999999999"/>
    <n v="5546.16"/>
    <n v="4991.5439999999999"/>
    <n v="28146.761999999995"/>
    <n v="1113.3916199999999"/>
    <n v="2226.7832399999998"/>
    <n v="0"/>
    <n v="84440.285999999993"/>
    <n v="3.9945205479452053"/>
    <n v="938.22539999999981"/>
    <n v="74955.212778082161"/>
    <n v="159395.49877808214"/>
  </r>
  <r>
    <s v="R-7723"/>
    <x v="0"/>
    <s v="Santa Brister  "/>
    <d v="2011-10-30T00:00:00"/>
    <s v="Banda 15"/>
    <x v="2"/>
    <n v="12867"/>
    <n v="1158.03"/>
    <n v="514.68000000000006"/>
    <n v="514.68000000000006"/>
    <n v="4760.79"/>
    <n v="5018.13"/>
    <n v="24833.31"/>
    <n v="995.9058"/>
    <n v="1991.8116"/>
    <n v="0"/>
    <n v="74499.930000000008"/>
    <n v="6.1808219178082195"/>
    <n v="827.77700000000004"/>
    <n v="102326.8444931507"/>
    <n v="176826.7744931507"/>
  </r>
  <r>
    <s v="A08483"/>
    <x v="6"/>
    <s v="Ileen Reynosa  "/>
    <d v="2015-07-15T00:00:00"/>
    <s v="Banda 17"/>
    <x v="0"/>
    <n v="31857.100000000002"/>
    <n v="1911.4260000000002"/>
    <n v="2548.5680000000002"/>
    <n v="2229.9970000000003"/>
    <n v="10512.843000000001"/>
    <n v="8282.8460000000014"/>
    <n v="57342.780000000013"/>
    <n v="2179.0256399999998"/>
    <n v="4358.0512799999997"/>
    <n v="4358.0512799999997"/>
    <n v="172028.34000000003"/>
    <n v="2.4712328767123286"/>
    <n v="1911.4260000000004"/>
    <n v="94471.575452054793"/>
    <n v="266499.91545205482"/>
  </r>
  <r>
    <s v="R07566"/>
    <x v="1"/>
    <s v="Nena Custis  "/>
    <d v="2013-01-02T00:00:00"/>
    <s v="Banda 15"/>
    <x v="2"/>
    <n v="13086"/>
    <n v="785.16"/>
    <n v="1832.0400000000002"/>
    <n v="1439.46"/>
    <n v="3533.2200000000003"/>
    <n v="4972.68"/>
    <n v="25648.560000000001"/>
    <n v="1039.0283999999999"/>
    <n v="2078.0567999999998"/>
    <n v="0"/>
    <n v="76945.680000000008"/>
    <n v="5.0027397260273974"/>
    <n v="854.952"/>
    <n v="85542.046684931513"/>
    <n v="162487.72668493152"/>
  </r>
  <r>
    <s v="R-8247"/>
    <x v="0"/>
    <s v="Sha Desimone  "/>
    <d v="2010-12-21T00:00:00"/>
    <s v="Banda 15"/>
    <x v="0"/>
    <n v="12160.500000000002"/>
    <n v="608.02500000000009"/>
    <n v="364.81500000000005"/>
    <n v="1094.4450000000002"/>
    <n v="3769.7550000000006"/>
    <n v="3040.1250000000005"/>
    <n v="21037.665000000001"/>
    <n v="796.5127500000001"/>
    <n v="1593.0255000000002"/>
    <n v="1593.0255000000002"/>
    <n v="63112.995000000003"/>
    <n v="7.0383561643835613"/>
    <n v="701.25549999999998"/>
    <n v="98713.719424657538"/>
    <n v="161826.71442465755"/>
  </r>
  <r>
    <s v="R07788"/>
    <x v="1"/>
    <s v="Porsche Lockamy  "/>
    <d v="2017-09-07T00:00:00"/>
    <s v="Banda 17"/>
    <x v="1"/>
    <n v="28196.100000000002"/>
    <n v="2255.6880000000001"/>
    <n v="1691.7660000000001"/>
    <n v="1691.7660000000001"/>
    <n v="10714.518000000002"/>
    <n v="9868.6350000000002"/>
    <n v="54418.473000000005"/>
    <n v="2145.7232100000001"/>
    <n v="4291.4464200000002"/>
    <n v="0"/>
    <n v="163255.41900000002"/>
    <n v="0.32054794520547947"/>
    <n v="1813.9491000000003"/>
    <n v="11629.153134246577"/>
    <n v="174884.57213424661"/>
  </r>
  <r>
    <s v="A-7405"/>
    <x v="0"/>
    <s v="Kandace Navin  "/>
    <d v="2016-03-15T00:00:00"/>
    <s v="Banda 16"/>
    <x v="0"/>
    <n v="24192.300000000003"/>
    <n v="1935.3840000000002"/>
    <n v="2903.076"/>
    <n v="1451.538"/>
    <n v="9193.0740000000005"/>
    <n v="8709.228000000001"/>
    <n v="48384.600000000006"/>
    <n v="1916.0301600000003"/>
    <n v="3832.0603200000005"/>
    <n v="3832.0603200000005"/>
    <n v="145153.80000000002"/>
    <n v="1.8027397260273972"/>
    <n v="1612.8200000000002"/>
    <n v="58149.893698630134"/>
    <n v="203303.69369863014"/>
  </r>
  <r>
    <s v="A-7631"/>
    <x v="2"/>
    <s v="Brigida Arzate  "/>
    <d v="2015-10-27T00:00:00"/>
    <s v="Banda 15"/>
    <x v="2"/>
    <n v="14498"/>
    <n v="869.88"/>
    <n v="724.90000000000009"/>
    <n v="2029.7200000000003"/>
    <n v="3914.46"/>
    <n v="3914.46"/>
    <n v="25951.42"/>
    <n v="1009.0608"/>
    <n v="2018.1215999999999"/>
    <n v="0"/>
    <n v="77854.259999999995"/>
    <n v="2.1863013698630138"/>
    <n v="865.04733333333331"/>
    <n v="37825.083397260278"/>
    <n v="115679.34339726027"/>
  </r>
  <r>
    <s v="G07670"/>
    <x v="7"/>
    <s v="Idell Ding  "/>
    <d v="2016-05-31T00:00:00"/>
    <s v="Banda 16"/>
    <x v="1"/>
    <n v="14377.5"/>
    <n v="1150.2"/>
    <n v="1581.5250000000001"/>
    <n v="1006.4250000000001"/>
    <n v="5319.6750000000002"/>
    <n v="4744.5749999999998"/>
    <n v="28179.9"/>
    <n v="1105.6297499999998"/>
    <n v="2211.2594999999997"/>
    <n v="0"/>
    <n v="84539.700000000012"/>
    <n v="1.5917808219178082"/>
    <n v="939.33"/>
    <n v="29904.149589041099"/>
    <n v="114443.84958904111"/>
  </r>
  <r>
    <s v="R07596"/>
    <x v="0"/>
    <s v="Kimi Witter  "/>
    <d v="2011-06-20T00:00:00"/>
    <s v="Banda 16"/>
    <x v="0"/>
    <n v="22497.200000000001"/>
    <n v="1574.8040000000001"/>
    <n v="1349.8320000000001"/>
    <n v="1799.7760000000001"/>
    <n v="6524.1880000000001"/>
    <n v="8998.880000000001"/>
    <n v="42744.680000000008"/>
    <n v="1739.0335600000003"/>
    <n v="3478.0671200000006"/>
    <n v="3478.0671200000006"/>
    <n v="128234.04000000002"/>
    <n v="6.5424657534246577"/>
    <n v="1424.8226666666669"/>
    <n v="186437.07002739731"/>
    <n v="314671.11002739734"/>
  </r>
  <r>
    <s v="L08199"/>
    <x v="0"/>
    <s v="Veola Frase  "/>
    <d v="2011-09-09T00:00:00"/>
    <s v="Banda 17"/>
    <x v="1"/>
    <n v="26116.2"/>
    <n v="1305.8100000000002"/>
    <n v="3133.944"/>
    <n v="2089.2960000000003"/>
    <n v="9140.67"/>
    <n v="9401.8320000000003"/>
    <n v="51187.752"/>
    <n v="2024.0055000000002"/>
    <n v="4048.0110000000004"/>
    <n v="0"/>
    <n v="153563.25599999999"/>
    <n v="6.3205479452054796"/>
    <n v="1706.2583999999999"/>
    <n v="215689.76048219178"/>
    <n v="369253.01648219174"/>
  </r>
  <r>
    <s v="G08324"/>
    <x v="1"/>
    <s v="Sandy Mcgrady  "/>
    <d v="2013-08-30T00:00:00"/>
    <s v="Banda 15"/>
    <x v="4"/>
    <n v="15040"/>
    <n v="1504"/>
    <n v="451.2"/>
    <n v="2256"/>
    <n v="4963.2"/>
    <n v="5564.8"/>
    <n v="29779.200000000001"/>
    <n v="1210.72"/>
    <n v="2421.44"/>
    <n v="2421.44"/>
    <n v="89337.600000000006"/>
    <n v="4.3452054794520549"/>
    <n v="992.64"/>
    <n v="86264.495342465758"/>
    <n v="175602.09534246576"/>
  </r>
  <r>
    <s v="R-7825"/>
    <x v="1"/>
    <s v="Charisse Weist  "/>
    <d v="2017-05-15T00:00:00"/>
    <s v="Banda 20"/>
    <x v="2"/>
    <n v="66479"/>
    <n v="3323.9500000000003"/>
    <n v="3323.9500000000003"/>
    <n v="9307.0600000000013"/>
    <n v="22602.86"/>
    <n v="19943.7"/>
    <n v="124980.51999999999"/>
    <n v="4866.2628000000004"/>
    <n v="9732.5256000000008"/>
    <n v="0"/>
    <n v="374941.55999999994"/>
    <n v="0.63561643835616444"/>
    <n v="4166.0173333333332"/>
    <n v="52959.781990867581"/>
    <n v="427901.34199086751"/>
  </r>
  <r>
    <s v="G-7962"/>
    <x v="5"/>
    <s v="Pandora Chang  "/>
    <d v="2015-10-06T00:00:00"/>
    <s v="Banda 17"/>
    <x v="1"/>
    <n v="26274.600000000002"/>
    <n v="2101.9680000000003"/>
    <n v="3678.4440000000009"/>
    <n v="3678.4440000000009"/>
    <n v="8670.6180000000004"/>
    <n v="7094.1420000000007"/>
    <n v="51498.216000000008"/>
    <n v="2002.1245200000001"/>
    <n v="4004.2490400000002"/>
    <n v="0"/>
    <n v="154494.64800000002"/>
    <n v="2.2438356164383562"/>
    <n v="1716.6072000000001"/>
    <n v="77035.687495890408"/>
    <n v="231530.33549589041"/>
  </r>
  <r>
    <s v="G08254"/>
    <x v="0"/>
    <s v="Candelaria Loya  "/>
    <d v="2017-06-23T00:00:00"/>
    <s v="Banda 15"/>
    <x v="0"/>
    <n v="14203.2"/>
    <n v="710.16000000000008"/>
    <n v="852.19200000000001"/>
    <n v="852.19200000000001"/>
    <n v="4118.9279999999999"/>
    <n v="5681.2800000000007"/>
    <n v="26417.951999999997"/>
    <n v="1066.6603200000002"/>
    <n v="2133.3206400000004"/>
    <n v="2133.3206400000004"/>
    <n v="79253.856"/>
    <n v="0.52876712328767128"/>
    <n v="880.59839999999997"/>
    <n v="9312.6296547945221"/>
    <n v="88566.485654794524"/>
  </r>
  <r>
    <s v="A07990"/>
    <x v="1"/>
    <s v="January Heslop  "/>
    <d v="2016-06-16T00:00:00"/>
    <s v="Banda 15"/>
    <x v="2"/>
    <n v="13216"/>
    <n v="792.95999999999992"/>
    <n v="1850.2400000000002"/>
    <n v="925.12000000000012"/>
    <n v="3568.32"/>
    <n v="3964.7999999999997"/>
    <n v="24317.439999999999"/>
    <n v="948.90879999999993"/>
    <n v="1897.8175999999999"/>
    <n v="0"/>
    <n v="72952.319999999992"/>
    <n v="1.547945205479452"/>
    <n v="810.5813333333333"/>
    <n v="25094.709771689497"/>
    <n v="98047.029771689486"/>
  </r>
  <r>
    <s v="A08482"/>
    <x v="2"/>
    <s v="Geraldo Marty  "/>
    <d v="2016-06-27T00:00:00"/>
    <s v="Banda 15"/>
    <x v="2"/>
    <n v="9563"/>
    <n v="669.41000000000008"/>
    <n v="1338.8200000000002"/>
    <n v="382.52"/>
    <n v="2677.6400000000003"/>
    <n v="3538.31"/>
    <n v="18169.7"/>
    <n v="727.74429999999995"/>
    <n v="1455.4885999999999"/>
    <n v="0"/>
    <n v="54509.100000000006"/>
    <n v="1.5178082191780822"/>
    <n v="605.65666666666664"/>
    <n v="18385.413333333334"/>
    <n v="72894.513333333336"/>
  </r>
  <r>
    <s v="G08070"/>
    <x v="1"/>
    <s v="Pandora Chang  "/>
    <d v="2016-01-23T00:00:00"/>
    <s v="Banda 15"/>
    <x v="1"/>
    <n v="9697.5"/>
    <n v="678.82500000000005"/>
    <n v="872.77499999999998"/>
    <n v="290.92500000000001"/>
    <n v="3006.2249999999999"/>
    <n v="3006.2249999999999"/>
    <n v="17552.474999999999"/>
    <n v="681.73424999999997"/>
    <n v="1363.4684999999999"/>
    <n v="0"/>
    <n v="52657.424999999996"/>
    <n v="1.9452054794520548"/>
    <n v="585.08249999999998"/>
    <n v="22762.113698630135"/>
    <n v="75419.538698630131"/>
  </r>
  <r>
    <s v="A-7869"/>
    <x v="3"/>
    <s v="Margareta Schwing  "/>
    <d v="2013-12-17T00:00:00"/>
    <s v="Banda 15"/>
    <x v="0"/>
    <n v="15820.2"/>
    <n v="1423.818"/>
    <n v="632.80799999999999"/>
    <n v="2373.0300000000002"/>
    <n v="4587.8580000000002"/>
    <n v="4113.2520000000004"/>
    <n v="28950.966"/>
    <n v="1129.5622800000001"/>
    <n v="2259.1245600000002"/>
    <n v="2259.1245600000002"/>
    <n v="86852.898000000001"/>
    <n v="4.0465753424657533"/>
    <n v="965.03219999999999"/>
    <n v="78101.510104109591"/>
    <n v="164954.40810410958"/>
  </r>
  <r>
    <s v="A-8421"/>
    <x v="5"/>
    <s v="Concepcion Sevin  "/>
    <d v="2015-01-08T00:00:00"/>
    <s v="Banda 15"/>
    <x v="2"/>
    <n v="10431"/>
    <n v="625.86"/>
    <n v="1251.72"/>
    <n v="1356.03"/>
    <n v="4172.4000000000005"/>
    <n v="3442.23"/>
    <n v="21279.24"/>
    <n v="834.48"/>
    <n v="1668.96"/>
    <n v="0"/>
    <n v="63837.72"/>
    <n v="2.9863013698630136"/>
    <n v="709.30800000000011"/>
    <n v="42364.149041095894"/>
    <n v="106201.8690410959"/>
  </r>
  <r>
    <s v="A07457"/>
    <x v="7"/>
    <s v="Roosevelt Saleem  "/>
    <d v="2015-05-21T00:00:00"/>
    <s v="Banda 16"/>
    <x v="1"/>
    <n v="19074.600000000002"/>
    <n v="953.73000000000013"/>
    <n v="2861.19"/>
    <n v="2861.19"/>
    <n v="7439.094000000001"/>
    <n v="7629.8400000000011"/>
    <n v="40819.644000000008"/>
    <n v="1644.2305200000001"/>
    <n v="3288.4610400000001"/>
    <n v="0"/>
    <n v="122458.93200000003"/>
    <n v="2.6219178082191781"/>
    <n v="1360.6548000000003"/>
    <n v="71350.501019178089"/>
    <n v="193809.4330191781"/>
  </r>
  <r>
    <s v="L08025"/>
    <x v="4"/>
    <s v="Brigida Arzate  "/>
    <d v="2013-06-27T00:00:00"/>
    <s v="Banda 17"/>
    <x v="0"/>
    <n v="28064.300000000003"/>
    <n v="1683.8580000000002"/>
    <n v="3367.7160000000003"/>
    <n v="280.64300000000003"/>
    <n v="7577.3610000000017"/>
    <n v="10945.077000000001"/>
    <n v="51918.955000000016"/>
    <n v="2085.17749"/>
    <n v="4170.3549800000001"/>
    <n v="4170.3549800000001"/>
    <n v="155756.86500000005"/>
    <n v="4.5205479452054798"/>
    <n v="1730.6318333333338"/>
    <n v="156468.08356164387"/>
    <n v="312224.94856164395"/>
  </r>
  <r>
    <s v="A07665"/>
    <x v="1"/>
    <s v="Sha Desimone  "/>
    <d v="2017-04-22T00:00:00"/>
    <s v="Banda 16"/>
    <x v="0"/>
    <n v="21627.100000000002"/>
    <n v="1946.4390000000001"/>
    <n v="2162.7100000000005"/>
    <n v="3244.0650000000001"/>
    <n v="8650.840000000002"/>
    <n v="5839.3170000000009"/>
    <n v="43470.471000000005"/>
    <n v="1682.5883800000001"/>
    <n v="3365.1767600000003"/>
    <n v="3365.1767600000003"/>
    <n v="130411.41300000002"/>
    <n v="0.69863013698630139"/>
    <n v="1449.0157000000002"/>
    <n v="20246.520739726031"/>
    <n v="150657.93373972605"/>
  </r>
  <r>
    <s v="G07471"/>
    <x v="3"/>
    <s v="Jordon Deschamp  "/>
    <d v="2011-02-26T00:00:00"/>
    <s v="Banda 19"/>
    <x v="2"/>
    <n v="51885"/>
    <n v="5188.5"/>
    <n v="6745.05"/>
    <n v="5188.5"/>
    <n v="18678.599999999999"/>
    <n v="16603.2"/>
    <n v="104288.84999999999"/>
    <n v="4119.6689999999999"/>
    <n v="8239.3379999999997"/>
    <n v="0"/>
    <n v="312866.55"/>
    <n v="6.8547945205479452"/>
    <n v="3476.2949999999996"/>
    <n v="476585.75835616433"/>
    <n v="789452.30835616426"/>
  </r>
  <r>
    <s v="G-8334"/>
    <x v="1"/>
    <s v="Margarete Sauer  "/>
    <d v="2013-01-19T00:00:00"/>
    <s v="Banda 16"/>
    <x v="2"/>
    <n v="20517"/>
    <n v="1846.53"/>
    <n v="205.17000000000002"/>
    <n v="2872.38"/>
    <n v="7591.29"/>
    <n v="6360.2699999999995"/>
    <n v="39392.639999999992"/>
    <n v="1551.0852000000002"/>
    <n v="3102.1704000000004"/>
    <n v="0"/>
    <n v="118177.91999999998"/>
    <n v="4.956164383561644"/>
    <n v="1313.0879999999997"/>
    <n v="130157.59956164382"/>
    <n v="248335.5195616438"/>
  </r>
  <r>
    <s v="R08333"/>
    <x v="0"/>
    <s v="Kimi Witter  "/>
    <d v="2016-01-24T00:00:00"/>
    <s v="Banda 17"/>
    <x v="1"/>
    <n v="28360.799999999999"/>
    <n v="2268.864"/>
    <n v="850.82399999999996"/>
    <n v="4254.12"/>
    <n v="11060.712"/>
    <n v="9926.2799999999988"/>
    <n v="56721.599999999999"/>
    <n v="2260.3557599999999"/>
    <n v="4520.7115199999998"/>
    <n v="0"/>
    <n v="170164.8"/>
    <n v="1.9424657534246574"/>
    <n v="1890.72"/>
    <n v="73453.176986301376"/>
    <n v="243617.97698630136"/>
  </r>
  <r>
    <s v="R-8007"/>
    <x v="3"/>
    <s v="Adelia Monty  "/>
    <d v="2015-12-24T00:00:00"/>
    <s v="Banda 15"/>
    <x v="0"/>
    <n v="10359.800000000001"/>
    <n v="621.58800000000008"/>
    <n v="932.38200000000006"/>
    <n v="207.19600000000003"/>
    <n v="3833.1260000000002"/>
    <n v="3315.1360000000004"/>
    <n v="19269.228000000003"/>
    <n v="742.79766000000006"/>
    <n v="1485.5953200000001"/>
    <n v="1485.5953200000001"/>
    <n v="57807.684000000008"/>
    <n v="2.0273972602739727"/>
    <n v="642.30760000000009"/>
    <n v="26044.253369863018"/>
    <n v="83851.937369863022"/>
  </r>
  <r>
    <s v="A-8056"/>
    <x v="0"/>
    <s v="Jeni Buchman  "/>
    <d v="2016-07-13T00:00:00"/>
    <s v="Banda 16"/>
    <x v="2"/>
    <n v="14585"/>
    <n v="1312.6499999999999"/>
    <n v="291.7"/>
    <n v="291.7"/>
    <n v="4958.9000000000005"/>
    <n v="4667.2"/>
    <n v="26107.15"/>
    <n v="1018.0330000000001"/>
    <n v="2036.0660000000003"/>
    <n v="0"/>
    <n v="78321.450000000012"/>
    <n v="1.473972602739726"/>
    <n v="870.23833333333334"/>
    <n v="25654.149223744291"/>
    <n v="103975.5992237443"/>
  </r>
  <r>
    <s v="L08195"/>
    <x v="0"/>
    <s v="Emmy Trader  "/>
    <d v="2013-09-06T00:00:00"/>
    <s v="Banda 15"/>
    <x v="2"/>
    <n v="13098"/>
    <n v="785.88"/>
    <n v="1571.76"/>
    <n v="785.88"/>
    <n v="4846.26"/>
    <n v="4584.2999999999993"/>
    <n v="25672.079999999998"/>
    <n v="1008.5459999999999"/>
    <n v="2017.0919999999999"/>
    <n v="0"/>
    <n v="77016.239999999991"/>
    <n v="4.3260273972602743"/>
    <n v="855.73599999999999"/>
    <n v="74038.74761643837"/>
    <n v="151054.98761643836"/>
  </r>
  <r>
    <s v="R-7372"/>
    <x v="3"/>
    <s v="Clara Lamas  "/>
    <d v="2014-10-22T00:00:00"/>
    <s v="Banda 18"/>
    <x v="1"/>
    <n v="35075.700000000004"/>
    <n v="2104.5420000000004"/>
    <n v="1052.2710000000002"/>
    <n v="2455.2990000000004"/>
    <n v="11925.738000000003"/>
    <n v="13679.523000000003"/>
    <n v="66293.073000000019"/>
    <n v="2658.7380600000006"/>
    <n v="5317.4761200000012"/>
    <n v="0"/>
    <n v="198879.21900000004"/>
    <n v="3.2"/>
    <n v="2209.7691000000004"/>
    <n v="141425.22240000006"/>
    <n v="340304.44140000013"/>
  </r>
  <r>
    <s v="R-7943"/>
    <x v="3"/>
    <s v="Susanna Vosburgh  "/>
    <d v="2017-02-15T00:00:00"/>
    <s v="Banda 17"/>
    <x v="0"/>
    <n v="29266.600000000002"/>
    <n v="2341.3280000000004"/>
    <n v="4389.99"/>
    <n v="2048.6620000000003"/>
    <n v="11121.308000000001"/>
    <n v="9950.6440000000021"/>
    <n v="59118.532000000007"/>
    <n v="2326.6947"/>
    <n v="4653.3894"/>
    <n v="4653.3894"/>
    <n v="177355.59600000002"/>
    <n v="0.8794520547945206"/>
    <n v="1970.6177333333335"/>
    <n v="34661.276295890413"/>
    <n v="212016.87229589044"/>
  </r>
  <r>
    <s v="G07661"/>
    <x v="1"/>
    <s v="Geraldo Marty  "/>
    <d v="2011-08-26T00:00:00"/>
    <s v="Banda 16"/>
    <x v="3"/>
    <n v="14519.25"/>
    <n v="1306.7324999999998"/>
    <n v="1451.9250000000002"/>
    <n v="580.77"/>
    <n v="4355.7749999999996"/>
    <n v="3775.0050000000001"/>
    <n v="25989.4575"/>
    <n v="996.02054999999996"/>
    <n v="1992.0410999999999"/>
    <n v="0"/>
    <n v="77968.372499999998"/>
    <n v="6.3589041095890408"/>
    <n v="866.31524999999999"/>
    <n v="110176.31206849315"/>
    <n v="188144.68456849316"/>
  </r>
  <r>
    <s v="G08370"/>
    <x v="1"/>
    <s v="Quinn Coller  "/>
    <d v="2014-11-22T00:00:00"/>
    <s v="Banda 16"/>
    <x v="0"/>
    <n v="23651.100000000002"/>
    <n v="2128.5990000000002"/>
    <n v="473.02200000000005"/>
    <n v="2365.11"/>
    <n v="7568.3520000000008"/>
    <n v="6385.7970000000014"/>
    <n v="42571.98"/>
    <n v="1648.4816700000001"/>
    <n v="3296.9633400000002"/>
    <n v="3296.9633400000002"/>
    <n v="127715.94"/>
    <n v="3.1150684931506851"/>
    <n v="1419.066"/>
    <n v="88409.755726027404"/>
    <n v="216125.69572602742"/>
  </r>
  <r>
    <s v="R07410"/>
    <x v="3"/>
    <s v="Erich Gattis  "/>
    <d v="2016-08-10T00:00:00"/>
    <s v="Banda 15"/>
    <x v="0"/>
    <n v="11842.6"/>
    <n v="592.13"/>
    <n v="1184.26"/>
    <n v="1657.9640000000002"/>
    <n v="3671.2060000000001"/>
    <n v="4026.4840000000004"/>
    <n v="22974.644"/>
    <n v="913.06446000000005"/>
    <n v="1826.1289200000001"/>
    <n v="1826.1289200000001"/>
    <n v="68923.932000000001"/>
    <n v="1.3972602739726028"/>
    <n v="765.82146666666665"/>
    <n v="21401.038246575343"/>
    <n v="90324.970246575336"/>
  </r>
  <r>
    <s v="R-8393"/>
    <x v="1"/>
    <s v="Daysi Armas  "/>
    <d v="2016-03-18T00:00:00"/>
    <s v="Banda 15"/>
    <x v="1"/>
    <n v="10874.7"/>
    <n v="761.22900000000016"/>
    <n v="652.48199999999997"/>
    <n v="1413.7110000000002"/>
    <n v="3697.3980000000006"/>
    <n v="2936.1690000000003"/>
    <n v="20335.689000000002"/>
    <n v="785.15334000000007"/>
    <n v="1570.3066800000001"/>
    <n v="0"/>
    <n v="61007.06700000001"/>
    <n v="1.7945205479452055"/>
    <n v="677.85630000000003"/>
    <n v="24328.541178082192"/>
    <n v="85335.608178082199"/>
  </r>
  <r>
    <s v="L08205"/>
    <x v="0"/>
    <s v="Adelia Monty  "/>
    <d v="2017-04-04T00:00:00"/>
    <s v="Banda 15"/>
    <x v="0"/>
    <n v="14194.400000000001"/>
    <n v="851.6640000000001"/>
    <n v="567.77600000000007"/>
    <n v="1987.2160000000003"/>
    <n v="4684.152000000001"/>
    <n v="3548.6000000000004"/>
    <n v="25833.808000000005"/>
    <n v="987.93024000000025"/>
    <n v="1975.8604800000005"/>
    <n v="1975.8604800000005"/>
    <n v="77501.424000000014"/>
    <n v="0.74794520547945209"/>
    <n v="861.12693333333345"/>
    <n v="12881.515221917809"/>
    <n v="90382.939221917826"/>
  </r>
  <r>
    <s v="G-7591"/>
    <x v="1"/>
    <s v="Lyla Falzone  "/>
    <d v="2012-05-28T00:00:00"/>
    <s v="Banda 17"/>
    <x v="0"/>
    <n v="33530.200000000004"/>
    <n v="3353.0200000000004"/>
    <n v="1005.9060000000001"/>
    <n v="3688.3220000000006"/>
    <n v="10394.362000000001"/>
    <n v="9053.1540000000023"/>
    <n v="61024.964000000007"/>
    <n v="2377.2911800000002"/>
    <n v="4754.5823600000003"/>
    <n v="4754.5823600000003"/>
    <n v="183074.89200000002"/>
    <n v="5.602739726027397"/>
    <n v="2034.1654666666668"/>
    <n v="227937.99338812788"/>
    <n v="411012.88538812788"/>
  </r>
  <r>
    <s v="R08132"/>
    <x v="1"/>
    <s v="Sandy Mcgrady  "/>
    <d v="2016-08-28T00:00:00"/>
    <s v="Banda 18"/>
    <x v="0"/>
    <n v="48819.100000000006"/>
    <n v="4881.9100000000008"/>
    <n v="7322.8650000000007"/>
    <n v="488.19100000000009"/>
    <n v="18551.258000000002"/>
    <n v="13669.348000000004"/>
    <n v="93732.672000000006"/>
    <n v="3588.2038499999999"/>
    <n v="7176.4076999999997"/>
    <n v="7176.4076999999997"/>
    <n v="281198.016"/>
    <n v="1.3479452054794521"/>
    <n v="3124.4224000000004"/>
    <n v="84231.003879452066"/>
    <n v="365429.01987945207"/>
  </r>
  <r>
    <s v="R-7577"/>
    <x v="3"/>
    <s v="Jordon Deschamp  "/>
    <d v="2013-01-07T00:00:00"/>
    <s v="Banda 15"/>
    <x v="2"/>
    <n v="9811"/>
    <n v="784.88"/>
    <n v="490.55"/>
    <n v="686.7700000000001"/>
    <n v="3728.18"/>
    <n v="3041.41"/>
    <n v="18542.79"/>
    <n v="720.12740000000008"/>
    <n v="1440.2548000000002"/>
    <n v="0"/>
    <n v="55628.37"/>
    <n v="4.9890410958904106"/>
    <n v="618.09300000000007"/>
    <n v="61673.827561643833"/>
    <n v="117302.19756164384"/>
  </r>
  <r>
    <s v="R07854"/>
    <x v="7"/>
    <s v="Nena Custis  "/>
    <d v="2016-07-30T00:00:00"/>
    <s v="Banda 15"/>
    <x v="0"/>
    <n v="14696.000000000002"/>
    <n v="1322.64"/>
    <n v="146.96"/>
    <n v="293.92"/>
    <n v="5437.52"/>
    <n v="3967.9200000000005"/>
    <n v="25864.960000000003"/>
    <n v="981.69280000000026"/>
    <n v="1963.3856000000005"/>
    <n v="1963.3856000000005"/>
    <n v="77594.880000000005"/>
    <n v="1.4273972602739726"/>
    <n v="862.16533333333348"/>
    <n v="24613.048694063935"/>
    <n v="102207.92869406394"/>
  </r>
  <r>
    <s v="L07379"/>
    <x v="3"/>
    <s v="Sha Desimone  "/>
    <d v="2012-12-21T00:00:00"/>
    <s v="Banda 15"/>
    <x v="2"/>
    <n v="9590"/>
    <n v="959"/>
    <n v="479.5"/>
    <n v="1150.8"/>
    <n v="2493.4"/>
    <n v="3068.8"/>
    <n v="17741.5"/>
    <n v="711.57800000000009"/>
    <n v="1423.1560000000002"/>
    <n v="0"/>
    <n v="53224.5"/>
    <n v="5.0356164383561648"/>
    <n v="591.38333333333333"/>
    <n v="59559.592694063926"/>
    <n v="112784.09269406393"/>
  </r>
  <r>
    <s v="R-8125"/>
    <x v="0"/>
    <s v="Charisse Weist  "/>
    <d v="2010-11-13T00:00:00"/>
    <s v="Banda 15"/>
    <x v="2"/>
    <n v="10298"/>
    <n v="926.81999999999994"/>
    <n v="514.9"/>
    <n v="720.86"/>
    <n v="2780.46"/>
    <n v="3810.2599999999998"/>
    <n v="19051.3"/>
    <n v="771.3202"/>
    <n v="1542.6404"/>
    <n v="0"/>
    <n v="57153.899999999994"/>
    <n v="7.1424657534246574"/>
    <n v="635.04333333333329"/>
    <n v="90715.505205479436"/>
    <n v="147869.40520547942"/>
  </r>
  <r>
    <s v="R-7663"/>
    <x v="0"/>
    <s v="Jayme Tolleson  "/>
    <d v="2017-09-18T00:00:00"/>
    <s v="Banda 15"/>
    <x v="1"/>
    <n v="11584.800000000001"/>
    <n v="810.93600000000015"/>
    <n v="810.93600000000015"/>
    <n v="347.54400000000004"/>
    <n v="3475.44"/>
    <n v="3127.8960000000006"/>
    <n v="20157.552"/>
    <n v="769.23072000000002"/>
    <n v="1538.46144"/>
    <n v="0"/>
    <n v="60472.656000000003"/>
    <n v="0.29041095890410956"/>
    <n v="671.91840000000002"/>
    <n v="3902.649336986301"/>
    <n v="64375.305336986305"/>
  </r>
  <r>
    <s v="L07513"/>
    <x v="0"/>
    <s v="Gemma Percell  "/>
    <d v="2013-09-03T00:00:00"/>
    <s v="Banda 15"/>
    <x v="1"/>
    <n v="12744"/>
    <n v="637.20000000000005"/>
    <n v="764.64"/>
    <n v="1911.6"/>
    <n v="4587.84"/>
    <n v="4078.08"/>
    <n v="24723.360000000001"/>
    <n v="969.81840000000011"/>
    <n v="1939.6368000000002"/>
    <n v="0"/>
    <n v="74170.080000000002"/>
    <n v="4.3342465753424655"/>
    <n v="824.11199999999997"/>
    <n v="71438.092273972594"/>
    <n v="145608.1722739726"/>
  </r>
  <r>
    <s v="G-8471"/>
    <x v="0"/>
    <s v="Nelia Sellner  "/>
    <d v="2015-05-03T00:00:00"/>
    <s v="Banda 15"/>
    <x v="1"/>
    <n v="11509.2"/>
    <n v="575.46"/>
    <n v="1611.2880000000002"/>
    <n v="1381.104"/>
    <n v="4488.5880000000006"/>
    <n v="4373.4960000000001"/>
    <n v="23939.135999999999"/>
    <n v="954.11268000000018"/>
    <n v="1908.2253600000004"/>
    <n v="0"/>
    <n v="71817.407999999996"/>
    <n v="2.6712328767123288"/>
    <n v="797.97119999999995"/>
    <n v="42631.338082191782"/>
    <n v="114448.74608219178"/>
  </r>
  <r>
    <s v="A-7949"/>
    <x v="0"/>
    <s v="Kimberely Houtz  "/>
    <d v="2014-07-14T00:00:00"/>
    <s v="Banda 18"/>
    <x v="2"/>
    <n v="42026"/>
    <n v="4202.6000000000004"/>
    <n v="5043.12"/>
    <n v="1260.78"/>
    <n v="13028.06"/>
    <n v="15549.619999999999"/>
    <n v="81110.179999999993"/>
    <n v="3257.0150000000003"/>
    <n v="6514.0300000000007"/>
    <n v="0"/>
    <n v="243330.53999999998"/>
    <n v="3.473972602739726"/>
    <n v="2703.6726666666664"/>
    <n v="187849.69541552509"/>
    <n v="431180.23541552504"/>
  </r>
  <r>
    <s v="A07304"/>
    <x v="3"/>
    <s v="Audrie Ehlert  "/>
    <d v="2015-09-11T00:00:00"/>
    <s v="Banda 15"/>
    <x v="1"/>
    <n v="12115.800000000001"/>
    <n v="726.94800000000009"/>
    <n v="605.79000000000008"/>
    <n v="1817.3700000000001"/>
    <n v="4846.3200000000006"/>
    <n v="4119.3720000000003"/>
    <n v="24231.600000000002"/>
    <n v="955.93662000000018"/>
    <n v="1911.8732400000004"/>
    <n v="0"/>
    <n v="72694.8"/>
    <n v="2.3123287671232875"/>
    <n v="807.72"/>
    <n v="37354.283835616436"/>
    <n v="110049.08383561645"/>
  </r>
  <r>
    <s v="G-7878"/>
    <x v="1"/>
    <s v="Edwardo Hardrick  "/>
    <d v="2014-04-16T00:00:00"/>
    <s v="Banda 15"/>
    <x v="0"/>
    <n v="11959.2"/>
    <n v="1195.92"/>
    <n v="478.36800000000005"/>
    <n v="239.18400000000003"/>
    <n v="4544.4960000000001"/>
    <n v="3826.9440000000004"/>
    <n v="22244.112000000001"/>
    <n v="865.84608000000003"/>
    <n v="1731.6921600000001"/>
    <n v="1731.6921600000001"/>
    <n v="66732.33600000001"/>
    <n v="3.7178082191780821"/>
    <n v="741.47040000000004"/>
    <n v="55132.894947945206"/>
    <n v="121865.23094794521"/>
  </r>
  <r>
    <s v="G08395"/>
    <x v="3"/>
    <s v="Lean Hersom  "/>
    <d v="2011-10-30T00:00:00"/>
    <s v="Banda 17"/>
    <x v="2"/>
    <n v="22933"/>
    <n v="1146.6500000000001"/>
    <n v="1605.3100000000002"/>
    <n v="687.99"/>
    <n v="8255.8799999999992"/>
    <n v="8943.8700000000008"/>
    <n v="43572.700000000004"/>
    <n v="1729.1482000000001"/>
    <n v="3458.2964000000002"/>
    <n v="0"/>
    <n v="130718.1"/>
    <n v="6.1808219178082195"/>
    <n v="1452.4233333333334"/>
    <n v="179543.39945205481"/>
    <n v="310261.49945205485"/>
  </r>
  <r>
    <s v="R07871"/>
    <x v="1"/>
    <s v="Frankie Koester  "/>
    <d v="2017-03-29T00:00:00"/>
    <s v="Banda 16"/>
    <x v="2"/>
    <n v="17713"/>
    <n v="1771.3000000000002"/>
    <n v="1239.9100000000001"/>
    <n v="354.26"/>
    <n v="6376.6799999999994"/>
    <n v="4782.51"/>
    <n v="32237.659999999996"/>
    <n v="1231.0535"/>
    <n v="2462.107"/>
    <n v="0"/>
    <n v="96712.979999999981"/>
    <n v="0.76438356164383559"/>
    <n v="1074.5886666666665"/>
    <n v="16427.958246575341"/>
    <n v="113140.93824657533"/>
  </r>
  <r>
    <s v="G08004"/>
    <x v="3"/>
    <s v="Enrique Kehrer  "/>
    <d v="2014-06-06T00:00:00"/>
    <s v="Banda 18"/>
    <x v="2"/>
    <n v="42193"/>
    <n v="2109.65"/>
    <n v="2109.65"/>
    <n v="2531.58"/>
    <n v="13501.76"/>
    <n v="13923.69"/>
    <n v="76369.33"/>
    <n v="2983.0450999999998"/>
    <n v="5966.0901999999996"/>
    <n v="0"/>
    <n v="229107.99"/>
    <n v="3.5780821917808221"/>
    <n v="2545.6443333333332"/>
    <n v="182170.49311415525"/>
    <n v="411278.48311415524"/>
  </r>
  <r>
    <s v="L-7662"/>
    <x v="0"/>
    <s v="Ileen Reynosa  "/>
    <d v="2016-01-24T00:00:00"/>
    <s v="Banda 15"/>
    <x v="2"/>
    <n v="13088"/>
    <n v="785.28"/>
    <n v="1570.56"/>
    <n v="130.88"/>
    <n v="4711.6799999999994"/>
    <n v="3402.88"/>
    <n v="23689.279999999999"/>
    <n v="888.67520000000013"/>
    <n v="1777.3504000000003"/>
    <n v="0"/>
    <n v="71067.839999999997"/>
    <n v="1.9424657534246574"/>
    <n v="789.64266666666663"/>
    <n v="30677.076748858446"/>
    <n v="101744.91674885844"/>
  </r>
  <r>
    <s v="R-7527"/>
    <x v="1"/>
    <s v="Concepcion Sevin  "/>
    <d v="2012-04-15T00:00:00"/>
    <s v="Banda 15"/>
    <x v="2"/>
    <n v="11743"/>
    <n v="1174.3"/>
    <n v="1056.8699999999999"/>
    <n v="117.43"/>
    <n v="4110.05"/>
    <n v="3875.19"/>
    <n v="22076.839999999997"/>
    <n v="865.45910000000003"/>
    <n v="1730.9182000000001"/>
    <n v="0"/>
    <n v="66230.51999999999"/>
    <n v="5.720547945205479"/>
    <n v="735.89466666666658"/>
    <n v="84194.414465753405"/>
    <n v="150424.93446575338"/>
  </r>
  <r>
    <s v="R-8316"/>
    <x v="1"/>
    <s v="Earnest Anderton  "/>
    <d v="2013-09-01T00:00:00"/>
    <s v="Banda 15"/>
    <x v="0"/>
    <n v="11658.900000000001"/>
    <n v="1049.3010000000002"/>
    <n v="1748.8350000000003"/>
    <n v="816.12300000000016"/>
    <n v="2914.7250000000004"/>
    <n v="2914.7250000000004"/>
    <n v="21102.609000000004"/>
    <n v="814.95711000000017"/>
    <n v="1629.9142200000003"/>
    <n v="1629.9142200000003"/>
    <n v="63307.827000000012"/>
    <n v="4.3397260273972602"/>
    <n v="703.42030000000011"/>
    <n v="61053.027682191794"/>
    <n v="124360.8546821918"/>
  </r>
  <r>
    <s v="L08210"/>
    <x v="1"/>
    <s v="Sandy Faison  "/>
    <d v="2013-11-22T00:00:00"/>
    <s v="Banda 15"/>
    <x v="2"/>
    <n v="8252"/>
    <n v="412.6"/>
    <n v="1155.2800000000002"/>
    <n v="660.16"/>
    <n v="2145.52"/>
    <n v="2970.72"/>
    <n v="15596.28"/>
    <n v="623.85120000000006"/>
    <n v="1247.7024000000001"/>
    <n v="0"/>
    <n v="46788.840000000004"/>
    <n v="4.1150684931506847"/>
    <n v="519.87599999999998"/>
    <n v="42786.506958904109"/>
    <n v="89575.34695890412"/>
  </r>
  <r>
    <s v="A-8217"/>
    <x v="1"/>
    <s v="Enrique Kehrer  "/>
    <d v="2012-04-05T00:00:00"/>
    <s v="Banda 19"/>
    <x v="2"/>
    <n v="48025"/>
    <n v="2401.25"/>
    <n v="1440.75"/>
    <n v="6723.5000000000009"/>
    <n v="19210"/>
    <n v="13927.249999999998"/>
    <n v="91727.75"/>
    <n v="3529.8375000000001"/>
    <n v="7059.6750000000002"/>
    <n v="0"/>
    <n v="275183.25"/>
    <n v="5.7479452054794518"/>
    <n v="3057.5916666666667"/>
    <n v="351497.38721461187"/>
    <n v="626680.63721461187"/>
  </r>
  <r>
    <s v="G07658"/>
    <x v="0"/>
    <s v="Edwardo Hardrick  "/>
    <d v="2013-11-24T00:00:00"/>
    <s v="Banda 15"/>
    <x v="0"/>
    <n v="12922.800000000001"/>
    <n v="1292.2800000000002"/>
    <n v="1163.0520000000001"/>
    <n v="1679.9640000000002"/>
    <n v="3876.84"/>
    <n v="4135.2960000000003"/>
    <n v="25070.232000000004"/>
    <n v="1001.5170000000002"/>
    <n v="2003.0340000000003"/>
    <n v="2003.0340000000003"/>
    <n v="75210.696000000011"/>
    <n v="4.1095890410958908"/>
    <n v="835.67440000000011"/>
    <n v="68685.567123287678"/>
    <n v="143896.2631232877"/>
  </r>
  <r>
    <s v="L-7843"/>
    <x v="1"/>
    <s v="Margurite Everton  "/>
    <d v="2016-08-21T00:00:00"/>
    <s v="Banda 15"/>
    <x v="1"/>
    <n v="11343.6"/>
    <n v="1020.924"/>
    <n v="794.05200000000013"/>
    <n v="794.05200000000013"/>
    <n v="3516.5160000000001"/>
    <n v="4537.4400000000005"/>
    <n v="22006.584000000003"/>
    <n v="896.14440000000013"/>
    <n v="1792.2888000000003"/>
    <n v="0"/>
    <n v="66019.752000000008"/>
    <n v="1.3671232876712329"/>
    <n v="733.55280000000005"/>
    <n v="20057.142312328768"/>
    <n v="86076.894312328775"/>
  </r>
  <r>
    <s v="L-8201"/>
    <x v="0"/>
    <s v="Tyrell Herrmann  "/>
    <d v="2012-09-21T00:00:00"/>
    <s v="Banda 17"/>
    <x v="0"/>
    <n v="28651.7"/>
    <n v="2865.17"/>
    <n v="2292.136"/>
    <n v="2865.17"/>
    <n v="10601.129000000001"/>
    <n v="7735.9590000000007"/>
    <n v="55011.264000000003"/>
    <n v="2125.9561399999998"/>
    <n v="4251.9122799999996"/>
    <n v="4251.9122799999996"/>
    <n v="165033.79200000002"/>
    <n v="5.2849315068493148"/>
    <n v="1833.7088000000001"/>
    <n v="193820.50823013697"/>
    <n v="358854.30023013696"/>
  </r>
  <r>
    <s v="L07535"/>
    <x v="0"/>
    <s v="Tyrell Herrmann  "/>
    <d v="2010-12-15T00:00:00"/>
    <s v="Banda 18"/>
    <x v="1"/>
    <n v="30053.7"/>
    <n v="2704.8330000000001"/>
    <n v="300.53700000000003"/>
    <n v="1803.222"/>
    <n v="8715.5730000000003"/>
    <n v="9016.11"/>
    <n v="52593.975000000006"/>
    <n v="2058.6784500000003"/>
    <n v="4117.3569000000007"/>
    <n v="0"/>
    <n v="157781.92500000002"/>
    <n v="7.0547945205479454"/>
    <n v="1753.1325000000002"/>
    <n v="247359.79109589042"/>
    <n v="405141.71609589044"/>
  </r>
  <r>
    <s v="A07938"/>
    <x v="1"/>
    <s v="Marinda Skelley  "/>
    <d v="2011-10-12T00:00:00"/>
    <s v="Banda 15"/>
    <x v="4"/>
    <n v="17501.25"/>
    <n v="1400.1000000000001"/>
    <n v="1225.0875000000001"/>
    <n v="175.01250000000002"/>
    <n v="6825.4875000000002"/>
    <n v="6475.4624999999996"/>
    <n v="33602.400000000001"/>
    <n v="1324.8446250000002"/>
    <n v="2649.6892500000004"/>
    <n v="2649.6892500000004"/>
    <n v="100807.20000000001"/>
    <n v="6.2301369863013702"/>
    <n v="1120.0800000000002"/>
    <n v="139565.03671232879"/>
    <n v="240372.2367123288"/>
  </r>
  <r>
    <s v="G-8307"/>
    <x v="1"/>
    <s v="Colene Apicella  "/>
    <d v="2012-06-09T00:00:00"/>
    <s v="Banda 17"/>
    <x v="2"/>
    <n v="26621"/>
    <n v="2129.6799999999998"/>
    <n v="3194.52"/>
    <n v="3726.9400000000005"/>
    <n v="10115.98"/>
    <n v="10648.400000000001"/>
    <n v="56436.52"/>
    <n v="2289.4059999999999"/>
    <n v="4578.8119999999999"/>
    <n v="0"/>
    <n v="169309.56"/>
    <n v="5.5698630136986305"/>
    <n v="1881.2173333333333"/>
    <n v="209562.456913242"/>
    <n v="378872.016913242"/>
  </r>
  <r>
    <s v="G07510"/>
    <x v="3"/>
    <s v="Noble Portis  "/>
    <d v="2012-08-16T00:00:00"/>
    <s v="Banda 15"/>
    <x v="2"/>
    <n v="12859"/>
    <n v="1028.72"/>
    <n v="1157.31"/>
    <n v="128.59"/>
    <n v="4629.24"/>
    <n v="4886.42"/>
    <n v="24689.279999999999"/>
    <n v="981.14170000000013"/>
    <n v="1962.2834000000003"/>
    <n v="0"/>
    <n v="74067.839999999997"/>
    <n v="5.3835616438356162"/>
    <n v="822.976"/>
    <n v="88610.840547945205"/>
    <n v="162678.6805479452"/>
  </r>
  <r>
    <s v="L-7799"/>
    <x v="3"/>
    <s v="Pandora Chang  "/>
    <d v="2013-07-10T00:00:00"/>
    <s v="Banda 16"/>
    <x v="0"/>
    <n v="23982.2"/>
    <n v="1918.576"/>
    <n v="719.46600000000001"/>
    <n v="1918.576"/>
    <n v="6954.8379999999997"/>
    <n v="9113.2360000000008"/>
    <n v="44606.892000000007"/>
    <n v="1805.8596600000001"/>
    <n v="3611.7193200000002"/>
    <n v="3611.7193200000002"/>
    <n v="133820.67600000004"/>
    <n v="4.484931506849315"/>
    <n v="1486.8964000000003"/>
    <n v="133372.57023561647"/>
    <n v="267193.24623561651"/>
  </r>
  <r>
    <s v="G-7670"/>
    <x v="1"/>
    <s v="Sarai Darosa  "/>
    <d v="2016-05-16T00:00:00"/>
    <s v="Banda 15"/>
    <x v="2"/>
    <n v="8320"/>
    <n v="582.40000000000009"/>
    <n v="83.2"/>
    <n v="332.8"/>
    <n v="2745.6"/>
    <n v="2745.6"/>
    <n v="14809.6"/>
    <n v="579.07199999999989"/>
    <n v="1158.1439999999998"/>
    <n v="0"/>
    <n v="44428.800000000003"/>
    <n v="1.6328767123287671"/>
    <n v="493.65333333333336"/>
    <n v="16121.500639269407"/>
    <n v="60550.300639269408"/>
  </r>
  <r>
    <s v="G-7569"/>
    <x v="2"/>
    <s v="Tyrell Herrmann  "/>
    <d v="2012-10-08T00:00:00"/>
    <s v="Banda 15"/>
    <x v="2"/>
    <n v="12313"/>
    <n v="615.65000000000009"/>
    <n v="1354.43"/>
    <n v="985.04000000000008"/>
    <n v="3817.0299999999997"/>
    <n v="4555.8099999999995"/>
    <n v="23640.959999999999"/>
    <n v="943.17579999999998"/>
    <n v="1886.3516"/>
    <n v="0"/>
    <n v="70922.880000000005"/>
    <n v="5.2383561643835614"/>
    <n v="788.03199999999993"/>
    <n v="82559.845698630132"/>
    <n v="153482.72569863015"/>
  </r>
  <r>
    <s v="A-7889"/>
    <x v="7"/>
    <s v="Charisse Weist  "/>
    <d v="2013-12-21T00:00:00"/>
    <s v="Banda 15"/>
    <x v="2"/>
    <n v="12897"/>
    <n v="902.79000000000008"/>
    <n v="386.90999999999997"/>
    <n v="644.85"/>
    <n v="3224.25"/>
    <n v="4771.8900000000003"/>
    <n v="22827.690000000002"/>
    <n v="919.55610000000001"/>
    <n v="1839.1122"/>
    <n v="0"/>
    <n v="68483.070000000007"/>
    <n v="4.0356164383561648"/>
    <n v="760.92300000000012"/>
    <n v="61415.867342465768"/>
    <n v="129898.93734246577"/>
  </r>
  <r>
    <s v="G07756"/>
    <x v="2"/>
    <s v="Geraldo Marty  "/>
    <d v="2011-06-14T00:00:00"/>
    <s v="Banda 16"/>
    <x v="4"/>
    <n v="20268.75"/>
    <n v="1621.5"/>
    <n v="810.75"/>
    <n v="1418.8125000000002"/>
    <n v="5877.9375"/>
    <n v="5877.9375"/>
    <n v="35875.6875"/>
    <n v="1396.516875"/>
    <n v="2793.0337500000001"/>
    <n v="2793.0337500000001"/>
    <n v="107627.0625"/>
    <n v="6.558904109589041"/>
    <n v="1195.85625"/>
    <n v="156870.1294520548"/>
    <n v="264497.1919520548"/>
  </r>
  <r>
    <s v="R-8173"/>
    <x v="3"/>
    <s v="Porsche Lockamy  "/>
    <d v="2017-08-03T00:00:00"/>
    <s v="Banda 15"/>
    <x v="2"/>
    <n v="14230"/>
    <n v="1423"/>
    <n v="1992.2000000000003"/>
    <n v="284.60000000000002"/>
    <n v="3557.5"/>
    <n v="4838.2000000000007"/>
    <n v="26325.5"/>
    <n v="1051.5970000000002"/>
    <n v="2103.1940000000004"/>
    <n v="0"/>
    <n v="78976.5"/>
    <n v="0.41643835616438357"/>
    <n v="877.51666666666665"/>
    <n v="7308.6319634703195"/>
    <n v="86285.131963470325"/>
  </r>
  <r>
    <s v="G07411"/>
    <x v="0"/>
    <s v="Johnette Chapple  "/>
    <d v="2013-04-02T00:00:00"/>
    <s v="Banda 16"/>
    <x v="1"/>
    <n v="20300.400000000001"/>
    <n v="1421.0280000000002"/>
    <n v="2233.0440000000003"/>
    <n v="1624.0320000000002"/>
    <n v="5278.1040000000003"/>
    <n v="5481.1080000000011"/>
    <n v="36337.716"/>
    <n v="1406.81772"/>
    <n v="2813.63544"/>
    <n v="0"/>
    <n v="109013.148"/>
    <n v="4.7561643835616438"/>
    <n v="1211.2572"/>
    <n v="115218.76707945205"/>
    <n v="224231.91507945204"/>
  </r>
  <r>
    <s v="R07850"/>
    <x v="1"/>
    <s v="Johnette Chapple  "/>
    <d v="2011-06-05T00:00:00"/>
    <s v="Banda 17"/>
    <x v="2"/>
    <n v="23750"/>
    <n v="1187.5"/>
    <n v="475"/>
    <n v="950"/>
    <n v="7600"/>
    <n v="5937.5"/>
    <n v="39900"/>
    <n v="1493.875"/>
    <n v="2987.75"/>
    <n v="0"/>
    <n v="119700"/>
    <n v="6.5835616438356164"/>
    <n v="1330"/>
    <n v="175122.73972602739"/>
    <n v="294822.73972602736"/>
  </r>
  <r>
    <s v="G-7455"/>
    <x v="1"/>
    <s v="Janene Wellman  "/>
    <d v="2017-04-16T00:00:00"/>
    <s v="Banda 17"/>
    <x v="4"/>
    <n v="32391.25"/>
    <n v="2915.2125000000001"/>
    <n v="3563.0374999999999"/>
    <n v="4858.6875"/>
    <n v="10689.112500000001"/>
    <n v="9069.5500000000011"/>
    <n v="63486.850000000006"/>
    <n v="2487.6480000000001"/>
    <n v="4975.2960000000003"/>
    <n v="4975.2960000000003"/>
    <n v="190460.55000000002"/>
    <n v="0.71506849315068488"/>
    <n v="2116.2283333333335"/>
    <n v="30264.964109589037"/>
    <n v="220725.51410958904"/>
  </r>
  <r>
    <s v="A08470"/>
    <x v="6"/>
    <s v="Justa Boer  "/>
    <d v="2015-07-09T00:00:00"/>
    <s v="Banda 15"/>
    <x v="0"/>
    <n v="10226.700000000001"/>
    <n v="1022.6700000000001"/>
    <n v="1329.4710000000002"/>
    <n v="1534.0050000000001"/>
    <n v="2761.2090000000003"/>
    <n v="3579.3450000000003"/>
    <n v="20453.400000000001"/>
    <n v="831.43071000000009"/>
    <n v="1662.8614200000002"/>
    <n v="1662.8614200000002"/>
    <n v="61360.200000000004"/>
    <n v="2.4876712328767123"/>
    <n v="681.78000000000009"/>
    <n v="33920.889863013705"/>
    <n v="95281.089863013709"/>
  </r>
  <r>
    <s v="G07638"/>
    <x v="1"/>
    <s v="Nena Custis  "/>
    <d v="2013-05-08T00:00:00"/>
    <s v="Banda 15"/>
    <x v="2"/>
    <n v="10904"/>
    <n v="1090.4000000000001"/>
    <n v="1199.44"/>
    <n v="436.16"/>
    <n v="4034.48"/>
    <n v="4252.5600000000004"/>
    <n v="21917.040000000001"/>
    <n v="881.04319999999996"/>
    <n v="1762.0863999999999"/>
    <n v="0"/>
    <n v="65751.12"/>
    <n v="4.6575342465753424"/>
    <n v="730.56799999999998"/>
    <n v="68052.909589041097"/>
    <n v="133804.02958904108"/>
  </r>
  <r>
    <s v="L07652"/>
    <x v="3"/>
    <s v="Herlinda Thorp  "/>
    <d v="2012-04-09T00:00:00"/>
    <s v="Banda 15"/>
    <x v="1"/>
    <n v="13099.5"/>
    <n v="916.96500000000003"/>
    <n v="654.97500000000002"/>
    <n v="261.99"/>
    <n v="3536.8650000000002"/>
    <n v="3274.875"/>
    <n v="21745.170000000002"/>
    <n v="822.64859999999999"/>
    <n v="1645.2972"/>
    <n v="0"/>
    <n v="65235.510000000009"/>
    <n v="5.7369863013698632"/>
    <n v="724.83900000000006"/>
    <n v="83167.828273972613"/>
    <n v="148403.33827397262"/>
  </r>
  <r>
    <s v="R08410"/>
    <x v="1"/>
    <s v="Jayme Tolleson  "/>
    <d v="2017-10-16T00:00:00"/>
    <s v="Banda 17"/>
    <x v="1"/>
    <n v="29345.4"/>
    <n v="2054.1780000000003"/>
    <n v="3521.4479999999999"/>
    <n v="1760.7239999999999"/>
    <n v="9683.9820000000018"/>
    <n v="9390.5280000000002"/>
    <n v="55756.26"/>
    <n v="2180.3632200000002"/>
    <n v="4360.7264400000004"/>
    <n v="0"/>
    <n v="167268.78"/>
    <n v="0.21369863013698631"/>
    <n v="1858.5420000000001"/>
    <n v="7943.3575890410975"/>
    <n v="175212.13758904109"/>
  </r>
  <r>
    <s v="A-7308"/>
    <x v="0"/>
    <s v="Elma Matheney  "/>
    <d v="2011-11-05T00:00:00"/>
    <s v="Banda 17"/>
    <x v="0"/>
    <n v="28976.2"/>
    <n v="2607.8580000000002"/>
    <n v="2318.096"/>
    <n v="869.28599999999994"/>
    <n v="7244.05"/>
    <n v="11590.480000000001"/>
    <n v="53605.970000000008"/>
    <n v="2190.6007200000004"/>
    <n v="4381.2014400000007"/>
    <n v="4381.2014400000007"/>
    <n v="160817.91000000003"/>
    <n v="6.1643835616438354"/>
    <n v="1786.865666666667"/>
    <n v="220298.5068493151"/>
    <n v="381116.41684931517"/>
  </r>
  <r>
    <s v="R-7689"/>
    <x v="1"/>
    <s v="Kelley Bonenfant  "/>
    <d v="2012-11-05T00:00:00"/>
    <s v="Banda 15"/>
    <x v="4"/>
    <n v="13346.25"/>
    <n v="1201.1624999999999"/>
    <n v="1868.4750000000001"/>
    <n v="533.85"/>
    <n v="4671.1875"/>
    <n v="4804.6499999999996"/>
    <n v="26425.574999999997"/>
    <n v="1050.3498749999999"/>
    <n v="2100.6997499999998"/>
    <n v="2100.6997499999998"/>
    <n v="79276.724999999991"/>
    <n v="5.161643835616438"/>
    <n v="880.85249999999985"/>
    <n v="90932.93753424655"/>
    <n v="170209.66253424654"/>
  </r>
  <r>
    <s v="A-7864"/>
    <x v="3"/>
    <s v="Kristan Botelho  "/>
    <d v="2012-09-04T00:00:00"/>
    <s v="Banda 15"/>
    <x v="2"/>
    <n v="12412"/>
    <n v="1117.08"/>
    <n v="868.84"/>
    <n v="372.36"/>
    <n v="3227.12"/>
    <n v="4716.5600000000004"/>
    <n v="22713.960000000003"/>
    <n v="919.72920000000011"/>
    <n v="1839.4584000000002"/>
    <n v="0"/>
    <n v="68141.88"/>
    <n v="5.3315068493150681"/>
    <n v="757.13200000000006"/>
    <n v="80733.088876712325"/>
    <n v="148874.96887671232"/>
  </r>
  <r>
    <s v="L07529"/>
    <x v="0"/>
    <s v="Kimberely Houtz  "/>
    <d v="2016-01-08T00:00:00"/>
    <s v="Banda 15"/>
    <x v="1"/>
    <n v="11276.1"/>
    <n v="563.80500000000006"/>
    <n v="789.32700000000011"/>
    <n v="1014.849"/>
    <n v="3721.1130000000003"/>
    <n v="3721.1130000000003"/>
    <n v="21086.307000000001"/>
    <n v="826.53813000000014"/>
    <n v="1653.0762600000003"/>
    <n v="0"/>
    <n v="63258.921000000002"/>
    <n v="1.9863013698630136"/>
    <n v="702.87689999999998"/>
    <n v="27922.50698630137"/>
    <n v="91181.427986301365"/>
  </r>
  <r>
    <s v="R-7514"/>
    <x v="3"/>
    <s v="Kimberely Houtz  "/>
    <d v="2012-07-01T00:00:00"/>
    <s v="Banda 16"/>
    <x v="1"/>
    <n v="14579.1"/>
    <n v="728.95500000000004"/>
    <n v="145.791"/>
    <n v="1895.2830000000001"/>
    <n v="3936.3570000000004"/>
    <n v="5394.2669999999998"/>
    <n v="26679.753000000001"/>
    <n v="1077.3954900000001"/>
    <n v="2154.7909800000002"/>
    <n v="0"/>
    <n v="80039.259000000005"/>
    <n v="5.5095890410958903"/>
    <n v="889.32510000000002"/>
    <n v="97996.316498630142"/>
    <n v="178035.57549863015"/>
  </r>
  <r>
    <s v="G-8298"/>
    <x v="1"/>
    <s v="Gemma Percell  "/>
    <d v="2012-12-10T00:00:00"/>
    <s v="Banda 16"/>
    <x v="4"/>
    <n v="26168.75"/>
    <n v="1308.4375"/>
    <n v="1308.4375"/>
    <n v="1308.4375"/>
    <n v="8374"/>
    <n v="7588.9374999999991"/>
    <n v="46057"/>
    <n v="1763.7737500000001"/>
    <n v="3527.5475000000001"/>
    <n v="3527.5475000000001"/>
    <n v="138171"/>
    <n v="5.065753424657534"/>
    <n v="1535.2333333333333"/>
    <n v="155542.2703196347"/>
    <n v="293713.2703196347"/>
  </r>
  <r>
    <s v="L07828"/>
    <x v="0"/>
    <s v="Shonta Stefan  "/>
    <d v="2013-06-14T00:00:00"/>
    <s v="Banda 16"/>
    <x v="3"/>
    <n v="13783.5"/>
    <n v="827.01"/>
    <n v="1378.3500000000001"/>
    <n v="689.17500000000007"/>
    <n v="5099.8949999999995"/>
    <n v="4824.2249999999995"/>
    <n v="26602.154999999999"/>
    <n v="1043.41095"/>
    <n v="2086.8218999999999"/>
    <n v="0"/>
    <n v="79806.464999999997"/>
    <n v="4.5561643835616437"/>
    <n v="886.73849999999993"/>
    <n v="80802.527424657514"/>
    <n v="160608.99242465751"/>
  </r>
  <r>
    <s v="G07562"/>
    <x v="2"/>
    <s v="Anastacia Delacruz  "/>
    <d v="2012-11-26T00:00:00"/>
    <s v="Banda 15"/>
    <x v="2"/>
    <n v="12537"/>
    <n v="752.22"/>
    <n v="1253.7"/>
    <n v="376.11"/>
    <n v="4638.6899999999996"/>
    <n v="3510.36"/>
    <n v="23068.080000000002"/>
    <n v="875.08259999999996"/>
    <n v="1750.1651999999999"/>
    <n v="0"/>
    <n v="69204.240000000005"/>
    <n v="5.1041095890410961"/>
    <n v="768.93600000000004"/>
    <n v="78494.672219178086"/>
    <n v="147698.91221917811"/>
  </r>
  <r>
    <s v="G07428"/>
    <x v="2"/>
    <s v="Lindsey Eckel  "/>
    <d v="2013-04-29T00:00:00"/>
    <s v="Banda 15"/>
    <x v="0"/>
    <n v="9223.5"/>
    <n v="830.11500000000001"/>
    <n v="645.6450000000001"/>
    <n v="368.94"/>
    <n v="3135.9900000000002"/>
    <n v="2305.875"/>
    <n v="16510.065000000002"/>
    <n v="626.27565000000004"/>
    <n v="1252.5513000000001"/>
    <n v="1252.5513000000001"/>
    <n v="49530.195000000007"/>
    <n v="4.6821917808219178"/>
    <n v="550.33550000000002"/>
    <n v="51535.527095890415"/>
    <n v="101065.72209589042"/>
  </r>
  <r>
    <s v="G08204"/>
    <x v="4"/>
    <s v="Herlinda Thorp  "/>
    <d v="2012-05-12T00:00:00"/>
    <s v="Banda 15"/>
    <x v="1"/>
    <n v="13541.4"/>
    <n v="1218.7259999999999"/>
    <n v="1083.3119999999999"/>
    <n v="1083.3119999999999"/>
    <n v="5281.1459999999997"/>
    <n v="4739.49"/>
    <n v="26947.385999999999"/>
    <n v="1067.06232"/>
    <n v="2134.12464"/>
    <n v="0"/>
    <n v="80842.157999999996"/>
    <n v="5.646575342465753"/>
    <n v="898.24619999999993"/>
    <n v="101440.29688767123"/>
    <n v="182282.45488767122"/>
  </r>
  <r>
    <s v="L07698"/>
    <x v="3"/>
    <s v="Della Muniz  "/>
    <d v="2017-06-09T00:00:00"/>
    <s v="Banda 16"/>
    <x v="2"/>
    <n v="17565"/>
    <n v="1405.2"/>
    <n v="1053.8999999999999"/>
    <n v="526.94999999999993"/>
    <n v="4742.55"/>
    <n v="4918.2000000000007"/>
    <n v="30211.800000000003"/>
    <n v="1166.316"/>
    <n v="2332.6320000000001"/>
    <n v="0"/>
    <n v="90635.400000000009"/>
    <n v="0.56712328767123288"/>
    <n v="1007.0600000000001"/>
    <n v="11422.543561643835"/>
    <n v="102057.94356164384"/>
  </r>
  <r>
    <s v="L-8138"/>
    <x v="1"/>
    <s v="Tanner Cambridge  "/>
    <d v="2011-11-08T00:00:00"/>
    <s v="Banda 15"/>
    <x v="0"/>
    <n v="13139.500000000002"/>
    <n v="656.97500000000014"/>
    <n v="1182.5550000000001"/>
    <n v="656.97500000000014"/>
    <n v="4204.6400000000003"/>
    <n v="4336.0350000000008"/>
    <n v="24176.680000000004"/>
    <n v="943.41610000000014"/>
    <n v="1886.8322000000003"/>
    <n v="1886.8322000000003"/>
    <n v="72530.040000000008"/>
    <n v="6.1561643835616442"/>
    <n v="805.88933333333341"/>
    <n v="99223.744219178101"/>
    <n v="171753.78421917811"/>
  </r>
  <r>
    <s v="R07654"/>
    <x v="1"/>
    <s v="Kimberely Houtz  "/>
    <d v="2014-06-05T00:00:00"/>
    <s v="Banda 18"/>
    <x v="0"/>
    <n v="42287.3"/>
    <n v="3805.857"/>
    <n v="5920.2220000000007"/>
    <n v="4228.7300000000005"/>
    <n v="13109.063"/>
    <n v="14800.555"/>
    <n v="84151.727000000014"/>
    <n v="3374.5265399999998"/>
    <n v="6749.0530799999997"/>
    <n v="6749.0530799999997"/>
    <n v="252455.18100000004"/>
    <n v="3.580821917808219"/>
    <n v="2805.0575666666673"/>
    <n v="200888.23230867583"/>
    <n v="453343.41330867587"/>
  </r>
  <r>
    <s v="G-8222"/>
    <x v="0"/>
    <s v="Noble Portis  "/>
    <d v="2013-06-27T00:00:00"/>
    <s v="Banda 16"/>
    <x v="4"/>
    <n v="26762.5"/>
    <n v="2141"/>
    <n v="535.25"/>
    <n v="3211.5"/>
    <n v="9634.5"/>
    <n v="9634.5"/>
    <n v="51919.25"/>
    <n v="2076.77"/>
    <n v="4153.54"/>
    <n v="4153.54"/>
    <n v="155757.75"/>
    <n v="4.5205479452054798"/>
    <n v="1730.6416666666667"/>
    <n v="156468.97260273976"/>
    <n v="312226.72260273976"/>
  </r>
  <r>
    <s v="A-7392"/>
    <x v="3"/>
    <s v="Charisse Weist  "/>
    <d v="2013-12-04T00:00:00"/>
    <s v="Banda 15"/>
    <x v="1"/>
    <n v="8189.1"/>
    <n v="573.23700000000008"/>
    <n v="327.56400000000002"/>
    <n v="737.01900000000001"/>
    <n v="2538.6210000000001"/>
    <n v="2211.0570000000002"/>
    <n v="14576.598000000002"/>
    <n v="560.95335"/>
    <n v="1121.9067"/>
    <n v="0"/>
    <n v="43729.794000000009"/>
    <n v="4.0821917808219181"/>
    <n v="485.88660000000004"/>
    <n v="39669.645698630142"/>
    <n v="83399.439698630158"/>
  </r>
  <r>
    <s v="A07760"/>
    <x v="3"/>
    <s v="Justa Boer  "/>
    <d v="2013-02-06T00:00:00"/>
    <s v="Banda 15"/>
    <x v="1"/>
    <n v="9927"/>
    <n v="496.35"/>
    <n v="496.35"/>
    <n v="1389.7800000000002"/>
    <n v="3672.99"/>
    <n v="3871.53"/>
    <n v="19854"/>
    <n v="798.13080000000002"/>
    <n v="1596.2616"/>
    <n v="0"/>
    <n v="59562"/>
    <n v="4.9068493150684933"/>
    <n v="661.8"/>
    <n v="64947.057534246575"/>
    <n v="124509.05753424657"/>
  </r>
  <r>
    <s v="G-8469"/>
    <x v="0"/>
    <s v="Santa Brister  "/>
    <d v="2017-03-18T00:00:00"/>
    <s v="Banda 15"/>
    <x v="2"/>
    <n v="9739"/>
    <n v="876.51"/>
    <n v="1460.85"/>
    <n v="292.17"/>
    <n v="3798.21"/>
    <n v="2629.53"/>
    <n v="18796.27"/>
    <n v="715.81650000000013"/>
    <n v="1431.6330000000003"/>
    <n v="0"/>
    <n v="56388.81"/>
    <n v="0.79452054794520544"/>
    <n v="626.54233333333332"/>
    <n v="9956.0151598173506"/>
    <n v="66344.825159817352"/>
  </r>
  <r>
    <s v="A07891"/>
    <x v="2"/>
    <s v="Kelley Bonenfant  "/>
    <d v="2016-02-29T00:00:00"/>
    <s v="Banda 16"/>
    <x v="1"/>
    <n v="17899.2"/>
    <n v="1073.952"/>
    <n v="1431.9360000000001"/>
    <n v="1252.9440000000002"/>
    <n v="4474.8"/>
    <n v="7159.68"/>
    <n v="33292.512000000002"/>
    <n v="1356.75936"/>
    <n v="2713.51872"/>
    <n v="0"/>
    <n v="99877.536000000007"/>
    <n v="1.8438356164383563"/>
    <n v="1109.7504000000001"/>
    <n v="40923.946257534255"/>
    <n v="140801.48225753426"/>
  </r>
  <r>
    <s v="A08000"/>
    <x v="1"/>
    <s v="Nathalie Boettcher  "/>
    <d v="2014-05-09T00:00:00"/>
    <s v="Banda 15"/>
    <x v="0"/>
    <n v="10066.1"/>
    <n v="905.94899999999996"/>
    <n v="1006.6100000000001"/>
    <n v="704.62700000000007"/>
    <n v="3925.7790000000005"/>
    <n v="3422.4740000000002"/>
    <n v="20031.539000000004"/>
    <n v="789.18224000000009"/>
    <n v="1578.3644800000002"/>
    <n v="1578.3644800000002"/>
    <n v="60094.617000000013"/>
    <n v="3.6547945205479451"/>
    <n v="667.71796666666683"/>
    <n v="48807.43931689499"/>
    <n v="108902.056316895"/>
  </r>
  <r>
    <s v="R-8146"/>
    <x v="0"/>
    <s v="Saundra Smiddy  "/>
    <d v="2012-10-22T00:00:00"/>
    <s v="Banda 15"/>
    <x v="2"/>
    <n v="12081"/>
    <n v="966.48"/>
    <n v="1570.53"/>
    <n v="483.24"/>
    <n v="3865.92"/>
    <n v="3865.92"/>
    <n v="22833.089999999997"/>
    <n v="893.99400000000003"/>
    <n v="1787.9880000000001"/>
    <n v="0"/>
    <n v="68499.26999999999"/>
    <n v="5.2"/>
    <n v="761.10299999999984"/>
    <n v="79154.711999999985"/>
    <n v="147653.98199999996"/>
  </r>
  <r>
    <s v="R08097"/>
    <x v="3"/>
    <s v="Leontine Longacre  "/>
    <d v="2014-01-18T00:00:00"/>
    <s v="Banda 15"/>
    <x v="2"/>
    <n v="12642"/>
    <n v="758.52"/>
    <n v="1769.88"/>
    <n v="1264.2"/>
    <n v="4803.96"/>
    <n v="3413.34"/>
    <n v="24651.9"/>
    <n v="941.82899999999995"/>
    <n v="1883.6579999999999"/>
    <n v="0"/>
    <n v="73955.700000000012"/>
    <n v="3.9589041095890409"/>
    <n v="821.73"/>
    <n v="65063.005479452047"/>
    <n v="139018.70547945207"/>
  </r>
  <r>
    <s v="G-7515"/>
    <x v="0"/>
    <s v="Ileen Reynosa  "/>
    <d v="2016-03-30T00:00:00"/>
    <s v="Banda 16"/>
    <x v="4"/>
    <n v="18828.75"/>
    <n v="1506.3"/>
    <n v="2071.1624999999999"/>
    <n v="2259.4499999999998"/>
    <n v="5648.625"/>
    <n v="7531.5"/>
    <n v="37845.787499999999"/>
    <n v="1547.72325"/>
    <n v="3095.4465"/>
    <n v="3095.4465"/>
    <n v="113537.36249999999"/>
    <n v="1.7616438356164383"/>
    <n v="1261.5262499999999"/>
    <n v="44447.198835616437"/>
    <n v="157984.56133561642"/>
  </r>
  <r>
    <s v="R-7520"/>
    <x v="1"/>
    <s v="Kelley Bonenfant  "/>
    <d v="2013-02-01T00:00:00"/>
    <s v="Banda 17"/>
    <x v="0"/>
    <n v="28221.600000000002"/>
    <n v="2539.944"/>
    <n v="846.64800000000002"/>
    <n v="846.64800000000002"/>
    <n v="11006.424000000001"/>
    <n v="10159.776"/>
    <n v="53621.04"/>
    <n v="2116.62"/>
    <n v="4233.24"/>
    <n v="4233.24"/>
    <n v="160863.12"/>
    <n v="4.9205479452054792"/>
    <n v="1787.3679999999999"/>
    <n v="175896.59879452054"/>
    <n v="336759.71879452054"/>
  </r>
  <r>
    <s v="G-8104"/>
    <x v="6"/>
    <s v="Lynne Gainey  "/>
    <d v="2014-03-30T00:00:00"/>
    <s v="Banda 15"/>
    <x v="2"/>
    <n v="8924"/>
    <n v="713.92"/>
    <n v="446.20000000000005"/>
    <n v="178.48"/>
    <n v="3212.64"/>
    <n v="3301.88"/>
    <n v="16777.12"/>
    <n v="664.83799999999997"/>
    <n v="1329.6759999999999"/>
    <n v="0"/>
    <n v="50331.360000000001"/>
    <n v="3.7643835616438355"/>
    <n v="559.23733333333325"/>
    <n v="42103.676493150684"/>
    <n v="92435.036493150692"/>
  </r>
  <r>
    <s v="L-7710"/>
    <x v="3"/>
    <s v="Santa Brister  "/>
    <d v="2015-10-22T00:00:00"/>
    <s v="Banda 17"/>
    <x v="2"/>
    <n v="29786"/>
    <n v="2978.6000000000004"/>
    <n v="2978.6000000000004"/>
    <n v="2978.6000000000004"/>
    <n v="11616.54"/>
    <n v="9531.52"/>
    <n v="59869.86"/>
    <n v="2356.0726"/>
    <n v="4712.1451999999999"/>
    <n v="0"/>
    <n v="179609.58000000002"/>
    <n v="2.2000000000000002"/>
    <n v="1995.662"/>
    <n v="87809.127999999997"/>
    <n v="267418.70799999998"/>
  </r>
  <r>
    <s v="G-7672"/>
    <x v="1"/>
    <s v="Anastacia Delacruz  "/>
    <d v="2012-04-28T00:00:00"/>
    <s v="Banda 15"/>
    <x v="2"/>
    <n v="12822"/>
    <n v="1025.76"/>
    <n v="1538.6399999999999"/>
    <n v="897.54000000000008"/>
    <n v="3974.82"/>
    <n v="3974.82"/>
    <n v="24233.58"/>
    <n v="950.11019999999985"/>
    <n v="1900.2203999999997"/>
    <n v="0"/>
    <n v="72700.740000000005"/>
    <n v="5.6849315068493151"/>
    <n v="807.78600000000006"/>
    <n v="91844.161643835629"/>
    <n v="164544.90164383565"/>
  </r>
  <r>
    <s v="L07369"/>
    <x v="4"/>
    <s v="Edyth Judkins  "/>
    <d v="2014-11-11T00:00:00"/>
    <s v="Banda 18"/>
    <x v="1"/>
    <n v="36843.300000000003"/>
    <n v="3315.8969999999999"/>
    <n v="2210.598"/>
    <n v="3684.3300000000004"/>
    <n v="11052.99"/>
    <n v="14737.320000000002"/>
    <n v="71844.434999999998"/>
    <n v="2940.0953399999999"/>
    <n v="5880.1906799999997"/>
    <n v="0"/>
    <n v="215533.30499999999"/>
    <n v="3.1452054794520548"/>
    <n v="2394.8145"/>
    <n v="150643.67375342466"/>
    <n v="366176.97875342466"/>
  </r>
  <r>
    <s v="R-7951"/>
    <x v="3"/>
    <s v="Alysia Thaxton  "/>
    <d v="2014-05-16T00:00:00"/>
    <s v="Banda 17"/>
    <x v="2"/>
    <n v="25047"/>
    <n v="1753.2900000000002"/>
    <n v="1252.3500000000001"/>
    <n v="2504.7000000000003"/>
    <n v="6512.22"/>
    <n v="7263.6299999999992"/>
    <n v="44333.189999999995"/>
    <n v="1735.7571"/>
    <n v="3471.5142000000001"/>
    <n v="0"/>
    <n v="132999.56999999998"/>
    <n v="3.6356164383561644"/>
    <n v="1477.7729999999999"/>
    <n v="107452.31621917809"/>
    <n v="240451.88621917806"/>
  </r>
  <r>
    <s v="A07900"/>
    <x v="0"/>
    <s v="Nathalie Boettcher  "/>
    <d v="2011-12-06T00:00:00"/>
    <s v="Banda 15"/>
    <x v="2"/>
    <n v="11901"/>
    <n v="595.05000000000007"/>
    <n v="119.01"/>
    <n v="1785.1499999999999"/>
    <n v="3451.29"/>
    <n v="3808.32"/>
    <n v="21659.82"/>
    <n v="856.87200000000007"/>
    <n v="1713.7440000000001"/>
    <n v="0"/>
    <n v="64979.46"/>
    <n v="6.0794520547945208"/>
    <n v="721.99400000000003"/>
    <n v="87786.558136986307"/>
    <n v="152766.0181369863"/>
  </r>
  <r>
    <s v="L07543"/>
    <x v="0"/>
    <s v="Adalberto Mcferrin  "/>
    <d v="2013-08-25T00:00:00"/>
    <s v="Banda 15"/>
    <x v="1"/>
    <n v="9442.8000000000011"/>
    <n v="849.85200000000009"/>
    <n v="283.28400000000005"/>
    <n v="660.99600000000009"/>
    <n v="2927.2680000000005"/>
    <n v="3021.6960000000004"/>
    <n v="17185.896000000001"/>
    <n v="677.99304000000018"/>
    <n v="1355.9860800000004"/>
    <n v="0"/>
    <n v="51557.688000000002"/>
    <n v="4.3589041095890408"/>
    <n v="572.86320000000001"/>
    <n v="49941.115134246567"/>
    <n v="101498.80313424657"/>
  </r>
  <r>
    <s v="R07336"/>
    <x v="6"/>
    <s v="Santa Brister  "/>
    <d v="2011-09-24T00:00:00"/>
    <s v="Banda 16"/>
    <x v="3"/>
    <n v="12888"/>
    <n v="644.40000000000009"/>
    <n v="128.88"/>
    <n v="1546.56"/>
    <n v="4768.5599999999995"/>
    <n v="4510.7999999999993"/>
    <n v="24487.199999999997"/>
    <n v="966.59999999999991"/>
    <n v="1933.1999999999998"/>
    <n v="0"/>
    <n v="73461.599999999991"/>
    <n v="6.279452054794521"/>
    <n v="816.2399999999999"/>
    <n v="102510.79890410959"/>
    <n v="175972.39890410958"/>
  </r>
  <r>
    <s v="A08339"/>
    <x v="1"/>
    <s v="Laverna Goble  "/>
    <d v="2016-08-23T00:00:00"/>
    <s v="Banda 15"/>
    <x v="1"/>
    <n v="8318.7000000000007"/>
    <n v="748.68299999999999"/>
    <n v="166.37400000000002"/>
    <n v="415.93500000000006"/>
    <n v="3077.9190000000003"/>
    <n v="3244.2930000000006"/>
    <n v="15971.904000000002"/>
    <n v="641.3717700000002"/>
    <n v="1282.7435400000004"/>
    <n v="0"/>
    <n v="47915.712000000007"/>
    <n v="1.3616438356164384"/>
    <n v="532.3968000000001"/>
    <n v="14498.696416438359"/>
    <n v="62414.408416438368"/>
  </r>
  <r>
    <s v="A-7988"/>
    <x v="0"/>
    <s v="Emmy Trader  "/>
    <d v="2014-05-17T00:00:00"/>
    <s v="Banda 15"/>
    <x v="1"/>
    <n v="11614.5"/>
    <n v="1045.3050000000001"/>
    <n v="813.0150000000001"/>
    <n v="232.29"/>
    <n v="3252.0600000000004"/>
    <n v="3832.7850000000003"/>
    <n v="20789.955000000002"/>
    <n v="821.14515000000006"/>
    <n v="1642.2903000000001"/>
    <n v="0"/>
    <n v="62369.865000000005"/>
    <n v="3.6328767123287671"/>
    <n v="692.99850000000004"/>
    <n v="50351.562246575348"/>
    <n v="112721.42724657536"/>
  </r>
  <r>
    <s v="G07745"/>
    <x v="1"/>
    <s v="Audrea Franke  "/>
    <d v="2012-08-15T00:00:00"/>
    <s v="Banda 15"/>
    <x v="0"/>
    <n v="10432.400000000001"/>
    <n v="625.94400000000007"/>
    <n v="834.5920000000001"/>
    <n v="938.91600000000005"/>
    <n v="4068.6360000000009"/>
    <n v="3025.3960000000002"/>
    <n v="19925.884000000002"/>
    <n v="764.69492000000014"/>
    <n v="1529.3898400000003"/>
    <n v="1529.3898400000003"/>
    <n v="59777.652000000002"/>
    <n v="5.3863013698630136"/>
    <n v="664.19613333333336"/>
    <n v="71551.210856621008"/>
    <n v="131328.86285662101"/>
  </r>
  <r>
    <s v="G-8253"/>
    <x v="3"/>
    <s v="Kimberely Houtz  "/>
    <d v="2011-11-16T00:00:00"/>
    <s v="Banda 20"/>
    <x v="0"/>
    <n v="87542.400000000009"/>
    <n v="7878.8160000000007"/>
    <n v="6127.9680000000008"/>
    <n v="4377.1200000000008"/>
    <n v="34141.536000000007"/>
    <n v="31515.264000000003"/>
    <n v="171583.10400000002"/>
    <n v="6793.2902400000003"/>
    <n v="13586.580480000001"/>
    <n v="13586.580480000001"/>
    <n v="514749.31200000003"/>
    <n v="6.1342465753424653"/>
    <n v="5719.4368000000004"/>
    <n v="701688.71206575341"/>
    <n v="1216438.0240657534"/>
  </r>
  <r>
    <s v="A-8370"/>
    <x v="1"/>
    <s v="Concepcion Sevin  "/>
    <d v="2014-02-28T00:00:00"/>
    <s v="Banda 15"/>
    <x v="0"/>
    <n v="13712.6"/>
    <n v="685.63000000000011"/>
    <n v="1919.7640000000001"/>
    <n v="137.126"/>
    <n v="4388.0320000000002"/>
    <n v="3839.5280000000002"/>
    <n v="24682.68"/>
    <n v="936.57058000000018"/>
    <n v="1873.1411600000004"/>
    <n v="1873.1411600000004"/>
    <n v="74048.040000000008"/>
    <n v="3.8465753424657536"/>
    <n v="822.75599999999997"/>
    <n v="63295.858849315067"/>
    <n v="137343.89884931507"/>
  </r>
  <r>
    <s v="R07568"/>
    <x v="0"/>
    <s v="Trudy Gaulding  "/>
    <d v="2012-09-26T00:00:00"/>
    <s v="Banda 16"/>
    <x v="2"/>
    <n v="20448"/>
    <n v="2044.8000000000002"/>
    <n v="2453.7599999999998"/>
    <n v="2453.7599999999998"/>
    <n v="7770.24"/>
    <n v="5316.4800000000005"/>
    <n v="40487.040000000001"/>
    <n v="1562.2272"/>
    <n v="3124.4544000000001"/>
    <n v="0"/>
    <n v="121461.12"/>
    <n v="5.2712328767123289"/>
    <n v="1349.568"/>
    <n v="142277.7442191781"/>
    <n v="263738.8642191781"/>
  </r>
  <r>
    <s v="R-8274"/>
    <x v="1"/>
    <s v="Porsche Lockamy  "/>
    <d v="2017-04-25T00:00:00"/>
    <s v="Banda 18"/>
    <x v="2"/>
    <n v="44342"/>
    <n v="2217.1"/>
    <n v="4434.2"/>
    <n v="1773.68"/>
    <n v="12415.760000000002"/>
    <n v="17293.38"/>
    <n v="82476.12"/>
    <n v="3312.3474000000006"/>
    <n v="6624.6948000000011"/>
    <n v="0"/>
    <n v="247428.36"/>
    <n v="0.69041095890410964"/>
    <n v="2749.2039999999997"/>
    <n v="37961.611397260276"/>
    <n v="285389.97139726026"/>
  </r>
  <r>
    <s v="R-8002"/>
    <x v="1"/>
    <s v="Shannan Dingess  "/>
    <d v="2015-10-03T00:00:00"/>
    <s v="Banda 17"/>
    <x v="2"/>
    <n v="27353"/>
    <n v="2461.77"/>
    <n v="1641.1799999999998"/>
    <n v="2735.3"/>
    <n v="7111.7800000000007"/>
    <n v="10394.14"/>
    <n v="51697.17"/>
    <n v="2111.6516000000001"/>
    <n v="4223.3032000000003"/>
    <n v="0"/>
    <n v="155091.51"/>
    <n v="2.2520547945205478"/>
    <n v="1723.239"/>
    <n v="77616.573041095879"/>
    <n v="232708.08304109587"/>
  </r>
  <r>
    <s v="L08131"/>
    <x v="7"/>
    <s v="Emmy Trader  "/>
    <d v="2011-08-18T00:00:00"/>
    <s v="Banda 15"/>
    <x v="2"/>
    <n v="12329"/>
    <n v="616.45000000000005"/>
    <n v="1726.0600000000002"/>
    <n v="986.32"/>
    <n v="3328.8300000000004"/>
    <n v="4931.6000000000004"/>
    <n v="23918.260000000002"/>
    <n v="970.29230000000007"/>
    <n v="1940.5846000000001"/>
    <n v="0"/>
    <n v="71754.78"/>
    <n v="6.3808219178082188"/>
    <n v="797.27533333333338"/>
    <n v="101745.43842922375"/>
    <n v="173500.21842922375"/>
  </r>
  <r>
    <s v="G07680"/>
    <x v="3"/>
    <s v="Ladawn Karner  "/>
    <d v="2013-07-06T00:00:00"/>
    <s v="Banda 15"/>
    <x v="1"/>
    <n v="11032.2"/>
    <n v="772.25400000000013"/>
    <n v="441.28800000000001"/>
    <n v="1213.5420000000001"/>
    <n v="4192.2359999999999"/>
    <n v="2868.3720000000003"/>
    <n v="20519.892"/>
    <n v="782.18298000000004"/>
    <n v="1564.3659600000001"/>
    <n v="0"/>
    <n v="61559.675999999999"/>
    <n v="4.4958904109589044"/>
    <n v="683.99639999999999"/>
    <n v="61503.457117808226"/>
    <n v="123063.13311780823"/>
  </r>
  <r>
    <s v="L07326"/>
    <x v="0"/>
    <s v="Sterling Huston  "/>
    <d v="2012-03-04T00:00:00"/>
    <s v="Banda 17"/>
    <x v="4"/>
    <n v="34388.75"/>
    <n v="2751.1"/>
    <n v="343.88749999999999"/>
    <n v="3782.7624999999998"/>
    <n v="10660.512500000001"/>
    <n v="10316.625"/>
    <n v="62243.637499999997"/>
    <n v="2441.6012500000002"/>
    <n v="4883.2025000000003"/>
    <n v="4883.2025000000003"/>
    <n v="186730.91249999998"/>
    <n v="5.8356164383561646"/>
    <n v="2074.7879166666667"/>
    <n v="242153.32945205478"/>
    <n v="428884.24195205478"/>
  </r>
  <r>
    <s v="G-8493"/>
    <x v="3"/>
    <s v="Sterling Huston  "/>
    <d v="2017-01-23T00:00:00"/>
    <s v="Banda 16"/>
    <x v="0"/>
    <n v="16421.900000000001"/>
    <n v="1149.5330000000001"/>
    <n v="821.09500000000014"/>
    <n v="985.31400000000008"/>
    <n v="5583.4460000000008"/>
    <n v="6568.7600000000011"/>
    <n v="31530.048000000003"/>
    <n v="1271.0550600000001"/>
    <n v="2542.1101200000003"/>
    <n v="2542.1101200000003"/>
    <n v="94590.144"/>
    <n v="0.94246575342465755"/>
    <n v="1051.0016000000001"/>
    <n v="19810.660295890411"/>
    <n v="114400.80429589041"/>
  </r>
  <r>
    <s v="L08200"/>
    <x v="3"/>
    <s v="Heide Kardos  "/>
    <d v="2017-01-22T00:00:00"/>
    <s v="Banda 17"/>
    <x v="2"/>
    <n v="24922"/>
    <n v="1993.76"/>
    <n v="747.66"/>
    <n v="2242.98"/>
    <n v="8224.26"/>
    <n v="6978.1600000000008"/>
    <n v="45108.82"/>
    <n v="1744.5400000000002"/>
    <n v="3489.0800000000004"/>
    <n v="0"/>
    <n v="135326.46"/>
    <n v="0.9452054794520548"/>
    <n v="1503.6273333333334"/>
    <n v="28424.735890410961"/>
    <n v="163751.19589041095"/>
  </r>
  <r>
    <s v="G08151"/>
    <x v="0"/>
    <s v="Ileen Reynosa  "/>
    <d v="2012-04-23T00:00:00"/>
    <s v="Banda 16"/>
    <x v="1"/>
    <n v="16677.900000000001"/>
    <n v="1334.2320000000002"/>
    <n v="1000.6740000000001"/>
    <n v="2501.6849999999999"/>
    <n v="4503.0330000000004"/>
    <n v="6337.6020000000008"/>
    <n v="32355.126000000004"/>
    <n v="1324.2252600000002"/>
    <n v="2648.4505200000003"/>
    <n v="0"/>
    <n v="97065.378000000012"/>
    <n v="5.6986301369863011"/>
    <n v="1078.5042000000001"/>
    <n v="122919.93073972604"/>
    <n v="219985.30873972605"/>
  </r>
  <r>
    <s v="A-8061"/>
    <x v="0"/>
    <s v="Mayme Gorney  "/>
    <d v="2016-05-04T00:00:00"/>
    <s v="Banda 15"/>
    <x v="1"/>
    <n v="11152.800000000001"/>
    <n v="892.22400000000016"/>
    <n v="223.05600000000004"/>
    <n v="557.6400000000001"/>
    <n v="4126.5360000000001"/>
    <n v="3345.84"/>
    <n v="20298.096000000001"/>
    <n v="782.92655999999999"/>
    <n v="1565.85312"/>
    <n v="0"/>
    <n v="60894.288"/>
    <n v="1.6657534246575343"/>
    <n v="676.60320000000002"/>
    <n v="22541.081950684933"/>
    <n v="83435.369950684937"/>
  </r>
  <r>
    <s v="R07839"/>
    <x v="3"/>
    <s v="Valeria Boothby  "/>
    <d v="2016-02-21T00:00:00"/>
    <s v="Banda 15"/>
    <x v="0"/>
    <n v="11940.500000000002"/>
    <n v="955.24000000000012"/>
    <n v="1671.6700000000003"/>
    <n v="1671.6700000000003"/>
    <n v="4059.7700000000009"/>
    <n v="4059.7700000000009"/>
    <n v="24358.620000000003"/>
    <n v="971.95670000000018"/>
    <n v="1943.9134000000004"/>
    <n v="1943.9134000000004"/>
    <n v="73075.860000000015"/>
    <n v="1.8657534246575342"/>
    <n v="811.95400000000006"/>
    <n v="30298.119123287674"/>
    <n v="103373.97912328769"/>
  </r>
  <r>
    <s v="G-8116"/>
    <x v="3"/>
    <s v="Lynne Gainey  "/>
    <d v="2013-02-17T00:00:00"/>
    <s v="Banda 15"/>
    <x v="4"/>
    <n v="10315"/>
    <n v="515.75"/>
    <n v="1031.5"/>
    <n v="1237.8"/>
    <n v="2681.9"/>
    <n v="3300.8"/>
    <n v="19082.75"/>
    <n v="755.05799999999999"/>
    <n v="1510.116"/>
    <n v="1510.116"/>
    <n v="57248.25"/>
    <n v="4.8767123287671232"/>
    <n v="636.0916666666667"/>
    <n v="62040.721461187219"/>
    <n v="119288.97146118722"/>
  </r>
  <r>
    <s v="A-7602"/>
    <x v="3"/>
    <s v="Sha Desimone  "/>
    <d v="2011-09-05T00:00:00"/>
    <s v="Banda 17"/>
    <x v="2"/>
    <n v="25163"/>
    <n v="2013.04"/>
    <n v="754.89"/>
    <n v="2264.67"/>
    <n v="7548.9"/>
    <n v="8052.16"/>
    <n v="45796.66"/>
    <n v="1809.2196999999999"/>
    <n v="3618.4393999999998"/>
    <n v="0"/>
    <n v="137389.98000000001"/>
    <n v="6.3315068493150681"/>
    <n v="1526.5553333333335"/>
    <n v="193307.91097716897"/>
    <n v="330697.89097716898"/>
  </r>
  <r>
    <s v="L-7968"/>
    <x v="3"/>
    <s v="Gaylord Damian  "/>
    <d v="2016-09-01T00:00:00"/>
    <s v="Banda 15"/>
    <x v="0"/>
    <n v="12728.1"/>
    <n v="1018.248"/>
    <n v="763.68600000000004"/>
    <n v="1272.8100000000002"/>
    <n v="3818.43"/>
    <n v="4072.9920000000002"/>
    <n v="23674.265999999996"/>
    <n v="936.78816000000006"/>
    <n v="1873.5763200000001"/>
    <n v="1873.5763200000001"/>
    <n v="71022.797999999981"/>
    <n v="1.3369863013698631"/>
    <n v="789.14219999999989"/>
    <n v="21101.446224657531"/>
    <n v="92124.244224657508"/>
  </r>
  <r>
    <s v="A-7596"/>
    <x v="1"/>
    <s v="Hanh Kohut  "/>
    <d v="2014-10-10T00:00:00"/>
    <s v="Banda 15"/>
    <x v="4"/>
    <n v="14913.75"/>
    <n v="1043.9625000000001"/>
    <n v="1789.6499999999999"/>
    <n v="1491.375"/>
    <n v="4921.5375000000004"/>
    <n v="3728.4375"/>
    <n v="27888.712500000001"/>
    <n v="1064.84175"/>
    <n v="2129.6835000000001"/>
    <n v="2129.6835000000001"/>
    <n v="83666.137500000012"/>
    <n v="3.2328767123287672"/>
    <n v="929.62375000000009"/>
    <n v="60107.179452054799"/>
    <n v="143773.3169520548"/>
  </r>
  <r>
    <s v="G07984"/>
    <x v="1"/>
    <s v="Aisha Fermin  "/>
    <d v="2013-06-30T00:00:00"/>
    <s v="Banda 16"/>
    <x v="1"/>
    <n v="19558.8"/>
    <n v="977.94"/>
    <n v="782.35199999999998"/>
    <n v="1369.116"/>
    <n v="5476.4639999999999"/>
    <n v="7432.3440000000001"/>
    <n v="35597.015999999996"/>
    <n v="1429.7482799999998"/>
    <n v="2859.4965599999996"/>
    <n v="0"/>
    <n v="106791.04799999998"/>
    <n v="4.5123287671232877"/>
    <n v="1186.5672"/>
    <n v="107083.62621369862"/>
    <n v="213874.6742136986"/>
  </r>
  <r>
    <s v="L07682"/>
    <x v="5"/>
    <s v="Gemma Percell  "/>
    <d v="2015-12-19T00:00:00"/>
    <s v="Banda 17"/>
    <x v="0"/>
    <n v="27771.7"/>
    <n v="2221.7360000000003"/>
    <n v="3054.8870000000002"/>
    <n v="3332.6039999999998"/>
    <n v="8609.2270000000008"/>
    <n v="10553.246000000001"/>
    <n v="55543.4"/>
    <n v="2252.2848700000004"/>
    <n v="4504.5697400000008"/>
    <n v="4504.5697400000008"/>
    <n v="166630.20000000001"/>
    <n v="2.0410958904109591"/>
    <n v="1851.4466666666667"/>
    <n v="75579.603652968042"/>
    <n v="242209.80365296805"/>
  </r>
  <r>
    <s v="A-8261"/>
    <x v="3"/>
    <s v="Elma Matheney  "/>
    <d v="2010-12-08T00:00:00"/>
    <s v="Banda 15"/>
    <x v="1"/>
    <n v="12991.5"/>
    <n v="1169.2349999999999"/>
    <n v="1948.7249999999999"/>
    <n v="909.40500000000009"/>
    <n v="3247.875"/>
    <n v="3637.6200000000003"/>
    <n v="23904.36"/>
    <n v="935.38799999999992"/>
    <n v="1870.7759999999998"/>
    <n v="0"/>
    <n v="71713.08"/>
    <n v="7.0739726027397261"/>
    <n v="796.81200000000001"/>
    <n v="112732.52515068493"/>
    <n v="184445.60515068495"/>
  </r>
  <r>
    <s v="R-7818"/>
    <x v="0"/>
    <s v="Tyrell Herrmann  "/>
    <d v="2012-11-12T00:00:00"/>
    <s v="Banda 16"/>
    <x v="2"/>
    <n v="20849"/>
    <n v="1250.94"/>
    <n v="2710.37"/>
    <n v="208.49"/>
    <n v="6046.21"/>
    <n v="5212.25"/>
    <n v="36277.259999999995"/>
    <n v="1365.6095"/>
    <n v="2731.2190000000001"/>
    <n v="0"/>
    <n v="108831.77999999998"/>
    <n v="5.1424657534246574"/>
    <n v="1209.2419999999997"/>
    <n v="124369.71145205478"/>
    <n v="233201.49145205476"/>
  </r>
  <r>
    <s v="G07767"/>
    <x v="0"/>
    <s v="Lean Hersom  "/>
    <d v="2015-01-22T00:00:00"/>
    <s v="Banda 15"/>
    <x v="2"/>
    <n v="10942"/>
    <n v="547.1"/>
    <n v="1531.88"/>
    <n v="1531.88"/>
    <n v="3939.12"/>
    <n v="2844.92"/>
    <n v="21336.9"/>
    <n v="816.27319999999997"/>
    <n v="1632.5463999999999"/>
    <n v="0"/>
    <n v="64010.700000000004"/>
    <n v="2.9479452054794519"/>
    <n v="711.23"/>
    <n v="41933.34136986301"/>
    <n v="105944.04136986301"/>
  </r>
  <r>
    <s v="R08260"/>
    <x v="3"/>
    <s v="Tanner Cambridge  "/>
    <d v="2017-09-22T00:00:00"/>
    <s v="Banda 15"/>
    <x v="0"/>
    <n v="14230.7"/>
    <n v="996.14900000000011"/>
    <n v="426.92099999999999"/>
    <n v="426.92099999999999"/>
    <n v="3842.2890000000007"/>
    <n v="4126.9030000000002"/>
    <n v="24049.883000000002"/>
    <n v="929.26471000000015"/>
    <n v="1858.5294200000003"/>
    <n v="1858.5294200000003"/>
    <n v="72149.649000000005"/>
    <n v="0.27945205479452057"/>
    <n v="801.6627666666667"/>
    <n v="4480.5261479452065"/>
    <n v="76630.175147945207"/>
  </r>
  <r>
    <s v="G-7402"/>
    <x v="1"/>
    <s v="Audrie Ehlert  "/>
    <d v="2015-07-05T00:00:00"/>
    <s v="Banda 15"/>
    <x v="2"/>
    <n v="8989"/>
    <n v="809.01"/>
    <n v="1078.68"/>
    <n v="179.78"/>
    <n v="3505.71"/>
    <n v="2337.14"/>
    <n v="16899.32"/>
    <n v="639.11789999999996"/>
    <n v="1278.2357999999999"/>
    <n v="0"/>
    <n v="50697.96"/>
    <n v="2.4986301369863013"/>
    <n v="563.31066666666663"/>
    <n v="28150.100164383559"/>
    <n v="78848.060164383554"/>
  </r>
  <r>
    <s v="L07570"/>
    <x v="0"/>
    <s v="Graciela Hufford  "/>
    <d v="2011-04-07T00:00:00"/>
    <s v="Banda 15"/>
    <x v="4"/>
    <n v="13590"/>
    <n v="815.4"/>
    <n v="1630.8"/>
    <n v="1087.2"/>
    <n v="5028.3"/>
    <n v="4212.8999999999996"/>
    <n v="26364.6"/>
    <n v="1021.9680000000001"/>
    <n v="2043.9360000000001"/>
    <n v="2043.9360000000001"/>
    <n v="79093.799999999988"/>
    <n v="6.7452054794520544"/>
    <n v="878.81999999999994"/>
    <n v="118556.42958904107"/>
    <n v="197650.22958904106"/>
  </r>
  <r>
    <s v="R-8064"/>
    <x v="1"/>
    <s v="Elma Matheney  "/>
    <d v="2017-06-11T00:00:00"/>
    <s v="Banda 17"/>
    <x v="0"/>
    <n v="27053.4"/>
    <n v="2705.34"/>
    <n v="3246.4079999999999"/>
    <n v="1893.7380000000003"/>
    <n v="10821.36"/>
    <n v="10280.292000000001"/>
    <n v="56000.538"/>
    <n v="2242.7268600000002"/>
    <n v="4485.4537200000004"/>
    <n v="4485.4537200000004"/>
    <n v="168001.614"/>
    <n v="0.56164383561643838"/>
    <n v="1866.6846"/>
    <n v="20968.237972602743"/>
    <n v="188969.85197260274"/>
  </r>
  <r>
    <s v="A-7513"/>
    <x v="0"/>
    <s v="Elton Verrier  "/>
    <d v="2014-09-15T00:00:00"/>
    <s v="Banda 16"/>
    <x v="3"/>
    <n v="17213.25"/>
    <n v="1721.325"/>
    <n v="1377.06"/>
    <n v="860.66250000000002"/>
    <n v="6196.7699999999995"/>
    <n v="5508.24"/>
    <n v="32877.307500000003"/>
    <n v="1289.2724250000001"/>
    <n v="2578.5448500000002"/>
    <n v="0"/>
    <n v="98631.922500000015"/>
    <n v="3.3013698630136985"/>
    <n v="1095.9102500000001"/>
    <n v="72360.101438356171"/>
    <n v="170992.0239383562"/>
  </r>
  <r>
    <s v="A-7678"/>
    <x v="7"/>
    <s v="Margarete Sauer  "/>
    <d v="2014-09-01T00:00:00"/>
    <s v="Banda 16"/>
    <x v="1"/>
    <n v="19801.8"/>
    <n v="990.09"/>
    <n v="990.09"/>
    <n v="2178.1979999999999"/>
    <n v="7722.7020000000002"/>
    <n v="7128.6479999999992"/>
    <n v="38811.527999999998"/>
    <n v="1532.6593200000002"/>
    <n v="3065.3186400000004"/>
    <n v="0"/>
    <n v="116434.584"/>
    <n v="3.3397260273972602"/>
    <n v="1293.7175999999999"/>
    <n v="86413.246816438346"/>
    <n v="202847.83081643836"/>
  </r>
  <r>
    <s v="G-8305"/>
    <x v="1"/>
    <s v="Susanna Vosburgh  "/>
    <d v="2014-07-31T00:00:00"/>
    <s v="Banda 19"/>
    <x v="2"/>
    <n v="49705"/>
    <n v="3479.3500000000004"/>
    <n v="4970.5"/>
    <n v="497.05"/>
    <n v="12426.25"/>
    <n v="16402.650000000001"/>
    <n v="87480.799999999988"/>
    <n v="3444.5564999999997"/>
    <n v="6889.1129999999994"/>
    <n v="0"/>
    <n v="262442.39999999997"/>
    <n v="3.4273972602739726"/>
    <n v="2916.0266666666662"/>
    <n v="199887.63616438353"/>
    <n v="462330.03616438352"/>
  </r>
  <r>
    <s v="R07868"/>
    <x v="1"/>
    <s v="January Heslop  "/>
    <d v="2011-06-30T00:00:00"/>
    <s v="Banda 15"/>
    <x v="3"/>
    <n v="8700.75"/>
    <n v="522.04499999999996"/>
    <n v="1305.1125"/>
    <n v="870.07500000000005"/>
    <n v="2784.2400000000002"/>
    <n v="2262.1950000000002"/>
    <n v="16444.4175"/>
    <n v="629.93430000000001"/>
    <n v="1259.8686"/>
    <n v="0"/>
    <n v="49333.252500000002"/>
    <n v="6.515068493150685"/>
    <n v="548.14724999999999"/>
    <n v="71424.337561643828"/>
    <n v="120757.59006164383"/>
  </r>
  <r>
    <s v="A08151"/>
    <x v="7"/>
    <s v="Margareta Schwing  "/>
    <d v="2012-12-27T00:00:00"/>
    <s v="Banda 15"/>
    <x v="2"/>
    <n v="11983"/>
    <n v="1078.47"/>
    <n v="1797.45"/>
    <n v="359.49"/>
    <n v="4433.71"/>
    <n v="3355.2400000000002"/>
    <n v="23007.360000000001"/>
    <n v="881.94880000000012"/>
    <n v="1763.8976000000002"/>
    <n v="0"/>
    <n v="69022.080000000002"/>
    <n v="5.0191780821917806"/>
    <n v="766.91200000000003"/>
    <n v="76985.358027397262"/>
    <n v="146007.43802739726"/>
  </r>
  <r>
    <s v="A07650"/>
    <x v="0"/>
    <s v="Lynne Gainey  "/>
    <d v="2013-11-27T00:00:00"/>
    <s v="Banda 18"/>
    <x v="3"/>
    <n v="24303.75"/>
    <n v="1701.2625000000003"/>
    <n v="243.03749999999999"/>
    <n v="1701.2625000000003"/>
    <n v="8992.3875000000007"/>
    <n v="6805.0500000000011"/>
    <n v="43746.75"/>
    <n v="1672.0980000000002"/>
    <n v="3344.1960000000004"/>
    <n v="0"/>
    <n v="131240.25"/>
    <n v="4.1013698630136988"/>
    <n v="1458.2249999999999"/>
    <n v="119614.40136986302"/>
    <n v="250854.65136986302"/>
  </r>
  <r>
    <s v="L07383"/>
    <x v="3"/>
    <s v="Tyrell Herrmann  "/>
    <d v="2012-07-13T00:00:00"/>
    <s v="Banda 15"/>
    <x v="1"/>
    <n v="13435.2"/>
    <n v="1209.1680000000001"/>
    <n v="1746.5760000000002"/>
    <n v="1880.9280000000003"/>
    <n v="4567.9680000000008"/>
    <n v="5374.0800000000008"/>
    <n v="28213.920000000002"/>
    <n v="1152.7401600000001"/>
    <n v="2305.4803200000001"/>
    <n v="0"/>
    <n v="84641.760000000009"/>
    <n v="5.4767123287671229"/>
    <n v="940.46400000000006"/>
    <n v="103013.01567123289"/>
    <n v="187654.7756712329"/>
  </r>
  <r>
    <s v="A08297"/>
    <x v="0"/>
    <s v="Margurite Everton  "/>
    <d v="2017-01-06T00:00:00"/>
    <s v="Banda 15"/>
    <x v="2"/>
    <n v="8389"/>
    <n v="503.34"/>
    <n v="335.56"/>
    <n v="755.01"/>
    <n v="2348.92"/>
    <n v="2516.6999999999998"/>
    <n v="14848.529999999999"/>
    <n v="579.67989999999998"/>
    <n v="1159.3598"/>
    <n v="0"/>
    <n v="44545.59"/>
    <n v="0.989041095890411"/>
    <n v="494.95099999999996"/>
    <n v="9790.5375890410942"/>
    <n v="54336.127589041091"/>
  </r>
  <r>
    <s v="A-7423"/>
    <x v="1"/>
    <s v="Concepcion Sevin  "/>
    <d v="2014-06-17T00:00:00"/>
    <s v="Banda 17"/>
    <x v="1"/>
    <n v="24758.100000000002"/>
    <n v="1237.9050000000002"/>
    <n v="2475.8100000000004"/>
    <n v="3466.1340000000005"/>
    <n v="6684.6870000000008"/>
    <n v="7179.8490000000002"/>
    <n v="45802.485000000008"/>
    <n v="1792.4864400000001"/>
    <n v="3584.9728800000003"/>
    <n v="0"/>
    <n v="137407.45500000002"/>
    <n v="3.547945205479452"/>
    <n v="1526.7495000000004"/>
    <n v="108336.47136986304"/>
    <n v="245743.92636986304"/>
  </r>
  <r>
    <s v="A-8213"/>
    <x v="5"/>
    <s v="Mary Herb  "/>
    <d v="2013-01-26T00:00:00"/>
    <s v="Banda 17"/>
    <x v="0"/>
    <n v="23104.400000000001"/>
    <n v="1155.22"/>
    <n v="1848.3520000000001"/>
    <n v="924.17600000000004"/>
    <n v="8548.6280000000006"/>
    <n v="6238.188000000001"/>
    <n v="41818.964"/>
    <n v="1575.7200800000003"/>
    <n v="3151.4401600000006"/>
    <n v="3151.4401600000006"/>
    <n v="125456.89199999999"/>
    <n v="4.9369863013698634"/>
    <n v="1393.9654666666668"/>
    <n v="137639.76827031965"/>
    <n v="263096.66027031967"/>
  </r>
  <r>
    <s v="L07343"/>
    <x v="6"/>
    <s v="Audrea Franke  "/>
    <d v="2017-05-18T00:00:00"/>
    <s v="Banda 15"/>
    <x v="2"/>
    <n v="9079"/>
    <n v="453.95000000000005"/>
    <n v="635.53000000000009"/>
    <n v="998.69"/>
    <n v="2905.28"/>
    <n v="3086.86"/>
    <n v="17159.310000000001"/>
    <n v="678.20130000000006"/>
    <n v="1356.4026000000001"/>
    <n v="0"/>
    <n v="51477.930000000008"/>
    <n v="0.62739726027397258"/>
    <n v="571.97700000000009"/>
    <n v="7177.1360547945205"/>
    <n v="58655.06605479453"/>
  </r>
  <r>
    <s v="A-7402"/>
    <x v="3"/>
    <s v="Lynne Gainey  "/>
    <d v="2017-01-17T00:00:00"/>
    <s v="Banda 16"/>
    <x v="2"/>
    <n v="19814"/>
    <n v="1386.9800000000002"/>
    <n v="792.56000000000006"/>
    <n v="1585.1200000000001"/>
    <n v="5944.2"/>
    <n v="4953.5"/>
    <n v="34476.36"/>
    <n v="1313.6682000000001"/>
    <n v="2627.3364000000001"/>
    <n v="0"/>
    <n v="103429.08"/>
    <n v="0.95890410958904104"/>
    <n v="1149.212"/>
    <n v="22039.682191780819"/>
    <n v="125468.76219178081"/>
  </r>
  <r>
    <s v="A07987"/>
    <x v="0"/>
    <s v="Nathalie Boettcher  "/>
    <d v="2012-03-17T00:00:00"/>
    <s v="Banda 15"/>
    <x v="0"/>
    <n v="11568.7"/>
    <n v="1156.8700000000001"/>
    <n v="115.68700000000001"/>
    <n v="578.43500000000006"/>
    <n v="4164.732"/>
    <n v="3123.5490000000004"/>
    <n v="20707.972999999998"/>
    <n v="793.61282000000006"/>
    <n v="1587.2256400000001"/>
    <n v="1587.2256400000001"/>
    <n v="62123.918999999994"/>
    <n v="5.8"/>
    <n v="690.26576666666665"/>
    <n v="80070.828933333323"/>
    <n v="142194.74793333333"/>
  </r>
  <r>
    <s v="G07492"/>
    <x v="1"/>
    <s v="Brigida Arzate  "/>
    <d v="2012-05-14T00:00:00"/>
    <s v="Banda 16"/>
    <x v="0"/>
    <n v="16250.300000000001"/>
    <n v="812.5150000000001"/>
    <n v="487.50900000000001"/>
    <n v="1787.5330000000001"/>
    <n v="4712.5870000000004"/>
    <n v="4712.5870000000004"/>
    <n v="28763.030999999999"/>
    <n v="1116.39561"/>
    <n v="2232.7912200000001"/>
    <n v="2232.7912200000001"/>
    <n v="86289.092999999993"/>
    <n v="5.6410958904109592"/>
    <n v="958.76769999999999"/>
    <n v="108170.01064657535"/>
    <n v="194459.10364657536"/>
  </r>
  <r>
    <s v="A-7584"/>
    <x v="3"/>
    <s v="Justa Boer  "/>
    <d v="2014-02-22T00:00:00"/>
    <s v="Banda 15"/>
    <x v="0"/>
    <n v="15442.900000000001"/>
    <n v="1081.0030000000002"/>
    <n v="2316.4349999999999"/>
    <n v="617.71600000000012"/>
    <n v="4324.0120000000006"/>
    <n v="6022.7310000000007"/>
    <n v="29804.797000000006"/>
    <n v="1203.0019100000002"/>
    <n v="2406.0038200000004"/>
    <n v="2406.0038200000004"/>
    <n v="89414.391000000018"/>
    <n v="3.8630136986301369"/>
    <n v="993.49323333333348"/>
    <n v="76757.55939726028"/>
    <n v="166171.95039726031"/>
  </r>
  <r>
    <s v="G07770"/>
    <x v="0"/>
    <s v="Heide Kardos  "/>
    <d v="2011-11-08T00:00:00"/>
    <s v="Banda 15"/>
    <x v="0"/>
    <n v="9406.1"/>
    <n v="940.61000000000013"/>
    <n v="282.18299999999999"/>
    <n v="94.061000000000007"/>
    <n v="2821.83"/>
    <n v="3386.1959999999999"/>
    <n v="16930.98"/>
    <n v="676.2985900000001"/>
    <n v="1352.5971800000002"/>
    <n v="1352.5971800000002"/>
    <n v="50792.94"/>
    <n v="6.1561643835616442"/>
    <n v="564.36599999999999"/>
    <n v="69486.597369863011"/>
    <n v="120279.53736986301"/>
  </r>
  <r>
    <s v="G08097"/>
    <x v="3"/>
    <s v="Willian Lahr  "/>
    <d v="2013-03-22T00:00:00"/>
    <s v="Banda 17"/>
    <x v="0"/>
    <n v="27977.4"/>
    <n v="2517.9659999999999"/>
    <n v="2517.9659999999999"/>
    <n v="3916.8360000000007"/>
    <n v="10631.412"/>
    <n v="9232.5420000000013"/>
    <n v="56794.122000000003"/>
    <n v="2252.1806999999999"/>
    <n v="4504.3613999999998"/>
    <n v="4504.3613999999998"/>
    <n v="170382.36600000001"/>
    <n v="4.7863013698630139"/>
    <n v="1893.1374000000001"/>
    <n v="181222.52261917808"/>
    <n v="351604.88861917809"/>
  </r>
  <r>
    <s v="A-7474"/>
    <x v="3"/>
    <s v="Tomoko Vierra  "/>
    <d v="2011-07-19T00:00:00"/>
    <s v="Banda 15"/>
    <x v="2"/>
    <n v="14112"/>
    <n v="1270.08"/>
    <n v="1552.32"/>
    <n v="1975.6800000000003"/>
    <n v="5362.56"/>
    <n v="4939.2"/>
    <n v="29211.840000000004"/>
    <n v="1167.0623999999998"/>
    <n v="2334.1247999999996"/>
    <n v="0"/>
    <n v="87635.520000000019"/>
    <n v="6.463013698630137"/>
    <n v="973.72800000000018"/>
    <n v="125864.34805479455"/>
    <n v="213499.86805479456"/>
  </r>
  <r>
    <s v="G-7516"/>
    <x v="1"/>
    <s v="Brigida Arzate  "/>
    <d v="2015-11-24T00:00:00"/>
    <s v="Banda 18"/>
    <x v="2"/>
    <n v="44847"/>
    <n v="2690.8199999999997"/>
    <n v="5830.1100000000006"/>
    <n v="896.94"/>
    <n v="17041.86"/>
    <n v="11211.75"/>
    <n v="82518.48000000001"/>
    <n v="3080.9889000000003"/>
    <n v="6161.9778000000006"/>
    <n v="0"/>
    <n v="247555.44000000003"/>
    <n v="2.1095890410958904"/>
    <n v="2750.6160000000004"/>
    <n v="116053.38739726029"/>
    <n v="363608.82739726035"/>
  </r>
  <r>
    <s v="A-7920"/>
    <x v="1"/>
    <s v="Concepcion Sevin  "/>
    <d v="2016-08-17T00:00:00"/>
    <s v="Banda 15"/>
    <x v="0"/>
    <n v="16343.800000000001"/>
    <n v="817.19"/>
    <n v="1307.5040000000001"/>
    <n v="2451.5700000000002"/>
    <n v="5066.5780000000004"/>
    <n v="4412.8260000000009"/>
    <n v="30399.468000000004"/>
    <n v="1175.11922"/>
    <n v="2350.2384400000001"/>
    <n v="2350.2384400000001"/>
    <n v="91198.40400000001"/>
    <n v="1.3780821917808219"/>
    <n v="1013.3156000000001"/>
    <n v="27928.643660273974"/>
    <n v="119127.04766027398"/>
  </r>
  <r>
    <s v="L-7519"/>
    <x v="1"/>
    <s v="Hanh Kohut  "/>
    <d v="2015-07-21T00:00:00"/>
    <s v="Banda 16"/>
    <x v="1"/>
    <n v="19696.5"/>
    <n v="1969.65"/>
    <n v="2166.6150000000002"/>
    <n v="1181.79"/>
    <n v="5318.0550000000003"/>
    <n v="6499.8450000000003"/>
    <n v="36832.455000000002"/>
    <n v="1469.3588999999999"/>
    <n v="2938.7177999999999"/>
    <n v="0"/>
    <n v="110497.36500000001"/>
    <n v="2.4547945205479453"/>
    <n v="1227.7485000000001"/>
    <n v="60277.405808219184"/>
    <n v="170774.77080821918"/>
  </r>
  <r>
    <s v="G-7468"/>
    <x v="2"/>
    <s v="Kelley Bonenfant  "/>
    <d v="2013-01-23T00:00:00"/>
    <s v="Banda 15"/>
    <x v="1"/>
    <n v="8608.5"/>
    <n v="860.85"/>
    <n v="774.76499999999999"/>
    <n v="860.85"/>
    <n v="2152.125"/>
    <n v="2238.21"/>
    <n v="15495.3"/>
    <n v="605.17755000000011"/>
    <n v="1210.3551000000002"/>
    <n v="0"/>
    <n v="46485.899999999994"/>
    <n v="4.9452054794520546"/>
    <n v="516.51"/>
    <n v="51084.961643835617"/>
    <n v="97570.861643835611"/>
  </r>
  <r>
    <s v="R07622"/>
    <x v="0"/>
    <s v="Colene Apicella  "/>
    <d v="2015-09-27T00:00:00"/>
    <s v="Banda 17"/>
    <x v="4"/>
    <n v="41032.5"/>
    <n v="4103.25"/>
    <n v="820.65"/>
    <n v="1230.9749999999999"/>
    <n v="13951.050000000001"/>
    <n v="10668.45"/>
    <n v="71806.875"/>
    <n v="2736.8677499999999"/>
    <n v="5473.7354999999998"/>
    <n v="5473.7354999999998"/>
    <n v="215420.625"/>
    <n v="2.2684931506849315"/>
    <n v="2393.5625"/>
    <n v="108595.60273972603"/>
    <n v="324016.22773972602"/>
  </r>
  <r>
    <s v="G07310"/>
    <x v="0"/>
    <s v="Nathalie Boettcher  "/>
    <d v="2011-12-24T00:00:00"/>
    <s v="Banda 15"/>
    <x v="0"/>
    <n v="9147.6"/>
    <n v="640.33200000000011"/>
    <n v="91.475999999999999"/>
    <n v="1189.1880000000001"/>
    <n v="2835.7560000000003"/>
    <n v="3659.0400000000004"/>
    <n v="17563.392000000003"/>
    <n v="717.17183999999997"/>
    <n v="1434.3436799999999"/>
    <n v="1434.3436799999999"/>
    <n v="52690.176000000007"/>
    <n v="6.0301369863013701"/>
    <n v="585.44640000000015"/>
    <n v="70606.439802739755"/>
    <n v="123296.61580273976"/>
  </r>
  <r>
    <s v="G-8050"/>
    <x v="5"/>
    <s v="Elayne Gauger  "/>
    <d v="2016-07-20T00:00:00"/>
    <s v="Banda 15"/>
    <x v="1"/>
    <n v="11301.300000000001"/>
    <n v="1130.1300000000001"/>
    <n v="1582.1820000000002"/>
    <n v="1582.1820000000002"/>
    <n v="4068.4680000000003"/>
    <n v="3051.3510000000006"/>
    <n v="22715.613000000005"/>
    <n v="884.89179000000013"/>
    <n v="1769.7835800000003"/>
    <n v="0"/>
    <n v="68146.839000000007"/>
    <n v="1.4547945205479451"/>
    <n v="757.18710000000021"/>
    <n v="22031.032882191786"/>
    <n v="90177.871882191801"/>
  </r>
  <r>
    <s v="R-7332"/>
    <x v="1"/>
    <s v="Aretha Newbern  "/>
    <d v="2015-12-21T00:00:00"/>
    <s v="Banda 15"/>
    <x v="1"/>
    <n v="8242.2000000000007"/>
    <n v="576.95400000000006"/>
    <n v="82.422000000000011"/>
    <n v="82.422000000000011"/>
    <n v="2472.6600000000003"/>
    <n v="2967.192"/>
    <n v="14423.850000000002"/>
    <n v="571.18446000000006"/>
    <n v="1142.3689200000001"/>
    <n v="0"/>
    <n v="43271.55"/>
    <n v="2.0356164383561643"/>
    <n v="480.79500000000007"/>
    <n v="19574.284109589044"/>
    <n v="62845.83410958905"/>
  </r>
  <r>
    <s v="G07524"/>
    <x v="0"/>
    <s v="Concepcion Sevin  "/>
    <d v="2014-11-12T00:00:00"/>
    <s v="Banda 15"/>
    <x v="4"/>
    <n v="16511.25"/>
    <n v="1320.9"/>
    <n v="1651.125"/>
    <n v="495.33749999999998"/>
    <n v="5613.8250000000007"/>
    <n v="5944.05"/>
    <n v="31536.487500000003"/>
    <n v="1249.901625"/>
    <n v="2499.8032499999999"/>
    <n v="2499.8032499999999"/>
    <n v="94609.462500000009"/>
    <n v="3.1424657534246574"/>
    <n v="1051.2162500000002"/>
    <n v="66068.221301369878"/>
    <n v="160677.68380136989"/>
  </r>
  <r>
    <s v="G07402"/>
    <x v="1"/>
    <s v="Della Muniz  "/>
    <d v="2011-03-19T00:00:00"/>
    <s v="Banda 15"/>
    <x v="2"/>
    <n v="12679"/>
    <n v="887.53000000000009"/>
    <n v="380.37"/>
    <n v="126.79"/>
    <n v="4184.0700000000006"/>
    <n v="4310.8600000000006"/>
    <n v="22568.620000000003"/>
    <n v="882.4584000000001"/>
    <n v="1764.9168000000002"/>
    <n v="0"/>
    <n v="67705.860000000015"/>
    <n v="6.7972602739726025"/>
    <n v="752.28733333333344"/>
    <n v="102269.85610958906"/>
    <n v="169975.71610958909"/>
  </r>
  <r>
    <s v="L-7961"/>
    <x v="1"/>
    <s v="Quinn Coller  "/>
    <d v="2014-03-01T00:00:00"/>
    <s v="Banda 15"/>
    <x v="2"/>
    <n v="11941"/>
    <n v="1074.69"/>
    <n v="1432.9199999999998"/>
    <n v="955.28"/>
    <n v="3701.71"/>
    <n v="3582.2999999999997"/>
    <n v="22687.9"/>
    <n v="889.60449999999992"/>
    <n v="1779.2089999999998"/>
    <n v="0"/>
    <n v="68063.700000000012"/>
    <n v="3.8438356164383563"/>
    <n v="756.26333333333343"/>
    <n v="58139.038721461191"/>
    <n v="126202.73872146121"/>
  </r>
  <r>
    <s v="L-7408"/>
    <x v="1"/>
    <s v="Gaylord Damian  "/>
    <d v="2016-12-28T00:00:00"/>
    <s v="Banda 16"/>
    <x v="1"/>
    <n v="15970.5"/>
    <n v="798.52500000000009"/>
    <n v="1756.7550000000001"/>
    <n v="1437.345"/>
    <n v="4312.0349999999999"/>
    <n v="4791.1499999999996"/>
    <n v="29066.310000000005"/>
    <n v="1133.9055000000001"/>
    <n v="2267.8110000000001"/>
    <n v="0"/>
    <n v="87198.930000000022"/>
    <n v="1.0136986301369864"/>
    <n v="968.87700000000018"/>
    <n v="19642.985753424662"/>
    <n v="106841.91575342469"/>
  </r>
  <r>
    <s v="R-7849"/>
    <x v="0"/>
    <s v="Sarai Darosa  "/>
    <d v="2012-06-09T00:00:00"/>
    <s v="Banda 16"/>
    <x v="4"/>
    <n v="19262.5"/>
    <n v="1155.75"/>
    <n v="2889.375"/>
    <n v="770.5"/>
    <n v="6741.875"/>
    <n v="5008.25"/>
    <n v="35828.25"/>
    <n v="1354.1537500000002"/>
    <n v="2708.3075000000003"/>
    <n v="2708.3075000000003"/>
    <n v="107484.75"/>
    <n v="5.5698630136986305"/>
    <n v="1194.2750000000001"/>
    <n v="133038.96301369864"/>
    <n v="240523.71301369864"/>
  </r>
  <r>
    <s v="R-8423"/>
    <x v="7"/>
    <s v="Justa Boer  "/>
    <d v="2016-05-13T00:00:00"/>
    <s v="Banda 15"/>
    <x v="2"/>
    <n v="8735"/>
    <n v="698.80000000000007"/>
    <n v="1310.25"/>
    <n v="262.05"/>
    <n v="2533.1499999999996"/>
    <n v="2795.2000000000003"/>
    <n v="16334.449999999999"/>
    <n v="641.14900000000011"/>
    <n v="1282.2980000000002"/>
    <n v="0"/>
    <n v="49003.35"/>
    <n v="1.6410958904109589"/>
    <n v="544.48166666666668"/>
    <n v="17870.932511415525"/>
    <n v="66874.282511415528"/>
  </r>
  <r>
    <s v="L-7365"/>
    <x v="3"/>
    <s v="Sha Desimone  "/>
    <d v="2015-07-10T00:00:00"/>
    <s v="Banda 15"/>
    <x v="2"/>
    <n v="12186"/>
    <n v="853.0200000000001"/>
    <n v="1096.74"/>
    <n v="1827.8999999999999"/>
    <n v="3046.5"/>
    <n v="3777.66"/>
    <n v="22787.82"/>
    <n v="907.85699999999997"/>
    <n v="1815.7139999999999"/>
    <n v="0"/>
    <n v="68363.459999999992"/>
    <n v="2.484931506849315"/>
    <n v="759.59399999999994"/>
    <n v="37750.781260273972"/>
    <n v="106114.24126027396"/>
  </r>
  <r>
    <s v="L07556"/>
    <x v="4"/>
    <s v="Jeni Buchman  "/>
    <d v="2015-12-21T00:00:00"/>
    <s v="Banda 20"/>
    <x v="2"/>
    <n v="114966"/>
    <n v="5748.3"/>
    <n v="12646.26"/>
    <n v="6897.96"/>
    <n v="35639.46"/>
    <n v="34489.799999999996"/>
    <n v="210387.77999999997"/>
    <n v="8128.0962"/>
    <n v="16256.1924"/>
    <n v="0"/>
    <n v="631163.33999999985"/>
    <n v="2.0356164383561643"/>
    <n v="7012.9259999999986"/>
    <n v="285512.54893150675"/>
    <n v="916675.88893150655"/>
  </r>
  <r>
    <s v="A-8020"/>
    <x v="0"/>
    <s v="Mary Herb  "/>
    <d v="2012-05-08T00:00:00"/>
    <s v="Banda 15"/>
    <x v="2"/>
    <n v="12147"/>
    <n v="1093.23"/>
    <n v="1579.1100000000001"/>
    <n v="1093.23"/>
    <n v="3522.6299999999997"/>
    <n v="3036.75"/>
    <n v="22471.95"/>
    <n v="866.08109999999999"/>
    <n v="1732.1622"/>
    <n v="0"/>
    <n v="67415.850000000006"/>
    <n v="5.6575342465753424"/>
    <n v="749.06500000000005"/>
    <n v="84757.217808219182"/>
    <n v="152173.06780821917"/>
  </r>
  <r>
    <s v="L08388"/>
    <x v="6"/>
    <s v="Aisha Fermin  "/>
    <d v="2017-02-21T00:00:00"/>
    <s v="Banda 16"/>
    <x v="1"/>
    <n v="17230.5"/>
    <n v="1723.0500000000002"/>
    <n v="861.52500000000009"/>
    <n v="1206.1350000000002"/>
    <n v="4479.93"/>
    <n v="5513.76"/>
    <n v="31014.9"/>
    <n v="1235.4268499999998"/>
    <n v="2470.8536999999997"/>
    <n v="0"/>
    <n v="93044.700000000012"/>
    <n v="0.86301369863013699"/>
    <n v="1033.8300000000002"/>
    <n v="17844.189041095891"/>
    <n v="110888.8890410959"/>
  </r>
  <r>
    <s v="A-8156"/>
    <x v="0"/>
    <s v="Jeane Putney  "/>
    <d v="2017-03-03T00:00:00"/>
    <s v="Banda 16"/>
    <x v="2"/>
    <n v="18413"/>
    <n v="920.65000000000009"/>
    <n v="736.52"/>
    <n v="368.26"/>
    <n v="4787.38"/>
    <n v="4787.38"/>
    <n v="30013.190000000002"/>
    <n v="1134.2408"/>
    <n v="2268.4816000000001"/>
    <n v="0"/>
    <n v="90039.57"/>
    <n v="0.83561643835616439"/>
    <n v="1000.4396666666668"/>
    <n v="16719.676621004568"/>
    <n v="106759.24662100457"/>
  </r>
  <r>
    <s v="L-7346"/>
    <x v="3"/>
    <s v="Juliet Pass  "/>
    <d v="2013-01-17T00:00:00"/>
    <s v="Banda 19"/>
    <x v="0"/>
    <n v="50141.3"/>
    <n v="4011.3040000000005"/>
    <n v="2507.0650000000005"/>
    <n v="3509.8910000000005"/>
    <n v="16045.216000000002"/>
    <n v="18552.280999999999"/>
    <n v="94767.057000000015"/>
    <n v="3800.71054"/>
    <n v="7601.4210800000001"/>
    <n v="7601.4210800000001"/>
    <n v="284301.17100000003"/>
    <n v="4.9616438356164387"/>
    <n v="3158.9019000000003"/>
    <n v="313466.92278904119"/>
    <n v="597768.09378904128"/>
  </r>
  <r>
    <s v="A-7461"/>
    <x v="2"/>
    <s v="Juliet Pass  "/>
    <d v="2011-03-18T00:00:00"/>
    <s v="Banda 15"/>
    <x v="4"/>
    <n v="14203.75"/>
    <n v="1136.3"/>
    <n v="142.03749999999999"/>
    <n v="994.26250000000005"/>
    <n v="5113.3499999999995"/>
    <n v="4829.2750000000005"/>
    <n v="26418.974999999999"/>
    <n v="1041.134875"/>
    <n v="2082.2697499999999"/>
    <n v="2082.2697499999999"/>
    <n v="79256.924999999988"/>
    <n v="6.8"/>
    <n v="880.63249999999994"/>
    <n v="119766.01999999997"/>
    <n v="199022.94499999995"/>
  </r>
  <r>
    <s v="R07329"/>
    <x v="1"/>
    <s v="Gabrielle Merriman  "/>
    <d v="2017-01-09T00:00:00"/>
    <s v="Banda 16"/>
    <x v="2"/>
    <n v="16151"/>
    <n v="1615.1000000000001"/>
    <n v="807.55000000000007"/>
    <n v="323.02"/>
    <n v="4199.26"/>
    <n v="6298.89"/>
    <n v="29394.82"/>
    <n v="1196.7891"/>
    <n v="2393.5781999999999"/>
    <n v="0"/>
    <n v="88184.459999999992"/>
    <n v="0.98082191780821915"/>
    <n v="979.82733333333329"/>
    <n v="19220.722484018264"/>
    <n v="107405.18248401825"/>
  </r>
  <r>
    <s v="L-7802"/>
    <x v="3"/>
    <s v="Quinn Coller  "/>
    <d v="2015-06-16T00:00:00"/>
    <s v="Banda 15"/>
    <x v="2"/>
    <n v="9274"/>
    <n v="834.66"/>
    <n v="1391.1"/>
    <n v="1205.6200000000001"/>
    <n v="3153.1600000000003"/>
    <n v="3060.42"/>
    <n v="18918.96"/>
    <n v="753.04880000000003"/>
    <n v="1506.0976000000001"/>
    <n v="0"/>
    <n v="56756.88"/>
    <n v="2.5506849315068494"/>
    <n v="630.63199999999995"/>
    <n v="32170.870794520546"/>
    <n v="88927.750794520543"/>
  </r>
  <r>
    <s v="L-8083"/>
    <x v="3"/>
    <s v="Laverna Goble  "/>
    <d v="2010-12-25T00:00:00"/>
    <s v="Banda 18"/>
    <x v="2"/>
    <n v="37406"/>
    <n v="1870.3000000000002"/>
    <n v="4488.72"/>
    <n v="3740.6000000000004"/>
    <n v="10847.74"/>
    <n v="14962.400000000001"/>
    <n v="73315.760000000009"/>
    <n v="2973.777"/>
    <n v="5947.5540000000001"/>
    <n v="0"/>
    <n v="219947.28000000003"/>
    <n v="7.0273972602739727"/>
    <n v="2443.858666666667"/>
    <n v="343479.31397260277"/>
    <n v="563426.59397260286"/>
  </r>
  <r>
    <s v="R08217"/>
    <x v="3"/>
    <s v="Anastacia Delacruz  "/>
    <d v="2013-03-22T00:00:00"/>
    <s v="Banda 16"/>
    <x v="2"/>
    <n v="22791"/>
    <n v="2051.19"/>
    <n v="911.64"/>
    <n v="911.64"/>
    <n v="7293.12"/>
    <n v="5697.75"/>
    <n v="39656.339999999997"/>
    <n v="1506.4851000000001"/>
    <n v="3012.9702000000002"/>
    <n v="0"/>
    <n v="118969.01999999999"/>
    <n v="4.7863013698630139"/>
    <n v="1321.8779999999999"/>
    <n v="126538.12964383561"/>
    <n v="245507.14964383561"/>
  </r>
  <r>
    <s v="R-8147"/>
    <x v="3"/>
    <s v="Henry Maberry  "/>
    <d v="2015-05-26T00:00:00"/>
    <s v="Banda 15"/>
    <x v="2"/>
    <n v="14357"/>
    <n v="1148.56"/>
    <n v="574.28"/>
    <n v="287.14"/>
    <n v="4737.8100000000004"/>
    <n v="4307.0999999999995"/>
    <n v="25411.89"/>
    <n v="980.58310000000006"/>
    <n v="1961.1662000000001"/>
    <n v="0"/>
    <n v="76235.67"/>
    <n v="2.6082191780821917"/>
    <n v="847.06299999999999"/>
    <n v="44186.519232876708"/>
    <n v="120422.1892328767"/>
  </r>
  <r>
    <s v="A08491"/>
    <x v="0"/>
    <s v="Leontine Longacre  "/>
    <d v="2017-05-22T00:00:00"/>
    <s v="Banda 15"/>
    <x v="0"/>
    <n v="11877.800000000001"/>
    <n v="950.22400000000016"/>
    <n v="593.8900000000001"/>
    <n v="1662.8920000000003"/>
    <n v="3444.5619999999999"/>
    <n v="4394.7860000000001"/>
    <n v="22924.154000000002"/>
    <n v="931.2195200000001"/>
    <n v="1862.4390400000002"/>
    <n v="1862.4390400000002"/>
    <n v="68772.462"/>
    <n v="0.61643835616438358"/>
    <n v="764.13846666666677"/>
    <n v="9420.8852054794534"/>
    <n v="78193.347205479455"/>
  </r>
  <r>
    <s v="L07940"/>
    <x v="0"/>
    <s v="Jeni Buchman  "/>
    <d v="2012-11-01T00:00:00"/>
    <s v="Banda 15"/>
    <x v="0"/>
    <n v="14416.6"/>
    <n v="720.83"/>
    <n v="144.166"/>
    <n v="2018.3240000000003"/>
    <n v="4469.1459999999997"/>
    <n v="4469.1459999999997"/>
    <n v="26238.212"/>
    <n v="1029.3452400000001"/>
    <n v="2058.6904800000002"/>
    <n v="2058.6904800000002"/>
    <n v="78714.635999999999"/>
    <n v="5.1726027397260275"/>
    <n v="874.6070666666667"/>
    <n v="90479.898184474892"/>
    <n v="169194.53418447491"/>
  </r>
  <r>
    <s v="A-7581"/>
    <x v="1"/>
    <s v="January Heslop  "/>
    <d v="2017-04-22T00:00:00"/>
    <s v="Banda 15"/>
    <x v="1"/>
    <n v="13924.800000000001"/>
    <n v="1253.232"/>
    <n v="417.74400000000003"/>
    <n v="1670.9760000000001"/>
    <n v="3481.2000000000003"/>
    <n v="4316.6880000000001"/>
    <n v="25064.639999999999"/>
    <n v="999.80064000000016"/>
    <n v="1999.6012800000003"/>
    <n v="0"/>
    <n v="75193.919999999998"/>
    <n v="0.69863013698630139"/>
    <n v="835.48799999999994"/>
    <n v="11673.941917808219"/>
    <n v="86867.861917808215"/>
  </r>
  <r>
    <s v="L08118"/>
    <x v="1"/>
    <s v="Tomoko Vierra  "/>
    <d v="2013-10-17T00:00:00"/>
    <s v="Banda 15"/>
    <x v="0"/>
    <n v="15327.400000000001"/>
    <n v="1072.9180000000001"/>
    <n v="1226.1920000000002"/>
    <n v="1839.288"/>
    <n v="5977.6860000000006"/>
    <n v="5517.8640000000005"/>
    <n v="30961.348000000005"/>
    <n v="1230.7902200000003"/>
    <n v="2461.5804400000006"/>
    <n v="2461.5804400000006"/>
    <n v="92884.044000000024"/>
    <n v="4.2136986301369861"/>
    <n v="1032.0449333333336"/>
    <n v="86974.52643652969"/>
    <n v="179858.5704365297"/>
  </r>
  <r>
    <s v="A-7355"/>
    <x v="1"/>
    <s v="Lindsey Eckel  "/>
    <d v="2014-02-07T00:00:00"/>
    <s v="Banda 15"/>
    <x v="0"/>
    <n v="10256.400000000001"/>
    <n v="923.07600000000014"/>
    <n v="205.12800000000004"/>
    <n v="1025.6400000000001"/>
    <n v="2974.3560000000002"/>
    <n v="3076.9200000000005"/>
    <n v="18461.520000000004"/>
    <n v="727.17876000000012"/>
    <n v="1454.3575200000002"/>
    <n v="1454.3575200000002"/>
    <n v="55384.560000000012"/>
    <n v="3.904109589041096"/>
    <n v="615.38400000000013"/>
    <n v="48050.531506849322"/>
    <n v="103435.09150684933"/>
  </r>
  <r>
    <s v="A08143"/>
    <x v="7"/>
    <s v="Mary Herb  "/>
    <d v="2010-12-28T00:00:00"/>
    <s v="Banda 16"/>
    <x v="1"/>
    <n v="16892.100000000002"/>
    <n v="1351.3680000000002"/>
    <n v="1520.2890000000002"/>
    <n v="1182.4470000000003"/>
    <n v="6587.9190000000008"/>
    <n v="5574.3930000000009"/>
    <n v="33108.516000000003"/>
    <n v="1295.6240700000001"/>
    <n v="2591.2481400000001"/>
    <n v="0"/>
    <n v="99325.54800000001"/>
    <n v="7.0191780821917806"/>
    <n v="1103.6172000000001"/>
    <n v="154929.7132273973"/>
    <n v="254255.26122739731"/>
  </r>
  <r>
    <s v="A-8138"/>
    <x v="0"/>
    <s v="Gerente"/>
    <d v="2012-11-22T00:00:00"/>
    <s v="Banda 16"/>
    <x v="2"/>
    <n v="15996"/>
    <n v="1119.72"/>
    <n v="1279.68"/>
    <n v="1919.52"/>
    <n v="4798.8"/>
    <n v="5278.68"/>
    <n v="30392.400000000001"/>
    <n v="1207.6980000000001"/>
    <n v="2415.3960000000002"/>
    <n v="0"/>
    <n v="91177.200000000012"/>
    <n v="5.1150684931506847"/>
    <n v="1013.08"/>
    <n v="103639.47178082193"/>
    <n v="194816.67178082193"/>
  </r>
  <r>
    <s v="A08362"/>
    <x v="6"/>
    <s v="Lourie Ealy  "/>
    <d v="2013-08-13T00:00:00"/>
    <s v="Banda 16"/>
    <x v="2"/>
    <n v="20807"/>
    <n v="1040.3500000000001"/>
    <n v="2912.9800000000005"/>
    <n v="2912.9800000000005"/>
    <n v="5617.89"/>
    <n v="6658.24"/>
    <n v="39949.439999999995"/>
    <n v="1583.4127000000001"/>
    <n v="3166.8254000000002"/>
    <n v="0"/>
    <n v="119848.31999999998"/>
    <n v="4.3917808219178083"/>
    <n v="1331.6479999999999"/>
    <n v="116966.1229589041"/>
    <n v="236814.44295890408"/>
  </r>
  <r>
    <s v="L07615"/>
    <x v="1"/>
    <s v="Graciela Hufford  "/>
    <d v="2014-07-01T00:00:00"/>
    <s v="Banda 17"/>
    <x v="3"/>
    <n v="21483.75"/>
    <n v="2148.375"/>
    <n v="3007.7250000000004"/>
    <n v="644.51249999999993"/>
    <n v="6874.8"/>
    <n v="6015.4500000000007"/>
    <n v="40174.612500000003"/>
    <n v="1553.2751250000001"/>
    <n v="3106.5502500000002"/>
    <n v="0"/>
    <n v="120523.83750000001"/>
    <n v="3.5095890410958903"/>
    <n v="1339.1537500000002"/>
    <n v="93997.586506849329"/>
    <n v="214521.42400684935"/>
  </r>
  <r>
    <s v="G-8055"/>
    <x v="0"/>
    <s v="Gaylord Damian  "/>
    <d v="2015-11-19T00:00:00"/>
    <s v="Banda 15"/>
    <x v="2"/>
    <n v="12546"/>
    <n v="627.30000000000007"/>
    <n v="1630.98"/>
    <n v="1380.06"/>
    <n v="3261.96"/>
    <n v="4516.5599999999995"/>
    <n v="23962.86"/>
    <n v="962.27819999999997"/>
    <n v="1924.5563999999999"/>
    <n v="0"/>
    <n v="71888.58"/>
    <n v="2.1232876712328768"/>
    <n v="798.76200000000006"/>
    <n v="33920.030136986308"/>
    <n v="105808.6101369863"/>
  </r>
  <r>
    <s v="R-8343"/>
    <x v="6"/>
    <s v="Sandy Mcgrady  "/>
    <d v="2014-08-31T00:00:00"/>
    <s v="Banda 18"/>
    <x v="1"/>
    <n v="28050.3"/>
    <n v="1402.5150000000001"/>
    <n v="2244.0239999999999"/>
    <n v="3646.5390000000002"/>
    <n v="10939.617"/>
    <n v="8695.5929999999989"/>
    <n v="54978.587999999996"/>
    <n v="2134.6278299999999"/>
    <n v="4269.2556599999998"/>
    <n v="0"/>
    <n v="164935.764"/>
    <n v="3.3424657534246576"/>
    <n v="1832.6195999999998"/>
    <n v="122509.36504109587"/>
    <n v="287445.12904109585"/>
  </r>
  <r>
    <s v="G08237"/>
    <x v="0"/>
    <s v="Nathalie Boettcher  "/>
    <d v="2017-10-16T00:00:00"/>
    <s v="Banda 16"/>
    <x v="2"/>
    <n v="15074"/>
    <n v="1356.6599999999999"/>
    <n v="1808.8799999999999"/>
    <n v="2261.1"/>
    <n v="5275.9"/>
    <n v="3919.2400000000002"/>
    <n v="29695.780000000002"/>
    <n v="1151.6536000000001"/>
    <n v="2303.3072000000002"/>
    <n v="0"/>
    <n v="89087.340000000011"/>
    <n v="0.21369863013698631"/>
    <n v="989.85933333333344"/>
    <n v="4230.6316712328771"/>
    <n v="93317.971671232895"/>
  </r>
  <r>
    <s v="A08368"/>
    <x v="1"/>
    <s v="Laverna Goble  "/>
    <d v="2012-05-07T00:00:00"/>
    <s v="Banda 15"/>
    <x v="0"/>
    <n v="9842.8000000000011"/>
    <n v="492.1400000000001"/>
    <n v="196.85600000000002"/>
    <n v="492.1400000000001"/>
    <n v="2854.4120000000003"/>
    <n v="3346.5520000000006"/>
    <n v="17224.900000000001"/>
    <n v="677.18464000000017"/>
    <n v="1354.3692800000003"/>
    <n v="1354.3692800000003"/>
    <n v="51674.700000000004"/>
    <n v="5.6602739726027398"/>
    <n v="574.16333333333341"/>
    <n v="64998.435433789964"/>
    <n v="116673.13543378997"/>
  </r>
  <r>
    <s v="A07784"/>
    <x v="1"/>
    <s v="Nathalie Boettcher  "/>
    <d v="2012-05-17T00:00:00"/>
    <s v="Banda 15"/>
    <x v="2"/>
    <n v="14765"/>
    <n v="1181.2"/>
    <n v="2067.1000000000004"/>
    <n v="1771.8"/>
    <n v="5758.35"/>
    <n v="3838.9"/>
    <n v="29382.350000000006"/>
    <n v="1126.5695000000001"/>
    <n v="2253.1390000000001"/>
    <n v="0"/>
    <n v="88147.050000000017"/>
    <n v="5.6328767123287671"/>
    <n v="979.41166666666686"/>
    <n v="110338.10337899545"/>
    <n v="198485.15337899548"/>
  </r>
  <r>
    <s v="R07393"/>
    <x v="0"/>
    <s v="Kimberely Houtz  "/>
    <d v="2017-08-15T00:00:00"/>
    <s v="Banda 15"/>
    <x v="2"/>
    <n v="14988"/>
    <n v="899.28"/>
    <n v="1948.44"/>
    <n v="449.64"/>
    <n v="4496.3999999999996"/>
    <n v="4646.28"/>
    <n v="27428.04"/>
    <n v="1064.1480000000001"/>
    <n v="2128.2960000000003"/>
    <n v="0"/>
    <n v="82284.12"/>
    <n v="0.38356164383561642"/>
    <n v="914.26800000000003"/>
    <n v="7013.5627397260268"/>
    <n v="89297.68273972602"/>
  </r>
  <r>
    <s v="R08236"/>
    <x v="0"/>
    <s v="Gemma Percell  "/>
    <d v="2012-01-13T00:00:00"/>
    <s v="Banda 16"/>
    <x v="0"/>
    <n v="17482.300000000003"/>
    <n v="874.11500000000024"/>
    <n v="1573.4070000000002"/>
    <n v="699.29200000000014"/>
    <n v="4895.0440000000017"/>
    <n v="4720.2210000000014"/>
    <n v="30244.379000000008"/>
    <n v="1152.0835700000002"/>
    <n v="2304.1671400000005"/>
    <n v="2304.1671400000005"/>
    <n v="90733.137000000017"/>
    <n v="5.9753424657534246"/>
    <n v="1008.1459666666669"/>
    <n v="120480.34812602743"/>
    <n v="211213.48512602743"/>
  </r>
  <r>
    <s v="A-7722"/>
    <x v="6"/>
    <s v="Clara Lamas  "/>
    <d v="2017-02-06T00:00:00"/>
    <s v="Banda 15"/>
    <x v="2"/>
    <n v="11693"/>
    <n v="935.44"/>
    <n v="1520.0900000000001"/>
    <n v="818.5100000000001"/>
    <n v="3741.76"/>
    <n v="4092.5499999999997"/>
    <n v="22801.350000000002"/>
    <n v="907.3768"/>
    <n v="1814.7536"/>
    <n v="0"/>
    <n v="68404.05"/>
    <n v="0.90410958904109584"/>
    <n v="760.04500000000007"/>
    <n v="13743.279452054796"/>
    <n v="82147.329452054793"/>
  </r>
  <r>
    <s v="G08342"/>
    <x v="7"/>
    <s v="Lean Hersom  "/>
    <d v="2016-10-21T00:00:00"/>
    <s v="Banda 15"/>
    <x v="0"/>
    <n v="9241.1"/>
    <n v="646.87700000000007"/>
    <n v="277.233"/>
    <n v="184.822"/>
    <n v="3049.5630000000001"/>
    <n v="2587.5080000000003"/>
    <n v="15987.103000000001"/>
    <n v="608.98849000000007"/>
    <n v="1217.9769800000001"/>
    <n v="1217.9769800000001"/>
    <n v="47961.309000000001"/>
    <n v="1.2"/>
    <n v="532.9034333333334"/>
    <n v="12789.682400000002"/>
    <n v="60750.991399999999"/>
  </r>
  <r>
    <s v="R-8008"/>
    <x v="3"/>
    <s v="Margurite Everton  "/>
    <d v="2014-06-12T00:00:00"/>
    <s v="Banda 15"/>
    <x v="3"/>
    <n v="11396.25"/>
    <n v="911.7"/>
    <n v="227.92500000000001"/>
    <n v="1139.625"/>
    <n v="4444.5375000000004"/>
    <n v="2849.0625"/>
    <n v="20969.099999999999"/>
    <n v="795.45825000000002"/>
    <n v="1590.9165"/>
    <n v="0"/>
    <n v="62907.299999999996"/>
    <n v="3.5616438356164384"/>
    <n v="698.96999999999991"/>
    <n v="49789.643835616429"/>
    <n v="112696.94383561643"/>
  </r>
  <r>
    <s v="G07847"/>
    <x v="1"/>
    <s v="Della Muniz  "/>
    <d v="2012-11-25T00:00:00"/>
    <s v="Banda 15"/>
    <x v="0"/>
    <n v="15434.1"/>
    <n v="1234.7280000000001"/>
    <n v="2160.7740000000003"/>
    <n v="2006.4330000000002"/>
    <n v="4321.5480000000007"/>
    <n v="5093.2530000000006"/>
    <n v="30250.836000000007"/>
    <n v="1210.0334400000002"/>
    <n v="2420.0668800000003"/>
    <n v="2420.0668800000003"/>
    <n v="90752.508000000016"/>
    <n v="5.1068493150684935"/>
    <n v="1008.3612000000002"/>
    <n v="102990.97407123289"/>
    <n v="193743.48207123292"/>
  </r>
  <r>
    <s v="G-8495"/>
    <x v="3"/>
    <s v="Saundra Smiddy  "/>
    <d v="2014-11-29T00:00:00"/>
    <s v="Banda 15"/>
    <x v="2"/>
    <n v="11545"/>
    <n v="808.15000000000009"/>
    <n v="115.45"/>
    <n v="230.9"/>
    <n v="4618"/>
    <n v="4040.7499999999995"/>
    <n v="21358.25"/>
    <n v="832.39449999999988"/>
    <n v="1664.7889999999998"/>
    <n v="0"/>
    <n v="64074.75"/>
    <n v="3.095890410958904"/>
    <n v="711.94166666666672"/>
    <n v="44081.867579908678"/>
    <n v="108156.61757990868"/>
  </r>
  <r>
    <s v="R-7624"/>
    <x v="1"/>
    <s v="Kimi Witter  "/>
    <d v="2016-01-24T00:00:00"/>
    <s v="Banda 15"/>
    <x v="0"/>
    <n v="10002.300000000001"/>
    <n v="900.20700000000011"/>
    <n v="900.20700000000011"/>
    <n v="1200.2760000000001"/>
    <n v="3400.7820000000006"/>
    <n v="2900.6669999999999"/>
    <n v="19304.439000000002"/>
    <n v="755.17365000000007"/>
    <n v="1510.3473000000001"/>
    <n v="1510.3473000000001"/>
    <n v="57913.31700000001"/>
    <n v="1.9424657534246574"/>
    <n v="643.48130000000003"/>
    <n v="24998.80776438356"/>
    <n v="82912.124764383567"/>
  </r>
  <r>
    <s v="A07534"/>
    <x v="2"/>
    <s v="Porsche Lockamy  "/>
    <d v="2013-05-08T00:00:00"/>
    <s v="Banda 15"/>
    <x v="0"/>
    <n v="10521.5"/>
    <n v="841.72"/>
    <n v="1473.0100000000002"/>
    <n v="315.64499999999998"/>
    <n v="3577.3100000000004"/>
    <n v="3472.0950000000003"/>
    <n v="20201.280000000002"/>
    <n v="791.21680000000003"/>
    <n v="1582.4336000000001"/>
    <n v="1582.4336000000001"/>
    <n v="60603.840000000011"/>
    <n v="4.6575342465753424"/>
    <n v="673.37600000000009"/>
    <n v="62725.435616438364"/>
    <n v="123329.27561643838"/>
  </r>
  <r>
    <s v="A-7760"/>
    <x v="0"/>
    <s v="Mary Herb  "/>
    <d v="2012-10-11T00:00:00"/>
    <s v="Banda 17"/>
    <x v="2"/>
    <n v="23195"/>
    <n v="1391.7"/>
    <n v="2319.5"/>
    <n v="2551.4499999999998"/>
    <n v="6958.5"/>
    <n v="7190.45"/>
    <n v="43606.6"/>
    <n v="1711.7909999999999"/>
    <n v="3423.5819999999999"/>
    <n v="0"/>
    <n v="130819.79999999999"/>
    <n v="5.2301369863013702"/>
    <n v="1453.5533333333333"/>
    <n v="152045.66100456621"/>
    <n v="282865.46100456617"/>
  </r>
  <r>
    <s v="G07763"/>
    <x v="0"/>
    <s v="Kimberely Houtz  "/>
    <d v="2015-06-08T00:00:00"/>
    <s v="Banda 20"/>
    <x v="2"/>
    <n v="116533"/>
    <n v="8157.31"/>
    <n v="17479.95"/>
    <n v="17479.95"/>
    <n v="30298.58"/>
    <n v="45447.87"/>
    <n v="235396.66000000003"/>
    <n v="9648.9324000000015"/>
    <n v="19297.864800000003"/>
    <n v="0"/>
    <n v="706189.9800000001"/>
    <n v="2.5726027397260274"/>
    <n v="7846.5553333333346"/>
    <n v="403721.39495890419"/>
    <n v="1109911.3749589042"/>
  </r>
  <r>
    <s v="R07978"/>
    <x v="3"/>
    <s v="Porsche Lockamy  "/>
    <d v="2011-03-17T00:00:00"/>
    <s v="Banda 19"/>
    <x v="1"/>
    <n v="39530.700000000004"/>
    <n v="3557.7630000000004"/>
    <n v="5138.9910000000009"/>
    <n v="790.61400000000015"/>
    <n v="12254.517000000002"/>
    <n v="13835.745000000001"/>
    <n v="75108.33"/>
    <n v="2980.6147800000003"/>
    <n v="5961.2295600000007"/>
    <n v="0"/>
    <n v="225324.99"/>
    <n v="6.8027397260273972"/>
    <n v="2503.6109999999999"/>
    <n v="340628.28016438358"/>
    <n v="565953.27016438358"/>
  </r>
  <r>
    <s v="R07913"/>
    <x v="5"/>
    <s v="Audrea Franke  "/>
    <d v="2012-05-28T00:00:00"/>
    <s v="Banda 15"/>
    <x v="0"/>
    <n v="16542.900000000001"/>
    <n v="1488.8610000000001"/>
    <n v="827.1450000000001"/>
    <n v="1323.4320000000002"/>
    <n v="4301.1540000000005"/>
    <n v="4632.0120000000006"/>
    <n v="29115.504000000008"/>
    <n v="1138.1515200000003"/>
    <n v="2276.3030400000007"/>
    <n v="2276.3030400000007"/>
    <n v="87346.512000000017"/>
    <n v="5.602739726027397"/>
    <n v="970.51680000000022"/>
    <n v="108751.06060273974"/>
    <n v="196097.57260273976"/>
  </r>
  <r>
    <s v="A07482"/>
    <x v="1"/>
    <s v="Valeria Boothby  "/>
    <d v="2015-11-29T00:00:00"/>
    <s v="Banda 17"/>
    <x v="1"/>
    <n v="26852.400000000001"/>
    <n v="2416.7159999999999"/>
    <n v="1611.144"/>
    <n v="537.048"/>
    <n v="7518.6720000000014"/>
    <n v="8324.2440000000006"/>
    <n v="47260.224000000002"/>
    <n v="1850.1303600000001"/>
    <n v="3700.2607200000002"/>
    <n v="0"/>
    <n v="141780.67200000002"/>
    <n v="2.095890410958904"/>
    <n v="1575.3408000000002"/>
    <n v="66034.833534246573"/>
    <n v="207815.50553424659"/>
  </r>
  <r>
    <s v="A07473"/>
    <x v="6"/>
    <s v="Concepcion Sevin  "/>
    <d v="2015-01-06T00:00:00"/>
    <s v="Banda 17"/>
    <x v="1"/>
    <n v="26064"/>
    <n v="2606.4"/>
    <n v="3127.68"/>
    <n v="3648.9600000000005"/>
    <n v="8601.1200000000008"/>
    <n v="10164.960000000001"/>
    <n v="54213.120000000003"/>
    <n v="2215.44"/>
    <n v="4430.88"/>
    <n v="0"/>
    <n v="162639.36000000002"/>
    <n v="2.9917808219178084"/>
    <n v="1807.104"/>
    <n v="108129.18180821919"/>
    <n v="270768.54180821922"/>
  </r>
  <r>
    <s v="G-8325"/>
    <x v="1"/>
    <s v="January Heslop  "/>
    <d v="2012-11-06T00:00:00"/>
    <s v="Banda 15"/>
    <x v="1"/>
    <n v="9155.7000000000007"/>
    <n v="457.78500000000008"/>
    <n v="1098.684"/>
    <n v="732.45600000000002"/>
    <n v="2838.2670000000003"/>
    <n v="3112.9380000000006"/>
    <n v="17395.830000000002"/>
    <n v="685.76193000000012"/>
    <n v="1371.5238600000002"/>
    <n v="0"/>
    <n v="52187.490000000005"/>
    <n v="5.1589041095890407"/>
    <n v="579.8610000000001"/>
    <n v="59828.945917808218"/>
    <n v="112016.43591780822"/>
  </r>
  <r>
    <s v="A-7830"/>
    <x v="0"/>
    <s v="Davina Farraj  "/>
    <d v="2017-06-01T00:00:00"/>
    <s v="Banda 17"/>
    <x v="2"/>
    <n v="21715"/>
    <n v="1954.35"/>
    <n v="2822.9500000000003"/>
    <n v="3257.25"/>
    <n v="5863.05"/>
    <n v="8468.85"/>
    <n v="44081.45"/>
    <n v="1813.2024999999999"/>
    <n v="3626.4049999999997"/>
    <n v="0"/>
    <n v="132244.34999999998"/>
    <n v="0.58904109589041098"/>
    <n v="1469.3816666666667"/>
    <n v="17310.523744292237"/>
    <n v="149554.87374429221"/>
  </r>
  <r>
    <s v="R08113"/>
    <x v="5"/>
    <s v="January Heslop  "/>
    <d v="2015-07-12T00:00:00"/>
    <s v="Banda 15"/>
    <x v="0"/>
    <n v="8857.2000000000007"/>
    <n v="442.86000000000007"/>
    <n v="531.43200000000002"/>
    <n v="1151.4360000000001"/>
    <n v="3011.4480000000003"/>
    <n v="3188.5920000000001"/>
    <n v="17182.968000000001"/>
    <n v="684.66156000000001"/>
    <n v="1369.32312"/>
    <n v="1369.32312"/>
    <n v="51548.904000000002"/>
    <n v="2.4794520547945207"/>
    <n v="572.76560000000006"/>
    <n v="28402.896876712333"/>
    <n v="79951.800876712339"/>
  </r>
  <r>
    <s v="A-7731"/>
    <x v="0"/>
    <s v="Santa Brister  "/>
    <d v="2015-05-16T00:00:00"/>
    <s v="Banda 15"/>
    <x v="2"/>
    <n v="14475"/>
    <n v="1013.2500000000001"/>
    <n v="289.5"/>
    <n v="1013.2500000000001"/>
    <n v="5790"/>
    <n v="4053.0000000000005"/>
    <n v="26634"/>
    <n v="1014.6975"/>
    <n v="2029.395"/>
    <n v="0"/>
    <n v="79902"/>
    <n v="2.6356164383561644"/>
    <n v="887.8"/>
    <n v="46798.005479452055"/>
    <n v="126700.00547945205"/>
  </r>
  <r>
    <s v="R07722"/>
    <x v="4"/>
    <s v="Gerente"/>
    <d v="2012-09-13T00:00:00"/>
    <s v="Banda 15"/>
    <x v="2"/>
    <n v="8423"/>
    <n v="842.30000000000007"/>
    <n v="589.61"/>
    <n v="168.46"/>
    <n v="3116.5099999999998"/>
    <n v="2695.36"/>
    <n v="15835.24"/>
    <n v="617.40589999999997"/>
    <n v="1234.8117999999999"/>
    <n v="0"/>
    <n v="47505.72"/>
    <n v="5.3068493150684928"/>
    <n v="527.8413333333333"/>
    <n v="56023.488365296798"/>
    <n v="103529.2083652968"/>
  </r>
  <r>
    <s v="A-8184"/>
    <x v="3"/>
    <s v="Nathalie Boettcher  "/>
    <d v="2012-04-22T00:00:00"/>
    <s v="Banda 17"/>
    <x v="2"/>
    <n v="27860"/>
    <n v="2786"/>
    <n v="3900.4000000000005"/>
    <n v="3621.8"/>
    <n v="7522.2000000000007"/>
    <n v="8915.2000000000007"/>
    <n v="54605.600000000006"/>
    <n v="2189.7959999999998"/>
    <n v="4379.5919999999996"/>
    <n v="0"/>
    <n v="163816.80000000002"/>
    <n v="5.7013698630136984"/>
    <n v="1820.186666666667"/>
    <n v="207551.1481278539"/>
    <n v="371367.94812785392"/>
  </r>
  <r>
    <s v="R07457"/>
    <x v="0"/>
    <s v="Lyla Falzone  "/>
    <d v="2017-11-04T00:00:00"/>
    <s v="Banda 15"/>
    <x v="4"/>
    <n v="18651.25"/>
    <n v="1865.125"/>
    <n v="373.02500000000003"/>
    <n v="1119.075"/>
    <n v="6527.9375"/>
    <n v="6527.9375"/>
    <n v="35064.350000000006"/>
    <n v="1395.1135000000002"/>
    <n v="2790.2270000000003"/>
    <n v="2790.2270000000003"/>
    <n v="105193.05000000002"/>
    <n v="0.16164383561643836"/>
    <n v="1168.811666666667"/>
    <n v="3778.6240182648407"/>
    <n v="108971.67401826486"/>
  </r>
  <r>
    <s v="G07427"/>
    <x v="1"/>
    <s v="Mayra Stead  "/>
    <d v="2016-08-02T00:00:00"/>
    <s v="Banda 17"/>
    <x v="2"/>
    <n v="26551"/>
    <n v="2655.1000000000004"/>
    <n v="3451.63"/>
    <n v="3982.6499999999996"/>
    <n v="6637.75"/>
    <n v="8230.81"/>
    <n v="51508.939999999995"/>
    <n v="2068.3229000000001"/>
    <n v="4136.6458000000002"/>
    <n v="0"/>
    <n v="154526.81999999998"/>
    <n v="1.4191780821917808"/>
    <n v="1716.9646666666665"/>
    <n v="48733.572456620997"/>
    <n v="203260.39245662099"/>
  </r>
  <r>
    <s v="A-8467"/>
    <x v="1"/>
    <s v="Susanna Vosburgh  "/>
    <d v="2015-12-15T00:00:00"/>
    <s v="Banda 15"/>
    <x v="2"/>
    <n v="9413"/>
    <n v="564.78"/>
    <n v="282.39"/>
    <n v="1317.8200000000002"/>
    <n v="2635.6400000000003"/>
    <n v="3576.94"/>
    <n v="17790.57"/>
    <n v="722.91840000000002"/>
    <n v="1445.8368"/>
    <n v="0"/>
    <n v="53371.71"/>
    <n v="2.0520547945205481"/>
    <n v="593.01900000000001"/>
    <n v="24338.149643835619"/>
    <n v="77709.859643835618"/>
  </r>
  <r>
    <s v="G-7500"/>
    <x v="3"/>
    <s v="Porsche Lockamy  "/>
    <d v="2012-05-08T00:00:00"/>
    <s v="Banda 16"/>
    <x v="2"/>
    <n v="19776"/>
    <n v="1384.3200000000002"/>
    <n v="988.80000000000007"/>
    <n v="197.76"/>
    <n v="4944"/>
    <n v="5932.8"/>
    <n v="33223.68"/>
    <n v="1289.3952000000002"/>
    <n v="2578.7904000000003"/>
    <n v="0"/>
    <n v="99671.040000000008"/>
    <n v="5.6575342465753424"/>
    <n v="1107.4559999999999"/>
    <n v="125309.40493150684"/>
    <n v="224980.44493150685"/>
  </r>
  <r>
    <s v="L08362"/>
    <x v="1"/>
    <s v="Juliet Pass  "/>
    <d v="2015-07-26T00:00:00"/>
    <s v="Banda 19"/>
    <x v="2"/>
    <n v="58071"/>
    <n v="2903.55"/>
    <n v="1161.42"/>
    <n v="2322.84"/>
    <n v="23228.400000000001"/>
    <n v="16840.59"/>
    <n v="104527.79999999999"/>
    <n v="3954.6350999999995"/>
    <n v="7909.270199999999"/>
    <n v="0"/>
    <n v="313583.39999999997"/>
    <n v="2.441095890410959"/>
    <n v="3484.2599999999998"/>
    <n v="170108.25534246574"/>
    <n v="483691.65534246573"/>
  </r>
  <r>
    <s v="A-7517"/>
    <x v="1"/>
    <s v="Wade Landen  "/>
    <d v="2014-09-11T00:00:00"/>
    <s v="Banda 18"/>
    <x v="1"/>
    <n v="31480.2"/>
    <n v="2833.2179999999998"/>
    <n v="629.60400000000004"/>
    <n v="3462.8220000000001"/>
    <n v="9129.2579999999998"/>
    <n v="9758.862000000001"/>
    <n v="57293.964"/>
    <n v="2269.7224200000001"/>
    <n v="4539.4448400000001"/>
    <n v="0"/>
    <n v="171881.89199999999"/>
    <n v="3.3123287671232875"/>
    <n v="1909.7988"/>
    <n v="126517.63009315068"/>
    <n v="298399.52209315065"/>
  </r>
  <r>
    <s v="R-8170"/>
    <x v="3"/>
    <s v="Tyrell Herrmann  "/>
    <d v="2014-11-17T00:00:00"/>
    <s v="Banda 15"/>
    <x v="2"/>
    <n v="13802"/>
    <n v="1104.1600000000001"/>
    <n v="1242.18"/>
    <n v="1794.26"/>
    <n v="5520.8"/>
    <n v="4554.66"/>
    <n v="28018.059999999998"/>
    <n v="1104.1600000000001"/>
    <n v="2208.3200000000002"/>
    <n v="0"/>
    <n v="84054.18"/>
    <n v="3.128767123287671"/>
    <n v="933.93533333333323"/>
    <n v="58441.323324200908"/>
    <n v="142495.50332420089"/>
  </r>
  <r>
    <s v="R08435"/>
    <x v="0"/>
    <s v="Mayme Gorney  "/>
    <d v="2014-03-08T00:00:00"/>
    <s v="Banda 15"/>
    <x v="2"/>
    <n v="12033"/>
    <n v="962.64"/>
    <n v="1804.95"/>
    <n v="1082.97"/>
    <n v="3248.9100000000003"/>
    <n v="3970.8900000000003"/>
    <n v="23103.360000000001"/>
    <n v="920.5245000000001"/>
    <n v="1841.0490000000002"/>
    <n v="0"/>
    <n v="69310.080000000002"/>
    <n v="3.8246575342465752"/>
    <n v="770.11199999999997"/>
    <n v="58908.293260273967"/>
    <n v="128218.37326027398"/>
  </r>
  <r>
    <s v="L07947"/>
    <x v="1"/>
    <s v="Geraldo Marty  "/>
    <d v="2015-10-28T00:00:00"/>
    <s v="Banda 16"/>
    <x v="4"/>
    <n v="25176.25"/>
    <n v="1258.8125"/>
    <n v="3021.15"/>
    <n v="3524.6750000000002"/>
    <n v="8056.4000000000005"/>
    <n v="8308.1625000000004"/>
    <n v="49345.450000000004"/>
    <n v="1951.1593750000002"/>
    <n v="3902.3187500000004"/>
    <n v="3902.3187500000004"/>
    <n v="148036.35"/>
    <n v="2.1835616438356165"/>
    <n v="1644.8483333333336"/>
    <n v="71832.554611872169"/>
    <n v="219868.90461187216"/>
  </r>
  <r>
    <s v="L08113"/>
    <x v="3"/>
    <s v="Veola Frase  "/>
    <d v="2015-08-08T00:00:00"/>
    <s v="Banda 15"/>
    <x v="2"/>
    <n v="13211"/>
    <n v="1188.99"/>
    <n v="1056.8800000000001"/>
    <n v="924.7700000000001"/>
    <n v="5020.18"/>
    <n v="4755.96"/>
    <n v="26157.78"/>
    <n v="1039.7057"/>
    <n v="2079.4114"/>
    <n v="0"/>
    <n v="78473.34"/>
    <n v="2.4054794520547946"/>
    <n v="871.92599999999993"/>
    <n v="41948.00153424657"/>
    <n v="120421.34153424657"/>
  </r>
  <r>
    <s v="R07829"/>
    <x v="3"/>
    <s v="Margarete Sauer  "/>
    <d v="2014-12-04T00:00:00"/>
    <s v="Banda 15"/>
    <x v="2"/>
    <n v="12620"/>
    <n v="631"/>
    <n v="757.19999999999993"/>
    <n v="1009.6"/>
    <n v="4164.6000000000004"/>
    <n v="3533.6000000000004"/>
    <n v="22716"/>
    <n v="869.51800000000014"/>
    <n v="1739.0360000000003"/>
    <n v="0"/>
    <n v="68148"/>
    <n v="3.0821917808219177"/>
    <n v="757.2"/>
    <n v="46676.71232876712"/>
    <n v="114824.71232876711"/>
  </r>
  <r>
    <s v="R-7943"/>
    <x v="0"/>
    <s v="Tyrell Herrmann  "/>
    <d v="2017-06-28T00:00:00"/>
    <s v="Banda 16"/>
    <x v="2"/>
    <n v="18771"/>
    <n v="1501.68"/>
    <n v="2815.65"/>
    <n v="2815.65"/>
    <n v="7508.4000000000005"/>
    <n v="5631.3"/>
    <n v="39043.680000000008"/>
    <n v="1526.0823"/>
    <n v="3052.1646000000001"/>
    <n v="0"/>
    <n v="117131.04000000002"/>
    <n v="0.51506849315068493"/>
    <n v="1301.4560000000004"/>
    <n v="13406.77961643836"/>
    <n v="130537.81961643838"/>
  </r>
  <r>
    <s v="L-7616"/>
    <x v="1"/>
    <s v="Idell Ding  "/>
    <d v="2011-08-07T00:00:00"/>
    <s v="Banda 15"/>
    <x v="1"/>
    <n v="12877.2"/>
    <n v="1287.7200000000003"/>
    <n v="386.31600000000003"/>
    <n v="386.31600000000003"/>
    <n v="4635.7920000000004"/>
    <n v="3219.3"/>
    <n v="22792.644000000004"/>
    <n v="862.77239999999995"/>
    <n v="1725.5447999999999"/>
    <n v="0"/>
    <n v="68377.932000000015"/>
    <n v="6.4109589041095889"/>
    <n v="759.75480000000016"/>
    <n v="97415.136000000013"/>
    <n v="165793.06800000003"/>
  </r>
  <r>
    <s v="G-8246"/>
    <x v="0"/>
    <s v="Tanner Cambridge  "/>
    <d v="2015-06-16T00:00:00"/>
    <s v="Banda 20"/>
    <x v="4"/>
    <n v="125436.25"/>
    <n v="7526.1749999999993"/>
    <n v="5017.45"/>
    <n v="17561.075000000001"/>
    <n v="31359.0625"/>
    <n v="35122.15"/>
    <n v="222022.16250000001"/>
    <n v="8692.7321249999986"/>
    <n v="17385.464249999997"/>
    <n v="17385.464249999997"/>
    <n v="666066.48750000005"/>
    <n v="2.5506849315068494"/>
    <n v="7400.7387500000004"/>
    <n v="377539.05623287678"/>
    <n v="1043605.5437328769"/>
  </r>
  <r>
    <s v="A07500"/>
    <x v="4"/>
    <s v="Kandace Navin  "/>
    <d v="2013-09-24T00:00:00"/>
    <s v="Banda 16"/>
    <x v="0"/>
    <n v="19847.300000000003"/>
    <n v="1587.7840000000003"/>
    <n v="1786.2570000000003"/>
    <n v="2183.2030000000004"/>
    <n v="7740.447000000001"/>
    <n v="7938.9200000000019"/>
    <n v="41083.911000000007"/>
    <n v="1659.2342800000006"/>
    <n v="3318.4685600000012"/>
    <n v="3318.4685600000012"/>
    <n v="123251.73300000002"/>
    <n v="4.2767123287671236"/>
    <n v="1369.4637000000002"/>
    <n v="117136.04579178085"/>
    <n v="240387.77879178087"/>
  </r>
  <r>
    <s v="R-8042"/>
    <x v="3"/>
    <s v="Quinn Coller  "/>
    <d v="2016-06-08T00:00:00"/>
    <s v="Banda 15"/>
    <x v="2"/>
    <n v="12652"/>
    <n v="632.6"/>
    <n v="1265.2"/>
    <n v="632.6"/>
    <n v="5060.8"/>
    <n v="4807.76"/>
    <n v="25050.959999999999"/>
    <n v="988.12120000000004"/>
    <n v="1976.2424000000001"/>
    <n v="0"/>
    <n v="75152.88"/>
    <n v="1.5698630136986302"/>
    <n v="835.03199999999993"/>
    <n v="26217.71704109589"/>
    <n v="101370.5970410959"/>
  </r>
  <r>
    <s v="R-8160"/>
    <x v="1"/>
    <s v="Shannan Dingess  "/>
    <d v="2013-08-20T00:00:00"/>
    <s v="Banda 17"/>
    <x v="2"/>
    <n v="24528"/>
    <n v="2452.8000000000002"/>
    <n v="1962.24"/>
    <n v="3679.2"/>
    <n v="8584.7999999999993"/>
    <n v="6622.56"/>
    <n v="47829.599999999999"/>
    <n v="1866.5808000000002"/>
    <n v="3733.1616000000004"/>
    <n v="0"/>
    <n v="143488.79999999999"/>
    <n v="4.3726027397260276"/>
    <n v="1594.32"/>
    <n v="139426.56"/>
    <n v="282915.36"/>
  </r>
  <r>
    <s v="R-7949"/>
    <x v="3"/>
    <s v="Nena Custis  "/>
    <d v="2011-11-04T00:00:00"/>
    <s v="Banda 19"/>
    <x v="0"/>
    <n v="50884.9"/>
    <n v="5088.4900000000007"/>
    <n v="6615.0370000000003"/>
    <n v="4070.7920000000004"/>
    <n v="14756.620999999999"/>
    <n v="18827.413"/>
    <n v="100243.253"/>
    <n v="4060.6150200000002"/>
    <n v="8121.2300400000004"/>
    <n v="8121.2300400000004"/>
    <n v="300729.75899999996"/>
    <n v="6.1671232876712327"/>
    <n v="3341.4417666666664"/>
    <n v="412141.66667214606"/>
    <n v="712871.42567214603"/>
  </r>
  <r>
    <s v="R07462"/>
    <x v="0"/>
    <s v="Gaylord Damian  "/>
    <d v="2016-12-06T00:00:00"/>
    <s v="Banda 16"/>
    <x v="2"/>
    <n v="16497"/>
    <n v="1319.76"/>
    <n v="1154.7900000000002"/>
    <n v="1319.76"/>
    <n v="5938.92"/>
    <n v="5938.92"/>
    <n v="32169.149999999994"/>
    <n v="1280.1672000000001"/>
    <n v="2560.3344000000002"/>
    <n v="0"/>
    <n v="96507.449999999983"/>
    <n v="1.0739726027397261"/>
    <n v="1072.3049999999998"/>
    <n v="23032.523835616437"/>
    <n v="119539.97383561642"/>
  </r>
  <r>
    <s v="A-7378"/>
    <x v="1"/>
    <s v="Enrique Kehrer  "/>
    <d v="2013-07-21T00:00:00"/>
    <s v="Banda 15"/>
    <x v="0"/>
    <n v="16413.100000000002"/>
    <n v="984.78600000000006"/>
    <n v="1641.3100000000004"/>
    <n v="2297.8340000000007"/>
    <n v="5580.4540000000015"/>
    <n v="6401.1090000000013"/>
    <n v="33318.593000000008"/>
    <n v="1347.5155100000002"/>
    <n v="2695.0310200000004"/>
    <n v="2695.0310200000004"/>
    <n v="99955.779000000024"/>
    <n v="4.4547945205479449"/>
    <n v="1110.6197666666669"/>
    <n v="98951.657019178092"/>
    <n v="198907.43601917813"/>
  </r>
  <r>
    <s v="A07470"/>
    <x v="3"/>
    <s v="Quinn Coller  "/>
    <d v="2017-05-20T00:00:00"/>
    <s v="Banda 15"/>
    <x v="1"/>
    <n v="8970.3000000000011"/>
    <n v="897.0300000000002"/>
    <n v="1166.1390000000001"/>
    <n v="627.92100000000016"/>
    <n v="2421.9810000000007"/>
    <n v="3408.7140000000004"/>
    <n v="17492.085000000003"/>
    <n v="712.24182000000008"/>
    <n v="1424.4836400000002"/>
    <n v="0"/>
    <n v="52476.255000000005"/>
    <n v="0.62191780821917808"/>
    <n v="583.06950000000006"/>
    <n v="7252.4261095890415"/>
    <n v="59728.681109589044"/>
  </r>
  <r>
    <s v="L07894"/>
    <x v="3"/>
    <s v="Audrea Franke  "/>
    <d v="2014-11-28T00:00:00"/>
    <s v="Banda 15"/>
    <x v="2"/>
    <n v="8443"/>
    <n v="844.30000000000007"/>
    <n v="759.87"/>
    <n v="1013.16"/>
    <n v="2448.4699999999998"/>
    <n v="2279.61"/>
    <n v="15788.41"/>
    <n v="618.02760000000001"/>
    <n v="1236.0552"/>
    <n v="0"/>
    <n v="47365.229999999996"/>
    <n v="3.0986301369863014"/>
    <n v="526.28033333333337"/>
    <n v="32614.962027397261"/>
    <n v="79980.19202739725"/>
  </r>
  <r>
    <s v="R-8082"/>
    <x v="3"/>
    <s v="Alysia Thaxton  "/>
    <d v="2011-05-14T00:00:00"/>
    <s v="Banda 18"/>
    <x v="1"/>
    <n v="27276.3"/>
    <n v="2182.1039999999998"/>
    <n v="1091.0519999999999"/>
    <n v="1091.0519999999999"/>
    <n v="10364.994000000001"/>
    <n v="8455.6530000000002"/>
    <n v="50461.154999999999"/>
    <n v="1950.2554500000001"/>
    <n v="3900.5109000000002"/>
    <n v="0"/>
    <n v="151383.465"/>
    <n v="6.6438356164383565"/>
    <n v="1682.0384999999999"/>
    <n v="223503.74589041094"/>
    <n v="374887.21089041093"/>
  </r>
  <r>
    <s v="G-8100"/>
    <x v="5"/>
    <s v="Daysi Armas  "/>
    <d v="2012-05-08T00:00:00"/>
    <s v="Banda 15"/>
    <x v="4"/>
    <n v="15167.5"/>
    <n v="1061.7250000000001"/>
    <n v="1820.1"/>
    <n v="455.02499999999998"/>
    <n v="5308.625"/>
    <n v="4095.2250000000004"/>
    <n v="27908.200000000004"/>
    <n v="1060.2082499999999"/>
    <n v="2120.4164999999998"/>
    <n v="2120.4164999999998"/>
    <n v="83724.600000000006"/>
    <n v="5.6575342465753424"/>
    <n v="930.27333333333343"/>
    <n v="105261.06484018265"/>
    <n v="188985.66484018264"/>
  </r>
  <r>
    <s v="R-7698"/>
    <x v="3"/>
    <s v="Lyla Falzone  "/>
    <d v="2012-11-17T00:00:00"/>
    <s v="Banda 18"/>
    <x v="2"/>
    <n v="34892"/>
    <n v="2791.36"/>
    <n v="2093.52"/>
    <n v="1395.68"/>
    <n v="9769.76"/>
    <n v="9769.76"/>
    <n v="60712.08"/>
    <n v="2344.7424000000005"/>
    <n v="4689.4848000000011"/>
    <n v="0"/>
    <n v="182136.24"/>
    <n v="5.1287671232876715"/>
    <n v="2023.7360000000001"/>
    <n v="207585.41326027398"/>
    <n v="389721.65326027398"/>
  </r>
  <r>
    <s v="L-7506"/>
    <x v="0"/>
    <s v="Nathalie Boettcher  "/>
    <d v="2011-05-18T00:00:00"/>
    <s v="Banda 15"/>
    <x v="4"/>
    <n v="18385"/>
    <n v="1654.6499999999999"/>
    <n v="2206.1999999999998"/>
    <n v="183.85"/>
    <n v="6250.9000000000005"/>
    <n v="5331.65"/>
    <n v="34012.25"/>
    <n v="1309.0120000000002"/>
    <n v="2618.0240000000003"/>
    <n v="2618.0240000000003"/>
    <n v="102036.75"/>
    <n v="6.6328767123287671"/>
    <n v="1133.7416666666666"/>
    <n v="150399.37397260274"/>
    <n v="252436.12397260274"/>
  </r>
  <r>
    <s v="G08490"/>
    <x v="0"/>
    <s v="Lean Hersom  "/>
    <d v="2014-04-19T00:00:00"/>
    <s v="Banda 17"/>
    <x v="2"/>
    <n v="26130"/>
    <n v="2613"/>
    <n v="2090.4"/>
    <n v="1306.5"/>
    <n v="8361.6"/>
    <n v="10452"/>
    <n v="50953.5"/>
    <n v="2072.1090000000004"/>
    <n v="4144.2180000000008"/>
    <n v="0"/>
    <n v="152860.5"/>
    <n v="3.7095890410958905"/>
    <n v="1698.45"/>
    <n v="126011.0301369863"/>
    <n v="278871.53013698629"/>
  </r>
  <r>
    <s v="R07406"/>
    <x v="1"/>
    <s v="Edwardo Hardrick  "/>
    <d v="2016-10-22T00:00:00"/>
    <s v="Banda 17"/>
    <x v="2"/>
    <n v="27492"/>
    <n v="2199.36"/>
    <n v="824.76"/>
    <n v="1649.52"/>
    <n v="10721.880000000001"/>
    <n v="10446.960000000001"/>
    <n v="53334.48"/>
    <n v="2125.1316000000002"/>
    <n v="4250.2632000000003"/>
    <n v="0"/>
    <n v="160003.44"/>
    <n v="1.1972602739726028"/>
    <n v="1777.816"/>
    <n v="42570.169424657535"/>
    <n v="202573.60942465754"/>
  </r>
  <r>
    <s v="G-8255"/>
    <x v="3"/>
    <s v="Tanner Cambridge  "/>
    <d v="2011-09-14T00:00:00"/>
    <s v="Banda 17"/>
    <x v="0"/>
    <n v="33382.800000000003"/>
    <n v="2336.7960000000003"/>
    <n v="1001.484"/>
    <n v="4673.5920000000006"/>
    <n v="13353.120000000003"/>
    <n v="8345.7000000000007"/>
    <n v="63093.492000000013"/>
    <n v="2400.2233200000005"/>
    <n v="4800.446640000001"/>
    <n v="4800.446640000001"/>
    <n v="189280.47600000002"/>
    <n v="6.3068493150684928"/>
    <n v="2103.1164000000003"/>
    <n v="265280.76453698636"/>
    <n v="454561.24053698638"/>
  </r>
  <r>
    <s v="R-8118"/>
    <x v="3"/>
    <s v="Elton Verrier  "/>
    <d v="2014-03-15T00:00:00"/>
    <s v="Banda 15"/>
    <x v="0"/>
    <n v="11301.400000000001"/>
    <n v="904.11200000000008"/>
    <n v="791.09800000000018"/>
    <n v="565.07000000000005"/>
    <n v="3503.4340000000007"/>
    <n v="2825.3500000000004"/>
    <n v="19890.464"/>
    <n v="756.06366000000003"/>
    <n v="1512.1273200000001"/>
    <n v="1512.1273200000001"/>
    <n v="59671.392"/>
    <n v="3.8054794520547945"/>
    <n v="663.01546666666661"/>
    <n v="50461.834695890408"/>
    <n v="110133.22669589041"/>
  </r>
  <r>
    <s v="L-7701"/>
    <x v="1"/>
    <s v="Lean Hersom  "/>
    <d v="2014-06-13T00:00:00"/>
    <s v="Banda 20"/>
    <x v="2"/>
    <n v="82309"/>
    <n v="5761.63"/>
    <n v="8230.9"/>
    <n v="8230.9"/>
    <n v="27161.97"/>
    <n v="32923.599999999999"/>
    <n v="164618"/>
    <n v="6675.2599"/>
    <n v="13350.5198"/>
    <n v="0"/>
    <n v="493854"/>
    <n v="3.558904109589041"/>
    <n v="5487.2666666666664"/>
    <n v="390573.11780821916"/>
    <n v="884427.11780821916"/>
  </r>
  <r>
    <s v="L-8009"/>
    <x v="3"/>
    <s v="Wade Landen  "/>
    <d v="2017-10-06T00:00:00"/>
    <s v="Banda 15"/>
    <x v="1"/>
    <n v="7272.9000000000005"/>
    <n v="363.64500000000004"/>
    <n v="800.01900000000012"/>
    <n v="581.83200000000011"/>
    <n v="2254.5990000000002"/>
    <n v="2763.7020000000002"/>
    <n v="14036.697"/>
    <n v="562.19517000000008"/>
    <n v="1124.3903400000002"/>
    <n v="0"/>
    <n v="42110.091"/>
    <n v="0.24109589041095891"/>
    <n v="467.88990000000001"/>
    <n v="2256.1266410958906"/>
    <n v="44366.217641095893"/>
  </r>
  <r>
    <s v="G07623"/>
    <x v="0"/>
    <s v="Gabrielle Merriman  "/>
    <d v="2015-01-06T00:00:00"/>
    <s v="Banda 16"/>
    <x v="2"/>
    <n v="17177"/>
    <n v="1030.6199999999999"/>
    <n v="2404.7800000000002"/>
    <n v="858.85"/>
    <n v="5840.18"/>
    <n v="4981.33"/>
    <n v="32292.759999999995"/>
    <n v="1240.1793999999998"/>
    <n v="2480.3587999999995"/>
    <n v="0"/>
    <n v="96878.279999999984"/>
    <n v="2.9917808219178084"/>
    <n v="1076.4253333333331"/>
    <n v="64408.573369862999"/>
    <n v="161286.85336986298"/>
  </r>
  <r>
    <s v="A08038"/>
    <x v="0"/>
    <s v="January Heslop  "/>
    <d v="2012-02-22T00:00:00"/>
    <s v="Banda 19"/>
    <x v="2"/>
    <n v="49547"/>
    <n v="4954.7000000000007"/>
    <n v="4459.2299999999996"/>
    <n v="4459.2299999999996"/>
    <n v="15359.57"/>
    <n v="17836.919999999998"/>
    <n v="96616.64999999998"/>
    <n v="3894.3941999999997"/>
    <n v="7788.7883999999995"/>
    <n v="0"/>
    <n v="289849.94999999995"/>
    <n v="5.8657534246575347"/>
    <n v="3220.5549999999994"/>
    <n v="377819.6304109589"/>
    <n v="667669.58041095885"/>
  </r>
  <r>
    <s v="A-8170"/>
    <x v="1"/>
    <s v="Margareta Schwing  "/>
    <d v="2015-12-16T00:00:00"/>
    <s v="Banda 17"/>
    <x v="1"/>
    <n v="21344.400000000001"/>
    <n v="2134.44"/>
    <n v="1494.1080000000002"/>
    <n v="2561.328"/>
    <n v="5549.5440000000008"/>
    <n v="7470.54"/>
    <n v="40554.36"/>
    <n v="1645.6532400000001"/>
    <n v="3291.3064800000002"/>
    <n v="0"/>
    <n v="121663.08"/>
    <n v="2.0493150684931507"/>
    <n v="1351.8120000000001"/>
    <n v="55405.774027397267"/>
    <n v="177068.85402739726"/>
  </r>
  <r>
    <s v="L07672"/>
    <x v="0"/>
    <s v="Jeane Putney  "/>
    <d v="2015-06-29T00:00:00"/>
    <s v="Banda 15"/>
    <x v="4"/>
    <n v="18565"/>
    <n v="928.25"/>
    <n v="2599.1000000000004"/>
    <n v="1485.2"/>
    <n v="4826.9000000000005"/>
    <n v="7240.35"/>
    <n v="35644.800000000003"/>
    <n v="1442.5005000000001"/>
    <n v="2885.0010000000002"/>
    <n v="2885.0010000000002"/>
    <n v="106934.40000000001"/>
    <n v="2.515068493150685"/>
    <n v="1188.1600000000001"/>
    <n v="59766.075616438364"/>
    <n v="166700.47561643837"/>
  </r>
  <r>
    <s v="G08372"/>
    <x v="0"/>
    <s v="Enrique Kehrer  "/>
    <d v="2016-03-11T00:00:00"/>
    <s v="Banda 15"/>
    <x v="0"/>
    <n v="8944.1"/>
    <n v="804.96900000000005"/>
    <n v="357.76400000000001"/>
    <n v="715.52800000000002"/>
    <n v="2683.23"/>
    <n v="2325.4660000000003"/>
    <n v="15831.056999999999"/>
    <n v="609.98761999999999"/>
    <n v="1219.97524"/>
    <n v="1219.97524"/>
    <n v="47493.170999999995"/>
    <n v="1.8136986301369864"/>
    <n v="527.70189999999991"/>
    <n v="19141.844263013696"/>
    <n v="66635.015263013687"/>
  </r>
  <r>
    <s v="R-8340"/>
    <x v="0"/>
    <s v="Audrea Franke  "/>
    <d v="2013-04-23T00:00:00"/>
    <s v="Banda 15"/>
    <x v="1"/>
    <n v="9520.2000000000007"/>
    <n v="761.6160000000001"/>
    <n v="666.4140000000001"/>
    <n v="952.0200000000001"/>
    <n v="3617.6760000000004"/>
    <n v="2856.06"/>
    <n v="18373.986000000004"/>
    <n v="714.01499999999999"/>
    <n v="1428.03"/>
    <n v="0"/>
    <n v="55121.958000000013"/>
    <n v="4.6986301369863011"/>
    <n v="612.46620000000019"/>
    <n v="57555.042904109607"/>
    <n v="112677.00090410962"/>
  </r>
  <r>
    <s v="G08500"/>
    <x v="6"/>
    <s v="Enrique Kehrer  "/>
    <d v="2013-11-16T00:00:00"/>
    <s v="Banda 16"/>
    <x v="1"/>
    <n v="20664.900000000001"/>
    <n v="1446.5430000000003"/>
    <n v="1033.2450000000001"/>
    <n v="1653.1920000000002"/>
    <n v="7026.0660000000007"/>
    <n v="5579.523000000001"/>
    <n v="37403.469000000005"/>
    <n v="1432.0775700000002"/>
    <n v="2864.1551400000003"/>
    <n v="0"/>
    <n v="112210.40700000001"/>
    <n v="4.1315068493150688"/>
    <n v="1246.7823000000001"/>
    <n v="103021.7922410959"/>
    <n v="215232.19924109592"/>
  </r>
  <r>
    <s v="R-7852"/>
    <x v="0"/>
    <s v="Lindsey Eckel  "/>
    <d v="2011-02-15T00:00:00"/>
    <s v="Banda 16"/>
    <x v="4"/>
    <n v="17906.25"/>
    <n v="1432.5"/>
    <n v="537.1875"/>
    <n v="2327.8125"/>
    <n v="7162.5"/>
    <n v="5730"/>
    <n v="35096.25"/>
    <n v="1376.9906249999999"/>
    <n v="2753.9812499999998"/>
    <n v="2753.9812499999998"/>
    <n v="105288.75"/>
    <n v="6.8849315068493153"/>
    <n v="1169.875"/>
    <n v="161090.18493150687"/>
    <n v="266378.93493150687"/>
  </r>
  <r>
    <s v="A08202"/>
    <x v="0"/>
    <s v="Wade Landen  "/>
    <d v="2012-12-14T00:00:00"/>
    <s v="Banda 17"/>
    <x v="1"/>
    <n v="26974.799999999999"/>
    <n v="1348.74"/>
    <n v="2967.2280000000001"/>
    <n v="3776.4720000000002"/>
    <n v="8092.44"/>
    <n v="9980.6759999999995"/>
    <n v="53140.356"/>
    <n v="2139.1016399999999"/>
    <n v="4278.2032799999997"/>
    <n v="0"/>
    <n v="159421.068"/>
    <n v="5.0547945205479454"/>
    <n v="1771.3452"/>
    <n v="179075.7202191781"/>
    <n v="338496.7882191781"/>
  </r>
  <r>
    <s v="L08272"/>
    <x v="1"/>
    <s v="Marinda Skelley  "/>
    <d v="2015-04-12T00:00:00"/>
    <s v="Banda 15"/>
    <x v="3"/>
    <n v="10936.5"/>
    <n v="656.18999999999994"/>
    <n v="1421.7450000000001"/>
    <n v="218.73000000000002"/>
    <n v="3937.14"/>
    <n v="2843.4900000000002"/>
    <n v="20013.795000000002"/>
    <n v="752.43119999999999"/>
    <n v="1504.8624"/>
    <n v="0"/>
    <n v="60041.385000000009"/>
    <n v="2.7287671232876711"/>
    <n v="667.12650000000008"/>
    <n v="36408.65720547946"/>
    <n v="96450.042205479462"/>
  </r>
  <r>
    <s v="L07421"/>
    <x v="3"/>
    <s v="Ladawn Karner  "/>
    <d v="2015-07-28T00:00:00"/>
    <s v="Banda 15"/>
    <x v="0"/>
    <n v="11508.2"/>
    <n v="920.65600000000006"/>
    <n v="1150.8200000000002"/>
    <n v="920.65600000000006"/>
    <n v="3337.3780000000002"/>
    <n v="3682.6240000000003"/>
    <n v="21520.334000000003"/>
    <n v="850.45598000000018"/>
    <n v="1700.9119600000004"/>
    <n v="1700.9119600000004"/>
    <n v="64561.002000000008"/>
    <n v="2.4356164383561643"/>
    <n v="717.34446666666679"/>
    <n v="34943.519499543385"/>
    <n v="99504.521499543393"/>
  </r>
  <r>
    <s v="A08478"/>
    <x v="6"/>
    <s v="Ladawn Karner  "/>
    <d v="2011-01-28T00:00:00"/>
    <s v="Banda 15"/>
    <x v="4"/>
    <n v="15657.5"/>
    <n v="782.875"/>
    <n v="1409.175"/>
    <n v="1096.0250000000001"/>
    <n v="4697.25"/>
    <n v="4384.1000000000004"/>
    <n v="28026.925000000003"/>
    <n v="1075.6702500000001"/>
    <n v="2151.3405000000002"/>
    <n v="2151.3405000000002"/>
    <n v="84080.775000000009"/>
    <n v="6.934246575342466"/>
    <n v="934.23083333333341"/>
    <n v="129563.73913242012"/>
    <n v="213644.51413242012"/>
  </r>
  <r>
    <s v="R07706"/>
    <x v="2"/>
    <s v="Jeane Putney  "/>
    <d v="2011-01-06T00:00:00"/>
    <s v="Banda 15"/>
    <x v="2"/>
    <n v="8203"/>
    <n v="656.24"/>
    <n v="328.12"/>
    <n v="574.21"/>
    <n v="2050.75"/>
    <n v="2214.81"/>
    <n v="14027.13"/>
    <n v="543.85890000000006"/>
    <n v="1087.7178000000001"/>
    <n v="0"/>
    <n v="42081.39"/>
    <n v="6.9945205479452053"/>
    <n v="467.57099999999997"/>
    <n v="65408.699342465748"/>
    <n v="107490.08934246574"/>
  </r>
  <r>
    <s v="A07310"/>
    <x v="3"/>
    <s v="Laverna Goble  "/>
    <d v="2011-02-17T00:00:00"/>
    <s v="Banda 15"/>
    <x v="1"/>
    <n v="13490.1"/>
    <n v="1214.1089999999999"/>
    <n v="134.90100000000001"/>
    <n v="2023.5149999999999"/>
    <n v="4181.9310000000005"/>
    <n v="4451.7330000000002"/>
    <n v="25496.289000000001"/>
    <n v="1021.20057"/>
    <n v="2042.4011399999999"/>
    <n v="0"/>
    <n v="76488.866999999998"/>
    <n v="6.8794520547945206"/>
    <n v="849.87630000000001"/>
    <n v="116933.6651671233"/>
    <n v="193422.53216712328"/>
  </r>
  <r>
    <s v="A-8088"/>
    <x v="2"/>
    <s v="Ladawn Karner  "/>
    <d v="2012-07-19T00:00:00"/>
    <s v="Banda 16"/>
    <x v="2"/>
    <n v="16331"/>
    <n v="1633.1000000000001"/>
    <n v="1633.1000000000001"/>
    <n v="1143.17"/>
    <n v="4735.99"/>
    <n v="4246.0600000000004"/>
    <n v="29722.419999999995"/>
    <n v="1149.7024000000001"/>
    <n v="2299.4048000000003"/>
    <n v="0"/>
    <n v="89167.25999999998"/>
    <n v="5.4602739726027396"/>
    <n v="990.74733333333313"/>
    <n v="108195.03755251139"/>
    <n v="197362.29755251139"/>
  </r>
  <r>
    <s v="L07837"/>
    <x v="0"/>
    <s v="Gabrielle Merriman  "/>
    <d v="2012-09-06T00:00:00"/>
    <s v="Banda 20"/>
    <x v="1"/>
    <n v="101032.2"/>
    <n v="6061.9319999999998"/>
    <n v="12123.864"/>
    <n v="7072.2540000000008"/>
    <n v="28289.016000000003"/>
    <n v="26268.371999999999"/>
    <n v="180847.63800000001"/>
    <n v="6920.7056999999995"/>
    <n v="13841.411399999999"/>
    <n v="0"/>
    <n v="542542.91399999999"/>
    <n v="5.3260273972602743"/>
    <n v="6028.2546000000002"/>
    <n v="642132.98314520554"/>
    <n v="1184675.8971452056"/>
  </r>
  <r>
    <s v="L08075"/>
    <x v="7"/>
    <s v="Adelia Monty  "/>
    <d v="2017-08-02T00:00:00"/>
    <s v="Banda 15"/>
    <x v="2"/>
    <n v="8742"/>
    <n v="524.52"/>
    <n v="1311.3"/>
    <n v="1049.04"/>
    <n v="3409.38"/>
    <n v="2360.34"/>
    <n v="17396.580000000002"/>
    <n v="666.1404"/>
    <n v="1332.2808"/>
    <n v="0"/>
    <n v="52189.740000000005"/>
    <n v="0.41917808219178082"/>
    <n v="579.88600000000008"/>
    <n v="4861.5100273972612"/>
    <n v="57051.250027397269"/>
  </r>
  <r>
    <s v="L07638"/>
    <x v="1"/>
    <s v="Margarete Sauer  "/>
    <d v="2011-09-15T00:00:00"/>
    <s v="Banda 15"/>
    <x v="0"/>
    <n v="11152.900000000001"/>
    <n v="780.7030000000002"/>
    <n v="557.6450000000001"/>
    <n v="669.17400000000009"/>
    <n v="4349.6310000000003"/>
    <n v="3234.3410000000003"/>
    <n v="20744.394000000004"/>
    <n v="794.08648000000017"/>
    <n v="1588.1729600000003"/>
    <n v="1588.1729600000003"/>
    <n v="62233.182000000015"/>
    <n v="6.3041095890410963"/>
    <n v="691.47980000000018"/>
    <n v="87183.288756164417"/>
    <n v="149416.47075616443"/>
  </r>
  <r>
    <s v="R-7936"/>
    <x v="1"/>
    <s v="Jeane Putney  "/>
    <d v="2014-09-20T00:00:00"/>
    <s v="Banda 15"/>
    <x v="1"/>
    <n v="12902.4"/>
    <n v="1032.192"/>
    <n v="1677.3119999999999"/>
    <n v="129.024"/>
    <n v="5031.9359999999997"/>
    <n v="4515.8399999999992"/>
    <n v="25288.704000000002"/>
    <n v="989.61407999999994"/>
    <n v="1979.2281599999999"/>
    <n v="0"/>
    <n v="75866.112000000008"/>
    <n v="3.2876712328767121"/>
    <n v="842.95680000000004"/>
    <n v="55427.29643835617"/>
    <n v="131293.40843835619"/>
  </r>
  <r>
    <s v="L-7476"/>
    <x v="0"/>
    <s v="Trudy Gaulding  "/>
    <d v="2017-06-19T00:00:00"/>
    <s v="Banda 15"/>
    <x v="2"/>
    <n v="10127"/>
    <n v="708.8900000000001"/>
    <n v="303.81"/>
    <n v="1316.51"/>
    <n v="4050.8"/>
    <n v="3544.45"/>
    <n v="20051.46"/>
    <n v="793.95680000000004"/>
    <n v="1587.9136000000001"/>
    <n v="0"/>
    <n v="60154.38"/>
    <n v="0.53972602739726028"/>
    <n v="668.38199999999995"/>
    <n v="7214.8632328767117"/>
    <n v="67369.243232876703"/>
  </r>
  <r>
    <s v="A-7455"/>
    <x v="2"/>
    <s v="Kandace Navin  "/>
    <d v="2012-01-22T00:00:00"/>
    <s v="Banda 15"/>
    <x v="2"/>
    <n v="14064"/>
    <n v="843.83999999999992"/>
    <n v="843.83999999999992"/>
    <n v="562.56000000000006"/>
    <n v="5203.68"/>
    <n v="4078.56"/>
    <n v="25596.48"/>
    <n v="976.04160000000002"/>
    <n v="1952.0832"/>
    <n v="0"/>
    <n v="76789.440000000002"/>
    <n v="5.9506849315068493"/>
    <n v="853.21600000000001"/>
    <n v="101544.39189041096"/>
    <n v="178333.83189041098"/>
  </r>
  <r>
    <s v="A-7372"/>
    <x v="1"/>
    <s v="Leontine Longacre  "/>
    <d v="2017-09-11T00:00:00"/>
    <s v="Banda 20"/>
    <x v="2"/>
    <n v="86536"/>
    <n v="6057.52"/>
    <n v="2596.08"/>
    <n v="865.36"/>
    <n v="22499.360000000001"/>
    <n v="22499.360000000001"/>
    <n v="141053.68"/>
    <n v="5356.5784000000003"/>
    <n v="10713.156800000001"/>
    <n v="0"/>
    <n v="423161.04"/>
    <n v="0.30958904109589042"/>
    <n v="4701.7893333333332"/>
    <n v="29112.44902283105"/>
    <n v="452273.48902283103"/>
  </r>
  <r>
    <s v="L08493"/>
    <x v="1"/>
    <s v="Tyrell Herrmann  "/>
    <d v="2015-02-01T00:00:00"/>
    <s v="Banda 16"/>
    <x v="0"/>
    <n v="24995.300000000003"/>
    <n v="1499.7180000000001"/>
    <n v="249.95300000000003"/>
    <n v="1499.7180000000001"/>
    <n v="7498.59"/>
    <n v="9748.1670000000013"/>
    <n v="45491.446000000011"/>
    <n v="1832.1554900000001"/>
    <n v="3664.3109800000002"/>
    <n v="3664.3109800000002"/>
    <n v="136474.33800000005"/>
    <n v="2.9205479452054797"/>
    <n v="1516.3815333333337"/>
    <n v="88573.299426484038"/>
    <n v="225047.63742648409"/>
  </r>
  <r>
    <s v="R07787"/>
    <x v="5"/>
    <s v="Kimberely Houtz  "/>
    <d v="2014-03-17T00:00:00"/>
    <s v="Banda 17"/>
    <x v="2"/>
    <n v="26430"/>
    <n v="2643"/>
    <n v="2643"/>
    <n v="3700.2000000000003"/>
    <n v="7400.4000000000005"/>
    <n v="8986.2000000000007"/>
    <n v="51802.8"/>
    <n v="2093.2560000000003"/>
    <n v="4186.5120000000006"/>
    <n v="0"/>
    <n v="155408.40000000002"/>
    <n v="3.8"/>
    <n v="1726.76"/>
    <n v="131233.75999999998"/>
    <n v="286642.16000000003"/>
  </r>
  <r>
    <s v="L07304"/>
    <x v="1"/>
    <s v="Saundra Smiddy  "/>
    <d v="2011-03-31T00:00:00"/>
    <s v="Banda 15"/>
    <x v="0"/>
    <n v="9856"/>
    <n v="689.92000000000007"/>
    <n v="887.04"/>
    <n v="295.68"/>
    <n v="3351.0400000000004"/>
    <n v="3548.16"/>
    <n v="18627.84"/>
    <n v="736.2432"/>
    <n v="1472.4864"/>
    <n v="1472.4864"/>
    <n v="55883.520000000004"/>
    <n v="6.7643835616438359"/>
    <n v="620.928"/>
    <n v="84003.903123287673"/>
    <n v="139887.42312328768"/>
  </r>
  <r>
    <s v="R-7944"/>
    <x v="1"/>
    <s v="Daysi Armas  "/>
    <d v="2016-07-30T00:00:00"/>
    <s v="Banda 15"/>
    <x v="2"/>
    <n v="12629"/>
    <n v="757.74"/>
    <n v="1641.77"/>
    <n v="1262.9000000000001"/>
    <n v="4041.28"/>
    <n v="4672.7299999999996"/>
    <n v="25005.42"/>
    <n v="1001.4797"/>
    <n v="2002.9594"/>
    <n v="0"/>
    <n v="75016.259999999995"/>
    <n v="1.4273972602739726"/>
    <n v="833.5139999999999"/>
    <n v="23795.111999999997"/>
    <n v="98811.371999999988"/>
  </r>
  <r>
    <s v="G-7740"/>
    <x v="0"/>
    <s v="Tomoko Parente  "/>
    <d v="2014-02-23T00:00:00"/>
    <s v="Banda 16"/>
    <x v="1"/>
    <n v="14578.2"/>
    <n v="1166.2560000000001"/>
    <n v="1895.1660000000002"/>
    <n v="145.78200000000001"/>
    <n v="5539.7160000000003"/>
    <n v="5248.152"/>
    <n v="28573.271999999997"/>
    <n v="1123.9792200000002"/>
    <n v="2247.9584400000003"/>
    <n v="0"/>
    <n v="85719.815999999992"/>
    <n v="3.8602739726027395"/>
    <n v="952.44239999999991"/>
    <n v="73533.772142465736"/>
    <n v="159253.58814246574"/>
  </r>
  <r>
    <s v="R-7946"/>
    <x v="1"/>
    <s v="Idell Ding  "/>
    <d v="2017-07-05T00:00:00"/>
    <s v="Banda 15"/>
    <x v="2"/>
    <n v="9357"/>
    <n v="561.41999999999996"/>
    <n v="842.13"/>
    <n v="280.70999999999998"/>
    <n v="2432.8200000000002"/>
    <n v="3649.23"/>
    <n v="17123.309999999998"/>
    <n v="690.54660000000001"/>
    <n v="1381.0932"/>
    <n v="0"/>
    <n v="51369.929999999993"/>
    <n v="0.49589041095890413"/>
    <n v="570.77699999999993"/>
    <n v="5660.8568219178078"/>
    <n v="57030.786821917798"/>
  </r>
  <r>
    <s v="R-8484"/>
    <x v="1"/>
    <s v="Shonta Stefan  "/>
    <d v="2015-11-25T00:00:00"/>
    <s v="Banda 16"/>
    <x v="0"/>
    <n v="24480.500000000004"/>
    <n v="2203.2450000000003"/>
    <n v="2203.2450000000003"/>
    <n v="489.61000000000007"/>
    <n v="9057.7850000000017"/>
    <n v="6120.1250000000009"/>
    <n v="44554.51"/>
    <n v="1679.3623000000002"/>
    <n v="3358.7246000000005"/>
    <n v="3358.7246000000005"/>
    <n v="133663.53"/>
    <n v="2.106849315068493"/>
    <n v="1485.1503333333335"/>
    <n v="62579.75925114155"/>
    <n v="196243.28925114154"/>
  </r>
  <r>
    <s v="R07789"/>
    <x v="1"/>
    <s v="Wade Landen  "/>
    <d v="2012-07-23T00:00:00"/>
    <s v="Banda 15"/>
    <x v="0"/>
    <n v="13642.2"/>
    <n v="1091.376"/>
    <n v="272.84399999999999"/>
    <n v="545.68799999999999"/>
    <n v="4365.5039999999999"/>
    <n v="5320.4580000000005"/>
    <n v="25238.07"/>
    <n v="1016.3439000000001"/>
    <n v="2032.6878000000002"/>
    <n v="2032.6878000000002"/>
    <n v="75714.209999999992"/>
    <n v="5.4493150684931511"/>
    <n v="841.26900000000001"/>
    <n v="91686.796767123305"/>
    <n v="167401.0067671233"/>
  </r>
  <r>
    <s v="A07478"/>
    <x v="3"/>
    <s v="Willian Lahr  "/>
    <d v="2011-11-07T00:00:00"/>
    <s v="Banda 16"/>
    <x v="2"/>
    <n v="14482"/>
    <n v="1013.7400000000001"/>
    <n v="2027.4800000000002"/>
    <n v="1448.2"/>
    <n v="4199.78"/>
    <n v="4489.42"/>
    <n v="27660.620000000003"/>
    <n v="1089.0463999999999"/>
    <n v="2178.0927999999999"/>
    <n v="0"/>
    <n v="82981.860000000015"/>
    <n v="6.1589041095890407"/>
    <n v="922.02066666666678"/>
    <n v="113572.73746118724"/>
    <n v="196554.59746118725"/>
  </r>
  <r>
    <s v="R07744"/>
    <x v="0"/>
    <s v="Graciela Hufford  "/>
    <d v="2012-09-19T00:00:00"/>
    <s v="Banda 16"/>
    <x v="2"/>
    <n v="14683"/>
    <n v="1174.6400000000001"/>
    <n v="734.15000000000009"/>
    <n v="440.49"/>
    <n v="3817.58"/>
    <n v="4258.07"/>
    <n v="25107.93"/>
    <n v="974.9512000000002"/>
    <n v="1949.9024000000004"/>
    <n v="0"/>
    <n v="75323.790000000008"/>
    <n v="5.2904109589041095"/>
    <n v="836.93100000000004"/>
    <n v="88554.178684931525"/>
    <n v="163877.96868493152"/>
  </r>
  <r>
    <s v="L-7977"/>
    <x v="1"/>
    <s v="Sandy Faison  "/>
    <d v="2015-07-21T00:00:00"/>
    <s v="Banda 15"/>
    <x v="4"/>
    <n v="14415"/>
    <n v="864.9"/>
    <n v="288.3"/>
    <n v="144.15"/>
    <n v="5766"/>
    <n v="4901.1000000000004"/>
    <n v="26379.449999999997"/>
    <n v="1019.1405"/>
    <n v="2038.2809999999999"/>
    <n v="2038.2809999999999"/>
    <n v="79138.349999999991"/>
    <n v="2.4547945205479453"/>
    <n v="879.31499999999994"/>
    <n v="43170.752876712329"/>
    <n v="122309.10287671232"/>
  </r>
  <r>
    <s v="R07448"/>
    <x v="3"/>
    <s v="Edwardo Hardrick  "/>
    <d v="2017-10-13T00:00:00"/>
    <s v="Banda 17"/>
    <x v="1"/>
    <n v="20028.600000000002"/>
    <n v="2002.8600000000004"/>
    <n v="3004.2900000000004"/>
    <n v="1602.2880000000002"/>
    <n v="5007.1500000000005"/>
    <n v="5608.0080000000007"/>
    <n v="37253.196000000004"/>
    <n v="1464.0906600000003"/>
    <n v="2928.1813200000006"/>
    <n v="0"/>
    <n v="111759.58800000002"/>
    <n v="0.22191780821917809"/>
    <n v="1241.7732000000001"/>
    <n v="5511.4317369863011"/>
    <n v="117271.01973698632"/>
  </r>
  <r>
    <s v="L-7896"/>
    <x v="3"/>
    <s v="Noble Portis  "/>
    <d v="2013-11-24T00:00:00"/>
    <s v="Banda 16"/>
    <x v="1"/>
    <n v="15623.1"/>
    <n v="937.38599999999997"/>
    <n v="2343.4650000000001"/>
    <n v="2031.0030000000002"/>
    <n v="4530.6989999999996"/>
    <n v="5468.085"/>
    <n v="30933.738000000001"/>
    <n v="1238.91183"/>
    <n v="2477.82366"/>
    <n v="0"/>
    <n v="92801.214000000007"/>
    <n v="4.1095890410958908"/>
    <n v="1031.1246000000001"/>
    <n v="84749.967123287686"/>
    <n v="177551.18112328771"/>
  </r>
  <r>
    <s v="R-7662"/>
    <x v="1"/>
    <s v="Colene Apicella  "/>
    <d v="2015-04-21T00:00:00"/>
    <s v="Banda 19"/>
    <x v="2"/>
    <n v="44149"/>
    <n v="3973.41"/>
    <n v="6622.3499999999995"/>
    <n v="5297.88"/>
    <n v="12803.21"/>
    <n v="17218.11"/>
    <n v="90063.96"/>
    <n v="3682.0266000000001"/>
    <n v="7364.0532000000003"/>
    <n v="0"/>
    <n v="270191.88"/>
    <n v="2.7041095890410958"/>
    <n v="3002.1320000000001"/>
    <n v="162361.87857534245"/>
    <n v="432553.75857534248"/>
  </r>
  <r>
    <s v="L07771"/>
    <x v="0"/>
    <s v="Edyth Judkins  "/>
    <d v="2017-08-21T00:00:00"/>
    <s v="Banda 15"/>
    <x v="0"/>
    <n v="15902.7"/>
    <n v="1431.2429999999999"/>
    <n v="1272.2160000000001"/>
    <n v="477.08100000000002"/>
    <n v="4611.7829999999994"/>
    <n v="6043.0260000000007"/>
    <n v="29738.048999999999"/>
    <n v="1199.0635800000002"/>
    <n v="2398.1271600000005"/>
    <n v="2398.1271600000005"/>
    <n v="89214.146999999997"/>
    <n v="0.36712328767123287"/>
    <n v="991.26829999999995"/>
    <n v="7278.3535452054784"/>
    <n v="96492.500545205476"/>
  </r>
  <r>
    <s v="A-7509"/>
    <x v="0"/>
    <s v="Jeni Buchman  "/>
    <d v="2012-02-29T00:00:00"/>
    <s v="Banda 15"/>
    <x v="1"/>
    <n v="7217.1"/>
    <n v="649.53899999999999"/>
    <n v="144.34200000000001"/>
    <n v="1010.3940000000001"/>
    <n v="2814.6690000000003"/>
    <n v="2381.643"/>
    <n v="14217.687"/>
    <n v="562.93380000000002"/>
    <n v="1125.8676"/>
    <n v="0"/>
    <n v="42653.061000000002"/>
    <n v="5.8465753424657532"/>
    <n v="473.92289999999997"/>
    <n v="55416.518827397253"/>
    <n v="98069.579827397247"/>
  </r>
  <r>
    <s v="A-7661"/>
    <x v="0"/>
    <s v="Valeria Boothby  "/>
    <d v="2014-07-10T00:00:00"/>
    <s v="Banda 15"/>
    <x v="1"/>
    <n v="7300.8"/>
    <n v="657.072"/>
    <n v="1022.1120000000001"/>
    <n v="365.04"/>
    <n v="1971.2160000000001"/>
    <n v="2847.3120000000004"/>
    <n v="14163.552000000001"/>
    <n v="576.03312000000005"/>
    <n v="1152.0662400000001"/>
    <n v="0"/>
    <n v="42490.656000000003"/>
    <n v="3.484931506849315"/>
    <n v="472.11840000000007"/>
    <n v="32906.005742465757"/>
    <n v="75396.66174246576"/>
  </r>
  <r>
    <s v="A08153"/>
    <x v="7"/>
    <s v="Kristan Botelho  "/>
    <d v="2016-12-18T00:00:00"/>
    <s v="Banda 15"/>
    <x v="0"/>
    <n v="13660.900000000001"/>
    <n v="819.65400000000011"/>
    <n v="819.65400000000011"/>
    <n v="683.04500000000007"/>
    <n v="5191.1420000000007"/>
    <n v="3688.4430000000007"/>
    <n v="24862.838000000003"/>
    <n v="939.86992000000009"/>
    <n v="1879.7398400000002"/>
    <n v="1879.7398400000002"/>
    <n v="74588.51400000001"/>
    <n v="1.0410958904109588"/>
    <n v="828.76126666666676"/>
    <n v="17256.398977168952"/>
    <n v="91844.912977168962"/>
  </r>
  <r>
    <s v="A-7753"/>
    <x v="3"/>
    <s v="Daysi Armas  "/>
    <d v="2016-01-19T00:00:00"/>
    <s v="Banda 18"/>
    <x v="4"/>
    <n v="43956.25"/>
    <n v="4395.625"/>
    <n v="3956.0625"/>
    <n v="4395.625"/>
    <n v="14066"/>
    <n v="16703.375"/>
    <n v="87472.9375"/>
    <n v="3551.665"/>
    <n v="7103.33"/>
    <n v="7103.33"/>
    <n v="262418.8125"/>
    <n v="1.9561643835616438"/>
    <n v="2915.7645833333331"/>
    <n v="114074.29657534247"/>
    <n v="376493.10907534248"/>
  </r>
  <r>
    <s v="G08450"/>
    <x v="1"/>
    <s v="Tomoko Parente  "/>
    <d v="2016-10-17T00:00:00"/>
    <s v="Banda 15"/>
    <x v="1"/>
    <n v="11321.1"/>
    <n v="566.05500000000006"/>
    <n v="1698.165"/>
    <n v="792.47700000000009"/>
    <n v="4528.4400000000005"/>
    <n v="2943.4860000000003"/>
    <n v="21849.723000000002"/>
    <n v="823.04397000000006"/>
    <n v="1646.0879400000001"/>
    <n v="0"/>
    <n v="65549.169000000009"/>
    <n v="1.210958904109589"/>
    <n v="728.32410000000004"/>
    <n v="17639.411079452053"/>
    <n v="83188.580079452062"/>
  </r>
  <r>
    <s v="G-7626"/>
    <x v="1"/>
    <s v="Elma Matheney  "/>
    <d v="2016-12-17T00:00:00"/>
    <s v="Banda 15"/>
    <x v="1"/>
    <n v="7370.1"/>
    <n v="442.20600000000002"/>
    <n v="368.50500000000005"/>
    <n v="1031.8140000000001"/>
    <n v="1842.5250000000001"/>
    <n v="2432.1330000000003"/>
    <n v="13487.282999999999"/>
    <n v="539.49132000000009"/>
    <n v="1078.9826400000002"/>
    <n v="0"/>
    <n v="40461.849000000002"/>
    <n v="1.0438356164383562"/>
    <n v="449.5761"/>
    <n v="9385.6709095890419"/>
    <n v="49847.519909589042"/>
  </r>
  <r>
    <s v="L-7686"/>
    <x v="3"/>
    <s v="Lynne Gainey  "/>
    <d v="2014-04-20T00:00:00"/>
    <s v="Banda 15"/>
    <x v="0"/>
    <n v="15798.2"/>
    <n v="789.91000000000008"/>
    <n v="1737.8020000000001"/>
    <n v="2053.7660000000001"/>
    <n v="4423.496000000001"/>
    <n v="3949.55"/>
    <n v="28752.723999999998"/>
    <n v="1102.7143599999999"/>
    <n v="2205.4287199999999"/>
    <n v="2205.4287199999999"/>
    <n v="86258.171999999991"/>
    <n v="3.7068493150684931"/>
    <n v="958.42413333333332"/>
    <n v="71054.676843835623"/>
    <n v="157312.84884383561"/>
  </r>
  <r>
    <s v="G08480"/>
    <x v="0"/>
    <s v="Jeni Buchman  "/>
    <d v="2016-04-19T00:00:00"/>
    <s v="Banda 15"/>
    <x v="0"/>
    <n v="13972.2"/>
    <n v="698.61000000000013"/>
    <n v="279.44400000000002"/>
    <n v="139.72200000000001"/>
    <n v="4051.9380000000001"/>
    <n v="5309.4360000000006"/>
    <n v="24451.350000000002"/>
    <n v="972.46512000000007"/>
    <n v="1944.9302400000001"/>
    <n v="1944.9302400000001"/>
    <n v="73354.05"/>
    <n v="1.7068493150684931"/>
    <n v="815.04500000000007"/>
    <n v="27823.180000000004"/>
    <n v="101177.23000000001"/>
  </r>
  <r>
    <s v="L07964"/>
    <x v="4"/>
    <s v="Lindsey Eckel  "/>
    <d v="2017-08-16T00:00:00"/>
    <s v="Banda 15"/>
    <x v="1"/>
    <n v="11286.9"/>
    <n v="677.21399999999994"/>
    <n v="1580.1660000000002"/>
    <n v="1128.69"/>
    <n v="3047.4630000000002"/>
    <n v="4401.8909999999996"/>
    <n v="22122.324000000001"/>
    <n v="898.43723999999997"/>
    <n v="1796.8744799999999"/>
    <n v="0"/>
    <n v="66366.972000000009"/>
    <n v="0.38082191780821917"/>
    <n v="737.41079999999999"/>
    <n v="5616.4439013698629"/>
    <n v="71983.415901369866"/>
  </r>
  <r>
    <s v="L-7867"/>
    <x v="3"/>
    <s v="Krystyna Summerlin  "/>
    <d v="2015-03-17T00:00:00"/>
    <s v="Banda 15"/>
    <x v="4"/>
    <n v="10170"/>
    <n v="711.90000000000009"/>
    <n v="508.5"/>
    <n v="508.5"/>
    <n v="2847.6000000000004"/>
    <n v="3356.1000000000004"/>
    <n v="18102.599999999999"/>
    <n v="713.93399999999997"/>
    <n v="1427.8679999999999"/>
    <n v="1427.8679999999999"/>
    <n v="54307.799999999996"/>
    <n v="2.8"/>
    <n v="603.41999999999996"/>
    <n v="33791.519999999997"/>
    <n v="88099.319999999992"/>
  </r>
  <r>
    <s v="A07803"/>
    <x v="0"/>
    <s v="Marinda Skelley  "/>
    <d v="2016-02-02T00:00:00"/>
    <s v="Banda 17"/>
    <x v="2"/>
    <n v="22294"/>
    <n v="1337.6399999999999"/>
    <n v="668.81999999999994"/>
    <n v="2452.34"/>
    <n v="7802.9"/>
    <n v="6688.2"/>
    <n v="41243.899999999994"/>
    <n v="1600.7091999999998"/>
    <n v="3201.4183999999996"/>
    <n v="0"/>
    <n v="123731.69999999998"/>
    <n v="1.9178082191780821"/>
    <n v="1374.7966666666664"/>
    <n v="52731.926940639256"/>
    <n v="176463.62694063922"/>
  </r>
  <r>
    <s v="R-7524"/>
    <x v="1"/>
    <s v="Shannan Dingess  "/>
    <d v="2014-11-10T00:00:00"/>
    <s v="Banda 16"/>
    <x v="2"/>
    <n v="19869"/>
    <n v="1390.8300000000002"/>
    <n v="2582.9700000000003"/>
    <n v="1589.52"/>
    <n v="6159.39"/>
    <n v="7550.22"/>
    <n v="39141.93"/>
    <n v="1575.6116999999999"/>
    <n v="3151.2233999999999"/>
    <n v="0"/>
    <n v="117425.79000000001"/>
    <n v="3.1479452054794521"/>
    <n v="1304.731"/>
    <n v="82144.433917808215"/>
    <n v="199570.22391780821"/>
  </r>
  <r>
    <s v="L-8051"/>
    <x v="1"/>
    <s v="Tomoko Parente  "/>
    <d v="2015-04-26T00:00:00"/>
    <s v="Banda 16"/>
    <x v="2"/>
    <n v="18528"/>
    <n v="1111.68"/>
    <n v="1111.68"/>
    <n v="1667.52"/>
    <n v="7040.64"/>
    <n v="7040.64"/>
    <n v="36500.160000000003"/>
    <n v="1454.4480000000001"/>
    <n v="2908.8960000000002"/>
    <n v="0"/>
    <n v="109500.48000000001"/>
    <n v="2.6904109589041094"/>
    <n v="1216.672"/>
    <n v="65466.953643835615"/>
    <n v="174967.43364383563"/>
  </r>
  <r>
    <s v="R-8491"/>
    <x v="3"/>
    <s v="Adelia Monty  "/>
    <d v="2012-08-18T00:00:00"/>
    <s v="Banda 16"/>
    <x v="1"/>
    <n v="16109.1"/>
    <n v="1288.7280000000001"/>
    <n v="1449.819"/>
    <n v="1772.001"/>
    <n v="4671.6390000000001"/>
    <n v="5316.0030000000006"/>
    <n v="30607.29"/>
    <n v="1219.4588700000002"/>
    <n v="2438.9177400000003"/>
    <n v="0"/>
    <n v="91821.87"/>
    <n v="5.3780821917808215"/>
    <n v="1020.2430000000001"/>
    <n v="109739.01419178082"/>
    <n v="201560.88419178082"/>
  </r>
  <r>
    <s v="R07515"/>
    <x v="1"/>
    <s v="Mayra Stead  "/>
    <d v="2015-12-27T00:00:00"/>
    <s v="Banda 15"/>
    <x v="0"/>
    <n v="16467"/>
    <n v="823.35"/>
    <n v="2305.38"/>
    <n v="329.34000000000003"/>
    <n v="5763.45"/>
    <n v="6586.8"/>
    <n v="32275.32"/>
    <n v="1286.0726999999999"/>
    <n v="2572.1453999999999"/>
    <n v="2572.1453999999999"/>
    <n v="96825.959999999992"/>
    <n v="2.0191780821917806"/>
    <n v="1075.8440000000001"/>
    <n v="43446.412493150681"/>
    <n v="140272.37249315067"/>
  </r>
  <r>
    <s v="G-7386"/>
    <x v="1"/>
    <s v="Lyla Falzone  "/>
    <d v="2011-09-19T00:00:00"/>
    <s v="Banda 15"/>
    <x v="2"/>
    <n v="8170"/>
    <n v="735.3"/>
    <n v="1062.1000000000001"/>
    <n v="1062.1000000000001"/>
    <n v="2859.5"/>
    <n v="2696.1"/>
    <n v="16585.099999999999"/>
    <n v="659.31899999999996"/>
    <n v="1318.6379999999999"/>
    <n v="0"/>
    <n v="49755.299999999996"/>
    <n v="6.2931506849315069"/>
    <n v="552.83666666666659"/>
    <n v="69581.688949771677"/>
    <n v="119336.98894977168"/>
  </r>
  <r>
    <s v="R07907"/>
    <x v="0"/>
    <s v="Graciela Hufford  "/>
    <d v="2015-06-08T00:00:00"/>
    <s v="Banda 16"/>
    <x v="2"/>
    <n v="20491"/>
    <n v="1844.1899999999998"/>
    <n v="1434.3700000000001"/>
    <n v="1639.28"/>
    <n v="5327.66"/>
    <n v="6966.9400000000005"/>
    <n v="37703.439999999995"/>
    <n v="1512.2357999999999"/>
    <n v="3024.4715999999999"/>
    <n v="0"/>
    <n v="113110.31999999998"/>
    <n v="2.5726027397260274"/>
    <n v="1256.7813333333331"/>
    <n v="64663.982027397251"/>
    <n v="177774.30202739724"/>
  </r>
  <r>
    <s v="L-7408"/>
    <x v="1"/>
    <s v="Aisha Fermin  "/>
    <d v="2014-06-29T00:00:00"/>
    <s v="Banda 15"/>
    <x v="2"/>
    <n v="10792"/>
    <n v="647.52"/>
    <n v="1402.96"/>
    <n v="107.92"/>
    <n v="3669.28"/>
    <n v="3669.28"/>
    <n v="20288.96"/>
    <n v="791.05360000000019"/>
    <n v="1582.1072000000004"/>
    <n v="0"/>
    <n v="60866.879999999997"/>
    <n v="3.515068493150685"/>
    <n v="676.29866666666669"/>
    <n v="47544.722703196348"/>
    <n v="108411.60270319635"/>
  </r>
  <r>
    <s v="R07611"/>
    <x v="5"/>
    <s v="Frankie Koester  "/>
    <d v="2013-01-22T00:00:00"/>
    <s v="Banda 15"/>
    <x v="0"/>
    <n v="11106.7"/>
    <n v="999.60300000000007"/>
    <n v="333.20100000000002"/>
    <n v="1666.0050000000001"/>
    <n v="3443.0770000000002"/>
    <n v="3332.01"/>
    <n v="20880.596000000005"/>
    <n v="826.33848000000012"/>
    <n v="1652.6769600000002"/>
    <n v="1652.6769600000002"/>
    <n v="62641.788000000015"/>
    <n v="4.9479452054794519"/>
    <n v="696.01986666666687"/>
    <n v="68877.363243835644"/>
    <n v="131519.15124383566"/>
  </r>
  <r>
    <s v="L08498"/>
    <x v="0"/>
    <s v="Edyth Judkins  "/>
    <d v="2012-01-13T00:00:00"/>
    <s v="Banda 19"/>
    <x v="2"/>
    <n v="48588"/>
    <n v="4858.8"/>
    <n v="7288.2"/>
    <n v="5344.68"/>
    <n v="12632.880000000001"/>
    <n v="17977.560000000001"/>
    <n v="96690.12"/>
    <n v="3945.3456000000006"/>
    <n v="7890.6912000000011"/>
    <n v="0"/>
    <n v="290070.36"/>
    <n v="5.9753424657534246"/>
    <n v="3223.0039999999999"/>
    <n v="385171.05336986302"/>
    <n v="675241.41336986306"/>
  </r>
  <r>
    <s v="G07595"/>
    <x v="3"/>
    <s v="Oneida Cosio  "/>
    <d v="2012-03-13T00:00:00"/>
    <s v="Banda 20"/>
    <x v="0"/>
    <n v="120359.8"/>
    <n v="6017.9900000000007"/>
    <n v="13239.578"/>
    <n v="14443.175999999999"/>
    <n v="45736.724000000002"/>
    <n v="36107.94"/>
    <n v="235905.20800000004"/>
    <n v="9123.2728399999996"/>
    <n v="18246.545679999999"/>
    <n v="18246.545679999999"/>
    <n v="707715.62400000007"/>
    <n v="5.8109589041095893"/>
    <n v="7863.5069333333349"/>
    <n v="913890.31263561663"/>
    <n v="1621605.9366356167"/>
  </r>
  <r>
    <s v="R-7957"/>
    <x v="3"/>
    <s v="Porsche Lockamy  "/>
    <d v="2013-05-16T00:00:00"/>
    <s v="Banda 15"/>
    <x v="2"/>
    <n v="12310"/>
    <n v="1107.8999999999999"/>
    <n v="615.5"/>
    <n v="246.20000000000002"/>
    <n v="4431.5999999999995"/>
    <n v="3200.6"/>
    <n v="21911.8"/>
    <n v="829.69400000000007"/>
    <n v="1659.3880000000001"/>
    <n v="0"/>
    <n v="65735.399999999994"/>
    <n v="4.6356164383561644"/>
    <n v="730.39333333333332"/>
    <n v="67716.466849315068"/>
    <n v="133451.86684931506"/>
  </r>
  <r>
    <s v="R-7595"/>
    <x v="1"/>
    <s v="Adalberto Mcferrin  "/>
    <d v="2015-05-01T00:00:00"/>
    <s v="Banda 15"/>
    <x v="2"/>
    <n v="15481"/>
    <n v="928.86"/>
    <n v="1548.1000000000001"/>
    <n v="2167.34"/>
    <n v="6037.59"/>
    <n v="4334.68"/>
    <n v="30497.57"/>
    <n v="1175.0079000000001"/>
    <n v="2350.0158000000001"/>
    <n v="0"/>
    <n v="91492.709999999992"/>
    <n v="2.6767123287671235"/>
    <n v="1016.5856666666666"/>
    <n v="54422.147744292241"/>
    <n v="145914.85774429224"/>
  </r>
  <r>
    <s v="R-7517"/>
    <x v="0"/>
    <s v="January Heslop  "/>
    <d v="2010-12-09T00:00:00"/>
    <s v="Banda 16"/>
    <x v="1"/>
    <n v="14124.6"/>
    <n v="988.72200000000009"/>
    <n v="1553.7060000000001"/>
    <n v="1694.952"/>
    <n v="5508.5940000000001"/>
    <n v="4943.6099999999997"/>
    <n v="28814.184000000001"/>
    <n v="1141.2676800000002"/>
    <n v="2282.5353600000003"/>
    <n v="0"/>
    <n v="86442.551999999996"/>
    <n v="7.0712328767123287"/>
    <n v="960.47280000000001"/>
    <n v="135834.5368109589"/>
    <n v="222277.0888109589"/>
  </r>
  <r>
    <s v="A-7688"/>
    <x v="1"/>
    <s v="Lourie Ealy  "/>
    <d v="2014-05-24T00:00:00"/>
    <s v="Banda 16"/>
    <x v="2"/>
    <n v="17665"/>
    <n v="883.25"/>
    <n v="1236.5500000000002"/>
    <n v="353.3"/>
    <n v="6182.75"/>
    <n v="6712.7"/>
    <n v="33033.549999999996"/>
    <n v="1305.4434999999999"/>
    <n v="2610.8869999999997"/>
    <n v="0"/>
    <n v="99100.65"/>
    <n v="3.6136986301369864"/>
    <n v="1101.1183333333331"/>
    <n v="79582.19625570775"/>
    <n v="178682.84625570773"/>
  </r>
  <r>
    <s v="A08190"/>
    <x v="1"/>
    <s v="Santa Brister  "/>
    <d v="2015-03-04T00:00:00"/>
    <s v="Banda 15"/>
    <x v="2"/>
    <n v="8288"/>
    <n v="663.04"/>
    <n v="828.80000000000007"/>
    <n v="248.64"/>
    <n v="2900.7999999999997"/>
    <n v="2072"/>
    <n v="15001.279999999999"/>
    <n v="566.07040000000006"/>
    <n v="1132.1408000000001"/>
    <n v="0"/>
    <n v="45003.839999999997"/>
    <n v="2.8356164383561642"/>
    <n v="500.04266666666661"/>
    <n v="28358.584109589036"/>
    <n v="73362.424109589032"/>
  </r>
  <r>
    <s v="A-7682"/>
    <x v="6"/>
    <s v="Gaylord Damian  "/>
    <d v="2012-09-21T00:00:00"/>
    <s v="Banda 17"/>
    <x v="3"/>
    <n v="21462.75"/>
    <n v="1287.7649999999999"/>
    <n v="1931.6475"/>
    <n v="2360.9025000000001"/>
    <n v="7726.59"/>
    <n v="6009.5700000000006"/>
    <n v="40779.224999999999"/>
    <n v="1568.927025"/>
    <n v="3137.8540499999999"/>
    <n v="0"/>
    <n v="122337.67499999999"/>
    <n v="5.2849315068493148"/>
    <n v="1359.3074999999999"/>
    <n v="143676.9406849315"/>
    <n v="266014.61568493152"/>
  </r>
  <r>
    <s v="R-7983"/>
    <x v="1"/>
    <s v="Justa Boer  "/>
    <d v="2017-06-08T00:00:00"/>
    <s v="Banda 20"/>
    <x v="1"/>
    <n v="75011.400000000009"/>
    <n v="6000.9120000000012"/>
    <n v="9751.4820000000018"/>
    <n v="9001.3680000000004"/>
    <n v="25503.876000000004"/>
    <n v="19502.964000000004"/>
    <n v="144772.00200000001"/>
    <n v="5580.8481600000014"/>
    <n v="11161.696320000003"/>
    <n v="0"/>
    <n v="434316.00600000005"/>
    <n v="0.56986301369863013"/>
    <n v="4825.7334000000001"/>
    <n v="55000.13957260274"/>
    <n v="489316.14557260281"/>
  </r>
  <r>
    <s v="A-8363"/>
    <x v="3"/>
    <s v="Edyth Judkins  "/>
    <d v="2015-06-24T00:00:00"/>
    <s v="Banda 16"/>
    <x v="1"/>
    <n v="13146.300000000001"/>
    <n v="920.24100000000021"/>
    <n v="657.31500000000005"/>
    <n v="1709.0190000000002"/>
    <n v="5127.0570000000007"/>
    <n v="4338.2790000000005"/>
    <n v="25898.211000000003"/>
    <n v="1018.8382500000002"/>
    <n v="2037.6765000000005"/>
    <n v="0"/>
    <n v="77694.633000000002"/>
    <n v="2.5287671232876714"/>
    <n v="863.27370000000008"/>
    <n v="43660.36301917809"/>
    <n v="121354.9960191781"/>
  </r>
  <r>
    <s v="R07357"/>
    <x v="0"/>
    <s v="Gabrielle Merriman  "/>
    <d v="2014-01-26T00:00:00"/>
    <s v="Banda 16"/>
    <x v="0"/>
    <n v="21898.800000000003"/>
    <n v="1094.9400000000003"/>
    <n v="2189.8800000000006"/>
    <n v="437.97600000000006"/>
    <n v="6131.6640000000016"/>
    <n v="7445.5920000000015"/>
    <n v="39198.852000000006"/>
    <n v="1537.2957600000004"/>
    <n v="3074.5915200000009"/>
    <n v="3074.5915200000009"/>
    <n v="117596.55600000001"/>
    <n v="3.9369863013698629"/>
    <n v="1306.6284000000003"/>
    <n v="102883.56223561647"/>
    <n v="220480.11823561648"/>
  </r>
  <r>
    <s v="G08293"/>
    <x v="0"/>
    <s v="Porsche Lockamy  "/>
    <d v="2015-12-03T00:00:00"/>
    <s v="Banda 15"/>
    <x v="4"/>
    <n v="19163.75"/>
    <n v="1533.1000000000001"/>
    <n v="2874.5625"/>
    <n v="574.91250000000002"/>
    <n v="5365.85"/>
    <n v="6515.6750000000002"/>
    <n v="36027.85"/>
    <n v="1427.6993750000001"/>
    <n v="2855.3987500000003"/>
    <n v="2855.3987500000003"/>
    <n v="108083.54999999999"/>
    <n v="2.0849315068493151"/>
    <n v="1200.9283333333333"/>
    <n v="50077.066392694062"/>
    <n v="158160.61639269406"/>
  </r>
  <r>
    <s v="L07749"/>
    <x v="1"/>
    <s v="Sha Desimone  "/>
    <d v="2012-09-02T00:00:00"/>
    <s v="Banda 17"/>
    <x v="2"/>
    <n v="22328"/>
    <n v="2009.52"/>
    <n v="223.28"/>
    <n v="1116.4000000000001"/>
    <n v="8931.2000000000007"/>
    <n v="7368.2400000000007"/>
    <n v="41976.639999999999"/>
    <n v="1638.8752000000002"/>
    <n v="3277.7504000000004"/>
    <n v="0"/>
    <n v="125929.92"/>
    <n v="5.3369863013698629"/>
    <n v="1399.2213333333334"/>
    <n v="149352.50177168948"/>
    <n v="275282.42177168949"/>
  </r>
  <r>
    <s v="L07462"/>
    <x v="3"/>
    <s v="Aisha Fermin  "/>
    <d v="2017-05-15T00:00:00"/>
    <s v="Banda 15"/>
    <x v="0"/>
    <n v="11236.5"/>
    <n v="561.82500000000005"/>
    <n v="1011.285"/>
    <n v="1348.3799999999999"/>
    <n v="3370.95"/>
    <n v="4045.14"/>
    <n v="21574.079999999998"/>
    <n v="862.96319999999992"/>
    <n v="1725.9263999999998"/>
    <n v="1725.9263999999998"/>
    <n v="64722.239999999991"/>
    <n v="0.63561643835616444"/>
    <n v="719.13599999999997"/>
    <n v="9141.8932602739733"/>
    <n v="73864.133260273957"/>
  </r>
  <r>
    <s v="G07593"/>
    <x v="0"/>
    <s v="Idell Ding  "/>
    <d v="2014-09-17T00:00:00"/>
    <s v="Banda 15"/>
    <x v="1"/>
    <n v="8433.9"/>
    <n v="759.05099999999993"/>
    <n v="674.71199999999999"/>
    <n v="1012.0679999999999"/>
    <n v="2867.5260000000003"/>
    <n v="3204.8820000000001"/>
    <n v="16952.138999999999"/>
    <n v="686.51945999999998"/>
    <n v="1373.03892"/>
    <n v="0"/>
    <n v="50856.417000000001"/>
    <n v="3.2958904109589042"/>
    <n v="565.07129999999995"/>
    <n v="37248.261583561645"/>
    <n v="88104.678583561647"/>
  </r>
  <r>
    <s v="G-8289"/>
    <x v="0"/>
    <s v="Anastacia Delacruz  "/>
    <d v="2011-09-12T00:00:00"/>
    <s v="Banda 16"/>
    <x v="2"/>
    <n v="14594"/>
    <n v="1021.58"/>
    <n v="2189.1"/>
    <n v="583.76"/>
    <n v="5107.8999999999996"/>
    <n v="4816.0200000000004"/>
    <n v="28312.359999999997"/>
    <n v="1106.2252000000001"/>
    <n v="2212.4504000000002"/>
    <n v="0"/>
    <n v="84937.079999999987"/>
    <n v="6.3123287671232875"/>
    <n v="943.74533333333318"/>
    <n v="119144.61632876709"/>
    <n v="204081.69632876708"/>
  </r>
  <r>
    <s v="A-8104"/>
    <x v="1"/>
    <s v="Heide Kardos  "/>
    <d v="2017-06-21T00:00:00"/>
    <s v="Banda 16"/>
    <x v="2"/>
    <n v="20487"/>
    <n v="1434.0900000000001"/>
    <n v="409.74"/>
    <n v="1638.96"/>
    <n v="6760.71"/>
    <n v="7785.06"/>
    <n v="38515.56"/>
    <n v="1546.7685000000001"/>
    <n v="3093.5370000000003"/>
    <n v="0"/>
    <n v="115546.68"/>
    <n v="0.53424657534246578"/>
    <n v="1283.8519999999999"/>
    <n v="13717.870684931506"/>
    <n v="129264.5506849315"/>
  </r>
  <r>
    <s v="R08105"/>
    <x v="0"/>
    <s v="Ladawn Karner  "/>
    <d v="2013-03-02T00:00:00"/>
    <s v="Banda 15"/>
    <x v="2"/>
    <n v="10515"/>
    <n v="736.05000000000007"/>
    <n v="1472.1000000000001"/>
    <n v="420.6"/>
    <n v="3785.3999999999996"/>
    <n v="3680.2499999999995"/>
    <n v="20609.400000000001"/>
    <n v="810.70650000000001"/>
    <n v="1621.413"/>
    <n v="0"/>
    <n v="61828.200000000004"/>
    <n v="4.8410958904109593"/>
    <n v="686.98"/>
    <n v="66514.721095890418"/>
    <n v="128342.92109589043"/>
  </r>
  <r>
    <s v="A08451"/>
    <x v="1"/>
    <s v="Daysi Armas  "/>
    <d v="2013-03-26T00:00:00"/>
    <s v="Banda 16"/>
    <x v="1"/>
    <n v="20171.7"/>
    <n v="1613.7360000000001"/>
    <n v="201.71700000000001"/>
    <n v="2218.8870000000002"/>
    <n v="6253.2269999999999"/>
    <n v="6858.3780000000006"/>
    <n v="37317.645000000004"/>
    <n v="1488.67146"/>
    <n v="2977.34292"/>
    <n v="0"/>
    <n v="111952.93500000001"/>
    <n v="4.7753424657534245"/>
    <n v="1243.9215000000002"/>
    <n v="118803.02326027399"/>
    <n v="230755.958260274"/>
  </r>
  <r>
    <s v="A-7590"/>
    <x v="0"/>
    <s v="Cristopher Stroble  "/>
    <d v="2015-10-24T00:00:00"/>
    <s v="Banda 15"/>
    <x v="2"/>
    <n v="14953"/>
    <n v="1196.24"/>
    <n v="448.59"/>
    <n v="1495.3000000000002"/>
    <n v="4934.49"/>
    <n v="3887.78"/>
    <n v="26915.399999999994"/>
    <n v="1033.2522999999999"/>
    <n v="2066.5045999999998"/>
    <n v="0"/>
    <n v="80746.199999999983"/>
    <n v="2.1945205479452055"/>
    <n v="897.17999999999984"/>
    <n v="39377.598904109589"/>
    <n v="120123.79890410957"/>
  </r>
  <r>
    <s v="R08048"/>
    <x v="1"/>
    <s v="Lynne Gainey  "/>
    <d v="2017-07-31T00:00:00"/>
    <s v="Banda 17"/>
    <x v="1"/>
    <n v="19268.100000000002"/>
    <n v="1348.7670000000003"/>
    <n v="192.68100000000004"/>
    <n v="1734.1290000000001"/>
    <n v="5780.43"/>
    <n v="7514.5590000000011"/>
    <n v="35838.666000000005"/>
    <n v="1452.8147400000003"/>
    <n v="2905.6294800000005"/>
    <n v="0"/>
    <n v="107515.99800000002"/>
    <n v="0.42465753424657532"/>
    <n v="1194.6222000000002"/>
    <n v="10146.106356164384"/>
    <n v="117662.1043561644"/>
  </r>
  <r>
    <s v="R08262"/>
    <x v="3"/>
    <s v="Lindsey Eckel  "/>
    <d v="2016-02-21T00:00:00"/>
    <s v="Banda 16"/>
    <x v="2"/>
    <n v="19833"/>
    <n v="1388.3100000000002"/>
    <n v="1586.64"/>
    <n v="1983.3000000000002"/>
    <n v="7536.54"/>
    <n v="6544.89"/>
    <n v="38872.68"/>
    <n v="1525.1577000000002"/>
    <n v="3050.3154000000004"/>
    <n v="0"/>
    <n v="116618.04000000001"/>
    <n v="1.8657534246575342"/>
    <n v="1295.7560000000001"/>
    <n v="48351.223890410962"/>
    <n v="164969.26389041098"/>
  </r>
  <r>
    <s v="R08170"/>
    <x v="1"/>
    <s v="Trudy Gaulding  "/>
    <d v="2012-05-25T00:00:00"/>
    <s v="Banda 15"/>
    <x v="1"/>
    <n v="7877.7"/>
    <n v="787.77"/>
    <n v="1102.8780000000002"/>
    <n v="551.43900000000008"/>
    <n v="3151.08"/>
    <n v="2599.6410000000001"/>
    <n v="16070.508"/>
    <n v="631.79153999999994"/>
    <n v="1263.5830799999999"/>
    <n v="0"/>
    <n v="48211.523999999998"/>
    <n v="5.6109589041095891"/>
    <n v="535.68359999999996"/>
    <n v="60113.973304109582"/>
    <n v="108325.49730410958"/>
  </r>
  <r>
    <s v="R08084"/>
    <x v="3"/>
    <s v="Gaylord Damian  "/>
    <d v="2012-06-22T00:00:00"/>
    <s v="Banda 15"/>
    <x v="2"/>
    <n v="12330"/>
    <n v="1109.7"/>
    <n v="1233"/>
    <n v="1726.2000000000003"/>
    <n v="4192.2000000000007"/>
    <n v="4192.2000000000007"/>
    <n v="24783.300000000003"/>
    <n v="991.33199999999999"/>
    <n v="1982.664"/>
    <n v="0"/>
    <n v="74349.900000000009"/>
    <n v="5.5342465753424657"/>
    <n v="826.11000000000013"/>
    <n v="91437.928767123303"/>
    <n v="165787.82876712331"/>
  </r>
  <r>
    <s v="G08391"/>
    <x v="0"/>
    <s v="Leontine Longacre  "/>
    <d v="2012-08-04T00:00:00"/>
    <s v="Banda 15"/>
    <x v="1"/>
    <n v="10374.300000000001"/>
    <n v="1037.43"/>
    <n v="1452.4020000000003"/>
    <n v="1452.4020000000003"/>
    <n v="3112.2900000000004"/>
    <n v="3112.2900000000004"/>
    <n v="20541.114000000001"/>
    <n v="815.41998000000024"/>
    <n v="1630.8399600000005"/>
    <n v="0"/>
    <n v="61623.342000000004"/>
    <n v="5.4164383561643836"/>
    <n v="684.7038"/>
    <n v="74173.118498630138"/>
    <n v="135796.46049863013"/>
  </r>
  <r>
    <s v="L07987"/>
    <x v="3"/>
    <s v="Tanner Cambridge  "/>
    <d v="2014-04-20T00:00:00"/>
    <s v="Banda 16"/>
    <x v="1"/>
    <n v="13800.6"/>
    <n v="966.04200000000014"/>
    <n v="828.03599999999994"/>
    <n v="1380.0600000000002"/>
    <n v="3726.1620000000003"/>
    <n v="4002.174"/>
    <n v="24703.074000000001"/>
    <n v="966.04200000000003"/>
    <n v="1932.0840000000001"/>
    <n v="0"/>
    <n v="74109.222000000009"/>
    <n v="3.7068493150684931"/>
    <n v="823.43579999999997"/>
    <n v="61047.048624657538"/>
    <n v="135156.27062465754"/>
  </r>
  <r>
    <s v="R-8388"/>
    <x v="1"/>
    <s v="Kandace Navin  "/>
    <d v="2012-11-09T00:00:00"/>
    <s v="Banda 18"/>
    <x v="2"/>
    <n v="40764"/>
    <n v="3261.12"/>
    <n v="3668.7599999999998"/>
    <n v="5706.9600000000009"/>
    <n v="15490.32"/>
    <n v="13452.12"/>
    <n v="82343.28"/>
    <n v="3257.0436"/>
    <n v="6514.0871999999999"/>
    <n v="0"/>
    <n v="247029.84"/>
    <n v="5.1506849315068495"/>
    <n v="2744.7759999999998"/>
    <n v="282749.52767123288"/>
    <n v="529779.3676712329"/>
  </r>
  <r>
    <s v="A08449"/>
    <x v="0"/>
    <s v="Davina Farraj  "/>
    <d v="2017-09-17T00:00:00"/>
    <s v="Banda 15"/>
    <x v="2"/>
    <n v="13858"/>
    <n v="692.90000000000009"/>
    <n v="831.48"/>
    <n v="138.58000000000001"/>
    <n v="3880.2400000000002"/>
    <n v="4157.3999999999996"/>
    <n v="23558.6"/>
    <n v="904.92740000000003"/>
    <n v="1809.8548000000001"/>
    <n v="0"/>
    <n v="70675.799999999988"/>
    <n v="0.29315068493150687"/>
    <n v="785.28666666666663"/>
    <n v="4604.1464840182653"/>
    <n v="75279.946484018248"/>
  </r>
  <r>
    <s v="R07840"/>
    <x v="5"/>
    <s v="Saundra Smiddy  "/>
    <d v="2014-05-11T00:00:00"/>
    <s v="Banda 15"/>
    <x v="1"/>
    <n v="10299.6"/>
    <n v="926.96399999999994"/>
    <n v="411.98400000000004"/>
    <n v="926.96399999999994"/>
    <n v="3810.8519999999999"/>
    <n v="3398.8680000000004"/>
    <n v="19775.232000000004"/>
    <n v="779.67972000000009"/>
    <n v="1559.3594400000002"/>
    <n v="0"/>
    <n v="59325.696000000011"/>
    <n v="3.6493150684931508"/>
    <n v="659.17440000000011"/>
    <n v="48110.701413698633"/>
    <n v="107436.39741369864"/>
  </r>
  <r>
    <s v="A-7594"/>
    <x v="0"/>
    <s v="Adelia Monty  "/>
    <d v="2017-08-26T00:00:00"/>
    <s v="Banda 20"/>
    <x v="2"/>
    <n v="78407"/>
    <n v="5488.4900000000007"/>
    <n v="7840.7000000000007"/>
    <n v="10192.91"/>
    <n v="19601.75"/>
    <n v="21953.960000000003"/>
    <n v="143484.81"/>
    <n v="5629.6226000000006"/>
    <n v="11259.245200000001"/>
    <n v="0"/>
    <n v="430454.43"/>
    <n v="0.35342465753424657"/>
    <n v="4782.8270000000002"/>
    <n v="33807.379890410964"/>
    <n v="464261.80989041098"/>
  </r>
  <r>
    <s v="G-7689"/>
    <x v="1"/>
    <s v="Mary Herb  "/>
    <d v="2012-03-23T00:00:00"/>
    <s v="Banda 18"/>
    <x v="1"/>
    <n v="36891"/>
    <n v="2213.46"/>
    <n v="737.82"/>
    <n v="2213.46"/>
    <n v="13280.76"/>
    <n v="9222.75"/>
    <n v="64559.25"/>
    <n v="2423.7387000000003"/>
    <n v="4847.4774000000007"/>
    <n v="0"/>
    <n v="193677.75"/>
    <n v="5.7835616438356166"/>
    <n v="2151.9749999999999"/>
    <n v="248921.60136986303"/>
    <n v="442599.35136986303"/>
  </r>
  <r>
    <s v="R-8156"/>
    <x v="1"/>
    <s v="Earnest Anderton  "/>
    <d v="2012-05-10T00:00:00"/>
    <s v="Banda 15"/>
    <x v="0"/>
    <n v="14861.000000000002"/>
    <n v="891.66000000000008"/>
    <n v="2080.5400000000004"/>
    <n v="445.83000000000004"/>
    <n v="4606.9100000000008"/>
    <n v="5349.96"/>
    <n v="28235.9"/>
    <n v="1117.5472000000002"/>
    <n v="2235.0944000000004"/>
    <n v="2235.0944000000004"/>
    <n v="84707.700000000012"/>
    <n v="5.6520547945205477"/>
    <n v="941.19666666666672"/>
    <n v="106393.90264840182"/>
    <n v="191101.60264840184"/>
  </r>
  <r>
    <s v="R07435"/>
    <x v="3"/>
    <s v="Graciela Hufford  "/>
    <d v="2016-07-22T00:00:00"/>
    <s v="Banda 16"/>
    <x v="1"/>
    <n v="14127.300000000001"/>
    <n v="847.63800000000003"/>
    <n v="1977.8220000000003"/>
    <n v="1977.8220000000003"/>
    <n v="3531.8250000000003"/>
    <n v="5368.3740000000007"/>
    <n v="27830.781000000003"/>
    <n v="1134.4221900000002"/>
    <n v="2268.8443800000005"/>
    <n v="0"/>
    <n v="83492.343000000008"/>
    <n v="1.4493150684931506"/>
    <n v="927.69270000000006"/>
    <n v="26890.380180821914"/>
    <n v="110382.72318082192"/>
  </r>
  <r>
    <s v="A08002"/>
    <x v="0"/>
    <s v="Idell Ding  "/>
    <d v="2017-02-16T00:00:00"/>
    <s v="Banda 15"/>
    <x v="0"/>
    <n v="15842.2"/>
    <n v="1425.798"/>
    <n v="2217.9080000000004"/>
    <n v="1901.0640000000001"/>
    <n v="5227.9260000000004"/>
    <n v="5227.9260000000004"/>
    <n v="31842.821999999996"/>
    <n v="1267.3760000000002"/>
    <n v="2534.7520000000004"/>
    <n v="2534.7520000000004"/>
    <n v="95528.465999999986"/>
    <n v="0.87671232876712324"/>
    <n v="1061.4273999999998"/>
    <n v="18611.329753424652"/>
    <n v="114139.79575342464"/>
  </r>
  <r>
    <s v="A07495"/>
    <x v="0"/>
    <s v="Pandora Chang  "/>
    <d v="2016-09-02T00:00:00"/>
    <s v="Banda 16"/>
    <x v="2"/>
    <n v="19149"/>
    <n v="1914.9"/>
    <n v="2489.37"/>
    <n v="2489.37"/>
    <n v="6510.6600000000008"/>
    <n v="5744.7"/>
    <n v="38298"/>
    <n v="1510.8561"/>
    <n v="3021.7121999999999"/>
    <n v="0"/>
    <n v="114894"/>
    <n v="1.3342465753424657"/>
    <n v="1276.5999999999999"/>
    <n v="34065.983561643836"/>
    <n v="148959.98356164384"/>
  </r>
  <r>
    <s v="G-7853"/>
    <x v="1"/>
    <s v="Erich Gattis  "/>
    <d v="2011-02-04T00:00:00"/>
    <s v="Banda 15"/>
    <x v="0"/>
    <n v="14405.6"/>
    <n v="720.28000000000009"/>
    <n v="720.28000000000009"/>
    <n v="1584.616"/>
    <n v="5618.1840000000002"/>
    <n v="4609.7920000000004"/>
    <n v="27658.752000000004"/>
    <n v="1074.6577600000001"/>
    <n v="2149.3155200000001"/>
    <n v="2149.3155200000001"/>
    <n v="82976.256000000008"/>
    <n v="6.9150684931506845"/>
    <n v="921.9584000000001"/>
    <n v="127508.10967671234"/>
    <n v="210484.36567671236"/>
  </r>
  <r>
    <s v="A-8108"/>
    <x v="4"/>
    <s v="Anastacia Delacruz  "/>
    <d v="2016-03-01T00:00:00"/>
    <s v="Banda 15"/>
    <x v="2"/>
    <n v="12223"/>
    <n v="611.15"/>
    <n v="244.46"/>
    <n v="1833.45"/>
    <n v="3422.4400000000005"/>
    <n v="3911.36"/>
    <n v="22245.86"/>
    <n v="881.27829999999994"/>
    <n v="1762.5565999999999"/>
    <n v="0"/>
    <n v="66737.58"/>
    <n v="1.8410958904109589"/>
    <n v="741.52866666666671"/>
    <n v="27304.507616438357"/>
    <n v="94042.087616438366"/>
  </r>
  <r>
    <s v="R-8145"/>
    <x v="1"/>
    <s v="Aisha Fermin  "/>
    <d v="2017-07-12T00:00:00"/>
    <s v="Banda 16"/>
    <x v="2"/>
    <n v="21277"/>
    <n v="1489.39"/>
    <n v="1276.6199999999999"/>
    <n v="212.77"/>
    <n v="6383.0999999999995"/>
    <n v="8298.0300000000007"/>
    <n v="38936.909999999996"/>
    <n v="1561.7318"/>
    <n v="3123.4636"/>
    <n v="0"/>
    <n v="116810.72999999998"/>
    <n v="0.47671232876712327"/>
    <n v="1297.8969999999999"/>
    <n v="12374.470027397259"/>
    <n v="129185.20002739724"/>
  </r>
  <r>
    <s v="L-7687"/>
    <x v="0"/>
    <s v="Nathalie Boettcher  "/>
    <d v="2013-11-24T00:00:00"/>
    <s v="Banda 16"/>
    <x v="2"/>
    <n v="22807"/>
    <n v="1824.56"/>
    <n v="912.28"/>
    <n v="1824.56"/>
    <n v="7298.24"/>
    <n v="6385.9600000000009"/>
    <n v="41052.6"/>
    <n v="1587.3672000000001"/>
    <n v="3174.7344000000003"/>
    <n v="0"/>
    <n v="123157.79999999999"/>
    <n v="4.1095890410958908"/>
    <n v="1368.4199999999998"/>
    <n v="112472.87671232877"/>
    <n v="235630.67671232874"/>
  </r>
  <r>
    <s v="R08016"/>
    <x v="2"/>
    <s v="Lynne Gainey  "/>
    <d v="2015-03-09T00:00:00"/>
    <s v="Banda 17"/>
    <x v="1"/>
    <n v="26693.100000000002"/>
    <n v="1601.586"/>
    <n v="3470.1030000000005"/>
    <n v="1334.6550000000002"/>
    <n v="10410.309000000001"/>
    <n v="9342.5850000000009"/>
    <n v="52852.338000000003"/>
    <n v="2068.7152500000002"/>
    <n v="4137.4305000000004"/>
    <n v="0"/>
    <n v="158557.01400000002"/>
    <n v="2.8219178082191783"/>
    <n v="1761.7446000000002"/>
    <n v="99429.969205479472"/>
    <n v="257986.98320547951"/>
  </r>
  <r>
    <s v="L-7484"/>
    <x v="3"/>
    <s v="Santa Brister  "/>
    <d v="2011-04-24T00:00:00"/>
    <s v="Banda 16"/>
    <x v="1"/>
    <n v="19229.400000000001"/>
    <n v="1346.0580000000002"/>
    <n v="2115.2340000000004"/>
    <n v="1538.3520000000001"/>
    <n v="5576.5259999999998"/>
    <n v="5961.1140000000005"/>
    <n v="35766.684000000001"/>
    <n v="1403.7462000000003"/>
    <n v="2807.4924000000005"/>
    <n v="0"/>
    <n v="107300.052"/>
    <n v="6.6986301369863011"/>
    <n v="1192.2228"/>
    <n v="159725.19156164382"/>
    <n v="267025.24356164382"/>
  </r>
  <r>
    <s v="L08036"/>
    <x v="2"/>
    <s v="Lourie Ealy  "/>
    <d v="2013-09-21T00:00:00"/>
    <s v="Banda 15"/>
    <x v="2"/>
    <n v="14479"/>
    <n v="868.74"/>
    <n v="2171.85"/>
    <n v="1013.5300000000001"/>
    <n v="5791.6"/>
    <n v="3764.54"/>
    <n v="28089.260000000002"/>
    <n v="1061.3107"/>
    <n v="2122.6214"/>
    <n v="0"/>
    <n v="84267.78"/>
    <n v="4.2849315068493148"/>
    <n v="936.30866666666668"/>
    <n v="80240.370118721446"/>
    <n v="164508.15011872145"/>
  </r>
  <r>
    <s v="R07487"/>
    <x v="3"/>
    <s v="Sha Desimone  "/>
    <d v="2012-03-03T00:00:00"/>
    <s v="Banda 16"/>
    <x v="1"/>
    <n v="18971.100000000002"/>
    <n v="1138.2660000000001"/>
    <n v="948.55500000000018"/>
    <n v="2086.8210000000004"/>
    <n v="5501.6190000000006"/>
    <n v="7588.4400000000014"/>
    <n v="36234.801000000007"/>
    <n v="1475.9515800000004"/>
    <n v="2951.9031600000008"/>
    <n v="0"/>
    <n v="108704.40300000002"/>
    <n v="5.838356164383562"/>
    <n v="1207.8267000000003"/>
    <n v="141034.44918904113"/>
    <n v="249738.85218904115"/>
  </r>
  <r>
    <s v="L07968"/>
    <x v="3"/>
    <s v="Margarete Sauer  "/>
    <d v="2015-11-30T00:00:00"/>
    <s v="Banda 20"/>
    <x v="0"/>
    <n v="86244.400000000009"/>
    <n v="6037.1080000000011"/>
    <n v="6899.5520000000006"/>
    <n v="5174.6640000000007"/>
    <n v="31910.428000000004"/>
    <n v="28460.652000000006"/>
    <n v="164726.80400000003"/>
    <n v="6433.8322400000015"/>
    <n v="12867.664480000003"/>
    <n v="12867.664480000003"/>
    <n v="494180.41200000013"/>
    <n v="2.0931506849315067"/>
    <n v="5490.8934666666673"/>
    <n v="229865.34841278542"/>
    <n v="724045.76041278557"/>
  </r>
  <r>
    <s v="L07351"/>
    <x v="5"/>
    <s v="Daysi Armas  "/>
    <d v="2013-07-28T00:00:00"/>
    <s v="Banda 15"/>
    <x v="2"/>
    <n v="9053"/>
    <n v="452.65000000000003"/>
    <n v="452.65000000000003"/>
    <n v="543.17999999999995"/>
    <n v="2353.7800000000002"/>
    <n v="3440.14"/>
    <n v="16295.4"/>
    <n v="655.43719999999996"/>
    <n v="1310.8743999999999"/>
    <n v="0"/>
    <n v="48886.2"/>
    <n v="4.4356164383561643"/>
    <n v="543.17999999999995"/>
    <n v="48186.762739726022"/>
    <n v="97072.962739726019"/>
  </r>
  <r>
    <s v="L-7390"/>
    <x v="0"/>
    <s v="Gerente"/>
    <d v="2015-10-13T00:00:00"/>
    <s v="Banda 15"/>
    <x v="4"/>
    <n v="17008.75"/>
    <n v="1700.875"/>
    <n v="2551.3125"/>
    <n v="2551.3125"/>
    <n v="6123.15"/>
    <n v="5272.7124999999996"/>
    <n v="35208.112500000003"/>
    <n v="1394.7175000000002"/>
    <n v="2789.4350000000004"/>
    <n v="2789.4350000000004"/>
    <n v="105624.33750000001"/>
    <n v="2.2246575342465755"/>
    <n v="1173.60375"/>
    <n v="52217.328493150693"/>
    <n v="157841.6659931507"/>
  </r>
  <r>
    <s v="L08138"/>
    <x v="3"/>
    <s v="Mayra Stead  "/>
    <d v="2016-06-28T00:00:00"/>
    <s v="Banda 19"/>
    <x v="0"/>
    <n v="62741.8"/>
    <n v="3137.09"/>
    <n v="1254.836"/>
    <n v="2509.672"/>
    <n v="23214.466"/>
    <n v="25096.720000000001"/>
    <n v="117954.584"/>
    <n v="4699.3608199999999"/>
    <n v="9398.7216399999998"/>
    <n v="9398.7216399999998"/>
    <n v="353863.75199999998"/>
    <n v="1.515068493150685"/>
    <n v="3931.8194666666668"/>
    <n v="119139.51589406395"/>
    <n v="473003.26789406396"/>
  </r>
  <r>
    <s v="R07718"/>
    <x v="1"/>
    <s v="Willian Lahr  "/>
    <d v="2012-06-16T00:00:00"/>
    <s v="Banda 17"/>
    <x v="1"/>
    <n v="18957.600000000002"/>
    <n v="1137.4560000000001"/>
    <n v="379.15200000000004"/>
    <n v="189.57600000000002"/>
    <n v="4928.9760000000006"/>
    <n v="7583.0400000000009"/>
    <n v="33175.80000000001"/>
    <n v="1340.3023200000002"/>
    <n v="2680.6046400000005"/>
    <n v="0"/>
    <n v="99527.400000000023"/>
    <n v="5.5506849315068489"/>
    <n v="1105.8600000000004"/>
    <n v="122765.60876712333"/>
    <n v="222293.00876712333"/>
  </r>
  <r>
    <s v="L07765"/>
    <x v="3"/>
    <s v="Elton Verrier  "/>
    <d v="2017-04-02T00:00:00"/>
    <s v="Banda 16"/>
    <x v="4"/>
    <n v="22807.5"/>
    <n v="1368.45"/>
    <n v="684.22500000000002"/>
    <n v="3421.125"/>
    <n v="7298.4000000000005"/>
    <n v="7754.55"/>
    <n v="43334.25"/>
    <n v="1726.52775"/>
    <n v="3453.0554999999999"/>
    <n v="3453.0554999999999"/>
    <n v="130002.75"/>
    <n v="0.75342465753424659"/>
    <n v="1444.4749999999999"/>
    <n v="21766.061643835616"/>
    <n v="151768.81164383562"/>
  </r>
  <r>
    <s v="R-7837"/>
    <x v="7"/>
    <s v="Tyrell Herrmann  "/>
    <d v="2016-07-29T00:00:00"/>
    <s v="Banda 16"/>
    <x v="1"/>
    <n v="19650.600000000002"/>
    <n v="1375.5420000000004"/>
    <n v="1375.5420000000004"/>
    <n v="2161.5660000000003"/>
    <n v="6484.6980000000012"/>
    <n v="6484.6980000000012"/>
    <n v="37532.646000000008"/>
    <n v="1483.6203000000003"/>
    <n v="2967.2406000000005"/>
    <n v="0"/>
    <n v="112597.93800000002"/>
    <n v="1.4301369863013698"/>
    <n v="1251.0882000000004"/>
    <n v="35784.550158904116"/>
    <n v="148382.48815890413"/>
  </r>
  <r>
    <s v="L07379"/>
    <x v="0"/>
    <s v="Nelia Sellner  "/>
    <d v="2014-08-26T00:00:00"/>
    <s v="Banda 15"/>
    <x v="2"/>
    <n v="11764"/>
    <n v="588.20000000000005"/>
    <n v="1764.6"/>
    <n v="1058.76"/>
    <n v="3411.56"/>
    <n v="3646.84"/>
    <n v="22233.960000000003"/>
    <n v="869.3596"/>
    <n v="1738.7192"/>
    <n v="0"/>
    <n v="66701.88"/>
    <n v="3.3561643835616439"/>
    <n v="741.13200000000006"/>
    <n v="49747.216438356169"/>
    <n v="116449.09643835618"/>
  </r>
  <r>
    <s v="R-7435"/>
    <x v="3"/>
    <s v="Tomoko Vierra  "/>
    <d v="2017-06-15T00:00:00"/>
    <s v="Banda 15"/>
    <x v="0"/>
    <n v="11871.2"/>
    <n v="830.98400000000015"/>
    <n v="356.13600000000002"/>
    <n v="356.13600000000002"/>
    <n v="3917.4960000000005"/>
    <n v="3086.5120000000002"/>
    <n v="20418.464"/>
    <n v="771.62800000000016"/>
    <n v="1543.2560000000003"/>
    <n v="1543.2560000000003"/>
    <n v="61255.392"/>
    <n v="0.55068493150684927"/>
    <n v="680.61546666666663"/>
    <n v="7496.0936328767111"/>
    <n v="68751.485632876705"/>
  </r>
  <r>
    <s v="A07993"/>
    <x v="3"/>
    <s v="Cristopher Stroble  "/>
    <d v="2017-10-06T00:00:00"/>
    <s v="Banda 16"/>
    <x v="2"/>
    <n v="16886"/>
    <n v="1013.16"/>
    <n v="675.44"/>
    <n v="1519.74"/>
    <n v="4559.22"/>
    <n v="5910.0999999999995"/>
    <n v="30563.66"/>
    <n v="1220.8578"/>
    <n v="2441.7156"/>
    <n v="0"/>
    <n v="91690.98"/>
    <n v="0.24109589041095891"/>
    <n v="1018.7886666666667"/>
    <n v="4912.5152146118726"/>
    <n v="96603.495214611874"/>
  </r>
  <r>
    <s v="L08042"/>
    <x v="1"/>
    <s v="Nena Custis  "/>
    <d v="2016-09-30T00:00:00"/>
    <s v="Banda 17"/>
    <x v="1"/>
    <n v="24063.3"/>
    <n v="2165.6969999999997"/>
    <n v="3128.2289999999998"/>
    <n v="2165.6969999999997"/>
    <n v="7940.8890000000001"/>
    <n v="8181.5219999999999"/>
    <n v="47645.333999999995"/>
    <n v="1896.18804"/>
    <n v="3792.37608"/>
    <n v="0"/>
    <n v="142936.00199999998"/>
    <n v="1.2575342465753425"/>
    <n v="1588.1777999999999"/>
    <n v="39943.759463013695"/>
    <n v="182879.76146301368"/>
  </r>
  <r>
    <s v="L-7967"/>
    <x v="3"/>
    <s v="Geraldo Marty  "/>
    <d v="2017-10-17T00:00:00"/>
    <s v="Banda 15"/>
    <x v="1"/>
    <n v="13320"/>
    <n v="1198.8"/>
    <n v="1998"/>
    <n v="1864.8000000000002"/>
    <n v="4662"/>
    <n v="4395.6000000000004"/>
    <n v="27439.199999999997"/>
    <n v="1092.24"/>
    <n v="2184.48"/>
    <n v="0"/>
    <n v="82317.599999999991"/>
    <n v="0.21095890410958903"/>
    <n v="914.63999999999987"/>
    <n v="3859.0290410958892"/>
    <n v="86176.629041095875"/>
  </r>
  <r>
    <s v="G-7629"/>
    <x v="0"/>
    <s v="Kristan Botelho  "/>
    <d v="2013-07-27T00:00:00"/>
    <s v="Banda 18"/>
    <x v="0"/>
    <n v="33385"/>
    <n v="3338.5"/>
    <n v="4340.05"/>
    <n v="333.85"/>
    <n v="9347.8000000000011"/>
    <n v="13020.15"/>
    <n v="63765.350000000006"/>
    <n v="2583.9990000000003"/>
    <n v="5167.9980000000005"/>
    <n v="5167.9980000000005"/>
    <n v="191296.05000000002"/>
    <n v="4.4383561643835616"/>
    <n v="2125.5116666666668"/>
    <n v="188675.55616438357"/>
    <n v="379971.60616438359"/>
  </r>
  <r>
    <s v="L08278"/>
    <x v="3"/>
    <s v="Audrea Franke  "/>
    <d v="2013-09-30T00:00:00"/>
    <s v="Banda 15"/>
    <x v="2"/>
    <n v="10893"/>
    <n v="980.37"/>
    <n v="762.5100000000001"/>
    <n v="980.37"/>
    <n v="4357.2"/>
    <n v="2723.25"/>
    <n v="20696.7"/>
    <n v="786.47460000000001"/>
    <n v="1572.9492"/>
    <n v="0"/>
    <n v="62090.100000000006"/>
    <n v="4.2602739726027394"/>
    <n v="689.89"/>
    <n v="58782.408219178076"/>
    <n v="120872.50821917808"/>
  </r>
  <r>
    <s v="A08315"/>
    <x v="1"/>
    <s v="Mayra Stead  "/>
    <d v="2010-11-27T00:00:00"/>
    <s v="Banda 16"/>
    <x v="0"/>
    <n v="18489.900000000001"/>
    <n v="1109.394"/>
    <n v="2403.6870000000004"/>
    <n v="1848.9900000000002"/>
    <n v="6841.2630000000008"/>
    <n v="4622.4750000000004"/>
    <n v="35315.709000000003"/>
    <n v="1338.66876"/>
    <n v="2677.33752"/>
    <n v="2677.33752"/>
    <n v="105947.12700000001"/>
    <n v="7.1041095890410961"/>
    <n v="1177.1903"/>
    <n v="167257.77796712329"/>
    <n v="273204.90496712329"/>
  </r>
  <r>
    <s v="R08073"/>
    <x v="3"/>
    <s v="Shannan Dingess  "/>
    <d v="2012-12-04T00:00:00"/>
    <s v="Banda 16"/>
    <x v="3"/>
    <n v="13856.25"/>
    <n v="831.375"/>
    <n v="1524.1875"/>
    <n v="969.93750000000011"/>
    <n v="4295.4375"/>
    <n v="5542.5"/>
    <n v="27019.6875"/>
    <n v="1091.8724999999999"/>
    <n v="2183.7449999999999"/>
    <n v="0"/>
    <n v="81059.0625"/>
    <n v="5.0821917808219181"/>
    <n v="900.65625"/>
    <n v="91546.155821917811"/>
    <n v="172605.21832191781"/>
  </r>
  <r>
    <s v="G-8470"/>
    <x v="6"/>
    <s v="Sandy Mcgrady  "/>
    <d v="2016-11-06T00:00:00"/>
    <s v="Banda 15"/>
    <x v="0"/>
    <n v="10847.1"/>
    <n v="650.82600000000002"/>
    <n v="1193.181"/>
    <n v="976.23900000000003"/>
    <n v="3145.6590000000001"/>
    <n v="4013.4270000000001"/>
    <n v="20826.432000000001"/>
    <n v="836.31141000000002"/>
    <n v="1672.62282"/>
    <n v="1672.62282"/>
    <n v="62479.296000000002"/>
    <n v="1.1561643835616437"/>
    <n v="694.21440000000007"/>
    <n v="16052.519276712328"/>
    <n v="78531.815276712325"/>
  </r>
  <r>
    <s v="R07754"/>
    <x v="3"/>
    <s v="Herlinda Thorp  "/>
    <d v="2012-09-08T00:00:00"/>
    <s v="Banda 15"/>
    <x v="0"/>
    <n v="13570.7"/>
    <n v="949.94900000000018"/>
    <n v="1221.3630000000001"/>
    <n v="1764.1910000000003"/>
    <n v="4885.4520000000002"/>
    <n v="5156.866"/>
    <n v="27548.521000000001"/>
    <n v="1108.7261900000001"/>
    <n v="2217.4523800000002"/>
    <n v="2217.4523800000002"/>
    <n v="82645.562999999995"/>
    <n v="5.3205479452054796"/>
    <n v="918.28403333333335"/>
    <n v="97715.484533333336"/>
    <n v="180361.04753333333"/>
  </r>
  <r>
    <s v="G-8126"/>
    <x v="0"/>
    <s v="Shenika Lamont  "/>
    <d v="2011-02-07T00:00:00"/>
    <s v="Banda 18"/>
    <x v="0"/>
    <n v="51621.9"/>
    <n v="4129.7520000000004"/>
    <n v="2064.8760000000002"/>
    <n v="7743.2849999999999"/>
    <n v="14970.350999999999"/>
    <n v="16519.008000000002"/>
    <n v="97049.172000000006"/>
    <n v="3871.6424999999999"/>
    <n v="7743.2849999999999"/>
    <n v="7743.2849999999999"/>
    <n v="291147.516"/>
    <n v="6.9068493150684933"/>
    <n v="3234.9724000000001"/>
    <n v="446869.33810410963"/>
    <n v="738016.85410410957"/>
  </r>
  <r>
    <s v="L08276"/>
    <x v="7"/>
    <s v="Willian Lahr  "/>
    <d v="2017-10-27T00:00:00"/>
    <s v="Banda 15"/>
    <x v="0"/>
    <n v="8812.1"/>
    <n v="616.84700000000009"/>
    <n v="1145.5730000000001"/>
    <n v="264.363"/>
    <n v="2379.2670000000003"/>
    <n v="2643.63"/>
    <n v="15861.779999999999"/>
    <n v="616.84700000000009"/>
    <n v="1233.6940000000002"/>
    <n v="1233.6940000000002"/>
    <n v="47585.34"/>
    <n v="0.18356164383561643"/>
    <n v="528.726"/>
    <n v="1941.0762739726028"/>
    <n v="49526.416273972602"/>
  </r>
  <r>
    <s v="L08472"/>
    <x v="6"/>
    <s v="Sarai Darosa  "/>
    <d v="2013-05-09T00:00:00"/>
    <s v="Banda 19"/>
    <x v="0"/>
    <n v="49833.3"/>
    <n v="2491.6650000000004"/>
    <n v="498.33300000000003"/>
    <n v="2491.6650000000004"/>
    <n v="17441.654999999999"/>
    <n v="13953.324000000002"/>
    <n v="86709.94200000001"/>
    <n v="3288.9978000000001"/>
    <n v="6577.9956000000002"/>
    <n v="6577.9956000000002"/>
    <n v="260129.82600000003"/>
    <n v="4.6547945205479451"/>
    <n v="2890.3314000000005"/>
    <n v="269077.97526575346"/>
    <n v="529207.80126575346"/>
  </r>
  <r>
    <s v="G07717"/>
    <x v="3"/>
    <s v="Nelia Sellner  "/>
    <d v="2011-10-24T00:00:00"/>
    <s v="Banda 15"/>
    <x v="2"/>
    <n v="13432"/>
    <n v="1208.8799999999999"/>
    <n v="1611.84"/>
    <n v="1074.56"/>
    <n v="3626.6400000000003"/>
    <n v="3492.32"/>
    <n v="24446.239999999998"/>
    <n v="946.95600000000002"/>
    <n v="1893.912"/>
    <n v="0"/>
    <n v="73338.720000000001"/>
    <n v="6.1972602739726028"/>
    <n v="814.8746666666666"/>
    <n v="100999.80799999999"/>
    <n v="174338.52799999999"/>
  </r>
  <r>
    <s v="A07444"/>
    <x v="0"/>
    <s v="Santa Brister  "/>
    <d v="2017-05-18T00:00:00"/>
    <s v="Banda 15"/>
    <x v="1"/>
    <n v="8650.8000000000011"/>
    <n v="692.06400000000008"/>
    <n v="778.57200000000012"/>
    <n v="1038.096"/>
    <n v="2768.2560000000003"/>
    <n v="3287.3040000000005"/>
    <n v="17215.092000000001"/>
    <n v="697.25448000000006"/>
    <n v="1394.5089600000001"/>
    <n v="0"/>
    <n v="51645.275999999998"/>
    <n v="0.62739726027397258"/>
    <n v="573.83640000000003"/>
    <n v="7200.4677041095892"/>
    <n v="58845.743704109584"/>
  </r>
  <r>
    <s v="L07464"/>
    <x v="3"/>
    <s v="Johnette Chapple  "/>
    <d v="2017-02-15T00:00:00"/>
    <s v="Banda 15"/>
    <x v="0"/>
    <n v="15732.2"/>
    <n v="1258.576"/>
    <n v="314.64400000000001"/>
    <n v="1258.576"/>
    <n v="4090.3720000000003"/>
    <n v="5191.6260000000002"/>
    <n v="27845.994000000002"/>
    <n v="1109.1201000000001"/>
    <n v="2218.2402000000002"/>
    <n v="2218.2402000000002"/>
    <n v="83537.982000000004"/>
    <n v="0.8794520547945206"/>
    <n v="928.1998000000001"/>
    <n v="16326.144427397263"/>
    <n v="99864.126427397263"/>
  </r>
  <r>
    <s v="L07617"/>
    <x v="1"/>
    <s v="Krystyna Summerlin  "/>
    <d v="2014-08-26T00:00:00"/>
    <s v="Banda 16"/>
    <x v="0"/>
    <n v="16772.800000000003"/>
    <n v="838.64000000000021"/>
    <n v="335.45600000000007"/>
    <n v="838.64000000000021"/>
    <n v="6373.6640000000016"/>
    <n v="5367.2960000000012"/>
    <n v="30526.496000000003"/>
    <n v="1175.7732800000001"/>
    <n v="2351.5465600000002"/>
    <n v="2351.5465600000002"/>
    <n v="91579.488000000012"/>
    <n v="3.3561643835616439"/>
    <n v="1017.5498666666667"/>
    <n v="68301.292420091326"/>
    <n v="159880.78042009135"/>
  </r>
  <r>
    <s v="G07997"/>
    <x v="2"/>
    <s v="Sha Desimone  "/>
    <d v="2017-03-16T00:00:00"/>
    <s v="Banda 15"/>
    <x v="2"/>
    <n v="14469"/>
    <n v="868.14"/>
    <n v="1591.59"/>
    <n v="2025.66"/>
    <n v="5642.91"/>
    <n v="5642.91"/>
    <n v="30240.21"/>
    <n v="1215.396"/>
    <n v="2430.7919999999999"/>
    <n v="0"/>
    <n v="90720.63"/>
    <n v="0.8"/>
    <n v="1008.0069999999999"/>
    <n v="16128.112000000001"/>
    <n v="106848.742"/>
  </r>
  <r>
    <s v="L-8280"/>
    <x v="0"/>
    <s v="Adelia Monty  "/>
    <d v="2015-07-02T00:00:00"/>
    <s v="Banda 15"/>
    <x v="1"/>
    <n v="10305.9"/>
    <n v="515.29499999999996"/>
    <n v="1339.7670000000001"/>
    <n v="103.059"/>
    <n v="4019.3009999999999"/>
    <n v="2988.7109999999998"/>
    <n v="19272.032999999999"/>
    <n v="728.62712999999985"/>
    <n v="1457.2542599999997"/>
    <n v="0"/>
    <n v="57816.099000000002"/>
    <n v="2.506849315068493"/>
    <n v="642.40109999999993"/>
    <n v="32208.055150684926"/>
    <n v="90024.154150684932"/>
  </r>
  <r>
    <s v="A-7331"/>
    <x v="1"/>
    <s v="Saundra Smiddy  "/>
    <d v="2016-09-17T00:00:00"/>
    <s v="Banda 15"/>
    <x v="0"/>
    <n v="16148.000000000002"/>
    <n v="1614.8000000000002"/>
    <n v="1937.7600000000002"/>
    <n v="1130.3600000000001"/>
    <n v="4037.0000000000005"/>
    <n v="6297.7200000000012"/>
    <n v="31165.640000000007"/>
    <n v="1277.3068000000003"/>
    <n v="2554.6136000000006"/>
    <n v="2554.6136000000006"/>
    <n v="93496.920000000013"/>
    <n v="1.2931506849315069"/>
    <n v="1038.8546666666668"/>
    <n v="26867.912474885852"/>
    <n v="120364.83247488586"/>
  </r>
  <r>
    <s v="R07435"/>
    <x v="0"/>
    <s v="Janene Wellman  "/>
    <d v="2014-09-20T00:00:00"/>
    <s v="Banda 18"/>
    <x v="1"/>
    <n v="41148"/>
    <n v="2880.36"/>
    <n v="6172.2"/>
    <n v="6172.2"/>
    <n v="12344.4"/>
    <n v="15636.24"/>
    <n v="84353.4"/>
    <n v="3427.6283999999996"/>
    <n v="6855.2567999999992"/>
    <n v="0"/>
    <n v="253060.19999999998"/>
    <n v="3.2876712328767121"/>
    <n v="2811.7799999999997"/>
    <n v="184884.16438356161"/>
    <n v="437944.36438356159"/>
  </r>
  <r>
    <s v="L-8172"/>
    <x v="1"/>
    <s v="Charisse Weist  "/>
    <d v="2010-12-02T00:00:00"/>
    <s v="Banda 17"/>
    <x v="4"/>
    <n v="33501.25"/>
    <n v="2010.0749999999998"/>
    <n v="3350.125"/>
    <n v="1340.05"/>
    <n v="13400.5"/>
    <n v="10720.4"/>
    <n v="64322.400000000001"/>
    <n v="2479.0924999999997"/>
    <n v="4958.1849999999995"/>
    <n v="4958.1849999999995"/>
    <n v="192967.2"/>
    <n v="7.0904109589041093"/>
    <n v="2144.08"/>
    <n v="304048.16657534242"/>
    <n v="497015.36657534243"/>
  </r>
  <r>
    <s v="G07438"/>
    <x v="1"/>
    <s v="Kelley Bonenfant  "/>
    <d v="2016-03-26T00:00:00"/>
    <s v="Banda 15"/>
    <x v="1"/>
    <n v="10047.6"/>
    <n v="602.85599999999999"/>
    <n v="703.33200000000011"/>
    <n v="904.28399999999999"/>
    <n v="3215.232"/>
    <n v="3014.28"/>
    <n v="18487.583999999999"/>
    <n v="718.40340000000003"/>
    <n v="1436.8068000000001"/>
    <n v="0"/>
    <n v="55462.751999999993"/>
    <n v="1.7726027397260273"/>
    <n v="616.25279999999998"/>
    <n v="21847.428032876713"/>
    <n v="77310.180032876699"/>
  </r>
  <r>
    <s v="G-8285"/>
    <x v="4"/>
    <s v="Graciela Hufford  "/>
    <d v="2016-04-04T00:00:00"/>
    <s v="Banda 15"/>
    <x v="2"/>
    <n v="8982"/>
    <n v="898.2"/>
    <n v="538.91999999999996"/>
    <n v="898.2"/>
    <n v="2604.7799999999997"/>
    <n v="3502.98"/>
    <n v="17425.080000000002"/>
    <n v="713.17079999999999"/>
    <n v="1426.3416"/>
    <n v="0"/>
    <n v="52275.240000000005"/>
    <n v="1.747945205479452"/>
    <n v="580.83600000000001"/>
    <n v="20305.390027397261"/>
    <n v="72580.630027397274"/>
  </r>
  <r>
    <s v="R-7427"/>
    <x v="0"/>
    <s v="Herlinda Thorp  "/>
    <d v="2017-10-10T00:00:00"/>
    <s v="Banda 15"/>
    <x v="2"/>
    <n v="8782"/>
    <n v="702.56000000000006"/>
    <n v="1229.48"/>
    <n v="1317.3"/>
    <n v="3512.8"/>
    <n v="2371.1400000000003"/>
    <n v="17915.28"/>
    <n v="692.02160000000003"/>
    <n v="1384.0432000000001"/>
    <n v="0"/>
    <n v="53745.84"/>
    <n v="0.23013698630136986"/>
    <n v="597.17599999999993"/>
    <n v="2748.6456986301368"/>
    <n v="56494.485698630131"/>
  </r>
  <r>
    <s v="A07757"/>
    <x v="0"/>
    <s v="Tomoko Vierra  "/>
    <d v="2014-09-15T00:00:00"/>
    <s v="Banda 15"/>
    <x v="2"/>
    <n v="15117"/>
    <n v="907.02"/>
    <n v="755.85"/>
    <n v="302.34000000000003"/>
    <n v="3779.25"/>
    <n v="5744.46"/>
    <n v="26605.919999999998"/>
    <n v="1068.7719"/>
    <n v="2137.5437999999999"/>
    <n v="0"/>
    <n v="79817.759999999995"/>
    <n v="3.3013698630136985"/>
    <n v="886.86399999999992"/>
    <n v="58557.32164383561"/>
    <n v="138375.08164383561"/>
  </r>
  <r>
    <s v="L08023"/>
    <x v="0"/>
    <s v="Willian Lahr  "/>
    <d v="2013-03-10T00:00:00"/>
    <s v="Banda 15"/>
    <x v="1"/>
    <n v="8823.6"/>
    <n v="882.36000000000013"/>
    <n v="441.18000000000006"/>
    <n v="970.596"/>
    <n v="2382.3720000000003"/>
    <n v="2205.9"/>
    <n v="15706.008"/>
    <n v="609.71076000000005"/>
    <n v="1219.4215200000001"/>
    <n v="0"/>
    <n v="47118.023999999998"/>
    <n v="4.8191780821917805"/>
    <n v="523.53359999999998"/>
    <n v="50460.033008219165"/>
    <n v="97578.057008219155"/>
  </r>
  <r>
    <s v="L-7583"/>
    <x v="2"/>
    <s v="Jeni Buchman  "/>
    <d v="2012-11-15T00:00:00"/>
    <s v="Banda 15"/>
    <x v="0"/>
    <n v="9639.3000000000011"/>
    <n v="481.96500000000009"/>
    <n v="1445.8950000000002"/>
    <n v="192.78600000000003"/>
    <n v="3855.7200000000007"/>
    <n v="3566.5410000000002"/>
    <n v="19182.207000000002"/>
    <n v="750.90147000000002"/>
    <n v="1501.80294"/>
    <n v="1501.80294"/>
    <n v="57546.621000000006"/>
    <n v="5.1342465753424653"/>
    <n v="639.40690000000006"/>
    <n v="65657.453731506845"/>
    <n v="123204.07473150684"/>
  </r>
  <r>
    <s v="R08271"/>
    <x v="1"/>
    <s v="Jordon Deschamp  "/>
    <d v="2011-07-23T00:00:00"/>
    <s v="Banda 15"/>
    <x v="0"/>
    <n v="11260.7"/>
    <n v="563.03500000000008"/>
    <n v="788.24900000000014"/>
    <n v="900.85600000000011"/>
    <n v="4166.4589999999998"/>
    <n v="3716.0310000000004"/>
    <n v="21395.329999999998"/>
    <n v="833.29180000000019"/>
    <n v="1666.5836000000004"/>
    <n v="1666.5836000000004"/>
    <n v="64185.989999999991"/>
    <n v="6.4520547945205475"/>
    <n v="713.1776666666666"/>
    <n v="92029.22767123286"/>
    <n v="156215.21767123285"/>
  </r>
  <r>
    <s v="G-7593"/>
    <x v="3"/>
    <s v="Edwardo Hardrick  "/>
    <d v="2014-05-13T00:00:00"/>
    <s v="Banda 15"/>
    <x v="0"/>
    <n v="9904.4000000000015"/>
    <n v="891.39600000000007"/>
    <n v="1089.4840000000002"/>
    <n v="891.39600000000007"/>
    <n v="2674.1880000000006"/>
    <n v="3664.6280000000006"/>
    <n v="19115.492000000006"/>
    <n v="775.51452000000018"/>
    <n v="1551.0290400000004"/>
    <n v="1551.0290400000004"/>
    <n v="57346.476000000017"/>
    <n v="3.6438356164383561"/>
    <n v="637.18306666666683"/>
    <n v="46435.807050228323"/>
    <n v="103782.28305022835"/>
  </r>
  <r>
    <s v="G08065"/>
    <x v="2"/>
    <s v="Sha Desimone  "/>
    <d v="2012-08-29T00:00:00"/>
    <s v="Banda 15"/>
    <x v="4"/>
    <n v="13636.25"/>
    <n v="1227.2625"/>
    <n v="1363.625"/>
    <n v="136.36250000000001"/>
    <n v="4363.6000000000004"/>
    <n v="4772.6875"/>
    <n v="25499.787499999999"/>
    <n v="1009.0825"/>
    <n v="2018.165"/>
    <n v="2018.165"/>
    <n v="76499.362499999988"/>
    <n v="5.3479452054794523"/>
    <n v="849.99291666666659"/>
    <n v="90914.310867579901"/>
    <n v="167413.67336757988"/>
  </r>
  <r>
    <s v="L07899"/>
    <x v="3"/>
    <s v="Davina Farraj  "/>
    <d v="2014-02-24T00:00:00"/>
    <s v="Banda 16"/>
    <x v="2"/>
    <n v="18285"/>
    <n v="1279.95"/>
    <n v="1645.6499999999999"/>
    <n v="182.85"/>
    <n v="4936.9500000000007"/>
    <n v="6948.3"/>
    <n v="33278.700000000004"/>
    <n v="1334.8050000000003"/>
    <n v="2669.6100000000006"/>
    <n v="0"/>
    <n v="99836.1"/>
    <n v="3.8575342465753426"/>
    <n v="1109.2900000000002"/>
    <n v="85582.483287671246"/>
    <n v="185418.58328767127"/>
  </r>
  <r>
    <s v="L08198"/>
    <x v="1"/>
    <s v="Aretha Newbern  "/>
    <d v="2015-07-30T00:00:00"/>
    <s v="Banda 16"/>
    <x v="1"/>
    <n v="13824.9"/>
    <n v="1244.241"/>
    <n v="138.249"/>
    <n v="276.49799999999999"/>
    <n v="4009.2209999999995"/>
    <n v="4147.4699999999993"/>
    <n v="23640.578999999998"/>
    <n v="919.35584999999992"/>
    <n v="1838.7116999999998"/>
    <n v="0"/>
    <n v="70921.736999999994"/>
    <n v="2.43013698630137"/>
    <n v="788.01929999999993"/>
    <n v="38299.896936986297"/>
    <n v="109221.6339369863"/>
  </r>
  <r>
    <s v="L-7454"/>
    <x v="5"/>
    <s v="Gabrielle Merriman  "/>
    <d v="2013-02-10T00:00:00"/>
    <s v="Banda 20"/>
    <x v="0"/>
    <n v="125208.6"/>
    <n v="7512.5159999999996"/>
    <n v="12520.86"/>
    <n v="11268.773999999999"/>
    <n v="32554.236000000004"/>
    <n v="42570.924000000006"/>
    <n v="231635.91000000003"/>
    <n v="9227.8738200000007"/>
    <n v="18455.747640000001"/>
    <n v="18455.747640000001"/>
    <n v="694907.7300000001"/>
    <n v="4.8958904109589039"/>
    <n v="7721.197000000001"/>
    <n v="756042.68706849322"/>
    <n v="1450950.4170684933"/>
  </r>
  <r>
    <s v="R-7433"/>
    <x v="1"/>
    <s v="Jayme Tolleson  "/>
    <d v="2014-02-16T00:00:00"/>
    <s v="Banda 15"/>
    <x v="4"/>
    <n v="10317.5"/>
    <n v="722.22500000000002"/>
    <n v="1341.2750000000001"/>
    <n v="825.4"/>
    <n v="3507.9500000000003"/>
    <n v="4023.8250000000003"/>
    <n v="20738.174999999999"/>
    <n v="834.6857500000001"/>
    <n v="1669.3715000000002"/>
    <n v="1669.3715000000002"/>
    <n v="62214.524999999994"/>
    <n v="3.8794520547945206"/>
    <n v="691.27249999999992"/>
    <n v="53635.170410958897"/>
    <n v="115849.6954109589"/>
  </r>
  <r>
    <s v="L07486"/>
    <x v="3"/>
    <s v="Davina Farraj  "/>
    <d v="2016-04-18T00:00:00"/>
    <s v="Banda 15"/>
    <x v="1"/>
    <n v="7884"/>
    <n v="709.56"/>
    <n v="394.20000000000005"/>
    <n v="946.07999999999993"/>
    <n v="2759.3999999999996"/>
    <n v="2207.5200000000004"/>
    <n v="14900.76"/>
    <n v="579.47400000000005"/>
    <n v="1158.9480000000001"/>
    <n v="0"/>
    <n v="44702.28"/>
    <n v="1.7095890410958905"/>
    <n v="496.69200000000001"/>
    <n v="16982.784"/>
    <n v="61685.063999999998"/>
  </r>
  <r>
    <s v="L-7561"/>
    <x v="6"/>
    <s v="Mary Herb  "/>
    <d v="2013-02-22T00:00:00"/>
    <s v="Banda 15"/>
    <x v="2"/>
    <n v="9323"/>
    <n v="745.84"/>
    <n v="1025.53"/>
    <n v="1211.99"/>
    <n v="3449.5099999999998"/>
    <n v="2423.98"/>
    <n v="18179.850000000002"/>
    <n v="699.22499999999991"/>
    <n v="1398.4499999999998"/>
    <n v="0"/>
    <n v="54539.55"/>
    <n v="4.8630136986301373"/>
    <n v="605.99500000000012"/>
    <n v="58939.239726027408"/>
    <n v="113478.7897260274"/>
  </r>
  <r>
    <s v="L07805"/>
    <x v="0"/>
    <s v="Anastacia Delacruz  "/>
    <d v="2012-03-22T00:00:00"/>
    <s v="Banda 19"/>
    <x v="2"/>
    <n v="52173"/>
    <n v="5217.3"/>
    <n v="3652.11"/>
    <n v="2086.92"/>
    <n v="18260.55"/>
    <n v="15651.9"/>
    <n v="97041.78"/>
    <n v="3772.1079"/>
    <n v="7544.2157999999999"/>
    <n v="0"/>
    <n v="291125.33999999997"/>
    <n v="5.7863013698630139"/>
    <n v="3234.7260000000001"/>
    <n v="374341.98969863018"/>
    <n v="665467.32969863014"/>
  </r>
  <r>
    <s v="L-8277"/>
    <x v="1"/>
    <s v="Daysi Armas  "/>
    <d v="2012-02-01T00:00:00"/>
    <s v="Banda 15"/>
    <x v="0"/>
    <n v="15774.000000000002"/>
    <n v="1104.1800000000003"/>
    <n v="2208.3600000000006"/>
    <n v="1735.14"/>
    <n v="4889.9400000000005"/>
    <n v="6309.6000000000013"/>
    <n v="32021.220000000005"/>
    <n v="1302.9324000000001"/>
    <n v="2605.8648000000003"/>
    <n v="2605.8648000000003"/>
    <n v="96063.660000000018"/>
    <n v="5.9232876712328766"/>
    <n v="1067.3740000000003"/>
    <n v="126447.26509589043"/>
    <n v="222510.92509589044"/>
  </r>
  <r>
    <s v="R08165"/>
    <x v="7"/>
    <s v="Sha Desimone  "/>
    <d v="2012-06-29T00:00:00"/>
    <s v="Banda 15"/>
    <x v="2"/>
    <n v="10449"/>
    <n v="626.93999999999994"/>
    <n v="1149.3900000000001"/>
    <n v="1044.9000000000001"/>
    <n v="4179.6000000000004"/>
    <n v="3239.19"/>
    <n v="20689.02"/>
    <n v="801.43830000000003"/>
    <n v="1602.8766000000001"/>
    <n v="0"/>
    <n v="62067.06"/>
    <n v="5.515068493150685"/>
    <n v="689.63400000000001"/>
    <n v="76067.574904109599"/>
    <n v="138134.63490410958"/>
  </r>
  <r>
    <s v="R-7508"/>
    <x v="7"/>
    <s v="Shonta Stefan  "/>
    <d v="2015-11-05T00:00:00"/>
    <s v="Banda 15"/>
    <x v="2"/>
    <n v="10547"/>
    <n v="949.23"/>
    <n v="210.94"/>
    <n v="1582.05"/>
    <n v="3902.39"/>
    <n v="3585.9800000000005"/>
    <n v="20777.59"/>
    <n v="828.99420000000009"/>
    <n v="1657.9884000000002"/>
    <n v="0"/>
    <n v="62332.770000000004"/>
    <n v="2.1616438356164385"/>
    <n v="692.5863333333333"/>
    <n v="29942.499561643835"/>
    <n v="92275.269561643843"/>
  </r>
  <r>
    <s v="L07363"/>
    <x v="4"/>
    <s v="Lyla Falzone  "/>
    <d v="2017-08-05T00:00:00"/>
    <s v="Banda 15"/>
    <x v="2"/>
    <n v="13773"/>
    <n v="826.38"/>
    <n v="550.91999999999996"/>
    <n v="1101.8399999999999"/>
    <n v="4820.5499999999993"/>
    <n v="4407.3599999999997"/>
    <n v="25480.05"/>
    <n v="993.03330000000005"/>
    <n v="1986.0666000000001"/>
    <n v="0"/>
    <n v="76440.149999999994"/>
    <n v="0.41095890410958902"/>
    <n v="849.33499999999992"/>
    <n v="6980.8356164383549"/>
    <n v="83420.985616438353"/>
  </r>
  <r>
    <s v="A-7623"/>
    <x v="1"/>
    <s v="Tyrell Herrmann  "/>
    <d v="2015-03-07T00:00:00"/>
    <s v="Banda 15"/>
    <x v="2"/>
    <n v="11275"/>
    <n v="1014.75"/>
    <n v="225.5"/>
    <n v="225.5"/>
    <n v="4059"/>
    <n v="3720.75"/>
    <n v="20520.5"/>
    <n v="801.65249999999992"/>
    <n v="1603.3049999999998"/>
    <n v="0"/>
    <n v="61561.5"/>
    <n v="2.8273972602739725"/>
    <n v="684.01666666666665"/>
    <n v="38679.736986301366"/>
    <n v="100241.23698630137"/>
  </r>
  <r>
    <s v="L-8436"/>
    <x v="2"/>
    <s v="Brigida Arzate  "/>
    <d v="2012-07-17T00:00:00"/>
    <s v="Banda 16"/>
    <x v="2"/>
    <n v="15447"/>
    <n v="1390.23"/>
    <n v="1544.7"/>
    <n v="617.88"/>
    <n v="4170.6900000000005"/>
    <n v="4788.57"/>
    <n v="27959.07"/>
    <n v="1099.8264000000001"/>
    <n v="2199.6528000000003"/>
    <n v="0"/>
    <n v="83877.209999999992"/>
    <n v="5.4657534246575343"/>
    <n v="931.96899999999994"/>
    <n v="101878.25506849313"/>
    <n v="185755.46506849313"/>
  </r>
  <r>
    <s v="G08084"/>
    <x v="1"/>
    <s v="Aretha Newbern  "/>
    <d v="2015-03-07T00:00:00"/>
    <s v="Banda 19"/>
    <x v="2"/>
    <n v="64266"/>
    <n v="5783.94"/>
    <n v="4498.6200000000008"/>
    <n v="8997.2400000000016"/>
    <n v="21207.780000000002"/>
    <n v="22493.1"/>
    <n v="127246.68"/>
    <n v="5115.5736000000006"/>
    <n v="10231.147200000001"/>
    <n v="0"/>
    <n v="381740.04"/>
    <n v="2.8273972602739725"/>
    <n v="4241.5559999999996"/>
    <n v="239851.27627397259"/>
    <n v="621591.31627397262"/>
  </r>
  <r>
    <s v="G-8136"/>
    <x v="3"/>
    <s v="Noble Portis  "/>
    <d v="2013-12-16T00:00:00"/>
    <s v="Banda 17"/>
    <x v="2"/>
    <n v="32572"/>
    <n v="2605.7600000000002"/>
    <n v="977.16"/>
    <n v="4560.0800000000008"/>
    <n v="9120.1600000000017"/>
    <n v="8468.7200000000012"/>
    <n v="58303.880000000012"/>
    <n v="2267.0112000000004"/>
    <n v="4534.0224000000007"/>
    <n v="0"/>
    <n v="174911.64000000004"/>
    <n v="4.0493150684931507"/>
    <n v="1943.462666666667"/>
    <n v="157393.85322374431"/>
    <n v="332305.49322374433"/>
  </r>
  <r>
    <s v="A-7590"/>
    <x v="3"/>
    <s v="Kimi Witter  "/>
    <d v="2015-11-14T00:00:00"/>
    <s v="Banda 15"/>
    <x v="2"/>
    <n v="10303"/>
    <n v="721.21"/>
    <n v="618.17999999999995"/>
    <n v="824.24"/>
    <n v="2575.75"/>
    <n v="2575.75"/>
    <n v="17618.129999999997"/>
    <n v="675.8768"/>
    <n v="1351.7536"/>
    <n v="0"/>
    <n v="52854.389999999992"/>
    <n v="2.1369863013698631"/>
    <n v="587.27099999999996"/>
    <n v="25099.801643835614"/>
    <n v="77954.191643835598"/>
  </r>
  <r>
    <s v="R07355"/>
    <x v="0"/>
    <s v="Oneida Cosio  "/>
    <d v="2012-04-23T00:00:00"/>
    <s v="Banda 16"/>
    <x v="2"/>
    <n v="14708"/>
    <n v="1029.5600000000002"/>
    <n v="1470.8000000000002"/>
    <n v="1470.8000000000002"/>
    <n v="4118.2400000000007"/>
    <n v="5294.88"/>
    <n v="28092.280000000002"/>
    <n v="1129.5744"/>
    <n v="2259.1487999999999"/>
    <n v="0"/>
    <n v="84276.840000000011"/>
    <n v="5.6986301369863011"/>
    <n v="936.40933333333339"/>
    <n v="106725.0089497717"/>
    <n v="191001.84894977172"/>
  </r>
  <r>
    <s v="G08116"/>
    <x v="3"/>
    <s v="Santa Brister  "/>
    <d v="2011-09-29T00:00:00"/>
    <s v="Banda 15"/>
    <x v="1"/>
    <n v="13344.300000000001"/>
    <n v="667.21500000000015"/>
    <n v="266.88600000000002"/>
    <n v="266.88600000000002"/>
    <n v="4803.9480000000003"/>
    <n v="4403.6190000000006"/>
    <n v="23752.853999999999"/>
    <n v="916.75341000000003"/>
    <n v="1833.5068200000001"/>
    <n v="0"/>
    <n v="71258.562000000005"/>
    <n v="6.2657534246575342"/>
    <n v="791.76179999999999"/>
    <n v="99219.684197260271"/>
    <n v="170478.24619726028"/>
  </r>
  <r>
    <s v="G-8053"/>
    <x v="3"/>
    <s v="Kimberely Houtz  "/>
    <d v="2014-03-24T00:00:00"/>
    <s v="Banda 15"/>
    <x v="0"/>
    <n v="11793.1"/>
    <n v="825.51700000000005"/>
    <n v="707.58600000000001"/>
    <n v="471.72400000000005"/>
    <n v="3302.0680000000002"/>
    <n v="2948.2750000000001"/>
    <n v="20048.27"/>
    <n v="760.6549500000001"/>
    <n v="1521.3099000000002"/>
    <n v="1521.3099000000002"/>
    <n v="60144.81"/>
    <n v="3.7808219178082192"/>
    <n v="668.27566666666667"/>
    <n v="50532.625753424654"/>
    <n v="110677.43575342465"/>
  </r>
  <r>
    <s v="L-7625"/>
    <x v="0"/>
    <s v="Nathalie Boettcher  "/>
    <d v="2014-03-06T00:00:00"/>
    <s v="Banda 16"/>
    <x v="2"/>
    <n v="18727"/>
    <n v="936.35"/>
    <n v="936.35"/>
    <n v="749.08"/>
    <n v="7303.5300000000007"/>
    <n v="5430.83"/>
    <n v="34083.14"/>
    <n v="1292.163"/>
    <n v="2584.326"/>
    <n v="0"/>
    <n v="102249.42"/>
    <n v="3.8301369863013699"/>
    <n v="1136.1046666666666"/>
    <n v="87028.730082191774"/>
    <n v="189278.15008219177"/>
  </r>
  <r>
    <s v="A-7911"/>
    <x v="0"/>
    <s v="Sha Desimone  "/>
    <d v="2015-03-18T00:00:00"/>
    <s v="Banda 17"/>
    <x v="0"/>
    <n v="23529.000000000004"/>
    <n v="1176.4500000000003"/>
    <n v="3294.0600000000009"/>
    <n v="2117.61"/>
    <n v="6352.8300000000017"/>
    <n v="6823.4100000000008"/>
    <n v="43293.360000000015"/>
    <n v="1682.3235000000004"/>
    <n v="3364.6470000000008"/>
    <n v="3364.6470000000008"/>
    <n v="129880.08000000005"/>
    <n v="2.7972602739726029"/>
    <n v="1443.1120000000005"/>
    <n v="80735.197369863046"/>
    <n v="210615.27736986309"/>
  </r>
  <r>
    <s v="R-7754"/>
    <x v="0"/>
    <s v="Leontine Longacre  "/>
    <d v="2014-05-03T00:00:00"/>
    <s v="Banda 16"/>
    <x v="1"/>
    <n v="16533.900000000001"/>
    <n v="1157.3730000000003"/>
    <n v="1818.7290000000003"/>
    <n v="1322.7120000000002"/>
    <n v="5290.8480000000009"/>
    <n v="4133.4750000000004"/>
    <n v="30257.037000000004"/>
    <n v="1152.4128300000002"/>
    <n v="2304.8256600000004"/>
    <n v="0"/>
    <n v="90771.111000000004"/>
    <n v="3.6712328767123288"/>
    <n v="1008.5679000000001"/>
    <n v="74053.752657534264"/>
    <n v="164824.86365753427"/>
  </r>
  <r>
    <s v="R-7617"/>
    <x v="3"/>
    <s v="Pandora Chang  "/>
    <d v="2015-11-24T00:00:00"/>
    <s v="Banda 15"/>
    <x v="1"/>
    <n v="7859.7"/>
    <n v="550.17900000000009"/>
    <n v="550.17900000000009"/>
    <n v="1100.3580000000002"/>
    <n v="2986.6860000000001"/>
    <n v="2672.2980000000002"/>
    <n v="15719.400000000001"/>
    <n v="622.48824000000002"/>
    <n v="1244.97648"/>
    <n v="0"/>
    <n v="47158.200000000004"/>
    <n v="2.1095890410958904"/>
    <n v="523.98"/>
    <n v="22107.649315068495"/>
    <n v="69265.849315068495"/>
  </r>
  <r>
    <s v="A08437"/>
    <x v="3"/>
    <s v="Erich Gattis  "/>
    <d v="2012-11-09T00:00:00"/>
    <s v="Banda 16"/>
    <x v="0"/>
    <n v="20192.7"/>
    <n v="2019.2700000000002"/>
    <n v="605.78099999999995"/>
    <n v="2221.1970000000001"/>
    <n v="7673.2260000000006"/>
    <n v="8077.0800000000008"/>
    <n v="40789.254000000001"/>
    <n v="1657.8206700000001"/>
    <n v="3315.6413400000001"/>
    <n v="3315.6413400000001"/>
    <n v="122367.762"/>
    <n v="5.1506849315068495"/>
    <n v="1359.6418000000001"/>
    <n v="140061.730630137"/>
    <n v="262429.49263013701"/>
  </r>
  <r>
    <s v="R07798"/>
    <x v="3"/>
    <s v="Mayme Gorney  "/>
    <d v="2014-09-11T00:00:00"/>
    <s v="Banda 15"/>
    <x v="3"/>
    <n v="9064.5"/>
    <n v="725.16"/>
    <n v="906.45"/>
    <n v="362.58"/>
    <n v="3172.5749999999998"/>
    <n v="2266.125"/>
    <n v="16497.39"/>
    <n v="623.63760000000002"/>
    <n v="1247.2752"/>
    <n v="0"/>
    <n v="49492.17"/>
    <n v="3.3123287671232875"/>
    <n v="549.91300000000001"/>
    <n v="36429.852986301368"/>
    <n v="85922.022986301366"/>
  </r>
  <r>
    <s v="G08247"/>
    <x v="3"/>
    <s v="Quinn Coller  "/>
    <d v="2014-07-18T00:00:00"/>
    <s v="Banda 15"/>
    <x v="0"/>
    <n v="15541.900000000001"/>
    <n v="1243.3520000000001"/>
    <n v="1554.1900000000003"/>
    <n v="2331.2850000000003"/>
    <n v="4040.8940000000007"/>
    <n v="6061.3410000000003"/>
    <n v="30772.962"/>
    <n v="1265.1106600000001"/>
    <n v="2530.2213200000001"/>
    <n v="2530.2213200000001"/>
    <n v="92318.885999999999"/>
    <n v="3.463013698630137"/>
    <n v="1025.7654"/>
    <n v="71044.792635616439"/>
    <n v="163363.67863561644"/>
  </r>
  <r>
    <s v="R07637"/>
    <x v="1"/>
    <s v="Margareta Schwing  "/>
    <d v="2011-09-29T00:00:00"/>
    <s v="Banda 15"/>
    <x v="0"/>
    <n v="10214.6"/>
    <n v="715.02200000000005"/>
    <n v="1430.0440000000001"/>
    <n v="1532.19"/>
    <n v="3881.5480000000002"/>
    <n v="2655.7960000000003"/>
    <n v="20429.200000000004"/>
    <n v="785.5027399999999"/>
    <n v="1571.0054799999998"/>
    <n v="1571.0054799999998"/>
    <n v="61287.600000000013"/>
    <n v="6.2657534246575342"/>
    <n v="680.97333333333347"/>
    <n v="85336.219908675819"/>
    <n v="146623.81990867582"/>
  </r>
  <r>
    <s v="G-8335"/>
    <x v="0"/>
    <s v="Susanna Vosburgh  "/>
    <d v="2013-11-28T00:00:00"/>
    <s v="Banda 15"/>
    <x v="1"/>
    <n v="7663.5"/>
    <n v="459.81"/>
    <n v="766.35"/>
    <n v="383.17500000000001"/>
    <n v="2145.7800000000002"/>
    <n v="1992.51"/>
    <n v="13411.125"/>
    <n v="511.15545000000003"/>
    <n v="1022.3109000000001"/>
    <n v="0"/>
    <n v="40233.375"/>
    <n v="4.0986301369863014"/>
    <n v="447.03750000000002"/>
    <n v="36644.827397260276"/>
    <n v="76878.202397260276"/>
  </r>
  <r>
    <s v="R08092"/>
    <x v="0"/>
    <s v="Della Muniz  "/>
    <d v="2017-10-12T00:00:00"/>
    <s v="Banda 16"/>
    <x v="2"/>
    <n v="20912"/>
    <n v="1045.6000000000001"/>
    <n v="1463.8400000000001"/>
    <n v="2091.2000000000003"/>
    <n v="7319.2"/>
    <n v="7737.44"/>
    <n v="40569.279999999999"/>
    <n v="1614.4063999999998"/>
    <n v="3228.8127999999997"/>
    <n v="0"/>
    <n v="121707.84"/>
    <n v="0.22465753424657534"/>
    <n v="1352.3093333333334"/>
    <n v="6076.1296073059366"/>
    <n v="127783.96960730593"/>
  </r>
  <r>
    <s v="L-8245"/>
    <x v="3"/>
    <s v="Lean Hersom  "/>
    <d v="2013-04-16T00:00:00"/>
    <s v="Banda 17"/>
    <x v="4"/>
    <n v="31765"/>
    <n v="1905.8999999999999"/>
    <n v="4129.45"/>
    <n v="952.94999999999993"/>
    <n v="12388.35"/>
    <n v="8894.2000000000007"/>
    <n v="60035.849999999991"/>
    <n v="2274.3740000000003"/>
    <n v="4548.7480000000005"/>
    <n v="4548.7480000000005"/>
    <n v="180107.55"/>
    <n v="4.7178082191780826"/>
    <n v="2001.1949999999997"/>
    <n v="188825.08438356163"/>
    <n v="368932.63438356161"/>
  </r>
  <r>
    <s v="A08496"/>
    <x v="3"/>
    <s v="Sha Desimone  "/>
    <d v="2012-08-22T00:00:00"/>
    <s v="Banda 16"/>
    <x v="3"/>
    <n v="13143.75"/>
    <n v="1314.375"/>
    <n v="262.875"/>
    <n v="525.75"/>
    <n v="4074.5625"/>
    <n v="4731.75"/>
    <n v="24053.0625"/>
    <n v="963.4368750000001"/>
    <n v="1926.8737500000002"/>
    <n v="0"/>
    <n v="72159.1875"/>
    <n v="5.3671232876712329"/>
    <n v="801.76874999999995"/>
    <n v="86063.8345890411"/>
    <n v="158223.0220890411"/>
  </r>
  <r>
    <s v="A-8044"/>
    <x v="0"/>
    <s v="Sandy Mcgrady  "/>
    <d v="2015-03-20T00:00:00"/>
    <s v="Banda 15"/>
    <x v="2"/>
    <n v="9848"/>
    <n v="492.40000000000003"/>
    <n v="1083.28"/>
    <n v="689.36"/>
    <n v="3545.2799999999997"/>
    <n v="3840.7200000000003"/>
    <n v="19499.04"/>
    <n v="777.99200000000008"/>
    <n v="1555.9840000000002"/>
    <n v="0"/>
    <n v="58497.120000000003"/>
    <n v="2.7917808219178082"/>
    <n v="649.96800000000007"/>
    <n v="36291.363945205478"/>
    <n v="94788.483945205488"/>
  </r>
  <r>
    <s v="R07372"/>
    <x v="3"/>
    <s v="Tanner Cambridge  "/>
    <d v="2015-09-08T00:00:00"/>
    <s v="Banda 17"/>
    <x v="2"/>
    <n v="25210"/>
    <n v="2268.9"/>
    <n v="3025.2"/>
    <n v="1512.6"/>
    <n v="8319.3000000000011"/>
    <n v="8319.3000000000011"/>
    <n v="48655.3"/>
    <n v="1921.0020000000002"/>
    <n v="3842.0040000000004"/>
    <n v="0"/>
    <n v="145965.90000000002"/>
    <n v="2.3205479452054796"/>
    <n v="1621.8433333333335"/>
    <n v="75271.304292237444"/>
    <n v="221237.20429223747"/>
  </r>
  <r>
    <s v="L07987"/>
    <x v="0"/>
    <s v="Gerente"/>
    <d v="2016-01-21T00:00:00"/>
    <s v="Banda 17"/>
    <x v="0"/>
    <n v="25833.500000000004"/>
    <n v="1550.0100000000002"/>
    <n v="2841.6850000000004"/>
    <n v="1033.3400000000001"/>
    <n v="8783.3900000000012"/>
    <n v="8783.3900000000012"/>
    <n v="48825.315000000002"/>
    <n v="1911.6790000000003"/>
    <n v="3823.3580000000006"/>
    <n v="3823.3580000000006"/>
    <n v="146475.94500000001"/>
    <n v="1.9506849315068493"/>
    <n v="1627.5105000000001"/>
    <n v="63495.204164383569"/>
    <n v="209971.14916438359"/>
  </r>
  <r>
    <s v="R07306"/>
    <x v="3"/>
    <s v="Sandy Faison  "/>
    <d v="2016-11-10T00:00:00"/>
    <s v="Banda 16"/>
    <x v="0"/>
    <n v="23722.600000000002"/>
    <n v="2135.0340000000001"/>
    <n v="2372.2600000000002"/>
    <n v="2846.712"/>
    <n v="9251.8140000000003"/>
    <n v="8065.6840000000011"/>
    <n v="48394.103999999999"/>
    <n v="1919.15834"/>
    <n v="3838.3166799999999"/>
    <n v="3838.3166799999999"/>
    <n v="145182.31200000001"/>
    <n v="1.1452054794520548"/>
    <n v="1613.1368"/>
    <n v="36947.462049315065"/>
    <n v="182129.77404931508"/>
  </r>
  <r>
    <s v="R07344"/>
    <x v="1"/>
    <s v="Nelia Sellner  "/>
    <d v="2012-04-11T00:00:00"/>
    <s v="Banda 16"/>
    <x v="0"/>
    <n v="24394.7"/>
    <n v="2439.4700000000003"/>
    <n v="243.947"/>
    <n v="1707.6290000000001"/>
    <n v="7806.3040000000001"/>
    <n v="6342.6220000000003"/>
    <n v="42934.672000000006"/>
    <n v="1651.5211899999999"/>
    <n v="3303.0423799999999"/>
    <n v="3303.0423799999999"/>
    <n v="128804.01600000002"/>
    <n v="5.7315068493150685"/>
    <n v="1431.1557333333335"/>
    <n v="164053.57776073061"/>
    <n v="292857.59376073064"/>
  </r>
  <r>
    <s v="R08474"/>
    <x v="0"/>
    <s v="Lean Hersom  "/>
    <d v="2011-09-01T00:00:00"/>
    <s v="Banda 15"/>
    <x v="1"/>
    <n v="11691"/>
    <n v="818.37000000000012"/>
    <n v="467.64"/>
    <n v="116.91"/>
    <n v="3390.39"/>
    <n v="3741.12"/>
    <n v="20225.43"/>
    <n v="787.97339999999986"/>
    <n v="1575.9467999999997"/>
    <n v="0"/>
    <n v="60676.29"/>
    <n v="6.3424657534246576"/>
    <n v="674.18100000000004"/>
    <n v="85519.398082191779"/>
    <n v="146195.68808219177"/>
  </r>
  <r>
    <s v="R-8333"/>
    <x v="0"/>
    <s v="Leontine Longacre  "/>
    <d v="2014-09-05T00:00:00"/>
    <s v="Banda 15"/>
    <x v="2"/>
    <n v="14687"/>
    <n v="1028.0900000000001"/>
    <n v="1028.0900000000001"/>
    <n v="146.87"/>
    <n v="4259.2299999999996"/>
    <n v="3671.75"/>
    <n v="24821.03"/>
    <n v="935.56189999999992"/>
    <n v="1871.1237999999998"/>
    <n v="0"/>
    <n v="74463.09"/>
    <n v="3.3287671232876712"/>
    <n v="827.36766666666665"/>
    <n v="55082.285753424658"/>
    <n v="129545.37575342465"/>
  </r>
  <r>
    <s v="A07892"/>
    <x v="2"/>
    <s v="Clara Lamas  "/>
    <d v="2010-12-06T00:00:00"/>
    <s v="Banda 15"/>
    <x v="1"/>
    <n v="7503.3"/>
    <n v="675.29700000000003"/>
    <n v="600.26400000000001"/>
    <n v="750.33"/>
    <n v="2626.1549999999997"/>
    <n v="2175.9569999999999"/>
    <n v="14331.302999999998"/>
    <n v="558.24551999999994"/>
    <n v="1116.4910399999999"/>
    <n v="0"/>
    <n v="42993.908999999992"/>
    <n v="7.0794520547945208"/>
    <n v="477.71009999999995"/>
    <n v="67638.514980821914"/>
    <n v="110632.42398082191"/>
  </r>
  <r>
    <s v="A-8479"/>
    <x v="0"/>
    <s v="Sandy Faison  "/>
    <d v="2014-08-18T00:00:00"/>
    <s v="Banda 15"/>
    <x v="1"/>
    <n v="11911.5"/>
    <n v="1072.0349999999999"/>
    <n v="833.80500000000006"/>
    <n v="1786.7249999999999"/>
    <n v="3216.105"/>
    <n v="4288.1399999999994"/>
    <n v="23108.31"/>
    <n v="941.00850000000003"/>
    <n v="1882.0170000000001"/>
    <n v="0"/>
    <n v="69324.930000000008"/>
    <n v="3.3780821917808219"/>
    <n v="770.27700000000004"/>
    <n v="52041.180328767128"/>
    <n v="121366.11032876713"/>
  </r>
  <r>
    <s v="G-8275"/>
    <x v="6"/>
    <s v="Brigida Arzate  "/>
    <d v="2014-06-27T00:00:00"/>
    <s v="Banda 15"/>
    <x v="2"/>
    <n v="15278"/>
    <n v="763.90000000000009"/>
    <n v="458.34"/>
    <n v="152.78"/>
    <n v="5805.64"/>
    <n v="6111.2000000000007"/>
    <n v="28569.859999999997"/>
    <n v="1132.0998000000002"/>
    <n v="2264.1996000000004"/>
    <n v="0"/>
    <n v="85709.579999999987"/>
    <n v="3.5205479452054793"/>
    <n v="952.32866666666655"/>
    <n v="67054.374611872132"/>
    <n v="152763.95461187212"/>
  </r>
  <r>
    <s v="R-7421"/>
    <x v="6"/>
    <s v="Geraldo Marty  "/>
    <d v="2015-03-13T00:00:00"/>
    <s v="Banda 15"/>
    <x v="1"/>
    <n v="9513"/>
    <n v="475.65000000000003"/>
    <n v="1236.69"/>
    <n v="665.91000000000008"/>
    <n v="3329.5499999999997"/>
    <n v="3614.94"/>
    <n v="18835.739999999998"/>
    <n v="749.62439999999992"/>
    <n v="1499.2487999999998"/>
    <n v="0"/>
    <n v="56507.219999999994"/>
    <n v="2.8109589041095893"/>
    <n v="627.85799999999995"/>
    <n v="35297.660712328769"/>
    <n v="91804.88071232877"/>
  </r>
  <r>
    <s v="A07318"/>
    <x v="4"/>
    <s v="Quinn Coller  "/>
    <d v="2014-08-04T00:00:00"/>
    <s v="Banda 17"/>
    <x v="1"/>
    <n v="20001.600000000002"/>
    <n v="1000.0800000000002"/>
    <n v="2600.2080000000005"/>
    <n v="2600.2080000000005"/>
    <n v="7000.56"/>
    <n v="5600.4480000000012"/>
    <n v="38803.104000000007"/>
    <n v="1496.1196800000002"/>
    <n v="2992.2393600000005"/>
    <n v="0"/>
    <n v="116409.31200000002"/>
    <n v="3.4164383561643836"/>
    <n v="1293.4368000000002"/>
    <n v="88378.941895890428"/>
    <n v="204788.25389589043"/>
  </r>
  <r>
    <s v="G08492"/>
    <x v="0"/>
    <s v="Pandora Chang  "/>
    <d v="2012-08-24T00:00:00"/>
    <s v="Banda 16"/>
    <x v="2"/>
    <n v="18838"/>
    <n v="1130.28"/>
    <n v="1507.04"/>
    <n v="1130.28"/>
    <n v="6593.2999999999993"/>
    <n v="5463.0199999999995"/>
    <n v="34661.919999999998"/>
    <n v="1329.9628"/>
    <n v="2659.9256"/>
    <n v="0"/>
    <n v="103985.76"/>
    <n v="5.3616438356164382"/>
    <n v="1155.3973333333333"/>
    <n v="123896.57979908676"/>
    <n v="227882.33979908674"/>
  </r>
  <r>
    <s v="A-8445"/>
    <x v="2"/>
    <s v="Anastacia Delacruz  "/>
    <d v="2011-01-24T00:00:00"/>
    <s v="Banda 15"/>
    <x v="2"/>
    <n v="15198"/>
    <n v="1519.8000000000002"/>
    <n v="151.97999999999999"/>
    <n v="911.88"/>
    <n v="4559.3999999999996"/>
    <n v="5927.22"/>
    <n v="28268.28"/>
    <n v="1150.4886000000001"/>
    <n v="2300.9772000000003"/>
    <n v="0"/>
    <n v="84804.84"/>
    <n v="6.9452054794520546"/>
    <n v="942.27599999999995"/>
    <n v="130886.00876712329"/>
    <n v="215690.8487671233"/>
  </r>
  <r>
    <s v="R07941"/>
    <x v="5"/>
    <s v="Roosevelt Saleem  "/>
    <d v="2016-01-30T00:00:00"/>
    <s v="Banda 15"/>
    <x v="2"/>
    <n v="12955"/>
    <n v="1295.5"/>
    <n v="1813.7000000000003"/>
    <n v="259.10000000000002"/>
    <n v="4404.7000000000007"/>
    <n v="4663.8"/>
    <n v="25391.8"/>
    <n v="1010.4900000000002"/>
    <n v="2020.9800000000005"/>
    <n v="0"/>
    <n v="76175.399999999994"/>
    <n v="1.9260273972602739"/>
    <n v="846.39333333333332"/>
    <n v="32603.534977168947"/>
    <n v="108778.93497716894"/>
  </r>
  <r>
    <s v="A-7379"/>
    <x v="3"/>
    <s v="Charisse Weist  "/>
    <d v="2011-08-18T00:00:00"/>
    <s v="Banda 15"/>
    <x v="1"/>
    <n v="11851.2"/>
    <n v="1185.1200000000001"/>
    <n v="118.51200000000001"/>
    <n v="1659.1680000000003"/>
    <n v="3673.8720000000003"/>
    <n v="4384.9440000000004"/>
    <n v="22872.816000000003"/>
    <n v="931.50432000000012"/>
    <n v="1863.0086400000002"/>
    <n v="0"/>
    <n v="68618.448000000004"/>
    <n v="6.3808219178082188"/>
    <n v="762.42720000000008"/>
    <n v="97298.243769863024"/>
    <n v="165916.69176986301"/>
  </r>
  <r>
    <s v="R-8256"/>
    <x v="1"/>
    <s v="Wade Landen  "/>
    <d v="2015-07-21T00:00:00"/>
    <s v="Banda 16"/>
    <x v="0"/>
    <n v="24200.000000000004"/>
    <n v="1452.0000000000002"/>
    <n v="1936.0000000000002"/>
    <n v="1452.0000000000002"/>
    <n v="7502.0000000000009"/>
    <n v="7744.0000000000009"/>
    <n v="44286.000000000007"/>
    <n v="1730.3000000000004"/>
    <n v="3460.6000000000008"/>
    <n v="3460.6000000000008"/>
    <n v="132858.00000000003"/>
    <n v="2.4547945205479453"/>
    <n v="1476.2000000000003"/>
    <n v="72475.353424657558"/>
    <n v="205333.3534246576"/>
  </r>
  <r>
    <s v="R08353"/>
    <x v="0"/>
    <s v="Audrea Franke  "/>
    <d v="2013-09-26T00:00:00"/>
    <s v="Banda 15"/>
    <x v="2"/>
    <n v="12129"/>
    <n v="970.32"/>
    <n v="242.58"/>
    <n v="727.74"/>
    <n v="3881.28"/>
    <n v="4609.0200000000004"/>
    <n v="22559.94"/>
    <n v="907.24919999999997"/>
    <n v="1814.4983999999999"/>
    <n v="0"/>
    <n v="67679.819999999992"/>
    <n v="4.2712328767123289"/>
    <n v="751.99799999999993"/>
    <n v="64239.171616438354"/>
    <n v="131918.99161643835"/>
  </r>
  <r>
    <s v="L08159"/>
    <x v="3"/>
    <s v="Earnest Anderton  "/>
    <d v="2012-02-03T00:00:00"/>
    <s v="Banda 17"/>
    <x v="4"/>
    <n v="26615"/>
    <n v="2129.1999999999998"/>
    <n v="3459.9500000000003"/>
    <n v="2661.5"/>
    <n v="9049.1"/>
    <n v="7718.3499999999995"/>
    <n v="51633.1"/>
    <n v="2009.4324999999999"/>
    <n v="4018.8649999999998"/>
    <n v="4018.8649999999998"/>
    <n v="154899.29999999999"/>
    <n v="5.9178082191780819"/>
    <n v="1721.1033333333332"/>
    <n v="203703.18904109587"/>
    <n v="358602.48904109583"/>
  </r>
  <r>
    <s v="A07508"/>
    <x v="3"/>
    <s v="Willian Lahr  "/>
    <d v="2011-12-18T00:00:00"/>
    <s v="Banda 19"/>
    <x v="0"/>
    <n v="52889.100000000006"/>
    <n v="2644.4550000000004"/>
    <n v="4760.0190000000002"/>
    <n v="2115.5640000000003"/>
    <n v="13751.166000000001"/>
    <n v="14808.948000000002"/>
    <n v="90969.252000000008"/>
    <n v="3490.6806000000006"/>
    <n v="6981.3612000000012"/>
    <n v="6981.3612000000012"/>
    <n v="272907.75600000005"/>
    <n v="6.0465753424657533"/>
    <n v="3032.3084000000003"/>
    <n v="366701.62404383562"/>
    <n v="639609.38004383561"/>
  </r>
  <r>
    <s v="L-7546"/>
    <x v="0"/>
    <s v="Graciela Hufford  "/>
    <d v="2013-07-18T00:00:00"/>
    <s v="Banda 15"/>
    <x v="2"/>
    <n v="11355"/>
    <n v="794.85"/>
    <n v="340.65"/>
    <n v="567.75"/>
    <n v="3065.8500000000004"/>
    <n v="2952.3"/>
    <n v="19076.400000000001"/>
    <n v="728.99099999999999"/>
    <n v="1457.982"/>
    <n v="0"/>
    <n v="57229.200000000004"/>
    <n v="4.463013698630137"/>
    <n v="635.88"/>
    <n v="56758.823013698631"/>
    <n v="113988.02301369864"/>
  </r>
  <r>
    <s v="G-7746"/>
    <x v="0"/>
    <s v="Graciela Hufford  "/>
    <d v="2013-07-10T00:00:00"/>
    <s v="Banda 15"/>
    <x v="0"/>
    <n v="13312.2"/>
    <n v="1064.9760000000001"/>
    <n v="1464.3420000000001"/>
    <n v="1198.098"/>
    <n v="4126.7820000000002"/>
    <n v="4792.3919999999998"/>
    <n v="25958.79"/>
    <n v="1041.01404"/>
    <n v="2082.02808"/>
    <n v="2082.02808"/>
    <n v="77876.37"/>
    <n v="4.484931506849315"/>
    <n v="865.29300000000001"/>
    <n v="77615.596767123294"/>
    <n v="155491.96676712329"/>
  </r>
  <r>
    <s v="G-8370"/>
    <x v="3"/>
    <s v="Erich Gattis  "/>
    <d v="2014-08-28T00:00:00"/>
    <s v="Banda 17"/>
    <x v="2"/>
    <n v="31492"/>
    <n v="3149.2000000000003"/>
    <n v="3779.04"/>
    <n v="314.92"/>
    <n v="10392.36"/>
    <n v="10707.28"/>
    <n v="59834.799999999996"/>
    <n v="2361.9"/>
    <n v="4723.8"/>
    <n v="0"/>
    <n v="179504.4"/>
    <n v="3.3506849315068492"/>
    <n v="1994.4933333333331"/>
    <n v="133658.37515981734"/>
    <n v="313162.77515981731"/>
  </r>
  <r>
    <s v="G-7915"/>
    <x v="1"/>
    <s v="Pandora Chang  "/>
    <d v="2015-11-09T00:00:00"/>
    <s v="Banda 15"/>
    <x v="0"/>
    <n v="10412.6"/>
    <n v="728.88200000000006"/>
    <n v="1145.386"/>
    <n v="1353.6380000000001"/>
    <n v="3332.0320000000002"/>
    <n v="2915.5280000000002"/>
    <n v="19888.065999999999"/>
    <n v="773.65617999999995"/>
    <n v="1547.3123599999999"/>
    <n v="1547.3123599999999"/>
    <n v="59664.197999999997"/>
    <n v="2.1506849315068495"/>
    <n v="662.9355333333333"/>
    <n v="28515.309242009134"/>
    <n v="88179.507242009131"/>
  </r>
  <r>
    <s v="R07381"/>
    <x v="0"/>
    <s v="Ileen Reynosa  "/>
    <d v="2016-11-11T00:00:00"/>
    <s v="Banda 16"/>
    <x v="0"/>
    <n v="24472.800000000003"/>
    <n v="1957.8240000000003"/>
    <n v="3670.9200000000005"/>
    <n v="3181.4640000000004"/>
    <n v="7097.1120000000001"/>
    <n v="7097.1120000000001"/>
    <n v="47477.232000000011"/>
    <n v="1867.2746400000001"/>
    <n v="3734.5492800000002"/>
    <n v="3734.5492800000002"/>
    <n v="142431.69600000003"/>
    <n v="1.1424657534246576"/>
    <n v="1582.5744000000004"/>
    <n v="36160.74108493152"/>
    <n v="178592.43708493153"/>
  </r>
  <r>
    <s v="R-7602"/>
    <x v="0"/>
    <s v="Trudy Gaulding  "/>
    <d v="2011-10-26T00:00:00"/>
    <s v="Banda 15"/>
    <x v="3"/>
    <n v="9018"/>
    <n v="811.62"/>
    <n v="1082.1599999999999"/>
    <n v="1352.7"/>
    <n v="2344.6800000000003"/>
    <n v="2885.76"/>
    <n v="17494.920000000002"/>
    <n v="702.50220000000002"/>
    <n v="1405.0044"/>
    <n v="0"/>
    <n v="52484.760000000009"/>
    <n v="6.1917808219178081"/>
    <n v="583.1640000000001"/>
    <n v="72216.473424657554"/>
    <n v="124701.23342465756"/>
  </r>
  <r>
    <s v="A08198"/>
    <x v="0"/>
    <s v="Pandora Chang  "/>
    <d v="2015-08-25T00:00:00"/>
    <s v="Banda 15"/>
    <x v="2"/>
    <n v="15236"/>
    <n v="1371.24"/>
    <n v="914.16"/>
    <n v="1828.32"/>
    <n v="5180.2400000000007"/>
    <n v="5637.32"/>
    <n v="30167.280000000002"/>
    <n v="1217.3564000000001"/>
    <n v="2434.7128000000002"/>
    <n v="0"/>
    <n v="90501.840000000011"/>
    <n v="2.3589041095890413"/>
    <n v="1005.5760000000001"/>
    <n v="47441.147178082203"/>
    <n v="137942.98717808223"/>
  </r>
  <r>
    <s v="L07304"/>
    <x v="3"/>
    <s v="Shannan Dingess  "/>
    <d v="2013-07-13T00:00:00"/>
    <s v="Banda 15"/>
    <x v="0"/>
    <n v="10412.6"/>
    <n v="728.88200000000006"/>
    <n v="833.00800000000004"/>
    <n v="520.63"/>
    <n v="2915.5280000000002"/>
    <n v="3956.788"/>
    <n v="19367.435999999998"/>
    <n v="779.90373999999997"/>
    <n v="1559.8074799999999"/>
    <n v="1559.8074799999999"/>
    <n v="58102.30799999999"/>
    <n v="4.4767123287671229"/>
    <n v="645.58119999999997"/>
    <n v="57801.62634520547"/>
    <n v="115903.93434520546"/>
  </r>
  <r>
    <s v="G-7736"/>
    <x v="1"/>
    <s v="Pandora Chang  "/>
    <d v="2015-03-25T00:00:00"/>
    <s v="Banda 16"/>
    <x v="4"/>
    <n v="19853.75"/>
    <n v="1588.3"/>
    <n v="2580.9875000000002"/>
    <n v="1389.7625"/>
    <n v="5161.9750000000004"/>
    <n v="5559.05"/>
    <n v="36133.825000000004"/>
    <n v="1407.6308749999998"/>
    <n v="2815.2617499999997"/>
    <n v="2815.2617499999997"/>
    <n v="108401.47500000001"/>
    <n v="2.7780821917808218"/>
    <n v="1204.4608333333335"/>
    <n v="66921.823835616451"/>
    <n v="175323.29883561644"/>
  </r>
  <r>
    <s v="A07910"/>
    <x v="3"/>
    <s v="Susanna Vosburgh  "/>
    <d v="2014-04-24T00:00:00"/>
    <s v="Banda 15"/>
    <x v="0"/>
    <n v="10676.6"/>
    <n v="1067.6600000000001"/>
    <n v="213.53200000000001"/>
    <n v="1387.9580000000001"/>
    <n v="4270.6400000000003"/>
    <n v="4163.8740000000007"/>
    <n v="21780.263999999999"/>
    <n v="881.88715999999999"/>
    <n v="1763.77432"/>
    <n v="1763.77432"/>
    <n v="65340.792000000001"/>
    <n v="3.6958904109589041"/>
    <n v="726.00879999999995"/>
    <n v="53664.979243835616"/>
    <n v="119005.77124383562"/>
  </r>
  <r>
    <s v="G08200"/>
    <x v="1"/>
    <s v="Sha Desimone  "/>
    <d v="2013-04-10T00:00:00"/>
    <s v="Banda 15"/>
    <x v="1"/>
    <n v="13138.2"/>
    <n v="656.91000000000008"/>
    <n v="1970.73"/>
    <n v="1182.4380000000001"/>
    <n v="3678.6960000000004"/>
    <n v="3547.3140000000003"/>
    <n v="24174.288"/>
    <n v="930.18456000000003"/>
    <n v="1860.3691200000001"/>
    <n v="0"/>
    <n v="72522.864000000001"/>
    <n v="4.7342465753424658"/>
    <n v="805.80960000000005"/>
    <n v="76298.026783561654"/>
    <n v="148820.89078356166"/>
  </r>
  <r>
    <s v="A-8323"/>
    <x v="0"/>
    <s v="Candelaria Loya  "/>
    <d v="2013-10-21T00:00:00"/>
    <s v="Banda 15"/>
    <x v="2"/>
    <n v="11483"/>
    <n v="688.98"/>
    <n v="1607.6200000000001"/>
    <n v="918.64"/>
    <n v="2870.75"/>
    <n v="2985.58"/>
    <n v="20554.57"/>
    <n v="791.17870000000005"/>
    <n v="1582.3574000000001"/>
    <n v="0"/>
    <n v="61663.71"/>
    <n v="4.2027397260273975"/>
    <n v="685.15233333333333"/>
    <n v="57590.33859360731"/>
    <n v="119254.04859360731"/>
  </r>
  <r>
    <s v="L-7515"/>
    <x v="0"/>
    <s v="January Heslop  "/>
    <d v="2011-04-07T00:00:00"/>
    <s v="Banda 16"/>
    <x v="0"/>
    <n v="25271.4"/>
    <n v="2274.4259999999999"/>
    <n v="2021.7120000000002"/>
    <n v="758.14200000000005"/>
    <n v="8592.2760000000017"/>
    <n v="8592.2760000000017"/>
    <n v="47510.232000000004"/>
    <n v="1872.6107400000003"/>
    <n v="3745.2214800000006"/>
    <n v="3745.2214800000006"/>
    <n v="142530.696"/>
    <n v="6.7452054794520544"/>
    <n v="1583.6744000000001"/>
    <n v="213644.18481095889"/>
    <n v="356174.88081095892"/>
  </r>
  <r>
    <s v="G-8297"/>
    <x v="1"/>
    <s v="Johnette Chapple  "/>
    <d v="2012-10-30T00:00:00"/>
    <s v="Banda 16"/>
    <x v="2"/>
    <n v="22927"/>
    <n v="1604.89"/>
    <n v="687.81"/>
    <n v="3209.78"/>
    <n v="8024.45"/>
    <n v="8253.7199999999993"/>
    <n v="44707.65"/>
    <n v="1790.5987"/>
    <n v="3581.1974"/>
    <n v="0"/>
    <n v="134122.95000000001"/>
    <n v="5.1780821917808222"/>
    <n v="1490.2550000000001"/>
    <n v="154333.2575342466"/>
    <n v="288456.20753424661"/>
  </r>
  <r>
    <s v="A07601"/>
    <x v="0"/>
    <s v="Earnest Anderton  "/>
    <d v="2014-05-21T00:00:00"/>
    <s v="Banda 15"/>
    <x v="1"/>
    <n v="9179.1"/>
    <n v="917.91000000000008"/>
    <n v="1101.492"/>
    <n v="826.11900000000003"/>
    <n v="2845.5210000000002"/>
    <n v="3579.8490000000002"/>
    <n v="18449.991000000002"/>
    <n v="751.76828999999998"/>
    <n v="1503.53658"/>
    <n v="0"/>
    <n v="55349.973000000005"/>
    <n v="3.6219178082191781"/>
    <n v="614.99970000000008"/>
    <n v="44549.567309589052"/>
    <n v="99899.540309589065"/>
  </r>
  <r>
    <s v="L08263"/>
    <x v="3"/>
    <s v="Audrie Ehlert  "/>
    <d v="2011-12-09T00:00:00"/>
    <s v="Banda 16"/>
    <x v="0"/>
    <n v="18550.400000000001"/>
    <n v="927.5200000000001"/>
    <n v="1484.0320000000002"/>
    <n v="2040.5440000000001"/>
    <n v="6863.6480000000001"/>
    <n v="6863.6480000000001"/>
    <n v="36729.792000000001"/>
    <n v="1459.9164800000001"/>
    <n v="2919.8329600000002"/>
    <n v="2919.8329600000002"/>
    <n v="110189.376"/>
    <n v="6.0712328767123287"/>
    <n v="1224.3264000000001"/>
    <n v="148663.413830137"/>
    <n v="258852.78983013699"/>
  </r>
  <r>
    <s v="A07591"/>
    <x v="3"/>
    <s v="Margareta Schwing  "/>
    <d v="2013-04-12T00:00:00"/>
    <s v="Banda 15"/>
    <x v="2"/>
    <n v="12322"/>
    <n v="862.54000000000008"/>
    <n v="739.31999999999994"/>
    <n v="1725.0800000000002"/>
    <n v="4312.7"/>
    <n v="3080.5"/>
    <n v="23042.14"/>
    <n v="882.25519999999995"/>
    <n v="1764.5103999999999"/>
    <n v="0"/>
    <n v="69126.42"/>
    <n v="4.7287671232876711"/>
    <n v="768.07133333333331"/>
    <n v="72640.60938812785"/>
    <n v="141767.02938812785"/>
  </r>
  <r>
    <s v="L08036"/>
    <x v="3"/>
    <s v="Laverna Goble  "/>
    <d v="2013-04-22T00:00:00"/>
    <s v="Banda 15"/>
    <x v="2"/>
    <n v="14229"/>
    <n v="1422.9"/>
    <n v="569.16"/>
    <n v="1422.9"/>
    <n v="4268.7"/>
    <n v="4126.41"/>
    <n v="26039.07"/>
    <n v="1023.0651"/>
    <n v="2046.1302000000001"/>
    <n v="0"/>
    <n v="78117.209999999992"/>
    <n v="4.7013698630136984"/>
    <n v="867.96899999999994"/>
    <n v="81612.865972602725"/>
    <n v="159730.0759726027"/>
  </r>
  <r>
    <s v="L07478"/>
    <x v="3"/>
    <s v="Margurite Everton  "/>
    <d v="2014-09-28T00:00:00"/>
    <s v="Banda 15"/>
    <x v="0"/>
    <n v="14642.1"/>
    <n v="878.52599999999995"/>
    <n v="1757.0519999999999"/>
    <n v="1024.9470000000001"/>
    <n v="4831.893"/>
    <n v="4978.3140000000003"/>
    <n v="28112.832000000002"/>
    <n v="1106.9427599999999"/>
    <n v="2213.8855199999998"/>
    <n v="2213.8855199999998"/>
    <n v="84338.496000000014"/>
    <n v="3.2657534246575342"/>
    <n v="937.09440000000006"/>
    <n v="61206.384920547949"/>
    <n v="145544.88092054796"/>
  </r>
  <r>
    <s v="L07526"/>
    <x v="3"/>
    <s v="Gemma Percell  "/>
    <d v="2012-12-22T00:00:00"/>
    <s v="Banda 15"/>
    <x v="1"/>
    <n v="11347.2"/>
    <n v="794.30400000000009"/>
    <n v="567.36"/>
    <n v="1134.72"/>
    <n v="2950.2720000000004"/>
    <n v="4198.4639999999999"/>
    <n v="20992.32"/>
    <n v="849.90527999999995"/>
    <n v="1699.8105599999999"/>
    <n v="0"/>
    <n v="62976.959999999999"/>
    <n v="5.0328767123287674"/>
    <n v="699.74400000000003"/>
    <n v="70434.505643835626"/>
    <n v="133411.46564383563"/>
  </r>
  <r>
    <s v="A-7693"/>
    <x v="4"/>
    <s v="Nathalie Boettcher  "/>
    <d v="2016-06-07T00:00:00"/>
    <s v="Banda 16"/>
    <x v="4"/>
    <n v="17628.75"/>
    <n v="1234.0125"/>
    <n v="1057.7249999999999"/>
    <n v="1939.1624999999999"/>
    <n v="6170.0625"/>
    <n v="4759.7625000000007"/>
    <n v="32789.474999999999"/>
    <n v="1260.4556250000001"/>
    <n v="2520.9112500000001"/>
    <n v="2520.9112500000001"/>
    <n v="98368.424999999988"/>
    <n v="1.5726027397260274"/>
    <n v="1092.9824999999998"/>
    <n v="34376.545479452048"/>
    <n v="132744.97047945205"/>
  </r>
  <r>
    <s v="L-7736"/>
    <x v="0"/>
    <s v="Margarete Sauer  "/>
    <d v="2016-07-26T00:00:00"/>
    <s v="Banda 15"/>
    <x v="0"/>
    <n v="9713"/>
    <n v="777.04"/>
    <n v="194.26"/>
    <n v="874.17"/>
    <n v="2913.9"/>
    <n v="3885.2000000000003"/>
    <n v="18357.57"/>
    <n v="748.8723"/>
    <n v="1497.7446"/>
    <n v="1497.7446"/>
    <n v="55072.71"/>
    <n v="1.4383561643835616"/>
    <n v="611.91899999999998"/>
    <n v="17603.149315068491"/>
    <n v="72675.85931506849"/>
  </r>
  <r>
    <s v="G-7317"/>
    <x v="7"/>
    <s v="Lyla Falzone  "/>
    <d v="2014-08-02T00:00:00"/>
    <s v="Banda 15"/>
    <x v="0"/>
    <n v="16848.7"/>
    <n v="1684.8700000000001"/>
    <n v="1684.8700000000001"/>
    <n v="2527.3049999999998"/>
    <n v="4886.1229999999996"/>
    <n v="4212.1750000000002"/>
    <n v="31844.042999999998"/>
    <n v="1241.74919"/>
    <n v="2483.49838"/>
    <n v="2483.49838"/>
    <n v="95532.128999999986"/>
    <n v="3.4219178082191779"/>
    <n v="1061.4680999999998"/>
    <n v="72645.131884931499"/>
    <n v="168177.26088493149"/>
  </r>
  <r>
    <s v="A07596"/>
    <x v="0"/>
    <s v="Margarete Sauer  "/>
    <d v="2017-05-25T00:00:00"/>
    <s v="Banda 17"/>
    <x v="1"/>
    <n v="28371.600000000002"/>
    <n v="2553.444"/>
    <n v="567.43200000000002"/>
    <n v="283.71600000000001"/>
    <n v="9078.9120000000003"/>
    <n v="11348.640000000001"/>
    <n v="52203.744000000006"/>
    <n v="2108.0098800000001"/>
    <n v="4216.0197600000001"/>
    <n v="0"/>
    <n v="156611.23200000002"/>
    <n v="0.60821917808219184"/>
    <n v="1740.1248000000003"/>
    <n v="21167.545512328772"/>
    <n v="177778.77751232879"/>
  </r>
  <r>
    <s v="R-7689"/>
    <x v="3"/>
    <s v="Elma Matheney  "/>
    <d v="2013-03-08T00:00:00"/>
    <s v="Banda 15"/>
    <x v="0"/>
    <n v="15105.2"/>
    <n v="1510.5200000000002"/>
    <n v="604.20800000000008"/>
    <n v="302.10400000000004"/>
    <n v="4531.5600000000004"/>
    <n v="4078.4040000000005"/>
    <n v="26131.995999999999"/>
    <n v="1004.4957999999999"/>
    <n v="2008.9915999999998"/>
    <n v="2008.9915999999998"/>
    <n v="78395.987999999998"/>
    <n v="4.8246575342465752"/>
    <n v="871.06653333333327"/>
    <n v="84051.954257534235"/>
    <n v="162447.94225753425"/>
  </r>
  <r>
    <s v="L-7802"/>
    <x v="1"/>
    <s v="Tanner Cambridge  "/>
    <d v="2012-07-19T00:00:00"/>
    <s v="Banda 15"/>
    <x v="1"/>
    <n v="8959.5"/>
    <n v="716.76"/>
    <n v="806.35500000000002"/>
    <n v="1254.3300000000002"/>
    <n v="2419.0650000000001"/>
    <n v="2777.4450000000002"/>
    <n v="16933.455000000002"/>
    <n v="673.75440000000003"/>
    <n v="1347.5088000000001"/>
    <n v="0"/>
    <n v="50800.365000000005"/>
    <n v="5.4602739726027396"/>
    <n v="564.44850000000008"/>
    <n v="61640.869068493157"/>
    <n v="112441.23406849316"/>
  </r>
  <r>
    <s v="A-8218"/>
    <x v="3"/>
    <s v="Sarai Darosa  "/>
    <d v="2014-01-18T00:00:00"/>
    <s v="Banda 16"/>
    <x v="2"/>
    <n v="21967"/>
    <n v="1098.3500000000001"/>
    <n v="219.67000000000002"/>
    <n v="659.01"/>
    <n v="7029.4400000000005"/>
    <n v="8567.130000000001"/>
    <n v="39540.599999999991"/>
    <n v="1577.2306000000003"/>
    <n v="3154.4612000000006"/>
    <n v="0"/>
    <n v="118621.79999999997"/>
    <n v="3.9589041095890409"/>
    <n v="1318.0199999999998"/>
    <n v="104358.29589041093"/>
    <n v="222980.09589041088"/>
  </r>
  <r>
    <s v="G07894"/>
    <x v="2"/>
    <s v="Candelaria Loya  "/>
    <d v="2014-06-03T00:00:00"/>
    <s v="Banda 15"/>
    <x v="4"/>
    <n v="12737.5"/>
    <n v="1273.75"/>
    <n v="1910.625"/>
    <n v="1783.2500000000002"/>
    <n v="4585.5"/>
    <n v="3311.75"/>
    <n v="25602.375"/>
    <n v="993.52500000000009"/>
    <n v="1987.0500000000002"/>
    <n v="1987.0500000000002"/>
    <n v="76807.125"/>
    <n v="3.5863013698630137"/>
    <n v="853.41250000000002"/>
    <n v="61211.888356164382"/>
    <n v="138019.01335616439"/>
  </r>
  <r>
    <s v="G-8120"/>
    <x v="0"/>
    <s v="Laverna Goble  "/>
    <d v="2014-08-22T00:00:00"/>
    <s v="Banda 19"/>
    <x v="3"/>
    <n v="39650.25"/>
    <n v="3965.0250000000001"/>
    <n v="1586.01"/>
    <n v="2379.0149999999999"/>
    <n v="13877.5875"/>
    <n v="13084.5825"/>
    <n v="74542.47"/>
    <n v="2942.04855"/>
    <n v="5884.0971"/>
    <n v="0"/>
    <n v="223627.41"/>
    <n v="3.3671232876712329"/>
    <n v="2484.7490000000003"/>
    <n v="167329.12443835617"/>
    <n v="390956.53443835618"/>
  </r>
  <r>
    <s v="R07969"/>
    <x v="0"/>
    <s v="Kimi Witter  "/>
    <d v="2015-04-27T00:00:00"/>
    <s v="Banda 15"/>
    <x v="2"/>
    <n v="10317"/>
    <n v="722.19"/>
    <n v="103.17"/>
    <n v="1341.21"/>
    <n v="3817.29"/>
    <n v="2682.42"/>
    <n v="18983.28"/>
    <n v="726.31680000000006"/>
    <n v="1452.6336000000001"/>
    <n v="0"/>
    <n v="56949.84"/>
    <n v="2.6876712328767125"/>
    <n v="632.77599999999995"/>
    <n v="34013.87704109589"/>
    <n v="90963.717041095893"/>
  </r>
  <r>
    <s v="A08027"/>
    <x v="3"/>
    <s v="Tomoko Parente  "/>
    <d v="2011-11-12T00:00:00"/>
    <s v="Banda 17"/>
    <x v="3"/>
    <n v="16233"/>
    <n v="1298.6400000000001"/>
    <n v="1298.6400000000001"/>
    <n v="162.33000000000001"/>
    <n v="4058.25"/>
    <n v="5032.2299999999996"/>
    <n v="28083.09"/>
    <n v="1098.9741000000001"/>
    <n v="2197.9482000000003"/>
    <n v="0"/>
    <n v="84249.27"/>
    <n v="6.1452054794520548"/>
    <n v="936.10299999999995"/>
    <n v="115050.90569863011"/>
    <n v="199300.1756986301"/>
  </r>
  <r>
    <s v="L-7915"/>
    <x v="3"/>
    <s v="Gabrielle Merriman  "/>
    <d v="2013-10-29T00:00:00"/>
    <s v="Banda 15"/>
    <x v="2"/>
    <n v="14915"/>
    <n v="894.9"/>
    <n v="894.9"/>
    <n v="1193.2"/>
    <n v="4772.8"/>
    <n v="5667.7"/>
    <n v="28338.5"/>
    <n v="1136.5230000000001"/>
    <n v="2273.0460000000003"/>
    <n v="0"/>
    <n v="85015.5"/>
    <n v="4.1808219178082195"/>
    <n v="944.61666666666667"/>
    <n v="78985.48127853882"/>
    <n v="164000.98127853882"/>
  </r>
  <r>
    <s v="A-7732"/>
    <x v="1"/>
    <s v="Oneida Cosio  "/>
    <d v="2017-05-10T00:00:00"/>
    <s v="Banda 18"/>
    <x v="2"/>
    <n v="45983"/>
    <n v="3678.64"/>
    <n v="1839.32"/>
    <n v="2758.98"/>
    <n v="13794.9"/>
    <n v="12415.410000000002"/>
    <n v="80470.25"/>
    <n v="3094.6558999999997"/>
    <n v="6189.3117999999995"/>
    <n v="0"/>
    <n v="241410.75"/>
    <n v="0.64931506849315068"/>
    <n v="2682.3416666666667"/>
    <n v="34833.697260273977"/>
    <n v="276244.44726027397"/>
  </r>
  <r>
    <s v="G-7340"/>
    <x v="3"/>
    <s v="Earnest Anderton  "/>
    <d v="2014-03-31T00:00:00"/>
    <s v="Banda 16"/>
    <x v="1"/>
    <n v="13358.7"/>
    <n v="1335.8700000000001"/>
    <n v="935.10900000000015"/>
    <n v="1068.6960000000001"/>
    <n v="4541.9580000000005"/>
    <n v="3740.4360000000006"/>
    <n v="24980.769000000008"/>
    <n v="969.84162000000015"/>
    <n v="1939.6832400000003"/>
    <n v="0"/>
    <n v="74942.30700000003"/>
    <n v="3.7616438356164386"/>
    <n v="832.69230000000027"/>
    <n v="62645.8371452055"/>
    <n v="137588.14414520553"/>
  </r>
  <r>
    <s v="R08242"/>
    <x v="3"/>
    <s v="Juliet Pass  "/>
    <d v="2011-03-04T00:00:00"/>
    <s v="Banda 15"/>
    <x v="1"/>
    <n v="10493.1"/>
    <n v="734.51700000000005"/>
    <n v="944.37900000000002"/>
    <n v="314.79300000000001"/>
    <n v="3672.585"/>
    <n v="3882.4470000000001"/>
    <n v="20041.821"/>
    <n v="794.32767000000001"/>
    <n v="1588.65534"/>
    <n v="0"/>
    <n v="60125.463000000003"/>
    <n v="6.838356164383562"/>
    <n v="668.0607"/>
    <n v="91368.740120547955"/>
    <n v="151494.20312054796"/>
  </r>
  <r>
    <s v="L-7967"/>
    <x v="1"/>
    <s v="Tomoko Vierra  "/>
    <d v="2013-02-20T00:00:00"/>
    <s v="Banda 15"/>
    <x v="2"/>
    <n v="14492"/>
    <n v="1014.44"/>
    <n v="1739.04"/>
    <n v="1883.96"/>
    <n v="5506.96"/>
    <n v="4492.5199999999995"/>
    <n v="29128.92"/>
    <n v="1139.0711999999999"/>
    <n v="2278.1423999999997"/>
    <n v="0"/>
    <n v="87386.76"/>
    <n v="4.8684931506849312"/>
    <n v="970.96399999999994"/>
    <n v="94542.63167123287"/>
    <n v="181929.39167123288"/>
  </r>
  <r>
    <s v="G-8441"/>
    <x v="0"/>
    <s v="Emmy Trader  "/>
    <d v="2014-07-20T00:00:00"/>
    <s v="Banda 16"/>
    <x v="2"/>
    <n v="21599"/>
    <n v="1079.95"/>
    <n v="1295.94"/>
    <n v="2159.9"/>
    <n v="6911.68"/>
    <n v="7991.63"/>
    <n v="41038.1"/>
    <n v="1639.3641000000002"/>
    <n v="3278.7282000000005"/>
    <n v="0"/>
    <n v="123114.29999999999"/>
    <n v="3.4575342465753423"/>
    <n v="1367.9366666666667"/>
    <n v="94593.757442922375"/>
    <n v="217708.05744292238"/>
  </r>
  <r>
    <s v="A-7318"/>
    <x v="1"/>
    <s v="Tomoko Parente  "/>
    <d v="2017-08-01T00:00:00"/>
    <s v="Banda 17"/>
    <x v="2"/>
    <n v="31861"/>
    <n v="3186.1000000000004"/>
    <n v="2548.88"/>
    <n v="1274.44"/>
    <n v="11469.96"/>
    <n v="9558.2999999999993"/>
    <n v="59898.679999999993"/>
    <n v="2325.8530000000001"/>
    <n v="4651.7060000000001"/>
    <n v="0"/>
    <n v="179696.03999999998"/>
    <n v="0.42191780821917807"/>
    <n v="1996.6226666666664"/>
    <n v="16848.213187214609"/>
    <n v="196544.25318721458"/>
  </r>
  <r>
    <s v="G-7699"/>
    <x v="7"/>
    <s v="Wade Landen  "/>
    <d v="2013-01-31T00:00:00"/>
    <s v="Banda 20"/>
    <x v="2"/>
    <n v="63408"/>
    <n v="4438.5600000000004"/>
    <n v="8877.1200000000008"/>
    <n v="6340.8"/>
    <n v="24729.120000000003"/>
    <n v="20290.560000000001"/>
    <n v="128084.16"/>
    <n v="5002.8912"/>
    <n v="10005.7824"/>
    <n v="0"/>
    <n v="384252.48"/>
    <n v="4.9232876712328766"/>
    <n v="4269.4719999999998"/>
    <n v="420396.77720547945"/>
    <n v="804649.25720547943"/>
  </r>
  <r>
    <s v="R-8153"/>
    <x v="0"/>
    <s v="Lynne Gainey  "/>
    <d v="2015-08-28T00:00:00"/>
    <s v="Banda 17"/>
    <x v="2"/>
    <n v="32906"/>
    <n v="2632.48"/>
    <n v="3290.6000000000004"/>
    <n v="3619.66"/>
    <n v="8555.56"/>
    <n v="9213.68"/>
    <n v="60217.98"/>
    <n v="2359.3602000000001"/>
    <n v="4718.7204000000002"/>
    <n v="0"/>
    <n v="180653.94"/>
    <n v="2.3506849315068492"/>
    <n v="2007.2660000000001"/>
    <n v="94368.998794520536"/>
    <n v="275022.93879452057"/>
  </r>
  <r>
    <s v="G07586"/>
    <x v="3"/>
    <s v="Shenika Lamont  "/>
    <d v="2012-10-19T00:00:00"/>
    <s v="Banda 16"/>
    <x v="1"/>
    <n v="13119.300000000001"/>
    <n v="918.35100000000011"/>
    <n v="1311.9300000000003"/>
    <n v="655.96500000000015"/>
    <n v="3279.8250000000003"/>
    <n v="4591.7550000000001"/>
    <n v="23877.126000000004"/>
    <n v="953.7731100000002"/>
    <n v="1907.5462200000004"/>
    <n v="0"/>
    <n v="71631.378000000012"/>
    <n v="5.2082191780821914"/>
    <n v="795.90420000000017"/>
    <n v="82904.870367123294"/>
    <n v="154536.24836712331"/>
  </r>
  <r>
    <s v="A-8289"/>
    <x v="7"/>
    <s v="Sha Desimone  "/>
    <d v="2015-07-08T00:00:00"/>
    <s v="Banda 18"/>
    <x v="0"/>
    <n v="39428.400000000001"/>
    <n v="1971.42"/>
    <n v="788.5680000000001"/>
    <n v="3548.556"/>
    <n v="13011.372000000001"/>
    <n v="14588.508"/>
    <n v="73336.823999999993"/>
    <n v="2921.64444"/>
    <n v="5843.2888800000001"/>
    <n v="5843.2888800000001"/>
    <n v="220010.47199999998"/>
    <n v="2.4904109589041097"/>
    <n v="2444.5607999999997"/>
    <n v="121759.22012054794"/>
    <n v="341769.69212054793"/>
  </r>
  <r>
    <s v="R-7381"/>
    <x v="3"/>
    <s v="Sterling Huston  "/>
    <d v="2014-04-29T00:00:00"/>
    <s v="Banda 19"/>
    <x v="2"/>
    <n v="44837"/>
    <n v="3586.96"/>
    <n v="3586.96"/>
    <n v="5828.81"/>
    <n v="14796.210000000001"/>
    <n v="11657.62"/>
    <n v="84293.56"/>
    <n v="3255.1662000000001"/>
    <n v="6510.3324000000002"/>
    <n v="0"/>
    <n v="252880.68"/>
    <n v="3.6821917808219178"/>
    <n v="2809.7853333333333"/>
    <n v="206923.36920547945"/>
    <n v="459804.04920547944"/>
  </r>
  <r>
    <s v="A08344"/>
    <x v="6"/>
    <s v="Sterling Huston  "/>
    <d v="2012-10-29T00:00:00"/>
    <s v="Banda 15"/>
    <x v="2"/>
    <n v="15026"/>
    <n v="901.56"/>
    <n v="1652.86"/>
    <n v="1803.12"/>
    <n v="5860.14"/>
    <n v="5409.36"/>
    <n v="30653.039999999997"/>
    <n v="1215.6034"/>
    <n v="2431.2067999999999"/>
    <n v="0"/>
    <n v="91959.12"/>
    <n v="5.1808219178082195"/>
    <n v="1021.7679999999999"/>
    <n v="105871.96098630136"/>
    <n v="197831.08098630136"/>
  </r>
  <r>
    <s v="A-8207"/>
    <x v="3"/>
    <s v="Wade Landen  "/>
    <d v="2013-05-31T00:00:00"/>
    <s v="Banda 16"/>
    <x v="0"/>
    <n v="21896.600000000002"/>
    <n v="1532.7620000000004"/>
    <n v="3284.4900000000002"/>
    <n v="2627.5920000000001"/>
    <n v="5693.1160000000009"/>
    <n v="7882.7760000000007"/>
    <n v="42917.336000000003"/>
    <n v="1734.21072"/>
    <n v="3468.4214400000001"/>
    <n v="3468.4214400000001"/>
    <n v="128752.008"/>
    <n v="4.5945205479452058"/>
    <n v="1430.5778666666668"/>
    <n v="131456.38807671235"/>
    <n v="260208.39607671235"/>
  </r>
  <r>
    <s v="L-8350"/>
    <x v="0"/>
    <s v="Heide Kardos  "/>
    <d v="2017-10-12T00:00:00"/>
    <s v="Banda 15"/>
    <x v="0"/>
    <n v="16198.600000000002"/>
    <n v="1133.9020000000003"/>
    <n v="2429.7900000000004"/>
    <n v="1781.8460000000002"/>
    <n v="4697.5940000000001"/>
    <n v="6155.4680000000008"/>
    <n v="32397.200000000008"/>
    <n v="1312.0866000000001"/>
    <n v="2624.1732000000002"/>
    <n v="2624.1732000000002"/>
    <n v="97191.60000000002"/>
    <n v="0.22465753424657534"/>
    <n v="1079.906666666667"/>
    <n v="4852.1833789954344"/>
    <n v="102043.78337899546"/>
  </r>
  <r>
    <s v="R-7524"/>
    <x v="3"/>
    <s v="Audrea Franke  "/>
    <d v="2015-05-28T00:00:00"/>
    <s v="Banda 15"/>
    <x v="3"/>
    <n v="8508.75"/>
    <n v="680.7"/>
    <n v="1021.05"/>
    <n v="765.78750000000002"/>
    <n v="2297.3625000000002"/>
    <n v="3148.2375000000002"/>
    <n v="16421.887500000001"/>
    <n v="664.53337499999998"/>
    <n v="1329.06675"/>
    <n v="0"/>
    <n v="49265.662500000006"/>
    <n v="2.6027397260273974"/>
    <n v="547.39625000000001"/>
    <n v="28494.599315068492"/>
    <n v="77760.261815068501"/>
  </r>
  <r>
    <s v="L-8202"/>
    <x v="3"/>
    <s v="Adelia Monty  "/>
    <d v="2012-01-17T00:00:00"/>
    <s v="Banda 15"/>
    <x v="2"/>
    <n v="13128"/>
    <n v="787.68"/>
    <n v="918.96"/>
    <n v="656.40000000000009"/>
    <n v="5251.2000000000007"/>
    <n v="4200.96"/>
    <n v="24943.199999999997"/>
    <n v="962.28240000000005"/>
    <n v="1924.5648000000001"/>
    <n v="0"/>
    <n v="74829.599999999991"/>
    <n v="5.9643835616438352"/>
    <n v="831.43999999999994"/>
    <n v="99180.541369863"/>
    <n v="174010.14136986301"/>
  </r>
  <r>
    <s v="L-8465"/>
    <x v="4"/>
    <s v="Kandace Navin  "/>
    <d v="2017-03-24T00:00:00"/>
    <s v="Banda 15"/>
    <x v="2"/>
    <n v="12245"/>
    <n v="612.25"/>
    <n v="367.34999999999997"/>
    <n v="1346.95"/>
    <n v="3918.4"/>
    <n v="3183.7000000000003"/>
    <n v="21673.65"/>
    <n v="826.53750000000002"/>
    <n v="1653.075"/>
    <n v="0"/>
    <n v="65020.950000000004"/>
    <n v="0.77808219178082194"/>
    <n v="722.45500000000004"/>
    <n v="11242.587397260275"/>
    <n v="76263.537397260283"/>
  </r>
  <r>
    <s v="A-7736"/>
    <x v="0"/>
    <s v="January Heslop  "/>
    <d v="2016-01-08T00:00:00"/>
    <s v="Banda 17"/>
    <x v="1"/>
    <n v="27120.600000000002"/>
    <n v="2169.6480000000001"/>
    <n v="542.41200000000003"/>
    <n v="271.20600000000002"/>
    <n v="10577.034000000001"/>
    <n v="7322.5620000000008"/>
    <n v="48003.462"/>
    <n v="1808.9440200000004"/>
    <n v="3617.8880400000007"/>
    <n v="0"/>
    <n v="144010.386"/>
    <n v="1.9863013698630136"/>
    <n v="1600.1153999999999"/>
    <n v="63566.228219178076"/>
    <n v="207576.61421917807"/>
  </r>
  <r>
    <s v="R-8349"/>
    <x v="3"/>
    <s v="Idell Ding  "/>
    <d v="2011-12-19T00:00:00"/>
    <s v="Banda 16"/>
    <x v="0"/>
    <n v="15909.300000000001"/>
    <n v="1113.6510000000003"/>
    <n v="1113.6510000000003"/>
    <n v="2386.395"/>
    <n v="6204.6270000000004"/>
    <n v="4772.79"/>
    <n v="31500.414000000004"/>
    <n v="1228.1979600000002"/>
    <n v="2456.3959200000004"/>
    <n v="2456.3959200000004"/>
    <n v="94501.242000000013"/>
    <n v="6.043835616438356"/>
    <n v="1050.0138000000002"/>
    <n v="126922.21604383565"/>
    <n v="221423.45804383565"/>
  </r>
  <r>
    <s v="A07600"/>
    <x v="1"/>
    <s v="Hanh Kohut  "/>
    <d v="2013-05-15T00:00:00"/>
    <s v="Banda 15"/>
    <x v="0"/>
    <n v="14080.000000000002"/>
    <n v="1267.2"/>
    <n v="844.80000000000007"/>
    <n v="704.00000000000011"/>
    <n v="5491.2000000000007"/>
    <n v="5068.8"/>
    <n v="27456.000000000004"/>
    <n v="1086.9760000000001"/>
    <n v="2173.9520000000002"/>
    <n v="2173.9520000000002"/>
    <n v="82368.000000000015"/>
    <n v="4.6383561643835618"/>
    <n v="915.20000000000016"/>
    <n v="84900.471232876735"/>
    <n v="167268.47123287676"/>
  </r>
  <r>
    <s v="G07887"/>
    <x v="1"/>
    <s v="Lynne Gainey  "/>
    <d v="2016-09-06T00:00:00"/>
    <s v="Banda 16"/>
    <x v="0"/>
    <n v="24395.800000000003"/>
    <n v="2195.6220000000003"/>
    <n v="731.87400000000002"/>
    <n v="1951.6640000000002"/>
    <n v="7806.6560000000009"/>
    <n v="8050.6140000000014"/>
    <n v="45132.23"/>
    <n v="1788.2121400000001"/>
    <n v="3576.4242800000002"/>
    <n v="3576.4242800000002"/>
    <n v="135396.69"/>
    <n v="1.3232876712328767"/>
    <n v="1504.4076666666667"/>
    <n v="39815.282356164389"/>
    <n v="175211.97235616439"/>
  </r>
  <r>
    <s v="A-8000"/>
    <x v="6"/>
    <s v="Jordon Deschamp  "/>
    <d v="2016-03-13T00:00:00"/>
    <s v="Banda 16"/>
    <x v="2"/>
    <n v="22051"/>
    <n v="1102.55"/>
    <n v="2646.12"/>
    <n v="220.51"/>
    <n v="5953.77"/>
    <n v="6615.3"/>
    <n v="38589.25"/>
    <n v="1486.2374"/>
    <n v="2972.4748"/>
    <n v="0"/>
    <n v="115767.75"/>
    <n v="1.8082191780821917"/>
    <n v="1286.3083333333334"/>
    <n v="46518.547945205479"/>
    <n v="162286.29794520547"/>
  </r>
  <r>
    <s v="A07459"/>
    <x v="1"/>
    <s v="Laverna Goble  "/>
    <d v="2015-02-24T00:00:00"/>
    <s v="Banda 17"/>
    <x v="1"/>
    <n v="27073.8"/>
    <n v="2436.6419999999998"/>
    <n v="812.21399999999994"/>
    <n v="270.738"/>
    <n v="9205.0920000000006"/>
    <n v="8934.3539999999994"/>
    <n v="48732.840000000004"/>
    <n v="1905.9955199999999"/>
    <n v="3811.9910399999999"/>
    <n v="0"/>
    <n v="146198.52000000002"/>
    <n v="2.8575342465753426"/>
    <n v="1624.4280000000001"/>
    <n v="92837.172821917819"/>
    <n v="239035.69282191782"/>
  </r>
  <r>
    <s v="R08082"/>
    <x v="1"/>
    <s v="Edwardo Hardrick  "/>
    <d v="2013-05-01T00:00:00"/>
    <s v="Banda 18"/>
    <x v="3"/>
    <n v="25959.75"/>
    <n v="1817.1825000000001"/>
    <n v="1817.1825000000001"/>
    <n v="1817.1825000000001"/>
    <n v="10383.900000000001"/>
    <n v="7787.9249999999993"/>
    <n v="49583.122499999998"/>
    <n v="1908.0416250000003"/>
    <n v="3816.0832500000006"/>
    <n v="0"/>
    <n v="148749.36749999999"/>
    <n v="4.6767123287671231"/>
    <n v="1652.7707499999999"/>
    <n v="154590.6668630137"/>
    <n v="303340.03436301369"/>
  </r>
  <r>
    <s v="L07353"/>
    <x v="1"/>
    <s v="Valeria Boothby  "/>
    <d v="2017-05-11T00:00:00"/>
    <s v="Banda 18"/>
    <x v="2"/>
    <n v="38192"/>
    <n v="2291.52"/>
    <n v="5728.8"/>
    <n v="1145.76"/>
    <n v="10693.76"/>
    <n v="12603.36"/>
    <n v="70655.200000000012"/>
    <n v="2772.7392"/>
    <n v="5545.4784"/>
    <n v="0"/>
    <n v="211965.60000000003"/>
    <n v="0.64657534246575343"/>
    <n v="2355.1733333333336"/>
    <n v="30455.940091324206"/>
    <n v="242421.54009132425"/>
  </r>
  <r>
    <s v="R07598"/>
    <x v="3"/>
    <s v="Jayme Tolleson  "/>
    <d v="2012-03-20T00:00:00"/>
    <s v="Banda 16"/>
    <x v="0"/>
    <n v="17178.7"/>
    <n v="1030.722"/>
    <n v="1889.6570000000002"/>
    <n v="2576.8049999999998"/>
    <n v="4638.2490000000007"/>
    <n v="5497.1840000000002"/>
    <n v="32811.317000000003"/>
    <n v="1305.5812000000001"/>
    <n v="2611.1624000000002"/>
    <n v="2611.1624000000002"/>
    <n v="98433.951000000001"/>
    <n v="5.7917808219178086"/>
    <n v="1093.7105666666669"/>
    <n v="126690.63769497719"/>
    <n v="225124.5886949772"/>
  </r>
  <r>
    <s v="R-7614"/>
    <x v="2"/>
    <s v="Kandace Navin  "/>
    <d v="2012-05-06T00:00:00"/>
    <s v="Banda 15"/>
    <x v="1"/>
    <n v="11147.4"/>
    <n v="557.37"/>
    <n v="557.37"/>
    <n v="1672.11"/>
    <n v="3790.116"/>
    <n v="2898.3240000000001"/>
    <n v="20622.690000000002"/>
    <n v="790.35066000000006"/>
    <n v="1580.7013200000001"/>
    <n v="0"/>
    <n v="61868.070000000007"/>
    <n v="5.6630136986301371"/>
    <n v="687.42300000000012"/>
    <n v="77857.717315068512"/>
    <n v="139725.78731506853"/>
  </r>
  <r>
    <s v="L08160"/>
    <x v="1"/>
    <s v="Candelaria Loya  "/>
    <d v="2015-02-19T00:00:00"/>
    <s v="Banda 16"/>
    <x v="2"/>
    <n v="19252"/>
    <n v="962.6"/>
    <n v="2310.2399999999998"/>
    <n v="962.6"/>
    <n v="6738.2"/>
    <n v="6930.7199999999993"/>
    <n v="37156.359999999993"/>
    <n v="1463.1519999999998"/>
    <n v="2926.3039999999996"/>
    <n v="0"/>
    <n v="111469.07999999999"/>
    <n v="2.871232876712329"/>
    <n v="1238.545333333333"/>
    <n v="71123.041607305931"/>
    <n v="182592.12160730592"/>
  </r>
  <r>
    <s v="R-7436"/>
    <x v="1"/>
    <s v="Hanh Kohut  "/>
    <d v="2012-04-26T00:00:00"/>
    <s v="Banda 16"/>
    <x v="2"/>
    <n v="17467"/>
    <n v="1222.69"/>
    <n v="2445.38"/>
    <n v="2270.71"/>
    <n v="6812.13"/>
    <n v="4716.09"/>
    <n v="34934"/>
    <n v="1343.2123000000001"/>
    <n v="2686.4246000000003"/>
    <n v="0"/>
    <n v="104802"/>
    <n v="5.6904109589041099"/>
    <n v="1164.4666666666667"/>
    <n v="132525.87762557081"/>
    <n v="237327.87762557081"/>
  </r>
  <r>
    <s v="L-8391"/>
    <x v="0"/>
    <s v="Kimi Witter  "/>
    <d v="2014-06-21T00:00:00"/>
    <s v="Banda 15"/>
    <x v="1"/>
    <n v="9655.2000000000007"/>
    <n v="482.76000000000005"/>
    <n v="868.96800000000007"/>
    <n v="1351.7280000000003"/>
    <n v="3186.2160000000003"/>
    <n v="2993.1120000000001"/>
    <n v="18537.984000000004"/>
    <n v="726.07104000000004"/>
    <n v="1452.1420800000001"/>
    <n v="0"/>
    <n v="55613.952000000012"/>
    <n v="3.536986301369863"/>
    <n v="617.93280000000016"/>
    <n v="43712.396975342475"/>
    <n v="99326.348975342495"/>
  </r>
  <r>
    <s v="G07338"/>
    <x v="0"/>
    <s v="Alysia Thaxton  "/>
    <d v="2012-03-28T00:00:00"/>
    <s v="Banda 19"/>
    <x v="3"/>
    <n v="34659"/>
    <n v="3119.31"/>
    <n v="3812.4900000000002"/>
    <n v="3119.31"/>
    <n v="13517.01"/>
    <n v="11784.060000000001"/>
    <n v="70011.179999999993"/>
    <n v="2765.7882"/>
    <n v="5531.5763999999999"/>
    <n v="0"/>
    <n v="210033.53999999998"/>
    <n v="5.7698630136986298"/>
    <n v="2333.7059999999997"/>
    <n v="269303.27868493146"/>
    <n v="479336.81868493144"/>
  </r>
  <r>
    <s v="R08117"/>
    <x v="1"/>
    <s v="Margareta Schwing  "/>
    <d v="2012-01-01T00:00:00"/>
    <s v="Banda 17"/>
    <x v="2"/>
    <n v="31633"/>
    <n v="1897.98"/>
    <n v="3795.96"/>
    <n v="948.99"/>
    <n v="9806.23"/>
    <n v="8540.91"/>
    <n v="56623.070000000007"/>
    <n v="2154.2073"/>
    <n v="4308.4146000000001"/>
    <n v="0"/>
    <n v="169869.21000000002"/>
    <n v="6.0082191780821921"/>
    <n v="1887.435666666667"/>
    <n v="226802.54339726034"/>
    <n v="396671.75339726033"/>
  </r>
  <r>
    <s v="A-7745"/>
    <x v="2"/>
    <s v="Roosevelt Saleem  "/>
    <d v="2015-08-13T00:00:00"/>
    <s v="Banda 15"/>
    <x v="0"/>
    <n v="11328.900000000001"/>
    <n v="793.02300000000014"/>
    <n v="453.15600000000006"/>
    <n v="906.31200000000013"/>
    <n v="4418.2710000000006"/>
    <n v="4078.4040000000005"/>
    <n v="21978.066000000006"/>
    <n v="868.92663000000016"/>
    <n v="1737.8532600000003"/>
    <n v="1737.8532600000003"/>
    <n v="65934.198000000019"/>
    <n v="2.3917808219178083"/>
    <n v="732.60220000000015"/>
    <n v="35044.477841095897"/>
    <n v="100978.67584109592"/>
  </r>
  <r>
    <s v="R08371"/>
    <x v="1"/>
    <s v="Adalberto Mcferrin  "/>
    <d v="2014-11-30T00:00:00"/>
    <s v="Banda 17"/>
    <x v="1"/>
    <n v="25469.100000000002"/>
    <n v="2292.2190000000001"/>
    <n v="3820.3650000000002"/>
    <n v="2037.5280000000002"/>
    <n v="8659.4940000000006"/>
    <n v="6621.9660000000003"/>
    <n v="48900.672000000006"/>
    <n v="1879.6195800000003"/>
    <n v="3759.2391600000005"/>
    <n v="0"/>
    <n v="146702.016"/>
    <n v="3.0931506849315067"/>
    <n v="1630.0224000000003"/>
    <n v="100838.09806027397"/>
    <n v="247540.11406027398"/>
  </r>
  <r>
    <s v="R-7822"/>
    <x v="3"/>
    <s v="Mayra Stead  "/>
    <d v="2010-11-16T00:00:00"/>
    <s v="Banda 15"/>
    <x v="0"/>
    <n v="11808.500000000002"/>
    <n v="1180.8500000000001"/>
    <n v="944.68000000000018"/>
    <n v="708.5100000000001"/>
    <n v="3778.7200000000007"/>
    <n v="4605.3150000000005"/>
    <n v="23026.575000000004"/>
    <n v="934.05235000000016"/>
    <n v="1868.1047000000003"/>
    <n v="1868.1047000000003"/>
    <n v="69079.725000000006"/>
    <n v="7.1342465753424653"/>
    <n v="767.55250000000012"/>
    <n v="109518.17589041097"/>
    <n v="178597.90089041099"/>
  </r>
  <r>
    <s v="A-7918"/>
    <x v="0"/>
    <s v="Henry Maberry  "/>
    <d v="2016-02-01T00:00:00"/>
    <s v="Banda 18"/>
    <x v="2"/>
    <n v="40663"/>
    <n v="3253.04"/>
    <n v="4879.5599999999995"/>
    <n v="3659.67"/>
    <n v="14638.68"/>
    <n v="13825.420000000002"/>
    <n v="80919.37"/>
    <n v="3200.1781000000001"/>
    <n v="6400.3562000000002"/>
    <n v="0"/>
    <n v="242758.11"/>
    <n v="1.9205479452054794"/>
    <n v="2697.3123333333333"/>
    <n v="103606.35318721461"/>
    <n v="346364.46318721457"/>
  </r>
  <r>
    <s v="G-7391"/>
    <x v="7"/>
    <s v="Margurite Everton  "/>
    <d v="2013-09-11T00:00:00"/>
    <s v="Banda 15"/>
    <x v="3"/>
    <n v="7668"/>
    <n v="690.12"/>
    <n v="920.16"/>
    <n v="536.7600000000001"/>
    <n v="2760.48"/>
    <n v="2990.52"/>
    <n v="15566.04"/>
    <n v="627.24240000000009"/>
    <n v="1254.4848000000002"/>
    <n v="0"/>
    <n v="46698.12"/>
    <n v="4.3123287671232875"/>
    <n v="518.86800000000005"/>
    <n v="44750.58805479452"/>
    <n v="91448.708054794522"/>
  </r>
  <r>
    <s v="A07454"/>
    <x v="4"/>
    <s v="Candelaria Loya  "/>
    <d v="2015-04-01T00:00:00"/>
    <s v="Banda 15"/>
    <x v="0"/>
    <n v="13730.2"/>
    <n v="686.5100000000001"/>
    <n v="961.11400000000015"/>
    <n v="1098.4160000000002"/>
    <n v="3844.4560000000006"/>
    <n v="4119.0600000000004"/>
    <n v="24439.756000000005"/>
    <n v="950.12984000000006"/>
    <n v="1900.2596800000001"/>
    <n v="1900.2596800000001"/>
    <n v="73319.268000000011"/>
    <n v="2.7589041095890412"/>
    <n v="814.65853333333348"/>
    <n v="44951.295510502292"/>
    <n v="118270.56351050231"/>
  </r>
  <r>
    <s v="R-8194"/>
    <x v="1"/>
    <s v="Kimi Witter  "/>
    <d v="2016-06-07T00:00:00"/>
    <s v="Banda 17"/>
    <x v="2"/>
    <n v="24659"/>
    <n v="2465.9"/>
    <n v="1726.13"/>
    <n v="3205.67"/>
    <n v="7151.11"/>
    <n v="6411.34"/>
    <n v="45619.150000000009"/>
    <n v="1780.3798000000002"/>
    <n v="3560.7596000000003"/>
    <n v="0"/>
    <n v="136857.45000000001"/>
    <n v="1.5726027397260274"/>
    <n v="1520.6383333333335"/>
    <n v="47827.200182648405"/>
    <n v="184684.65018264842"/>
  </r>
  <r>
    <s v="L07839"/>
    <x v="7"/>
    <s v="Pandora Chang  "/>
    <d v="2013-12-03T00:00:00"/>
    <s v="Banda 15"/>
    <x v="1"/>
    <n v="13798.800000000001"/>
    <n v="965.91600000000017"/>
    <n v="1379.88"/>
    <n v="1517.8680000000002"/>
    <n v="4277.6280000000006"/>
    <n v="4967.5680000000002"/>
    <n v="26907.66"/>
    <n v="1079.0661600000003"/>
    <n v="2158.1323200000006"/>
    <n v="0"/>
    <n v="80722.98"/>
    <n v="4.0849315068493155"/>
    <n v="896.92200000000003"/>
    <n v="73277.298739726044"/>
    <n v="154000.27873972605"/>
  </r>
  <r>
    <s v="L08029"/>
    <x v="1"/>
    <s v="Kimberely Houtz  "/>
    <d v="2011-07-20T00:00:00"/>
    <s v="Banda 17"/>
    <x v="2"/>
    <n v="26650"/>
    <n v="2665"/>
    <n v="2665"/>
    <n v="533"/>
    <n v="10393.5"/>
    <n v="8261.5"/>
    <n v="51168"/>
    <n v="1982.7600000000002"/>
    <n v="3965.5200000000004"/>
    <n v="0"/>
    <n v="153504"/>
    <n v="6.4602739726027396"/>
    <n v="1705.6"/>
    <n v="220372.86575342464"/>
    <n v="373876.86575342464"/>
  </r>
  <r>
    <s v="A07736"/>
    <x v="6"/>
    <s v="Aisha Fermin  "/>
    <d v="2012-12-18T00:00:00"/>
    <s v="Banda 15"/>
    <x v="1"/>
    <n v="7518.6"/>
    <n v="676.67399999999998"/>
    <n v="451.11599999999999"/>
    <n v="75.186000000000007"/>
    <n v="3007.4400000000005"/>
    <n v="2180.3939999999998"/>
    <n v="13909.410000000002"/>
    <n v="530.81316000000004"/>
    <n v="1061.6263200000001"/>
    <n v="0"/>
    <n v="41728.230000000003"/>
    <n v="5.043835616438356"/>
    <n v="463.64700000000005"/>
    <n v="46771.185041095894"/>
    <n v="88499.415041095897"/>
  </r>
  <r>
    <s v="L07359"/>
    <x v="5"/>
    <s v="Gemma Percell  "/>
    <d v="2015-01-31T00:00:00"/>
    <s v="Banda 16"/>
    <x v="4"/>
    <n v="19183.75"/>
    <n v="959.1875"/>
    <n v="575.51249999999993"/>
    <n v="1918.375"/>
    <n v="7673.5"/>
    <n v="7673.5"/>
    <n v="37983.824999999997"/>
    <n v="1519.3530000000001"/>
    <n v="3038.7060000000001"/>
    <n v="3038.7060000000001"/>
    <n v="113951.47499999999"/>
    <n v="2.9232876712328766"/>
    <n v="1266.1274999999998"/>
    <n v="74025.098219178064"/>
    <n v="187976.57321917807"/>
  </r>
  <r>
    <s v="L08013"/>
    <x v="3"/>
    <s v="Susanna Vosburgh  "/>
    <d v="2013-01-03T00:00:00"/>
    <s v="Banda 17"/>
    <x v="1"/>
    <n v="22354.2"/>
    <n v="1564.7940000000001"/>
    <n v="1564.7940000000001"/>
    <n v="1117.71"/>
    <n v="7376.8860000000004"/>
    <n v="8047.5119999999997"/>
    <n v="42025.896000000008"/>
    <n v="1667.6233200000001"/>
    <n v="3335.2466400000003"/>
    <n v="0"/>
    <n v="126077.68800000002"/>
    <n v="5"/>
    <n v="1400.8632000000002"/>
    <n v="140086.32"/>
    <n v="266164.00800000003"/>
  </r>
  <r>
    <s v="L07315"/>
    <x v="1"/>
    <s v="Krystyna Summerlin  "/>
    <d v="2012-03-23T00:00:00"/>
    <s v="Banda 18"/>
    <x v="2"/>
    <n v="45982"/>
    <n v="3678.56"/>
    <n v="5058.0200000000004"/>
    <n v="3218.7400000000002"/>
    <n v="13334.779999999999"/>
    <n v="12874.960000000001"/>
    <n v="84147.060000000012"/>
    <n v="3264.7220000000002"/>
    <n v="6529.4440000000004"/>
    <n v="0"/>
    <n v="252441.18000000005"/>
    <n v="5.7835616438356166"/>
    <n v="2804.9020000000005"/>
    <n v="324446.4724383562"/>
    <n v="576887.65243835631"/>
  </r>
  <r>
    <s v="G07431"/>
    <x v="0"/>
    <s v="Leontine Longacre  "/>
    <d v="2013-11-21T00:00:00"/>
    <s v="Banda 16"/>
    <x v="1"/>
    <n v="19703.7"/>
    <n v="1379.2590000000002"/>
    <n v="2955.5549999999998"/>
    <n v="788.14800000000002"/>
    <n v="6502.2210000000005"/>
    <n v="7290.3690000000006"/>
    <n v="38619.252000000008"/>
    <n v="1536.8886000000002"/>
    <n v="3073.7772000000004"/>
    <n v="0"/>
    <n v="115857.75600000002"/>
    <n v="4.117808219178082"/>
    <n v="1287.3084000000003"/>
    <n v="106017.78220273975"/>
    <n v="221875.53820273979"/>
  </r>
  <r>
    <s v="R-7637"/>
    <x v="3"/>
    <s v="Elton Verrier  "/>
    <d v="2012-11-24T00:00:00"/>
    <s v="Banda 15"/>
    <x v="2"/>
    <n v="14668"/>
    <n v="1173.44"/>
    <n v="146.68"/>
    <n v="1173.44"/>
    <n v="4107.04"/>
    <n v="4253.7199999999993"/>
    <n v="25522.32"/>
    <n v="995.95719999999994"/>
    <n v="1991.9143999999999"/>
    <n v="0"/>
    <n v="76566.959999999992"/>
    <n v="5.1095890410958908"/>
    <n v="850.74400000000003"/>
    <n v="86939.044383561661"/>
    <n v="163506.00438356167"/>
  </r>
  <r>
    <s v="R-7342"/>
    <x v="0"/>
    <s v="Graciela Hufford  "/>
    <d v="2011-03-27T00:00:00"/>
    <s v="Banda 18"/>
    <x v="2"/>
    <n v="44856"/>
    <n v="3139.92"/>
    <n v="6279.84"/>
    <n v="4485.6000000000004"/>
    <n v="14802.480000000001"/>
    <n v="16148.16"/>
    <n v="89712"/>
    <n v="3583.9944"/>
    <n v="7167.9888000000001"/>
    <n v="0"/>
    <n v="269136"/>
    <n v="6.7753424657534245"/>
    <n v="2990.4"/>
    <n v="405219.68219178083"/>
    <n v="674355.68219178077"/>
  </r>
  <r>
    <s v="R-8105"/>
    <x v="1"/>
    <s v="Porsche Lockamy  "/>
    <d v="2017-10-09T00:00:00"/>
    <s v="Banda 18"/>
    <x v="0"/>
    <n v="38666.100000000006"/>
    <n v="3479.9490000000005"/>
    <n v="5026.5930000000008"/>
    <n v="3093.2880000000005"/>
    <n v="11986.491000000002"/>
    <n v="14693.118000000002"/>
    <n v="76945.539000000019"/>
    <n v="3112.6210500000007"/>
    <n v="6225.2421000000013"/>
    <n v="6225.2421000000013"/>
    <n v="230836.61700000006"/>
    <n v="0.23287671232876711"/>
    <n v="2564.8513000000007"/>
    <n v="11945.88276712329"/>
    <n v="242782.49976712334"/>
  </r>
  <r>
    <s v="L-8324"/>
    <x v="1"/>
    <s v="Audrie Ehlert  "/>
    <d v="2015-09-01T00:00:00"/>
    <s v="Banda 18"/>
    <x v="4"/>
    <n v="46426.25"/>
    <n v="3249.8375000000001"/>
    <n v="4642.625"/>
    <n v="2321.3125"/>
    <n v="11606.5625"/>
    <n v="15784.925000000001"/>
    <n v="84031.512499999997"/>
    <n v="3342.69"/>
    <n v="6685.38"/>
    <n v="6685.38"/>
    <n v="252094.53749999998"/>
    <n v="2.3397260273972602"/>
    <n v="2801.0504166666665"/>
    <n v="131073.81127853881"/>
    <n v="383168.34877853876"/>
  </r>
  <r>
    <s v="G-7906"/>
    <x v="6"/>
    <s v="Concepcion Sevin  "/>
    <d v="2013-09-02T00:00:00"/>
    <s v="Banda 15"/>
    <x v="0"/>
    <n v="13366.1"/>
    <n v="668.30500000000006"/>
    <n v="1069.288"/>
    <n v="935.62700000000007"/>
    <n v="4678.1350000000002"/>
    <n v="5212.7790000000005"/>
    <n v="25930.234000000004"/>
    <n v="1035.8727500000002"/>
    <n v="2071.7455000000004"/>
    <n v="2071.7455000000004"/>
    <n v="77790.702000000019"/>
    <n v="4.3369863013698629"/>
    <n v="864.34113333333346"/>
    <n v="74972.713099543398"/>
    <n v="152763.4150995434"/>
  </r>
  <r>
    <s v="A-7960"/>
    <x v="0"/>
    <s v="Kandace Navin  "/>
    <d v="2017-04-29T00:00:00"/>
    <s v="Banda 17"/>
    <x v="1"/>
    <n v="26540.100000000002"/>
    <n v="2654.01"/>
    <n v="2388.6089999999999"/>
    <n v="3981.0150000000003"/>
    <n v="10085.238000000001"/>
    <n v="7165.8270000000011"/>
    <n v="52814.799000000014"/>
    <n v="2054.2037400000004"/>
    <n v="4108.4074800000008"/>
    <n v="0"/>
    <n v="158444.39700000006"/>
    <n v="0.67945205479452053"/>
    <n v="1760.4933000000005"/>
    <n v="23923.415802739732"/>
    <n v="182367.81280273979"/>
  </r>
  <r>
    <s v="A07621"/>
    <x v="3"/>
    <s v="Sarai Darosa  "/>
    <d v="2012-06-13T00:00:00"/>
    <s v="Banda 15"/>
    <x v="0"/>
    <n v="11885.500000000002"/>
    <n v="1188.5500000000002"/>
    <n v="1188.5500000000002"/>
    <n v="356.56500000000005"/>
    <n v="4754.2000000000007"/>
    <n v="3209.0850000000005"/>
    <n v="22582.450000000004"/>
    <n v="860.51020000000017"/>
    <n v="1721.0204000000003"/>
    <n v="1721.0204000000003"/>
    <n v="67747.350000000006"/>
    <n v="5.558904109589041"/>
    <n v="752.74833333333345"/>
    <n v="83689.116073059369"/>
    <n v="151436.46607305936"/>
  </r>
  <r>
    <s v="R-8112"/>
    <x v="1"/>
    <s v="Roosevelt Saleem  "/>
    <d v="2011-02-06T00:00:00"/>
    <s v="Banda 17"/>
    <x v="2"/>
    <n v="29551"/>
    <n v="2068.5700000000002"/>
    <n v="2659.5899999999997"/>
    <n v="3250.61"/>
    <n v="8274.2800000000007"/>
    <n v="10342.849999999999"/>
    <n v="56146.899999999994"/>
    <n v="2251.7862"/>
    <n v="4503.5724"/>
    <n v="0"/>
    <n v="168440.69999999998"/>
    <n v="6.9095890410958907"/>
    <n v="1871.563333333333"/>
    <n v="258634.66995433788"/>
    <n v="427075.36995433783"/>
  </r>
  <r>
    <s v="A07875"/>
    <x v="3"/>
    <s v="Anastacia Delacruz  "/>
    <d v="2016-04-10T00:00:00"/>
    <s v="Banda 16"/>
    <x v="2"/>
    <n v="21619"/>
    <n v="1297.1399999999999"/>
    <n v="3242.85"/>
    <n v="2378.09"/>
    <n v="5620.9400000000005"/>
    <n v="7134.27"/>
    <n v="41292.289999999994"/>
    <n v="1643.0440000000001"/>
    <n v="3286.0880000000002"/>
    <n v="0"/>
    <n v="123876.86999999998"/>
    <n v="1.7315068493150685"/>
    <n v="1376.4096666666665"/>
    <n v="47665.255305936065"/>
    <n v="171542.12530593603"/>
  </r>
  <r>
    <s v="L08463"/>
    <x v="5"/>
    <s v="Jeane Putney  "/>
    <d v="2012-12-30T00:00:00"/>
    <s v="Banda 19"/>
    <x v="2"/>
    <n v="56920"/>
    <n v="2846"/>
    <n v="2276.8000000000002"/>
    <n v="1138.4000000000001"/>
    <n v="15937.600000000002"/>
    <n v="16506.8"/>
    <n v="95625.600000000006"/>
    <n v="3659.9560000000001"/>
    <n v="7319.9120000000003"/>
    <n v="0"/>
    <n v="286876.80000000005"/>
    <n v="5.0109589041095894"/>
    <n v="3187.52"/>
    <n v="319450.63452054799"/>
    <n v="606327.43452054798"/>
  </r>
  <r>
    <s v="A08286"/>
    <x v="1"/>
    <s v="Jeni Buchman  "/>
    <d v="2016-07-19T00:00:00"/>
    <s v="Banda 16"/>
    <x v="0"/>
    <n v="22991.100000000002"/>
    <n v="1379.4660000000001"/>
    <n v="919.64400000000012"/>
    <n v="2299.11"/>
    <n v="6437.5080000000016"/>
    <n v="7587.063000000001"/>
    <n v="41613.891000000011"/>
    <n v="1648.4618700000003"/>
    <n v="3296.9237400000006"/>
    <n v="3296.9237400000006"/>
    <n v="124841.67300000004"/>
    <n v="1.4575342465753425"/>
    <n v="1387.1297000000004"/>
    <n v="40435.78084383563"/>
    <n v="165277.45384383568"/>
  </r>
  <r>
    <s v="L-7552"/>
    <x v="0"/>
    <s v="Nathalie Boettcher  "/>
    <d v="2016-07-22T00:00:00"/>
    <s v="Banda 16"/>
    <x v="2"/>
    <n v="18120"/>
    <n v="906"/>
    <n v="543.6"/>
    <n v="1812"/>
    <n v="6160.8"/>
    <n v="6523.2"/>
    <n v="34065.599999999999"/>
    <n v="1351.7520000000002"/>
    <n v="2703.5040000000004"/>
    <n v="0"/>
    <n v="102196.79999999999"/>
    <n v="1.4493150684931506"/>
    <n v="1135.52"/>
    <n v="32914.52493150685"/>
    <n v="135111.32493150682"/>
  </r>
  <r>
    <s v="R08020"/>
    <x v="3"/>
    <s v="Gemma Percell  "/>
    <d v="2016-03-19T00:00:00"/>
    <s v="Banda 17"/>
    <x v="0"/>
    <n v="24090.000000000004"/>
    <n v="1445.4"/>
    <n v="2649.9000000000005"/>
    <n v="2168.1000000000004"/>
    <n v="9395.1000000000022"/>
    <n v="9636.0000000000018"/>
    <n v="49384.500000000015"/>
    <n v="1980.1980000000003"/>
    <n v="3960.3960000000006"/>
    <n v="3960.3960000000006"/>
    <n v="148153.50000000006"/>
    <n v="1.7917808219178082"/>
    <n v="1646.1500000000005"/>
    <n v="58990.800000000025"/>
    <n v="207144.30000000008"/>
  </r>
  <r>
    <s v="R07617"/>
    <x v="1"/>
    <s v="Kristan Botelho  "/>
    <d v="2014-05-16T00:00:00"/>
    <s v="Banda 15"/>
    <x v="0"/>
    <n v="15822.400000000001"/>
    <n v="1265.7920000000001"/>
    <n v="791.12000000000012"/>
    <n v="1107.5680000000002"/>
    <n v="5063.1680000000006"/>
    <n v="6170.7360000000008"/>
    <n v="30220.784000000003"/>
    <n v="1221.4892800000002"/>
    <n v="2442.9785600000005"/>
    <n v="2442.9785600000005"/>
    <n v="90662.352000000014"/>
    <n v="3.6356164383561644"/>
    <n v="1007.3594666666668"/>
    <n v="73247.452726940654"/>
    <n v="163909.80472694067"/>
  </r>
  <r>
    <s v="L08390"/>
    <x v="0"/>
    <s v="Lyla Falzone  "/>
    <d v="2013-06-07T00:00:00"/>
    <s v="Banda 15"/>
    <x v="1"/>
    <n v="9699.3000000000011"/>
    <n v="872.93700000000001"/>
    <n v="1163.9160000000002"/>
    <n v="387.97200000000004"/>
    <n v="3103.7760000000003"/>
    <n v="3394.7550000000001"/>
    <n v="18622.656000000003"/>
    <n v="740.05659000000014"/>
    <n v="1480.1131800000003"/>
    <n v="0"/>
    <n v="55867.968000000008"/>
    <n v="4.5753424657534243"/>
    <n v="620.75520000000006"/>
    <n v="56803.352547945207"/>
    <n v="112671.32054794522"/>
  </r>
  <r>
    <s v="A07521"/>
    <x v="3"/>
    <s v="Lindsey Eckel  "/>
    <d v="2017-08-19T00:00:00"/>
    <s v="Banda 16"/>
    <x v="1"/>
    <n v="12733.2"/>
    <n v="636.66000000000008"/>
    <n v="1909.98"/>
    <n v="254.66400000000002"/>
    <n v="3437.9640000000004"/>
    <n v="3437.9640000000004"/>
    <n v="22410.432000000001"/>
    <n v="853.12440000000015"/>
    <n v="1706.2488000000003"/>
    <n v="0"/>
    <n v="67231.296000000002"/>
    <n v="0.37260273972602742"/>
    <n v="747.01440000000002"/>
    <n v="5566.7922410958909"/>
    <n v="72798.088241095887"/>
  </r>
  <r>
    <s v="R-8084"/>
    <x v="3"/>
    <s v="Gabrielle Merriman  "/>
    <d v="2012-03-27T00:00:00"/>
    <s v="Banda 15"/>
    <x v="2"/>
    <n v="8234"/>
    <n v="823.40000000000009"/>
    <n v="905.74"/>
    <n v="658.72"/>
    <n v="3211.26"/>
    <n v="3211.26"/>
    <n v="17044.379999999997"/>
    <n v="686.71559999999999"/>
    <n v="1373.4312"/>
    <n v="0"/>
    <n v="51133.139999999992"/>
    <n v="5.7726027397260271"/>
    <n v="568.14599999999996"/>
    <n v="65593.62312328766"/>
    <n v="116726.76312328764"/>
  </r>
  <r>
    <s v="L-7989"/>
    <x v="1"/>
    <s v="Jeane Putney  "/>
    <d v="2014-12-18T00:00:00"/>
    <s v="Banda 15"/>
    <x v="2"/>
    <n v="13678"/>
    <n v="1367.8000000000002"/>
    <n v="820.68"/>
    <n v="1914.92"/>
    <n v="3556.28"/>
    <n v="4103.3999999999996"/>
    <n v="25441.08"/>
    <n v="1014.9076"/>
    <n v="2029.8152"/>
    <n v="0"/>
    <n v="76323.240000000005"/>
    <n v="3.043835616438356"/>
    <n v="848.03600000000006"/>
    <n v="51625.643616438356"/>
    <n v="127948.88361643837"/>
  </r>
  <r>
    <s v="L-8062"/>
    <x v="1"/>
    <s v="Candelaria Loya  "/>
    <d v="2017-08-03T00:00:00"/>
    <s v="Banda 15"/>
    <x v="1"/>
    <n v="9577.8000000000011"/>
    <n v="478.8900000000001"/>
    <n v="574.66800000000001"/>
    <n v="766.22400000000016"/>
    <n v="3256.4520000000007"/>
    <n v="2394.4500000000003"/>
    <n v="17048.484"/>
    <n v="642.67038000000002"/>
    <n v="1285.34076"/>
    <n v="0"/>
    <n v="51145.452000000005"/>
    <n v="0.41643835616438357"/>
    <n v="568.28280000000007"/>
    <n v="4733.0951013698632"/>
    <n v="55878.54710136987"/>
  </r>
  <r>
    <s v="G-8403"/>
    <x v="1"/>
    <s v="Graciela Hufford  "/>
    <d v="2016-09-09T00:00:00"/>
    <s v="Banda 15"/>
    <x v="2"/>
    <n v="11867"/>
    <n v="593.35"/>
    <n v="118.67"/>
    <n v="1661.38"/>
    <n v="2966.75"/>
    <n v="3560.1"/>
    <n v="20767.25"/>
    <n v="817.63630000000001"/>
    <n v="1635.2726"/>
    <n v="0"/>
    <n v="62301.75"/>
    <n v="1.3150684931506849"/>
    <n v="692.24166666666667"/>
    <n v="18206.904109589042"/>
    <n v="80508.654109589042"/>
  </r>
  <r>
    <s v="R-8368"/>
    <x v="1"/>
    <s v="Coreen Washer  "/>
    <d v="2015-01-11T00:00:00"/>
    <s v="Banda 18"/>
    <x v="1"/>
    <n v="37026"/>
    <n v="1851.3000000000002"/>
    <n v="2221.56"/>
    <n v="2591.8200000000002"/>
    <n v="9626.76"/>
    <n v="10367.280000000001"/>
    <n v="63684.72"/>
    <n v="2454.8238000000001"/>
    <n v="4909.6476000000002"/>
    <n v="0"/>
    <n v="191054.16"/>
    <n v="2.978082191780822"/>
    <n v="2122.8240000000001"/>
    <n v="126438.88701369864"/>
    <n v="317493.04701369861"/>
  </r>
  <r>
    <s v="G07607"/>
    <x v="1"/>
    <s v="Elton Verrier  "/>
    <d v="2015-12-11T00:00:00"/>
    <s v="Banda 16"/>
    <x v="1"/>
    <n v="17579.7"/>
    <n v="878.98500000000013"/>
    <n v="703.18799999999999"/>
    <n v="175.797"/>
    <n v="5273.91"/>
    <n v="5801.3010000000004"/>
    <n v="30412.880999999998"/>
    <n v="1181.3558400000002"/>
    <n v="2362.7116800000003"/>
    <n v="0"/>
    <n v="91238.642999999996"/>
    <n v="2.0630136986301371"/>
    <n v="1013.7626999999999"/>
    <n v="41828.126745205474"/>
    <n v="133066.76974520547"/>
  </r>
  <r>
    <s v="L-7790"/>
    <x v="3"/>
    <s v="Alysia Thaxton  "/>
    <d v="2013-03-26T00:00:00"/>
    <s v="Banda 15"/>
    <x v="0"/>
    <n v="16152.400000000001"/>
    <n v="969.14400000000001"/>
    <n v="969.14400000000001"/>
    <n v="1130.6680000000001"/>
    <n v="5168.7680000000009"/>
    <n v="5653.34"/>
    <n v="30043.464000000004"/>
    <n v="1188.81664"/>
    <n v="2377.63328"/>
    <n v="2377.63328"/>
    <n v="90130.392000000007"/>
    <n v="4.7753424657534245"/>
    <n v="1001.4488000000001"/>
    <n v="95645.219638356168"/>
    <n v="185775.61163835617"/>
  </r>
  <r>
    <s v="A08137"/>
    <x v="0"/>
    <s v="Wade Landen  "/>
    <d v="2015-09-30T00:00:00"/>
    <s v="Banda 15"/>
    <x v="1"/>
    <n v="7636.5"/>
    <n v="763.65000000000009"/>
    <n v="305.45999999999998"/>
    <n v="458.19"/>
    <n v="2596.4100000000003"/>
    <n v="3054.6000000000004"/>
    <n v="14814.81"/>
    <n v="601.75620000000004"/>
    <n v="1203.5124000000001"/>
    <n v="0"/>
    <n v="44444.43"/>
    <n v="2.2602739726027399"/>
    <n v="493.827"/>
    <n v="22323.686301369868"/>
    <n v="66768.116301369868"/>
  </r>
  <r>
    <s v="L08018"/>
    <x v="3"/>
    <s v="Idell Ding  "/>
    <d v="2012-09-18T00:00:00"/>
    <s v="Banda 18"/>
    <x v="2"/>
    <n v="34898"/>
    <n v="3140.8199999999997"/>
    <n v="2093.88"/>
    <n v="1395.92"/>
    <n v="12912.26"/>
    <n v="10120.42"/>
    <n v="64561.299999999996"/>
    <n v="2484.7376000000004"/>
    <n v="4969.4752000000008"/>
    <n v="0"/>
    <n v="193683.9"/>
    <n v="5.2931506849315069"/>
    <n v="2152.0433333333331"/>
    <n v="227821.79287671231"/>
    <n v="421505.6928767123"/>
  </r>
  <r>
    <s v="A-7686"/>
    <x v="3"/>
    <s v="Elayne Gauger  "/>
    <d v="2015-02-21T00:00:00"/>
    <s v="Banda 15"/>
    <x v="2"/>
    <n v="10862"/>
    <n v="651.72"/>
    <n v="868.96"/>
    <n v="760.34"/>
    <n v="4127.5600000000004"/>
    <n v="3258.6"/>
    <n v="20529.18"/>
    <n v="789.66740000000004"/>
    <n v="1579.3348000000001"/>
    <n v="0"/>
    <n v="61587.54"/>
    <n v="2.8657534246575342"/>
    <n v="684.30600000000004"/>
    <n v="39221.045260273975"/>
    <n v="100808.58526027398"/>
  </r>
  <r>
    <s v="L07665"/>
    <x v="1"/>
    <s v="Jayme Tolleson  "/>
    <d v="2011-10-06T00:00:00"/>
    <s v="Banda 15"/>
    <x v="2"/>
    <n v="15092"/>
    <n v="1056.44"/>
    <n v="905.52"/>
    <n v="1811.04"/>
    <n v="4225.76"/>
    <n v="5433.12"/>
    <n v="28523.88"/>
    <n v="1150.0103999999999"/>
    <n v="2300.0207999999998"/>
    <n v="0"/>
    <n v="85571.64"/>
    <n v="6.2465753424657535"/>
    <n v="950.79600000000005"/>
    <n v="118784.37698630139"/>
    <n v="204356.0169863014"/>
  </r>
  <r>
    <s v="A07343"/>
    <x v="3"/>
    <s v="Charisse Weist  "/>
    <d v="2012-11-24T00:00:00"/>
    <s v="Banda 16"/>
    <x v="2"/>
    <n v="18852"/>
    <n v="1885.2"/>
    <n v="1508.16"/>
    <n v="1508.16"/>
    <n v="6598.2"/>
    <n v="7352.2800000000007"/>
    <n v="37704"/>
    <n v="1527.0120000000002"/>
    <n v="3054.0240000000003"/>
    <n v="0"/>
    <n v="113112"/>
    <n v="5.1095890410958908"/>
    <n v="1256.8"/>
    <n v="128434.63013698631"/>
    <n v="241546.63013698632"/>
  </r>
  <r>
    <s v="R07349"/>
    <x v="6"/>
    <s v="Kelley Bonenfant  "/>
    <d v="2013-03-02T00:00:00"/>
    <s v="Banda 20"/>
    <x v="2"/>
    <n v="113487"/>
    <n v="5674.35"/>
    <n v="9078.9600000000009"/>
    <n v="2269.7400000000002"/>
    <n v="35180.97"/>
    <n v="29506.620000000003"/>
    <n v="195197.64"/>
    <n v="7342.6089000000011"/>
    <n v="14685.217800000002"/>
    <n v="0"/>
    <n v="585592.92000000004"/>
    <n v="4.8410958904109593"/>
    <n v="6506.5880000000006"/>
    <n v="629980.32854794536"/>
    <n v="1215573.2485479454"/>
  </r>
  <r>
    <s v="R07570"/>
    <x v="0"/>
    <s v="Trudy Gaulding  "/>
    <d v="2016-08-21T00:00:00"/>
    <s v="Banda 15"/>
    <x v="2"/>
    <n v="14938"/>
    <n v="896.28"/>
    <n v="1344.4199999999998"/>
    <n v="1643.18"/>
    <n v="5825.8200000000006"/>
    <n v="3883.88"/>
    <n v="28531.58"/>
    <n v="1084.4987999999998"/>
    <n v="2168.9975999999997"/>
    <n v="0"/>
    <n v="85594.74"/>
    <n v="1.3671232876712329"/>
    <n v="951.05266666666671"/>
    <n v="26004.124968036529"/>
    <n v="111598.86496803653"/>
  </r>
  <r>
    <s v="R-8111"/>
    <x v="7"/>
    <s v="Sha Desimone  "/>
    <d v="2015-11-02T00:00:00"/>
    <s v="Banda 16"/>
    <x v="2"/>
    <n v="19583"/>
    <n v="1174.98"/>
    <n v="1566.64"/>
    <n v="1566.64"/>
    <n v="5287.4100000000008"/>
    <n v="7441.54"/>
    <n v="36620.21"/>
    <n v="1478.5165000000002"/>
    <n v="2957.0330000000004"/>
    <n v="0"/>
    <n v="109860.63"/>
    <n v="2.1698630136986301"/>
    <n v="1220.6736666666666"/>
    <n v="52973.892821917805"/>
    <n v="162834.52282191781"/>
  </r>
  <r>
    <s v="A-7464"/>
    <x v="3"/>
    <s v="Herlinda Thorp  "/>
    <d v="2012-09-21T00:00:00"/>
    <s v="Banda 15"/>
    <x v="1"/>
    <n v="12109.5"/>
    <n v="1089.855"/>
    <n v="968.76"/>
    <n v="1574.2350000000001"/>
    <n v="4843.8"/>
    <n v="4601.6099999999997"/>
    <n v="25187.760000000002"/>
    <n v="1013.56515"/>
    <n v="2027.1303"/>
    <n v="0"/>
    <n v="75563.28"/>
    <n v="5.2849315068493148"/>
    <n v="839.5920000000001"/>
    <n v="88743.724273972621"/>
    <n v="164307.00427397262"/>
  </r>
  <r>
    <s v="R-7357"/>
    <x v="3"/>
    <s v="Nelia Sellner  "/>
    <d v="2014-07-11T00:00:00"/>
    <s v="Banda 15"/>
    <x v="2"/>
    <n v="10511"/>
    <n v="840.88"/>
    <n v="735.7700000000001"/>
    <n v="1156.21"/>
    <n v="3468.63"/>
    <n v="4099.29"/>
    <n v="20811.780000000002"/>
    <n v="844.03329999999983"/>
    <n v="1688.0665999999997"/>
    <n v="0"/>
    <n v="62435.340000000011"/>
    <n v="3.4821917808219176"/>
    <n v="693.72600000000011"/>
    <n v="48313.739506849321"/>
    <n v="110749.07950684933"/>
  </r>
  <r>
    <s v="A08485"/>
    <x v="1"/>
    <s v="Candelaria Loya  "/>
    <d v="2015-11-30T00:00:00"/>
    <s v="Banda 15"/>
    <x v="0"/>
    <n v="9879.1"/>
    <n v="790.32800000000009"/>
    <n v="1284.2830000000001"/>
    <n v="1383.0740000000001"/>
    <n v="3260.1030000000001"/>
    <n v="3161.3120000000004"/>
    <n v="19758.2"/>
    <n v="783.41263000000004"/>
    <n v="1566.8252600000001"/>
    <n v="1566.8252600000001"/>
    <n v="59274.600000000006"/>
    <n v="2.0931506849315067"/>
    <n v="658.60666666666668"/>
    <n v="27571.259908675798"/>
    <n v="86845.859908675804"/>
  </r>
  <r>
    <s v="A-8447"/>
    <x v="0"/>
    <s v="Daysi Armas  "/>
    <d v="2017-10-29T00:00:00"/>
    <s v="Banda 16"/>
    <x v="1"/>
    <n v="20295"/>
    <n v="1420.65"/>
    <n v="2638.35"/>
    <n v="811.80000000000007"/>
    <n v="6494.4000000000005"/>
    <n v="5682.6"/>
    <n v="37342.800000000003"/>
    <n v="1432.8270000000002"/>
    <n v="2865.6540000000005"/>
    <n v="0"/>
    <n v="112028.40000000001"/>
    <n v="0.17808219178082191"/>
    <n v="1244.76"/>
    <n v="4433.3917808219176"/>
    <n v="116461.79178082192"/>
  </r>
  <r>
    <s v="A08352"/>
    <x v="3"/>
    <s v="Kandace Navin  "/>
    <d v="2011-02-02T00:00:00"/>
    <s v="Banda 15"/>
    <x v="1"/>
    <n v="13842.9"/>
    <n v="969.00300000000004"/>
    <n v="1245.8609999999999"/>
    <n v="969.00300000000004"/>
    <n v="5121.8729999999996"/>
    <n v="4706.5860000000002"/>
    <n v="26855.225999999999"/>
    <n v="1054.8289800000002"/>
    <n v="2109.6579600000005"/>
    <n v="0"/>
    <n v="80565.678"/>
    <n v="6.9205479452054792"/>
    <n v="895.17419999999993"/>
    <n v="123901.91940821915"/>
    <n v="204467.59740821915"/>
  </r>
  <r>
    <s v="G-7308"/>
    <x v="0"/>
    <s v="Mary Herb  "/>
    <d v="2013-02-16T00:00:00"/>
    <s v="Banda 20"/>
    <x v="3"/>
    <n v="43977.75"/>
    <n v="3518.2200000000003"/>
    <n v="2198.8875000000003"/>
    <n v="1319.3325"/>
    <n v="14952.435000000001"/>
    <n v="14952.435000000001"/>
    <n v="80919.06"/>
    <n v="3179.5913250000003"/>
    <n v="6359.1826500000006"/>
    <n v="0"/>
    <n v="242757.18"/>
    <n v="4.8794520547945206"/>
    <n v="2697.3020000000001"/>
    <n v="263227.1157260274"/>
    <n v="505984.2957260274"/>
  </r>
  <r>
    <s v="A-7791"/>
    <x v="0"/>
    <s v="Margarete Sauer  "/>
    <d v="2013-08-03T00:00:00"/>
    <s v="Banda 15"/>
    <x v="4"/>
    <n v="11497.5"/>
    <n v="1034.7749999999999"/>
    <n v="114.97500000000001"/>
    <n v="114.97500000000001"/>
    <n v="4369.05"/>
    <n v="4254.0749999999998"/>
    <n v="21385.350000000002"/>
    <n v="846.21600000000001"/>
    <n v="1692.432"/>
    <n v="1692.432"/>
    <n v="64156.05"/>
    <n v="4.419178082191781"/>
    <n v="712.84500000000003"/>
    <n v="63003.780000000006"/>
    <n v="127159.83000000002"/>
  </r>
  <r>
    <s v="R-7936"/>
    <x v="0"/>
    <s v="Aisha Fermin  "/>
    <d v="2010-11-25T00:00:00"/>
    <s v="Banda 15"/>
    <x v="0"/>
    <n v="13834.7"/>
    <n v="691.73500000000013"/>
    <n v="1936.8580000000002"/>
    <n v="968.42900000000009"/>
    <n v="4565.451"/>
    <n v="4427.1040000000003"/>
    <n v="26424.277000000002"/>
    <n v="1029.30168"/>
    <n v="2058.6033600000001"/>
    <n v="2058.6033600000001"/>
    <n v="79272.831000000006"/>
    <n v="7.1095890410958908"/>
    <n v="880.8092333333334"/>
    <n v="125243.83345205481"/>
    <n v="204516.66445205483"/>
  </r>
  <r>
    <s v="G-7945"/>
    <x v="1"/>
    <s v="Aisha Fermin  "/>
    <d v="2017-03-28T00:00:00"/>
    <s v="Banda 15"/>
    <x v="2"/>
    <n v="8193"/>
    <n v="491.58"/>
    <n v="409.65000000000003"/>
    <n v="901.23"/>
    <n v="2621.76"/>
    <n v="3195.27"/>
    <n v="15812.49"/>
    <n v="639.05400000000009"/>
    <n v="1278.1080000000002"/>
    <n v="0"/>
    <n v="47437.47"/>
    <n v="0.76712328767123283"/>
    <n v="527.08299999999997"/>
    <n v="8086.7528767123285"/>
    <n v="55524.222876712331"/>
  </r>
  <r>
    <s v="A08161"/>
    <x v="1"/>
    <s v="Lynne Gainey  "/>
    <d v="2013-06-16T00:00:00"/>
    <s v="Banda 15"/>
    <x v="0"/>
    <n v="9263.1"/>
    <n v="555.78599999999994"/>
    <n v="926.31000000000006"/>
    <n v="370.524"/>
    <n v="2871.5610000000001"/>
    <n v="2871.5610000000001"/>
    <n v="16858.842000000001"/>
    <n v="653.97486000000004"/>
    <n v="1307.9497200000001"/>
    <n v="1307.9497200000001"/>
    <n v="50576.525999999998"/>
    <n v="4.5506849315068489"/>
    <n v="561.96140000000003"/>
    <n v="51146.185501369866"/>
    <n v="101722.71150136986"/>
  </r>
  <r>
    <s v="R07658"/>
    <x v="6"/>
    <s v="Coreen Washer  "/>
    <d v="2013-06-16T00:00:00"/>
    <s v="Banda 16"/>
    <x v="0"/>
    <n v="22698.500000000004"/>
    <n v="1361.91"/>
    <n v="453.97000000000008"/>
    <n v="226.98500000000004"/>
    <n v="6582.5650000000005"/>
    <n v="5674.6250000000009"/>
    <n v="36998.555000000008"/>
    <n v="1386.8783500000002"/>
    <n v="2773.7567000000004"/>
    <n v="2773.7567000000004"/>
    <n v="110995.66500000002"/>
    <n v="4.5506849315068489"/>
    <n v="1233.285166666667"/>
    <n v="112245.84448401828"/>
    <n v="223241.50948401832"/>
  </r>
  <r>
    <s v="G08476"/>
    <x v="3"/>
    <s v="Willian Lahr  "/>
    <d v="2013-12-29T00:00:00"/>
    <s v="Banda 15"/>
    <x v="2"/>
    <n v="13262"/>
    <n v="795.72"/>
    <n v="397.86"/>
    <n v="265.24"/>
    <n v="3448.12"/>
    <n v="4906.9399999999996"/>
    <n v="23075.879999999997"/>
    <n v="921.70900000000006"/>
    <n v="1843.4180000000001"/>
    <n v="0"/>
    <n v="69227.639999999985"/>
    <n v="4.0136986301369859"/>
    <n v="769.19599999999991"/>
    <n v="61746.41863013697"/>
    <n v="130974.05863013695"/>
  </r>
  <r>
    <s v="G08295"/>
    <x v="1"/>
    <s v="Lindsey Eckel  "/>
    <d v="2014-01-11T00:00:00"/>
    <s v="Banda 17"/>
    <x v="0"/>
    <n v="30624.000000000004"/>
    <n v="2143.6800000000003"/>
    <n v="1531.2000000000003"/>
    <n v="3062.4000000000005"/>
    <n v="11024.640000000001"/>
    <n v="8268.4800000000014"/>
    <n v="56654.400000000009"/>
    <n v="2171.2416000000003"/>
    <n v="4342.4832000000006"/>
    <n v="4342.4832000000006"/>
    <n v="169963.2"/>
    <n v="3.978082191780822"/>
    <n v="1888.4800000000002"/>
    <n v="150250.57315068497"/>
    <n v="320213.77315068501"/>
  </r>
  <r>
    <s v="A08370"/>
    <x v="1"/>
    <s v="Jayme Tolleson  "/>
    <d v="2017-04-12T00:00:00"/>
    <s v="Banda 15"/>
    <x v="2"/>
    <n v="14029"/>
    <n v="841.74"/>
    <n v="1964.0600000000002"/>
    <n v="841.74"/>
    <n v="5611.6"/>
    <n v="5611.6"/>
    <n v="28899.739999999998"/>
    <n v="1153.1838"/>
    <n v="2306.3676"/>
    <n v="0"/>
    <n v="86699.22"/>
    <n v="0.72602739726027399"/>
    <n v="963.32466666666664"/>
    <n v="13988.002009132419"/>
    <n v="100687.22200913241"/>
  </r>
  <r>
    <s v="G-8212"/>
    <x v="0"/>
    <s v="Cristopher Stroble  "/>
    <d v="2015-02-14T00:00:00"/>
    <s v="Banda 17"/>
    <x v="2"/>
    <n v="27646"/>
    <n v="2764.6000000000004"/>
    <n v="3317.52"/>
    <n v="4146.8999999999996"/>
    <n v="10229.02"/>
    <n v="11058.400000000001"/>
    <n v="59162.439999999995"/>
    <n v="2416.2604000000001"/>
    <n v="4832.5208000000002"/>
    <n v="0"/>
    <n v="177487.31999999998"/>
    <n v="2.8849315068493149"/>
    <n v="1972.0813333333331"/>
    <n v="113786.39145205478"/>
    <n v="291273.71145205479"/>
  </r>
  <r>
    <s v="R07993"/>
    <x v="1"/>
    <s v="Idell Ding  "/>
    <d v="2014-11-21T00:00:00"/>
    <s v="Banda 15"/>
    <x v="1"/>
    <n v="9784.8000000000011"/>
    <n v="782.78400000000011"/>
    <n v="880.63200000000006"/>
    <n v="1174.1760000000002"/>
    <n v="2837.5920000000001"/>
    <n v="2739.7440000000006"/>
    <n v="18199.728000000003"/>
    <n v="711.35496000000012"/>
    <n v="1422.7099200000002"/>
    <n v="0"/>
    <n v="54599.184000000008"/>
    <n v="3.117808219178082"/>
    <n v="606.65760000000012"/>
    <n v="37828.841030136988"/>
    <n v="92428.025030136996"/>
  </r>
  <r>
    <s v="L-8426"/>
    <x v="1"/>
    <s v="Nena Custis  "/>
    <d v="2016-07-18T00:00:00"/>
    <s v="Banda 15"/>
    <x v="0"/>
    <n v="15827.900000000001"/>
    <n v="1107.9530000000002"/>
    <n v="633.1160000000001"/>
    <n v="791.3950000000001"/>
    <n v="5223.2070000000003"/>
    <n v="5064.9280000000008"/>
    <n v="28648.499000000003"/>
    <n v="1117.4497400000002"/>
    <n v="2234.8994800000005"/>
    <n v="2234.8994800000005"/>
    <n v="85945.497000000003"/>
    <n v="1.4602739726027398"/>
    <n v="954.9499666666668"/>
    <n v="27889.771629223753"/>
    <n v="113835.26862922375"/>
  </r>
  <r>
    <s v="G-7594"/>
    <x v="3"/>
    <s v="Emmy Trader  "/>
    <d v="2012-04-28T00:00:00"/>
    <s v="Banda 15"/>
    <x v="0"/>
    <n v="10980.2"/>
    <n v="878.41600000000005"/>
    <n v="658.81200000000001"/>
    <n v="329.40600000000001"/>
    <n v="2964.6540000000005"/>
    <n v="3294.06"/>
    <n v="19105.548000000003"/>
    <n v="744.45756000000006"/>
    <n v="1488.9151200000001"/>
    <n v="1488.9151200000001"/>
    <n v="57316.644000000008"/>
    <n v="5.6849315068493151"/>
    <n v="636.85160000000008"/>
    <n v="72409.154520547949"/>
    <n v="129725.79852054795"/>
  </r>
  <r>
    <s v="A07366"/>
    <x v="3"/>
    <s v="Tomoko Parente  "/>
    <d v="2017-05-14T00:00:00"/>
    <s v="Banda 16"/>
    <x v="2"/>
    <n v="17949"/>
    <n v="1615.4099999999999"/>
    <n v="1256.43"/>
    <n v="1256.43"/>
    <n v="6820.62"/>
    <n v="4846.2300000000005"/>
    <n v="33744.120000000003"/>
    <n v="1292.328"/>
    <n v="2584.6559999999999"/>
    <n v="0"/>
    <n v="101232.36000000002"/>
    <n v="0.63835616438356169"/>
    <n v="1124.8040000000001"/>
    <n v="14360.511342465756"/>
    <n v="115592.87134246578"/>
  </r>
  <r>
    <s v="R-7462"/>
    <x v="1"/>
    <s v="Hanh Kohut  "/>
    <d v="2011-05-11T00:00:00"/>
    <s v="Banda 15"/>
    <x v="4"/>
    <n v="10398.75"/>
    <n v="935.88749999999993"/>
    <n v="727.91250000000002"/>
    <n v="935.88749999999993"/>
    <n v="3639.5624999999995"/>
    <n v="3015.6374999999998"/>
    <n v="19653.637500000001"/>
    <n v="764.30812500000002"/>
    <n v="1528.61625"/>
    <n v="1528.61625"/>
    <n v="58960.912500000006"/>
    <n v="6.6520547945205477"/>
    <n v="655.12125000000003"/>
    <n v="87158.049041095888"/>
    <n v="146118.96154109589"/>
  </r>
  <r>
    <s v="A07714"/>
    <x v="1"/>
    <s v="Oneida Cosio  "/>
    <d v="2015-12-03T00:00:00"/>
    <s v="Banda 15"/>
    <x v="1"/>
    <n v="7256.7"/>
    <n v="653.10299999999995"/>
    <n v="1088.5049999999999"/>
    <n v="653.10299999999995"/>
    <n v="2104.4429999999998"/>
    <n v="2539.8449999999998"/>
    <n v="14295.698999999997"/>
    <n v="574.00496999999996"/>
    <n v="1148.0099399999999"/>
    <n v="0"/>
    <n v="42887.096999999994"/>
    <n v="2.0849315068493151"/>
    <n v="476.52329999999989"/>
    <n v="19870.36883835616"/>
    <n v="62757.465838356155"/>
  </r>
  <r>
    <s v="G08372"/>
    <x v="0"/>
    <s v="Gaylord Damian  "/>
    <d v="2015-11-06T00:00:00"/>
    <s v="Banda 16"/>
    <x v="3"/>
    <n v="16586.25"/>
    <n v="995.17499999999995"/>
    <n v="995.17499999999995"/>
    <n v="331.72500000000002"/>
    <n v="4312.4250000000002"/>
    <n v="5971.05"/>
    <n v="29191.799999999996"/>
    <n v="1161.0374999999999"/>
    <n v="2322.0749999999998"/>
    <n v="0"/>
    <n v="87575.4"/>
    <n v="2.1589041095890411"/>
    <n v="973.05999999999983"/>
    <n v="42014.864657534243"/>
    <n v="129590.26465753424"/>
  </r>
  <r>
    <s v="A-7568"/>
    <x v="3"/>
    <s v="Charisse Weist  "/>
    <d v="2013-10-27T00:00:00"/>
    <s v="Banda 15"/>
    <x v="1"/>
    <n v="13464.9"/>
    <n v="942.54300000000012"/>
    <n v="1346.49"/>
    <n v="942.54300000000012"/>
    <n v="4039.47"/>
    <n v="5116.6620000000003"/>
    <n v="25852.608"/>
    <n v="1040.8367699999999"/>
    <n v="2081.6735399999998"/>
    <n v="0"/>
    <n v="77557.823999999993"/>
    <n v="4.1863013698630134"/>
    <n v="861.75360000000001"/>
    <n v="72151.205523287659"/>
    <n v="149709.02952328767"/>
  </r>
  <r>
    <s v="L07579"/>
    <x v="3"/>
    <s v="Juliet Pass  "/>
    <d v="2011-07-22T00:00:00"/>
    <s v="Banda 17"/>
    <x v="2"/>
    <n v="32642"/>
    <n v="1958.52"/>
    <n v="4243.46"/>
    <n v="1305.68"/>
    <n v="10445.44"/>
    <n v="9139.76"/>
    <n v="59734.86"/>
    <n v="2284.94"/>
    <n v="4569.88"/>
    <n v="0"/>
    <n v="179204.58000000002"/>
    <n v="6.4547945205479449"/>
    <n v="1991.162"/>
    <n v="257050.83134246574"/>
    <n v="436255.41134246578"/>
  </r>
  <r>
    <s v="A-7685"/>
    <x v="4"/>
    <s v="Frankie Koester  "/>
    <d v="2014-08-06T00:00:00"/>
    <s v="Banda 15"/>
    <x v="2"/>
    <n v="13571"/>
    <n v="678.55000000000007"/>
    <n v="678.55000000000007"/>
    <n v="1628.52"/>
    <n v="3799.8800000000006"/>
    <n v="5292.6900000000005"/>
    <n v="25649.190000000002"/>
    <n v="1040.8957"/>
    <n v="2081.7914000000001"/>
    <n v="0"/>
    <n v="76947.570000000007"/>
    <n v="3.4109589041095889"/>
    <n v="854.97300000000007"/>
    <n v="58325.555342465763"/>
    <n v="135273.12534246576"/>
  </r>
  <r>
    <s v="A-7576"/>
    <x v="1"/>
    <s v="Cristopher Stroble  "/>
    <d v="2017-04-18T00:00:00"/>
    <s v="Banda 17"/>
    <x v="1"/>
    <n v="20515.5"/>
    <n v="1436.085"/>
    <n v="2051.5500000000002"/>
    <n v="1025.7750000000001"/>
    <n v="6975.27"/>
    <n v="8001.0450000000001"/>
    <n v="40005.224999999999"/>
    <n v="1604.3121000000001"/>
    <n v="3208.6242000000002"/>
    <n v="0"/>
    <n v="120015.67499999999"/>
    <n v="0.70958904109589038"/>
    <n v="1333.5074999999999"/>
    <n v="18924.846164383558"/>
    <n v="138940.52116438354"/>
  </r>
  <r>
    <s v="G-7611"/>
    <x v="6"/>
    <s v="Gemma Percell  "/>
    <d v="2011-02-17T00:00:00"/>
    <s v="Banda 17"/>
    <x v="2"/>
    <n v="22374"/>
    <n v="2013.6599999999999"/>
    <n v="1566.18"/>
    <n v="2908.62"/>
    <n v="8949.6"/>
    <n v="7607.1600000000008"/>
    <n v="45419.22"/>
    <n v="1801.1070000000002"/>
    <n v="3602.2140000000004"/>
    <n v="0"/>
    <n v="136257.66"/>
    <n v="6.8794520547945206"/>
    <n v="1513.9739999999999"/>
    <n v="208306.2309041096"/>
    <n v="344563.89090410958"/>
  </r>
  <r>
    <s v="G-8242"/>
    <x v="0"/>
    <s v="Nelia Sellner  "/>
    <d v="2014-11-03T00:00:00"/>
    <s v="Banda 15"/>
    <x v="0"/>
    <n v="10984.6"/>
    <n v="659.07600000000002"/>
    <n v="768.92200000000014"/>
    <n v="1098.46"/>
    <n v="4283.9940000000006"/>
    <n v="2965.8420000000001"/>
    <n v="20760.894000000004"/>
    <n v="790.89120000000003"/>
    <n v="1581.7824000000001"/>
    <n v="1581.7824000000001"/>
    <n v="62282.682000000015"/>
    <n v="3.1671232876712327"/>
    <n v="692.02980000000014"/>
    <n v="43834.873906849323"/>
    <n v="106117.55590684933"/>
  </r>
  <r>
    <s v="L-7414"/>
    <x v="1"/>
    <s v="Willian Lahr  "/>
    <d v="2014-04-11T00:00:00"/>
    <s v="Banda 20"/>
    <x v="2"/>
    <n v="80531"/>
    <n v="4831.8599999999997"/>
    <n v="9663.7199999999993"/>
    <n v="4831.8599999999997"/>
    <n v="20938.060000000001"/>
    <n v="24964.61"/>
    <n v="145761.10999999999"/>
    <n v="5709.6478999999999"/>
    <n v="11419.2958"/>
    <n v="0"/>
    <n v="437283.32999999996"/>
    <n v="3.7315068493150685"/>
    <n v="4858.7036666666663"/>
    <n v="362605.72021917807"/>
    <n v="799889.05021917797"/>
  </r>
  <r>
    <s v="L07613"/>
    <x v="0"/>
    <s v="Valeria Boothby  "/>
    <d v="2012-01-20T00:00:00"/>
    <s v="Banda 17"/>
    <x v="2"/>
    <n v="27644"/>
    <n v="1658.6399999999999"/>
    <n v="3317.2799999999997"/>
    <n v="2211.52"/>
    <n v="8293.1999999999989"/>
    <n v="10504.72"/>
    <n v="53629.359999999993"/>
    <n v="2156.232"/>
    <n v="4312.4639999999999"/>
    <n v="0"/>
    <n v="160888.07999999999"/>
    <n v="5.956164383561644"/>
    <n v="1787.6453333333332"/>
    <n v="212950.18929680364"/>
    <n v="373838.26929680363"/>
  </r>
  <r>
    <s v="L-7661"/>
    <x v="0"/>
    <s v="Mary Herb  "/>
    <d v="2015-08-05T00:00:00"/>
    <s v="Banda 17"/>
    <x v="2"/>
    <n v="22077"/>
    <n v="1103.8500000000001"/>
    <n v="1103.8500000000001"/>
    <n v="1103.8500000000001"/>
    <n v="8389.26"/>
    <n v="7506.18"/>
    <n v="41283.99"/>
    <n v="1604.9979000000001"/>
    <n v="3209.9958000000001"/>
    <n v="0"/>
    <n v="123851.97"/>
    <n v="2.4136986301369863"/>
    <n v="1376.133"/>
    <n v="66431.406739726022"/>
    <n v="190283.37673972602"/>
  </r>
  <r>
    <s v="L-8317"/>
    <x v="1"/>
    <s v="Tomoko Parente  "/>
    <d v="2012-03-18T00:00:00"/>
    <s v="Banda 15"/>
    <x v="3"/>
    <n v="10515.75"/>
    <n v="1051.575"/>
    <n v="841.26"/>
    <n v="1367.0475000000001"/>
    <n v="4206.3"/>
    <n v="3470.1975000000002"/>
    <n v="21452.130000000005"/>
    <n v="849.67259999999987"/>
    <n v="1699.3451999999997"/>
    <n v="0"/>
    <n v="64356.390000000014"/>
    <n v="5.7972602739726025"/>
    <n v="715.07100000000014"/>
    <n v="82909.054027397273"/>
    <n v="147265.44402739729"/>
  </r>
  <r>
    <s v="L07346"/>
    <x v="0"/>
    <s v="Gaylord Damian  "/>
    <d v="2016-10-24T00:00:00"/>
    <s v="Banda 15"/>
    <x v="1"/>
    <n v="13209.300000000001"/>
    <n v="1188.837"/>
    <n v="1981.395"/>
    <n v="792.55799999999999"/>
    <n v="4755.348"/>
    <n v="5151.6270000000004"/>
    <n v="27079.065000000002"/>
    <n v="1089.7672499999999"/>
    <n v="2179.5344999999998"/>
    <n v="0"/>
    <n v="81237.195000000007"/>
    <n v="1.1917808219178083"/>
    <n v="902.63550000000009"/>
    <n v="21514.873561643839"/>
    <n v="102752.06856164384"/>
  </r>
  <r>
    <s v="L08159"/>
    <x v="0"/>
    <s v="Nena Custis  "/>
    <d v="2014-11-16T00:00:00"/>
    <s v="Banda 17"/>
    <x v="1"/>
    <n v="20925.900000000001"/>
    <n v="2092.59"/>
    <n v="837.03600000000006"/>
    <n v="1046.2950000000001"/>
    <n v="5859.2520000000013"/>
    <n v="5649.9930000000004"/>
    <n v="36411.066000000006"/>
    <n v="1410.4056600000001"/>
    <n v="2820.8113200000003"/>
    <n v="0"/>
    <n v="109233.19800000002"/>
    <n v="3.1315068493150684"/>
    <n v="1213.7022000000002"/>
    <n v="76014.335046575346"/>
    <n v="185247.53304657538"/>
  </r>
  <r>
    <s v="R-8338"/>
    <x v="6"/>
    <s v="Gemma Percell  "/>
    <d v="2017-01-29T00:00:00"/>
    <s v="Banda 17"/>
    <x v="4"/>
    <n v="35890"/>
    <n v="3230.1"/>
    <n v="2153.4"/>
    <n v="5383.5"/>
    <n v="12920.4"/>
    <n v="8972.5"/>
    <n v="68549.899999999994"/>
    <n v="2641.5039999999999"/>
    <n v="5283.0079999999998"/>
    <n v="5283.0079999999998"/>
    <n v="205649.69999999998"/>
    <n v="0.92602739726027394"/>
    <n v="2284.9966666666664"/>
    <n v="42319.390319634695"/>
    <n v="247969.09031963468"/>
  </r>
  <r>
    <s v="G-7348"/>
    <x v="0"/>
    <s v="Roosevelt Saleem  "/>
    <d v="2012-04-19T00:00:00"/>
    <s v="Banda 16"/>
    <x v="0"/>
    <n v="18726.400000000001"/>
    <n v="1685.376"/>
    <n v="749.05600000000004"/>
    <n v="936.32000000000016"/>
    <n v="6179.7120000000004"/>
    <n v="7116.0320000000011"/>
    <n v="35392.896000000001"/>
    <n v="1423.2064000000003"/>
    <n v="2846.4128000000005"/>
    <n v="2846.4128000000005"/>
    <n v="106178.68799999999"/>
    <n v="5.7095890410958905"/>
    <n v="1179.7632000000001"/>
    <n v="134719.26075616441"/>
    <n v="240897.94875616441"/>
  </r>
  <r>
    <s v="A08320"/>
    <x v="0"/>
    <s v="Jeni Buchman  "/>
    <d v="2017-01-05T00:00:00"/>
    <s v="Banda 15"/>
    <x v="1"/>
    <n v="9122.4"/>
    <n v="547.34399999999994"/>
    <n v="273.67199999999997"/>
    <n v="729.79200000000003"/>
    <n v="2736.72"/>
    <n v="2371.8240000000001"/>
    <n v="15781.751999999999"/>
    <n v="602.07839999999999"/>
    <n v="1204.1568"/>
    <n v="0"/>
    <n v="47345.255999999994"/>
    <n v="0.99178082191780825"/>
    <n v="526.05840000000001"/>
    <n v="10434.692646575342"/>
    <n v="57779.948646575336"/>
  </r>
  <r>
    <s v="A-8263"/>
    <x v="1"/>
    <s v="Tyrell Herrmann  "/>
    <d v="2016-03-13T00:00:00"/>
    <s v="Banda 20"/>
    <x v="0"/>
    <n v="70726.700000000012"/>
    <n v="5658.1360000000013"/>
    <n v="8487.2040000000015"/>
    <n v="7779.9370000000017"/>
    <n v="26168.879000000004"/>
    <n v="25461.612000000005"/>
    <n v="144282.46800000002"/>
    <n v="5757.1533800000007"/>
    <n v="11514.306760000001"/>
    <n v="11514.306760000001"/>
    <n v="432847.4040000001"/>
    <n v="1.8082191780821917"/>
    <n v="4809.4156000000012"/>
    <n v="173929.55046575345"/>
    <n v="606776.95446575352"/>
  </r>
  <r>
    <s v="G08364"/>
    <x v="4"/>
    <s v="Edwardo Hardrick  "/>
    <d v="2012-09-30T00:00:00"/>
    <s v="Banda 16"/>
    <x v="2"/>
    <n v="15255"/>
    <n v="915.3"/>
    <n v="152.55000000000001"/>
    <n v="1525.5"/>
    <n v="4729.05"/>
    <n v="5491.8"/>
    <n v="28069.199999999997"/>
    <n v="1121.2424999999998"/>
    <n v="2242.4849999999997"/>
    <n v="0"/>
    <n v="84207.599999999991"/>
    <n v="5.2602739726027394"/>
    <n v="935.63999999999987"/>
    <n v="98434.454794520527"/>
    <n v="182642.05479452052"/>
  </r>
  <r>
    <s v="G08349"/>
    <x v="1"/>
    <s v="Elton Verrier  "/>
    <d v="2012-12-22T00:00:00"/>
    <s v="Banda 16"/>
    <x v="2"/>
    <n v="20935"/>
    <n v="1046.75"/>
    <n v="1884.1499999999999"/>
    <n v="209.35"/>
    <n v="7955.3"/>
    <n v="6908.55"/>
    <n v="38939.1"/>
    <n v="1498.9459999999999"/>
    <n v="2997.8919999999998"/>
    <n v="0"/>
    <n v="116817.29999999999"/>
    <n v="5.0328767123287674"/>
    <n v="1297.97"/>
    <n v="130650.45972602742"/>
    <n v="247467.75972602741"/>
  </r>
  <r>
    <s v="G07625"/>
    <x v="3"/>
    <s v="Charisse Weist  "/>
    <d v="2012-08-06T00:00:00"/>
    <s v="Banda 16"/>
    <x v="0"/>
    <n v="21052.9"/>
    <n v="1894.761"/>
    <n v="2105.2900000000004"/>
    <n v="1263.174"/>
    <n v="6105.3410000000003"/>
    <n v="6315.87"/>
    <n v="38737.336000000003"/>
    <n v="1517.9140899999998"/>
    <n v="3035.8281799999995"/>
    <n v="3035.8281799999995"/>
    <n v="116212.008"/>
    <n v="5.4109589041095889"/>
    <n v="1291.2445333333335"/>
    <n v="139737.42210045664"/>
    <n v="255949.43010045664"/>
  </r>
  <r>
    <s v="L07779"/>
    <x v="2"/>
    <s v="Adalberto Mcferrin  "/>
    <d v="2011-09-08T00:00:00"/>
    <s v="Banda 15"/>
    <x v="3"/>
    <n v="7938.75"/>
    <n v="396.9375"/>
    <n v="793.875"/>
    <n v="635.1"/>
    <n v="1984.6875"/>
    <n v="2937.3375000000001"/>
    <n v="14686.6875"/>
    <n v="590.64300000000003"/>
    <n v="1181.2860000000001"/>
    <n v="0"/>
    <n v="44060.0625"/>
    <n v="6.3232876712328769"/>
    <n v="489.55624999999998"/>
    <n v="61912.100000000006"/>
    <n v="105972.16250000001"/>
  </r>
  <r>
    <s v="G-8398"/>
    <x v="0"/>
    <s v="Jayme Tolleson  "/>
    <d v="2012-02-26T00:00:00"/>
    <s v="Banda 15"/>
    <x v="2"/>
    <n v="15048"/>
    <n v="752.40000000000009"/>
    <n v="1203.8399999999999"/>
    <n v="300.95999999999998"/>
    <n v="5868.72"/>
    <n v="3762"/>
    <n v="26935.919999999998"/>
    <n v="999.18720000000008"/>
    <n v="1998.3744000000002"/>
    <n v="0"/>
    <n v="80807.759999999995"/>
    <n v="5.8547945205479452"/>
    <n v="897.86399999999992"/>
    <n v="105136.1845479452"/>
    <n v="185943.9445479452"/>
  </r>
  <r>
    <s v="L07737"/>
    <x v="0"/>
    <s v="Aisha Fermin  "/>
    <d v="2011-05-30T00:00:00"/>
    <s v="Banda 15"/>
    <x v="3"/>
    <n v="7344.75"/>
    <n v="587.58000000000004"/>
    <n v="954.8175"/>
    <n v="367.23750000000001"/>
    <n v="2717.5574999999999"/>
    <n v="1909.635"/>
    <n v="13881.577499999998"/>
    <n v="527.35305000000005"/>
    <n v="1054.7061000000001"/>
    <n v="0"/>
    <n v="41644.732499999991"/>
    <n v="6.6"/>
    <n v="462.71924999999993"/>
    <n v="61078.940999999984"/>
    <n v="102723.67349999998"/>
  </r>
  <r>
    <s v="L08123"/>
    <x v="0"/>
    <s v="Audrea Franke  "/>
    <d v="2015-08-04T00:00:00"/>
    <s v="Banda 15"/>
    <x v="0"/>
    <n v="12250.7"/>
    <n v="1225.0700000000002"/>
    <n v="1102.5630000000001"/>
    <n v="245.01400000000001"/>
    <n v="3185.1820000000002"/>
    <n v="3430.1960000000004"/>
    <n v="21438.724999999999"/>
    <n v="833.0476000000001"/>
    <n v="1666.0952000000002"/>
    <n v="1666.0952000000002"/>
    <n v="64316.174999999996"/>
    <n v="2.4164383561643836"/>
    <n v="714.62416666666661"/>
    <n v="34536.904931506848"/>
    <n v="98853.079931506843"/>
  </r>
  <r>
    <s v="A07688"/>
    <x v="3"/>
    <s v="Tyrell Herrmann  "/>
    <d v="2014-08-01T00:00:00"/>
    <s v="Banda 15"/>
    <x v="1"/>
    <n v="9174.6"/>
    <n v="550.476"/>
    <n v="1376.19"/>
    <n v="183.49200000000002"/>
    <n v="3302.8560000000002"/>
    <n v="3394.6020000000003"/>
    <n v="17982.216"/>
    <n v="709.19658000000004"/>
    <n v="1418.3931600000001"/>
    <n v="0"/>
    <n v="53946.648000000001"/>
    <n v="3.4246575342465753"/>
    <n v="599.40719999999999"/>
    <n v="41055.28767123288"/>
    <n v="95001.935671232874"/>
  </r>
  <r>
    <s v="L-7309"/>
    <x v="0"/>
    <s v="Clara Lamas  "/>
    <d v="2012-08-16T00:00:00"/>
    <s v="Banda 15"/>
    <x v="2"/>
    <n v="8048"/>
    <n v="482.88"/>
    <n v="482.88"/>
    <n v="563.36"/>
    <n v="2253.44"/>
    <n v="3219.2000000000003"/>
    <n v="15049.76"/>
    <n v="610.84320000000002"/>
    <n v="1221.6864"/>
    <n v="0"/>
    <n v="45149.279999999999"/>
    <n v="5.3835616438356162"/>
    <n v="501.65866666666665"/>
    <n v="54014.207123287662"/>
    <n v="99163.487123287661"/>
  </r>
  <r>
    <s v="G-7662"/>
    <x v="0"/>
    <s v="Coreen Washer  "/>
    <d v="2015-04-30T00:00:00"/>
    <s v="Banda 17"/>
    <x v="3"/>
    <n v="16079.25"/>
    <n v="1607.9250000000002"/>
    <n v="1447.1324999999999"/>
    <n v="1607.9250000000002"/>
    <n v="5306.1525000000001"/>
    <n v="4984.5675000000001"/>
    <n v="31032.952499999999"/>
    <n v="1225.2388500000002"/>
    <n v="2450.4777000000004"/>
    <n v="0"/>
    <n v="93098.857499999998"/>
    <n v="2.6794520547945204"/>
    <n v="1034.43175"/>
    <n v="55434.20556164383"/>
    <n v="148533.06306164383"/>
  </r>
  <r>
    <s v="A08435"/>
    <x v="3"/>
    <s v="Veola Frase  "/>
    <d v="2017-09-18T00:00:00"/>
    <s v="Banda 16"/>
    <x v="0"/>
    <n v="20498.5"/>
    <n v="1434.8950000000002"/>
    <n v="204.98500000000001"/>
    <n v="1844.865"/>
    <n v="5944.5649999999996"/>
    <n v="5739.5800000000008"/>
    <n v="35667.39"/>
    <n v="1381.5989"/>
    <n v="2763.1977999999999"/>
    <n v="2763.1977999999999"/>
    <n v="107002.17"/>
    <n v="0.29041095890410956"/>
    <n v="1188.913"/>
    <n v="6905.467287671233"/>
    <n v="113907.63728767123"/>
  </r>
  <r>
    <s v="L-7904"/>
    <x v="1"/>
    <s v="Jayme Tolleson  "/>
    <d v="2011-11-06T00:00:00"/>
    <s v="Banda 15"/>
    <x v="2"/>
    <n v="14496"/>
    <n v="869.76"/>
    <n v="1884.48"/>
    <n v="1159.68"/>
    <n v="4638.72"/>
    <n v="4203.84"/>
    <n v="27252.480000000003"/>
    <n v="1053.8592000000001"/>
    <n v="2107.7184000000002"/>
    <n v="0"/>
    <n v="81757.440000000002"/>
    <n v="6.161643835616438"/>
    <n v="908.41600000000005"/>
    <n v="111946.71693150685"/>
    <n v="193704.15693150685"/>
  </r>
  <r>
    <s v="G-7738"/>
    <x v="5"/>
    <s v="Mayme Gorney  "/>
    <d v="2015-04-06T00:00:00"/>
    <s v="Banda 17"/>
    <x v="2"/>
    <n v="28855"/>
    <n v="2019.8500000000001"/>
    <n v="2308.4"/>
    <n v="4328.25"/>
    <n v="9522.15"/>
    <n v="8945.0499999999993"/>
    <n v="55978.7"/>
    <n v="2207.4074999999998"/>
    <n v="4414.8149999999996"/>
    <n v="0"/>
    <n v="167936.09999999998"/>
    <n v="2.7452054794520548"/>
    <n v="1865.9566666666665"/>
    <n v="102448.68931506849"/>
    <n v="270384.78931506845"/>
  </r>
  <r>
    <s v="A-7437"/>
    <x v="0"/>
    <s v="Mary Herb  "/>
    <d v="2012-12-30T00:00:00"/>
    <s v="Banda 15"/>
    <x v="1"/>
    <n v="9778.5"/>
    <n v="684.49500000000012"/>
    <n v="391.14"/>
    <n v="1075.635"/>
    <n v="2835.7649999999999"/>
    <n v="3226.9050000000002"/>
    <n v="17992.439999999999"/>
    <n v="714.80835000000002"/>
    <n v="1429.6167"/>
    <n v="0"/>
    <n v="53977.319999999992"/>
    <n v="5.0109589041095894"/>
    <n v="599.74799999999993"/>
    <n v="60106.251616438356"/>
    <n v="114083.57161643835"/>
  </r>
  <r>
    <s v="G-7896"/>
    <x v="4"/>
    <s v="Oneida Cosio  "/>
    <d v="2015-12-08T00:00:00"/>
    <s v="Banda 19"/>
    <x v="0"/>
    <n v="57663.100000000006"/>
    <n v="4036.4170000000008"/>
    <n v="4036.4170000000008"/>
    <n v="4036.4170000000008"/>
    <n v="23065.240000000005"/>
    <n v="23065.240000000005"/>
    <n v="115902.83100000002"/>
    <n v="4641.8795500000015"/>
    <n v="9283.7591000000029"/>
    <n v="9283.7591000000029"/>
    <n v="347708.49300000007"/>
    <n v="2.0712328767123287"/>
    <n v="3863.4277000000006"/>
    <n v="160041.16938082196"/>
    <n v="507749.662380822"/>
  </r>
  <r>
    <s v="R-8021"/>
    <x v="1"/>
    <s v="Mayme Gorney  "/>
    <d v="2011-05-15T00:00:00"/>
    <s v="Banda 15"/>
    <x v="3"/>
    <n v="7477.5"/>
    <n v="448.65"/>
    <n v="672.97500000000002"/>
    <n v="747.75"/>
    <n v="2168.4749999999999"/>
    <n v="2617.125"/>
    <n v="14132.475"/>
    <n v="563.80349999999999"/>
    <n v="1127.607"/>
    <n v="0"/>
    <n v="42397.425000000003"/>
    <n v="6.6410958904109592"/>
    <n v="471.08250000000004"/>
    <n v="62570.081095890426"/>
    <n v="104967.50609589042"/>
  </r>
  <r>
    <s v="G07851"/>
    <x v="3"/>
    <s v="Jeni Buchman  "/>
    <d v="2010-12-20T00:00:00"/>
    <s v="Banda 15"/>
    <x v="4"/>
    <n v="10157.5"/>
    <n v="711.02500000000009"/>
    <n v="406.3"/>
    <n v="609.44999999999993"/>
    <n v="3148.8249999999998"/>
    <n v="3758.2750000000001"/>
    <n v="18791.375"/>
    <n v="751.65499999999997"/>
    <n v="1503.31"/>
    <n v="1503.31"/>
    <n v="56374.125"/>
    <n v="7.0410958904109586"/>
    <n v="626.37916666666672"/>
    <n v="88207.915525114149"/>
    <n v="144582.04052511416"/>
  </r>
  <r>
    <s v="A-7935"/>
    <x v="0"/>
    <s v="Candelaria Loya  "/>
    <d v="2017-04-10T00:00:00"/>
    <s v="Banda 15"/>
    <x v="0"/>
    <n v="11333.300000000001"/>
    <n v="566.66500000000008"/>
    <n v="1133.3300000000002"/>
    <n v="793.33100000000013"/>
    <n v="3059.9910000000004"/>
    <n v="4079.9880000000003"/>
    <n v="20966.605000000003"/>
    <n v="836.39754000000016"/>
    <n v="1672.7950800000003"/>
    <n v="1672.7950800000003"/>
    <n v="62899.81500000001"/>
    <n v="0.73150684931506849"/>
    <n v="698.88683333333347"/>
    <n v="10224.810109589043"/>
    <n v="73124.625109589047"/>
  </r>
  <r>
    <s v="A08454"/>
    <x v="1"/>
    <s v="Roosevelt Saleem  "/>
    <d v="2012-06-05T00:00:00"/>
    <s v="Banda 16"/>
    <x v="4"/>
    <n v="26257.5"/>
    <n v="1838.0250000000001"/>
    <n v="3676.05"/>
    <n v="525.15"/>
    <n v="9452.6999999999989"/>
    <n v="7614.6749999999993"/>
    <n v="49364.100000000006"/>
    <n v="1887.9142499999998"/>
    <n v="3775.8284999999996"/>
    <n v="3775.8284999999996"/>
    <n v="148092.30000000002"/>
    <n v="5.580821917808219"/>
    <n v="1645.4700000000003"/>
    <n v="183661.50082191784"/>
    <n v="331753.80082191783"/>
  </r>
  <r>
    <s v="R-7325"/>
    <x v="1"/>
    <s v="Gerente"/>
    <d v="2012-03-18T00:00:00"/>
    <s v="Banda 18"/>
    <x v="2"/>
    <n v="42641"/>
    <n v="2984.8700000000003"/>
    <n v="2984.8700000000003"/>
    <n v="4690.51"/>
    <n v="11939.480000000001"/>
    <n v="16629.990000000002"/>
    <n v="81870.720000000016"/>
    <n v="3334.5262000000002"/>
    <n v="6669.0524000000005"/>
    <n v="0"/>
    <n v="245612.16000000003"/>
    <n v="5.7972602739726025"/>
    <n v="2729.0240000000003"/>
    <n v="316417.24843835621"/>
    <n v="562029.40843835624"/>
  </r>
  <r>
    <s v="A07691"/>
    <x v="3"/>
    <s v="Elayne Gauger  "/>
    <d v="2010-11-13T00:00:00"/>
    <s v="Banda 19"/>
    <x v="1"/>
    <n v="51989.4"/>
    <n v="4679.0460000000003"/>
    <n v="519.89400000000001"/>
    <n v="2599.4700000000003"/>
    <n v="16636.608"/>
    <n v="15596.82"/>
    <n v="92021.238000000012"/>
    <n v="3582.0696600000001"/>
    <n v="7164.1393200000002"/>
    <n v="0"/>
    <n v="276063.71400000004"/>
    <n v="7.1424657534246574"/>
    <n v="3067.3746000000006"/>
    <n v="438172.36066849326"/>
    <n v="714236.07466849335"/>
  </r>
  <r>
    <s v="R-8345"/>
    <x v="0"/>
    <s v="Gaylord Damian  "/>
    <d v="2017-02-15T00:00:00"/>
    <s v="Banda 15"/>
    <x v="3"/>
    <n v="11552.25"/>
    <n v="1155.2250000000001"/>
    <n v="346.5675"/>
    <n v="577.61250000000007"/>
    <n v="3234.63"/>
    <n v="3696.7200000000003"/>
    <n v="20563.005000000001"/>
    <n v="814.43362500000012"/>
    <n v="1628.8672500000002"/>
    <n v="0"/>
    <n v="61689.014999999999"/>
    <n v="0.8794520547945206"/>
    <n v="685.43349999999998"/>
    <n v="12056.118"/>
    <n v="73745.133000000002"/>
  </r>
  <r>
    <s v="G07773"/>
    <x v="0"/>
    <s v="Juliet Pass  "/>
    <d v="2011-01-04T00:00:00"/>
    <s v="Banda 17"/>
    <x v="0"/>
    <n v="33474.100000000006"/>
    <n v="2343.1870000000008"/>
    <n v="2677.9280000000003"/>
    <n v="4016.8920000000007"/>
    <n v="9372.7480000000032"/>
    <n v="10711.712000000001"/>
    <n v="62596.56700000001"/>
    <n v="2483.7782200000006"/>
    <n v="4967.5564400000012"/>
    <n v="4967.5564400000012"/>
    <n v="187789.70100000003"/>
    <n v="7"/>
    <n v="2086.5522333333338"/>
    <n v="292117.31266666675"/>
    <n v="479907.01366666681"/>
  </r>
  <r>
    <s v="R07757"/>
    <x v="1"/>
    <s v="Kelley Bonenfant  "/>
    <d v="2012-11-19T00:00:00"/>
    <s v="Banda 15"/>
    <x v="2"/>
    <n v="12812"/>
    <n v="1024.96"/>
    <n v="1537.44"/>
    <n v="1793.68"/>
    <n v="3971.72"/>
    <n v="4612.32"/>
    <n v="25752.12"/>
    <n v="1039.0532000000001"/>
    <n v="2078.1064000000001"/>
    <n v="0"/>
    <n v="77256.36"/>
    <n v="5.1232876712328768"/>
    <n v="858.404"/>
    <n v="87957.012602739735"/>
    <n v="165213.37260273972"/>
  </r>
  <r>
    <s v="A07996"/>
    <x v="1"/>
    <s v="Shonta Stefan  "/>
    <d v="2013-07-10T00:00:00"/>
    <s v="Banda 16"/>
    <x v="1"/>
    <n v="19134"/>
    <n v="956.7"/>
    <n v="1530.72"/>
    <n v="1148.04"/>
    <n v="6696.9"/>
    <n v="7079.58"/>
    <n v="36545.94"/>
    <n v="1446.5304000000001"/>
    <n v="2893.0608000000002"/>
    <n v="0"/>
    <n v="109637.82"/>
    <n v="4.484931506849315"/>
    <n v="1218.1980000000001"/>
    <n v="109270.69183561645"/>
    <n v="218908.51183561646"/>
  </r>
  <r>
    <s v="R-8014"/>
    <x v="6"/>
    <s v="Mayra Stead  "/>
    <d v="2010-12-14T00:00:00"/>
    <s v="Banda 15"/>
    <x v="0"/>
    <n v="9259.8000000000011"/>
    <n v="925.98000000000013"/>
    <n v="833.38200000000006"/>
    <n v="185.19600000000003"/>
    <n v="3148.3320000000008"/>
    <n v="3426.1260000000002"/>
    <n v="17778.815999999999"/>
    <n v="710.22666000000015"/>
    <n v="1420.4533200000003"/>
    <n v="1420.4533200000003"/>
    <n v="53336.447999999997"/>
    <n v="7.0575342465753428"/>
    <n v="592.62720000000002"/>
    <n v="83649.735189041094"/>
    <n v="136986.1831890411"/>
  </r>
  <r>
    <s v="G07365"/>
    <x v="1"/>
    <s v="Herlinda Thorp  "/>
    <d v="2015-10-21T00:00:00"/>
    <s v="Banda 15"/>
    <x v="2"/>
    <n v="9433"/>
    <n v="848.96999999999991"/>
    <n v="943.30000000000007"/>
    <n v="565.98"/>
    <n v="3018.56"/>
    <n v="3490.21"/>
    <n v="18300.019999999997"/>
    <n v="734.83069999999998"/>
    <n v="1469.6614"/>
    <n v="0"/>
    <n v="54900.05999999999"/>
    <n v="2.2027397260273971"/>
    <n v="610.00066666666658"/>
    <n v="26873.454027397256"/>
    <n v="81773.51402739725"/>
  </r>
  <r>
    <s v="A07584"/>
    <x v="0"/>
    <s v="Aisha Fermin  "/>
    <d v="2014-09-28T00:00:00"/>
    <s v="Banda 15"/>
    <x v="2"/>
    <n v="12823"/>
    <n v="769.38"/>
    <n v="1795.2200000000003"/>
    <n v="1154.07"/>
    <n v="4103.3599999999997"/>
    <n v="4872.74"/>
    <n v="25517.769999999997"/>
    <n v="1024.5576999999998"/>
    <n v="2049.1153999999997"/>
    <n v="0"/>
    <n v="76553.31"/>
    <n v="3.2657534246575342"/>
    <n v="850.59233333333327"/>
    <n v="55556.496511415513"/>
    <n v="132109.80651141552"/>
  </r>
  <r>
    <s v="A08357"/>
    <x v="3"/>
    <s v="Candelaria Loya  "/>
    <d v="2011-03-10T00:00:00"/>
    <s v="Banda 15"/>
    <x v="0"/>
    <n v="16585.800000000003"/>
    <n v="829.29000000000019"/>
    <n v="1990.2960000000003"/>
    <n v="165.85800000000003"/>
    <n v="5307.456000000001"/>
    <n v="6302.6040000000012"/>
    <n v="31181.304000000011"/>
    <n v="1235.6421000000003"/>
    <n v="2471.2842000000005"/>
    <n v="2471.2842000000005"/>
    <n v="93543.91200000004"/>
    <n v="6.8219178082191778"/>
    <n v="1039.3768000000005"/>
    <n v="141810.86202739729"/>
    <n v="235354.77402739733"/>
  </r>
  <r>
    <s v="L07414"/>
    <x v="3"/>
    <s v="Krystyna Summerlin  "/>
    <d v="2016-08-20T00:00:00"/>
    <s v="Banda 15"/>
    <x v="4"/>
    <n v="18842.5"/>
    <n v="1507.4"/>
    <n v="2072.6750000000002"/>
    <n v="376.85"/>
    <n v="7537"/>
    <n v="5652.75"/>
    <n v="35989.175000000003"/>
    <n v="1379.271"/>
    <n v="2758.5419999999999"/>
    <n v="2758.5419999999999"/>
    <n v="107967.52500000001"/>
    <n v="1.3698630136986301"/>
    <n v="1199.6391666666668"/>
    <n v="32866.826484018267"/>
    <n v="140834.35148401826"/>
  </r>
  <r>
    <s v="R-7691"/>
    <x v="0"/>
    <s v="Mayra Stead  "/>
    <d v="2014-06-04T00:00:00"/>
    <s v="Banda 18"/>
    <x v="1"/>
    <n v="33528.6"/>
    <n v="2011.7159999999999"/>
    <n v="2682.288"/>
    <n v="335.286"/>
    <n v="8382.15"/>
    <n v="9052.7219999999998"/>
    <n v="55992.762000000002"/>
    <n v="2135.7718199999999"/>
    <n v="4271.5436399999999"/>
    <n v="0"/>
    <n v="167978.28600000002"/>
    <n v="3.5835616438356164"/>
    <n v="1866.4254000000001"/>
    <n v="133769.00949041097"/>
    <n v="301747.29549041099"/>
  </r>
  <r>
    <s v="A08240"/>
    <x v="0"/>
    <s v="Ladawn Karner  "/>
    <d v="2017-05-06T00:00:00"/>
    <s v="Banda 15"/>
    <x v="0"/>
    <n v="14056.900000000001"/>
    <n v="702.84500000000014"/>
    <n v="1124.5520000000001"/>
    <n v="140.56900000000002"/>
    <n v="3935.9320000000007"/>
    <n v="5341.6220000000003"/>
    <n v="25302.420000000002"/>
    <n v="1007.8797300000001"/>
    <n v="2015.7594600000002"/>
    <n v="2015.7594600000002"/>
    <n v="75907.260000000009"/>
    <n v="0.66027397260273968"/>
    <n v="843.4140000000001"/>
    <n v="11137.686246575344"/>
    <n v="87044.94624657536"/>
  </r>
  <r>
    <s v="G-7936"/>
    <x v="4"/>
    <s v="Veola Frase  "/>
    <d v="2012-05-04T00:00:00"/>
    <s v="Banda 20"/>
    <x v="1"/>
    <n v="107023.5"/>
    <n v="7491.6450000000004"/>
    <n v="3210.7049999999999"/>
    <n v="5351.1750000000002"/>
    <n v="35317.755000000005"/>
    <n v="32107.05"/>
    <n v="190501.83000000002"/>
    <n v="7363.2168000000001"/>
    <n v="14726.4336"/>
    <n v="0"/>
    <n v="571505.49"/>
    <n v="5.6684931506849319"/>
    <n v="6350.0610000000006"/>
    <n v="719905.54569863027"/>
    <n v="1291411.0356986304"/>
  </r>
  <r>
    <s v="R-7970"/>
    <x v="0"/>
    <s v="Daysi Armas  "/>
    <d v="2011-09-03T00:00:00"/>
    <s v="Banda 15"/>
    <x v="1"/>
    <n v="8279.1"/>
    <n v="745.11900000000003"/>
    <n v="413.95500000000004"/>
    <n v="1159.0740000000001"/>
    <n v="2235.3570000000004"/>
    <n v="2649.3120000000004"/>
    <n v="15481.917000000001"/>
    <n v="620.10459000000003"/>
    <n v="1240.2091800000001"/>
    <n v="0"/>
    <n v="46445.751000000004"/>
    <n v="6.3369863013698629"/>
    <n v="516.06389999999999"/>
    <n v="65405.797298630139"/>
    <n v="111851.54829863014"/>
  </r>
  <r>
    <s v="R07655"/>
    <x v="3"/>
    <s v="Noble Portis  "/>
    <d v="2015-07-25T00:00:00"/>
    <s v="Banda 16"/>
    <x v="2"/>
    <n v="22245"/>
    <n v="1112.25"/>
    <n v="1779.6000000000001"/>
    <n v="2002.05"/>
    <n v="6228.6"/>
    <n v="5561.25"/>
    <n v="38928.75"/>
    <n v="1481.5169999999998"/>
    <n v="2963.0339999999997"/>
    <n v="0"/>
    <n v="116786.25"/>
    <n v="2.4438356164383563"/>
    <n v="1297.625"/>
    <n v="63423.643835616444"/>
    <n v="180209.89383561644"/>
  </r>
  <r>
    <s v="R08049"/>
    <x v="6"/>
    <s v="Alysia Thaxton  "/>
    <d v="2014-05-22T00:00:00"/>
    <s v="Banda 15"/>
    <x v="0"/>
    <n v="16702.400000000001"/>
    <n v="1670.2400000000002"/>
    <n v="2004.288"/>
    <n v="835.12000000000012"/>
    <n v="5845.84"/>
    <n v="5177.7440000000006"/>
    <n v="32235.632000000005"/>
    <n v="1261.0311999999999"/>
    <n v="2522.0623999999998"/>
    <n v="2522.0623999999998"/>
    <n v="96706.896000000008"/>
    <n v="3.6191780821917807"/>
    <n v="1074.5210666666669"/>
    <n v="77777.661866666691"/>
    <n v="174484.5578666667"/>
  </r>
  <r>
    <s v="A08497"/>
    <x v="0"/>
    <s v="Gaylord Damian  "/>
    <d v="2014-07-15T00:00:00"/>
    <s v="Banda 17"/>
    <x v="3"/>
    <n v="20139"/>
    <n v="1006.95"/>
    <n v="1409.7300000000002"/>
    <n v="2618.0700000000002"/>
    <n v="5437.5300000000007"/>
    <n v="7451.43"/>
    <n v="38062.71"/>
    <n v="1536.6057000000001"/>
    <n v="3073.2114000000001"/>
    <n v="0"/>
    <n v="114188.13"/>
    <n v="3.4712328767123286"/>
    <n v="1268.7570000000001"/>
    <n v="88083.02021917807"/>
    <n v="202271.15021917806"/>
  </r>
  <r>
    <s v="G08352"/>
    <x v="0"/>
    <s v="Valeria Boothby  "/>
    <d v="2012-03-10T00:00:00"/>
    <s v="Banda 17"/>
    <x v="2"/>
    <n v="30729"/>
    <n v="2765.6099999999997"/>
    <n v="3072.9"/>
    <n v="4302.0600000000004"/>
    <n v="7682.25"/>
    <n v="7989.54"/>
    <n v="56541.36"/>
    <n v="2215.5608999999999"/>
    <n v="4431.1217999999999"/>
    <n v="0"/>
    <n v="169624.08000000002"/>
    <n v="5.8191780821917805"/>
    <n v="1884.712"/>
    <n v="219349.49523287668"/>
    <n v="388973.5752328767"/>
  </r>
  <r>
    <s v="L08490"/>
    <x v="0"/>
    <s v="Noble Portis  "/>
    <d v="2016-09-07T00:00:00"/>
    <s v="Banda 17"/>
    <x v="1"/>
    <n v="19448.100000000002"/>
    <n v="972.4050000000002"/>
    <n v="2139.2910000000002"/>
    <n v="583.4430000000001"/>
    <n v="6806.835"/>
    <n v="5056.5060000000003"/>
    <n v="35006.58"/>
    <n v="1314.6915600000002"/>
    <n v="2629.3831200000004"/>
    <n v="0"/>
    <n v="105019.74"/>
    <n v="1.3205479452054794"/>
    <n v="1166.886"/>
    <n v="30818.57819178082"/>
    <n v="135838.31819178083"/>
  </r>
  <r>
    <s v="L07815"/>
    <x v="0"/>
    <s v="Sandy Mcgrady  "/>
    <d v="2016-02-21T00:00:00"/>
    <s v="Banda 18"/>
    <x v="1"/>
    <n v="41864.400000000001"/>
    <n v="3349.152"/>
    <n v="1674.576"/>
    <n v="3767.7959999999998"/>
    <n v="13396.608"/>
    <n v="16327.116000000002"/>
    <n v="80379.648000000016"/>
    <n v="3257.0503200000003"/>
    <n v="6514.1006400000006"/>
    <n v="0"/>
    <n v="241138.94400000005"/>
    <n v="1.8657534246575342"/>
    <n v="2679.3216000000007"/>
    <n v="99979.069019178103"/>
    <n v="341118.01301917818"/>
  </r>
  <r>
    <s v="A07625"/>
    <x v="3"/>
    <s v="Charisse Weist  "/>
    <d v="2013-01-31T00:00:00"/>
    <s v="Banda 15"/>
    <x v="2"/>
    <n v="8677"/>
    <n v="867.7"/>
    <n v="433.85"/>
    <n v="433.85"/>
    <n v="3210.49"/>
    <n v="2429.5600000000004"/>
    <n v="16052.45"/>
    <n v="617.80240000000003"/>
    <n v="1235.6048000000001"/>
    <n v="0"/>
    <n v="48157.350000000006"/>
    <n v="4.9232876712328766"/>
    <n v="535.08166666666671"/>
    <n v="52687.2194520548"/>
    <n v="100844.5694520548"/>
  </r>
  <r>
    <s v="L-7633"/>
    <x v="0"/>
    <s v="Charisse Weist  "/>
    <d v="2013-11-11T00:00:00"/>
    <s v="Banda 15"/>
    <x v="2"/>
    <n v="14805"/>
    <n v="1036.3500000000001"/>
    <n v="1184.4000000000001"/>
    <n v="592.20000000000005"/>
    <n v="3997.3500000000004"/>
    <n v="4441.5"/>
    <n v="26056.800000000003"/>
    <n v="1014.1424999999999"/>
    <n v="2028.2849999999999"/>
    <n v="0"/>
    <n v="78170.400000000009"/>
    <n v="4.1452054794520548"/>
    <n v="868.56000000000006"/>
    <n v="72007.19342465754"/>
    <n v="150177.59342465753"/>
  </r>
  <r>
    <s v="L-7611"/>
    <x v="6"/>
    <s v="Heide Kardos  "/>
    <d v="2016-10-03T00:00:00"/>
    <s v="Banda 15"/>
    <x v="2"/>
    <n v="13225"/>
    <n v="925.75000000000011"/>
    <n v="1587"/>
    <n v="1322.5"/>
    <n v="3967.5"/>
    <n v="4232"/>
    <n v="25259.75"/>
    <n v="997.16499999999996"/>
    <n v="1994.33"/>
    <n v="0"/>
    <n v="75779.25"/>
    <n v="1.2493150684931507"/>
    <n v="841.99166666666667"/>
    <n v="21038.257534246572"/>
    <n v="96817.507534246572"/>
  </r>
  <r>
    <s v="L08201"/>
    <x v="0"/>
    <s v="Ileen Reynosa  "/>
    <d v="2017-04-09T00:00:00"/>
    <s v="Banda 15"/>
    <x v="0"/>
    <n v="14711.400000000001"/>
    <n v="1324.0260000000001"/>
    <n v="441.34200000000004"/>
    <n v="1029.7980000000002"/>
    <n v="5884.5600000000013"/>
    <n v="4413.42"/>
    <n v="27804.546000000002"/>
    <n v="1075.4033400000001"/>
    <n v="2150.8066800000001"/>
    <n v="2150.8066800000001"/>
    <n v="83413.638000000006"/>
    <n v="0.73424657534246573"/>
    <n v="926.81820000000005"/>
    <n v="13610.261786301371"/>
    <n v="97023.899786301379"/>
  </r>
  <r>
    <s v="A-7672"/>
    <x v="0"/>
    <s v="Santa Brister  "/>
    <d v="2017-07-01T00:00:00"/>
    <s v="Banda 17"/>
    <x v="1"/>
    <n v="24872.400000000001"/>
    <n v="1741.0680000000002"/>
    <n v="1989.7920000000001"/>
    <n v="248.72400000000002"/>
    <n v="9451.5120000000006"/>
    <n v="8456.6160000000018"/>
    <n v="46760.112000000001"/>
    <n v="1818.1724400000003"/>
    <n v="3636.3448800000006"/>
    <n v="0"/>
    <n v="140280.33600000001"/>
    <n v="0.50684931506849318"/>
    <n v="1558.6704"/>
    <n v="15800.220493150686"/>
    <n v="156080.55649315071"/>
  </r>
  <r>
    <s v="L08296"/>
    <x v="0"/>
    <s v="Saundra Smiddy  "/>
    <d v="2014-05-11T00:00:00"/>
    <s v="Banda 15"/>
    <x v="2"/>
    <n v="14072"/>
    <n v="1266.48"/>
    <n v="1688.6399999999999"/>
    <n v="140.72"/>
    <n v="3518"/>
    <n v="4221.5999999999995"/>
    <n v="24907.439999999999"/>
    <n v="973.78239999999983"/>
    <n v="1947.5647999999997"/>
    <n v="0"/>
    <n v="74722.319999999992"/>
    <n v="3.6493150684931508"/>
    <n v="830.24799999999993"/>
    <n v="60596.730739726023"/>
    <n v="135319.05073972602"/>
  </r>
  <r>
    <s v="A-8317"/>
    <x v="3"/>
    <s v="Noble Portis  "/>
    <d v="2015-09-26T00:00:00"/>
    <s v="Banda 16"/>
    <x v="1"/>
    <n v="20337.3"/>
    <n v="1626.9839999999999"/>
    <n v="2033.73"/>
    <n v="2237.1030000000001"/>
    <n v="5897.8169999999991"/>
    <n v="7931.5469999999996"/>
    <n v="40064.481"/>
    <n v="1633.08519"/>
    <n v="3266.17038"/>
    <n v="0"/>
    <n v="120193.443"/>
    <n v="2.2712328767123289"/>
    <n v="1335.4827"/>
    <n v="60663.844290410969"/>
    <n v="180857.28729041095"/>
  </r>
  <r>
    <s v="R-8500"/>
    <x v="1"/>
    <s v="Enrique Kehrer  "/>
    <d v="2014-02-20T00:00:00"/>
    <s v="Banda 17"/>
    <x v="0"/>
    <n v="26733.300000000003"/>
    <n v="1871.3310000000004"/>
    <n v="2405.9970000000003"/>
    <n v="4009.9950000000003"/>
    <n v="10158.654"/>
    <n v="7217.9910000000009"/>
    <n v="52397.268000000011"/>
    <n v="2021.03748"/>
    <n v="4042.0749599999999"/>
    <n v="4042.0749599999999"/>
    <n v="157191.80400000003"/>
    <n v="3.8684931506849316"/>
    <n v="1746.5756000000003"/>
    <n v="135132.31491506853"/>
    <n v="292324.11891506857"/>
  </r>
  <r>
    <s v="A-7316"/>
    <x v="0"/>
    <s v="Ladawn Karner  "/>
    <d v="2014-05-31T00:00:00"/>
    <s v="Banda 15"/>
    <x v="0"/>
    <n v="10074.900000000001"/>
    <n v="1007.4900000000002"/>
    <n v="100.74900000000002"/>
    <n v="1309.7370000000003"/>
    <n v="3425.4660000000008"/>
    <n v="3626.9640000000004"/>
    <n v="19545.306000000004"/>
    <n v="788.86467000000016"/>
    <n v="1577.7293400000003"/>
    <n v="1577.7293400000003"/>
    <n v="58635.918000000012"/>
    <n v="3.5945205479452054"/>
    <n v="651.51020000000017"/>
    <n v="46837.336021917821"/>
    <n v="105473.25402191783"/>
  </r>
  <r>
    <s v="G-7832"/>
    <x v="1"/>
    <s v="Leontine Longacre  "/>
    <d v="2011-04-22T00:00:00"/>
    <s v="Banda 15"/>
    <x v="2"/>
    <n v="10797"/>
    <n v="647.81999999999994"/>
    <n v="863.76"/>
    <n v="1295.6399999999999"/>
    <n v="3670.9800000000005"/>
    <n v="3886.92"/>
    <n v="21162.120000000003"/>
    <n v="844.32539999999995"/>
    <n v="1688.6507999999999"/>
    <n v="0"/>
    <n v="63486.360000000008"/>
    <n v="6.7041095890410958"/>
    <n v="705.40400000000011"/>
    <n v="94582.114410958908"/>
    <n v="158068.47441095891"/>
  </r>
  <r>
    <s v="G08192"/>
    <x v="7"/>
    <s v="Veola Frase  "/>
    <d v="2013-10-09T00:00:00"/>
    <s v="Banda 16"/>
    <x v="1"/>
    <n v="15516"/>
    <n v="1086.1200000000001"/>
    <n v="620.64"/>
    <n v="2017.0800000000002"/>
    <n v="3879"/>
    <n v="4809.96"/>
    <n v="27928.799999999999"/>
    <n v="1109.394"/>
    <n v="2218.788"/>
    <n v="0"/>
    <n v="83786.399999999994"/>
    <n v="4.2356164383561641"/>
    <n v="930.95999999999992"/>
    <n v="78863.789589041073"/>
    <n v="162650.18958904105"/>
  </r>
  <r>
    <s v="G-7990"/>
    <x v="0"/>
    <s v="Emmy Trader  "/>
    <d v="2013-01-04T00:00:00"/>
    <s v="Banda 15"/>
    <x v="2"/>
    <n v="12232"/>
    <n v="856.24000000000012"/>
    <n v="1223.2"/>
    <n v="611.6"/>
    <n v="3914.2400000000002"/>
    <n v="4525.84"/>
    <n v="23363.120000000003"/>
    <n v="932.07839999999999"/>
    <n v="1864.1568"/>
    <n v="0"/>
    <n v="70089.360000000015"/>
    <n v="4.9972602739726026"/>
    <n v="778.77066666666678"/>
    <n v="77834.394301369874"/>
    <n v="147923.75430136989"/>
  </r>
  <r>
    <s v="R-8307"/>
    <x v="3"/>
    <s v="Clara Lamas  "/>
    <d v="2017-07-24T00:00:00"/>
    <s v="Banda 15"/>
    <x v="0"/>
    <n v="10785.5"/>
    <n v="647.13"/>
    <n v="323.565"/>
    <n v="1617.825"/>
    <n v="3774.9249999999997"/>
    <n v="4206.3450000000003"/>
    <n v="21355.29"/>
    <n v="863.91854999999998"/>
    <n v="1727.8371"/>
    <n v="1727.8371"/>
    <n v="64065.87"/>
    <n v="0.44383561643835617"/>
    <n v="711.84300000000007"/>
    <n v="6318.8255342465754"/>
    <n v="70384.695534246581"/>
  </r>
  <r>
    <s v="R08202"/>
    <x v="1"/>
    <s v="Nathalie Boettcher  "/>
    <d v="2011-04-05T00:00:00"/>
    <s v="Banda 15"/>
    <x v="0"/>
    <n v="15114.000000000002"/>
    <n v="1209.1200000000001"/>
    <n v="1813.68"/>
    <n v="2115.9600000000005"/>
    <n v="4231.920000000001"/>
    <n v="5743.3200000000006"/>
    <n v="30228.000000000004"/>
    <n v="1233.3024000000003"/>
    <n v="2466.6048000000005"/>
    <n v="2466.6048000000005"/>
    <n v="90684.000000000015"/>
    <n v="6.7506849315068491"/>
    <n v="1007.6000000000001"/>
    <n v="136039.80273972606"/>
    <n v="226723.80273972609"/>
  </r>
  <r>
    <s v="L-8012"/>
    <x v="1"/>
    <s v="Shenika Lamont  "/>
    <d v="2017-08-13T00:00:00"/>
    <s v="Banda 15"/>
    <x v="0"/>
    <n v="11806.300000000001"/>
    <n v="708.37800000000004"/>
    <n v="1652.8820000000003"/>
    <n v="708.37800000000004"/>
    <n v="4368.3310000000001"/>
    <n v="4368.3310000000001"/>
    <n v="23612.6"/>
    <n v="935.05896000000007"/>
    <n v="1870.1179200000001"/>
    <n v="1870.1179200000001"/>
    <n v="70837.799999999988"/>
    <n v="0.38904109589041097"/>
    <n v="787.08666666666659"/>
    <n v="6124.1811872146118"/>
    <n v="76961.981187214595"/>
  </r>
  <r>
    <s v="L07387"/>
    <x v="1"/>
    <s v="Lyla Falzone  "/>
    <d v="2014-09-22T00:00:00"/>
    <s v="Banda 15"/>
    <x v="2"/>
    <n v="14270"/>
    <n v="1141.6000000000001"/>
    <n v="1855.1000000000001"/>
    <n v="2140.5"/>
    <n v="4709.1000000000004"/>
    <n v="3852.9"/>
    <n v="27969.200000000004"/>
    <n v="1088.8009999999999"/>
    <n v="2177.6019999999999"/>
    <n v="0"/>
    <n v="83907.6"/>
    <n v="3.2821917808219179"/>
    <n v="932.30666666666684"/>
    <n v="61200.185570776273"/>
    <n v="145107.78557077626"/>
  </r>
  <r>
    <s v="G-8081"/>
    <x v="1"/>
    <s v="Janene Wellman  "/>
    <d v="2012-01-08T00:00:00"/>
    <s v="Banda 15"/>
    <x v="1"/>
    <n v="7816.5"/>
    <n v="390.82500000000005"/>
    <n v="1094.3100000000002"/>
    <n v="625.32000000000005"/>
    <n v="2970.27"/>
    <n v="2110.4549999999999"/>
    <n v="15007.68"/>
    <n v="569.82285000000002"/>
    <n v="1139.6457"/>
    <n v="0"/>
    <n v="45023.040000000001"/>
    <n v="5.9890410958904106"/>
    <n v="500.25600000000003"/>
    <n v="59921.074849315068"/>
    <n v="104944.11484931507"/>
  </r>
  <r>
    <s v="L-7980"/>
    <x v="3"/>
    <s v="Wade Landen  "/>
    <d v="2014-07-10T00:00:00"/>
    <s v="Banda 15"/>
    <x v="0"/>
    <n v="14390.2"/>
    <n v="1295.1179999999999"/>
    <n v="2014.6280000000004"/>
    <n v="143.90200000000002"/>
    <n v="5180.4719999999998"/>
    <n v="4029.2560000000008"/>
    <n v="27053.576000000001"/>
    <n v="1034.6553800000002"/>
    <n v="2069.3107600000003"/>
    <n v="2069.3107600000003"/>
    <n v="81160.728000000003"/>
    <n v="3.484931506849315"/>
    <n v="901.78586666666672"/>
    <n v="62853.239583561641"/>
    <n v="144013.96758356164"/>
  </r>
  <r>
    <s v="L07658"/>
    <x v="0"/>
    <s v="Edyth Judkins  "/>
    <d v="2011-08-16T00:00:00"/>
    <s v="Banda 15"/>
    <x v="0"/>
    <n v="15620.000000000002"/>
    <n v="1562.0000000000002"/>
    <n v="624.80000000000007"/>
    <n v="1093.4000000000003"/>
    <n v="6248.0000000000009"/>
    <n v="4529.8"/>
    <n v="29678.000000000004"/>
    <n v="1146.508"/>
    <n v="2293.0160000000001"/>
    <n v="2293.0160000000001"/>
    <n v="89034.000000000015"/>
    <n v="6.3863013698630136"/>
    <n v="989.26666666666677"/>
    <n v="126355.10136986303"/>
    <n v="215389.10136986303"/>
  </r>
  <r>
    <s v="G08037"/>
    <x v="2"/>
    <s v="Krystyna Summerlin  "/>
    <d v="2017-07-17T00:00:00"/>
    <s v="Banda 19"/>
    <x v="2"/>
    <n v="47926"/>
    <n v="2875.56"/>
    <n v="2875.56"/>
    <n v="6709.64"/>
    <n v="14857.06"/>
    <n v="12940.02"/>
    <n v="88183.84"/>
    <n v="3412.3312000000005"/>
    <n v="6824.6624000000011"/>
    <n v="0"/>
    <n v="264551.52"/>
    <n v="0.46301369863013697"/>
    <n v="2939.4613333333332"/>
    <n v="27220.21727853881"/>
    <n v="291771.73727853881"/>
  </r>
  <r>
    <s v="R07783"/>
    <x v="0"/>
    <s v="Noble Portis  "/>
    <d v="2017-08-28T00:00:00"/>
    <s v="Banda 15"/>
    <x v="1"/>
    <n v="13633.2"/>
    <n v="954.32400000000018"/>
    <n v="1635.9839999999999"/>
    <n v="1635.9839999999999"/>
    <n v="4771.62"/>
    <n v="4635.2880000000005"/>
    <n v="27266.400000000001"/>
    <n v="1081.11276"/>
    <n v="2162.22552"/>
    <n v="0"/>
    <n v="81799.200000000012"/>
    <n v="0.34794520547945207"/>
    <n v="908.88"/>
    <n v="6324.808767123287"/>
    <n v="88124.008767123305"/>
  </r>
  <r>
    <s v="R08438"/>
    <x v="4"/>
    <s v="Jordon Deschamp  "/>
    <d v="2017-10-05T00:00:00"/>
    <s v="Banda 16"/>
    <x v="4"/>
    <n v="27692.5"/>
    <n v="1661.55"/>
    <n v="1384.625"/>
    <n v="2492.3249999999998"/>
    <n v="10523.15"/>
    <n v="10246.225"/>
    <n v="54000.375"/>
    <n v="2143.3995"/>
    <n v="4286.799"/>
    <n v="4286.799"/>
    <n v="162001.125"/>
    <n v="0.24383561643835616"/>
    <n v="1800.0125"/>
    <n v="8778.1431506849312"/>
    <n v="170779.26815068492"/>
  </r>
  <r>
    <s v="G08320"/>
    <x v="6"/>
    <s v="Hanh Kohut  "/>
    <d v="2013-06-14T00:00:00"/>
    <s v="Banda 15"/>
    <x v="1"/>
    <n v="8262.9"/>
    <n v="743.66099999999994"/>
    <n v="661.03200000000004"/>
    <n v="1074.1769999999999"/>
    <n v="2478.87"/>
    <n v="2809.386"/>
    <n v="16030.026"/>
    <n v="643.67990999999995"/>
    <n v="1287.3598199999999"/>
    <n v="0"/>
    <n v="48090.078000000001"/>
    <n v="4.5561643835616437"/>
    <n v="534.33420000000001"/>
    <n v="48690.289019178083"/>
    <n v="96780.367019178084"/>
  </r>
  <r>
    <s v="L07809"/>
    <x v="3"/>
    <s v="Ileen Reynosa  "/>
    <d v="2017-10-30T00:00:00"/>
    <s v="Banda 15"/>
    <x v="2"/>
    <n v="9061"/>
    <n v="815.49"/>
    <n v="634.2700000000001"/>
    <n v="906.1"/>
    <n v="2718.2999999999997"/>
    <n v="3171.35"/>
    <n v="17306.509999999998"/>
    <n v="694.97869999999989"/>
    <n v="1389.9573999999998"/>
    <n v="0"/>
    <n v="51919.53"/>
    <n v="0.17534246575342466"/>
    <n v="576.88366666666661"/>
    <n v="2023.0440913242007"/>
    <n v="53942.574091324197"/>
  </r>
  <r>
    <s v="G-7415"/>
    <x v="3"/>
    <s v="Charisse Weist  "/>
    <d v="2015-11-10T00:00:00"/>
    <s v="Banda 16"/>
    <x v="4"/>
    <n v="24102.5"/>
    <n v="1687.1750000000002"/>
    <n v="1928.2"/>
    <n v="3133.3250000000003"/>
    <n v="7953.8250000000007"/>
    <n v="6748.7000000000007"/>
    <n v="45553.725000000006"/>
    <n v="1769.1235000000001"/>
    <n v="3538.2470000000003"/>
    <n v="3538.2470000000003"/>
    <n v="136661.17500000002"/>
    <n v="2.1479452054794521"/>
    <n v="1518.4575000000002"/>
    <n v="65231.270136986313"/>
    <n v="201892.44513698632"/>
  </r>
  <r>
    <s v="R08141"/>
    <x v="0"/>
    <s v="Johnette Chapple  "/>
    <d v="2011-07-21T00:00:00"/>
    <s v="Banda 16"/>
    <x v="2"/>
    <n v="21631"/>
    <n v="2163.1"/>
    <n v="216.31"/>
    <n v="216.31"/>
    <n v="7570.8499999999995"/>
    <n v="8652.4"/>
    <n v="40449.97"/>
    <n v="1630.9773999999998"/>
    <n v="3261.9547999999995"/>
    <n v="0"/>
    <n v="121349.91"/>
    <n v="6.4575342465753423"/>
    <n v="1348.3323333333333"/>
    <n v="174138.04436529681"/>
    <n v="295487.95436529681"/>
  </r>
  <r>
    <s v="G07451"/>
    <x v="0"/>
    <s v="Sterling Huston  "/>
    <d v="2013-04-11T00:00:00"/>
    <s v="Banda 18"/>
    <x v="0"/>
    <n v="36808.200000000004"/>
    <n v="3312.7380000000003"/>
    <n v="5521.2300000000005"/>
    <n v="4785.0660000000007"/>
    <n v="10674.378000000001"/>
    <n v="13987.116000000002"/>
    <n v="75088.728000000003"/>
    <n v="3062.4422400000003"/>
    <n v="6124.8844800000006"/>
    <n v="6124.8844800000006"/>
    <n v="225266.18400000001"/>
    <n v="4.7315068493150685"/>
    <n v="2502.9576000000002"/>
    <n v="236855.22055890411"/>
    <n v="462121.40455890412"/>
  </r>
  <r>
    <s v="R-7805"/>
    <x v="7"/>
    <s v="Quinn Coller  "/>
    <d v="2013-01-26T00:00:00"/>
    <s v="Banda 15"/>
    <x v="0"/>
    <n v="16203.000000000002"/>
    <n v="972.18000000000006"/>
    <n v="2268.4200000000005"/>
    <n v="162.03000000000003"/>
    <n v="5346.9900000000007"/>
    <n v="5671.05"/>
    <n v="30623.670000000002"/>
    <n v="1200.6423"/>
    <n v="2401.2846"/>
    <n v="2401.2846"/>
    <n v="91871.010000000009"/>
    <n v="4.9369863013698634"/>
    <n v="1020.7890000000001"/>
    <n v="100792.42619178085"/>
    <n v="192663.43619178084"/>
  </r>
  <r>
    <s v="L-8443"/>
    <x v="0"/>
    <s v="Gabrielle Merriman  "/>
    <d v="2016-06-05T00:00:00"/>
    <s v="Banda 15"/>
    <x v="0"/>
    <n v="13169.2"/>
    <n v="921.84400000000016"/>
    <n v="1448.6120000000001"/>
    <n v="1185.2280000000001"/>
    <n v="4477.5280000000002"/>
    <n v="4345.8360000000002"/>
    <n v="25548.248000000003"/>
    <n v="1006.12688"/>
    <n v="2012.2537600000001"/>
    <n v="2012.2537600000001"/>
    <n v="76644.744000000006"/>
    <n v="1.5780821917808219"/>
    <n v="851.60826666666674"/>
    <n v="26878.156800000001"/>
    <n v="103522.9008"/>
  </r>
  <r>
    <s v="R07896"/>
    <x v="3"/>
    <s v="Nathalie Boettcher  "/>
    <d v="2012-12-06T00:00:00"/>
    <s v="Banda 16"/>
    <x v="1"/>
    <n v="12969.9"/>
    <n v="648.495"/>
    <n v="1037.5920000000001"/>
    <n v="1686.087"/>
    <n v="4669.1639999999998"/>
    <n v="4280.067"/>
    <n v="25291.305"/>
    <n v="993.49433999999997"/>
    <n v="1986.9886799999999"/>
    <n v="0"/>
    <n v="75873.915000000008"/>
    <n v="5.0767123287671234"/>
    <n v="843.04349999999999"/>
    <n v="85597.786602739725"/>
    <n v="161471.70160273975"/>
  </r>
  <r>
    <s v="G-8436"/>
    <x v="2"/>
    <s v="Heide Kardos  "/>
    <d v="2013-08-17T00:00:00"/>
    <s v="Banda 16"/>
    <x v="4"/>
    <n v="24508.75"/>
    <n v="1225.4375"/>
    <n v="2450.875"/>
    <n v="490.17500000000001"/>
    <n v="9558.4125000000004"/>
    <n v="6372.2750000000005"/>
    <n v="44605.925000000003"/>
    <n v="1664.1441249999998"/>
    <n v="3328.2882499999996"/>
    <n v="3328.2882499999996"/>
    <n v="133817.77500000002"/>
    <n v="4.3808219178082188"/>
    <n v="1486.8641666666667"/>
    <n v="130273.74260273972"/>
    <n v="264091.51760273974"/>
  </r>
  <r>
    <s v="G-7727"/>
    <x v="3"/>
    <s v="Valeria Boothby  "/>
    <d v="2013-08-27T00:00:00"/>
    <s v="Banda 15"/>
    <x v="0"/>
    <n v="12885.400000000001"/>
    <n v="1030.8320000000001"/>
    <n v="1030.8320000000001"/>
    <n v="901.97800000000018"/>
    <n v="3221.3500000000004"/>
    <n v="3350.2040000000006"/>
    <n v="22420.596000000005"/>
    <n v="865.89888000000019"/>
    <n v="1731.7977600000004"/>
    <n v="1731.7977600000004"/>
    <n v="67261.788000000015"/>
    <n v="4.353424657534247"/>
    <n v="747.35320000000013"/>
    <n v="65070.916975342479"/>
    <n v="132332.70497534249"/>
  </r>
  <r>
    <s v="L-8012"/>
    <x v="0"/>
    <s v="Jeni Buchman  "/>
    <d v="2016-12-04T00:00:00"/>
    <s v="Banda 15"/>
    <x v="2"/>
    <n v="15269"/>
    <n v="1221.52"/>
    <n v="1526.9"/>
    <n v="1068.8300000000002"/>
    <n v="5038.7700000000004"/>
    <n v="5649.53"/>
    <n v="29774.550000000003"/>
    <n v="1192.5089"/>
    <n v="2385.0178000000001"/>
    <n v="0"/>
    <n v="89323.650000000009"/>
    <n v="1.0794520547945206"/>
    <n v="992.48500000000013"/>
    <n v="21426.799452054798"/>
    <n v="110750.4494520548"/>
  </r>
  <r>
    <s v="R08155"/>
    <x v="1"/>
    <s v="Valeria Boothby  "/>
    <d v="2016-01-08T00:00:00"/>
    <s v="Banda 16"/>
    <x v="1"/>
    <n v="16182.9"/>
    <n v="1618.29"/>
    <n v="1456.461"/>
    <n v="2427.4349999999999"/>
    <n v="6473.16"/>
    <n v="4045.7249999999999"/>
    <n v="32203.970999999998"/>
    <n v="1239.61014"/>
    <n v="2479.22028"/>
    <n v="0"/>
    <n v="96611.913"/>
    <n v="1.9863013698630136"/>
    <n v="1073.4657"/>
    <n v="42644.527808219173"/>
    <n v="139256.44080821917"/>
  </r>
  <r>
    <s v="L08368"/>
    <x v="3"/>
    <s v="Jeane Putney  "/>
    <d v="2015-09-09T00:00:00"/>
    <s v="Banda 18"/>
    <x v="1"/>
    <n v="27954"/>
    <n v="1956.7800000000002"/>
    <n v="559.08000000000004"/>
    <n v="2795.4"/>
    <n v="9783.9"/>
    <n v="10622.52"/>
    <n v="53671.680000000008"/>
    <n v="2155.2534000000005"/>
    <n v="4310.506800000001"/>
    <n v="0"/>
    <n v="161015.04000000004"/>
    <n v="2.3178082191780822"/>
    <n v="1789.0560000000003"/>
    <n v="82933.774027397274"/>
    <n v="243948.81402739731"/>
  </r>
  <r>
    <s v="R07324"/>
    <x v="0"/>
    <s v="Kandace Navin  "/>
    <d v="2015-07-23T00:00:00"/>
    <s v="Banda 15"/>
    <x v="1"/>
    <n v="10044"/>
    <n v="602.64"/>
    <n v="100.44"/>
    <n v="903.95999999999992"/>
    <n v="3615.8399999999997"/>
    <n v="3414.96"/>
    <n v="18681.84"/>
    <n v="734.21640000000002"/>
    <n v="1468.4328"/>
    <n v="0"/>
    <n v="56045.520000000004"/>
    <n v="2.4493150684931506"/>
    <n v="622.72799999999995"/>
    <n v="30505.141479452053"/>
    <n v="86550.661479452057"/>
  </r>
  <r>
    <s v="G08312"/>
    <x v="0"/>
    <s v="Tomoko Vierra  "/>
    <d v="2012-12-02T00:00:00"/>
    <s v="Banda 15"/>
    <x v="0"/>
    <n v="16142.500000000002"/>
    <n v="807.12500000000011"/>
    <n v="1775.6750000000002"/>
    <n v="2098.5250000000001"/>
    <n v="6134.1500000000005"/>
    <n v="4842.75"/>
    <n v="31800.725000000006"/>
    <n v="1231.67275"/>
    <n v="2463.3454999999999"/>
    <n v="2463.3454999999999"/>
    <n v="95402.175000000017"/>
    <n v="5.087671232876712"/>
    <n v="1060.0241666666668"/>
    <n v="107861.0891780822"/>
    <n v="203263.26417808223"/>
  </r>
  <r>
    <s v="L-7571"/>
    <x v="4"/>
    <s v="Cristopher Stroble  "/>
    <d v="2011-05-23T00:00:00"/>
    <s v="Banda 15"/>
    <x v="2"/>
    <n v="11305"/>
    <n v="565.25"/>
    <n v="791.35"/>
    <n v="113.05"/>
    <n v="2939.3"/>
    <n v="4069.7999999999997"/>
    <n v="19783.75"/>
    <n v="783.43650000000002"/>
    <n v="1566.873"/>
    <n v="0"/>
    <n v="59351.25"/>
    <n v="6.6191780821917812"/>
    <n v="659.45833333333337"/>
    <n v="87301.442922374437"/>
    <n v="146652.69292237444"/>
  </r>
  <r>
    <s v="R-8313"/>
    <x v="0"/>
    <s v="Pandora Chang  "/>
    <d v="2012-12-14T00:00:00"/>
    <s v="Banda 16"/>
    <x v="1"/>
    <n v="16974.900000000001"/>
    <n v="848.74500000000012"/>
    <n v="1697.4900000000002"/>
    <n v="2206.7370000000001"/>
    <n v="5601.7170000000006"/>
    <n v="5092.47"/>
    <n v="32422.059000000005"/>
    <n v="1262.93256"/>
    <n v="2525.8651199999999"/>
    <n v="0"/>
    <n v="97266.177000000011"/>
    <n v="5.0547945205479454"/>
    <n v="1080.7353000000001"/>
    <n v="109257.89745205481"/>
    <n v="206524.0744520548"/>
  </r>
  <r>
    <s v="G-8236"/>
    <x v="0"/>
    <s v="Gemma Percell  "/>
    <d v="2013-04-29T00:00:00"/>
    <s v="Banda 16"/>
    <x v="0"/>
    <n v="21510.5"/>
    <n v="1935.9449999999999"/>
    <n v="1290.6299999999999"/>
    <n v="215.10500000000002"/>
    <n v="5807.835"/>
    <n v="6022.9400000000005"/>
    <n v="36782.955000000002"/>
    <n v="1419.693"/>
    <n v="2839.386"/>
    <n v="2839.386"/>
    <n v="110348.86500000001"/>
    <n v="4.6821917808219178"/>
    <n v="1226.0985000000001"/>
    <n v="114816.56638356164"/>
    <n v="225165.43138356163"/>
  </r>
  <r>
    <s v="R08452"/>
    <x v="0"/>
    <s v="Davina Farraj  "/>
    <d v="2017-02-25T00:00:00"/>
    <s v="Banda 15"/>
    <x v="4"/>
    <n v="17517.5"/>
    <n v="1576.575"/>
    <n v="350.35"/>
    <n v="875.875"/>
    <n v="5955.9500000000007"/>
    <n v="5605.6"/>
    <n v="31881.85"/>
    <n v="1248.99775"/>
    <n v="2497.9955"/>
    <n v="2497.9955"/>
    <n v="95645.549999999988"/>
    <n v="0.852054794520548"/>
    <n v="1062.7283333333332"/>
    <n v="18110.055433789956"/>
    <n v="113755.60543378994"/>
  </r>
  <r>
    <s v="L-8103"/>
    <x v="1"/>
    <s v="Graciela Hufford  "/>
    <d v="2014-06-24T00:00:00"/>
    <s v="Banda 20"/>
    <x v="1"/>
    <n v="102824.1"/>
    <n v="8225.9279999999999"/>
    <n v="2056.482"/>
    <n v="9254.1689999999999"/>
    <n v="25706.025000000001"/>
    <n v="39073.158000000003"/>
    <n v="187139.86199999999"/>
    <n v="7629.5482199999997"/>
    <n v="15259.096439999999"/>
    <n v="0"/>
    <n v="561419.58600000001"/>
    <n v="3.5287671232876714"/>
    <n v="6237.9953999999998"/>
    <n v="440248.66165479453"/>
    <n v="1001668.2476547945"/>
  </r>
  <r>
    <s v="L-7999"/>
    <x v="0"/>
    <s v="Alysia Thaxton  "/>
    <d v="2013-03-23T00:00:00"/>
    <s v="Banda 17"/>
    <x v="3"/>
    <n v="23430"/>
    <n v="1640.1000000000001"/>
    <n v="1171.5"/>
    <n v="1640.1000000000001"/>
    <n v="8669.1"/>
    <n v="9137.7000000000007"/>
    <n v="45688.5"/>
    <n v="1829.8830000000003"/>
    <n v="3659.7660000000005"/>
    <n v="0"/>
    <n v="137065.5"/>
    <n v="4.7835616438356166"/>
    <n v="1522.95"/>
    <n v="145702.50410958903"/>
    <n v="282768.00410958903"/>
  </r>
  <r>
    <s v="A-7486"/>
    <x v="3"/>
    <s v="Aisha Fermin  "/>
    <d v="2016-01-18T00:00:00"/>
    <s v="Banda 15"/>
    <x v="1"/>
    <n v="12978.9"/>
    <n v="778.73399999999992"/>
    <n v="389.36699999999996"/>
    <n v="519.15599999999995"/>
    <n v="4802.1930000000002"/>
    <n v="3634.0920000000001"/>
    <n v="23102.441999999999"/>
    <n v="876.07574999999997"/>
    <n v="1752.1514999999999"/>
    <n v="0"/>
    <n v="69307.326000000001"/>
    <n v="1.9589041095890412"/>
    <n v="770.08139999999992"/>
    <n v="30170.312383561642"/>
    <n v="99477.638383561643"/>
  </r>
  <r>
    <s v="L07478"/>
    <x v="1"/>
    <s v="Candelaria Loya  "/>
    <d v="2015-02-08T00:00:00"/>
    <s v="Banda 15"/>
    <x v="2"/>
    <n v="8908"/>
    <n v="445.40000000000003"/>
    <n v="979.88"/>
    <n v="89.08"/>
    <n v="3474.1200000000003"/>
    <n v="2850.56"/>
    <n v="16747.04"/>
    <n v="641.37600000000009"/>
    <n v="1282.7520000000002"/>
    <n v="0"/>
    <n v="50241.120000000003"/>
    <n v="2.9013698630136986"/>
    <n v="558.23466666666673"/>
    <n v="32392.904767123291"/>
    <n v="82634.024767123294"/>
  </r>
  <r>
    <s v="R-7878"/>
    <x v="1"/>
    <s v="Geraldo Marty  "/>
    <d v="2012-05-29T00:00:00"/>
    <s v="Banda 15"/>
    <x v="3"/>
    <n v="9270"/>
    <n v="834.3"/>
    <n v="1297.8000000000002"/>
    <n v="1019.7"/>
    <n v="2595.6000000000004"/>
    <n v="2873.7"/>
    <n v="17891.099999999999"/>
    <n v="710.08199999999999"/>
    <n v="1420.164"/>
    <n v="0"/>
    <n v="53673.299999999996"/>
    <n v="5.6"/>
    <n v="596.37"/>
    <n v="66793.439999999988"/>
    <n v="120466.73999999999"/>
  </r>
  <r>
    <s v="L-7409"/>
    <x v="7"/>
    <s v="Nelia Sellner  "/>
    <d v="2016-04-18T00:00:00"/>
    <s v="Banda 15"/>
    <x v="0"/>
    <n v="9187.2000000000007"/>
    <n v="551.23199999999997"/>
    <n v="1378.0800000000002"/>
    <n v="643.10400000000016"/>
    <n v="2388.6720000000005"/>
    <n v="2572.4160000000006"/>
    <n v="16720.704000000002"/>
    <n v="647.69759999999997"/>
    <n v="1295.3951999999999"/>
    <n v="1295.3951999999999"/>
    <n v="50162.112000000008"/>
    <n v="1.7095890410958905"/>
    <n v="557.35680000000002"/>
    <n v="19057.02154520548"/>
    <n v="69219.133545205492"/>
  </r>
  <r>
    <s v="G-8478"/>
    <x v="0"/>
    <s v="January Heslop  "/>
    <d v="2011-02-02T00:00:00"/>
    <s v="Banda 17"/>
    <x v="0"/>
    <n v="31165.200000000001"/>
    <n v="2493.2159999999999"/>
    <n v="1246.6079999999999"/>
    <n v="1558.2600000000002"/>
    <n v="10596.168000000001"/>
    <n v="7791.3"/>
    <n v="54850.752000000008"/>
    <n v="2075.60232"/>
    <n v="4151.2046399999999"/>
    <n v="4151.2046399999999"/>
    <n v="164552.25600000002"/>
    <n v="6.9205479452054792"/>
    <n v="1828.3584000000003"/>
    <n v="253064.8393643836"/>
    <n v="417617.09536438365"/>
  </r>
  <r>
    <s v="L-7344"/>
    <x v="3"/>
    <s v="Pandora Chang  "/>
    <d v="2015-11-26T00:00:00"/>
    <s v="Banda 17"/>
    <x v="2"/>
    <n v="26347"/>
    <n v="2107.7600000000002"/>
    <n v="1580.82"/>
    <n v="3161.64"/>
    <n v="7113.6900000000005"/>
    <n v="8957.9800000000014"/>
    <n v="49268.890000000007"/>
    <n v="1978.6597000000002"/>
    <n v="3957.3194000000003"/>
    <n v="0"/>
    <n v="147806.67000000001"/>
    <n v="2.1041095890410957"/>
    <n v="1642.2963333333335"/>
    <n v="69111.429260273959"/>
    <n v="216918.09926027397"/>
  </r>
  <r>
    <s v="R08222"/>
    <x v="3"/>
    <s v="Gaylord Damian  "/>
    <d v="2012-07-06T00:00:00"/>
    <s v="Banda 19"/>
    <x v="0"/>
    <n v="53788.9"/>
    <n v="3765.2230000000004"/>
    <n v="1613.6669999999999"/>
    <n v="1613.6669999999999"/>
    <n v="18826.114999999998"/>
    <n v="19364.004000000001"/>
    <n v="98971.576000000001"/>
    <n v="3905.0741400000002"/>
    <n v="7810.1482800000003"/>
    <n v="7810.1482800000003"/>
    <n v="296914.728"/>
    <n v="5.4958904109589044"/>
    <n v="3299.0525333333335"/>
    <n v="362624.62366392702"/>
    <n v="659539.35166392708"/>
  </r>
  <r>
    <s v="A08201"/>
    <x v="6"/>
    <s v="Kandace Navin  "/>
    <d v="2013-06-12T00:00:00"/>
    <s v="Banda 16"/>
    <x v="2"/>
    <n v="20934"/>
    <n v="1674.72"/>
    <n v="209.34"/>
    <n v="2721.42"/>
    <n v="8373.6"/>
    <n v="7536.24"/>
    <n v="41449.32"/>
    <n v="1651.6926000000001"/>
    <n v="3303.3852000000002"/>
    <n v="0"/>
    <n v="124347.95999999999"/>
    <n v="4.5616438356164384"/>
    <n v="1381.644"/>
    <n v="126051.35671232878"/>
    <n v="250399.31671232876"/>
  </r>
  <r>
    <s v="L-8464"/>
    <x v="0"/>
    <s v="Sandy Mcgrady  "/>
    <d v="2014-07-17T00:00:00"/>
    <s v="Banda 17"/>
    <x v="4"/>
    <n v="30001.25"/>
    <n v="1500.0625"/>
    <n v="300.01249999999999"/>
    <n v="1200.05"/>
    <n v="7800.3249999999998"/>
    <n v="9000.375"/>
    <n v="49802.074999999997"/>
    <n v="1926.08025"/>
    <n v="3852.1605"/>
    <n v="3852.1605"/>
    <n v="149406.22499999998"/>
    <n v="3.4657534246575343"/>
    <n v="1660.0691666666667"/>
    <n v="115067.80799086757"/>
    <n v="264474.03299086756"/>
  </r>
  <r>
    <s v="L-8007"/>
    <x v="4"/>
    <s v="Clara Lamas  "/>
    <d v="2013-11-06T00:00:00"/>
    <s v="Banda 15"/>
    <x v="1"/>
    <n v="13797"/>
    <n v="1241.73"/>
    <n v="827.81999999999994"/>
    <n v="827.81999999999994"/>
    <n v="5380.83"/>
    <n v="4001.1299999999997"/>
    <n v="26076.329999999998"/>
    <n v="1004.4215999999999"/>
    <n v="2008.8431999999998"/>
    <n v="0"/>
    <n v="78228.989999999991"/>
    <n v="4.1589041095890407"/>
    <n v="869.2109999999999"/>
    <n v="72299.303999999989"/>
    <n v="150528.29399999999"/>
  </r>
  <r>
    <s v="A07597"/>
    <x v="0"/>
    <s v="Adalberto Mcferrin  "/>
    <d v="2012-04-02T00:00:00"/>
    <s v="Banda 15"/>
    <x v="2"/>
    <n v="11619"/>
    <n v="1161.9000000000001"/>
    <n v="232.38"/>
    <n v="1394.28"/>
    <n v="4415.22"/>
    <n v="3834.27"/>
    <n v="22657.05"/>
    <n v="898.14870000000008"/>
    <n v="1796.2974000000002"/>
    <n v="0"/>
    <n v="67971.149999999994"/>
    <n v="5.7561643835616438"/>
    <n v="755.23500000000001"/>
    <n v="86945.13616438357"/>
    <n v="154916.28616438358"/>
  </r>
  <r>
    <s v="R-7937"/>
    <x v="2"/>
    <s v="Jeni Buchman  "/>
    <d v="2013-10-01T00:00:00"/>
    <s v="Banda 15"/>
    <x v="0"/>
    <n v="12100.000000000002"/>
    <n v="1210.0000000000002"/>
    <n v="1452.0000000000002"/>
    <n v="121.00000000000001"/>
    <n v="3388.0000000000009"/>
    <n v="4477.0000000000009"/>
    <n v="22748.000000000004"/>
    <n v="914.76000000000022"/>
    <n v="1829.5200000000004"/>
    <n v="1829.5200000000004"/>
    <n v="68244.000000000015"/>
    <n v="4.2575342465753421"/>
    <n v="758.26666666666677"/>
    <n v="64566.926027397261"/>
    <n v="132810.92602739728"/>
  </r>
  <r>
    <s v="L-7334"/>
    <x v="1"/>
    <s v="Sandy Mcgrady  "/>
    <d v="2014-08-06T00:00:00"/>
    <s v="Banda 17"/>
    <x v="1"/>
    <n v="28784.7"/>
    <n v="2014.9290000000003"/>
    <n v="575.69400000000007"/>
    <n v="575.69400000000007"/>
    <n v="9498.9510000000009"/>
    <n v="9786.7980000000007"/>
    <n v="51236.766000000003"/>
    <n v="2006.2935900000002"/>
    <n v="4012.5871800000004"/>
    <n v="0"/>
    <n v="153710.29800000001"/>
    <n v="3.4109589041095889"/>
    <n v="1707.8922"/>
    <n v="116511.00213698628"/>
    <n v="270221.30013698631"/>
  </r>
  <r>
    <s v="G-8388"/>
    <x v="0"/>
    <s v="Veola Frase  "/>
    <d v="2016-01-08T00:00:00"/>
    <s v="Banda 16"/>
    <x v="2"/>
    <n v="20800"/>
    <n v="2080"/>
    <n v="832"/>
    <n v="832"/>
    <n v="7904"/>
    <n v="6032"/>
    <n v="38480"/>
    <n v="1483.04"/>
    <n v="2966.08"/>
    <n v="0"/>
    <n v="115440"/>
    <n v="1.9863013698630136"/>
    <n v="1282.6666666666667"/>
    <n v="50955.251141552515"/>
    <n v="166395.25114155252"/>
  </r>
  <r>
    <s v="L-8045"/>
    <x v="1"/>
    <s v="Clara Lamas  "/>
    <d v="2015-09-08T00:00:00"/>
    <s v="Banda 18"/>
    <x v="2"/>
    <n v="32225"/>
    <n v="1611.25"/>
    <n v="4189.25"/>
    <n v="1933.5"/>
    <n v="11278.75"/>
    <n v="9023"/>
    <n v="60260.75"/>
    <n v="2297.6424999999999"/>
    <n v="4595.2849999999999"/>
    <n v="0"/>
    <n v="180782.25"/>
    <n v="2.3205479452054796"/>
    <n v="2008.6916666666666"/>
    <n v="93225.306392694052"/>
    <n v="274007.55639269407"/>
  </r>
  <r>
    <s v="L-7657"/>
    <x v="4"/>
    <s v="Jordon Deschamp  "/>
    <d v="2011-10-20T00:00:00"/>
    <s v="Banda 16"/>
    <x v="1"/>
    <n v="19959.3"/>
    <n v="1995.93"/>
    <n v="2594.7089999999998"/>
    <n v="2594.7089999999998"/>
    <n v="7185.347999999999"/>
    <n v="5588.6040000000003"/>
    <n v="39918.6"/>
    <n v="1558.82133"/>
    <n v="3117.64266"/>
    <n v="0"/>
    <n v="119755.79999999999"/>
    <n v="6.2082191780821914"/>
    <n v="1330.62"/>
    <n v="165215.6120547945"/>
    <n v="284971.41205479449"/>
  </r>
  <r>
    <s v="G08218"/>
    <x v="0"/>
    <s v="Sarai Darosa  "/>
    <d v="2012-09-24T00:00:00"/>
    <s v="Banda 15"/>
    <x v="0"/>
    <n v="9201.5"/>
    <n v="920.15000000000009"/>
    <n v="736.12"/>
    <n v="736.12"/>
    <n v="2668.4349999999999"/>
    <n v="3404.5549999999998"/>
    <n v="17666.88"/>
    <n v="715.87670000000003"/>
    <n v="1431.7534000000001"/>
    <n v="1431.7534000000001"/>
    <n v="53000.639999999999"/>
    <n v="5.2767123287671236"/>
    <n v="588.89600000000007"/>
    <n v="62148.69567123289"/>
    <n v="115149.3356712329"/>
  </r>
  <r>
    <s v="R07402"/>
    <x v="6"/>
    <s v="Adalberto Mcferrin  "/>
    <d v="2016-02-17T00:00:00"/>
    <s v="Banda 19"/>
    <x v="2"/>
    <n v="56208"/>
    <n v="5620.8"/>
    <n v="7869.1200000000008"/>
    <n v="562.08000000000004"/>
    <n v="19672.8"/>
    <n v="16862.399999999998"/>
    <n v="106795.2"/>
    <n v="4136.9087999999992"/>
    <n v="8273.8175999999985"/>
    <n v="0"/>
    <n v="320385.59999999998"/>
    <n v="1.8767123287671232"/>
    <n v="3559.8399999999997"/>
    <n v="133615.9123287671"/>
    <n v="454001.5123287671"/>
  </r>
  <r>
    <s v="L07588"/>
    <x v="0"/>
    <s v="Roosevelt Saleem  "/>
    <d v="2012-09-09T00:00:00"/>
    <s v="Banda 15"/>
    <x v="2"/>
    <n v="10928"/>
    <n v="983.52"/>
    <n v="1092.8"/>
    <n v="1639.2"/>
    <n v="3715.5200000000004"/>
    <n v="2732"/>
    <n v="21091.040000000001"/>
    <n v="815.22879999999998"/>
    <n v="1630.4576"/>
    <n v="0"/>
    <n v="63273.120000000003"/>
    <n v="5.3178082191780822"/>
    <n v="703.03466666666668"/>
    <n v="74772.07057534247"/>
    <n v="138045.19057534248"/>
  </r>
  <r>
    <s v="L07596"/>
    <x v="1"/>
    <s v="Tanner Cambridge  "/>
    <d v="2016-05-31T00:00:00"/>
    <s v="Banda 15"/>
    <x v="0"/>
    <n v="9650.3000000000011"/>
    <n v="868.52700000000004"/>
    <n v="868.52700000000004"/>
    <n v="96.503000000000014"/>
    <n v="2991.5930000000003"/>
    <n v="2509.0780000000004"/>
    <n v="16984.528000000002"/>
    <n v="646.57010000000014"/>
    <n v="1293.1402000000003"/>
    <n v="1293.1402000000003"/>
    <n v="50953.584000000003"/>
    <n v="1.5917808219178082"/>
    <n v="566.15093333333346"/>
    <n v="18023.763959817355"/>
    <n v="68977.347959817358"/>
  </r>
  <r>
    <s v="R07660"/>
    <x v="4"/>
    <s v="Daysi Armas  "/>
    <d v="2015-07-08T00:00:00"/>
    <s v="Banda 15"/>
    <x v="0"/>
    <n v="14851.1"/>
    <n v="742.55500000000006"/>
    <n v="594.04399999999998"/>
    <n v="297.02199999999999"/>
    <n v="5940.4400000000005"/>
    <n v="5791.9290000000001"/>
    <n v="28217.09"/>
    <n v="1112.3473900000001"/>
    <n v="2224.6947800000003"/>
    <n v="2224.6947800000003"/>
    <n v="84651.27"/>
    <n v="2.4904109589041097"/>
    <n v="940.56966666666665"/>
    <n v="46848.100109589046"/>
    <n v="131499.37010958904"/>
  </r>
  <r>
    <s v="L07419"/>
    <x v="2"/>
    <s v="Ileen Reynosa  "/>
    <d v="2014-02-11T00:00:00"/>
    <s v="Banda 15"/>
    <x v="1"/>
    <n v="10710.9"/>
    <n v="535.54499999999996"/>
    <n v="856.87199999999996"/>
    <n v="428.43599999999998"/>
    <n v="4284.3599999999997"/>
    <n v="4177.2510000000002"/>
    <n v="20993.363999999998"/>
    <n v="830.09474999999998"/>
    <n v="1660.1895"/>
    <n v="0"/>
    <n v="62980.09199999999"/>
    <n v="3.893150684931507"/>
    <n v="699.77879999999993"/>
    <n v="54486.886290410956"/>
    <n v="117466.97829041095"/>
  </r>
  <r>
    <s v="R07619"/>
    <x v="0"/>
    <s v="January Heslop  "/>
    <d v="2011-04-14T00:00:00"/>
    <s v="Banda 15"/>
    <x v="0"/>
    <n v="12816.1"/>
    <n v="1025.288"/>
    <n v="1153.4490000000001"/>
    <n v="1025.288"/>
    <n v="3204.0250000000001"/>
    <n v="4357.4740000000002"/>
    <n v="23581.624000000003"/>
    <n v="944.54657000000009"/>
    <n v="1889.0931400000002"/>
    <n v="1889.0931400000002"/>
    <n v="70744.872000000003"/>
    <n v="6.7260273972602738"/>
    <n v="786.05413333333343"/>
    <n v="105740.43273059362"/>
    <n v="176485.30473059363"/>
  </r>
  <r>
    <s v="R07399"/>
    <x v="0"/>
    <s v="Enrique Kehrer  "/>
    <d v="2015-04-16T00:00:00"/>
    <s v="Banda 17"/>
    <x v="1"/>
    <n v="22050"/>
    <n v="1984.5"/>
    <n v="661.5"/>
    <n v="661.5"/>
    <n v="5953.5"/>
    <n v="6394.5"/>
    <n v="37705.5"/>
    <n v="1466.325"/>
    <n v="2932.65"/>
    <n v="0"/>
    <n v="113116.5"/>
    <n v="2.7178082191780821"/>
    <n v="1256.8499999999999"/>
    <n v="68317.545205479444"/>
    <n v="181434.04520547943"/>
  </r>
  <r>
    <s v="G07741"/>
    <x v="0"/>
    <s v="Sterling Huston  "/>
    <d v="2012-01-29T00:00:00"/>
    <s v="Banda 15"/>
    <x v="2"/>
    <n v="13759"/>
    <n v="1238.31"/>
    <n v="412.77"/>
    <n v="412.77"/>
    <n v="4265.29"/>
    <n v="4540.47"/>
    <n v="24628.61"/>
    <n v="970.00950000000012"/>
    <n v="1940.0190000000002"/>
    <n v="0"/>
    <n v="73885.83"/>
    <n v="5.9315068493150687"/>
    <n v="820.95366666666666"/>
    <n v="97389.845936073063"/>
    <n v="171275.67593607306"/>
  </r>
  <r>
    <s v="G-8102"/>
    <x v="3"/>
    <s v="Jeni Buchman  "/>
    <d v="2014-11-12T00:00:00"/>
    <s v="Banda 15"/>
    <x v="3"/>
    <n v="9014.25"/>
    <n v="450.71250000000003"/>
    <n v="1352.1375"/>
    <n v="811.28249999999991"/>
    <n v="3425.415"/>
    <n v="2614.1324999999997"/>
    <n v="17667.93"/>
    <n v="677.87160000000006"/>
    <n v="1355.7432000000001"/>
    <n v="0"/>
    <n v="53003.79"/>
    <n v="3.1424657534246574"/>
    <n v="588.93100000000004"/>
    <n v="37013.909972602742"/>
    <n v="90017.699972602742"/>
  </r>
  <r>
    <s v="G08424"/>
    <x v="4"/>
    <s v="January Heslop  "/>
    <d v="2016-11-24T00:00:00"/>
    <s v="Banda 15"/>
    <x v="1"/>
    <n v="13289.4"/>
    <n v="664.47"/>
    <n v="265.78800000000001"/>
    <n v="1063.152"/>
    <n v="5315.76"/>
    <n v="4252.6080000000002"/>
    <n v="24851.178"/>
    <n v="959.49468000000002"/>
    <n v="1918.98936"/>
    <n v="0"/>
    <n v="74553.534"/>
    <n v="1.106849315068493"/>
    <n v="828.37260000000003"/>
    <n v="18337.672898630135"/>
    <n v="92891.206898630131"/>
  </r>
  <r>
    <s v="R07900"/>
    <x v="0"/>
    <s v="Sandy Faison  "/>
    <d v="2015-07-17T00:00:00"/>
    <s v="Banda 15"/>
    <x v="1"/>
    <n v="9266.4"/>
    <n v="648.64800000000002"/>
    <n v="833.97599999999989"/>
    <n v="1389.9599999999998"/>
    <n v="2501.9279999999999"/>
    <n v="3057.9119999999998"/>
    <n v="17698.823999999997"/>
    <n v="708.87959999999998"/>
    <n v="1417.7592"/>
    <n v="0"/>
    <n v="53096.471999999994"/>
    <n v="2.4657534246575343"/>
    <n v="589.96079999999995"/>
    <n v="29093.957260273972"/>
    <n v="82190.429260273959"/>
  </r>
  <r>
    <s v="L07792"/>
    <x v="1"/>
    <s v="Audrie Ehlert  "/>
    <d v="2012-09-12T00:00:00"/>
    <s v="Banda 17"/>
    <x v="0"/>
    <n v="29824.300000000003"/>
    <n v="2982.4300000000003"/>
    <n v="2385.9440000000004"/>
    <n v="3877.1590000000006"/>
    <n v="8350.8040000000019"/>
    <n v="9245.5330000000013"/>
    <n v="56666.170000000013"/>
    <n v="2260.6819400000004"/>
    <n v="4521.3638800000008"/>
    <n v="4521.3638800000008"/>
    <n v="169998.51000000004"/>
    <n v="5.3095890410958901"/>
    <n v="1888.8723333333337"/>
    <n v="200582.71682191783"/>
    <n v="370581.22682191787"/>
  </r>
  <r>
    <s v="G-7990"/>
    <x v="3"/>
    <s v="Anastacia Delacruz  "/>
    <d v="2016-12-30T00:00:00"/>
    <s v="Banda 17"/>
    <x v="0"/>
    <n v="27298.7"/>
    <n v="1910.9090000000003"/>
    <n v="1091.9480000000001"/>
    <n v="2729.8700000000003"/>
    <n v="7370.6490000000003"/>
    <n v="9008.5709999999999"/>
    <n v="49410.646999999997"/>
    <n v="1965.5064000000002"/>
    <n v="3931.0128000000004"/>
    <n v="3931.0128000000004"/>
    <n v="148231.94099999999"/>
    <n v="1.0082191780821919"/>
    <n v="1647.0215666666666"/>
    <n v="33211.174604566215"/>
    <n v="181443.11560456621"/>
  </r>
  <r>
    <s v="L07945"/>
    <x v="3"/>
    <s v="Sha Desimone  "/>
    <d v="2012-06-27T00:00:00"/>
    <s v="Banda 15"/>
    <x v="2"/>
    <n v="8992"/>
    <n v="809.28"/>
    <n v="899.2"/>
    <n v="629.44000000000005"/>
    <n v="2517.7600000000002"/>
    <n v="3506.88"/>
    <n v="17354.560000000001"/>
    <n v="706.77120000000002"/>
    <n v="1413.5424"/>
    <n v="0"/>
    <n v="52063.680000000008"/>
    <n v="5.5205479452054798"/>
    <n v="578.48533333333341"/>
    <n v="63871.120365296818"/>
    <n v="115934.80036529683"/>
  </r>
  <r>
    <s v="G-7616"/>
    <x v="3"/>
    <s v="Lindsey Eckel  "/>
    <d v="2016-08-06T00:00:00"/>
    <s v="Banda 16"/>
    <x v="2"/>
    <n v="22902"/>
    <n v="1832.16"/>
    <n v="3206.28"/>
    <n v="1832.16"/>
    <n v="8473.74"/>
    <n v="7786.68"/>
    <n v="46033.02"/>
    <n v="1816.1286"/>
    <n v="3632.2572"/>
    <n v="0"/>
    <n v="138099.06"/>
    <n v="1.4082191780821918"/>
    <n v="1534.434"/>
    <n v="43216.387726027395"/>
    <n v="181315.4477260274"/>
  </r>
  <r>
    <s v="G08134"/>
    <x v="0"/>
    <s v="Tomoko Vierra  "/>
    <d v="2016-09-09T00:00:00"/>
    <s v="Banda 17"/>
    <x v="2"/>
    <n v="24811"/>
    <n v="1984.88"/>
    <n v="2977.3199999999997"/>
    <n v="1984.88"/>
    <n v="8187.63"/>
    <n v="9428.18"/>
    <n v="49373.89"/>
    <n v="1987.3610999999999"/>
    <n v="3974.7221999999997"/>
    <n v="0"/>
    <n v="148121.66999999998"/>
    <n v="1.3150684931506849"/>
    <n v="1645.7963333333332"/>
    <n v="43286.698082191775"/>
    <n v="191408.36808219177"/>
  </r>
  <r>
    <s v="L-7701"/>
    <x v="0"/>
    <s v="Margurite Everton  "/>
    <d v="2015-10-26T00:00:00"/>
    <s v="Banda 16"/>
    <x v="1"/>
    <n v="13889.7"/>
    <n v="694.48500000000013"/>
    <n v="277.79400000000004"/>
    <n v="694.48500000000013"/>
    <n v="3889.1160000000004"/>
    <n v="4583.6010000000006"/>
    <n v="24029.181000000004"/>
    <n v="941.72166000000016"/>
    <n v="1883.4433200000003"/>
    <n v="0"/>
    <n v="72087.543000000005"/>
    <n v="2.1890410958904107"/>
    <n v="800.97270000000015"/>
    <n v="35067.24313972603"/>
    <n v="107154.78613972603"/>
  </r>
  <r>
    <s v="A07923"/>
    <x v="3"/>
    <s v="Valeria Boothby  "/>
    <d v="2015-05-13T00:00:00"/>
    <s v="Banda 15"/>
    <x v="2"/>
    <n v="13368"/>
    <n v="935.7600000000001"/>
    <n v="802.07999999999993"/>
    <n v="1871.5200000000002"/>
    <n v="3609.36"/>
    <n v="5213.5200000000004"/>
    <n v="25800.240000000002"/>
    <n v="1056.0720000000001"/>
    <n v="2112.1440000000002"/>
    <n v="0"/>
    <n v="77400.72"/>
    <n v="2.6438356164383561"/>
    <n v="860.00800000000004"/>
    <n v="45474.395616438356"/>
    <n v="122875.11561643836"/>
  </r>
  <r>
    <s v="A-7319"/>
    <x v="3"/>
    <s v="Lindsey Eckel  "/>
    <d v="2015-12-22T00:00:00"/>
    <s v="Banda 17"/>
    <x v="4"/>
    <n v="37341.25"/>
    <n v="3360.7125000000001"/>
    <n v="1867.0625"/>
    <n v="4854.3625000000002"/>
    <n v="14563.0875"/>
    <n v="13442.85"/>
    <n v="75429.325000000012"/>
    <n v="3017.1729999999998"/>
    <n v="6034.3459999999995"/>
    <n v="6034.3459999999995"/>
    <n v="226287.97500000003"/>
    <n v="2.032876712328767"/>
    <n v="2514.3108333333339"/>
    <n v="102225.67881278539"/>
    <n v="328513.6538127854"/>
  </r>
  <r>
    <s v="G-7888"/>
    <x v="1"/>
    <s v="Adelia Monty  "/>
    <d v="2014-05-11T00:00:00"/>
    <s v="Banda 18"/>
    <x v="2"/>
    <n v="44924"/>
    <n v="2246.2000000000003"/>
    <n v="4941.6400000000003"/>
    <n v="1347.72"/>
    <n v="15723.4"/>
    <n v="16172.64"/>
    <n v="85355.599999999991"/>
    <n v="3351.3304000000003"/>
    <n v="6702.6608000000006"/>
    <n v="0"/>
    <n v="256066.8"/>
    <n v="3.6493150684931508"/>
    <n v="2845.1866666666665"/>
    <n v="207659.6515068493"/>
    <n v="463726.45150684926"/>
  </r>
  <r>
    <s v="G-8431"/>
    <x v="0"/>
    <s v="Sandy Faison  "/>
    <d v="2016-12-26T00:00:00"/>
    <s v="Banda 17"/>
    <x v="2"/>
    <n v="24347"/>
    <n v="2434.7000000000003"/>
    <n v="1460.82"/>
    <n v="3652.0499999999997"/>
    <n v="7304.0999999999995"/>
    <n v="8764.92"/>
    <n v="47963.59"/>
    <n v="1950.1947"/>
    <n v="3900.3894"/>
    <n v="0"/>
    <n v="143890.76999999999"/>
    <n v="1.0191780821917809"/>
    <n v="1598.7863333333332"/>
    <n v="32588.959780821919"/>
    <n v="176479.72978082192"/>
  </r>
  <r>
    <s v="R07845"/>
    <x v="3"/>
    <s v="Kelley Bonenfant  "/>
    <d v="2014-03-11T00:00:00"/>
    <s v="Banda 17"/>
    <x v="3"/>
    <n v="19467"/>
    <n v="1752.03"/>
    <n v="2336.04"/>
    <n v="389.34000000000003"/>
    <n v="6618.7800000000007"/>
    <n v="6034.7699999999995"/>
    <n v="36597.96"/>
    <n v="1423.0376999999999"/>
    <n v="2846.0753999999997"/>
    <n v="0"/>
    <n v="109793.88"/>
    <n v="3.8164383561643835"/>
    <n v="1219.932"/>
    <n v="93115.905534246573"/>
    <n v="202909.78553424659"/>
  </r>
  <r>
    <s v="G-7439"/>
    <x v="3"/>
    <s v="Herlinda Thorp  "/>
    <d v="2016-10-03T00:00:00"/>
    <s v="Banda 15"/>
    <x v="0"/>
    <n v="14589.300000000001"/>
    <n v="875.35800000000006"/>
    <n v="1167.144"/>
    <n v="1021.2510000000002"/>
    <n v="4668.576"/>
    <n v="5106.2550000000001"/>
    <n v="27427.884000000002"/>
    <n v="1085.4439200000002"/>
    <n v="2170.8878400000003"/>
    <n v="2170.8878400000003"/>
    <n v="82283.652000000002"/>
    <n v="1.2493150684931507"/>
    <n v="914.26280000000008"/>
    <n v="22844.045852054795"/>
    <n v="105127.6978520548"/>
  </r>
  <r>
    <s v="L08418"/>
    <x v="0"/>
    <s v="Mary Herb  "/>
    <d v="2013-05-03T00:00:00"/>
    <s v="Banda 15"/>
    <x v="1"/>
    <n v="10102.5"/>
    <n v="909.22500000000002"/>
    <n v="1414.3500000000001"/>
    <n v="1010.25"/>
    <n v="3838.95"/>
    <n v="3737.9250000000002"/>
    <n v="21013.200000000001"/>
    <n v="841.53824999999995"/>
    <n v="1683.0764999999999"/>
    <n v="0"/>
    <n v="63039.600000000006"/>
    <n v="4.6712328767123283"/>
    <n v="700.44"/>
    <n v="65438.367123287673"/>
    <n v="128477.96712328767"/>
  </r>
  <r>
    <s v="G08449"/>
    <x v="0"/>
    <s v="Margarete Sauer  "/>
    <d v="2017-09-27T00:00:00"/>
    <s v="Banda 16"/>
    <x v="3"/>
    <n v="14414.25"/>
    <n v="864.85500000000002"/>
    <n v="2017.9950000000001"/>
    <n v="1008.9975000000001"/>
    <n v="4468.4174999999996"/>
    <n v="3747.7049999999999"/>
    <n v="26522.22"/>
    <n v="1011.8803499999999"/>
    <n v="2023.7606999999998"/>
    <n v="0"/>
    <n v="79566.66"/>
    <n v="0.26575342465753427"/>
    <n v="884.07400000000007"/>
    <n v="4698.9138630136995"/>
    <n v="84265.573863013706"/>
  </r>
  <r>
    <s v="A07387"/>
    <x v="3"/>
    <s v="Tanner Cambridge  "/>
    <d v="2012-08-18T00:00:00"/>
    <s v="Banda 15"/>
    <x v="0"/>
    <n v="12409.1"/>
    <n v="1240.9100000000001"/>
    <n v="124.09100000000001"/>
    <n v="1365.001"/>
    <n v="4343.1849999999995"/>
    <n v="4467.2759999999998"/>
    <n v="23949.563000000002"/>
    <n v="962.94615999999996"/>
    <n v="1925.8923199999999"/>
    <n v="1925.8923199999999"/>
    <n v="71848.689000000013"/>
    <n v="5.3780821917808215"/>
    <n v="798.31876666666676"/>
    <n v="85868.478847488586"/>
    <n v="157717.1678474886"/>
  </r>
  <r>
    <s v="G08353"/>
    <x v="0"/>
    <s v="Nena Custis  "/>
    <d v="2013-08-27T00:00:00"/>
    <s v="Banda 15"/>
    <x v="1"/>
    <n v="7738.2"/>
    <n v="541.67400000000009"/>
    <n v="696.43799999999999"/>
    <n v="232.14599999999999"/>
    <n v="2785.752"/>
    <n v="2940.5160000000001"/>
    <n v="14934.726000000001"/>
    <n v="593.51994000000002"/>
    <n v="1187.03988"/>
    <n v="0"/>
    <n v="44804.178"/>
    <n v="4.353424657534247"/>
    <n v="497.82420000000002"/>
    <n v="43344.802947945209"/>
    <n v="88148.980947945209"/>
  </r>
  <r>
    <s v="L08031"/>
    <x v="7"/>
    <s v="Colene Apicella  "/>
    <d v="2011-09-22T00:00:00"/>
    <s v="Banda 15"/>
    <x v="2"/>
    <n v="12838"/>
    <n v="898.66000000000008"/>
    <n v="1155.4199999999998"/>
    <n v="385.14"/>
    <n v="4108.16"/>
    <n v="4236.54"/>
    <n v="23621.919999999998"/>
    <n v="924.33600000000001"/>
    <n v="1848.672"/>
    <n v="0"/>
    <n v="70865.759999999995"/>
    <n v="6.2849315068493148"/>
    <n v="787.39733333333322"/>
    <n v="98974.766173515964"/>
    <n v="169840.52617351594"/>
  </r>
  <r>
    <s v="L-7468"/>
    <x v="3"/>
    <s v="Erich Gattis  "/>
    <d v="2011-11-25T00:00:00"/>
    <s v="Banda 17"/>
    <x v="2"/>
    <n v="29082"/>
    <n v="2326.56"/>
    <n v="1744.9199999999998"/>
    <n v="3199.02"/>
    <n v="10469.52"/>
    <n v="11341.98"/>
    <n v="58164"/>
    <n v="2349.8256000000001"/>
    <n v="4699.6512000000002"/>
    <n v="0"/>
    <n v="174492"/>
    <n v="6.1095890410958908"/>
    <n v="1938.8"/>
    <n v="236905.42465753425"/>
    <n v="411397.42465753423"/>
  </r>
  <r>
    <s v="L-8440"/>
    <x v="0"/>
    <s v="Ileen Reynosa  "/>
    <d v="2013-11-09T00:00:00"/>
    <s v="Banda 15"/>
    <x v="2"/>
    <n v="11677"/>
    <n v="583.85"/>
    <n v="1634.7800000000002"/>
    <n v="934.16"/>
    <n v="3853.4100000000003"/>
    <n v="3736.64"/>
    <n v="22419.84"/>
    <n v="874.60730000000001"/>
    <n v="1749.2146"/>
    <n v="0"/>
    <n v="67259.520000000004"/>
    <n v="4.1506849315068495"/>
    <n v="747.32799999999997"/>
    <n v="62038.461369863013"/>
    <n v="129297.98136986302"/>
  </r>
  <r>
    <s v="A08083"/>
    <x v="0"/>
    <s v="Krystyna Summerlin  "/>
    <d v="2013-12-15T00:00:00"/>
    <s v="Banda 15"/>
    <x v="3"/>
    <n v="7935"/>
    <n v="476.09999999999997"/>
    <n v="476.09999999999997"/>
    <n v="714.15"/>
    <n v="2935.95"/>
    <n v="2221.8000000000002"/>
    <n v="14759.099999999999"/>
    <n v="564.97199999999998"/>
    <n v="1129.944"/>
    <n v="0"/>
    <n v="44277.299999999996"/>
    <n v="4.0520547945205481"/>
    <n v="491.96999999999997"/>
    <n v="39869.787945205477"/>
    <n v="84147.08794520548"/>
  </r>
  <r>
    <s v="A-8002"/>
    <x v="0"/>
    <s v="Margareta Schwing  "/>
    <d v="2015-07-13T00:00:00"/>
    <s v="Banda 16"/>
    <x v="2"/>
    <n v="21899"/>
    <n v="2189.9"/>
    <n v="1313.94"/>
    <n v="656.97"/>
    <n v="5693.74"/>
    <n v="6131.72"/>
    <n v="37885.270000000004"/>
    <n v="1473.8027000000002"/>
    <n v="2947.6054000000004"/>
    <n v="0"/>
    <n v="113655.81000000001"/>
    <n v="2.4767123287671233"/>
    <n v="1262.8423333333335"/>
    <n v="62553.943525114169"/>
    <n v="176209.75352511418"/>
  </r>
  <r>
    <s v="L08327"/>
    <x v="3"/>
    <s v="Tanner Cambridge  "/>
    <d v="2017-01-14T00:00:00"/>
    <s v="Banda 18"/>
    <x v="2"/>
    <n v="39495"/>
    <n v="2369.6999999999998"/>
    <n v="2764.65"/>
    <n v="5134.3500000000004"/>
    <n v="9873.75"/>
    <n v="14218.199999999999"/>
    <n v="73855.649999999994"/>
    <n v="2985.8219999999997"/>
    <n v="5971.6439999999993"/>
    <n v="0"/>
    <n v="221566.94999999998"/>
    <n v="0.9671232876712329"/>
    <n v="2461.855"/>
    <n v="47618.34602739726"/>
    <n v="269185.29602739727"/>
  </r>
  <r>
    <s v="L-8200"/>
    <x v="3"/>
    <s v="Aretha Newbern  "/>
    <d v="2015-07-26T00:00:00"/>
    <s v="Banda 15"/>
    <x v="2"/>
    <n v="13888"/>
    <n v="694.40000000000009"/>
    <n v="2083.1999999999998"/>
    <n v="972.16000000000008"/>
    <n v="4721.92"/>
    <n v="3749.76"/>
    <n v="26109.440000000002"/>
    <n v="994.38080000000014"/>
    <n v="1988.7616000000003"/>
    <n v="0"/>
    <n v="78328.320000000007"/>
    <n v="2.441095890410959"/>
    <n v="870.31466666666677"/>
    <n v="42490.431123287679"/>
    <n v="120818.75112328769"/>
  </r>
  <r>
    <s v="R08105"/>
    <x v="4"/>
    <s v="Valeria Boothby  "/>
    <d v="2012-11-06T00:00:00"/>
    <s v="Banda 19"/>
    <x v="2"/>
    <n v="54093"/>
    <n v="2704.65"/>
    <n v="1622.79"/>
    <n v="3786.51"/>
    <n v="15146.04"/>
    <n v="20014.41"/>
    <n v="97367.400000000009"/>
    <n v="3894.6959999999999"/>
    <n v="7789.3919999999998"/>
    <n v="0"/>
    <n v="292102.2"/>
    <n v="5.1589041095890407"/>
    <n v="3245.5800000000004"/>
    <n v="334872.72000000003"/>
    <n v="626974.92000000004"/>
  </r>
  <r>
    <s v="G-7707"/>
    <x v="1"/>
    <s v="Gaylord Damian  "/>
    <d v="2013-06-27T00:00:00"/>
    <s v="Banda 17"/>
    <x v="2"/>
    <n v="30673"/>
    <n v="2147.11"/>
    <n v="3680.7599999999998"/>
    <n v="3067.3"/>
    <n v="8281.7100000000009"/>
    <n v="10735.55"/>
    <n v="58585.430000000008"/>
    <n v="2349.5517999999997"/>
    <n v="4699.1035999999995"/>
    <n v="0"/>
    <n v="175756.29000000004"/>
    <n v="4.5205479452054798"/>
    <n v="1952.847666666667"/>
    <n v="176558.83013698633"/>
    <n v="352315.12013698637"/>
  </r>
  <r>
    <s v="A08176"/>
    <x v="1"/>
    <s v="Coreen Washer  "/>
    <d v="2013-11-15T00:00:00"/>
    <s v="Banda 15"/>
    <x v="0"/>
    <n v="10535.800000000001"/>
    <n v="737.5060000000002"/>
    <n v="842.86400000000015"/>
    <n v="210.71600000000004"/>
    <n v="2633.9500000000003"/>
    <n v="3582.1720000000005"/>
    <n v="18543.008000000002"/>
    <n v="734.34526000000005"/>
    <n v="1468.6905200000001"/>
    <n v="1468.6905200000001"/>
    <n v="55629.024000000005"/>
    <n v="4.1342465753424653"/>
    <n v="618.1002666666667"/>
    <n v="51107.578213698631"/>
    <n v="106736.60221369864"/>
  </r>
  <r>
    <s v="L08159"/>
    <x v="3"/>
    <s v="Davina Farraj  "/>
    <d v="2013-10-22T00:00:00"/>
    <s v="Banda 15"/>
    <x v="2"/>
    <n v="11362"/>
    <n v="1022.5799999999999"/>
    <n v="1363.44"/>
    <n v="1136.2"/>
    <n v="3635.84"/>
    <n v="3294.9799999999996"/>
    <n v="21815.040000000001"/>
    <n v="853.28620000000001"/>
    <n v="1706.5724"/>
    <n v="0"/>
    <n v="65445.120000000003"/>
    <n v="4.2"/>
    <n v="727.16800000000001"/>
    <n v="61082.112000000008"/>
    <n v="126527.23200000002"/>
  </r>
  <r>
    <s v="L08097"/>
    <x v="0"/>
    <s v="Margurite Everton  "/>
    <d v="2016-09-10T00:00:00"/>
    <s v="Banda 18"/>
    <x v="2"/>
    <n v="30271"/>
    <n v="2118.9700000000003"/>
    <n v="3027.1000000000004"/>
    <n v="1513.5500000000002"/>
    <n v="10292.140000000001"/>
    <n v="10897.56"/>
    <n v="58120.32"/>
    <n v="2303.6231000000002"/>
    <n v="4607.2462000000005"/>
    <n v="0"/>
    <n v="174360.95999999999"/>
    <n v="1.3123287671232877"/>
    <n v="1937.3440000000001"/>
    <n v="50848.645260273981"/>
    <n v="225209.60526027397"/>
  </r>
  <r>
    <s v="L08426"/>
    <x v="3"/>
    <s v="Roosevelt Saleem  "/>
    <d v="2016-12-07T00:00:00"/>
    <s v="Banda 15"/>
    <x v="1"/>
    <n v="9836.1"/>
    <n v="885.24900000000002"/>
    <n v="196.72200000000001"/>
    <n v="1475.415"/>
    <n v="3934.4400000000005"/>
    <n v="3836.0790000000002"/>
    <n v="20164.005000000001"/>
    <n v="816.39630000000011"/>
    <n v="1632.7926000000002"/>
    <n v="0"/>
    <n v="60492.014999999999"/>
    <n v="1.0712328767123287"/>
    <n v="672.13350000000003"/>
    <n v="14400.23005479452"/>
    <n v="74892.245054794519"/>
  </r>
  <r>
    <s v="G-7550"/>
    <x v="6"/>
    <s v="Trudy Gaulding  "/>
    <d v="2011-01-22T00:00:00"/>
    <s v="Banda 15"/>
    <x v="0"/>
    <n v="13773.1"/>
    <n v="964.11700000000008"/>
    <n v="1790.5030000000002"/>
    <n v="1652.7719999999999"/>
    <n v="4682.8540000000003"/>
    <n v="5371.509"/>
    <n v="28234.855000000003"/>
    <n v="1141.78999"/>
    <n v="2283.57998"/>
    <n v="2283.57998"/>
    <n v="84704.565000000002"/>
    <n v="6.9506849315068493"/>
    <n v="941.16183333333345"/>
    <n v="130834.38746118722"/>
    <n v="215538.9524611872"/>
  </r>
  <r>
    <s v="R-8005"/>
    <x v="0"/>
    <s v="Justa Boer  "/>
    <d v="2015-02-09T00:00:00"/>
    <s v="Banda 15"/>
    <x v="2"/>
    <n v="12676"/>
    <n v="633.80000000000007"/>
    <n v="126.76"/>
    <n v="1647.88"/>
    <n v="3802.7999999999997"/>
    <n v="3169"/>
    <n v="22056.239999999998"/>
    <n v="841.68640000000005"/>
    <n v="1683.3728000000001"/>
    <n v="0"/>
    <n v="66168.72"/>
    <n v="2.8986301369863012"/>
    <n v="735.20799999999997"/>
    <n v="42621.921315068488"/>
    <n v="108790.6413150685"/>
  </r>
  <r>
    <s v="L-8199"/>
    <x v="1"/>
    <s v="Anastacia Delacruz  "/>
    <d v="2012-08-20T00:00:00"/>
    <s v="Banda 15"/>
    <x v="0"/>
    <n v="10795.400000000001"/>
    <n v="647.72400000000005"/>
    <n v="1079.5400000000002"/>
    <n v="863.63200000000018"/>
    <n v="3994.2980000000007"/>
    <n v="4210.206000000001"/>
    <n v="21590.800000000007"/>
    <n v="863.63200000000006"/>
    <n v="1727.2640000000001"/>
    <n v="1727.2640000000001"/>
    <n v="64772.400000000023"/>
    <n v="5.3726027397260276"/>
    <n v="719.6933333333335"/>
    <n v="77332.527488584499"/>
    <n v="142104.92748858454"/>
  </r>
  <r>
    <s v="L08494"/>
    <x v="2"/>
    <s v="Daysi Armas  "/>
    <d v="2014-05-12T00:00:00"/>
    <s v="Banda 15"/>
    <x v="2"/>
    <n v="15081"/>
    <n v="1508.1000000000001"/>
    <n v="754.05000000000007"/>
    <n v="452.43"/>
    <n v="4071.8700000000003"/>
    <n v="4524.3"/>
    <n v="26391.749999999996"/>
    <n v="1034.5566000000001"/>
    <n v="2069.1132000000002"/>
    <n v="0"/>
    <n v="79175.249999999985"/>
    <n v="3.6465753424657534"/>
    <n v="879.72499999999991"/>
    <n v="64159.669863013696"/>
    <n v="143334.91986301367"/>
  </r>
  <r>
    <s v="R-7533"/>
    <x v="5"/>
    <s v="Gemma Percell  "/>
    <d v="2013-03-22T00:00:00"/>
    <s v="Banda 15"/>
    <x v="2"/>
    <n v="11349"/>
    <n v="794.43000000000006"/>
    <n v="1361.8799999999999"/>
    <n v="340.46999999999997"/>
    <n v="4312.62"/>
    <n v="3972.1499999999996"/>
    <n v="22130.549999999996"/>
    <n v="867.06359999999995"/>
    <n v="1734.1271999999999"/>
    <n v="0"/>
    <n v="66391.649999999994"/>
    <n v="4.7863013698630139"/>
    <n v="737.68499999999983"/>
    <n v="70615.654520547934"/>
    <n v="137007.30452054791"/>
  </r>
  <r>
    <s v="L08451"/>
    <x v="2"/>
    <s v="Clara Lamas  "/>
    <d v="2012-05-12T00:00:00"/>
    <s v="Banda 18"/>
    <x v="0"/>
    <n v="47257.100000000006"/>
    <n v="2835.4260000000004"/>
    <n v="2835.4260000000004"/>
    <n v="472.57100000000008"/>
    <n v="15122.272000000003"/>
    <n v="16539.985000000001"/>
    <n v="85062.780000000013"/>
    <n v="3336.3512600000004"/>
    <n v="6672.7025200000007"/>
    <n v="6672.7025200000007"/>
    <n v="255188.34000000003"/>
    <n v="5.646575342465753"/>
    <n v="2835.4260000000004"/>
    <n v="320208.930739726"/>
    <n v="575397.27073972602"/>
  </r>
  <r>
    <s v="R-7902"/>
    <x v="0"/>
    <s v="Santa Brister  "/>
    <d v="2013-03-10T00:00:00"/>
    <s v="Banda 16"/>
    <x v="2"/>
    <n v="22192"/>
    <n v="1109.6000000000001"/>
    <n v="665.76"/>
    <n v="665.76"/>
    <n v="8654.880000000001"/>
    <n v="8432.9600000000009"/>
    <n v="41720.959999999999"/>
    <n v="1642.2080000000001"/>
    <n v="3284.4160000000002"/>
    <n v="0"/>
    <n v="125162.88"/>
    <n v="4.8191780821917805"/>
    <n v="1390.6986666666667"/>
    <n v="134040.49066666668"/>
    <n v="259203.37066666668"/>
  </r>
  <r>
    <s v="A08238"/>
    <x v="3"/>
    <s v="Jeni Buchman  "/>
    <d v="2013-12-16T00:00:00"/>
    <s v="Banda 16"/>
    <x v="2"/>
    <n v="20310"/>
    <n v="2031"/>
    <n v="2640.3"/>
    <n v="203.1"/>
    <n v="5280.6"/>
    <n v="6905.4000000000005"/>
    <n v="37370.400000000001"/>
    <n v="1488.723"/>
    <n v="2977.4459999999999"/>
    <n v="0"/>
    <n v="112111.20000000001"/>
    <n v="4.0493150684931507"/>
    <n v="1245.68"/>
    <n v="100883.01589041097"/>
    <n v="212994.215890411"/>
  </r>
  <r>
    <s v="A08483"/>
    <x v="1"/>
    <s v="Adelia Monty  "/>
    <d v="2011-09-19T00:00:00"/>
    <s v="Banda 15"/>
    <x v="2"/>
    <n v="10797"/>
    <n v="539.85"/>
    <n v="1403.6100000000001"/>
    <n v="1295.6399999999999"/>
    <n v="4318.8"/>
    <n v="4102.8599999999997"/>
    <n v="22457.760000000002"/>
    <n v="893.99159999999995"/>
    <n v="1787.9831999999999"/>
    <n v="0"/>
    <n v="67373.279999999999"/>
    <n v="6.2931506849315069"/>
    <n v="748.5920000000001"/>
    <n v="94220.045150684949"/>
    <n v="161593.32515068495"/>
  </r>
  <r>
    <s v="R07821"/>
    <x v="5"/>
    <s v="Gerente"/>
    <d v="2017-01-06T00:00:00"/>
    <s v="Banda 16"/>
    <x v="1"/>
    <n v="14652"/>
    <n v="732.6"/>
    <n v="879.12"/>
    <n v="439.56"/>
    <n v="4542.12"/>
    <n v="4981.68"/>
    <n v="26227.08"/>
    <n v="1025.6399999999999"/>
    <n v="2051.2799999999997"/>
    <n v="0"/>
    <n v="78681.240000000005"/>
    <n v="0.989041095890411"/>
    <n v="874.2360000000001"/>
    <n v="17293.106630136986"/>
    <n v="95974.346630136992"/>
  </r>
  <r>
    <s v="G07680"/>
    <x v="3"/>
    <s v="Hanh Kohut  "/>
    <d v="2012-09-30T00:00:00"/>
    <s v="Banda 15"/>
    <x v="0"/>
    <n v="16212.900000000001"/>
    <n v="1297.0320000000002"/>
    <n v="972.774"/>
    <n v="324.25800000000004"/>
    <n v="4863.87"/>
    <n v="4053.2250000000004"/>
    <n v="27724.059000000001"/>
    <n v="1048.9746300000002"/>
    <n v="2097.9492600000003"/>
    <n v="2097.9492600000003"/>
    <n v="83172.176999999996"/>
    <n v="5.2602739726027394"/>
    <n v="924.13530000000003"/>
    <n v="97224.097315068502"/>
    <n v="180396.2743150685"/>
  </r>
  <r>
    <s v="G07353"/>
    <x v="1"/>
    <s v="Shonta Stefan  "/>
    <d v="2016-06-01T00:00:00"/>
    <s v="Banda 20"/>
    <x v="2"/>
    <n v="69553"/>
    <n v="3477.65"/>
    <n v="6259.7699999999995"/>
    <n v="4173.18"/>
    <n v="22952.49"/>
    <n v="25039.079999999998"/>
    <n v="131455.17000000001"/>
    <n v="5195.6091000000006"/>
    <n v="10391.218200000001"/>
    <n v="0"/>
    <n v="394365.51"/>
    <n v="1.5890410958904109"/>
    <n v="4381.8390000000009"/>
    <n v="139258.44493150685"/>
    <n v="533623.95493150689"/>
  </r>
  <r>
    <s v="A08224"/>
    <x v="1"/>
    <s v="Cristopher Stroble  "/>
    <d v="2017-02-12T00:00:00"/>
    <s v="Banda 18"/>
    <x v="0"/>
    <n v="43629.3"/>
    <n v="3926.6370000000002"/>
    <n v="5235.5160000000005"/>
    <n v="4799.223"/>
    <n v="11343.618"/>
    <n v="14397.669000000002"/>
    <n v="83331.963000000018"/>
    <n v="3342.0043800000003"/>
    <n v="6684.0087600000006"/>
    <n v="6684.0087600000006"/>
    <n v="249995.88900000005"/>
    <n v="0.88767123287671235"/>
    <n v="2777.7321000000006"/>
    <n v="49314.257556164397"/>
    <n v="299310.14655616443"/>
  </r>
  <r>
    <s v="A-7326"/>
    <x v="0"/>
    <s v="Geraldo Marty  "/>
    <d v="2011-11-15T00:00:00"/>
    <s v="Banda 15"/>
    <x v="2"/>
    <n v="13781"/>
    <n v="1240.29"/>
    <n v="964.67000000000007"/>
    <n v="1378.1000000000001"/>
    <n v="3858.6800000000003"/>
    <n v="4961.16"/>
    <n v="26183.9"/>
    <n v="1058.3807999999999"/>
    <n v="2116.7615999999998"/>
    <n v="0"/>
    <n v="78551.700000000012"/>
    <n v="6.1369863013698627"/>
    <n v="872.79666666666674"/>
    <n v="107126.82374429224"/>
    <n v="185678.52374429227"/>
  </r>
  <r>
    <s v="G07688"/>
    <x v="2"/>
    <s v="Sarai Darosa  "/>
    <d v="2014-05-27T00:00:00"/>
    <s v="Banda 19"/>
    <x v="2"/>
    <n v="47476"/>
    <n v="2373.8000000000002"/>
    <n v="7121.4"/>
    <n v="2373.8000000000002"/>
    <n v="12818.52"/>
    <n v="11869"/>
    <n v="84032.52"/>
    <n v="3185.6396"/>
    <n v="6371.2791999999999"/>
    <n v="0"/>
    <n v="252097.56"/>
    <n v="3.6054794520547944"/>
    <n v="2801.0840000000003"/>
    <n v="201985.01610958905"/>
    <n v="454082.57610958908"/>
  </r>
  <r>
    <s v="A-8469"/>
    <x v="3"/>
    <s v="Margurite Everton  "/>
    <d v="2017-05-03T00:00:00"/>
    <s v="Banda 15"/>
    <x v="2"/>
    <n v="8313"/>
    <n v="581.91000000000008"/>
    <n v="914.43"/>
    <n v="1246.95"/>
    <n v="2078.25"/>
    <n v="2078.25"/>
    <n v="15212.79"/>
    <n v="591.05430000000001"/>
    <n v="1182.1086"/>
    <n v="0"/>
    <n v="45638.37"/>
    <n v="0.66849315068493154"/>
    <n v="507.09300000000002"/>
    <n v="6779.76394520548"/>
    <n v="52418.133945205482"/>
  </r>
  <r>
    <s v="G-8457"/>
    <x v="1"/>
    <s v="Herlinda Thorp  "/>
    <d v="2011-02-08T00:00:00"/>
    <s v="Banda 15"/>
    <x v="1"/>
    <n v="12956.4"/>
    <n v="1036.5119999999999"/>
    <n v="906.94800000000009"/>
    <n v="1943.4599999999998"/>
    <n v="4534.74"/>
    <n v="5052.9960000000001"/>
    <n v="26431.055999999997"/>
    <n v="1074.08556"/>
    <n v="2148.17112"/>
    <n v="0"/>
    <n v="79293.167999999991"/>
    <n v="6.904109589041096"/>
    <n v="881.03519999999992"/>
    <n v="121655.27145205477"/>
    <n v="200948.43945205476"/>
  </r>
  <r>
    <s v="A-8219"/>
    <x v="7"/>
    <s v="Elayne Gauger  "/>
    <d v="2016-01-05T00:00:00"/>
    <s v="Banda 15"/>
    <x v="4"/>
    <n v="17272.5"/>
    <n v="1381.8"/>
    <n v="1209.075"/>
    <n v="1036.3499999999999"/>
    <n v="6390.8249999999998"/>
    <n v="6563.55"/>
    <n v="33854.1"/>
    <n v="1352.4367499999998"/>
    <n v="2704.8734999999997"/>
    <n v="2704.8734999999997"/>
    <n v="101562.29999999999"/>
    <n v="1.9945205479452055"/>
    <n v="1128.47"/>
    <n v="45015.132054794522"/>
    <n v="146577.43205479451"/>
  </r>
  <r>
    <s v="R-8056"/>
    <x v="0"/>
    <s v="Frankie Koester  "/>
    <d v="2013-06-16T00:00:00"/>
    <s v="Banda 17"/>
    <x v="4"/>
    <n v="32126.25"/>
    <n v="2570.1"/>
    <n v="321.26249999999999"/>
    <n v="4497.6750000000002"/>
    <n v="10922.925000000001"/>
    <n v="12850.5"/>
    <n v="63288.712500000001"/>
    <n v="2582.9504999999999"/>
    <n v="5165.9009999999998"/>
    <n v="5165.9009999999998"/>
    <n v="189866.13750000001"/>
    <n v="4.5506849315068489"/>
    <n v="2109.6237500000002"/>
    <n v="192004.66020547945"/>
    <n v="381870.79770547943"/>
  </r>
  <r>
    <s v="L08418"/>
    <x v="3"/>
    <s v="January Heslop  "/>
    <d v="2013-10-18T00:00:00"/>
    <s v="Banda 17"/>
    <x v="0"/>
    <n v="32067.200000000004"/>
    <n v="2244.7040000000006"/>
    <n v="2244.7040000000006"/>
    <n v="4168.7360000000008"/>
    <n v="9620.1600000000017"/>
    <n v="8978.8160000000025"/>
    <n v="59324.320000000007"/>
    <n v="2312.0451200000007"/>
    <n v="4624.0902400000014"/>
    <n v="4624.0902400000014"/>
    <n v="177972.96000000002"/>
    <n v="4.2109589041095887"/>
    <n v="1977.4773333333335"/>
    <n v="166541.51568949773"/>
    <n v="344514.47568949778"/>
  </r>
  <r>
    <s v="G07719"/>
    <x v="0"/>
    <s v="Earnest Anderton  "/>
    <d v="2015-03-26T00:00:00"/>
    <s v="Banda 16"/>
    <x v="2"/>
    <n v="19921"/>
    <n v="1195.26"/>
    <n v="2788.94"/>
    <n v="796.84"/>
    <n v="7370.7699999999995"/>
    <n v="7370.7699999999995"/>
    <n v="39443.579999999994"/>
    <n v="1557.8221999999998"/>
    <n v="3115.6443999999997"/>
    <n v="0"/>
    <n v="118330.73999999999"/>
    <n v="2.7753424657534245"/>
    <n v="1314.7859999999998"/>
    <n v="72979.628383561634"/>
    <n v="191310.36838356161"/>
  </r>
  <r>
    <s v="G07642"/>
    <x v="0"/>
    <s v="Sandy Mcgrady  "/>
    <d v="2011-05-19T00:00:00"/>
    <s v="Banda 16"/>
    <x v="2"/>
    <n v="22133"/>
    <n v="1770.64"/>
    <n v="2655.96"/>
    <n v="221.33"/>
    <n v="5975.9100000000008"/>
    <n v="8631.8700000000008"/>
    <n v="41388.71"/>
    <n v="1671.0415000000003"/>
    <n v="3342.0830000000005"/>
    <n v="0"/>
    <n v="124166.13"/>
    <n v="6.6301369863013697"/>
    <n v="1379.6236666666666"/>
    <n v="182941.87799086756"/>
    <n v="307108.0079908676"/>
  </r>
  <r>
    <s v="A08031"/>
    <x v="3"/>
    <s v="Herlinda Thorp  "/>
    <d v="2014-02-10T00:00:00"/>
    <s v="Banda 15"/>
    <x v="2"/>
    <n v="12596"/>
    <n v="881.72"/>
    <n v="755.76"/>
    <n v="755.76"/>
    <n v="3526.88"/>
    <n v="4660.5199999999995"/>
    <n v="23176.639999999999"/>
    <n v="930.84439999999995"/>
    <n v="1861.6887999999999"/>
    <n v="0"/>
    <n v="69529.919999999998"/>
    <n v="3.8958904109589043"/>
    <n v="772.55466666666666"/>
    <n v="60195.766356164393"/>
    <n v="129725.6863561644"/>
  </r>
  <r>
    <s v="A-7563"/>
    <x v="4"/>
    <s v="Veola Frase  "/>
    <d v="2016-12-25T00:00:00"/>
    <s v="Banda 16"/>
    <x v="1"/>
    <n v="15630.300000000001"/>
    <n v="1250.4240000000002"/>
    <n v="1875.636"/>
    <n v="2344.5450000000001"/>
    <n v="4689.09"/>
    <n v="6095.8170000000009"/>
    <n v="31885.811999999998"/>
    <n v="1303.56702"/>
    <n v="2607.1340399999999"/>
    <n v="0"/>
    <n v="95657.435999999987"/>
    <n v="1.021917808219178"/>
    <n v="1062.8604"/>
    <n v="21723.119408219176"/>
    <n v="117380.55540821917"/>
  </r>
  <r>
    <s v="R08310"/>
    <x v="0"/>
    <s v="Krystyna Summerlin  "/>
    <d v="2017-05-09T00:00:00"/>
    <s v="Banda 16"/>
    <x v="0"/>
    <n v="23127.500000000004"/>
    <n v="2312.7500000000005"/>
    <n v="2312.7500000000005"/>
    <n v="3006.5750000000007"/>
    <n v="6706.9750000000004"/>
    <n v="7632.0750000000016"/>
    <n v="45098.625000000007"/>
    <n v="1810.8832500000001"/>
    <n v="3621.7665000000002"/>
    <n v="3621.7665000000002"/>
    <n v="135295.87500000003"/>
    <n v="0.65205479452054793"/>
    <n v="1503.2875000000001"/>
    <n v="19604.516438356168"/>
    <n v="154900.39143835619"/>
  </r>
  <r>
    <s v="L07997"/>
    <x v="6"/>
    <s v="Audrea Franke  "/>
    <d v="2012-11-12T00:00:00"/>
    <s v="Banda 15"/>
    <x v="4"/>
    <n v="11711.25"/>
    <n v="702.67499999999995"/>
    <n v="1639.575"/>
    <n v="1405.35"/>
    <n v="3279.15"/>
    <n v="3044.9250000000002"/>
    <n v="21782.924999999999"/>
    <n v="840.86775000000011"/>
    <n v="1681.7355000000002"/>
    <n v="1681.7355000000002"/>
    <n v="65348.774999999994"/>
    <n v="5.1424657534246574"/>
    <n v="726.09749999999997"/>
    <n v="74678.630547945198"/>
    <n v="140027.40554794518"/>
  </r>
  <r>
    <s v="R08492"/>
    <x v="0"/>
    <s v="Tomoko Vierra  "/>
    <d v="2012-06-30T00:00:00"/>
    <s v="Banda 18"/>
    <x v="2"/>
    <n v="46065"/>
    <n v="3224.55"/>
    <n v="460.65000000000003"/>
    <n v="5067.1499999999996"/>
    <n v="17504.7"/>
    <n v="18426"/>
    <n v="90748.05"/>
    <n v="3662.1675"/>
    <n v="7324.335"/>
    <n v="0"/>
    <n v="272244.15000000002"/>
    <n v="5.5123287671232877"/>
    <n v="3024.9349999999999"/>
    <n v="333488.72438356164"/>
    <n v="605732.87438356166"/>
  </r>
  <r>
    <s v="L-7642"/>
    <x v="3"/>
    <s v="Henry Maberry  "/>
    <d v="2015-07-04T00:00:00"/>
    <s v="Banda 15"/>
    <x v="1"/>
    <n v="13413.6"/>
    <n v="804.81600000000003"/>
    <n v="1609.6320000000001"/>
    <n v="1743.768"/>
    <n v="4158.2160000000003"/>
    <n v="4694.76"/>
    <n v="26424.792000000001"/>
    <n v="1055.65032"/>
    <n v="2111.3006399999999"/>
    <n v="0"/>
    <n v="79274.376000000004"/>
    <n v="2.5013698630136987"/>
    <n v="880.82640000000004"/>
    <n v="44065.452230136994"/>
    <n v="123339.82823013701"/>
  </r>
  <r>
    <s v="L08227"/>
    <x v="1"/>
    <s v="Lynne Gainey  "/>
    <d v="2017-05-23T00:00:00"/>
    <s v="Banda 17"/>
    <x v="0"/>
    <n v="27082.000000000004"/>
    <n v="1354.1000000000004"/>
    <n v="812.46"/>
    <n v="3791.4800000000009"/>
    <n v="10020.340000000002"/>
    <n v="7041.3200000000015"/>
    <n v="50101.700000000012"/>
    <n v="1909.2810000000004"/>
    <n v="3818.5620000000008"/>
    <n v="3818.5620000000008"/>
    <n v="150305.10000000003"/>
    <n v="0.61369863013698633"/>
    <n v="1670.0566666666671"/>
    <n v="20498.229771689501"/>
    <n v="170803.32977168955"/>
  </r>
  <r>
    <s v="A-7587"/>
    <x v="2"/>
    <s v="Mayra Stead  "/>
    <d v="2014-04-16T00:00:00"/>
    <s v="Banda 15"/>
    <x v="2"/>
    <n v="9665"/>
    <n v="869.85"/>
    <n v="676.55000000000007"/>
    <n v="193.3"/>
    <n v="3769.35"/>
    <n v="3866"/>
    <n v="19040.05"/>
    <n v="762.56849999999997"/>
    <n v="1525.1369999999999"/>
    <n v="0"/>
    <n v="57120.149999999994"/>
    <n v="3.7178082191780821"/>
    <n v="634.66833333333329"/>
    <n v="47191.50292237442"/>
    <n v="104311.65292237441"/>
  </r>
  <r>
    <s v="G08476"/>
    <x v="3"/>
    <s v="Lynne Gainey  "/>
    <d v="2017-04-23T00:00:00"/>
    <s v="Banda 15"/>
    <x v="1"/>
    <n v="9810.9"/>
    <n v="784.87199999999996"/>
    <n v="1471.635"/>
    <n v="686.76300000000003"/>
    <n v="2648.9430000000002"/>
    <n v="3728.1419999999998"/>
    <n v="19131.255000000001"/>
    <n v="775.0610999999999"/>
    <n v="1550.1221999999998"/>
    <n v="0"/>
    <n v="57393.764999999999"/>
    <n v="0.69589041095890414"/>
    <n v="637.70850000000007"/>
    <n v="8875.5046027397275"/>
    <n v="66269.269602739732"/>
  </r>
  <r>
    <s v="A-8227"/>
    <x v="3"/>
    <s v="Valeria Boothby  "/>
    <d v="2016-09-27T00:00:00"/>
    <s v="Banda 15"/>
    <x v="2"/>
    <n v="8585"/>
    <n v="515.1"/>
    <n v="1201.9000000000001"/>
    <n v="944.35"/>
    <n v="3090.6"/>
    <n v="3348.15"/>
    <n v="17685.100000000002"/>
    <n v="710.83799999999997"/>
    <n v="1421.6759999999999"/>
    <n v="0"/>
    <n v="53055.3"/>
    <n v="1.2657534246575342"/>
    <n v="589.50333333333344"/>
    <n v="14923.317260273974"/>
    <n v="67978.617260273983"/>
  </r>
  <r>
    <s v="R08124"/>
    <x v="3"/>
    <s v="Earnest Anderton  "/>
    <d v="2012-10-12T00:00:00"/>
    <s v="Banda 15"/>
    <x v="0"/>
    <n v="11466.400000000001"/>
    <n v="573.32000000000005"/>
    <n v="917.31200000000013"/>
    <n v="1490.6320000000003"/>
    <n v="4127.9040000000005"/>
    <n v="3439.9200000000005"/>
    <n v="22015.488000000001"/>
    <n v="854.24680000000012"/>
    <n v="1708.4936000000002"/>
    <n v="1708.4936000000002"/>
    <n v="66046.464000000007"/>
    <n v="5.2273972602739729"/>
    <n v="733.84960000000001"/>
    <n v="76722.467769863026"/>
    <n v="142768.93176986303"/>
  </r>
  <r>
    <s v="G07970"/>
    <x v="1"/>
    <s v="Hanh Kohut  "/>
    <d v="2011-02-26T00:00:00"/>
    <s v="Banda 15"/>
    <x v="2"/>
    <n v="8609"/>
    <n v="688.72"/>
    <n v="258.27"/>
    <n v="1291.3499999999999"/>
    <n v="2582.6999999999998"/>
    <n v="2496.6099999999997"/>
    <n v="15926.650000000001"/>
    <n v="626.73519999999996"/>
    <n v="1253.4703999999999"/>
    <n v="0"/>
    <n v="47779.950000000004"/>
    <n v="6.8547945205479452"/>
    <n v="530.88833333333343"/>
    <n v="72782.608767123296"/>
    <n v="120562.55876712329"/>
  </r>
  <r>
    <s v="A-7375"/>
    <x v="3"/>
    <s v="Mayra Stead  "/>
    <d v="2015-07-22T00:00:00"/>
    <s v="Banda 16"/>
    <x v="1"/>
    <n v="16548.3"/>
    <n v="1323.864"/>
    <n v="1158.3810000000001"/>
    <n v="992.89799999999991"/>
    <n v="5957.3879999999999"/>
    <n v="4137.0749999999998"/>
    <n v="30117.906000000003"/>
    <n v="1140.17787"/>
    <n v="2280.35574"/>
    <n v="0"/>
    <n v="90353.718000000008"/>
    <n v="2.452054794520548"/>
    <n v="1003.9302000000001"/>
    <n v="49233.83720547946"/>
    <n v="139587.55520547947"/>
  </r>
  <r>
    <s v="R07609"/>
    <x v="3"/>
    <s v="Justa Boer  "/>
    <d v="2012-01-18T00:00:00"/>
    <s v="Banda 15"/>
    <x v="4"/>
    <n v="11802.5"/>
    <n v="1062.2249999999999"/>
    <n v="944.2"/>
    <n v="236.05"/>
    <n v="4130.875"/>
    <n v="4721"/>
    <n v="22896.85"/>
    <n v="921.77525000000003"/>
    <n v="1843.5505000000001"/>
    <n v="1843.5505000000001"/>
    <n v="68690.549999999988"/>
    <n v="5.9616438356164387"/>
    <n v="763.22833333333324"/>
    <n v="91001.909771689505"/>
    <n v="159692.45977168949"/>
  </r>
  <r>
    <s v="L-8225"/>
    <x v="0"/>
    <s v="Susanna Vosburgh  "/>
    <d v="2017-01-06T00:00:00"/>
    <s v="Banda 16"/>
    <x v="1"/>
    <n v="14749.2"/>
    <n v="737.46"/>
    <n v="884.952"/>
    <n v="442.476"/>
    <n v="5309.7120000000004"/>
    <n v="4277.268"/>
    <n v="26401.067999999999"/>
    <n v="1002.9456"/>
    <n v="2005.8912"/>
    <n v="0"/>
    <n v="79203.203999999998"/>
    <n v="0.989041095890411"/>
    <n v="880.03559999999993"/>
    <n v="17407.827484931506"/>
    <n v="96611.031484931504"/>
  </r>
  <r>
    <s v="A-7863"/>
    <x v="0"/>
    <s v="Gabrielle Merriman  "/>
    <d v="2013-11-25T00:00:00"/>
    <s v="Banda 16"/>
    <x v="2"/>
    <n v="17771"/>
    <n v="1243.97"/>
    <n v="710.84"/>
    <n v="1777.1000000000001"/>
    <n v="4620.46"/>
    <n v="4798.17"/>
    <n v="30921.54"/>
    <n v="1199.5425"/>
    <n v="2399.085"/>
    <n v="0"/>
    <n v="92764.62"/>
    <n v="4.1068493150684935"/>
    <n v="1030.7180000000001"/>
    <n v="84660.070246575357"/>
    <n v="177424.69024657534"/>
  </r>
  <r>
    <s v="G07395"/>
    <x v="1"/>
    <s v="Gaylord Damian  "/>
    <d v="2015-02-13T00:00:00"/>
    <s v="Banda 20"/>
    <x v="0"/>
    <n v="76007.8"/>
    <n v="6080.6240000000007"/>
    <n v="760.07800000000009"/>
    <n v="11401.17"/>
    <n v="25842.652000000002"/>
    <n v="22802.34"/>
    <n v="142894.66399999999"/>
    <n v="5616.97642"/>
    <n v="11233.95284"/>
    <n v="11233.95284"/>
    <n v="428683.99199999997"/>
    <n v="2.8876712328767122"/>
    <n v="4763.1554666666661"/>
    <n v="275088.5403762557"/>
    <n v="703772.53237625561"/>
  </r>
  <r>
    <s v="A08355"/>
    <x v="3"/>
    <s v="Wade Landen  "/>
    <d v="2013-10-17T00:00:00"/>
    <s v="Banda 16"/>
    <x v="1"/>
    <n v="15554.7"/>
    <n v="1088.8290000000002"/>
    <n v="466.64100000000002"/>
    <n v="1866.5640000000001"/>
    <n v="4199.7690000000002"/>
    <n v="5133.0510000000004"/>
    <n v="28309.554"/>
    <n v="1129.2712200000001"/>
    <n v="2258.5424400000002"/>
    <n v="0"/>
    <n v="84928.661999999997"/>
    <n v="4.2136986301369861"/>
    <n v="943.65179999999998"/>
    <n v="79525.285939726018"/>
    <n v="164453.947939726"/>
  </r>
  <r>
    <s v="A-8286"/>
    <x v="1"/>
    <s v="Pandora Chang  "/>
    <d v="2014-07-23T00:00:00"/>
    <s v="Banda 17"/>
    <x v="2"/>
    <n v="32395"/>
    <n v="1943.6999999999998"/>
    <n v="323.95"/>
    <n v="2915.5499999999997"/>
    <n v="11014.300000000001"/>
    <n v="12958"/>
    <n v="61550.5"/>
    <n v="2484.6965"/>
    <n v="4969.393"/>
    <n v="0"/>
    <n v="184651.5"/>
    <n v="3.4493150684931506"/>
    <n v="2051.6833333333334"/>
    <n v="141538.04474885846"/>
    <n v="326189.54474885843"/>
  </r>
  <r>
    <s v="A-7359"/>
    <x v="1"/>
    <s v="Erich Gattis  "/>
    <d v="2016-01-13T00:00:00"/>
    <s v="Banda 17"/>
    <x v="2"/>
    <n v="22797"/>
    <n v="2051.73"/>
    <n v="911.88"/>
    <n v="227.97"/>
    <n v="9118.8000000000011"/>
    <n v="6611.1299999999992"/>
    <n v="41718.51"/>
    <n v="1591.2305999999999"/>
    <n v="3182.4611999999997"/>
    <n v="0"/>
    <n v="125155.53"/>
    <n v="1.9726027397260273"/>
    <n v="1390.617"/>
    <n v="54862.698082191775"/>
    <n v="180018.22808219178"/>
  </r>
  <r>
    <s v="L-7368"/>
    <x v="1"/>
    <s v="Aisha Fermin  "/>
    <d v="2014-12-20T00:00:00"/>
    <s v="Banda 16"/>
    <x v="0"/>
    <n v="16042.400000000001"/>
    <n v="1443.816"/>
    <n v="320.84800000000001"/>
    <n v="802.12000000000012"/>
    <n v="4331.4480000000003"/>
    <n v="4331.4480000000003"/>
    <n v="27272.080000000002"/>
    <n v="1053.9856800000002"/>
    <n v="2107.9713600000005"/>
    <n v="2107.9713600000005"/>
    <n v="81816.240000000005"/>
    <n v="3.0383561643835617"/>
    <n v="909.06933333333336"/>
    <n v="55241.528255707759"/>
    <n v="137057.76825570775"/>
  </r>
  <r>
    <s v="L07487"/>
    <x v="3"/>
    <s v="Sarai Darosa  "/>
    <d v="2015-09-05T00:00:00"/>
    <s v="Banda 15"/>
    <x v="1"/>
    <n v="10458"/>
    <n v="627.48"/>
    <n v="1359.54"/>
    <n v="941.21999999999991"/>
    <n v="2614.5"/>
    <n v="3869.46"/>
    <n v="19870.2"/>
    <n v="802.12860000000001"/>
    <n v="1604.2572"/>
    <n v="0"/>
    <n v="59610.600000000006"/>
    <n v="2.3287671232876712"/>
    <n v="662.34"/>
    <n v="30848.712328767124"/>
    <n v="90459.312328767133"/>
  </r>
  <r>
    <s v="G07719"/>
    <x v="2"/>
    <s v="Henry Maberry  "/>
    <d v="2010-12-12T00:00:00"/>
    <s v="Banda 15"/>
    <x v="1"/>
    <n v="12945.6"/>
    <n v="1165.104"/>
    <n v="647.28000000000009"/>
    <n v="1424.0160000000001"/>
    <n v="3624.7680000000005"/>
    <n v="3365.8560000000002"/>
    <n v="23172.624"/>
    <n v="899.7192"/>
    <n v="1799.4384"/>
    <n v="0"/>
    <n v="69517.872000000003"/>
    <n v="7.0630136986301366"/>
    <n v="772.42079999999999"/>
    <n v="109112.37383013697"/>
    <n v="178630.24583013699"/>
  </r>
  <r>
    <s v="A-7527"/>
    <x v="1"/>
    <s v="Della Muniz  "/>
    <d v="2011-07-05T00:00:00"/>
    <s v="Banda 17"/>
    <x v="0"/>
    <n v="26645.300000000003"/>
    <n v="1332.2650000000003"/>
    <n v="3730.3420000000006"/>
    <n v="1598.7180000000001"/>
    <n v="8792.9490000000005"/>
    <n v="9592.3080000000009"/>
    <n v="51691.881999999998"/>
    <n v="2043.6945100000003"/>
    <n v="4087.3890200000005"/>
    <n v="4087.3890200000005"/>
    <n v="155075.64600000001"/>
    <n v="6.5013698630136982"/>
    <n v="1723.0627333333332"/>
    <n v="224045.36253150681"/>
    <n v="379121.00853150681"/>
  </r>
  <r>
    <s v="A-7413"/>
    <x v="3"/>
    <s v="Elma Matheney  "/>
    <d v="2016-04-08T00:00:00"/>
    <s v="Banda 18"/>
    <x v="2"/>
    <n v="40941"/>
    <n v="2047.0500000000002"/>
    <n v="2456.46"/>
    <n v="4094.1000000000004"/>
    <n v="14329.349999999999"/>
    <n v="15148.17"/>
    <n v="79016.13"/>
    <n v="3144.2687999999998"/>
    <n v="6288.5375999999997"/>
    <n v="0"/>
    <n v="237048.39"/>
    <n v="1.736986301369863"/>
    <n v="2633.8710000000001"/>
    <n v="91499.956931506851"/>
    <n v="328548.34693150688"/>
  </r>
  <r>
    <s v="A-7964"/>
    <x v="7"/>
    <s v="Janene Wellman  "/>
    <d v="2012-02-10T00:00:00"/>
    <s v="Banda 15"/>
    <x v="1"/>
    <n v="12340.800000000001"/>
    <n v="987.26400000000012"/>
    <n v="863.85600000000011"/>
    <n v="740.44800000000009"/>
    <n v="3949.0560000000005"/>
    <n v="3455.4240000000004"/>
    <n v="22336.848000000002"/>
    <n v="861.3878400000001"/>
    <n v="1722.7756800000002"/>
    <n v="0"/>
    <n v="67010.544000000009"/>
    <n v="5.8986301369863012"/>
    <n v="744.56160000000011"/>
    <n v="87837.869852054806"/>
    <n v="154848.4138520548"/>
  </r>
  <r>
    <s v="A-7989"/>
    <x v="0"/>
    <s v="Jeni Buchman  "/>
    <d v="2017-01-05T00:00:00"/>
    <s v="Banda 20"/>
    <x v="2"/>
    <n v="97707"/>
    <n v="8793.6299999999992"/>
    <n v="1954.14"/>
    <n v="2931.21"/>
    <n v="38105.730000000003"/>
    <n v="39082.800000000003"/>
    <n v="188574.51"/>
    <n v="7562.5218000000004"/>
    <n v="15125.043600000001"/>
    <n v="0"/>
    <n v="565723.53"/>
    <n v="0.99178082191780825"/>
    <n v="6285.817"/>
    <n v="124683.05501369863"/>
    <n v="690406.58501369867"/>
  </r>
  <r>
    <s v="R-8182"/>
    <x v="0"/>
    <s v="Tanner Cambridge  "/>
    <d v="2016-12-19T00:00:00"/>
    <s v="Banda 15"/>
    <x v="0"/>
    <n v="12095.6"/>
    <n v="604.78000000000009"/>
    <n v="120.956"/>
    <n v="362.86799999999999"/>
    <n v="4233.46"/>
    <n v="3870.5920000000001"/>
    <n v="21288.256000000001"/>
    <n v="820.08168000000001"/>
    <n v="1640.16336"/>
    <n v="1640.16336"/>
    <n v="63864.768000000004"/>
    <n v="1.0383561643835617"/>
    <n v="709.60853333333341"/>
    <n v="14736.527897716898"/>
    <n v="78601.295897716904"/>
  </r>
  <r>
    <s v="L-8268"/>
    <x v="3"/>
    <s v="Adalberto Mcferrin  "/>
    <d v="2013-08-21T00:00:00"/>
    <s v="Banda 15"/>
    <x v="0"/>
    <n v="14854.400000000001"/>
    <n v="1188.3520000000001"/>
    <n v="1188.3520000000001"/>
    <n v="445.63200000000001"/>
    <n v="3862.1440000000007"/>
    <n v="4901.9520000000011"/>
    <n v="26440.832000000006"/>
    <n v="1045.7497600000002"/>
    <n v="2091.4995200000003"/>
    <n v="2091.4995200000003"/>
    <n v="79322.496000000014"/>
    <n v="4.3698630136986303"/>
    <n v="881.36106666666683"/>
    <n v="77028.542538812791"/>
    <n v="156351.03853881281"/>
  </r>
  <r>
    <s v="G07330"/>
    <x v="1"/>
    <s v="Edyth Judkins  "/>
    <d v="2013-05-29T00:00:00"/>
    <s v="Banda 17"/>
    <x v="0"/>
    <n v="23477.300000000003"/>
    <n v="1878.1840000000002"/>
    <n v="1878.1840000000002"/>
    <n v="234.77300000000002"/>
    <n v="8921.3740000000016"/>
    <n v="6104.0980000000009"/>
    <n v="42493.913000000008"/>
    <n v="1598.8041300000002"/>
    <n v="3197.6082600000004"/>
    <n v="3197.6082600000004"/>
    <n v="127481.73900000003"/>
    <n v="4.5999999999999996"/>
    <n v="1416.463766666667"/>
    <n v="130314.66653333335"/>
    <n v="257796.40553333337"/>
  </r>
  <r>
    <s v="R-8433"/>
    <x v="1"/>
    <s v="Gabrielle Merriman  "/>
    <d v="2014-07-14T00:00:00"/>
    <s v="Banda 16"/>
    <x v="2"/>
    <n v="21259"/>
    <n v="1488.13"/>
    <n v="2763.67"/>
    <n v="1488.13"/>
    <n v="8291.01"/>
    <n v="6802.88"/>
    <n v="42092.82"/>
    <n v="1636.9430000000002"/>
    <n v="3273.8860000000004"/>
    <n v="0"/>
    <n v="126278.45999999999"/>
    <n v="3.473972602739726"/>
    <n v="1403.0940000000001"/>
    <n v="97486.202301369864"/>
    <n v="223764.66230136986"/>
  </r>
  <r>
    <s v="L-7373"/>
    <x v="4"/>
    <s v="Candelaria Loya  "/>
    <d v="2011-09-23T00:00:00"/>
    <s v="Banda 17"/>
    <x v="0"/>
    <n v="30140.000000000004"/>
    <n v="3014.0000000000005"/>
    <n v="1507.0000000000002"/>
    <n v="2411.2000000000003"/>
    <n v="9042"/>
    <n v="10850.400000000001"/>
    <n v="56964.600000000006"/>
    <n v="2296.6680000000001"/>
    <n v="4593.3360000000002"/>
    <n v="4593.3360000000002"/>
    <n v="170893.80000000002"/>
    <n v="6.2821917808219174"/>
    <n v="1898.8200000000002"/>
    <n v="238575.02794520548"/>
    <n v="409468.8279452055"/>
  </r>
  <r>
    <s v="R07565"/>
    <x v="0"/>
    <s v="Lean Hersom  "/>
    <d v="2011-10-24T00:00:00"/>
    <s v="Banda 16"/>
    <x v="0"/>
    <n v="22455.4"/>
    <n v="2020.9860000000001"/>
    <n v="1347.3240000000001"/>
    <n v="2020.9860000000001"/>
    <n v="8533.0520000000015"/>
    <n v="6736.62"/>
    <n v="43114.368000000009"/>
    <n v="1677.4183800000001"/>
    <n v="3354.8367600000001"/>
    <n v="3354.8367600000001"/>
    <n v="129343.10400000002"/>
    <n v="6.1972602739726028"/>
    <n v="1437.1456000000003"/>
    <n v="178127.30669589044"/>
    <n v="307470.41069589043"/>
  </r>
  <r>
    <s v="A-7785"/>
    <x v="3"/>
    <s v="Janene Wellman  "/>
    <d v="2011-06-22T00:00:00"/>
    <s v="Banda 15"/>
    <x v="2"/>
    <n v="13930"/>
    <n v="696.5"/>
    <n v="696.5"/>
    <n v="557.20000000000005"/>
    <n v="4736.2000000000007"/>
    <n v="3482.5"/>
    <n v="24098.9"/>
    <n v="901.27099999999996"/>
    <n v="1802.5419999999999"/>
    <n v="0"/>
    <n v="72296.700000000012"/>
    <n v="6.536986301369863"/>
    <n v="803.29666666666674"/>
    <n v="105022.78611872147"/>
    <n v="177319.48611872148"/>
  </r>
  <r>
    <s v="A08264"/>
    <x v="0"/>
    <s v="Gemma Percell  "/>
    <d v="2014-06-26T00:00:00"/>
    <s v="Banda 16"/>
    <x v="0"/>
    <n v="21887.800000000003"/>
    <n v="2188.7800000000002"/>
    <n v="437.75600000000009"/>
    <n v="218.87800000000004"/>
    <n v="6347.4620000000004"/>
    <n v="8317.3640000000014"/>
    <n v="39398.040000000008"/>
    <n v="1589.0542800000003"/>
    <n v="3178.1085600000006"/>
    <n v="3178.1085600000006"/>
    <n v="118194.12000000002"/>
    <n v="3.5232876712328767"/>
    <n v="1313.2680000000003"/>
    <n v="92540.419068493167"/>
    <n v="210734.53906849318"/>
  </r>
  <r>
    <s v="A07479"/>
    <x v="1"/>
    <s v="Heide Kardos  "/>
    <d v="2016-11-19T00:00:00"/>
    <s v="Banda 19"/>
    <x v="1"/>
    <n v="50719.5"/>
    <n v="4564.7550000000001"/>
    <n v="5579.1450000000004"/>
    <n v="6086.34"/>
    <n v="17751.824999999997"/>
    <n v="13694.265000000001"/>
    <n v="98395.829999999987"/>
    <n v="3814.1063999999997"/>
    <n v="7628.2127999999993"/>
    <n v="0"/>
    <n v="295187.49"/>
    <n v="1.1205479452054794"/>
    <n v="3279.8609999999994"/>
    <n v="73504.830082191766"/>
    <n v="368692.32008219173"/>
  </r>
  <r>
    <s v="A-7720"/>
    <x v="3"/>
    <s v="Tomoko Vierra  "/>
    <d v="2012-06-20T00:00:00"/>
    <s v="Banda 16"/>
    <x v="0"/>
    <n v="22850.300000000003"/>
    <n v="1828.0240000000003"/>
    <n v="2742.0360000000001"/>
    <n v="914.01200000000017"/>
    <n v="8454.6110000000008"/>
    <n v="6398.0840000000017"/>
    <n v="43187.06700000001"/>
    <n v="1652.0766900000003"/>
    <n v="3304.1533800000007"/>
    <n v="3304.1533800000007"/>
    <n v="129561.20100000003"/>
    <n v="5.5397260273972604"/>
    <n v="1439.5689000000004"/>
    <n v="159496.34607123293"/>
    <n v="289057.54707123293"/>
  </r>
  <r>
    <s v="R07917"/>
    <x v="0"/>
    <s v="Gerente"/>
    <d v="2014-12-27T00:00:00"/>
    <s v="Banda 15"/>
    <x v="2"/>
    <n v="11434"/>
    <n v="800.38000000000011"/>
    <n v="457.36"/>
    <n v="457.36"/>
    <n v="4459.26"/>
    <n v="4573.6000000000004"/>
    <n v="22181.96"/>
    <n v="886.13499999999999"/>
    <n v="1772.27"/>
    <n v="0"/>
    <n v="66545.88"/>
    <n v="3.0191780821917806"/>
    <n v="739.3986666666666"/>
    <n v="44647.524968036523"/>
    <n v="111193.40496803653"/>
  </r>
  <r>
    <s v="R-7427"/>
    <x v="1"/>
    <s v="Kimi Witter  "/>
    <d v="2011-06-08T00:00:00"/>
    <s v="Banda 15"/>
    <x v="2"/>
    <n v="10701"/>
    <n v="963.08999999999992"/>
    <n v="214.02"/>
    <n v="214.02"/>
    <n v="3317.31"/>
    <n v="4173.3900000000003"/>
    <n v="19582.830000000002"/>
    <n v="789.73379999999997"/>
    <n v="1579.4675999999999"/>
    <n v="0"/>
    <n v="58748.490000000005"/>
    <n v="6.5753424657534243"/>
    <n v="652.76100000000008"/>
    <n v="85842.542465753431"/>
    <n v="144591.03246575344"/>
  </r>
  <r>
    <s v="G-7885"/>
    <x v="3"/>
    <s v="Trudy Gaulding  "/>
    <d v="2014-09-12T00:00:00"/>
    <s v="Banda 15"/>
    <x v="2"/>
    <n v="13051"/>
    <n v="1305.1000000000001"/>
    <n v="1305.1000000000001"/>
    <n v="1305.1000000000001"/>
    <n v="4567.8499999999995"/>
    <n v="3654.28"/>
    <n v="25188.429999999997"/>
    <n v="980.13009999999997"/>
    <n v="1960.2601999999999"/>
    <n v="0"/>
    <n v="75565.289999999994"/>
    <n v="3.3095890410958906"/>
    <n v="839.61433333333321"/>
    <n v="55575.567926940632"/>
    <n v="131140.85792694063"/>
  </r>
  <r>
    <s v="A07882"/>
    <x v="1"/>
    <s v="Edwardo Hardrick  "/>
    <d v="2014-01-17T00:00:00"/>
    <s v="Banda 15"/>
    <x v="1"/>
    <n v="8843.4"/>
    <n v="795.90599999999995"/>
    <n v="530.60399999999993"/>
    <n v="972.774"/>
    <n v="3272.058"/>
    <n v="2210.85"/>
    <n v="16625.591999999997"/>
    <n v="635.84046000000001"/>
    <n v="1271.68092"/>
    <n v="0"/>
    <n v="49876.775999999991"/>
    <n v="3.9616438356164383"/>
    <n v="554.18639999999994"/>
    <n v="43909.782706849313"/>
    <n v="93786.558706849304"/>
  </r>
  <r>
    <s v="L07401"/>
    <x v="0"/>
    <s v="Henry Maberry  "/>
    <d v="2013-09-29T00:00:00"/>
    <s v="Banda 17"/>
    <x v="1"/>
    <n v="25307.100000000002"/>
    <n v="2530.7100000000005"/>
    <n v="3289.9230000000002"/>
    <n v="3036.8520000000003"/>
    <n v="6579.8460000000005"/>
    <n v="8098.2720000000008"/>
    <n v="48842.702999999994"/>
    <n v="1958.7695400000002"/>
    <n v="3917.5390800000005"/>
    <n v="0"/>
    <n v="146528.109"/>
    <n v="4.2630136986301368"/>
    <n v="1628.0900999999999"/>
    <n v="138811.40797808216"/>
    <n v="285339.51697808213"/>
  </r>
  <r>
    <s v="L07334"/>
    <x v="1"/>
    <s v="Kandace Navin  "/>
    <d v="2013-07-14T00:00:00"/>
    <s v="Banda 16"/>
    <x v="3"/>
    <n v="15900.75"/>
    <n v="795.03750000000002"/>
    <n v="2385.1124999999997"/>
    <n v="795.03750000000002"/>
    <n v="5724.2699999999995"/>
    <n v="5088.24"/>
    <n v="30688.447499999995"/>
    <n v="1187.7860249999999"/>
    <n v="2375.5720499999998"/>
    <n v="0"/>
    <n v="92065.342499999984"/>
    <n v="4.4739726027397264"/>
    <n v="1022.9482499999998"/>
    <n v="91532.848890410954"/>
    <n v="183598.19139041094"/>
  </r>
  <r>
    <s v="A07698"/>
    <x v="0"/>
    <s v="Herlinda Thorp  "/>
    <d v="2014-01-09T00:00:00"/>
    <s v="Banda 17"/>
    <x v="1"/>
    <n v="25391.7"/>
    <n v="2285.2530000000002"/>
    <n v="1777.4190000000003"/>
    <n v="2031.336"/>
    <n v="8379.2610000000004"/>
    <n v="7871.4270000000006"/>
    <n v="47736.396000000008"/>
    <n v="1873.9074599999999"/>
    <n v="3747.8149199999998"/>
    <n v="0"/>
    <n v="143209.18800000002"/>
    <n v="3.9835616438356163"/>
    <n v="1591.2132000000004"/>
    <n v="126773.91741369865"/>
    <n v="269983.10541369871"/>
  </r>
  <r>
    <s v="L07323"/>
    <x v="0"/>
    <s v="Gemma Percell  "/>
    <d v="2016-01-07T00:00:00"/>
    <s v="Banda 17"/>
    <x v="1"/>
    <n v="25270.2"/>
    <n v="2274.3179999999998"/>
    <n v="1263.5100000000002"/>
    <n v="2274.3179999999998"/>
    <n v="7075.6560000000009"/>
    <n v="6317.55"/>
    <n v="44475.552000000003"/>
    <n v="1713.3195599999999"/>
    <n v="3426.6391199999998"/>
    <n v="0"/>
    <n v="133426.65600000002"/>
    <n v="1.989041095890411"/>
    <n v="1482.5184000000002"/>
    <n v="58975.800460273975"/>
    <n v="192402.456460274"/>
  </r>
  <r>
    <s v="G-7594"/>
    <x v="3"/>
    <s v="Wade Landen  "/>
    <d v="2015-02-04T00:00:00"/>
    <s v="Banda 16"/>
    <x v="2"/>
    <n v="18704"/>
    <n v="1309.2800000000002"/>
    <n v="561.12"/>
    <n v="2805.6"/>
    <n v="6359.3600000000006"/>
    <n v="7107.52"/>
    <n v="36846.879999999997"/>
    <n v="1490.7087999999999"/>
    <n v="2981.4175999999998"/>
    <n v="0"/>
    <n v="110540.63999999998"/>
    <n v="2.9123287671232876"/>
    <n v="1228.2293333333332"/>
    <n v="71540.152401826475"/>
    <n v="182080.79240182647"/>
  </r>
  <r>
    <s v="G-7885"/>
    <x v="6"/>
    <s v="Edwardo Hardrick  "/>
    <d v="2013-09-12T00:00:00"/>
    <s v="Banda 16"/>
    <x v="0"/>
    <n v="17503.2"/>
    <n v="1400.2560000000001"/>
    <n v="1050.192"/>
    <n v="1050.192"/>
    <n v="5425.9920000000002"/>
    <n v="5601.0240000000003"/>
    <n v="32030.856000000003"/>
    <n v="1258.48008"/>
    <n v="2516.9601600000001"/>
    <n v="2516.9601600000001"/>
    <n v="96092.568000000014"/>
    <n v="4.3095890410958901"/>
    <n v="1067.6952000000001"/>
    <n v="92026.55066301371"/>
    <n v="188119.11866301374"/>
  </r>
  <r>
    <s v="A-8123"/>
    <x v="3"/>
    <s v="Roosevelt Saleem  "/>
    <d v="2014-01-01T00:00:00"/>
    <s v="Banda 15"/>
    <x v="2"/>
    <n v="10237"/>
    <n v="921.32999999999993"/>
    <n v="1126.07"/>
    <n v="1023.7"/>
    <n v="2763.9900000000002"/>
    <n v="2661.62"/>
    <n v="18733.71"/>
    <n v="727.85070000000007"/>
    <n v="1455.7014000000001"/>
    <n v="0"/>
    <n v="56201.13"/>
    <n v="4.0054794520547947"/>
    <n v="624.45699999999999"/>
    <n v="50024.993643835616"/>
    <n v="106226.12364383561"/>
  </r>
  <r>
    <s v="G-7977"/>
    <x v="5"/>
    <s v="Enrique Kehrer  "/>
    <d v="2016-02-02T00:00:00"/>
    <s v="Banda 15"/>
    <x v="2"/>
    <n v="14839"/>
    <n v="1187.1200000000001"/>
    <n v="296.78000000000003"/>
    <n v="1929.0700000000002"/>
    <n v="5490.43"/>
    <n v="4896.87"/>
    <n v="28639.27"/>
    <n v="1132.2157"/>
    <n v="2264.4313999999999"/>
    <n v="0"/>
    <n v="85917.81"/>
    <n v="1.9178082191780821"/>
    <n v="954.64233333333334"/>
    <n v="36616.418264840184"/>
    <n v="122534.22826484017"/>
  </r>
  <r>
    <s v="L07845"/>
    <x v="2"/>
    <s v="Mayme Gorney  "/>
    <d v="2017-05-08T00:00:00"/>
    <s v="Banda 17"/>
    <x v="1"/>
    <n v="19692"/>
    <n v="1575.3600000000001"/>
    <n v="196.92000000000002"/>
    <n v="196.92000000000002"/>
    <n v="5907.5999999999995"/>
    <n v="5907.5999999999995"/>
    <n v="33476.399999999994"/>
    <n v="1293.7644"/>
    <n v="2587.5288"/>
    <n v="0"/>
    <n v="100429.19999999998"/>
    <n v="0.65479452054794518"/>
    <n v="1115.8799999999999"/>
    <n v="14613.442191780821"/>
    <n v="115042.6421917808"/>
  </r>
  <r>
    <s v="G-8235"/>
    <x v="1"/>
    <s v="Anastacia Delacruz  "/>
    <d v="2011-07-05T00:00:00"/>
    <s v="Banda 16"/>
    <x v="1"/>
    <n v="16273.800000000001"/>
    <n v="1139.1660000000002"/>
    <n v="1301.9040000000002"/>
    <n v="1952.856"/>
    <n v="4393.9260000000004"/>
    <n v="5370.3540000000003"/>
    <n v="30432.005999999998"/>
    <n v="1214.0254799999998"/>
    <n v="2428.0509599999996"/>
    <n v="0"/>
    <n v="91296.017999999996"/>
    <n v="6.5013698630136982"/>
    <n v="1014.4001999999999"/>
    <n v="131899.81778630134"/>
    <n v="223195.83578630135"/>
  </r>
  <r>
    <s v="G07988"/>
    <x v="7"/>
    <s v="Elma Matheney  "/>
    <d v="2014-11-29T00:00:00"/>
    <s v="Banda 15"/>
    <x v="2"/>
    <n v="9651"/>
    <n v="482.55"/>
    <n v="482.55"/>
    <n v="1447.6499999999999"/>
    <n v="2412.75"/>
    <n v="2509.2600000000002"/>
    <n v="16985.759999999998"/>
    <n v="658.19820000000004"/>
    <n v="1316.3964000000001"/>
    <n v="0"/>
    <n v="50957.279999999999"/>
    <n v="3.095890410958904"/>
    <n v="566.19199999999989"/>
    <n v="35057.367671232874"/>
    <n v="86014.647671232873"/>
  </r>
  <r>
    <s v="G-7645"/>
    <x v="3"/>
    <s v="Sandy Mcgrady  "/>
    <d v="2017-01-31T00:00:00"/>
    <s v="Banda 16"/>
    <x v="0"/>
    <n v="16481.300000000003"/>
    <n v="1318.5040000000004"/>
    <n v="494.43900000000008"/>
    <n v="2142.5690000000004"/>
    <n v="5933.2680000000009"/>
    <n v="4285.1380000000008"/>
    <n v="30655.218000000001"/>
    <n v="1178.4129500000004"/>
    <n v="2356.8259000000007"/>
    <n v="2356.8259000000007"/>
    <n v="91965.65400000001"/>
    <n v="0.92054794520547945"/>
    <n v="1021.8406"/>
    <n v="18813.065293150685"/>
    <n v="110778.7192931507"/>
  </r>
  <r>
    <s v="R08080"/>
    <x v="1"/>
    <s v="Leontine Longacre  "/>
    <d v="2014-06-28T00:00:00"/>
    <s v="Banda 15"/>
    <x v="2"/>
    <n v="10746"/>
    <n v="967.14"/>
    <n v="967.14"/>
    <n v="752.22"/>
    <n v="3116.3399999999997"/>
    <n v="2901.42"/>
    <n v="19450.259999999995"/>
    <n v="753.29460000000006"/>
    <n v="1506.5892000000001"/>
    <n v="0"/>
    <n v="58350.779999999984"/>
    <n v="3.5178082191780824"/>
    <n v="648.34199999999987"/>
    <n v="45614.856328767113"/>
    <n v="103965.6363287671"/>
  </r>
  <r>
    <s v="A-7979"/>
    <x v="0"/>
    <s v="Nelia Sellner  "/>
    <d v="2017-08-24T00:00:00"/>
    <s v="Banda 17"/>
    <x v="2"/>
    <n v="26836"/>
    <n v="1878.5200000000002"/>
    <n v="536.72"/>
    <n v="2415.2399999999998"/>
    <n v="9929.32"/>
    <n v="9929.32"/>
    <n v="51525.120000000003"/>
    <n v="2052.9539999999997"/>
    <n v="4105.9079999999994"/>
    <n v="0"/>
    <n v="154575.36000000002"/>
    <n v="0.35890410958904112"/>
    <n v="1717.5040000000001"/>
    <n v="12328.384876712331"/>
    <n v="166903.74487671236"/>
  </r>
  <r>
    <s v="R-8198"/>
    <x v="2"/>
    <s v="Nathalie Boettcher  "/>
    <d v="2013-02-23T00:00:00"/>
    <s v="Banda 19"/>
    <x v="2"/>
    <n v="47997"/>
    <n v="3839.76"/>
    <n v="4319.7299999999996"/>
    <n v="1439.9099999999999"/>
    <n v="18718.830000000002"/>
    <n v="15359.04"/>
    <n v="91674.270000000019"/>
    <n v="3551.7780000000002"/>
    <n v="7103.5560000000005"/>
    <n v="0"/>
    <n v="275022.81000000006"/>
    <n v="4.86027397260274"/>
    <n v="3055.8090000000007"/>
    <n v="297041.37895890418"/>
    <n v="572064.18895890424"/>
  </r>
  <r>
    <s v="R08394"/>
    <x v="3"/>
    <s v="Pandora Chang  "/>
    <d v="2015-07-19T00:00:00"/>
    <s v="Banda 15"/>
    <x v="4"/>
    <n v="17467.5"/>
    <n v="1397.4"/>
    <n v="349.35"/>
    <n v="698.7"/>
    <n v="6637.65"/>
    <n v="6462.9750000000004"/>
    <n v="33013.574999999997"/>
    <n v="1308.3157500000002"/>
    <n v="2616.6315000000004"/>
    <n v="2616.6315000000004"/>
    <n v="99040.724999999991"/>
    <n v="2.4602739726027396"/>
    <n v="1100.4524999999999"/>
    <n v="54148.292876712316"/>
    <n v="153189.01787671231"/>
  </r>
  <r>
    <s v="G-7616"/>
    <x v="1"/>
    <s v="Herlinda Thorp  "/>
    <d v="2011-05-20T00:00:00"/>
    <s v="Banda 15"/>
    <x v="2"/>
    <n v="13150"/>
    <n v="1052"/>
    <n v="263"/>
    <n v="657.5"/>
    <n v="3945"/>
    <n v="4076.5"/>
    <n v="23144"/>
    <n v="904.72"/>
    <n v="1809.44"/>
    <n v="0"/>
    <n v="69432"/>
    <n v="6.6273972602739724"/>
    <n v="771.4666666666667"/>
    <n v="102256.32146118721"/>
    <n v="171688.32146118721"/>
  </r>
  <r>
    <s v="R-7957"/>
    <x v="0"/>
    <s v="Enrique Kehrer  "/>
    <d v="2012-02-22T00:00:00"/>
    <s v="Banda 18"/>
    <x v="1"/>
    <n v="38274.300000000003"/>
    <n v="3827.4300000000003"/>
    <n v="4592.9160000000002"/>
    <n v="382.74300000000005"/>
    <n v="12247.776000000002"/>
    <n v="9951.3180000000011"/>
    <n v="69276.483000000007"/>
    <n v="2644.7541300000003"/>
    <n v="5289.5082600000005"/>
    <n v="0"/>
    <n v="207829.44900000002"/>
    <n v="5.8657534246575347"/>
    <n v="2309.2161000000001"/>
    <n v="270905.84493698634"/>
    <n v="478735.29393698636"/>
  </r>
  <r>
    <s v="L08267"/>
    <x v="0"/>
    <s v="Tanner Cambridge  "/>
    <d v="2010-11-28T00:00:00"/>
    <s v="Banda 15"/>
    <x v="1"/>
    <n v="9949.5"/>
    <n v="696.46500000000003"/>
    <n v="1492.425"/>
    <n v="895.45499999999993"/>
    <n v="3084.3449999999998"/>
    <n v="2686.3650000000002"/>
    <n v="18804.555"/>
    <n v="725.31855000000007"/>
    <n v="1450.6371000000001"/>
    <n v="0"/>
    <n v="56413.665000000001"/>
    <n v="7.1013698630136988"/>
    <n v="626.81849999999997"/>
    <n v="89025.400109589042"/>
    <n v="145439.06510958905"/>
  </r>
  <r>
    <s v="L08494"/>
    <x v="1"/>
    <s v="Margareta Schwing  "/>
    <d v="2014-07-16T00:00:00"/>
    <s v="Banda 15"/>
    <x v="1"/>
    <n v="13327.2"/>
    <n v="1332.7200000000003"/>
    <n v="1199.4480000000001"/>
    <n v="1465.9920000000002"/>
    <n v="4131.4319999999998"/>
    <n v="4664.5199999999995"/>
    <n v="26121.312000000002"/>
    <n v="1051.5160800000001"/>
    <n v="2103.0321600000002"/>
    <n v="0"/>
    <n v="78363.936000000002"/>
    <n v="3.4684931506849317"/>
    <n v="870.71040000000005"/>
    <n v="60401.061172602749"/>
    <n v="138764.99717260274"/>
  </r>
  <r>
    <s v="L-8426"/>
    <x v="1"/>
    <s v="Aretha Newbern  "/>
    <d v="2012-11-15T00:00:00"/>
    <s v="Banda 17"/>
    <x v="1"/>
    <n v="29623.5"/>
    <n v="2962.3500000000004"/>
    <n v="2073.645"/>
    <n v="2666.1149999999998"/>
    <n v="10960.695"/>
    <n v="8590.8149999999987"/>
    <n v="56877.119999999995"/>
    <n v="2212.87545"/>
    <n v="4425.7509"/>
    <n v="0"/>
    <n v="170631.36"/>
    <n v="5.1342465753424653"/>
    <n v="1895.9039999999998"/>
    <n v="194680.77238356159"/>
    <n v="365312.13238356158"/>
  </r>
  <r>
    <s v="A08470"/>
    <x v="3"/>
    <s v="Cristopher Stroble  "/>
    <d v="2011-01-25T00:00:00"/>
    <s v="Banda 17"/>
    <x v="0"/>
    <n v="32513.800000000003"/>
    <n v="1950.8280000000002"/>
    <n v="1625.6900000000003"/>
    <n v="4551.9320000000007"/>
    <n v="10404.416000000001"/>
    <n v="11379.83"/>
    <n v="62426.496000000014"/>
    <n v="2493.8084600000002"/>
    <n v="4987.6169200000004"/>
    <n v="4987.6169200000004"/>
    <n v="187279.48800000004"/>
    <n v="6.9424657534246572"/>
    <n v="2080.8832000000007"/>
    <n v="288929.20705753431"/>
    <n v="476208.69505753438"/>
  </r>
  <r>
    <s v="R08036"/>
    <x v="1"/>
    <s v="Leontine Longacre  "/>
    <d v="2015-04-20T00:00:00"/>
    <s v="Banda 16"/>
    <x v="1"/>
    <n v="18651.600000000002"/>
    <n v="1119.096"/>
    <n v="1865.1600000000003"/>
    <n v="1678.6440000000002"/>
    <n v="7087.6080000000011"/>
    <n v="7087.6080000000011"/>
    <n v="37489.716000000008"/>
    <n v="1493.99316"/>
    <n v="2987.98632"/>
    <n v="0"/>
    <n v="112469.14800000002"/>
    <n v="2.7068493150684931"/>
    <n v="1249.6572000000003"/>
    <n v="67652.674717808244"/>
    <n v="180121.82271780825"/>
  </r>
  <r>
    <s v="G-7732"/>
    <x v="3"/>
    <s v="Audrea Franke  "/>
    <d v="2016-05-04T00:00:00"/>
    <s v="Banda 16"/>
    <x v="2"/>
    <n v="20509"/>
    <n v="1435.63"/>
    <n v="1230.54"/>
    <n v="2050.9"/>
    <n v="6562.88"/>
    <n v="7793.42"/>
    <n v="39582.370000000003"/>
    <n v="1595.6001999999999"/>
    <n v="3191.2003999999997"/>
    <n v="0"/>
    <n v="118747.11000000002"/>
    <n v="1.6657534246575343"/>
    <n v="1319.4123333333334"/>
    <n v="43956.312255707766"/>
    <n v="162703.42225570779"/>
  </r>
  <r>
    <s v="G08147"/>
    <x v="7"/>
    <s v="Santa Brister  "/>
    <d v="2013-10-22T00:00:00"/>
    <s v="Banda 16"/>
    <x v="1"/>
    <n v="17345.7"/>
    <n v="867.28500000000008"/>
    <n v="346.91400000000004"/>
    <n v="2428.3980000000001"/>
    <n v="6070.9949999999999"/>
    <n v="4336.4250000000002"/>
    <n v="31395.717000000001"/>
    <n v="1193.3841600000001"/>
    <n v="2386.7683200000001"/>
    <n v="0"/>
    <n v="94187.150999999998"/>
    <n v="4.2"/>
    <n v="1046.5238999999999"/>
    <n v="87908.007599999997"/>
    <n v="182095.1586"/>
  </r>
  <r>
    <s v="L07461"/>
    <x v="0"/>
    <s v="Della Muniz  "/>
    <d v="2010-11-12T00:00:00"/>
    <s v="Banda 15"/>
    <x v="2"/>
    <n v="11962"/>
    <n v="837.34"/>
    <n v="1076.58"/>
    <n v="358.86"/>
    <n v="4784.8"/>
    <n v="4545.5600000000004"/>
    <n v="23565.140000000003"/>
    <n v="931.8398000000002"/>
    <n v="1863.6796000000004"/>
    <n v="0"/>
    <n v="70695.420000000013"/>
    <n v="7.1452054794520548"/>
    <n v="785.50466666666682"/>
    <n v="112251.84496803654"/>
    <n v="182947.26496803656"/>
  </r>
  <r>
    <s v="L08001"/>
    <x v="3"/>
    <s v="Mary Herb  "/>
    <d v="2011-07-31T00:00:00"/>
    <s v="Banda 15"/>
    <x v="2"/>
    <n v="12624"/>
    <n v="1136.1599999999999"/>
    <n v="1514.8799999999999"/>
    <n v="126.24000000000001"/>
    <n v="4292.16"/>
    <n v="4923.3600000000006"/>
    <n v="24616.799999999999"/>
    <n v="987.19680000000005"/>
    <n v="1974.3936000000001"/>
    <n v="0"/>
    <n v="73850.399999999994"/>
    <n v="6.4301369863013695"/>
    <n v="820.56"/>
    <n v="105526.26410958901"/>
    <n v="179376.66410958901"/>
  </r>
  <r>
    <s v="G07968"/>
    <x v="3"/>
    <s v="Tyrell Herrmann  "/>
    <d v="2017-10-16T00:00:00"/>
    <s v="Banda 15"/>
    <x v="0"/>
    <n v="15722.300000000001"/>
    <n v="1415.0070000000001"/>
    <n v="314.44600000000003"/>
    <n v="314.44600000000003"/>
    <n v="5502.8050000000003"/>
    <n v="4402.2440000000006"/>
    <n v="27671.248"/>
    <n v="1058.1107900000002"/>
    <n v="2116.2215800000004"/>
    <n v="2116.2215800000004"/>
    <n v="83013.744000000006"/>
    <n v="0.21369863013698631"/>
    <n v="922.37493333333327"/>
    <n v="3942.205194520548"/>
    <n v="86955.949194520552"/>
  </r>
  <r>
    <s v="L08316"/>
    <x v="7"/>
    <s v="Susanna Vosburgh  "/>
    <d v="2016-06-18T00:00:00"/>
    <s v="Banda 15"/>
    <x v="3"/>
    <n v="9922.5"/>
    <n v="496.125"/>
    <n v="992.25"/>
    <n v="595.35"/>
    <n v="3373.65"/>
    <n v="3770.55"/>
    <n v="19150.424999999999"/>
    <n v="762.048"/>
    <n v="1524.096"/>
    <n v="0"/>
    <n v="57451.274999999994"/>
    <n v="1.5424657534246575"/>
    <n v="638.34749999999997"/>
    <n v="19692.583150684928"/>
    <n v="77143.858150684915"/>
  </r>
  <r>
    <s v="A-7822"/>
    <x v="0"/>
    <s v="Lyla Falzone  "/>
    <d v="2016-07-18T00:00:00"/>
    <s v="Banda 15"/>
    <x v="2"/>
    <n v="9878"/>
    <n v="987.80000000000007"/>
    <n v="691.46"/>
    <n v="98.78"/>
    <n v="3753.64"/>
    <n v="3753.64"/>
    <n v="19163.32"/>
    <n v="763.56939999999997"/>
    <n v="1527.1387999999999"/>
    <n v="0"/>
    <n v="57489.96"/>
    <n v="1.4602739726027398"/>
    <n v="638.77733333333333"/>
    <n v="18655.798283105025"/>
    <n v="76145.758283105024"/>
  </r>
  <r>
    <s v="R-7943"/>
    <x v="0"/>
    <s v="Adalberto Mcferrin  "/>
    <d v="2013-11-05T00:00:00"/>
    <s v="Banda 15"/>
    <x v="0"/>
    <n v="11231"/>
    <n v="1123.1000000000001"/>
    <n v="561.55000000000007"/>
    <n v="1684.6499999999999"/>
    <n v="3930.85"/>
    <n v="3032.3700000000003"/>
    <n v="21563.519999999997"/>
    <n v="841.20190000000002"/>
    <n v="1682.4038"/>
    <n v="1682.4038"/>
    <n v="64690.55999999999"/>
    <n v="4.161643835616438"/>
    <n v="718.78399999999988"/>
    <n v="59826.460054794501"/>
    <n v="124517.0200547945"/>
  </r>
  <r>
    <s v="R07528"/>
    <x v="3"/>
    <s v="Gerente"/>
    <d v="2013-08-12T00:00:00"/>
    <s v="Banda 16"/>
    <x v="4"/>
    <n v="26002.5"/>
    <n v="2080.1999999999998"/>
    <n v="520.04999999999995"/>
    <n v="2340.2249999999999"/>
    <n v="7280.7000000000007"/>
    <n v="9880.9500000000007"/>
    <n v="48104.625"/>
    <n v="1952.78775"/>
    <n v="3905.5754999999999"/>
    <n v="3905.5754999999999"/>
    <n v="144313.875"/>
    <n v="4.3945205479452056"/>
    <n v="1603.4875"/>
    <n v="140931.17534246575"/>
    <n v="285245.05034246575"/>
  </r>
  <r>
    <s v="G07433"/>
    <x v="0"/>
    <s v="Kimberely Houtz  "/>
    <d v="2010-11-30T00:00:00"/>
    <s v="Banda 15"/>
    <x v="2"/>
    <n v="12565"/>
    <n v="879.55000000000007"/>
    <n v="502.6"/>
    <n v="1382.15"/>
    <n v="4146.45"/>
    <n v="4774.7"/>
    <n v="24250.45"/>
    <n v="977.55700000000002"/>
    <n v="1955.114"/>
    <n v="0"/>
    <n v="72751.350000000006"/>
    <n v="7.095890410958904"/>
    <n v="808.34833333333336"/>
    <n v="114719.02374429224"/>
    <n v="187470.37374429224"/>
  </r>
  <r>
    <s v="R-7524"/>
    <x v="3"/>
    <s v="Edyth Judkins  "/>
    <d v="2015-09-08T00:00:00"/>
    <s v="Banda 16"/>
    <x v="0"/>
    <n v="16401"/>
    <n v="820.05000000000007"/>
    <n v="1148.0700000000002"/>
    <n v="820.05000000000007"/>
    <n v="6396.39"/>
    <n v="6396.39"/>
    <n v="31981.949999999997"/>
    <n v="1267.7973000000002"/>
    <n v="2535.5946000000004"/>
    <n v="2535.5946000000004"/>
    <n v="95945.849999999991"/>
    <n v="2.3205479452054796"/>
    <n v="1066.0649999999998"/>
    <n v="49477.098904109582"/>
    <n v="145422.94890410957"/>
  </r>
  <r>
    <s v="A-7688"/>
    <x v="1"/>
    <s v="Santa Brister  "/>
    <d v="2016-10-12T00:00:00"/>
    <s v="Banda 15"/>
    <x v="2"/>
    <n v="12231"/>
    <n v="978.48"/>
    <n v="1712.3400000000001"/>
    <n v="1223.1000000000001"/>
    <n v="3302.3700000000003"/>
    <n v="4280.8499999999995"/>
    <n v="23728.14"/>
    <n v="954.01800000000003"/>
    <n v="1908.0360000000001"/>
    <n v="0"/>
    <n v="71184.42"/>
    <n v="1.2246575342465753"/>
    <n v="790.93799999999999"/>
    <n v="19372.563616438354"/>
    <n v="90556.983616438345"/>
  </r>
  <r>
    <s v="R08407"/>
    <x v="3"/>
    <s v="Audrie Ehlert  "/>
    <d v="2017-06-30T00:00:00"/>
    <s v="Banda 20"/>
    <x v="0"/>
    <n v="112634.50000000001"/>
    <n v="9010.760000000002"/>
    <n v="9010.760000000002"/>
    <n v="10137.105000000001"/>
    <n v="29284.970000000005"/>
    <n v="39422.075000000004"/>
    <n v="209500.17000000004"/>
    <n v="8425.0606000000025"/>
    <n v="16850.121200000005"/>
    <n v="16850.121200000005"/>
    <n v="628500.51000000013"/>
    <n v="0.50958904109589043"/>
    <n v="6983.3390000000018"/>
    <n v="71172.660493150703"/>
    <n v="699673.17049315083"/>
  </r>
  <r>
    <s v="A-7932"/>
    <x v="0"/>
    <s v="Tyrell Herrmann  "/>
    <d v="2011-08-28T00:00:00"/>
    <s v="Banda 15"/>
    <x v="1"/>
    <n v="9057.6"/>
    <n v="634.03200000000004"/>
    <n v="1358.64"/>
    <n v="905.7600000000001"/>
    <n v="2717.28"/>
    <n v="2807.8560000000002"/>
    <n v="17481.168000000001"/>
    <n v="687.47184000000004"/>
    <n v="1374.9436800000001"/>
    <n v="0"/>
    <n v="52443.504000000001"/>
    <n v="6.353424657534247"/>
    <n v="582.7056"/>
    <n v="74043.522542465769"/>
    <n v="126487.02654246577"/>
  </r>
  <r>
    <s v="R07681"/>
    <x v="1"/>
    <s v="Santa Brister  "/>
    <d v="2012-08-05T00:00:00"/>
    <s v="Banda 15"/>
    <x v="0"/>
    <n v="12982.2"/>
    <n v="649.11000000000013"/>
    <n v="1298.2200000000003"/>
    <n v="1168.3979999999999"/>
    <n v="4543.7699999999995"/>
    <n v="4933.2360000000008"/>
    <n v="25574.934000000001"/>
    <n v="1020.40092"/>
    <n v="2040.8018400000001"/>
    <n v="2040.8018400000001"/>
    <n v="76724.801999999996"/>
    <n v="5.4136986301369863"/>
    <n v="852.49779999999998"/>
    <n v="92303.323441095883"/>
    <n v="169028.12544109588"/>
  </r>
  <r>
    <s v="G-8059"/>
    <x v="3"/>
    <s v="Audrea Franke  "/>
    <d v="2012-05-16T00:00:00"/>
    <s v="Banda 15"/>
    <x v="2"/>
    <n v="12547"/>
    <n v="1129.23"/>
    <n v="376.40999999999997"/>
    <n v="1254.7"/>
    <n v="4893.33"/>
    <n v="3764.1"/>
    <n v="23964.769999999997"/>
    <n v="932.24209999999994"/>
    <n v="1864.4841999999999"/>
    <n v="0"/>
    <n v="71894.31"/>
    <n v="5.6356164383561644"/>
    <n v="798.82566666666651"/>
    <n v="90037.501168949762"/>
    <n v="161931.81116894976"/>
  </r>
  <r>
    <s v="L-7354"/>
    <x v="1"/>
    <s v="Candelaria Loya  "/>
    <d v="2016-10-06T00:00:00"/>
    <s v="Banda 16"/>
    <x v="2"/>
    <n v="17479"/>
    <n v="1573.11"/>
    <n v="2097.48"/>
    <n v="2097.48"/>
    <n v="5418.49"/>
    <n v="6991.6"/>
    <n v="35657.159999999996"/>
    <n v="1459.4965000000002"/>
    <n v="2918.9930000000004"/>
    <n v="0"/>
    <n v="106971.47999999998"/>
    <n v="1.2410958904109588"/>
    <n v="1188.5719999999999"/>
    <n v="29502.63649315068"/>
    <n v="136474.11649315065"/>
  </r>
  <r>
    <s v="A-8391"/>
    <x v="0"/>
    <s v="Mayme Gorney  "/>
    <d v="2012-09-11T00:00:00"/>
    <s v="Banda 15"/>
    <x v="2"/>
    <n v="8062"/>
    <n v="564.34"/>
    <n v="322.48"/>
    <n v="1048.06"/>
    <n v="2902.3199999999997"/>
    <n v="2096.12"/>
    <n v="14995.32"/>
    <n v="574.82060000000001"/>
    <n v="1149.6412"/>
    <n v="0"/>
    <n v="44985.96"/>
    <n v="5.3123287671232875"/>
    <n v="499.84399999999999"/>
    <n v="53106.713205479449"/>
    <n v="98092.673205479456"/>
  </r>
  <r>
    <s v="A08118"/>
    <x v="1"/>
    <s v="Earnest Anderton  "/>
    <d v="2017-07-08T00:00:00"/>
    <s v="Banda 15"/>
    <x v="2"/>
    <n v="9035"/>
    <n v="632.45000000000005"/>
    <n v="180.70000000000002"/>
    <n v="542.1"/>
    <n v="2439.4500000000003"/>
    <n v="3071.9"/>
    <n v="15901.600000000002"/>
    <n v="631.54650000000004"/>
    <n v="1263.0930000000001"/>
    <n v="0"/>
    <n v="47704.800000000003"/>
    <n v="0.48767123287671232"/>
    <n v="530.0533333333334"/>
    <n v="5169.8352511415533"/>
    <n v="52874.635251141553"/>
  </r>
  <r>
    <s v="G07396"/>
    <x v="6"/>
    <s v="Idell Ding  "/>
    <d v="2015-01-22T00:00:00"/>
    <s v="Banda 15"/>
    <x v="2"/>
    <n v="9228"/>
    <n v="922.80000000000007"/>
    <n v="553.67999999999995"/>
    <n v="461.40000000000003"/>
    <n v="2676.12"/>
    <n v="2952.96"/>
    <n v="16794.96"/>
    <n v="664.41599999999994"/>
    <n v="1328.8319999999999"/>
    <n v="0"/>
    <n v="50384.88"/>
    <n v="2.9479452054794519"/>
    <n v="559.83199999999999"/>
    <n v="33007.081205479451"/>
    <n v="83391.961205479456"/>
  </r>
  <r>
    <s v="L-7556"/>
    <x v="1"/>
    <s v="Laverna Goble  "/>
    <d v="2012-10-04T00:00:00"/>
    <s v="Banda 15"/>
    <x v="0"/>
    <n v="11569.800000000001"/>
    <n v="1156.9800000000002"/>
    <n v="115.69800000000001"/>
    <n v="1041.2820000000002"/>
    <n v="4627.920000000001"/>
    <n v="3818.0340000000006"/>
    <n v="22329.714000000004"/>
    <n v="879.30480000000011"/>
    <n v="1758.6096000000002"/>
    <n v="1758.6096000000002"/>
    <n v="66989.142000000007"/>
    <n v="5.2493150684931509"/>
    <n v="744.32380000000012"/>
    <n v="78143.802783561652"/>
    <n v="145132.94478356166"/>
  </r>
  <r>
    <s v="R08052"/>
    <x v="0"/>
    <s v="Aretha Newbern  "/>
    <d v="2017-10-04T00:00:00"/>
    <s v="Banda 15"/>
    <x v="0"/>
    <n v="11170.5"/>
    <n v="1117.05"/>
    <n v="111.705"/>
    <n v="1340.46"/>
    <n v="4244.79"/>
    <n v="4468.2"/>
    <n v="22452.705000000002"/>
    <n v="913.7469000000001"/>
    <n v="1827.4938000000002"/>
    <n v="1827.4938000000002"/>
    <n v="67358.115000000005"/>
    <n v="0.24657534246575341"/>
    <n v="748.4235000000001"/>
    <n v="3690.8556164383563"/>
    <n v="71048.970616438368"/>
  </r>
  <r>
    <s v="G08419"/>
    <x v="1"/>
    <s v="Davina Farraj  "/>
    <d v="2016-08-01T00:00:00"/>
    <s v="Banda 15"/>
    <x v="2"/>
    <n v="14801"/>
    <n v="1480.1000000000001"/>
    <n v="1776.12"/>
    <n v="740.05000000000007"/>
    <n v="5328.36"/>
    <n v="4588.3100000000004"/>
    <n v="28713.940000000002"/>
    <n v="1121.9158000000002"/>
    <n v="2243.8316000000004"/>
    <n v="0"/>
    <n v="86141.82"/>
    <n v="1.4219178082191781"/>
    <n v="957.13133333333337"/>
    <n v="27219.24175342466"/>
    <n v="113361.06175342467"/>
  </r>
  <r>
    <s v="A-7347"/>
    <x v="1"/>
    <s v="Emmy Trader  "/>
    <d v="2013-04-02T00:00:00"/>
    <s v="Banda 17"/>
    <x v="1"/>
    <n v="25086.600000000002"/>
    <n v="2508.6600000000003"/>
    <n v="1254.3300000000002"/>
    <n v="1254.3300000000002"/>
    <n v="8529.4440000000013"/>
    <n v="8529.4440000000013"/>
    <n v="47162.808000000012"/>
    <n v="1868.9517000000003"/>
    <n v="3737.9034000000006"/>
    <n v="0"/>
    <n v="141488.42400000003"/>
    <n v="4.7561643835616438"/>
    <n v="1572.0936000000004"/>
    <n v="149542.71175890413"/>
    <n v="291031.13575890416"/>
  </r>
  <r>
    <s v="L-7668"/>
    <x v="1"/>
    <s v="Charisse Weist  "/>
    <d v="2017-09-27T00:00:00"/>
    <s v="Banda 17"/>
    <x v="1"/>
    <n v="25293.600000000002"/>
    <n v="1770.5520000000004"/>
    <n v="3541.1040000000007"/>
    <n v="3794.04"/>
    <n v="7335.1440000000002"/>
    <n v="8093.9520000000011"/>
    <n v="49828.392000000007"/>
    <n v="1983.0182399999999"/>
    <n v="3966.0364799999998"/>
    <n v="0"/>
    <n v="149485.17600000004"/>
    <n v="0.26575342465753427"/>
    <n v="1660.9464000000003"/>
    <n v="8828.0438794520578"/>
    <n v="158313.21987945208"/>
  </r>
  <r>
    <s v="A-7951"/>
    <x v="6"/>
    <s v="Aisha Fermin  "/>
    <d v="2012-07-25T00:00:00"/>
    <s v="Banda 15"/>
    <x v="2"/>
    <n v="11558"/>
    <n v="1155.8"/>
    <n v="231.16"/>
    <n v="1155.8"/>
    <n v="3236.2400000000002"/>
    <n v="3467.4"/>
    <n v="20804.400000000001"/>
    <n v="822.92960000000016"/>
    <n v="1645.8592000000003"/>
    <n v="0"/>
    <n v="62413.200000000004"/>
    <n v="5.4438356164383563"/>
    <n v="693.48"/>
    <n v="75503.82246575343"/>
    <n v="137917.02246575343"/>
  </r>
  <r>
    <s v="R07314"/>
    <x v="3"/>
    <s v="Juliet Pass  "/>
    <d v="2013-02-26T00:00:00"/>
    <s v="Banda 15"/>
    <x v="0"/>
    <n v="13833.6"/>
    <n v="691.68000000000006"/>
    <n v="1660.0319999999999"/>
    <n v="968.35200000000009"/>
    <n v="3596.7360000000003"/>
    <n v="4426.7520000000004"/>
    <n v="25177.152000000002"/>
    <n v="989.10239999999999"/>
    <n v="1978.2048"/>
    <n v="1978.2048"/>
    <n v="75531.456000000006"/>
    <n v="4.8520547945205479"/>
    <n v="839.23840000000007"/>
    <n v="81440.614049315074"/>
    <n v="156972.07004931508"/>
  </r>
  <r>
    <s v="G-8421"/>
    <x v="1"/>
    <s v="Shenika Lamont  "/>
    <d v="2015-05-06T00:00:00"/>
    <s v="Banda 15"/>
    <x v="2"/>
    <n v="13810"/>
    <n v="1104.8"/>
    <n v="138.1"/>
    <n v="552.4"/>
    <n v="4695.4000000000005"/>
    <n v="4419.2"/>
    <n v="24719.9"/>
    <n v="963.9380000000001"/>
    <n v="1927.8760000000002"/>
    <n v="0"/>
    <n v="74159.700000000012"/>
    <n v="2.6630136986301371"/>
    <n v="823.99666666666667"/>
    <n v="43886.288219178088"/>
    <n v="118045.98821917811"/>
  </r>
  <r>
    <s v="R07760"/>
    <x v="0"/>
    <s v="Leontine Longacre  "/>
    <d v="2016-07-16T00:00:00"/>
    <s v="Banda 15"/>
    <x v="2"/>
    <n v="15274"/>
    <n v="763.7"/>
    <n v="763.7"/>
    <n v="763.7"/>
    <n v="5040.42"/>
    <n v="3971.2400000000002"/>
    <n v="26576.760000000006"/>
    <n v="1001.9743999999999"/>
    <n v="2003.9487999999999"/>
    <n v="0"/>
    <n v="79730.280000000013"/>
    <n v="1.4657534246575343"/>
    <n v="885.89200000000017"/>
    <n v="25969.984657534253"/>
    <n v="105700.26465753427"/>
  </r>
  <r>
    <s v="G07608"/>
    <x v="3"/>
    <s v="Anastacia Delacruz  "/>
    <d v="2013-02-19T00:00:00"/>
    <s v="Banda 16"/>
    <x v="0"/>
    <n v="22504.9"/>
    <n v="2250.4900000000002"/>
    <n v="2475.5390000000002"/>
    <n v="450.09800000000001"/>
    <n v="7651.6660000000011"/>
    <n v="8551.862000000001"/>
    <n v="43884.555000000008"/>
    <n v="1759.8831800000003"/>
    <n v="3519.7663600000005"/>
    <n v="3519.7663600000005"/>
    <n v="131653.66500000004"/>
    <n v="4.8712328767123285"/>
    <n v="1462.8185000000003"/>
    <n v="142514.59139726029"/>
    <n v="274168.25639726035"/>
  </r>
  <r>
    <s v="G-7936"/>
    <x v="1"/>
    <s v="Johnette Chapple  "/>
    <d v="2011-08-28T00:00:00"/>
    <s v="Banda 15"/>
    <x v="4"/>
    <n v="17252.5"/>
    <n v="862.625"/>
    <n v="345.05"/>
    <n v="2415.3500000000004"/>
    <n v="4313.125"/>
    <n v="6901"/>
    <n v="32089.65"/>
    <n v="1316.3657499999999"/>
    <n v="2632.7314999999999"/>
    <n v="2632.7314999999999"/>
    <n v="96268.950000000012"/>
    <n v="6.353424657534247"/>
    <n v="1069.655"/>
    <n v="135919.44904109588"/>
    <n v="232188.39904109589"/>
  </r>
  <r>
    <s v="A07735"/>
    <x v="1"/>
    <s v="Ladawn Karner  "/>
    <d v="2013-07-27T00:00:00"/>
    <s v="Banda 16"/>
    <x v="0"/>
    <n v="20458.900000000001"/>
    <n v="1432.1230000000003"/>
    <n v="2045.8900000000003"/>
    <n v="2250.4790000000003"/>
    <n v="8183.5600000000013"/>
    <n v="7365.2040000000006"/>
    <n v="41736.156000000003"/>
    <n v="1655.1250100000002"/>
    <n v="3310.2500200000004"/>
    <n v="3310.2500200000004"/>
    <n v="125208.46800000001"/>
    <n v="4.4383561643835616"/>
    <n v="1391.2052000000001"/>
    <n v="123493.28350684933"/>
    <n v="248701.75150684934"/>
  </r>
  <r>
    <s v="A-8214"/>
    <x v="0"/>
    <s v="Justa Boer  "/>
    <d v="2013-02-19T00:00:00"/>
    <s v="Banda 17"/>
    <x v="1"/>
    <n v="27489.600000000002"/>
    <n v="2474.0640000000003"/>
    <n v="824.68799999999999"/>
    <n v="2474.0640000000003"/>
    <n v="8521.7759999999998"/>
    <n v="7697.0880000000016"/>
    <n v="49481.280000000006"/>
    <n v="1924.2720000000004"/>
    <n v="3848.5440000000008"/>
    <n v="0"/>
    <n v="148443.84000000003"/>
    <n v="4.8712328767123285"/>
    <n v="1649.3760000000002"/>
    <n v="160689.89194520548"/>
    <n v="309133.73194520548"/>
  </r>
  <r>
    <s v="R-7950"/>
    <x v="5"/>
    <s v="Kelley Bonenfant  "/>
    <d v="2015-04-14T00:00:00"/>
    <s v="Banda 15"/>
    <x v="0"/>
    <n v="11895.400000000001"/>
    <n v="951.63200000000018"/>
    <n v="1427.4480000000001"/>
    <n v="1784.3100000000002"/>
    <n v="4044.4360000000006"/>
    <n v="3925.4820000000009"/>
    <n v="24028.708000000002"/>
    <n v="956.39016000000004"/>
    <n v="1912.7803200000001"/>
    <n v="1912.7803200000001"/>
    <n v="72086.124000000011"/>
    <n v="2.7232876712328768"/>
    <n v="800.95693333333338"/>
    <n v="43624.7228347032"/>
    <n v="115710.8468347032"/>
  </r>
  <r>
    <s v="R07640"/>
    <x v="3"/>
    <s v="Saundra Smiddy  "/>
    <d v="2011-01-17T00:00:00"/>
    <s v="Banda 15"/>
    <x v="0"/>
    <n v="13855.6"/>
    <n v="1247.0039999999999"/>
    <n v="831.33600000000001"/>
    <n v="2078.34"/>
    <n v="3741.0120000000002"/>
    <n v="4295.2359999999999"/>
    <n v="26048.527999999998"/>
    <n v="1040.55556"/>
    <n v="2081.11112"/>
    <n v="2081.11112"/>
    <n v="78145.584000000003"/>
    <n v="6.9643835616438352"/>
    <n v="868.28426666666667"/>
    <n v="120941.29347214612"/>
    <n v="199086.87747214612"/>
  </r>
  <r>
    <s v="L08036"/>
    <x v="1"/>
    <s v="Justa Boer  "/>
    <d v="2017-04-24T00:00:00"/>
    <s v="Banda 15"/>
    <x v="0"/>
    <n v="14968.800000000001"/>
    <n v="1197.5040000000001"/>
    <n v="299.37600000000003"/>
    <n v="1197.5040000000001"/>
    <n v="4041.5760000000005"/>
    <n v="3891.8880000000004"/>
    <n v="25596.648000000001"/>
    <n v="986.44392000000016"/>
    <n v="1972.8878400000003"/>
    <n v="1972.8878400000003"/>
    <n v="76789.944000000003"/>
    <n v="0.69315068493150689"/>
    <n v="853.22160000000008"/>
    <n v="11828.222728767125"/>
    <n v="88618.16672876713"/>
  </r>
  <r>
    <s v="G07931"/>
    <x v="1"/>
    <s v="Saundra Smiddy  "/>
    <d v="2013-12-03T00:00:00"/>
    <s v="Banda 15"/>
    <x v="4"/>
    <n v="17626.25"/>
    <n v="881.3125"/>
    <n v="1586.3625"/>
    <n v="2115.15"/>
    <n v="4406.5625"/>
    <n v="5640.4000000000005"/>
    <n v="32256.037500000002"/>
    <n v="1277.9031250000003"/>
    <n v="2555.8062500000005"/>
    <n v="2555.8062500000005"/>
    <n v="96768.112500000003"/>
    <n v="4.0849315068493155"/>
    <n v="1075.2012500000001"/>
    <n v="87842.469246575361"/>
    <n v="184610.58174657536"/>
  </r>
  <r>
    <s v="G07535"/>
    <x v="1"/>
    <s v="Kelley Bonenfant  "/>
    <d v="2017-11-02T00:00:00"/>
    <s v="Banda 15"/>
    <x v="2"/>
    <n v="11434"/>
    <n v="571.70000000000005"/>
    <n v="1257.74"/>
    <n v="1143.4000000000001"/>
    <n v="2972.84"/>
    <n v="4344.92"/>
    <n v="21724.6"/>
    <n v="878.13120000000004"/>
    <n v="1756.2624000000001"/>
    <n v="0"/>
    <n v="65173.799999999996"/>
    <n v="0.16712328767123288"/>
    <n v="724.15333333333331"/>
    <n v="2420.4577168949772"/>
    <n v="67594.257716894979"/>
  </r>
  <r>
    <s v="R08397"/>
    <x v="3"/>
    <s v="Audrea Franke  "/>
    <d v="2016-10-04T00:00:00"/>
    <s v="Banda 15"/>
    <x v="4"/>
    <n v="11747.5"/>
    <n v="1057.2749999999999"/>
    <n v="1644.65"/>
    <n v="117.47500000000001"/>
    <n v="4581.5250000000005"/>
    <n v="3876.6750000000002"/>
    <n v="23025.1"/>
    <n v="896.33425"/>
    <n v="1792.6685"/>
    <n v="1792.6685"/>
    <n v="69075.299999999988"/>
    <n v="1.2465753424657535"/>
    <n v="767.50333333333333"/>
    <n v="19135.014611872146"/>
    <n v="88210.314611872134"/>
  </r>
  <r>
    <s v="G-7963"/>
    <x v="0"/>
    <s v="Shenika Lamont  "/>
    <d v="2012-12-02T00:00:00"/>
    <s v="Banda 15"/>
    <x v="2"/>
    <n v="13780"/>
    <n v="689"/>
    <n v="1653.6"/>
    <n v="137.80000000000001"/>
    <n v="3858.4000000000005"/>
    <n v="4271.8"/>
    <n v="24390.6"/>
    <n v="942.55199999999991"/>
    <n v="1885.1039999999998"/>
    <n v="0"/>
    <n v="73171.799999999988"/>
    <n v="5.087671232876712"/>
    <n v="813.02"/>
    <n v="82727.569315068482"/>
    <n v="155899.36931506847"/>
  </r>
  <r>
    <s v="A08046"/>
    <x v="3"/>
    <s v="Sandy Faison  "/>
    <d v="2012-01-26T00:00:00"/>
    <s v="Banda 15"/>
    <x v="2"/>
    <n v="10815"/>
    <n v="973.34999999999991"/>
    <n v="1405.95"/>
    <n v="1081.5"/>
    <n v="2811.9"/>
    <n v="4109.7"/>
    <n v="21197.4"/>
    <n v="865.2"/>
    <n v="1730.4"/>
    <n v="0"/>
    <n v="63592.200000000004"/>
    <n v="5.9397260273972599"/>
    <n v="706.58"/>
    <n v="83937.832328767123"/>
    <n v="147530.03232876712"/>
  </r>
  <r>
    <s v="A08199"/>
    <x v="3"/>
    <s v="Tomoko Parente  "/>
    <d v="2012-04-02T00:00:00"/>
    <s v="Banda 15"/>
    <x v="2"/>
    <n v="9610"/>
    <n v="864.9"/>
    <n v="1441.5"/>
    <n v="864.9"/>
    <n v="2690.8"/>
    <n v="2594.7000000000003"/>
    <n v="18066.8"/>
    <n v="703.45200000000011"/>
    <n v="1406.9040000000002"/>
    <n v="0"/>
    <n v="54200.399999999994"/>
    <n v="5.7561643835616438"/>
    <n v="602.22666666666669"/>
    <n v="69330.313789954336"/>
    <n v="123530.71378995433"/>
  </r>
  <r>
    <s v="A07454"/>
    <x v="1"/>
    <s v="Hanh Kohut  "/>
    <d v="2012-02-02T00:00:00"/>
    <s v="Banda 15"/>
    <x v="0"/>
    <n v="9519.4000000000015"/>
    <n v="666.35800000000017"/>
    <n v="285.58200000000005"/>
    <n v="1047.1340000000002"/>
    <n v="2855.82"/>
    <n v="2570.2380000000007"/>
    <n v="16944.532000000003"/>
    <n v="654.93472000000008"/>
    <n v="1309.8694400000002"/>
    <n v="1309.8694400000002"/>
    <n v="50833.596000000005"/>
    <n v="5.9205479452054792"/>
    <n v="564.81773333333342"/>
    <n v="66880.609410045668"/>
    <n v="117714.20541004567"/>
  </r>
  <r>
    <s v="R-8122"/>
    <x v="1"/>
    <s v="Margareta Schwing  "/>
    <d v="2012-08-13T00:00:00"/>
    <s v="Banda 19"/>
    <x v="2"/>
    <n v="63171"/>
    <n v="5053.68"/>
    <n v="6317.1"/>
    <n v="8212.23"/>
    <n v="17687.88"/>
    <n v="21478.140000000003"/>
    <n v="121920.03"/>
    <n v="4895.7525000000005"/>
    <n v="9791.505000000001"/>
    <n v="0"/>
    <n v="365760.08999999997"/>
    <n v="5.3917808219178083"/>
    <n v="4064.0009999999997"/>
    <n v="438244.05304109585"/>
    <n v="804004.14304109581"/>
  </r>
  <r>
    <s v="G08500"/>
    <x v="3"/>
    <s v="Quinn Coller  "/>
    <d v="2013-09-25T00:00:00"/>
    <s v="Banda 15"/>
    <x v="0"/>
    <n v="9468.8000000000011"/>
    <n v="757.50400000000013"/>
    <n v="189.37600000000003"/>
    <n v="852.19200000000012"/>
    <n v="3692.8320000000003"/>
    <n v="3030.0160000000005"/>
    <n v="17990.720000000005"/>
    <n v="702.58496000000014"/>
    <n v="1405.1699200000003"/>
    <n v="1405.1699200000003"/>
    <n v="53972.160000000018"/>
    <n v="4.2739726027397262"/>
    <n v="599.69066666666686"/>
    <n v="51261.229589041111"/>
    <n v="105233.38958904112"/>
  </r>
  <r>
    <s v="A08262"/>
    <x v="0"/>
    <s v="Herlinda Thorp  "/>
    <d v="2015-04-29T00:00:00"/>
    <s v="Banda 15"/>
    <x v="0"/>
    <n v="14493.6"/>
    <n v="1014.5520000000001"/>
    <n v="724.68000000000006"/>
    <n v="2029.1040000000003"/>
    <n v="5507.5680000000002"/>
    <n v="3768.3360000000002"/>
    <n v="27537.84"/>
    <n v="1055.13408"/>
    <n v="2110.2681600000001"/>
    <n v="2110.2681600000001"/>
    <n v="82613.52"/>
    <n v="2.6821917808219178"/>
    <n v="917.928"/>
    <n v="49241.178739726027"/>
    <n v="131854.69873972604"/>
  </r>
  <r>
    <s v="L07788"/>
    <x v="7"/>
    <s v="Graciela Hufford  "/>
    <d v="2013-08-10T00:00:00"/>
    <s v="Banda 18"/>
    <x v="1"/>
    <n v="35930.700000000004"/>
    <n v="2515.1490000000003"/>
    <n v="3952.3770000000004"/>
    <n v="4311.6840000000002"/>
    <n v="11857.131000000001"/>
    <n v="10060.596000000001"/>
    <n v="68627.637000000002"/>
    <n v="2662.4648700000007"/>
    <n v="5324.9297400000014"/>
    <n v="0"/>
    <n v="205882.91100000002"/>
    <n v="4.4000000000000004"/>
    <n v="2287.5879"/>
    <n v="201307.73520000002"/>
    <n v="407190.64620000008"/>
  </r>
  <r>
    <s v="A-7852"/>
    <x v="3"/>
    <s v="Kelley Bonenfant  "/>
    <d v="2012-12-11T00:00:00"/>
    <s v="Banda 19"/>
    <x v="2"/>
    <n v="54515"/>
    <n v="4906.3499999999995"/>
    <n v="7632.1"/>
    <n v="1090.3"/>
    <n v="19625.399999999998"/>
    <n v="21806"/>
    <n v="109575.15"/>
    <n v="4404.8119999999999"/>
    <n v="8809.6239999999998"/>
    <n v="0"/>
    <n v="328725.44999999995"/>
    <n v="5.0630136986301366"/>
    <n v="3652.5049999999997"/>
    <n v="369853.6569863013"/>
    <n v="698579.10698630125"/>
  </r>
  <r>
    <s v="L-7485"/>
    <x v="6"/>
    <s v="Idell Ding  "/>
    <d v="2015-03-25T00:00:00"/>
    <s v="Banda 16"/>
    <x v="0"/>
    <n v="23194.600000000002"/>
    <n v="1855.5680000000002"/>
    <n v="1391.6760000000002"/>
    <n v="1391.6760000000002"/>
    <n v="7422.2720000000008"/>
    <n v="7886.1640000000016"/>
    <n v="43141.956000000006"/>
    <n v="1707.1225600000002"/>
    <n v="3414.2451200000005"/>
    <n v="3414.2451200000005"/>
    <n v="129425.86800000002"/>
    <n v="2.7780821917808218"/>
    <n v="1438.0652000000002"/>
    <n v="79901.266454794531"/>
    <n v="209327.13445479455"/>
  </r>
  <r>
    <s v="L08325"/>
    <x v="0"/>
    <s v="Kimberely Houtz  "/>
    <d v="2011-05-18T00:00:00"/>
    <s v="Banda 15"/>
    <x v="2"/>
    <n v="15432"/>
    <n v="1543.2"/>
    <n v="925.92"/>
    <n v="462.96"/>
    <n v="4629.5999999999995"/>
    <n v="6018.4800000000005"/>
    <n v="29012.159999999996"/>
    <n v="1175.9184"/>
    <n v="2351.8368"/>
    <n v="0"/>
    <n v="87036.479999999981"/>
    <n v="6.6328767123287671"/>
    <n v="967.07199999999989"/>
    <n v="128289.3869589041"/>
    <n v="215325.86695890408"/>
  </r>
  <r>
    <s v="G07830"/>
    <x v="0"/>
    <s v="Margurite Everton  "/>
    <d v="2016-08-18T00:00:00"/>
    <s v="Banda 16"/>
    <x v="0"/>
    <n v="24852.300000000003"/>
    <n v="1242.6150000000002"/>
    <n v="1491.1380000000001"/>
    <n v="1242.6150000000002"/>
    <n v="7952.7360000000008"/>
    <n v="8201.2590000000018"/>
    <n v="44982.663000000015"/>
    <n v="1754.5723800000005"/>
    <n v="3509.144760000001"/>
    <n v="3509.144760000001"/>
    <n v="134947.98900000006"/>
    <n v="1.3753424657534246"/>
    <n v="1499.4221000000005"/>
    <n v="41244.377764383571"/>
    <n v="176192.36676438362"/>
  </r>
  <r>
    <s v="R07803"/>
    <x v="3"/>
    <s v="Concepcion Sevin  "/>
    <d v="2017-06-05T00:00:00"/>
    <s v="Banda 15"/>
    <x v="0"/>
    <n v="11348.7"/>
    <n v="1134.8700000000001"/>
    <n v="1588.8180000000002"/>
    <n v="1134.8700000000001"/>
    <n v="3972.0450000000001"/>
    <n v="3631.5840000000003"/>
    <n v="22810.887000000002"/>
    <n v="902.22164999999995"/>
    <n v="1804.4432999999999"/>
    <n v="1804.4432999999999"/>
    <n v="68432.661000000007"/>
    <n v="0.57808219178082187"/>
    <n v="760.36290000000008"/>
    <n v="8791.0450356164383"/>
    <n v="77223.706035616444"/>
  </r>
  <r>
    <s v="A07437"/>
    <x v="3"/>
    <s v="Coreen Washer  "/>
    <d v="2012-06-30T00:00:00"/>
    <s v="Banda 19"/>
    <x v="2"/>
    <n v="63736"/>
    <n v="5736.24"/>
    <n v="5098.88"/>
    <n v="3824.16"/>
    <n v="19120.8"/>
    <n v="17846.080000000002"/>
    <n v="115362.16000000002"/>
    <n v="4474.2672000000002"/>
    <n v="8948.5344000000005"/>
    <n v="0"/>
    <n v="346086.48000000004"/>
    <n v="5.5123287671232877"/>
    <n v="3845.4053333333341"/>
    <n v="423942.76880365307"/>
    <n v="770029.24880365306"/>
  </r>
  <r>
    <s v="A07711"/>
    <x v="0"/>
    <s v="Graciela Hufford  "/>
    <d v="2014-02-03T00:00:00"/>
    <s v="Banda 18"/>
    <x v="2"/>
    <n v="30886"/>
    <n v="1544.3000000000002"/>
    <n v="1235.44"/>
    <n v="1544.3000000000002"/>
    <n v="9265.7999999999993"/>
    <n v="10810.099999999999"/>
    <n v="55285.939999999995"/>
    <n v="2180.5515999999998"/>
    <n v="4361.1031999999996"/>
    <n v="0"/>
    <n v="165857.81999999998"/>
    <n v="3.9150684931506849"/>
    <n v="1842.8646666666666"/>
    <n v="144298.82787214612"/>
    <n v="310156.6478721461"/>
  </r>
  <r>
    <s v="L-7542"/>
    <x v="5"/>
    <s v="Janene Wellman  "/>
    <d v="2012-10-08T00:00:00"/>
    <s v="Banda 16"/>
    <x v="1"/>
    <n v="16974"/>
    <n v="1018.4399999999999"/>
    <n v="2206.62"/>
    <n v="169.74"/>
    <n v="5940.9"/>
    <n v="6619.8600000000006"/>
    <n v="32929.56"/>
    <n v="1308.6954000000001"/>
    <n v="2617.3908000000001"/>
    <n v="0"/>
    <n v="98788.68"/>
    <n v="5.2383561643835614"/>
    <n v="1097.6519999999998"/>
    <n v="114997.84241095888"/>
    <n v="213786.52241095889"/>
  </r>
  <r>
    <s v="A07986"/>
    <x v="0"/>
    <s v="Nathalie Boettcher  "/>
    <d v="2013-12-27T00:00:00"/>
    <s v="Banda 15"/>
    <x v="2"/>
    <n v="8431"/>
    <n v="421.55"/>
    <n v="84.31"/>
    <n v="337.24"/>
    <n v="3288.09"/>
    <n v="2276.3700000000003"/>
    <n v="14838.56"/>
    <n v="556.44600000000003"/>
    <n v="1112.8920000000001"/>
    <n v="0"/>
    <n v="44515.68"/>
    <n v="4.0191780821917806"/>
    <n v="494.61866666666663"/>
    <n v="39759.210082191777"/>
    <n v="84274.890082191778"/>
  </r>
  <r>
    <s v="G07971"/>
    <x v="1"/>
    <s v="Roosevelt Saleem  "/>
    <d v="2013-02-02T00:00:00"/>
    <s v="Banda 15"/>
    <x v="1"/>
    <n v="11100.6"/>
    <n v="666.03599999999994"/>
    <n v="1443.0780000000002"/>
    <n v="999.05399999999997"/>
    <n v="3219.174"/>
    <n v="2886.1560000000004"/>
    <n v="20314.097999999998"/>
    <n v="779.26211999999998"/>
    <n v="1558.52424"/>
    <n v="0"/>
    <n v="60942.293999999994"/>
    <n v="4.9178082191780819"/>
    <n v="677.13659999999993"/>
    <n v="66600.55873972601"/>
    <n v="127542.852739726"/>
  </r>
  <r>
    <s v="G07533"/>
    <x v="0"/>
    <s v="Elma Matheney  "/>
    <d v="2012-08-22T00:00:00"/>
    <s v="Banda 16"/>
    <x v="2"/>
    <n v="17351"/>
    <n v="1041.06"/>
    <n v="173.51"/>
    <n v="347.02"/>
    <n v="4511.26"/>
    <n v="4337.75"/>
    <n v="27761.599999999999"/>
    <n v="1046.2653"/>
    <n v="2092.5306"/>
    <n v="0"/>
    <n v="83284.799999999988"/>
    <n v="5.3671232876712329"/>
    <n v="925.38666666666666"/>
    <n v="99333.28657534247"/>
    <n v="182618.08657534246"/>
  </r>
  <r>
    <s v="G-8082"/>
    <x v="0"/>
    <s v="Sha Desimone  "/>
    <d v="2013-07-16T00:00:00"/>
    <s v="Banda 15"/>
    <x v="3"/>
    <n v="9273.75"/>
    <n v="649.16250000000002"/>
    <n v="1205.5875000000001"/>
    <n v="834.63749999999993"/>
    <n v="3524.0250000000001"/>
    <n v="3431.2874999999999"/>
    <n v="18918.45"/>
    <n v="753.02849999999989"/>
    <n v="1506.0569999999998"/>
    <n v="0"/>
    <n v="56755.350000000006"/>
    <n v="4.4684931506849317"/>
    <n v="630.61500000000001"/>
    <n v="56357.976164383559"/>
    <n v="113113.32616438356"/>
  </r>
  <r>
    <s v="A-7430"/>
    <x v="0"/>
    <s v="Adalberto Mcferrin  "/>
    <d v="2016-07-19T00:00:00"/>
    <s v="Banda 15"/>
    <x v="4"/>
    <n v="19055"/>
    <n v="1714.95"/>
    <n v="2858.25"/>
    <n v="1524.4"/>
    <n v="6669.25"/>
    <n v="5525.95"/>
    <n v="37347.800000000003"/>
    <n v="1451.991"/>
    <n v="2903.982"/>
    <n v="2903.982"/>
    <n v="112043.40000000001"/>
    <n v="1.4575342465753425"/>
    <n v="1244.9266666666667"/>
    <n v="36290.465022831049"/>
    <n v="148333.86502283107"/>
  </r>
  <r>
    <s v="G08025"/>
    <x v="1"/>
    <s v="Alysia Thaxton  "/>
    <d v="2014-05-15T00:00:00"/>
    <s v="Banda 16"/>
    <x v="1"/>
    <n v="17986.5"/>
    <n v="899.32500000000005"/>
    <n v="539.59500000000003"/>
    <n v="1618.7849999999999"/>
    <n v="4496.625"/>
    <n v="7014.7350000000006"/>
    <n v="32555.565000000002"/>
    <n v="1322.0077500000002"/>
    <n v="2644.0155000000004"/>
    <n v="0"/>
    <n v="97666.695000000007"/>
    <n v="3.6383561643835618"/>
    <n v="1085.1855"/>
    <n v="78965.827068493149"/>
    <n v="176632.52206849316"/>
  </r>
  <r>
    <s v="R-7844"/>
    <x v="1"/>
    <s v="Juliet Pass  "/>
    <d v="2011-09-17T00:00:00"/>
    <s v="Banda 15"/>
    <x v="1"/>
    <n v="7620.3"/>
    <n v="457.21800000000002"/>
    <n v="838.23300000000006"/>
    <n v="304.81200000000001"/>
    <n v="2971.9170000000004"/>
    <n v="2590.902"/>
    <n v="14783.382"/>
    <n v="575.33265000000006"/>
    <n v="1150.6653000000001"/>
    <n v="0"/>
    <n v="44350.146000000001"/>
    <n v="6.2986301369863016"/>
    <n v="492.77940000000001"/>
    <n v="62076.70359452055"/>
    <n v="106426.84959452055"/>
  </r>
  <r>
    <s v="G08076"/>
    <x v="1"/>
    <s v="Margarete Sauer  "/>
    <d v="2012-07-01T00:00:00"/>
    <s v="Banda 15"/>
    <x v="3"/>
    <n v="9936"/>
    <n v="596.16"/>
    <n v="397.44"/>
    <n v="794.88"/>
    <n v="3974.4"/>
    <n v="3179.52"/>
    <n v="18878.399999999998"/>
    <n v="731.28960000000006"/>
    <n v="1462.5792000000001"/>
    <n v="0"/>
    <n v="56635.199999999997"/>
    <n v="5.5095890410958903"/>
    <n v="629.28"/>
    <n v="69341.483835616425"/>
    <n v="125976.68383561642"/>
  </r>
  <r>
    <s v="A-8485"/>
    <x v="1"/>
    <s v="Lyla Falzone  "/>
    <d v="2013-04-17T00:00:00"/>
    <s v="Banda 15"/>
    <x v="1"/>
    <n v="7930.8"/>
    <n v="634.46400000000006"/>
    <n v="793.08"/>
    <n v="951.69600000000003"/>
    <n v="2934.3960000000002"/>
    <n v="2855.0879999999997"/>
    <n v="16099.524000000001"/>
    <n v="643.18787999999995"/>
    <n v="1286.3757599999999"/>
    <n v="0"/>
    <n v="48298.572"/>
    <n v="4.7150684931506852"/>
    <n v="536.6508"/>
    <n v="50606.905578082195"/>
    <n v="98905.477578082195"/>
  </r>
  <r>
    <s v="G08283"/>
    <x v="3"/>
    <s v="Shannan Dingess  "/>
    <d v="2012-06-17T00:00:00"/>
    <s v="Banda 16"/>
    <x v="2"/>
    <n v="16036"/>
    <n v="1603.6000000000001"/>
    <n v="1603.6000000000001"/>
    <n v="1603.6000000000001"/>
    <n v="4490.0800000000008"/>
    <n v="5933.32"/>
    <n v="31270.199999999997"/>
    <n v="1271.6548000000003"/>
    <n v="2543.3096000000005"/>
    <n v="0"/>
    <n v="93810.599999999991"/>
    <n v="5.5479452054794525"/>
    <n v="1042.3399999999999"/>
    <n v="115656.90410958904"/>
    <n v="209467.50410958903"/>
  </r>
  <r>
    <s v="G07716"/>
    <x v="3"/>
    <s v="Frankie Koester  "/>
    <d v="2011-06-04T00:00:00"/>
    <s v="Banda 15"/>
    <x v="0"/>
    <n v="16959.800000000003"/>
    <n v="1187.1860000000004"/>
    <n v="1356.7840000000003"/>
    <n v="1865.5780000000004"/>
    <n v="5935.93"/>
    <n v="6783.9200000000019"/>
    <n v="34089.198000000004"/>
    <n v="1380.5277200000003"/>
    <n v="2761.0554400000005"/>
    <n v="2761.0554400000005"/>
    <n v="102267.59400000001"/>
    <n v="6.5863013698630137"/>
    <n v="1136.3066000000001"/>
    <n v="149681.15432328769"/>
    <n v="251948.7483232877"/>
  </r>
  <r>
    <s v="G07773"/>
    <x v="3"/>
    <s v="Noble Portis  "/>
    <d v="2013-09-22T00:00:00"/>
    <s v="Banda 15"/>
    <x v="1"/>
    <n v="10741.5"/>
    <n v="859.32"/>
    <n v="1611.2249999999999"/>
    <n v="644.49"/>
    <n v="3652.11"/>
    <n v="4189.1850000000004"/>
    <n v="21697.83"/>
    <n v="873.28395000000012"/>
    <n v="1746.5679000000002"/>
    <n v="0"/>
    <n v="65093.490000000005"/>
    <n v="4.2821917808219174"/>
    <n v="723.26100000000008"/>
    <n v="61942.846191780824"/>
    <n v="127036.33619178084"/>
  </r>
  <r>
    <s v="G07347"/>
    <x v="3"/>
    <s v="Edyth Judkins  "/>
    <d v="2012-05-29T00:00:00"/>
    <s v="Banda 16"/>
    <x v="1"/>
    <n v="14969.7"/>
    <n v="1347.2729999999999"/>
    <n v="1496.9700000000003"/>
    <n v="2095.7580000000003"/>
    <n v="5987.880000000001"/>
    <n v="4790.3040000000001"/>
    <n v="30687.885000000002"/>
    <n v="1209.5517600000003"/>
    <n v="2419.1035200000006"/>
    <n v="0"/>
    <n v="92063.654999999999"/>
    <n v="5.6"/>
    <n v="1022.9295000000001"/>
    <n v="114568.10399999999"/>
    <n v="206631.75899999999"/>
  </r>
  <r>
    <s v="G07956"/>
    <x v="3"/>
    <s v="Leontine Longacre  "/>
    <d v="2017-06-14T00:00:00"/>
    <s v="Banda 17"/>
    <x v="3"/>
    <n v="17936.25"/>
    <n v="896.8125"/>
    <n v="2690.4375"/>
    <n v="896.8125"/>
    <n v="6995.1374999999998"/>
    <n v="6457.05"/>
    <n v="35872.5"/>
    <n v="1406.2020000000002"/>
    <n v="2812.4040000000005"/>
    <n v="0"/>
    <n v="107617.5"/>
    <n v="0.55342465753424652"/>
    <n v="1195.75"/>
    <n v="13235.150684931506"/>
    <n v="120852.6506849315"/>
  </r>
  <r>
    <s v="L07423"/>
    <x v="0"/>
    <s v="Elayne Gauger  "/>
    <d v="2012-06-10T00:00:00"/>
    <s v="Banda 19"/>
    <x v="2"/>
    <n v="63622"/>
    <n v="3817.3199999999997"/>
    <n v="1908.6599999999999"/>
    <n v="3181.1000000000004"/>
    <n v="22267.699999999997"/>
    <n v="24176.36"/>
    <n v="118973.14000000001"/>
    <n v="4733.4768000000004"/>
    <n v="9466.9536000000007"/>
    <n v="0"/>
    <n v="356919.42000000004"/>
    <n v="5.5671232876712331"/>
    <n v="3965.7713333333336"/>
    <n v="441558.75886757992"/>
    <n v="798478.1788675799"/>
  </r>
  <r>
    <s v="R08042"/>
    <x v="3"/>
    <s v="Adelia Monty  "/>
    <d v="2017-07-17T00:00:00"/>
    <s v="Banda 15"/>
    <x v="2"/>
    <n v="12551"/>
    <n v="1004.08"/>
    <n v="1380.61"/>
    <n v="1129.5899999999999"/>
    <n v="4894.8900000000003"/>
    <n v="4518.3599999999997"/>
    <n v="25478.530000000002"/>
    <n v="1011.6106"/>
    <n v="2023.2212"/>
    <n v="0"/>
    <n v="76435.590000000011"/>
    <n v="0.46301369863013697"/>
    <n v="849.28433333333339"/>
    <n v="7864.6056073059362"/>
    <n v="84300.195607305941"/>
  </r>
  <r>
    <s v="R08429"/>
    <x v="2"/>
    <s v="Audrie Ehlert  "/>
    <d v="2016-04-06T00:00:00"/>
    <s v="Banda 15"/>
    <x v="2"/>
    <n v="13059"/>
    <n v="1175.31"/>
    <n v="914.13000000000011"/>
    <n v="1958.85"/>
    <n v="4048.29"/>
    <n v="4962.42"/>
    <n v="26118"/>
    <n v="1065.6143999999999"/>
    <n v="2131.2287999999999"/>
    <n v="0"/>
    <n v="78354"/>
    <n v="1.7424657534246575"/>
    <n v="870.6"/>
    <n v="30339.813698630136"/>
    <n v="108693.81369863014"/>
  </r>
  <r>
    <s v="G-7835"/>
    <x v="3"/>
    <s v="Clara Lamas  "/>
    <d v="2017-03-11T00:00:00"/>
    <s v="Banda 15"/>
    <x v="2"/>
    <n v="12789"/>
    <n v="1151.01"/>
    <n v="511.56"/>
    <n v="1406.79"/>
    <n v="4604.04"/>
    <n v="3325.1400000000003"/>
    <n v="23787.54"/>
    <n v="914.41350000000011"/>
    <n v="1828.8270000000002"/>
    <n v="0"/>
    <n v="71362.62"/>
    <n v="0.81369863013698629"/>
    <n v="792.91800000000001"/>
    <n v="12903.925808219179"/>
    <n v="84266.545808219176"/>
  </r>
  <r>
    <s v="R-7940"/>
    <x v="3"/>
    <s v="Idell Ding  "/>
    <d v="2015-08-10T00:00:00"/>
    <s v="Banda 15"/>
    <x v="0"/>
    <n v="16888.300000000003"/>
    <n v="1688.8300000000004"/>
    <n v="1013.2980000000001"/>
    <n v="675.53200000000015"/>
    <n v="6248.6710000000012"/>
    <n v="5573.139000000001"/>
    <n v="32087.770000000004"/>
    <n v="1259.8671800000002"/>
    <n v="2519.7343600000004"/>
    <n v="2519.7343600000004"/>
    <n v="96263.310000000012"/>
    <n v="2.4"/>
    <n v="1069.5923333333335"/>
    <n v="51340.432000000008"/>
    <n v="147603.74200000003"/>
  </r>
  <r>
    <s v="G-8373"/>
    <x v="3"/>
    <s v="Nelia Sellner  "/>
    <d v="2017-07-08T00:00:00"/>
    <s v="Banda 15"/>
    <x v="0"/>
    <n v="13369.400000000001"/>
    <n v="1069.5520000000001"/>
    <n v="267.38800000000003"/>
    <n v="935.85800000000017"/>
    <n v="3476.0440000000003"/>
    <n v="4411.902000000001"/>
    <n v="23530.144000000004"/>
    <n v="935.85800000000017"/>
    <n v="1871.7160000000003"/>
    <n v="1871.7160000000003"/>
    <n v="70590.432000000015"/>
    <n v="0.48767123287671232"/>
    <n v="784.33813333333342"/>
    <n v="7649.9828894977181"/>
    <n v="78240.414889497741"/>
  </r>
  <r>
    <s v="L-7958"/>
    <x v="3"/>
    <s v="Marinda Skelley  "/>
    <d v="2010-12-16T00:00:00"/>
    <s v="Banda 16"/>
    <x v="0"/>
    <n v="16215.100000000002"/>
    <n v="972.90600000000006"/>
    <n v="1297.2080000000003"/>
    <n v="1945.8120000000001"/>
    <n v="5513.1340000000009"/>
    <n v="4053.7750000000005"/>
    <n v="29997.935000000005"/>
    <n v="1143.16455"/>
    <n v="2286.3290999999999"/>
    <n v="2286.3290999999999"/>
    <n v="89993.805000000022"/>
    <n v="7.0520547945205481"/>
    <n v="999.93116666666685"/>
    <n v="141031.38756164387"/>
    <n v="231025.1925616439"/>
  </r>
  <r>
    <s v="L-8094"/>
    <x v="3"/>
    <s v="Candelaria Loya  "/>
    <d v="2012-09-12T00:00:00"/>
    <s v="Banda 15"/>
    <x v="0"/>
    <n v="10013.300000000001"/>
    <n v="600.798"/>
    <n v="1101.4630000000002"/>
    <n v="1001.3300000000002"/>
    <n v="3304.3890000000006"/>
    <n v="3805.0540000000005"/>
    <n v="19826.334000000003"/>
    <n v="796.05735000000004"/>
    <n v="1592.1147000000001"/>
    <n v="1592.1147000000001"/>
    <n v="59479.002000000008"/>
    <n v="5.3095890410958901"/>
    <n v="660.87780000000009"/>
    <n v="70179.790487671242"/>
    <n v="129658.79248767125"/>
  </r>
  <r>
    <s v="A-7332"/>
    <x v="0"/>
    <s v="Lynne Gainey  "/>
    <d v="2014-08-11T00:00:00"/>
    <s v="Banda 18"/>
    <x v="2"/>
    <n v="32351"/>
    <n v="2264.5700000000002"/>
    <n v="3882.12"/>
    <n v="2588.08"/>
    <n v="8411.26"/>
    <n v="11322.849999999999"/>
    <n v="60819.880000000005"/>
    <n v="2436.0302999999999"/>
    <n v="4872.0605999999998"/>
    <n v="0"/>
    <n v="182459.64"/>
    <n v="3.3972602739726026"/>
    <n v="2027.3293333333336"/>
    <n v="137747.30812785387"/>
    <n v="320206.94812785392"/>
  </r>
  <r>
    <s v="A-7712"/>
    <x v="3"/>
    <s v="Henry Maberry  "/>
    <d v="2012-11-02T00:00:00"/>
    <s v="Banda 20"/>
    <x v="2"/>
    <n v="112207"/>
    <n v="10098.629999999999"/>
    <n v="14586.91"/>
    <n v="5610.35"/>
    <n v="42638.66"/>
    <n v="28051.75"/>
    <n v="213193.30000000002"/>
    <n v="8078.9040000000005"/>
    <n v="16157.808000000001"/>
    <n v="0"/>
    <n v="639579.9"/>
    <n v="5.1698630136986301"/>
    <n v="7106.4433333333336"/>
    <n v="734786.77095890406"/>
    <n v="1374366.6709589041"/>
  </r>
  <r>
    <s v="R08343"/>
    <x v="1"/>
    <s v="Edwardo Hardrick  "/>
    <d v="2013-08-29T00:00:00"/>
    <s v="Banda 16"/>
    <x v="0"/>
    <n v="19341.300000000003"/>
    <n v="1547.3040000000003"/>
    <n v="1934.1300000000003"/>
    <n v="193.41300000000004"/>
    <n v="4835.3250000000007"/>
    <n v="5802.39"/>
    <n v="33653.862000000008"/>
    <n v="1311.3401400000002"/>
    <n v="2622.6802800000005"/>
    <n v="2622.6802800000005"/>
    <n v="100961.58600000002"/>
    <n v="4.3479452054794523"/>
    <n v="1121.7954000000002"/>
    <n v="97550.098619178098"/>
    <n v="198511.68461917812"/>
  </r>
  <r>
    <s v="G-7656"/>
    <x v="0"/>
    <s v="Lourie Ealy  "/>
    <d v="2015-11-24T00:00:00"/>
    <s v="Banda 17"/>
    <x v="1"/>
    <n v="19754.100000000002"/>
    <n v="1185.2460000000001"/>
    <n v="987.70500000000015"/>
    <n v="2765.5740000000005"/>
    <n v="5136.0660000000007"/>
    <n v="7901.6400000000012"/>
    <n v="37730.331000000006"/>
    <n v="1548.7214400000003"/>
    <n v="3097.4428800000005"/>
    <n v="0"/>
    <n v="113190.99300000002"/>
    <n v="2.1095890410958904"/>
    <n v="1257.6777000000002"/>
    <n v="53063.661863013709"/>
    <n v="166254.65486301371"/>
  </r>
  <r>
    <s v="R-7361"/>
    <x v="4"/>
    <s v="Charisse Weist  "/>
    <d v="2014-04-28T00:00:00"/>
    <s v="Banda 16"/>
    <x v="2"/>
    <n v="22864"/>
    <n v="1143.2"/>
    <n v="685.92"/>
    <n v="1371.84"/>
    <n v="8916.9600000000009"/>
    <n v="7545.1200000000008"/>
    <n v="42527.040000000001"/>
    <n v="1646.2080000000001"/>
    <n v="3292.4160000000002"/>
    <n v="0"/>
    <n v="127581.12"/>
    <n v="3.6849315068493151"/>
    <n v="1417.568"/>
    <n v="104472.8197260274"/>
    <n v="232053.9397260274"/>
  </r>
  <r>
    <s v="G07625"/>
    <x v="1"/>
    <s v="Gaylord Damian  "/>
    <d v="2014-09-11T00:00:00"/>
    <s v="Banda 17"/>
    <x v="2"/>
    <n v="23141"/>
    <n v="1851.28"/>
    <n v="2776.92"/>
    <n v="2776.92"/>
    <n v="9256.4"/>
    <n v="7405.12"/>
    <n v="47207.64"/>
    <n v="1851.2800000000002"/>
    <n v="3702.5600000000004"/>
    <n v="0"/>
    <n v="141622.91999999998"/>
    <n v="3.3123287671232875"/>
    <n v="1573.588"/>
    <n v="104244.81599999999"/>
    <n v="245867.73599999998"/>
  </r>
  <r>
    <s v="L07703"/>
    <x v="1"/>
    <s v="Concepcion Sevin  "/>
    <d v="2013-04-07T00:00:00"/>
    <s v="Banda 16"/>
    <x v="4"/>
    <n v="23022.5"/>
    <n v="1841.8"/>
    <n v="3223.15"/>
    <n v="2992.9250000000002"/>
    <n v="6446.3"/>
    <n v="8288.1"/>
    <n v="45814.775000000001"/>
    <n v="1853.3112500000002"/>
    <n v="3706.6225000000004"/>
    <n v="3706.6225000000004"/>
    <n v="137444.32500000001"/>
    <n v="4.7424657534246579"/>
    <n v="1527.1591666666668"/>
    <n v="144850.00095890413"/>
    <n v="282294.32595890411"/>
  </r>
  <r>
    <s v="G07929"/>
    <x v="3"/>
    <s v="Wade Landen  "/>
    <d v="2012-03-29T00:00:00"/>
    <s v="Banda 16"/>
    <x v="1"/>
    <n v="14188.5"/>
    <n v="851.31"/>
    <n v="425.65499999999997"/>
    <n v="425.65499999999997"/>
    <n v="4398.4350000000004"/>
    <n v="5249.7449999999999"/>
    <n v="25539.3"/>
    <n v="1014.47775"/>
    <n v="2028.9555"/>
    <n v="0"/>
    <n v="76617.899999999994"/>
    <n v="5.7671232876712333"/>
    <n v="851.31"/>
    <n v="98192.194520547942"/>
    <n v="174810.09452054795"/>
  </r>
  <r>
    <s v="G-7873"/>
    <x v="0"/>
    <s v="Colene Apicella  "/>
    <d v="2014-02-07T00:00:00"/>
    <s v="Banda 19"/>
    <x v="0"/>
    <n v="58738.9"/>
    <n v="4699.1120000000001"/>
    <n v="1174.778"/>
    <n v="5286.5010000000002"/>
    <n v="22908.171000000002"/>
    <n v="17034.280999999999"/>
    <n v="109841.743"/>
    <n v="4235.0746899999995"/>
    <n v="8470.1493799999989"/>
    <n v="8470.1493799999989"/>
    <n v="329525.22899999999"/>
    <n v="3.904109589041096"/>
    <n v="3661.3914333333332"/>
    <n v="285889.46808219177"/>
    <n v="615414.69708219171"/>
  </r>
  <r>
    <s v="G-8138"/>
    <x v="1"/>
    <s v="Davina Farraj  "/>
    <d v="2014-03-01T00:00:00"/>
    <s v="Banda 15"/>
    <x v="2"/>
    <n v="12021"/>
    <n v="841.47"/>
    <n v="1202.1000000000001"/>
    <n v="841.47"/>
    <n v="3846.7200000000003"/>
    <n v="3486.0899999999997"/>
    <n v="22238.85"/>
    <n v="860.70360000000005"/>
    <n v="1721.4072000000001"/>
    <n v="0"/>
    <n v="66716.549999999988"/>
    <n v="3.8438356164383563"/>
    <n v="741.29499999999996"/>
    <n v="56988.322465753423"/>
    <n v="123704.8724657534"/>
  </r>
  <r>
    <s v="G-7493"/>
    <x v="4"/>
    <s v="Jordon Deschamp  "/>
    <d v="2017-04-28T00:00:00"/>
    <s v="Banda 15"/>
    <x v="2"/>
    <n v="15336"/>
    <n v="1073.5200000000002"/>
    <n v="1686.96"/>
    <n v="1533.6000000000001"/>
    <n v="5367.5999999999995"/>
    <n v="5520.96"/>
    <n v="30518.639999999996"/>
    <n v="1216.1448"/>
    <n v="2432.2896000000001"/>
    <n v="0"/>
    <n v="91555.919999999984"/>
    <n v="0.68219178082191778"/>
    <n v="1017.2879999999999"/>
    <n v="13879.710246575341"/>
    <n v="105435.63024657533"/>
  </r>
  <r>
    <s v="R07648"/>
    <x v="0"/>
    <s v="Aisha Fermin  "/>
    <d v="2012-09-08T00:00:00"/>
    <s v="Banda 17"/>
    <x v="2"/>
    <n v="29735"/>
    <n v="2973.5"/>
    <n v="3568.2"/>
    <n v="1486.75"/>
    <n v="9217.85"/>
    <n v="8623.15"/>
    <n v="55604.45"/>
    <n v="2167.6815000000001"/>
    <n v="4335.3630000000003"/>
    <n v="0"/>
    <n v="166813.34999999998"/>
    <n v="5.3205479452054796"/>
    <n v="1853.4816666666666"/>
    <n v="197230.76146118721"/>
    <n v="364044.11146118719"/>
  </r>
  <r>
    <s v="L07620"/>
    <x v="0"/>
    <s v="Emmy Trader  "/>
    <d v="2014-11-12T00:00:00"/>
    <s v="Banda 15"/>
    <x v="0"/>
    <n v="10898.800000000001"/>
    <n v="1089.8800000000001"/>
    <n v="1634.8200000000002"/>
    <n v="435.95200000000006"/>
    <n v="2833.6880000000006"/>
    <n v="2833.6880000000006"/>
    <n v="19726.828000000001"/>
    <n v="762.91600000000017"/>
    <n v="1525.8320000000003"/>
    <n v="1525.8320000000003"/>
    <n v="59180.484000000004"/>
    <n v="3.1424657534246574"/>
    <n v="657.56093333333342"/>
    <n v="41327.254275799089"/>
    <n v="100507.73827579909"/>
  </r>
  <r>
    <s v="L-8053"/>
    <x v="0"/>
    <s v="Susanna Vosburgh  "/>
    <d v="2017-01-28T00:00:00"/>
    <s v="Banda 15"/>
    <x v="2"/>
    <n v="14865"/>
    <n v="1189.2"/>
    <n v="1635.15"/>
    <n v="297.3"/>
    <n v="4756.8"/>
    <n v="3864.9"/>
    <n v="26608.350000000002"/>
    <n v="1010.82"/>
    <n v="2021.64"/>
    <n v="0"/>
    <n v="79825.05"/>
    <n v="0.92876712328767119"/>
    <n v="886.94500000000005"/>
    <n v="16475.307123287672"/>
    <n v="96300.357123287671"/>
  </r>
  <r>
    <s v="L-7955"/>
    <x v="3"/>
    <s v="Earnest Anderton  "/>
    <d v="2012-03-29T00:00:00"/>
    <s v="Banda 16"/>
    <x v="4"/>
    <n v="26435"/>
    <n v="2379.15"/>
    <n v="3172.2"/>
    <n v="3436.55"/>
    <n v="9252.25"/>
    <n v="7666.15"/>
    <n v="52341.3"/>
    <n v="2048.7124999999996"/>
    <n v="4097.4249999999993"/>
    <n v="4097.4249999999993"/>
    <n v="157023.90000000002"/>
    <n v="5.7671232876712333"/>
    <n v="1744.71"/>
    <n v="201239.15342465753"/>
    <n v="358263.05342465756"/>
  </r>
  <r>
    <s v="G08379"/>
    <x v="1"/>
    <s v="Elma Matheney  "/>
    <d v="2013-09-06T00:00:00"/>
    <s v="Banda 17"/>
    <x v="4"/>
    <n v="28965"/>
    <n v="1737.8999999999999"/>
    <n v="2896.5"/>
    <n v="2317.2000000000003"/>
    <n v="8110.2000000000007"/>
    <n v="10427.4"/>
    <n v="54454.200000000004"/>
    <n v="2178.1680000000001"/>
    <n v="4356.3360000000002"/>
    <n v="4356.3360000000002"/>
    <n v="163362.6"/>
    <n v="4.3260273972602743"/>
    <n v="1815.14"/>
    <n v="157046.90739726031"/>
    <n v="320409.50739726028"/>
  </r>
  <r>
    <s v="L07857"/>
    <x v="1"/>
    <s v="Aisha Fermin  "/>
    <d v="2016-10-27T00:00:00"/>
    <s v="Banda 15"/>
    <x v="2"/>
    <n v="11450"/>
    <n v="916"/>
    <n v="1717.5"/>
    <n v="916"/>
    <n v="3778.5"/>
    <n v="3435"/>
    <n v="22213"/>
    <n v="866.76499999999999"/>
    <n v="1733.53"/>
    <n v="0"/>
    <n v="66639"/>
    <n v="1.1835616438356165"/>
    <n v="740.43333333333328"/>
    <n v="17526.969863013699"/>
    <n v="84165.969863013699"/>
  </r>
  <r>
    <s v="L-8316"/>
    <x v="3"/>
    <s v="Edyth Judkins  "/>
    <d v="2016-10-23T00:00:00"/>
    <s v="Banda 15"/>
    <x v="0"/>
    <n v="12875.500000000002"/>
    <n v="1158.7950000000001"/>
    <n v="128.75500000000002"/>
    <n v="1802.5700000000004"/>
    <n v="3218.8750000000005"/>
    <n v="4892.6900000000005"/>
    <n v="24077.185000000005"/>
    <n v="990.1259500000001"/>
    <n v="1980.2519000000002"/>
    <n v="1980.2519000000002"/>
    <n v="72231.555000000022"/>
    <n v="1.1945205479452055"/>
    <n v="802.57283333333351"/>
    <n v="19173.794812785392"/>
    <n v="91405.349812785411"/>
  </r>
  <r>
    <s v="A08130"/>
    <x v="1"/>
    <s v="Lourie Ealy  "/>
    <d v="2011-04-12T00:00:00"/>
    <s v="Banda 18"/>
    <x v="1"/>
    <n v="28778.400000000001"/>
    <n v="2877.84"/>
    <n v="863.35199999999998"/>
    <n v="2014.4880000000003"/>
    <n v="8633.52"/>
    <n v="11511.36"/>
    <n v="54678.960000000006"/>
    <n v="2236.0816800000002"/>
    <n v="4472.1633600000005"/>
    <n v="0"/>
    <n v="164036.88"/>
    <n v="6.7315068493150685"/>
    <n v="1822.6320000000003"/>
    <n v="245381.19583561647"/>
    <n v="409418.07583561644"/>
  </r>
  <r>
    <s v="G-8449"/>
    <x v="3"/>
    <s v="Jayme Tolleson  "/>
    <d v="2015-03-07T00:00:00"/>
    <s v="Banda 15"/>
    <x v="2"/>
    <n v="12610"/>
    <n v="882.7"/>
    <n v="756.6"/>
    <n v="252.20000000000002"/>
    <n v="4413.5"/>
    <n v="3656.8999999999996"/>
    <n v="22571.9"/>
    <n v="862.52400000000011"/>
    <n v="1725.0480000000002"/>
    <n v="0"/>
    <n v="67715.700000000012"/>
    <n v="2.8273972602739725"/>
    <n v="752.39666666666676"/>
    <n v="42546.485479452058"/>
    <n v="110262.18547945208"/>
  </r>
  <r>
    <s v="G-7867"/>
    <x v="1"/>
    <s v="Krystyna Summerlin  "/>
    <d v="2015-03-30T00:00:00"/>
    <s v="Banda 16"/>
    <x v="2"/>
    <n v="22926"/>
    <n v="2292.6"/>
    <n v="229.26"/>
    <n v="1834.08"/>
    <n v="6877.8"/>
    <n v="7565.58"/>
    <n v="41725.32"/>
    <n v="1662.135"/>
    <n v="3324.27"/>
    <n v="0"/>
    <n v="125175.95999999999"/>
    <n v="2.7643835616438355"/>
    <n v="1390.8440000000001"/>
    <n v="76896.525808219172"/>
    <n v="202072.48580821918"/>
  </r>
  <r>
    <s v="L07793"/>
    <x v="1"/>
    <s v="Sterling Huston  "/>
    <d v="2016-02-16T00:00:00"/>
    <s v="Banda 15"/>
    <x v="2"/>
    <n v="14530"/>
    <n v="1017.1000000000001"/>
    <n v="581.20000000000005"/>
    <n v="435.9"/>
    <n v="4649.6000000000004"/>
    <n v="4213.7"/>
    <n v="25427.500000000004"/>
    <n v="976.41599999999994"/>
    <n v="1952.8319999999999"/>
    <n v="0"/>
    <n v="76282.500000000015"/>
    <n v="1.8794520547945206"/>
    <n v="847.58333333333348"/>
    <n v="31859.844748858457"/>
    <n v="108142.34474885848"/>
  </r>
  <r>
    <s v="A07783"/>
    <x v="3"/>
    <s v="January Heslop  "/>
    <d v="2016-11-22T00:00:00"/>
    <s v="Banda 15"/>
    <x v="1"/>
    <n v="10720.800000000001"/>
    <n v="643.24800000000005"/>
    <n v="750.45600000000013"/>
    <n v="857.6640000000001"/>
    <n v="2680.2000000000003"/>
    <n v="3109.0320000000002"/>
    <n v="18761.400000000001"/>
    <n v="731.15855999999997"/>
    <n v="1462.3171199999999"/>
    <n v="0"/>
    <n v="56284.200000000004"/>
    <n v="1.1123287671232878"/>
    <n v="625.38"/>
    <n v="13912.563287671235"/>
    <n v="70196.763287671245"/>
  </r>
  <r>
    <s v="R08040"/>
    <x v="1"/>
    <s v="Wade Landen  "/>
    <d v="2012-06-11T00:00:00"/>
    <s v="Banda 17"/>
    <x v="2"/>
    <n v="32744"/>
    <n v="2946.96"/>
    <n v="2946.96"/>
    <n v="2292.0800000000004"/>
    <n v="12770.16"/>
    <n v="8513.44"/>
    <n v="62213.600000000006"/>
    <n v="2370.6656000000003"/>
    <n v="4741.3312000000005"/>
    <n v="0"/>
    <n v="186640.80000000002"/>
    <n v="5.5643835616438357"/>
    <n v="2073.7866666666669"/>
    <n v="230786.88876712331"/>
    <n v="417427.68876712333"/>
  </r>
  <r>
    <s v="R07830"/>
    <x v="1"/>
    <s v="Valeria Boothby  "/>
    <d v="2012-09-22T00:00:00"/>
    <s v="Banda 15"/>
    <x v="3"/>
    <n v="11316.75"/>
    <n v="1018.5074999999999"/>
    <n v="1358.01"/>
    <n v="1471.1775"/>
    <n v="3621.36"/>
    <n v="3055.5225"/>
    <n v="21841.327499999999"/>
    <n v="851.01959999999997"/>
    <n v="1702.0391999999999"/>
    <n v="0"/>
    <n v="65523.982499999998"/>
    <n v="5.2821917808219174"/>
    <n v="728.04425000000003"/>
    <n v="76913.387068493146"/>
    <n v="142437.36956849316"/>
  </r>
  <r>
    <s v="R-7565"/>
    <x v="0"/>
    <s v="Tyrell Herrmann  "/>
    <d v="2016-06-03T00:00:00"/>
    <s v="Banda 15"/>
    <x v="3"/>
    <n v="8027.25"/>
    <n v="401.36250000000001"/>
    <n v="240.8175"/>
    <n v="240.8175"/>
    <n v="3050.355"/>
    <n v="2167.3575000000001"/>
    <n v="14127.959999999997"/>
    <n v="529.79849999999999"/>
    <n v="1059.597"/>
    <n v="0"/>
    <n v="42383.87999999999"/>
    <n v="1.5835616438356164"/>
    <n v="470.9319999999999"/>
    <n v="14914.997041095887"/>
    <n v="57298.877041095875"/>
  </r>
  <r>
    <s v="G-7571"/>
    <x v="1"/>
    <s v="Tomoko Vierra  "/>
    <d v="2016-02-20T00:00:00"/>
    <s v="Banda 17"/>
    <x v="0"/>
    <n v="31286.2"/>
    <n v="3128.6200000000003"/>
    <n v="1251.4480000000001"/>
    <n v="4692.93"/>
    <n v="10011.584000000001"/>
    <n v="11575.894"/>
    <n v="61946.675999999999"/>
    <n v="2521.6677200000004"/>
    <n v="5043.3354400000007"/>
    <n v="5043.3354400000007"/>
    <n v="185840.02799999999"/>
    <n v="1.8684931506849316"/>
    <n v="2064.8892000000001"/>
    <n v="77164.626542465761"/>
    <n v="263004.65454246575"/>
  </r>
  <r>
    <s v="G-8202"/>
    <x v="0"/>
    <s v="Jeane Putney  "/>
    <d v="2016-02-13T00:00:00"/>
    <s v="Banda 15"/>
    <x v="2"/>
    <n v="12995"/>
    <n v="649.75"/>
    <n v="389.84999999999997"/>
    <n v="909.65000000000009"/>
    <n v="3638.6000000000004"/>
    <n v="4808.1499999999996"/>
    <n v="23391"/>
    <n v="935.63999999999987"/>
    <n v="1871.2799999999997"/>
    <n v="0"/>
    <n v="70173"/>
    <n v="1.8876712328767122"/>
    <n v="779.7"/>
    <n v="29436.345205479451"/>
    <n v="99609.345205479447"/>
  </r>
  <r>
    <s v="R-7836"/>
    <x v="5"/>
    <s v="Audrie Ehlert  "/>
    <d v="2016-03-30T00:00:00"/>
    <s v="Banda 15"/>
    <x v="0"/>
    <n v="14746.6"/>
    <n v="884.79599999999994"/>
    <n v="1917.0580000000002"/>
    <n v="737.33"/>
    <n v="5308.7759999999998"/>
    <n v="4423.9799999999996"/>
    <n v="28018.540000000005"/>
    <n v="1077.9764599999999"/>
    <n v="2155.9529199999997"/>
    <n v="2155.9529199999997"/>
    <n v="84055.62000000001"/>
    <n v="1.7616438356164383"/>
    <n v="933.95133333333354"/>
    <n v="32905.792182648409"/>
    <n v="116961.41218264842"/>
  </r>
  <r>
    <s v="G07337"/>
    <x v="7"/>
    <s v="Sandy Faison  "/>
    <d v="2013-09-25T00:00:00"/>
    <s v="Banda 15"/>
    <x v="1"/>
    <n v="13112.1"/>
    <n v="1048.9680000000001"/>
    <n v="1704.5730000000001"/>
    <n v="786.726"/>
    <n v="5244.84"/>
    <n v="3409.1460000000002"/>
    <n v="25306.353000000003"/>
    <n v="959.80572000000006"/>
    <n v="1919.6114400000001"/>
    <n v="0"/>
    <n v="75919.059000000008"/>
    <n v="4.2739726027397262"/>
    <n v="843.54510000000005"/>
    <n v="72105.772931506857"/>
    <n v="148024.83193150687"/>
  </r>
  <r>
    <s v="L07567"/>
    <x v="0"/>
    <s v="Clara Lamas  "/>
    <d v="2014-10-22T00:00:00"/>
    <s v="Banda 15"/>
    <x v="1"/>
    <n v="10187.1"/>
    <n v="1018.71"/>
    <n v="305.613"/>
    <n v="203.74200000000002"/>
    <n v="3871.098"/>
    <n v="3769.2270000000003"/>
    <n v="19355.490000000002"/>
    <n v="769.12604999999996"/>
    <n v="1538.2520999999999"/>
    <n v="0"/>
    <n v="58066.47"/>
    <n v="3.2"/>
    <n v="645.18300000000011"/>
    <n v="41291.712000000007"/>
    <n v="99358.182000000001"/>
  </r>
  <r>
    <s v="L-8092"/>
    <x v="1"/>
    <s v="Susanna Vosburgh  "/>
    <d v="2013-03-31T00:00:00"/>
    <s v="Banda 20"/>
    <x v="1"/>
    <n v="55903.5"/>
    <n v="3913.2450000000003"/>
    <n v="559.03499999999997"/>
    <n v="2236.14"/>
    <n v="16771.05"/>
    <n v="19007.190000000002"/>
    <n v="98390.16"/>
    <n v="3879.7029000000002"/>
    <n v="7759.4058000000005"/>
    <n v="0"/>
    <n v="295170.48"/>
    <n v="4.7616438356164386"/>
    <n v="3279.672"/>
    <n v="312332.59923287673"/>
    <n v="607503.07923287665"/>
  </r>
  <r>
    <s v="G07456"/>
    <x v="0"/>
    <s v="Margurite Everton  "/>
    <d v="2014-11-18T00:00:00"/>
    <s v="Banda 15"/>
    <x v="2"/>
    <n v="13742"/>
    <n v="1236.78"/>
    <n v="2061.2999999999997"/>
    <n v="961.94"/>
    <n v="4534.8600000000006"/>
    <n v="4122.5999999999995"/>
    <n v="26659.48"/>
    <n v="1041.6435999999999"/>
    <n v="2083.2871999999998"/>
    <n v="0"/>
    <n v="79978.44"/>
    <n v="3.1260273972602741"/>
    <n v="888.64933333333329"/>
    <n v="55558.843251141545"/>
    <n v="135537.28325114155"/>
  </r>
  <r>
    <s v="L07896"/>
    <x v="0"/>
    <s v="Cristopher Stroble  "/>
    <d v="2014-08-03T00:00:00"/>
    <s v="Banda 15"/>
    <x v="2"/>
    <n v="14358"/>
    <n v="1292.22"/>
    <n v="143.58000000000001"/>
    <n v="861.48"/>
    <n v="4881.72"/>
    <n v="4307.3999999999996"/>
    <n v="25844.400000000001"/>
    <n v="1005.06"/>
    <n v="2010.12"/>
    <n v="0"/>
    <n v="77533.200000000012"/>
    <n v="3.419178082191781"/>
    <n v="861.48"/>
    <n v="58911.070684931503"/>
    <n v="136444.27068493151"/>
  </r>
  <r>
    <s v="L08276"/>
    <x v="0"/>
    <s v="Elayne Gauger  "/>
    <d v="2012-04-21T00:00:00"/>
    <s v="Banda 19"/>
    <x v="2"/>
    <n v="58548"/>
    <n v="5854.8"/>
    <n v="8782.1999999999989"/>
    <n v="5854.8"/>
    <n v="21662.76"/>
    <n v="22248.240000000002"/>
    <n v="122950.8"/>
    <n v="4959.0156000000006"/>
    <n v="9918.0312000000013"/>
    <n v="0"/>
    <n v="368852.4"/>
    <n v="5.7041095890410958"/>
    <n v="4098.3599999999997"/>
    <n v="467549.89150684926"/>
    <n v="836402.29150684923"/>
  </r>
  <r>
    <s v="A-7542"/>
    <x v="0"/>
    <s v="Adalberto Mcferrin  "/>
    <d v="2011-06-01T00:00:00"/>
    <s v="Banda 15"/>
    <x v="0"/>
    <n v="15749.800000000001"/>
    <n v="787.49000000000012"/>
    <n v="1417.482"/>
    <n v="2047.4740000000002"/>
    <n v="4094.9480000000003"/>
    <n v="4567.442"/>
    <n v="28664.635999999999"/>
    <n v="1121.3857600000001"/>
    <n v="2242.7715200000002"/>
    <n v="2242.7715200000002"/>
    <n v="85993.907999999996"/>
    <n v="6.5945205479452058"/>
    <n v="955.4878666666666"/>
    <n v="126019.68740091323"/>
    <n v="212013.59540091321"/>
  </r>
  <r>
    <s v="G08441"/>
    <x v="0"/>
    <s v="Edwardo Hardrick  "/>
    <d v="2011-04-15T00:00:00"/>
    <s v="Banda 19"/>
    <x v="2"/>
    <n v="58185"/>
    <n v="2909.25"/>
    <n v="8145.9000000000005"/>
    <n v="4654.8"/>
    <n v="16873.649999999998"/>
    <n v="20946.599999999999"/>
    <n v="111715.19999999998"/>
    <n v="4451.1524999999992"/>
    <n v="8902.3049999999985"/>
    <n v="0"/>
    <n v="335145.59999999998"/>
    <n v="6.7232876712328764"/>
    <n v="3723.8399999999992"/>
    <n v="500728.95123287663"/>
    <n v="835874.55123287661"/>
  </r>
  <r>
    <s v="A-7592"/>
    <x v="3"/>
    <s v="Kimberely Houtz  "/>
    <d v="2017-01-29T00:00:00"/>
    <s v="Banda 15"/>
    <x v="3"/>
    <n v="8259"/>
    <n v="660.72"/>
    <n v="660.72"/>
    <n v="247.76999999999998"/>
    <n v="2973.24"/>
    <n v="2560.29"/>
    <n v="15361.739999999998"/>
    <n v="594.64800000000002"/>
    <n v="1189.296"/>
    <n v="0"/>
    <n v="46085.219999999994"/>
    <n v="0.92602739726027394"/>
    <n v="512.05799999999988"/>
    <n v="9483.5947397260261"/>
    <n v="55568.814739726018"/>
  </r>
  <r>
    <s v="L07530"/>
    <x v="0"/>
    <s v="Nathalie Boettcher  "/>
    <d v="2017-07-18T00:00:00"/>
    <s v="Banda 17"/>
    <x v="2"/>
    <n v="27494"/>
    <n v="1924.5800000000002"/>
    <n v="2749.4"/>
    <n v="2199.52"/>
    <n v="7423.38"/>
    <n v="7148.4400000000005"/>
    <n v="48939.32"/>
    <n v="1883.3389999999999"/>
    <n v="3766.6779999999999"/>
    <n v="0"/>
    <n v="146817.96"/>
    <n v="0.46027397260273972"/>
    <n v="1631.3106666666667"/>
    <n v="15016.996821917808"/>
    <n v="161834.95682191779"/>
  </r>
  <r>
    <s v="R-7496"/>
    <x v="1"/>
    <s v="Davina Farraj  "/>
    <d v="2015-11-11T00:00:00"/>
    <s v="Banda 15"/>
    <x v="4"/>
    <n v="12858.75"/>
    <n v="1157.2874999999999"/>
    <n v="771.52499999999998"/>
    <n v="514.35"/>
    <n v="3600.4500000000003"/>
    <n v="4500.5625"/>
    <n v="23402.924999999999"/>
    <n v="934.83112499999993"/>
    <n v="1869.6622499999999"/>
    <n v="1869.6622499999999"/>
    <n v="70208.774999999994"/>
    <n v="2.1452054794520548"/>
    <n v="780.09749999999997"/>
    <n v="33469.388630136986"/>
    <n v="103678.16363013699"/>
  </r>
  <r>
    <s v="L07625"/>
    <x v="3"/>
    <s v="Earnest Anderton  "/>
    <d v="2012-02-29T00:00:00"/>
    <s v="Banda 16"/>
    <x v="1"/>
    <n v="16234.2"/>
    <n v="974.05200000000002"/>
    <n v="2272.7880000000005"/>
    <n v="1298.7360000000001"/>
    <n v="4870.26"/>
    <n v="4545.5760000000009"/>
    <n v="30195.612000000001"/>
    <n v="1165.6155600000002"/>
    <n v="2331.2311200000004"/>
    <n v="0"/>
    <n v="90586.83600000001"/>
    <n v="5.8465753424657532"/>
    <n v="1006.5204"/>
    <n v="117693.94704657534"/>
    <n v="208280.78304657535"/>
  </r>
  <r>
    <s v="G07381"/>
    <x v="0"/>
    <s v="Graciela Hufford  "/>
    <d v="2013-07-14T00:00:00"/>
    <s v="Banda 15"/>
    <x v="0"/>
    <n v="8983.7000000000007"/>
    <n v="628.85900000000015"/>
    <n v="1167.8810000000001"/>
    <n v="628.85900000000015"/>
    <n v="3503.6430000000005"/>
    <n v="2425.5990000000002"/>
    <n v="17338.541000000001"/>
    <n v="660.30195000000003"/>
    <n v="1320.6039000000001"/>
    <n v="1320.6039000000001"/>
    <n v="52015.623000000007"/>
    <n v="4.4739726027397264"/>
    <n v="577.95136666666667"/>
    <n v="51714.771603652975"/>
    <n v="103730.39460365298"/>
  </r>
  <r>
    <s v="R-8489"/>
    <x v="1"/>
    <s v="Pandora Chang  "/>
    <d v="2011-10-23T00:00:00"/>
    <s v="Banda 15"/>
    <x v="1"/>
    <n v="13769.1"/>
    <n v="688.45500000000004"/>
    <n v="1239.2190000000001"/>
    <n v="275.38200000000001"/>
    <n v="3993.0389999999998"/>
    <n v="3717.6570000000002"/>
    <n v="23682.851999999999"/>
    <n v="897.74531999999999"/>
    <n v="1795.49064"/>
    <n v="0"/>
    <n v="71048.555999999997"/>
    <n v="6.2"/>
    <n v="789.42840000000001"/>
    <n v="97889.121599999999"/>
    <n v="168937.6776"/>
  </r>
  <r>
    <s v="A08187"/>
    <x v="0"/>
    <s v="Nathalie Boettcher  "/>
    <d v="2016-12-30T00:00:00"/>
    <s v="Banda 18"/>
    <x v="2"/>
    <n v="46461"/>
    <n v="2787.66"/>
    <n v="2787.66"/>
    <n v="3716.88"/>
    <n v="18119.79"/>
    <n v="18584.400000000001"/>
    <n v="92457.390000000014"/>
    <n v="3702.9417000000003"/>
    <n v="7405.8834000000006"/>
    <n v="0"/>
    <n v="277372.17000000004"/>
    <n v="1.0082191780821919"/>
    <n v="3081.9130000000005"/>
    <n v="62144.875835616454"/>
    <n v="339517.04583561647"/>
  </r>
  <r>
    <s v="R07554"/>
    <x v="0"/>
    <s v="Elayne Gauger  "/>
    <d v="2015-10-25T00:00:00"/>
    <s v="Banda 15"/>
    <x v="1"/>
    <n v="13427.1"/>
    <n v="939.89700000000016"/>
    <n v="671.35500000000002"/>
    <n v="1879.7940000000003"/>
    <n v="4565.2140000000009"/>
    <n v="3356.7750000000001"/>
    <n v="24840.135000000002"/>
    <n v="951.98138999999992"/>
    <n v="1903.9627799999998"/>
    <n v="0"/>
    <n v="74520.404999999999"/>
    <n v="2.1917808219178081"/>
    <n v="828.00450000000012"/>
    <n v="36296.087671232883"/>
    <n v="110816.49267123287"/>
  </r>
  <r>
    <s v="L07709"/>
    <x v="1"/>
    <s v="Nena Custis  "/>
    <d v="2015-10-24T00:00:00"/>
    <s v="Banda 18"/>
    <x v="2"/>
    <n v="38189"/>
    <n v="2673.2300000000005"/>
    <n v="381.89"/>
    <n v="3437.0099999999998"/>
    <n v="9547.25"/>
    <n v="14893.710000000001"/>
    <n v="69122.090000000011"/>
    <n v="2822.1671000000001"/>
    <n v="5644.3342000000002"/>
    <n v="0"/>
    <n v="207366.27000000002"/>
    <n v="2.1945205479452055"/>
    <n v="2304.0696666666672"/>
    <n v="101126.56454794522"/>
    <n v="308492.83454794524"/>
  </r>
  <r>
    <s v="A07301"/>
    <x v="3"/>
    <s v="Earnest Anderton  "/>
    <d v="2014-07-22T00:00:00"/>
    <s v="Banda 16"/>
    <x v="2"/>
    <n v="22315"/>
    <n v="2231.5"/>
    <n v="2231.5"/>
    <n v="3124.1000000000004"/>
    <n v="6917.65"/>
    <n v="8926"/>
    <n v="45745.75"/>
    <n v="1881.1545000000001"/>
    <n v="3762.3090000000002"/>
    <n v="0"/>
    <n v="137237.25"/>
    <n v="3.452054794520548"/>
    <n v="1524.8583333333333"/>
    <n v="105277.89041095891"/>
    <n v="242515.14041095891"/>
  </r>
  <r>
    <s v="A07342"/>
    <x v="1"/>
    <s v="Herlinda Thorp  "/>
    <d v="2013-09-26T00:00:00"/>
    <s v="Banda 17"/>
    <x v="0"/>
    <n v="31396.2"/>
    <n v="2197.7340000000004"/>
    <n v="4081.5060000000003"/>
    <n v="4081.5060000000003"/>
    <n v="9104.8979999999992"/>
    <n v="12558.480000000001"/>
    <n v="63420.324000000008"/>
    <n v="2593.3261200000002"/>
    <n v="5186.6522400000003"/>
    <n v="5186.6522400000003"/>
    <n v="190260.97200000001"/>
    <n v="4.2712328767123289"/>
    <n v="2114.0108000000005"/>
    <n v="180588.64861369866"/>
    <n v="370849.62061369867"/>
  </r>
  <r>
    <s v="R-7407"/>
    <x v="1"/>
    <s v="Roosevelt Saleem  "/>
    <d v="2013-07-17T00:00:00"/>
    <s v="Banda 15"/>
    <x v="2"/>
    <n v="15094"/>
    <n v="905.64"/>
    <n v="150.94"/>
    <n v="2113.1600000000003"/>
    <n v="3773.5"/>
    <n v="3924.44"/>
    <n v="25961.68"/>
    <n v="1006.7698"/>
    <n v="2013.5396000000001"/>
    <n v="0"/>
    <n v="77885.040000000008"/>
    <n v="4.4657534246575343"/>
    <n v="865.3893333333333"/>
    <n v="77292.30757990868"/>
    <n v="155177.34757990867"/>
  </r>
  <r>
    <s v="L-8098"/>
    <x v="1"/>
    <s v="Tomoko Vierra  "/>
    <d v="2016-09-29T00:00:00"/>
    <s v="Banda 17"/>
    <x v="2"/>
    <n v="21348"/>
    <n v="1921.32"/>
    <n v="1707.8400000000001"/>
    <n v="640.43999999999994"/>
    <n v="5550.4800000000005"/>
    <n v="5977.4400000000005"/>
    <n v="37145.519999999997"/>
    <n v="1440.9900000000002"/>
    <n v="2881.9800000000005"/>
    <n v="0"/>
    <n v="111436.56"/>
    <n v="1.2602739726027397"/>
    <n v="1238.184"/>
    <n v="31209.021369863014"/>
    <n v="142645.58136986301"/>
  </r>
  <r>
    <s v="R-7501"/>
    <x v="3"/>
    <s v="Janene Wellman  "/>
    <d v="2013-08-10T00:00:00"/>
    <s v="Banda 18"/>
    <x v="0"/>
    <n v="44388.3"/>
    <n v="2219.4150000000004"/>
    <n v="2663.2980000000002"/>
    <n v="3107.1810000000005"/>
    <n v="13760.373000000001"/>
    <n v="17311.437000000002"/>
    <n v="83450.004000000015"/>
    <n v="3351.3166500000002"/>
    <n v="6702.6333000000004"/>
    <n v="6702.6333000000004"/>
    <n v="250350.01200000005"/>
    <n v="4.4000000000000004"/>
    <n v="2781.6668000000004"/>
    <n v="244786.67840000006"/>
    <n v="495136.69040000008"/>
  </r>
  <r>
    <s v="L-7864"/>
    <x v="5"/>
    <s v="Jayme Tolleson  "/>
    <d v="2016-02-08T00:00:00"/>
    <s v="Banda 15"/>
    <x v="2"/>
    <n v="8535"/>
    <n v="426.75"/>
    <n v="512.1"/>
    <n v="1024.2"/>
    <n v="2304.4500000000003"/>
    <n v="2219.1"/>
    <n v="15021.600000000002"/>
    <n v="577.81950000000006"/>
    <n v="1155.6390000000001"/>
    <n v="0"/>
    <n v="45064.800000000003"/>
    <n v="1.9013698630136986"/>
    <n v="500.72000000000008"/>
    <n v="19041.078356164388"/>
    <n v="64105.878356164394"/>
  </r>
  <r>
    <s v="A08463"/>
    <x v="1"/>
    <s v="Willian Lahr  "/>
    <d v="2012-03-05T00:00:00"/>
    <s v="Banda 16"/>
    <x v="2"/>
    <n v="17728"/>
    <n v="1063.68"/>
    <n v="1950.08"/>
    <n v="2304.64"/>
    <n v="6382.08"/>
    <n v="4963.84"/>
    <n v="34392.320000000007"/>
    <n v="1327.8271999999999"/>
    <n v="2655.6543999999999"/>
    <n v="0"/>
    <n v="103176.96000000002"/>
    <n v="5.8328767123287673"/>
    <n v="1146.4106666666669"/>
    <n v="133737.44160730595"/>
    <n v="236914.40160730598"/>
  </r>
  <r>
    <s v="A08217"/>
    <x v="0"/>
    <s v="Clara Lamas  "/>
    <d v="2014-04-02T00:00:00"/>
    <s v="Banda 17"/>
    <x v="2"/>
    <n v="23444"/>
    <n v="2109.96"/>
    <n v="2344.4"/>
    <n v="1875.52"/>
    <n v="7970.9600000000009"/>
    <n v="7267.64"/>
    <n v="45012.480000000003"/>
    <n v="1765.3332"/>
    <n v="3530.6664000000001"/>
    <n v="0"/>
    <n v="135037.44"/>
    <n v="3.7561643835616438"/>
    <n v="1500.4160000000002"/>
    <n v="112716.18279452056"/>
    <n v="247753.62279452058"/>
  </r>
  <r>
    <s v="G-7614"/>
    <x v="1"/>
    <s v="Sarai Darosa  "/>
    <d v="2012-07-26T00:00:00"/>
    <s v="Banda 15"/>
    <x v="2"/>
    <n v="12627"/>
    <n v="1262.7"/>
    <n v="1262.7"/>
    <n v="1767.7800000000002"/>
    <n v="3914.37"/>
    <n v="3283.02"/>
    <n v="24117.57"/>
    <n v="940.71150000000011"/>
    <n v="1881.4230000000002"/>
    <n v="0"/>
    <n v="72352.709999999992"/>
    <n v="5.441095890410959"/>
    <n v="803.91899999999998"/>
    <n v="87484.007342465746"/>
    <n v="159836.71734246574"/>
  </r>
  <r>
    <s v="G-8020"/>
    <x v="0"/>
    <s v="Adelia Monty  "/>
    <d v="2015-03-04T00:00:00"/>
    <s v="Banda 17"/>
    <x v="2"/>
    <n v="31898"/>
    <n v="2870.8199999999997"/>
    <n v="3189.8"/>
    <n v="3508.78"/>
    <n v="11164.3"/>
    <n v="12121.24"/>
    <n v="64752.939999999995"/>
    <n v="2615.636"/>
    <n v="5231.2719999999999"/>
    <n v="0"/>
    <n v="194258.81999999998"/>
    <n v="2.8356164383561642"/>
    <n v="2158.431333333333"/>
    <n v="122409.66739726026"/>
    <n v="316668.48739726027"/>
  </r>
  <r>
    <s v="A07378"/>
    <x v="4"/>
    <s v="Justa Boer  "/>
    <d v="2012-01-31T00:00:00"/>
    <s v="Banda 16"/>
    <x v="2"/>
    <n v="20213"/>
    <n v="1617.04"/>
    <n v="606.39"/>
    <n v="1617.04"/>
    <n v="7074.5499999999993"/>
    <n v="7883.0700000000006"/>
    <n v="39011.090000000004"/>
    <n v="1572.5713999999998"/>
    <n v="3145.1427999999996"/>
    <n v="0"/>
    <n v="117033.27000000002"/>
    <n v="5.9260273972602739"/>
    <n v="1300.3696666666667"/>
    <n v="154120.52542465754"/>
    <n v="271153.79542465752"/>
  </r>
  <r>
    <s v="A-8410"/>
    <x v="4"/>
    <s v="Sterling Huston  "/>
    <d v="2016-06-25T00:00:00"/>
    <s v="Banda 18"/>
    <x v="2"/>
    <n v="40198"/>
    <n v="4019.8"/>
    <n v="803.96"/>
    <n v="4421.78"/>
    <n v="13667.320000000002"/>
    <n v="14873.26"/>
    <n v="77984.12"/>
    <n v="3151.5232000000001"/>
    <n v="6303.0464000000002"/>
    <n v="0"/>
    <n v="233952.36"/>
    <n v="1.5232876712328767"/>
    <n v="2599.4706666666666"/>
    <n v="79194.832365296796"/>
    <n v="313147.19236529677"/>
  </r>
  <r>
    <s v="A-7539"/>
    <x v="0"/>
    <s v="Frankie Koester  "/>
    <d v="2016-07-19T00:00:00"/>
    <s v="Banda 17"/>
    <x v="1"/>
    <n v="25473.600000000002"/>
    <n v="2547.3600000000006"/>
    <n v="254.73600000000002"/>
    <n v="1018.9440000000001"/>
    <n v="7642.08"/>
    <n v="8151.5520000000006"/>
    <n v="45088.272000000004"/>
    <n v="1778.0572800000002"/>
    <n v="3556.1145600000004"/>
    <n v="0"/>
    <n v="135264.81600000002"/>
    <n v="1.4575342465753425"/>
    <n v="1502.9424000000001"/>
    <n v="43811.800372602745"/>
    <n v="179076.61637260276"/>
  </r>
  <r>
    <s v="R07311"/>
    <x v="4"/>
    <s v="Ladawn Karner  "/>
    <d v="2014-03-26T00:00:00"/>
    <s v="Banda 15"/>
    <x v="1"/>
    <n v="9728.1"/>
    <n v="680.9670000000001"/>
    <n v="972.81000000000006"/>
    <n v="1167.3720000000001"/>
    <n v="2821.1489999999999"/>
    <n v="3210.2730000000001"/>
    <n v="18580.670999999998"/>
    <n v="739.3356"/>
    <n v="1478.6712"/>
    <n v="0"/>
    <n v="55742.012999999992"/>
    <n v="3.7753424657534245"/>
    <n v="619.35569999999996"/>
    <n v="46765.597512328764"/>
    <n v="102507.61051232876"/>
  </r>
  <r>
    <s v="A-7782"/>
    <x v="1"/>
    <s v="Trudy Gaulding  "/>
    <d v="2016-02-23T00:00:00"/>
    <s v="Banda 15"/>
    <x v="0"/>
    <n v="9454.5"/>
    <n v="756.36"/>
    <n v="1039.9950000000001"/>
    <n v="283.63499999999999"/>
    <n v="3498.165"/>
    <n v="3498.165"/>
    <n v="18530.820000000003"/>
    <n v="734.61464999999998"/>
    <n v="1469.2293"/>
    <n v="1469.2293"/>
    <n v="55592.460000000006"/>
    <n v="1.8602739726027397"/>
    <n v="617.69400000000007"/>
    <n v="22981.601424657536"/>
    <n v="78574.061424657542"/>
  </r>
  <r>
    <s v="R-8020"/>
    <x v="3"/>
    <s v="Leontine Longacre  "/>
    <d v="2011-04-05T00:00:00"/>
    <s v="Banda 15"/>
    <x v="0"/>
    <n v="15303.2"/>
    <n v="1377.288"/>
    <n v="918.19200000000001"/>
    <n v="918.19200000000001"/>
    <n v="5815.2160000000003"/>
    <n v="4437.9279999999999"/>
    <n v="28770.016"/>
    <n v="1109.482"/>
    <n v="2218.9639999999999"/>
    <n v="2218.9639999999999"/>
    <n v="86310.047999999995"/>
    <n v="6.7506849315068491"/>
    <n v="959.00053333333335"/>
    <n v="129478.20899360732"/>
    <n v="215788.25699360733"/>
  </r>
  <r>
    <s v="L07862"/>
    <x v="6"/>
    <s v="Willian Lahr  "/>
    <d v="2012-01-07T00:00:00"/>
    <s v="Banda 19"/>
    <x v="2"/>
    <n v="64634"/>
    <n v="5817.0599999999995"/>
    <n v="3231.7000000000003"/>
    <n v="5817.0599999999995"/>
    <n v="21329.22"/>
    <n v="16804.84"/>
    <n v="117633.87999999999"/>
    <n v="4524.38"/>
    <n v="9048.76"/>
    <n v="0"/>
    <n v="352901.63999999996"/>
    <n v="5.9917808219178079"/>
    <n v="3921.1293333333329"/>
    <n v="469890.95079452044"/>
    <n v="822792.59079452045"/>
  </r>
  <r>
    <s v="R08314"/>
    <x v="3"/>
    <s v="Ileen Reynosa  "/>
    <d v="2016-04-07T00:00:00"/>
    <s v="Banda 15"/>
    <x v="2"/>
    <n v="11267"/>
    <n v="563.35"/>
    <n v="1239.3700000000001"/>
    <n v="563.35"/>
    <n v="3492.77"/>
    <n v="4394.13"/>
    <n v="21519.97"/>
    <n v="861.92549999999994"/>
    <n v="1723.8509999999999"/>
    <n v="0"/>
    <n v="64559.91"/>
    <n v="1.7397260273972603"/>
    <n v="717.33233333333339"/>
    <n v="24959.234611872147"/>
    <n v="89519.144611872151"/>
  </r>
  <r>
    <s v="R-7328"/>
    <x v="3"/>
    <s v="Ladawn Karner  "/>
    <d v="2015-02-12T00:00:00"/>
    <s v="Banda 16"/>
    <x v="1"/>
    <n v="18064.8"/>
    <n v="1445.184"/>
    <n v="1987.1279999999999"/>
    <n v="1987.1279999999999"/>
    <n v="6322.6799999999994"/>
    <n v="7225.92"/>
    <n v="37032.840000000004"/>
    <n v="1502.99136"/>
    <n v="3005.98272"/>
    <n v="0"/>
    <n v="111098.52000000002"/>
    <n v="2.8904109589041096"/>
    <n v="1234.4280000000001"/>
    <n v="71360.084383561654"/>
    <n v="182458.60438356167"/>
  </r>
  <r>
    <s v="R07747"/>
    <x v="0"/>
    <s v="January Heslop  "/>
    <d v="2012-03-02T00:00:00"/>
    <s v="Banda 15"/>
    <x v="1"/>
    <n v="8163.9000000000005"/>
    <n v="816.3900000000001"/>
    <n v="571.47300000000007"/>
    <n v="816.3900000000001"/>
    <n v="3102.2820000000002"/>
    <n v="3020.643"/>
    <n v="16491.078000000001"/>
    <n v="662.09229000000005"/>
    <n v="1324.1845800000001"/>
    <n v="0"/>
    <n v="49473.234000000004"/>
    <n v="5.8410958904109593"/>
    <n v="549.70260000000007"/>
    <n v="64217.311956164398"/>
    <n v="113690.54595616439"/>
  </r>
  <r>
    <s v="G07476"/>
    <x v="0"/>
    <s v="Margurite Everton  "/>
    <d v="2014-04-16T00:00:00"/>
    <s v="Banda 15"/>
    <x v="2"/>
    <n v="9852"/>
    <n v="689.6400000000001"/>
    <n v="591.12"/>
    <n v="1477.8"/>
    <n v="3645.24"/>
    <n v="2463"/>
    <n v="18718.8"/>
    <n v="716.24039999999991"/>
    <n v="1432.4807999999998"/>
    <n v="0"/>
    <n v="56156.399999999994"/>
    <n v="3.7178082191780821"/>
    <n v="623.95999999999992"/>
    <n v="46395.272328767118"/>
    <n v="102551.6723287671"/>
  </r>
  <r>
    <s v="A-7302"/>
    <x v="1"/>
    <s v="Margurite Everton  "/>
    <d v="2013-07-10T00:00:00"/>
    <s v="Banda 15"/>
    <x v="2"/>
    <n v="10418"/>
    <n v="1041.8"/>
    <n v="1041.8"/>
    <n v="1041.8"/>
    <n v="2604.5"/>
    <n v="3958.84"/>
    <n v="20106.739999999998"/>
    <n v="824.0637999999999"/>
    <n v="1648.1275999999998"/>
    <n v="0"/>
    <n v="60320.219999999994"/>
    <n v="4.484931506849315"/>
    <n v="670.22466666666662"/>
    <n v="60118.234484018256"/>
    <n v="120438.45448401825"/>
  </r>
  <r>
    <s v="L-7465"/>
    <x v="4"/>
    <s v="Della Muniz  "/>
    <d v="2014-04-13T00:00:00"/>
    <s v="Banda 17"/>
    <x v="1"/>
    <n v="24432.3"/>
    <n v="1465.9379999999999"/>
    <n v="2687.5529999999999"/>
    <n v="3664.8449999999998"/>
    <n v="6841.0440000000008"/>
    <n v="7818.3360000000002"/>
    <n v="46910.016000000003"/>
    <n v="1864.1844900000001"/>
    <n v="3728.3689800000002"/>
    <n v="0"/>
    <n v="140730.04800000001"/>
    <n v="3.7260273972602738"/>
    <n v="1563.6672000000001"/>
    <n v="116525.3365479452"/>
    <n v="257255.38454794523"/>
  </r>
  <r>
    <s v="A-7920"/>
    <x v="1"/>
    <s v="Veola Frase  "/>
    <d v="2011-01-04T00:00:00"/>
    <s v="Banda 15"/>
    <x v="1"/>
    <n v="13612.5"/>
    <n v="680.625"/>
    <n v="680.625"/>
    <n v="272.25"/>
    <n v="5172.75"/>
    <n v="4492.125"/>
    <n v="24910.875"/>
    <n v="959.68125000000009"/>
    <n v="1919.3625000000002"/>
    <n v="0"/>
    <n v="74732.625"/>
    <n v="7"/>
    <n v="830.36249999999995"/>
    <n v="116250.75"/>
    <n v="190983.375"/>
  </r>
  <r>
    <s v="A-7500"/>
    <x v="0"/>
    <s v="Leontine Longacre  "/>
    <d v="2011-10-04T00:00:00"/>
    <s v="Banda 15"/>
    <x v="1"/>
    <n v="10888.2"/>
    <n v="762.17400000000009"/>
    <n v="217.76400000000001"/>
    <n v="1415.4660000000001"/>
    <n v="4028.634"/>
    <n v="3701.9880000000007"/>
    <n v="21014.226000000002"/>
    <n v="831.8584800000001"/>
    <n v="1663.7169600000002"/>
    <n v="0"/>
    <n v="63042.678000000007"/>
    <n v="6.2520547945205482"/>
    <n v="700.47420000000011"/>
    <n v="87588.061610958917"/>
    <n v="150630.73961095893"/>
  </r>
  <r>
    <s v="A-7861"/>
    <x v="1"/>
    <s v="Mary Herb  "/>
    <d v="2017-09-06T00:00:00"/>
    <s v="Banda 15"/>
    <x v="0"/>
    <n v="15695.900000000001"/>
    <n v="941.75400000000002"/>
    <n v="313.91800000000006"/>
    <n v="784.79500000000007"/>
    <n v="3923.9750000000004"/>
    <n v="4865.7290000000003"/>
    <n v="26526.071000000004"/>
    <n v="1037.49899"/>
    <n v="2074.9979800000001"/>
    <n v="2074.9979800000001"/>
    <n v="79578.213000000018"/>
    <n v="0.32328767123287672"/>
    <n v="884.20236666666676"/>
    <n v="5717.0344803652979"/>
    <n v="85295.247480365317"/>
  </r>
  <r>
    <s v="A-7817"/>
    <x v="1"/>
    <s v="Enrique Kehrer  "/>
    <d v="2017-03-04T00:00:00"/>
    <s v="Banda 16"/>
    <x v="2"/>
    <n v="17617"/>
    <n v="1409.3600000000001"/>
    <n v="1057.02"/>
    <n v="2290.21"/>
    <n v="5108.9299999999994"/>
    <n v="5285.0999999999995"/>
    <n v="32767.62"/>
    <n v="1293.0877999999998"/>
    <n v="2586.1755999999996"/>
    <n v="0"/>
    <n v="98302.86"/>
    <n v="0.83287671232876714"/>
    <n v="1092.2539999999999"/>
    <n v="18194.258410958904"/>
    <n v="116497.11841095891"/>
  </r>
  <r>
    <s v="L08094"/>
    <x v="1"/>
    <s v="Herlinda Thorp  "/>
    <d v="2012-01-14T00:00:00"/>
    <s v="Banda 15"/>
    <x v="0"/>
    <n v="16526.400000000001"/>
    <n v="1156.8480000000002"/>
    <n v="2313.6960000000004"/>
    <n v="1156.8480000000002"/>
    <n v="5618.9760000000006"/>
    <n v="5453.7120000000004"/>
    <n v="32226.480000000003"/>
    <n v="1265.9222400000003"/>
    <n v="2531.8444800000007"/>
    <n v="2531.8444800000007"/>
    <n v="96679.44"/>
    <n v="5.9726027397260273"/>
    <n v="1074.2160000000001"/>
    <n v="128317.3084931507"/>
    <n v="224996.74849315069"/>
  </r>
  <r>
    <s v="L08199"/>
    <x v="6"/>
    <s v="Brigida Arzate  "/>
    <d v="2014-09-13T00:00:00"/>
    <s v="Banda 15"/>
    <x v="2"/>
    <n v="14758"/>
    <n v="1475.8000000000002"/>
    <n v="1033.0600000000002"/>
    <n v="147.58000000000001"/>
    <n v="5608.04"/>
    <n v="5755.62"/>
    <n v="28778.100000000002"/>
    <n v="1151.1240000000003"/>
    <n v="2302.2480000000005"/>
    <n v="0"/>
    <n v="86334.3"/>
    <n v="3.3068493150684932"/>
    <n v="959.2700000000001"/>
    <n v="63443.226849315077"/>
    <n v="149777.52684931509"/>
  </r>
  <r>
    <s v="G-7647"/>
    <x v="0"/>
    <s v="Pandora Chang  "/>
    <d v="2016-09-30T00:00:00"/>
    <s v="Banda 15"/>
    <x v="2"/>
    <n v="9648"/>
    <n v="964.80000000000007"/>
    <n v="1061.28"/>
    <n v="578.88"/>
    <n v="2508.48"/>
    <n v="2604.96"/>
    <n v="17366.399999999998"/>
    <n v="676.32479999999998"/>
    <n v="1352.6496"/>
    <n v="0"/>
    <n v="52099.199999999997"/>
    <n v="1.2575342465753425"/>
    <n v="578.87999999999988"/>
    <n v="14559.228493150684"/>
    <n v="66658.428493150685"/>
  </r>
  <r>
    <s v="A-7347"/>
    <x v="1"/>
    <s v="Sha Desimone  "/>
    <d v="2010-11-28T00:00:00"/>
    <s v="Banda 15"/>
    <x v="1"/>
    <n v="8201.7000000000007"/>
    <n v="410.08500000000004"/>
    <n v="410.08500000000004"/>
    <n v="328.06800000000004"/>
    <n v="2132.4420000000005"/>
    <n v="2050.4250000000002"/>
    <n v="13532.805"/>
    <n v="510.96591000000001"/>
    <n v="1021.93182"/>
    <n v="0"/>
    <n v="40598.415000000001"/>
    <n v="7.1013698630136988"/>
    <n v="451.09350000000001"/>
    <n v="64067.635726027402"/>
    <n v="104666.0507260274"/>
  </r>
  <r>
    <s v="R-7705"/>
    <x v="1"/>
    <s v="Charisse Weist  "/>
    <d v="2015-12-02T00:00:00"/>
    <s v="Banda 16"/>
    <x v="4"/>
    <n v="18837.5"/>
    <n v="941.875"/>
    <n v="376.75"/>
    <n v="2448.875"/>
    <n v="4897.75"/>
    <n v="7535"/>
    <n v="35037.75"/>
    <n v="1433.5337500000001"/>
    <n v="2867.0675000000001"/>
    <n v="2867.0675000000001"/>
    <n v="105113.25"/>
    <n v="2.0876712328767124"/>
    <n v="1167.925"/>
    <n v="48764.868493150687"/>
    <n v="153878.11849315069"/>
  </r>
  <r>
    <s v="G-7372"/>
    <x v="0"/>
    <s v="Margareta Schwing  "/>
    <d v="2014-04-25T00:00:00"/>
    <s v="Banda 19"/>
    <x v="2"/>
    <n v="60259"/>
    <n v="4218.13"/>
    <n v="5423.3099999999995"/>
    <n v="7833.67"/>
    <n v="22295.829999999998"/>
    <n v="15667.34"/>
    <n v="115697.28"/>
    <n v="4435.0623999999998"/>
    <n v="8870.1247999999996"/>
    <n v="0"/>
    <n v="347091.83999999997"/>
    <n v="3.6931506849315068"/>
    <n v="3856.576"/>
    <n v="284858.32591780822"/>
    <n v="631950.16591780819"/>
  </r>
  <r>
    <s v="L07689"/>
    <x v="3"/>
    <s v="Lynne Gainey  "/>
    <d v="2016-10-21T00:00:00"/>
    <s v="Banda 15"/>
    <x v="2"/>
    <n v="8734"/>
    <n v="524.04"/>
    <n v="436.70000000000005"/>
    <n v="786.06"/>
    <n v="3056.8999999999996"/>
    <n v="3144.24"/>
    <n v="16681.940000000002"/>
    <n v="662.03719999999998"/>
    <n v="1324.0744"/>
    <n v="0"/>
    <n v="50045.820000000007"/>
    <n v="1.2"/>
    <n v="556.06466666666677"/>
    <n v="13345.552000000001"/>
    <n v="63391.37200000001"/>
  </r>
  <r>
    <s v="L-8496"/>
    <x v="7"/>
    <s v="Kimberely Houtz  "/>
    <d v="2015-04-23T00:00:00"/>
    <s v="Banda 16"/>
    <x v="0"/>
    <n v="23410.2"/>
    <n v="1404.6120000000001"/>
    <n v="2575.1220000000003"/>
    <n v="1872.816"/>
    <n v="6086.652"/>
    <n v="6086.652"/>
    <n v="41436.054000000004"/>
    <n v="1591.8936000000001"/>
    <n v="3183.7872000000002"/>
    <n v="3183.7872000000002"/>
    <n v="124308.16200000001"/>
    <n v="2.6986301369863015"/>
    <n v="1381.2018"/>
    <n v="74547.056054794521"/>
    <n v="198855.21805479453"/>
  </r>
  <r>
    <s v="G08394"/>
    <x v="7"/>
    <s v="Ladawn Karner  "/>
    <d v="2017-05-22T00:00:00"/>
    <s v="Banda 16"/>
    <x v="4"/>
    <n v="27536.25"/>
    <n v="2202.9"/>
    <n v="3579.7125000000001"/>
    <n v="1927.5375000000001"/>
    <n v="10188.4125"/>
    <n v="7710.1500000000005"/>
    <n v="53144.962500000001"/>
    <n v="2043.18975"/>
    <n v="4086.3795"/>
    <n v="4086.3795"/>
    <n v="159434.88750000001"/>
    <n v="0.61643835616438358"/>
    <n v="1771.49875"/>
    <n v="21840.395547945205"/>
    <n v="181275.28304794521"/>
  </r>
  <r>
    <s v="A08493"/>
    <x v="1"/>
    <s v="Charisse Weist  "/>
    <d v="2017-11-03T00:00:00"/>
    <s v="Banda 17"/>
    <x v="4"/>
    <n v="39582.5"/>
    <n v="3166.6"/>
    <n v="1583.3"/>
    <n v="395.82499999999999"/>
    <n v="9895.625"/>
    <n v="15833"/>
    <n v="70456.850000000006"/>
    <n v="2865.7730000000001"/>
    <n v="5731.5460000000003"/>
    <n v="5731.5460000000003"/>
    <n v="211370.55000000002"/>
    <n v="0.16438356164383561"/>
    <n v="2348.561666666667"/>
    <n v="7721.2986301369865"/>
    <n v="219091.84863013701"/>
  </r>
  <r>
    <s v="R-7804"/>
    <x v="1"/>
    <s v="Nathalie Boettcher  "/>
    <d v="2016-02-24T00:00:00"/>
    <s v="Banda 15"/>
    <x v="2"/>
    <n v="11849"/>
    <n v="1066.4099999999999"/>
    <n v="947.92000000000007"/>
    <n v="592.45000000000005"/>
    <n v="3199.23"/>
    <n v="3199.23"/>
    <n v="20854.240000000002"/>
    <n v="806.91690000000006"/>
    <n v="1613.8338000000001"/>
    <n v="0"/>
    <n v="62562.720000000001"/>
    <n v="1.8575342465753424"/>
    <n v="695.14133333333336"/>
    <n v="25824.976657534247"/>
    <n v="88387.696657534252"/>
  </r>
  <r>
    <s v="A08174"/>
    <x v="0"/>
    <s v="Elton Verrier  "/>
    <d v="2016-04-29T00:00:00"/>
    <s v="Banda 15"/>
    <x v="2"/>
    <n v="9347"/>
    <n v="654.29000000000008"/>
    <n v="934.7"/>
    <n v="654.29000000000008"/>
    <n v="2897.57"/>
    <n v="3177.98"/>
    <n v="17665.830000000002"/>
    <n v="699.15559999999994"/>
    <n v="1398.3111999999999"/>
    <n v="0"/>
    <n v="52997.490000000005"/>
    <n v="1.6794520547945206"/>
    <n v="588.8610000000001"/>
    <n v="19779.276328767126"/>
    <n v="72776.766328767131"/>
  </r>
  <r>
    <s v="G-7824"/>
    <x v="0"/>
    <s v="Sandy Faison  "/>
    <d v="2011-02-12T00:00:00"/>
    <s v="Banda 15"/>
    <x v="4"/>
    <n v="16580"/>
    <n v="1492.2"/>
    <n v="1989.6"/>
    <n v="829"/>
    <n v="6134.6"/>
    <n v="4476.6000000000004"/>
    <n v="31502"/>
    <n v="1205.3660000000002"/>
    <n v="2410.7320000000004"/>
    <n v="2410.7320000000004"/>
    <n v="94506"/>
    <n v="6.8931506849315065"/>
    <n v="1050.0666666666666"/>
    <n v="144765.35525114153"/>
    <n v="239271.35525114153"/>
  </r>
  <r>
    <s v="L-7658"/>
    <x v="0"/>
    <s v="Graciela Hufford  "/>
    <d v="2016-09-18T00:00:00"/>
    <s v="Banda 15"/>
    <x v="2"/>
    <n v="15468"/>
    <n v="1082.76"/>
    <n v="2320.1999999999998"/>
    <n v="773.40000000000009"/>
    <n v="4640.3999999999996"/>
    <n v="5877.84"/>
    <n v="30162.600000000002"/>
    <n v="1211.1443999999999"/>
    <n v="2422.2887999999998"/>
    <n v="0"/>
    <n v="90487.8"/>
    <n v="1.2904109589041095"/>
    <n v="1005.4200000000001"/>
    <n v="25948.099726027398"/>
    <n v="116435.8997260274"/>
  </r>
  <r>
    <s v="A-7789"/>
    <x v="0"/>
    <s v="Marinda Skelley  "/>
    <d v="2010-11-25T00:00:00"/>
    <s v="Banda 18"/>
    <x v="2"/>
    <n v="44566"/>
    <n v="3119.6200000000003"/>
    <n v="4456.6000000000004"/>
    <n v="5793.58"/>
    <n v="13815.46"/>
    <n v="11587.16"/>
    <n v="83338.420000000013"/>
    <n v="3217.6652000000004"/>
    <n v="6435.3304000000007"/>
    <n v="0"/>
    <n v="250015.26000000004"/>
    <n v="7.1095890410958908"/>
    <n v="2777.947333333334"/>
    <n v="395001.27835616446"/>
    <n v="645016.53835616447"/>
  </r>
  <r>
    <s v="A08284"/>
    <x v="3"/>
    <s v="Mayme Gorney  "/>
    <d v="2012-06-25T00:00:00"/>
    <s v="Banda 16"/>
    <x v="4"/>
    <n v="17937.5"/>
    <n v="896.875"/>
    <n v="1076.25"/>
    <n v="2690.625"/>
    <n v="4663.75"/>
    <n v="4843.125"/>
    <n v="32108.125"/>
    <n v="1248.45"/>
    <n v="2496.9"/>
    <n v="2496.9"/>
    <n v="96324.375"/>
    <n v="5.5260273972602736"/>
    <n v="1070.2708333333333"/>
    <n v="118286.91894977167"/>
    <n v="214611.29394977167"/>
  </r>
  <r>
    <s v="G08407"/>
    <x v="2"/>
    <s v="Santa Brister  "/>
    <d v="2013-12-05T00:00:00"/>
    <s v="Banda 15"/>
    <x v="2"/>
    <n v="9109"/>
    <n v="910.90000000000009"/>
    <n v="455.45000000000005"/>
    <n v="910.90000000000009"/>
    <n v="3188.1499999999996"/>
    <n v="2823.79"/>
    <n v="17398.189999999999"/>
    <n v="684.99680000000001"/>
    <n v="1369.9936"/>
    <n v="0"/>
    <n v="52194.569999999992"/>
    <n v="4.0794520547945208"/>
    <n v="579.93966666666665"/>
    <n v="47316.721296803655"/>
    <n v="99511.291296803654"/>
  </r>
  <r>
    <s v="G08343"/>
    <x v="1"/>
    <s v="Audrea Franke  "/>
    <d v="2011-08-15T00:00:00"/>
    <s v="Banda 17"/>
    <x v="2"/>
    <n v="28039"/>
    <n v="2523.5099999999998"/>
    <n v="2523.5099999999998"/>
    <n v="1121.56"/>
    <n v="7009.75"/>
    <n v="10094.039999999999"/>
    <n v="51311.369999999995"/>
    <n v="2066.4742999999999"/>
    <n v="4132.9485999999997"/>
    <n v="0"/>
    <n v="153934.10999999999"/>
    <n v="6.3890410958904109"/>
    <n v="1710.3789999999999"/>
    <n v="218553.63441095891"/>
    <n v="372487.7444109589"/>
  </r>
  <r>
    <s v="A08029"/>
    <x v="5"/>
    <s v="Marinda Skelley  "/>
    <d v="2012-11-09T00:00:00"/>
    <s v="Banda 17"/>
    <x v="2"/>
    <n v="31326"/>
    <n v="2192.8200000000002"/>
    <n v="2192.8200000000002"/>
    <n v="626.52"/>
    <n v="11590.619999999999"/>
    <n v="10964.099999999999"/>
    <n v="58892.88"/>
    <n v="2305.5935999999997"/>
    <n v="4611.1871999999994"/>
    <n v="0"/>
    <n v="176678.63999999998"/>
    <n v="5.1506849315068495"/>
    <n v="1963.096"/>
    <n v="202225.77972602739"/>
    <n v="378904.41972602741"/>
  </r>
  <r>
    <s v="G-7696"/>
    <x v="1"/>
    <s v="Mayra Stead  "/>
    <d v="2017-08-17T00:00:00"/>
    <s v="Banda 15"/>
    <x v="2"/>
    <n v="14072"/>
    <n v="1266.48"/>
    <n v="1125.76"/>
    <n v="1970.0800000000002"/>
    <n v="4362.32"/>
    <n v="3799.44"/>
    <n v="26596.079999999998"/>
    <n v="1038.5136"/>
    <n v="2077.0272"/>
    <n v="0"/>
    <n v="79788.239999999991"/>
    <n v="0.37808219178082192"/>
    <n v="886.53599999999994"/>
    <n v="6703.6694794520536"/>
    <n v="86491.90947945205"/>
  </r>
  <r>
    <s v="G-7596"/>
    <x v="0"/>
    <s v="Kimi Witter  "/>
    <d v="2016-06-09T00:00:00"/>
    <s v="Banda 18"/>
    <x v="1"/>
    <n v="35949.599999999999"/>
    <n v="1797.48"/>
    <n v="2156.9759999999997"/>
    <n v="4673.4480000000003"/>
    <n v="9706.3919999999998"/>
    <n v="11503.871999999999"/>
    <n v="65787.767999999996"/>
    <n v="2602.7510400000001"/>
    <n v="5205.5020800000002"/>
    <n v="0"/>
    <n v="197363.304"/>
    <n v="1.5671232876712329"/>
    <n v="2192.9256"/>
    <n v="68731.695517808228"/>
    <n v="266094.9995178082"/>
  </r>
  <r>
    <s v="L-7450"/>
    <x v="1"/>
    <s v="Kristan Botelho  "/>
    <d v="2014-09-25T00:00:00"/>
    <s v="Banda 15"/>
    <x v="1"/>
    <n v="12290.4"/>
    <n v="983.23199999999997"/>
    <n v="1474.848"/>
    <n v="491.61599999999999"/>
    <n v="3441.3120000000004"/>
    <n v="4547.4479999999994"/>
    <n v="23228.856"/>
    <n v="932.8413599999999"/>
    <n v="1865.6827199999998"/>
    <n v="0"/>
    <n v="69686.567999999999"/>
    <n v="3.2739726027397262"/>
    <n v="774.29520000000002"/>
    <n v="50700.425424657536"/>
    <n v="120386.99342465753"/>
  </r>
  <r>
    <s v="G08413"/>
    <x v="0"/>
    <s v="Juliet Pass  "/>
    <d v="2017-02-13T00:00:00"/>
    <s v="Banda 17"/>
    <x v="0"/>
    <n v="34606"/>
    <n v="3460.6000000000004"/>
    <n v="2422.42"/>
    <n v="3114.54"/>
    <n v="9343.6200000000008"/>
    <n v="11419.980000000001"/>
    <n v="64367.16"/>
    <n v="2578.1470000000004"/>
    <n v="5156.2940000000008"/>
    <n v="5156.2940000000008"/>
    <n v="193101.48"/>
    <n v="0.8849315068493151"/>
    <n v="2145.5720000000001"/>
    <n v="37973.685260273975"/>
    <n v="231075.16526027399"/>
  </r>
  <r>
    <s v="L08109"/>
    <x v="1"/>
    <s v="Heide Kardos  "/>
    <d v="2013-04-19T00:00:00"/>
    <s v="Banda 15"/>
    <x v="2"/>
    <n v="8330"/>
    <n v="666.4"/>
    <n v="249.89999999999998"/>
    <n v="1166.2"/>
    <n v="2915.5"/>
    <n v="3332"/>
    <n v="16660"/>
    <n v="678.89499999999998"/>
    <n v="1357.79"/>
    <n v="0"/>
    <n v="49980"/>
    <n v="4.7095890410958905"/>
    <n v="555.33333333333337"/>
    <n v="52307.835616438366"/>
    <n v="102287.83561643836"/>
  </r>
  <r>
    <s v="R-8056"/>
    <x v="3"/>
    <s v="Emmy Trader  "/>
    <d v="2014-07-23T00:00:00"/>
    <s v="Banda 15"/>
    <x v="2"/>
    <n v="8182"/>
    <n v="736.38"/>
    <n v="572.74"/>
    <n v="1145.48"/>
    <n v="2536.42"/>
    <n v="2372.7799999999997"/>
    <n v="15545.8"/>
    <n v="612.0136"/>
    <n v="1224.0272"/>
    <n v="0"/>
    <n v="46637.399999999994"/>
    <n v="3.4493150684931506"/>
    <n v="518.19333333333327"/>
    <n v="35748.241461187208"/>
    <n v="82385.641461187202"/>
  </r>
  <r>
    <s v="R08042"/>
    <x v="1"/>
    <s v="Geraldo Marty  "/>
    <d v="2014-01-12T00:00:00"/>
    <s v="Banda 17"/>
    <x v="2"/>
    <n v="29499"/>
    <n v="2654.91"/>
    <n v="1474.95"/>
    <n v="2359.92"/>
    <n v="10324.65"/>
    <n v="11209.62"/>
    <n v="57523.05"/>
    <n v="2315.6715000000004"/>
    <n v="4631.3430000000008"/>
    <n v="0"/>
    <n v="172569.15000000002"/>
    <n v="3.9753424657534246"/>
    <n v="1917.4350000000002"/>
    <n v="152449.21561643836"/>
    <n v="325018.36561643839"/>
  </r>
  <r>
    <s v="G07371"/>
    <x v="0"/>
    <s v="Henry Maberry  "/>
    <d v="2015-02-20T00:00:00"/>
    <s v="Banda 15"/>
    <x v="4"/>
    <n v="12330"/>
    <n v="863.10000000000014"/>
    <n v="1233"/>
    <n v="1109.7"/>
    <n v="4315.5"/>
    <n v="4192.2000000000007"/>
    <n v="24043.500000000004"/>
    <n v="949.41000000000008"/>
    <n v="1898.8200000000002"/>
    <n v="1898.8200000000002"/>
    <n v="72130.500000000015"/>
    <n v="2.8684931506849316"/>
    <n v="801.45000000000016"/>
    <n v="45979.076712328781"/>
    <n v="118109.5767123288"/>
  </r>
  <r>
    <s v="L-7860"/>
    <x v="0"/>
    <s v="Justa Boer  "/>
    <d v="2012-01-21T00:00:00"/>
    <s v="Banda 15"/>
    <x v="3"/>
    <n v="8604.75"/>
    <n v="602.3325000000001"/>
    <n v="602.3325000000001"/>
    <n v="1032.57"/>
    <n v="2753.52"/>
    <n v="3183.7575000000002"/>
    <n v="16779.262500000001"/>
    <n v="675.47287499999993"/>
    <n v="1350.9457499999999"/>
    <n v="0"/>
    <n v="50337.787500000006"/>
    <n v="5.9534246575342467"/>
    <n v="559.30875000000003"/>
    <n v="66596.050068493161"/>
    <n v="116933.83756849317"/>
  </r>
  <r>
    <s v="A08225"/>
    <x v="2"/>
    <s v="Leontine Longacre  "/>
    <d v="2012-06-19T00:00:00"/>
    <s v="Banda 17"/>
    <x v="2"/>
    <n v="23361"/>
    <n v="2102.4899999999998"/>
    <n v="2569.71"/>
    <n v="3036.9300000000003"/>
    <n v="9344.4"/>
    <n v="7942.7400000000007"/>
    <n v="48357.27"/>
    <n v="1917.9381000000003"/>
    <n v="3835.8762000000006"/>
    <n v="0"/>
    <n v="145071.81"/>
    <n v="5.5424657534246577"/>
    <n v="1611.9089999999999"/>
    <n v="178679.00860273972"/>
    <n v="323750.81860273972"/>
  </r>
  <r>
    <s v="A08467"/>
    <x v="1"/>
    <s v="Margarete Sauer  "/>
    <d v="2013-11-17T00:00:00"/>
    <s v="Banda 15"/>
    <x v="0"/>
    <n v="15962.100000000002"/>
    <n v="1436.5890000000002"/>
    <n v="957.72600000000011"/>
    <n v="638.48400000000015"/>
    <n v="5107.8720000000012"/>
    <n v="4150.1460000000006"/>
    <n v="28252.917000000001"/>
    <n v="1079.0379600000001"/>
    <n v="2158.0759200000002"/>
    <n v="2158.0759200000002"/>
    <n v="84758.751000000004"/>
    <n v="4.1287671232876715"/>
    <n v="941.76390000000004"/>
    <n v="77766.476564383571"/>
    <n v="162525.22756438359"/>
  </r>
  <r>
    <s v="R08489"/>
    <x v="0"/>
    <s v="Brigida Arzate  "/>
    <d v="2011-08-25T00:00:00"/>
    <s v="Banda 17"/>
    <x v="2"/>
    <n v="25986"/>
    <n v="2598.6000000000004"/>
    <n v="2598.6000000000004"/>
    <n v="1299.3000000000002"/>
    <n v="8055.66"/>
    <n v="7016.22"/>
    <n v="47554.38"/>
    <n v="1837.2102"/>
    <n v="3674.4204"/>
    <n v="0"/>
    <n v="142663.13999999998"/>
    <n v="6.3616438356164382"/>
    <n v="1585.146"/>
    <n v="201682.68558904107"/>
    <n v="344345.82558904105"/>
  </r>
  <r>
    <s v="L08149"/>
    <x v="3"/>
    <s v="Nathalie Boettcher  "/>
    <d v="2017-05-02T00:00:00"/>
    <s v="Banda 16"/>
    <x v="2"/>
    <n v="15261"/>
    <n v="915.66"/>
    <n v="2136.5400000000004"/>
    <n v="763.05000000000007"/>
    <n v="4883.5200000000004"/>
    <n v="5951.79"/>
    <n v="29911.56"/>
    <n v="1199.5146"/>
    <n v="2399.0291999999999"/>
    <n v="0"/>
    <n v="89734.680000000008"/>
    <n v="0.67123287671232879"/>
    <n v="997.05200000000002"/>
    <n v="13385.081643835618"/>
    <n v="103119.76164383562"/>
  </r>
  <r>
    <s v="R07458"/>
    <x v="1"/>
    <s v="Shonta Stefan  "/>
    <d v="2015-01-25T00:00:00"/>
    <s v="Banda 15"/>
    <x v="2"/>
    <n v="9157"/>
    <n v="824.13"/>
    <n v="183.14000000000001"/>
    <n v="457.85"/>
    <n v="2930.2400000000002"/>
    <n v="2655.5299999999997"/>
    <n v="16207.89"/>
    <n v="628.17019999999991"/>
    <n v="1256.3403999999998"/>
    <n v="0"/>
    <n v="48623.67"/>
    <n v="2.9397260273972603"/>
    <n v="540.26300000000003"/>
    <n v="31764.504054794521"/>
    <n v="80388.174054794523"/>
  </r>
  <r>
    <s v="L07845"/>
    <x v="5"/>
    <s v="Herlinda Thorp  "/>
    <d v="2012-11-06T00:00:00"/>
    <s v="Banda 15"/>
    <x v="2"/>
    <n v="10218"/>
    <n v="613.07999999999993"/>
    <n v="613.07999999999993"/>
    <n v="1430.5200000000002"/>
    <n v="3576.2999999999997"/>
    <n v="3678.48"/>
    <n v="20129.46"/>
    <n v="804.15660000000003"/>
    <n v="1608.3132000000001"/>
    <n v="0"/>
    <n v="60388.38"/>
    <n v="5.1589041095890407"/>
    <n v="670.98199999999997"/>
    <n v="69230.635945205475"/>
    <n v="129619.01594520546"/>
  </r>
  <r>
    <s v="R07330"/>
    <x v="1"/>
    <s v="Tyrell Herrmann  "/>
    <d v="2014-05-24T00:00:00"/>
    <s v="Banda 15"/>
    <x v="2"/>
    <n v="9699"/>
    <n v="581.93999999999994"/>
    <n v="484.95000000000005"/>
    <n v="1260.8700000000001"/>
    <n v="3588.63"/>
    <n v="2424.75"/>
    <n v="18040.140000000003"/>
    <n v="685.71929999999998"/>
    <n v="1371.4386"/>
    <n v="0"/>
    <n v="54120.420000000013"/>
    <n v="3.6136986301369864"/>
    <n v="601.33800000000008"/>
    <n v="43461.086136986312"/>
    <n v="97581.506136986325"/>
  </r>
  <r>
    <s v="L-7545"/>
    <x v="0"/>
    <s v="Kimberely Houtz  "/>
    <d v="2015-01-23T00:00:00"/>
    <s v="Banda 17"/>
    <x v="0"/>
    <n v="31975.9"/>
    <n v="2238.3130000000001"/>
    <n v="4156.8670000000002"/>
    <n v="1918.5540000000001"/>
    <n v="11831.083000000001"/>
    <n v="9273.0110000000004"/>
    <n v="61393.728000000003"/>
    <n v="2359.8214200000002"/>
    <n v="4719.6428400000004"/>
    <n v="4719.6428400000004"/>
    <n v="184181.18400000001"/>
    <n v="2.9452054794520546"/>
    <n v="2046.4576000000002"/>
    <n v="120544.76273972602"/>
    <n v="304725.946739726"/>
  </r>
  <r>
    <s v="R08495"/>
    <x v="0"/>
    <s v="January Heslop  "/>
    <d v="2017-08-04T00:00:00"/>
    <s v="Banda 17"/>
    <x v="1"/>
    <n v="23053.5"/>
    <n v="1613.7450000000001"/>
    <n v="691.60500000000002"/>
    <n v="1152.675"/>
    <n v="5993.91"/>
    <n v="8529.7950000000001"/>
    <n v="41035.229999999996"/>
    <n v="1650.6306"/>
    <n v="3301.2611999999999"/>
    <n v="0"/>
    <n v="123105.68999999999"/>
    <n v="0.41369863013698632"/>
    <n v="1367.8409999999999"/>
    <n v="11317.47895890411"/>
    <n v="134423.16895890411"/>
  </r>
  <r>
    <s v="R07634"/>
    <x v="6"/>
    <s v="Erich Gattis  "/>
    <d v="2016-12-09T00:00:00"/>
    <s v="Banda 18"/>
    <x v="1"/>
    <n v="31743"/>
    <n v="2222.0100000000002"/>
    <n v="634.86"/>
    <n v="3174.3"/>
    <n v="7935.75"/>
    <n v="12697.2"/>
    <n v="58407.12000000001"/>
    <n v="2396.5964999999997"/>
    <n v="4793.1929999999993"/>
    <n v="0"/>
    <n v="175221.36000000004"/>
    <n v="1.0657534246575342"/>
    <n v="1946.9040000000002"/>
    <n v="41498.39210958904"/>
    <n v="216719.75210958908"/>
  </r>
  <r>
    <s v="G08020"/>
    <x v="0"/>
    <s v="Tanner Cambridge  "/>
    <d v="2012-05-18T00:00:00"/>
    <s v="Banda 18"/>
    <x v="3"/>
    <n v="23064"/>
    <n v="1845.1200000000001"/>
    <n v="1614.4800000000002"/>
    <n v="1383.84"/>
    <n v="6919.2"/>
    <n v="8072.4"/>
    <n v="42899.040000000001"/>
    <n v="1709.0423999999998"/>
    <n v="3418.0847999999996"/>
    <n v="0"/>
    <n v="128697.12"/>
    <n v="5.6301369863013697"/>
    <n v="1429.9680000000001"/>
    <n v="161018.31452054795"/>
    <n v="289715.43452054798"/>
  </r>
  <r>
    <s v="L-7944"/>
    <x v="1"/>
    <s v="Juliet Pass  "/>
    <d v="2012-06-15T00:00:00"/>
    <s v="Banda 15"/>
    <x v="3"/>
    <n v="9264.75"/>
    <n v="833.82749999999999"/>
    <n v="277.9425"/>
    <n v="1019.1225000000001"/>
    <n v="2594.13"/>
    <n v="2594.13"/>
    <n v="16583.9025"/>
    <n v="649.45897500000001"/>
    <n v="1298.91795"/>
    <n v="0"/>
    <n v="49751.707500000004"/>
    <n v="5.5534246575342463"/>
    <n v="552.79674999999997"/>
    <n v="61398.302041095885"/>
    <n v="111150.00954109589"/>
  </r>
  <r>
    <s v="G-7551"/>
    <x v="0"/>
    <s v="Justa Boer  "/>
    <d v="2014-01-09T00:00:00"/>
    <s v="Banda 15"/>
    <x v="2"/>
    <n v="12292"/>
    <n v="860.44"/>
    <n v="1229.2"/>
    <n v="1352.1200000000001"/>
    <n v="3810.52"/>
    <n v="3687.6"/>
    <n v="23231.88"/>
    <n v="909.60799999999995"/>
    <n v="1819.2159999999999"/>
    <n v="0"/>
    <n v="69695.64"/>
    <n v="3.9835616438356163"/>
    <n v="774.39600000000007"/>
    <n v="61697.084054794526"/>
    <n v="131392.72405479453"/>
  </r>
  <r>
    <s v="G-8296"/>
    <x v="3"/>
    <s v="Anastacia Delacruz  "/>
    <d v="2011-02-01T00:00:00"/>
    <s v="Banda 16"/>
    <x v="1"/>
    <n v="15281.1"/>
    <n v="1375.299"/>
    <n v="1069.6770000000001"/>
    <n v="1528.1100000000001"/>
    <n v="4278.7080000000005"/>
    <n v="5348.3850000000002"/>
    <n v="28881.279000000002"/>
    <n v="1162.8917100000001"/>
    <n v="2325.7834200000002"/>
    <n v="0"/>
    <n v="86643.837"/>
    <n v="6.9232876712328766"/>
    <n v="962.7093000000001"/>
    <n v="133302.26855342466"/>
    <n v="219946.10555342466"/>
  </r>
  <r>
    <s v="G-8499"/>
    <x v="5"/>
    <s v="Juliet Pass  "/>
    <d v="2013-10-13T00:00:00"/>
    <s v="Banda 15"/>
    <x v="0"/>
    <n v="12380.500000000002"/>
    <n v="1238.0500000000002"/>
    <n v="990.44000000000017"/>
    <n v="1238.0500000000002"/>
    <n v="4828.3950000000004"/>
    <n v="3837.9550000000004"/>
    <n v="24513.390000000007"/>
    <n v="960.72680000000014"/>
    <n v="1921.4536000000003"/>
    <n v="1921.4536000000003"/>
    <n v="73540.170000000013"/>
    <n v="4.2246575342465755"/>
    <n v="817.11300000000017"/>
    <n v="69040.451835616463"/>
    <n v="142580.62183561648"/>
  </r>
  <r>
    <s v="G-8164"/>
    <x v="3"/>
    <s v="Aretha Newbern  "/>
    <d v="2015-04-26T00:00:00"/>
    <s v="Banda 17"/>
    <x v="4"/>
    <n v="39525"/>
    <n v="3162"/>
    <n v="5138.25"/>
    <n v="1185.75"/>
    <n v="15810"/>
    <n v="13438.500000000002"/>
    <n v="78259.5"/>
    <n v="3055.2824999999998"/>
    <n v="6110.5649999999996"/>
    <n v="6110.5649999999996"/>
    <n v="234778.5"/>
    <n v="2.6904109589041094"/>
    <n v="2608.65"/>
    <n v="140366.8109589041"/>
    <n v="375145.3109589041"/>
  </r>
  <r>
    <s v="G08020"/>
    <x v="0"/>
    <s v="Valeria Boothby  "/>
    <d v="2011-09-26T00:00:00"/>
    <s v="Banda 15"/>
    <x v="1"/>
    <n v="9058.5"/>
    <n v="905.85"/>
    <n v="1268.19"/>
    <n v="905.85"/>
    <n v="3623.4"/>
    <n v="2626.9649999999997"/>
    <n v="18388.755000000001"/>
    <n v="714.71564999999998"/>
    <n v="1429.4313"/>
    <n v="0"/>
    <n v="55166.264999999999"/>
    <n v="6.2739726027397262"/>
    <n v="612.95850000000007"/>
    <n v="76913.696712328776"/>
    <n v="132079.96171232878"/>
  </r>
  <r>
    <s v="L08171"/>
    <x v="3"/>
    <s v="Earnest Anderton  "/>
    <d v="2014-02-21T00:00:00"/>
    <s v="Banda 16"/>
    <x v="0"/>
    <n v="18617.5"/>
    <n v="930.875"/>
    <n v="744.7"/>
    <n v="1675.575"/>
    <n v="5957.6"/>
    <n v="6702.3"/>
    <n v="34628.550000000003"/>
    <n v="1375.8332500000001"/>
    <n v="2751.6665000000003"/>
    <n v="2751.6665000000003"/>
    <n v="103885.65000000001"/>
    <n v="3.8657534246575342"/>
    <n v="1154.2850000000001"/>
    <n v="89243.623835616439"/>
    <n v="193129.27383561645"/>
  </r>
  <r>
    <s v="A-7517"/>
    <x v="1"/>
    <s v="Jeni Buchman  "/>
    <d v="2017-06-09T00:00:00"/>
    <s v="Banda 15"/>
    <x v="2"/>
    <n v="10452"/>
    <n v="731.6400000000001"/>
    <n v="627.12"/>
    <n v="418.08"/>
    <n v="4180.8"/>
    <n v="3240.12"/>
    <n v="19649.759999999998"/>
    <n v="755.67959999999994"/>
    <n v="1511.3591999999999"/>
    <n v="0"/>
    <n v="58949.279999999999"/>
    <n v="0.56712328767123288"/>
    <n v="654.99199999999996"/>
    <n v="7429.2243287671236"/>
    <n v="66378.504328767129"/>
  </r>
  <r>
    <s v="R08132"/>
    <x v="4"/>
    <s v="Emmy Trader  "/>
    <d v="2014-09-19T00:00:00"/>
    <s v="Banda 17"/>
    <x v="3"/>
    <n v="15875.25"/>
    <n v="793.76250000000005"/>
    <n v="2063.7825000000003"/>
    <n v="635.01"/>
    <n v="5715.09"/>
    <n v="5715.09"/>
    <n v="30797.985000000001"/>
    <n v="1209.6940499999998"/>
    <n v="2419.3880999999997"/>
    <n v="0"/>
    <n v="92393.955000000002"/>
    <n v="3.2904109589041095"/>
    <n v="1026.5995"/>
    <n v="67558.684904109599"/>
    <n v="159952.63990410959"/>
  </r>
  <r>
    <s v="R-7848"/>
    <x v="1"/>
    <s v="Della Muniz  "/>
    <d v="2015-03-04T00:00:00"/>
    <s v="Banda 15"/>
    <x v="1"/>
    <n v="12080.7"/>
    <n v="1087.2629999999999"/>
    <n v="1449.684"/>
    <n v="1208.0700000000002"/>
    <n v="4469.8590000000004"/>
    <n v="3382.5960000000005"/>
    <n v="23678.172000000002"/>
    <n v="916.92513000000008"/>
    <n v="1833.8502600000002"/>
    <n v="0"/>
    <n v="71034.516000000003"/>
    <n v="2.8356164383561642"/>
    <n v="789.27240000000006"/>
    <n v="44761.475835616438"/>
    <n v="115795.99183561644"/>
  </r>
  <r>
    <s v="L08201"/>
    <x v="1"/>
    <s v="Oneida Cosio  "/>
    <d v="2011-12-11T00:00:00"/>
    <s v="Banda 17"/>
    <x v="1"/>
    <n v="20911.5"/>
    <n v="1254.69"/>
    <n v="2091.15"/>
    <n v="627.34500000000003"/>
    <n v="6482.5649999999996"/>
    <n v="6691.68"/>
    <n v="38058.93"/>
    <n v="1480.5342000000001"/>
    <n v="2961.0684000000001"/>
    <n v="0"/>
    <n v="114176.79000000001"/>
    <n v="6.065753424657534"/>
    <n v="1268.6310000000001"/>
    <n v="153904.05665753427"/>
    <n v="268080.84665753425"/>
  </r>
  <r>
    <s v="G08184"/>
    <x v="0"/>
    <s v="Gerente"/>
    <d v="2011-04-12T00:00:00"/>
    <s v="Banda 15"/>
    <x v="2"/>
    <n v="9152"/>
    <n v="823.68"/>
    <n v="1189.76"/>
    <n v="823.68"/>
    <n v="2379.52"/>
    <n v="3203.2"/>
    <n v="17571.84"/>
    <n v="708.36479999999995"/>
    <n v="1416.7295999999999"/>
    <n v="0"/>
    <n v="52715.520000000004"/>
    <n v="6.7315068493150685"/>
    <n v="585.72799999999995"/>
    <n v="78856.640876712321"/>
    <n v="131572.16087671233"/>
  </r>
  <r>
    <s v="G-7465"/>
    <x v="7"/>
    <s v="Edwardo Hardrick  "/>
    <d v="2016-10-20T00:00:00"/>
    <s v="Banda 16"/>
    <x v="0"/>
    <n v="17675.900000000001"/>
    <n v="1060.5540000000001"/>
    <n v="176.75900000000001"/>
    <n v="2297.8670000000002"/>
    <n v="6540.0830000000005"/>
    <n v="4595.7340000000004"/>
    <n v="32346.897000000001"/>
    <n v="1233.7778200000002"/>
    <n v="2467.5556400000005"/>
    <n v="2467.5556400000005"/>
    <n v="97040.691000000006"/>
    <n v="1.2027397260273973"/>
    <n v="1078.2299"/>
    <n v="25936.598690410963"/>
    <n v="122977.28969041097"/>
  </r>
  <r>
    <s v="L07534"/>
    <x v="5"/>
    <s v="Heide Kardos  "/>
    <d v="2016-03-16T00:00:00"/>
    <s v="Banda 16"/>
    <x v="1"/>
    <n v="18075.600000000002"/>
    <n v="1084.5360000000001"/>
    <n v="1988.3160000000003"/>
    <n v="1265.2920000000004"/>
    <n v="6145.7040000000015"/>
    <n v="6507.2160000000003"/>
    <n v="35066.664000000004"/>
    <n v="1390.0136400000001"/>
    <n v="2780.0272800000002"/>
    <n v="0"/>
    <n v="105199.99200000001"/>
    <n v="1.8"/>
    <n v="1168.8888000000002"/>
    <n v="42079.996800000008"/>
    <n v="147279.98880000002"/>
  </r>
  <r>
    <s v="L-7866"/>
    <x v="0"/>
    <s v="Lean Hersom  "/>
    <d v="2015-11-07T00:00:00"/>
    <s v="Banda 15"/>
    <x v="0"/>
    <n v="11317.900000000001"/>
    <n v="1131.7900000000002"/>
    <n v="905.43200000000013"/>
    <n v="1358.1480000000001"/>
    <n v="3282.1910000000003"/>
    <n v="3169.0120000000006"/>
    <n v="21164.473000000005"/>
    <n v="831.86565000000019"/>
    <n v="1663.7313000000004"/>
    <n v="1663.7313000000004"/>
    <n v="63493.419000000016"/>
    <n v="2.1561643835616437"/>
    <n v="705.48243333333346"/>
    <n v="30422.721919634707"/>
    <n v="93916.140919634723"/>
  </r>
  <r>
    <s v="G07885"/>
    <x v="3"/>
    <s v="Concepcion Sevin  "/>
    <d v="2012-04-11T00:00:00"/>
    <s v="Banda 17"/>
    <x v="2"/>
    <n v="23677"/>
    <n v="2367.7000000000003"/>
    <n v="1183.8500000000001"/>
    <n v="2130.9299999999998"/>
    <n v="8997.26"/>
    <n v="7813.4100000000008"/>
    <n v="46170.15"/>
    <n v="1823.1290000000001"/>
    <n v="3646.2580000000003"/>
    <n v="0"/>
    <n v="138510.45000000001"/>
    <n v="5.7315068493150685"/>
    <n v="1539.0050000000001"/>
    <n v="176416.35397260275"/>
    <n v="314926.80397260276"/>
  </r>
  <r>
    <s v="G-7414"/>
    <x v="3"/>
    <s v="Elma Matheney  "/>
    <d v="2014-10-17T00:00:00"/>
    <s v="Banda 15"/>
    <x v="1"/>
    <n v="11899.800000000001"/>
    <n v="713.98800000000006"/>
    <n v="118.99800000000002"/>
    <n v="1070.982"/>
    <n v="3093.9480000000003"/>
    <n v="4402.9260000000004"/>
    <n v="21300.642"/>
    <n v="859.16556000000014"/>
    <n v="1718.3311200000003"/>
    <n v="0"/>
    <n v="63901.925999999999"/>
    <n v="3.2136986301369861"/>
    <n v="710.02139999999997"/>
    <n v="45635.896010958902"/>
    <n v="109537.8220109589"/>
  </r>
  <r>
    <s v="G-7532"/>
    <x v="1"/>
    <s v="Pandora Chang  "/>
    <d v="2013-05-21T00:00:00"/>
    <s v="Banda 17"/>
    <x v="1"/>
    <n v="29052"/>
    <n v="2614.6799999999998"/>
    <n v="1162.08"/>
    <n v="871.56"/>
    <n v="7844.0400000000009"/>
    <n v="11330.28"/>
    <n v="52874.64"/>
    <n v="2146.9427999999998"/>
    <n v="4293.8855999999996"/>
    <n v="0"/>
    <n v="158623.91999999998"/>
    <n v="4.6219178082191785"/>
    <n v="1762.4880000000001"/>
    <n v="162921.49347945207"/>
    <n v="321545.41347945202"/>
  </r>
  <r>
    <s v="L07567"/>
    <x v="2"/>
    <s v="Jeane Putney  "/>
    <d v="2013-05-24T00:00:00"/>
    <s v="Banda 15"/>
    <x v="1"/>
    <n v="7394.4000000000005"/>
    <n v="517.60800000000006"/>
    <n v="591.55200000000002"/>
    <n v="295.77600000000001"/>
    <n v="2957.76"/>
    <n v="2514.0960000000005"/>
    <n v="14271.192000000003"/>
    <n v="556.05888000000004"/>
    <n v="1112.1177600000001"/>
    <n v="0"/>
    <n v="42813.576000000008"/>
    <n v="4.6136986301369864"/>
    <n v="475.70640000000009"/>
    <n v="43895.319320547955"/>
    <n v="86708.895320547963"/>
  </r>
  <r>
    <s v="G07398"/>
    <x v="1"/>
    <s v="Nena Custis  "/>
    <d v="2013-08-25T00:00:00"/>
    <s v="Banda 15"/>
    <x v="2"/>
    <n v="15093"/>
    <n v="1207.44"/>
    <n v="150.93"/>
    <n v="1962.0900000000001"/>
    <n v="4527.8999999999996"/>
    <n v="4527.8999999999996"/>
    <n v="27469.260000000002"/>
    <n v="1082.1681000000001"/>
    <n v="2164.3362000000002"/>
    <n v="0"/>
    <n v="82407.78"/>
    <n v="4.3589041095890408"/>
    <n v="915.64200000000005"/>
    <n v="79823.913534246574"/>
    <n v="162231.69353424659"/>
  </r>
  <r>
    <s v="R07617"/>
    <x v="0"/>
    <s v="Saundra Smiddy  "/>
    <d v="2016-01-30T00:00:00"/>
    <s v="Banda 15"/>
    <x v="1"/>
    <n v="11581.2"/>
    <n v="1042.308"/>
    <n v="694.87200000000007"/>
    <n v="1621.3680000000002"/>
    <n v="3126.9240000000004"/>
    <n v="3821.7960000000003"/>
    <n v="21888.468000000001"/>
    <n v="880.1712"/>
    <n v="1760.3424"/>
    <n v="0"/>
    <n v="65665.40400000001"/>
    <n v="1.9260273972602739"/>
    <n v="729.61559999999997"/>
    <n v="28105.192701369862"/>
    <n v="93770.596701369868"/>
  </r>
  <r>
    <s v="G-8242"/>
    <x v="2"/>
    <s v="Coreen Washer  "/>
    <d v="2014-01-04T00:00:00"/>
    <s v="Banda 15"/>
    <x v="2"/>
    <n v="12062"/>
    <n v="1085.58"/>
    <n v="1688.68"/>
    <n v="844.34"/>
    <n v="3618.6"/>
    <n v="3497.9799999999996"/>
    <n v="22797.18"/>
    <n v="890.17560000000003"/>
    <n v="1780.3512000000001"/>
    <n v="0"/>
    <n v="68391.540000000008"/>
    <n v="3.9972602739726026"/>
    <n v="759.90600000000006"/>
    <n v="60750.841315068494"/>
    <n v="129142.3813150685"/>
  </r>
  <r>
    <s v="G07361"/>
    <x v="0"/>
    <s v="Tyrell Herrmann  "/>
    <d v="2013-07-25T00:00:00"/>
    <s v="Banda 15"/>
    <x v="2"/>
    <n v="12807"/>
    <n v="1024.56"/>
    <n v="1792.9800000000002"/>
    <n v="768.42"/>
    <n v="4482.45"/>
    <n v="3842.1"/>
    <n v="24717.51"/>
    <n v="959.24429999999995"/>
    <n v="1918.4885999999999"/>
    <n v="0"/>
    <n v="74152.53"/>
    <n v="4.4438356164383563"/>
    <n v="823.91699999999992"/>
    <n v="73227.034191780811"/>
    <n v="147379.56419178081"/>
  </r>
  <r>
    <s v="A-7925"/>
    <x v="3"/>
    <s v="Noble Portis  "/>
    <d v="2017-07-28T00:00:00"/>
    <s v="Banda 17"/>
    <x v="0"/>
    <n v="23280.400000000001"/>
    <n v="1164.0200000000002"/>
    <n v="2328.0400000000004"/>
    <n v="3259.2560000000003"/>
    <n v="7449.728000000001"/>
    <n v="7915.3360000000011"/>
    <n v="45396.780000000006"/>
    <n v="1801.9029600000006"/>
    <n v="3603.8059200000012"/>
    <n v="3603.8059200000012"/>
    <n v="136190.34000000003"/>
    <n v="0.43287671232876712"/>
    <n v="1513.2260000000001"/>
    <n v="13100.80591780822"/>
    <n v="149291.14591780826"/>
  </r>
  <r>
    <s v="R07460"/>
    <x v="0"/>
    <s v="Porsche Lockamy  "/>
    <d v="2011-08-29T00:00:00"/>
    <s v="Banda 15"/>
    <x v="0"/>
    <n v="16293.2"/>
    <n v="1140.5240000000001"/>
    <n v="2281.0480000000002"/>
    <n v="162.93200000000002"/>
    <n v="5539.688000000001"/>
    <n v="5050.8919999999998"/>
    <n v="30468.284000000003"/>
    <n v="1176.36904"/>
    <n v="2352.7380800000001"/>
    <n v="2352.7380800000001"/>
    <n v="91404.852000000014"/>
    <n v="6.3506849315068497"/>
    <n v="1015.6094666666668"/>
    <n v="128996.31472511418"/>
    <n v="220401.16672511419"/>
  </r>
  <r>
    <s v="G-8450"/>
    <x v="0"/>
    <s v="Della Muniz  "/>
    <d v="2016-01-15T00:00:00"/>
    <s v="Banda 15"/>
    <x v="2"/>
    <n v="13088"/>
    <n v="1047.04"/>
    <n v="785.28"/>
    <n v="392.64"/>
    <n v="5235.2000000000007"/>
    <n v="3272"/>
    <n v="23820.160000000003"/>
    <n v="892.60159999999996"/>
    <n v="1785.2031999999999"/>
    <n v="0"/>
    <n v="71460.48000000001"/>
    <n v="1.9671232876712328"/>
    <n v="794.0053333333334"/>
    <n v="31238.1276347032"/>
    <n v="102698.60763470321"/>
  </r>
  <r>
    <s v="A-8045"/>
    <x v="3"/>
    <s v="Della Muniz  "/>
    <d v="2017-11-04T00:00:00"/>
    <s v="Banda 15"/>
    <x v="1"/>
    <n v="9906.3000000000011"/>
    <n v="495.31500000000005"/>
    <n v="594.37800000000004"/>
    <n v="1089.6930000000002"/>
    <n v="3269.0790000000006"/>
    <n v="2476.5750000000003"/>
    <n v="17831.340000000004"/>
    <n v="676.60029000000009"/>
    <n v="1353.2005800000002"/>
    <n v="0"/>
    <n v="53494.020000000011"/>
    <n v="0.16164383561643836"/>
    <n v="594.37800000000016"/>
    <n v="1921.5507945205484"/>
    <n v="55415.570794520558"/>
  </r>
  <r>
    <s v="L07704"/>
    <x v="0"/>
    <s v="Adelia Monty  "/>
    <d v="2011-12-24T00:00:00"/>
    <s v="Banda 15"/>
    <x v="2"/>
    <n v="11767"/>
    <n v="823.69"/>
    <n v="823.69"/>
    <n v="1176.7"/>
    <n v="4706.8"/>
    <n v="4353.79"/>
    <n v="23651.670000000002"/>
    <n v="940.18330000000014"/>
    <n v="1880.3666000000003"/>
    <n v="0"/>
    <n v="70955.010000000009"/>
    <n v="6.0301369863013701"/>
    <n v="788.38900000000001"/>
    <n v="95081.873369863024"/>
    <n v="166036.88336986303"/>
  </r>
  <r>
    <s v="L-7540"/>
    <x v="4"/>
    <s v="Noble Portis  "/>
    <d v="2011-05-11T00:00:00"/>
    <s v="Banda 17"/>
    <x v="2"/>
    <n v="28466"/>
    <n v="2561.94"/>
    <n v="4269.8999999999996"/>
    <n v="1138.6400000000001"/>
    <n v="10532.42"/>
    <n v="7685.8200000000006"/>
    <n v="54654.719999999994"/>
    <n v="2089.4044000000004"/>
    <n v="4178.8088000000007"/>
    <n v="0"/>
    <n v="163964.15999999997"/>
    <n v="6.6520547945205477"/>
    <n v="1821.8239999999998"/>
    <n v="242377.46147945203"/>
    <n v="406341.62147945201"/>
  </r>
  <r>
    <s v="L08456"/>
    <x v="3"/>
    <s v="Veola Frase  "/>
    <d v="2015-08-23T00:00:00"/>
    <s v="Banda 16"/>
    <x v="4"/>
    <n v="18336.25"/>
    <n v="1833.625"/>
    <n v="1100.175"/>
    <n v="2567.0750000000003"/>
    <n v="6417.6875"/>
    <n v="6417.6875"/>
    <n v="36672.5"/>
    <n v="1474.2345"/>
    <n v="2948.4690000000001"/>
    <n v="2948.4690000000001"/>
    <n v="110017.5"/>
    <n v="2.3643835616438356"/>
    <n v="1222.4166666666667"/>
    <n v="57805.237442922378"/>
    <n v="167822.73744292237"/>
  </r>
  <r>
    <s v="L08117"/>
    <x v="1"/>
    <s v="Juliet Pass  "/>
    <d v="2015-10-24T00:00:00"/>
    <s v="Banda 15"/>
    <x v="2"/>
    <n v="15361"/>
    <n v="1228.8800000000001"/>
    <n v="1843.32"/>
    <n v="1228.8800000000001"/>
    <n v="3840.25"/>
    <n v="4608.3"/>
    <n v="28110.63"/>
    <n v="1107.5281"/>
    <n v="2215.0562"/>
    <n v="0"/>
    <n v="84331.89"/>
    <n v="2.1945205479452055"/>
    <n v="937.02100000000007"/>
    <n v="41126.236767123293"/>
    <n v="125458.12676712329"/>
  </r>
  <r>
    <s v="L08218"/>
    <x v="5"/>
    <s v="Cristopher Stroble  "/>
    <d v="2014-10-31T00:00:00"/>
    <s v="Banda 15"/>
    <x v="4"/>
    <n v="15063.75"/>
    <n v="903.82499999999993"/>
    <n v="150.63750000000002"/>
    <n v="1205.1000000000001"/>
    <n v="4820.4000000000005"/>
    <n v="4368.4874999999993"/>
    <n v="26512.2"/>
    <n v="1022.8286249999999"/>
    <n v="2045.6572499999997"/>
    <n v="2045.6572499999997"/>
    <n v="79536.600000000006"/>
    <n v="3.1753424657534248"/>
    <n v="883.74"/>
    <n v="56123.543013698632"/>
    <n v="135660.14301369863"/>
  </r>
  <r>
    <s v="L07443"/>
    <x v="4"/>
    <s v="Sterling Huston  "/>
    <d v="2014-03-18T00:00:00"/>
    <s v="Banda 15"/>
    <x v="0"/>
    <n v="14997.400000000001"/>
    <n v="899.84400000000005"/>
    <n v="1199.7920000000001"/>
    <n v="2249.61"/>
    <n v="5998.9600000000009"/>
    <n v="3749.3500000000004"/>
    <n v="29094.956000000006"/>
    <n v="1106.8081200000001"/>
    <n v="2213.6162400000003"/>
    <n v="2213.6162400000003"/>
    <n v="87284.868000000017"/>
    <n v="3.7972602739726029"/>
    <n v="969.83186666666688"/>
    <n v="73654.08039452057"/>
    <n v="160938.94839452059"/>
  </r>
  <r>
    <s v="G-7559"/>
    <x v="6"/>
    <s v="Pandora Chang  "/>
    <d v="2017-08-15T00:00:00"/>
    <s v="Banda 15"/>
    <x v="1"/>
    <n v="9977.4"/>
    <n v="698.41800000000001"/>
    <n v="798.19200000000001"/>
    <n v="1097.5139999999999"/>
    <n v="3791.4119999999998"/>
    <n v="3492.0899999999997"/>
    <n v="19855.025999999998"/>
    <n v="786.21911999999998"/>
    <n v="1572.43824"/>
    <n v="0"/>
    <n v="59565.077999999994"/>
    <n v="0.38356164383561642"/>
    <n v="661.8341999999999"/>
    <n v="5077.0842739726013"/>
    <n v="64642.162273972594"/>
  </r>
  <r>
    <s v="G07423"/>
    <x v="5"/>
    <s v="Saundra Smiddy  "/>
    <d v="2017-02-08T00:00:00"/>
    <s v="Banda 16"/>
    <x v="0"/>
    <n v="23905.200000000001"/>
    <n v="1434.3119999999999"/>
    <n v="956.20800000000008"/>
    <n v="1195.26"/>
    <n v="6454.4040000000005"/>
    <n v="7649.6640000000007"/>
    <n v="41595.047999999995"/>
    <n v="1630.33464"/>
    <n v="3260.6692800000001"/>
    <n v="3260.6692800000001"/>
    <n v="124785.14399999999"/>
    <n v="0.89863013698630134"/>
    <n v="1386.5015999999998"/>
    <n v="24919.042454794515"/>
    <n v="149704.18645479449"/>
  </r>
  <r>
    <s v="L-8160"/>
    <x v="3"/>
    <s v="Lynne Gainey  "/>
    <d v="2016-10-29T00:00:00"/>
    <s v="Banda 15"/>
    <x v="1"/>
    <n v="9401.4"/>
    <n v="470.07"/>
    <n v="564.08399999999995"/>
    <n v="1034.154"/>
    <n v="2350.35"/>
    <n v="2914.4339999999997"/>
    <n v="16734.492000000002"/>
    <n v="659.03813999999988"/>
    <n v="1318.0762799999998"/>
    <n v="0"/>
    <n v="50203.47600000001"/>
    <n v="1.178082191780822"/>
    <n v="557.81640000000004"/>
    <n v="13143.071342465755"/>
    <n v="63346.547342465768"/>
  </r>
  <r>
    <s v="L07933"/>
    <x v="2"/>
    <s v="Aretha Newbern  "/>
    <d v="2017-09-30T00:00:00"/>
    <s v="Banda 15"/>
    <x v="0"/>
    <n v="10740.400000000001"/>
    <n v="966.63600000000008"/>
    <n v="322.21200000000005"/>
    <n v="322.21200000000005"/>
    <n v="3007.3120000000008"/>
    <n v="3544.3320000000008"/>
    <n v="18903.104000000003"/>
    <n v="747.5318400000001"/>
    <n v="1495.0636800000002"/>
    <n v="1495.0636800000002"/>
    <n v="56709.312000000005"/>
    <n v="0.25753424657534246"/>
    <n v="630.1034666666668"/>
    <n v="3245.464431050229"/>
    <n v="59954.776431050232"/>
  </r>
  <r>
    <s v="R-7623"/>
    <x v="1"/>
    <s v="Ileen Reynosa  "/>
    <d v="2012-12-12T00:00:00"/>
    <s v="Banda 16"/>
    <x v="2"/>
    <n v="21145"/>
    <n v="1057.25"/>
    <n v="1903.05"/>
    <n v="2537.4"/>
    <n v="7189.3"/>
    <n v="6554.95"/>
    <n v="40386.949999999997"/>
    <n v="1575.3025"/>
    <n v="3150.605"/>
    <n v="0"/>
    <n v="121160.84999999999"/>
    <n v="5.0602739726027401"/>
    <n v="1346.2316666666666"/>
    <n v="136246.02127853883"/>
    <n v="257406.87127853883"/>
  </r>
  <r>
    <s v="R07741"/>
    <x v="0"/>
    <s v="Elayne Gauger  "/>
    <d v="2012-05-17T00:00:00"/>
    <s v="Banda 15"/>
    <x v="1"/>
    <n v="12841.2"/>
    <n v="770.47199999999998"/>
    <n v="1797.7680000000003"/>
    <n v="1540.944"/>
    <n v="3338.7120000000004"/>
    <n v="3595.5360000000005"/>
    <n v="23884.632000000001"/>
    <n v="932.27112000000011"/>
    <n v="1864.5422400000002"/>
    <n v="0"/>
    <n v="71653.896000000008"/>
    <n v="5.6328767123287671"/>
    <n v="796.15440000000001"/>
    <n v="89692.791583561644"/>
    <n v="161346.68758356164"/>
  </r>
  <r>
    <s v="L-8015"/>
    <x v="3"/>
    <s v="Kimi Witter  "/>
    <d v="2015-08-22T00:00:00"/>
    <s v="Banda 18"/>
    <x v="2"/>
    <n v="38160"/>
    <n v="3816"/>
    <n v="2671.2000000000003"/>
    <n v="1908"/>
    <n v="12974.400000000001"/>
    <n v="13356"/>
    <n v="72885.600000000006"/>
    <n v="2900.16"/>
    <n v="5800.32"/>
    <n v="0"/>
    <n v="218656.80000000002"/>
    <n v="2.3671232876712329"/>
    <n v="2429.52"/>
    <n v="115019.46739726028"/>
    <n v="333676.26739726029"/>
  </r>
  <r>
    <s v="G08455"/>
    <x v="1"/>
    <s v="Jeane Putney  "/>
    <d v="2016-05-08T00:00:00"/>
    <s v="Banda 16"/>
    <x v="1"/>
    <n v="13761.9"/>
    <n v="825.71399999999994"/>
    <n v="550.476"/>
    <n v="1513.809"/>
    <n v="3990.9509999999996"/>
    <n v="3440.4749999999999"/>
    <n v="24083.325000000001"/>
    <n v="920.67111"/>
    <n v="1841.34222"/>
    <n v="0"/>
    <n v="72249.975000000006"/>
    <n v="1.6547945205479453"/>
    <n v="802.77750000000003"/>
    <n v="26568.636164383566"/>
    <n v="98818.611164383576"/>
  </r>
  <r>
    <s v="R07315"/>
    <x v="0"/>
    <s v="Audrea Franke  "/>
    <d v="2015-07-11T00:00:00"/>
    <s v="Banda 16"/>
    <x v="2"/>
    <n v="16455"/>
    <n v="987.3"/>
    <n v="2139.15"/>
    <n v="1810.05"/>
    <n v="5594.7000000000007"/>
    <n v="5430.1500000000005"/>
    <n v="32416.350000000002"/>
    <n v="1276.9080000000001"/>
    <n v="2553.8160000000003"/>
    <n v="0"/>
    <n v="97249.05"/>
    <n v="2.4821917808219176"/>
    <n v="1080.5450000000001"/>
    <n v="53642.398356164384"/>
    <n v="150891.44835616439"/>
  </r>
  <r>
    <s v="G07790"/>
    <x v="3"/>
    <s v="Margarete Sauer  "/>
    <d v="2012-06-07T00:00:00"/>
    <s v="Banda 15"/>
    <x v="0"/>
    <n v="11265.1"/>
    <n v="788.55700000000013"/>
    <n v="1239.1610000000001"/>
    <n v="901.20800000000008"/>
    <n v="3942.7849999999999"/>
    <n v="4506.04"/>
    <n v="22642.851000000002"/>
    <n v="913.59960999999998"/>
    <n v="1827.19922"/>
    <n v="1827.19922"/>
    <n v="67928.553000000014"/>
    <n v="5.5753424657534243"/>
    <n v="754.76170000000013"/>
    <n v="84161.099150684939"/>
    <n v="152089.65215068497"/>
  </r>
  <r>
    <s v="A-7927"/>
    <x v="1"/>
    <s v="Herlinda Thorp  "/>
    <d v="2011-07-15T00:00:00"/>
    <s v="Banda 15"/>
    <x v="3"/>
    <n v="9099.75"/>
    <n v="545.98500000000001"/>
    <n v="636.98250000000007"/>
    <n v="90.997500000000002"/>
    <n v="2456.9325000000003"/>
    <n v="2638.9274999999998"/>
    <n v="15469.575000000001"/>
    <n v="594.21367499999997"/>
    <n v="1188.4273499999999"/>
    <n v="0"/>
    <n v="46408.725000000006"/>
    <n v="6.4739726027397264"/>
    <n v="515.65250000000003"/>
    <n v="66766.403150684942"/>
    <n v="113175.12815068495"/>
  </r>
  <r>
    <s v="A-7865"/>
    <x v="3"/>
    <s v="Edyth Judkins  "/>
    <d v="2011-07-02T00:00:00"/>
    <s v="Banda 16"/>
    <x v="1"/>
    <n v="13556.7"/>
    <n v="1355.67"/>
    <n v="406.70100000000002"/>
    <n v="135.56700000000001"/>
    <n v="3931.4429999999998"/>
    <n v="3389.1750000000002"/>
    <n v="22775.255999999998"/>
    <n v="866.27313000000004"/>
    <n v="1732.5462600000001"/>
    <n v="0"/>
    <n v="68325.767999999996"/>
    <n v="6.5095890410958903"/>
    <n v="759.1751999999999"/>
    <n v="98838.371243835601"/>
    <n v="167164.13924383558"/>
  </r>
  <r>
    <s v="A-7897"/>
    <x v="7"/>
    <s v="Jordon Deschamp  "/>
    <d v="2014-01-17T00:00:00"/>
    <s v="Banda 16"/>
    <x v="1"/>
    <n v="14809.5"/>
    <n v="1184.76"/>
    <n v="2221.4249999999997"/>
    <n v="1332.855"/>
    <n v="5479.5150000000003"/>
    <n v="3850.4700000000003"/>
    <n v="28878.525000000001"/>
    <n v="1104.7887000000001"/>
    <n v="2209.5774000000001"/>
    <n v="0"/>
    <n v="86635.575000000012"/>
    <n v="3.9616438356164383"/>
    <n v="962.61750000000006"/>
    <n v="76270.953698630139"/>
    <n v="162906.52869863017"/>
  </r>
  <r>
    <s v="L-7861"/>
    <x v="0"/>
    <s v="Tyrell Herrmann  "/>
    <d v="2017-08-10T00:00:00"/>
    <s v="Banda 18"/>
    <x v="0"/>
    <n v="48917.000000000007"/>
    <n v="4891.7000000000007"/>
    <n v="7337.5500000000011"/>
    <n v="2445.8500000000004"/>
    <n v="17610.120000000003"/>
    <n v="13696.760000000004"/>
    <n v="94898.980000000025"/>
    <n v="3663.8833000000004"/>
    <n v="7327.7666000000008"/>
    <n v="7327.7666000000008"/>
    <n v="284696.94000000006"/>
    <n v="0.39726027397260272"/>
    <n v="3163.2993333333343"/>
    <n v="25133.063196347037"/>
    <n v="309830.0031963471"/>
  </r>
  <r>
    <s v="R-7327"/>
    <x v="0"/>
    <s v="Erich Gattis  "/>
    <d v="2011-08-27T00:00:00"/>
    <s v="Banda 15"/>
    <x v="4"/>
    <n v="18245"/>
    <n v="912.25"/>
    <n v="182.45000000000002"/>
    <n v="1459.6000000000001"/>
    <n v="7298"/>
    <n v="5655.95"/>
    <n v="33753.25"/>
    <n v="1297.2195000000002"/>
    <n v="2594.4390000000003"/>
    <n v="2594.4390000000003"/>
    <n v="101259.75"/>
    <n v="6.3561643835616435"/>
    <n v="1125.1083333333333"/>
    <n v="143027.47031963471"/>
    <n v="244287.22031963471"/>
  </r>
  <r>
    <s v="A-7967"/>
    <x v="1"/>
    <s v="Gaylord Damian  "/>
    <d v="2015-11-09T00:00:00"/>
    <s v="Banda 16"/>
    <x v="0"/>
    <n v="17017"/>
    <n v="1191.19"/>
    <n v="2382.38"/>
    <n v="2212.21"/>
    <n v="4424.42"/>
    <n v="4764.76"/>
    <n v="31991.96"/>
    <n v="1254.1529"/>
    <n v="2508.3058000000001"/>
    <n v="2508.3058000000001"/>
    <n v="95975.88"/>
    <n v="2.1506849315068495"/>
    <n v="1066.3986666666667"/>
    <n v="45869.750867579918"/>
    <n v="141845.63086757992"/>
  </r>
  <r>
    <s v="G-7703"/>
    <x v="0"/>
    <s v="Tyrell Herrmann  "/>
    <d v="2017-10-05T00:00:00"/>
    <s v="Banda 15"/>
    <x v="0"/>
    <n v="10308.1"/>
    <n v="824.64800000000002"/>
    <n v="1340.0530000000001"/>
    <n v="927.72900000000004"/>
    <n v="2680.1060000000002"/>
    <n v="2989.3489999999997"/>
    <n v="19069.984999999997"/>
    <n v="748.36806000000001"/>
    <n v="1496.73612"/>
    <n v="1496.73612"/>
    <n v="57209.954999999987"/>
    <n v="0.24383561643835616"/>
    <n v="635.66616666666653"/>
    <n v="3099.9610319634694"/>
    <n v="60309.916031963454"/>
  </r>
  <r>
    <s v="G08496"/>
    <x v="0"/>
    <s v="Lyla Falzone  "/>
    <d v="2011-06-01T00:00:00"/>
    <s v="Banda 16"/>
    <x v="2"/>
    <n v="22420"/>
    <n v="1569.4"/>
    <n v="2466.1999999999998"/>
    <n v="672.6"/>
    <n v="6726"/>
    <n v="6277.6"/>
    <n v="40131.799999999996"/>
    <n v="1540.2540000000001"/>
    <n v="3080.5080000000003"/>
    <n v="0"/>
    <n v="120395.4"/>
    <n v="6.5945205479452058"/>
    <n v="1337.7266666666665"/>
    <n v="176433.31981735158"/>
    <n v="296828.71981735155"/>
  </r>
  <r>
    <s v="R-7757"/>
    <x v="1"/>
    <s v="Kandace Navin  "/>
    <d v="2012-08-28T00:00:00"/>
    <s v="Banda 15"/>
    <x v="3"/>
    <n v="7965"/>
    <n v="557.55000000000007"/>
    <n v="318.60000000000002"/>
    <n v="318.60000000000002"/>
    <n v="2628.4500000000003"/>
    <n v="3106.35"/>
    <n v="14894.550000000001"/>
    <n v="597.375"/>
    <n v="1194.75"/>
    <n v="0"/>
    <n v="44683.65"/>
    <n v="5.3506849315068497"/>
    <n v="496.48500000000001"/>
    <n v="53130.696164383568"/>
    <n v="97814.346164383576"/>
  </r>
  <r>
    <s v="R-7813"/>
    <x v="7"/>
    <s v="Earnest Anderton  "/>
    <d v="2016-06-23T00:00:00"/>
    <s v="Banda 16"/>
    <x v="1"/>
    <n v="19594.8"/>
    <n v="1763.5319999999999"/>
    <n v="2351.3759999999997"/>
    <n v="2939.22"/>
    <n v="6858.1799999999994"/>
    <n v="6466.2839999999997"/>
    <n v="39973.392"/>
    <n v="1593.0572399999999"/>
    <n v="3186.1144799999997"/>
    <n v="0"/>
    <n v="119920.17600000001"/>
    <n v="1.5287671232876712"/>
    <n v="1332.4464"/>
    <n v="40740.004997260272"/>
    <n v="160660.18099726026"/>
  </r>
  <r>
    <s v="R07359"/>
    <x v="1"/>
    <s v="Jayme Tolleson  "/>
    <d v="2012-06-26T00:00:00"/>
    <s v="Banda 15"/>
    <x v="1"/>
    <n v="9606.6"/>
    <n v="480.33000000000004"/>
    <n v="1344.9240000000002"/>
    <n v="192.13200000000001"/>
    <n v="2497.7160000000003"/>
    <n v="3746.5740000000001"/>
    <n v="17868.276000000002"/>
    <n v="717.61302000000001"/>
    <n v="1435.22604"/>
    <n v="0"/>
    <n v="53604.828000000009"/>
    <n v="5.5232876712328771"/>
    <n v="595.6092000000001"/>
    <n v="65794.419024657545"/>
    <n v="119399.24702465755"/>
  </r>
  <r>
    <s v="G-7602"/>
    <x v="1"/>
    <s v="Erich Gattis  "/>
    <d v="2014-12-08T00:00:00"/>
    <s v="Banda 18"/>
    <x v="2"/>
    <n v="38074"/>
    <n v="2665.1800000000003"/>
    <n v="380.74"/>
    <n v="761.48"/>
    <n v="14468.12"/>
    <n v="10660.720000000001"/>
    <n v="67010.240000000005"/>
    <n v="2535.7284"/>
    <n v="5071.4567999999999"/>
    <n v="0"/>
    <n v="201030.72000000003"/>
    <n v="3.0712328767123287"/>
    <n v="2233.6746666666668"/>
    <n v="137202.70144292238"/>
    <n v="338233.42144292244"/>
  </r>
  <r>
    <s v="A-8098"/>
    <x v="1"/>
    <s v="Geraldo Marty  "/>
    <d v="2011-05-14T00:00:00"/>
    <s v="Banda 15"/>
    <x v="1"/>
    <n v="13206.6"/>
    <n v="792.39599999999996"/>
    <n v="1188.5940000000001"/>
    <n v="1848.9240000000002"/>
    <n v="4358.1779999999999"/>
    <n v="4754.3760000000002"/>
    <n v="26149.067999999999"/>
    <n v="1047.2833799999999"/>
    <n v="2094.5667599999997"/>
    <n v="0"/>
    <n v="78447.203999999998"/>
    <n v="6.6438356164383565"/>
    <n v="871.63559999999995"/>
    <n v="115820.07287671234"/>
    <n v="194267.27687671233"/>
  </r>
  <r>
    <s v="L07861"/>
    <x v="6"/>
    <s v="Coreen Washer  "/>
    <d v="2012-10-26T00:00:00"/>
    <s v="Banda 15"/>
    <x v="0"/>
    <n v="9738.3000000000011"/>
    <n v="973.83000000000015"/>
    <n v="973.83000000000015"/>
    <n v="292.149"/>
    <n v="3408.4050000000002"/>
    <n v="3797.9370000000004"/>
    <n v="19184.451000000001"/>
    <n v="772.24719000000005"/>
    <n v="1544.4943800000001"/>
    <n v="1544.4943800000001"/>
    <n v="57553.353000000003"/>
    <n v="5.1890410958904107"/>
    <n v="639.48170000000005"/>
    <n v="66365.936427397261"/>
    <n v="123919.28942739726"/>
  </r>
  <r>
    <s v="R07814"/>
    <x v="0"/>
    <s v="Porsche Lockamy  "/>
    <d v="2016-01-18T00:00:00"/>
    <s v="Banda 19"/>
    <x v="1"/>
    <n v="57888.9"/>
    <n v="2894.4450000000002"/>
    <n v="2894.4450000000002"/>
    <n v="6367.7790000000005"/>
    <n v="14472.225"/>
    <n v="22576.671000000002"/>
    <n v="107094.46500000001"/>
    <n v="4359.0341699999999"/>
    <n v="8718.0683399999998"/>
    <n v="0"/>
    <n v="321283.39500000002"/>
    <n v="1.9589041095890412"/>
    <n v="3569.8155000000002"/>
    <n v="139858.52506849315"/>
    <n v="461141.92006849317"/>
  </r>
  <r>
    <s v="A08091"/>
    <x v="1"/>
    <s v="Brigida Arzate  "/>
    <d v="2017-05-09T00:00:00"/>
    <s v="Banda 15"/>
    <x v="2"/>
    <n v="15256"/>
    <n v="1525.6000000000001"/>
    <n v="762.80000000000007"/>
    <n v="1220.48"/>
    <n v="4424.24"/>
    <n v="5339.5999999999995"/>
    <n v="28528.719999999994"/>
    <n v="1147.2511999999999"/>
    <n v="2294.5023999999999"/>
    <n v="0"/>
    <n v="85586.159999999974"/>
    <n v="0.65205479452054793"/>
    <n v="950.95733333333317"/>
    <n v="12401.525771689496"/>
    <n v="97987.685771689474"/>
  </r>
  <r>
    <s v="R-7544"/>
    <x v="3"/>
    <s v="Kelley Bonenfant  "/>
    <d v="2013-02-02T00:00:00"/>
    <s v="Banda 15"/>
    <x v="4"/>
    <n v="11988.75"/>
    <n v="1078.9875"/>
    <n v="1678.4250000000002"/>
    <n v="239.77500000000001"/>
    <n v="3356.8500000000004"/>
    <n v="3956.2875000000004"/>
    <n v="22299.074999999997"/>
    <n v="881.17312500000003"/>
    <n v="1762.3462500000001"/>
    <n v="1762.3462500000001"/>
    <n v="66897.224999999991"/>
    <n v="4.9178082191780819"/>
    <n v="743.3024999999999"/>
    <n v="73108.382876712305"/>
    <n v="140005.60787671228"/>
  </r>
  <r>
    <s v="R07585"/>
    <x v="3"/>
    <s v="Enrique Kehrer  "/>
    <d v="2012-11-02T00:00:00"/>
    <s v="Banda 16"/>
    <x v="0"/>
    <n v="17169.900000000001"/>
    <n v="1545.2910000000002"/>
    <n v="2403.7860000000005"/>
    <n v="2575.4850000000001"/>
    <n v="4464.1740000000009"/>
    <n v="6696.2610000000004"/>
    <n v="34854.897000000004"/>
    <n v="1435.40364"/>
    <n v="2870.80728"/>
    <n v="2870.80728"/>
    <n v="104564.69100000002"/>
    <n v="5.1698630136986301"/>
    <n v="1161.8299000000002"/>
    <n v="120130.0285643836"/>
    <n v="224694.71956438362"/>
  </r>
  <r>
    <s v="R07484"/>
    <x v="3"/>
    <s v="Margareta Schwing  "/>
    <d v="2014-04-24T00:00:00"/>
    <s v="Banda 16"/>
    <x v="0"/>
    <n v="25280.2"/>
    <n v="1264.0100000000002"/>
    <n v="2780.8220000000001"/>
    <n v="2528.0200000000004"/>
    <n v="9859.2780000000002"/>
    <n v="9100.8719999999994"/>
    <n v="50813.202000000005"/>
    <n v="2004.7198600000002"/>
    <n v="4009.4397200000003"/>
    <n v="4009.4397200000003"/>
    <n v="152439.60600000003"/>
    <n v="3.6958904109589041"/>
    <n v="1693.7734000000003"/>
    <n v="125200.01734794524"/>
    <n v="277639.62334794528"/>
  </r>
  <r>
    <s v="A-7322"/>
    <x v="1"/>
    <s v="Jayme Tolleson  "/>
    <d v="2011-06-23T00:00:00"/>
    <s v="Banda 15"/>
    <x v="1"/>
    <n v="9113.4"/>
    <n v="455.67"/>
    <n v="820.2059999999999"/>
    <n v="637.93799999999999"/>
    <n v="3463.0920000000001"/>
    <n v="2278.35"/>
    <n v="16768.655999999999"/>
    <n v="628.82460000000003"/>
    <n v="1257.6492000000001"/>
    <n v="0"/>
    <n v="50305.967999999993"/>
    <n v="6.5342465753424657"/>
    <n v="558.95519999999999"/>
    <n v="73047.022027397252"/>
    <n v="123352.99002739725"/>
  </r>
  <r>
    <s v="G-7826"/>
    <x v="6"/>
    <s v="Henry Maberry  "/>
    <d v="2017-05-17T00:00:00"/>
    <s v="Banda 15"/>
    <x v="1"/>
    <n v="8076.6"/>
    <n v="484.596"/>
    <n v="484.596"/>
    <n v="969.19200000000001"/>
    <n v="2099.9160000000002"/>
    <n v="2665.2780000000002"/>
    <n v="14780.178000000002"/>
    <n v="588.78414000000009"/>
    <n v="1177.5682800000002"/>
    <n v="0"/>
    <n v="44340.534000000007"/>
    <n v="0.63013698630136983"/>
    <n v="492.67260000000005"/>
    <n v="6209.024547945206"/>
    <n v="50549.558547945213"/>
  </r>
  <r>
    <s v="L08140"/>
    <x v="3"/>
    <s v="Colene Apicella  "/>
    <d v="2016-09-02T00:00:00"/>
    <s v="Banda 15"/>
    <x v="4"/>
    <n v="18163.75"/>
    <n v="1089.825"/>
    <n v="544.91250000000002"/>
    <n v="2542.9250000000002"/>
    <n v="4540.9375"/>
    <n v="4540.9375"/>
    <n v="31423.287499999999"/>
    <n v="1213.3385000000001"/>
    <n v="2426.6770000000001"/>
    <n v="2426.6770000000001"/>
    <n v="94269.862499999988"/>
    <n v="1.3342465753424657"/>
    <n v="1047.4429166666666"/>
    <n v="27950.942488584475"/>
    <n v="122220.80498858447"/>
  </r>
  <r>
    <s v="A-8256"/>
    <x v="1"/>
    <s v="Cristopher Stroble  "/>
    <d v="2015-04-21T00:00:00"/>
    <s v="Banda 16"/>
    <x v="2"/>
    <n v="17715"/>
    <n v="1594.35"/>
    <n v="1594.35"/>
    <n v="1948.65"/>
    <n v="4428.75"/>
    <n v="6200.25"/>
    <n v="33481.35"/>
    <n v="1355.1974999999998"/>
    <n v="2710.3949999999995"/>
    <n v="0"/>
    <n v="100444.04999999999"/>
    <n v="2.7041095890410958"/>
    <n v="1116.0449999999998"/>
    <n v="60358.159726027392"/>
    <n v="160802.20972602739"/>
  </r>
  <r>
    <s v="G08032"/>
    <x v="3"/>
    <s v="Earnest Anderton  "/>
    <d v="2016-11-02T00:00:00"/>
    <s v="Banda 15"/>
    <x v="2"/>
    <n v="12596"/>
    <n v="881.72"/>
    <n v="1889.3999999999999"/>
    <n v="755.76"/>
    <n v="3274.96"/>
    <n v="3274.96"/>
    <n v="22672.799999999999"/>
    <n v="871.64319999999998"/>
    <n v="1743.2864"/>
    <n v="0"/>
    <n v="68018.399999999994"/>
    <n v="1.167123287671233"/>
    <n v="755.76"/>
    <n v="17641.301917808221"/>
    <n v="85659.701917808212"/>
  </r>
  <r>
    <s v="L-8057"/>
    <x v="0"/>
    <s v="Brigida Arzate  "/>
    <d v="2017-08-25T00:00:00"/>
    <s v="Banda 17"/>
    <x v="2"/>
    <n v="21736"/>
    <n v="1956.24"/>
    <n v="2173.6"/>
    <n v="652.07999999999993"/>
    <n v="8477.0400000000009"/>
    <n v="5434"/>
    <n v="40428.959999999999"/>
    <n v="1523.6936000000001"/>
    <n v="3047.3872000000001"/>
    <n v="0"/>
    <n v="121286.88"/>
    <n v="0.35616438356164382"/>
    <n v="1347.6320000000001"/>
    <n v="9599.5704109589042"/>
    <n v="130886.4504109589"/>
  </r>
  <r>
    <s v="A08207"/>
    <x v="0"/>
    <s v="Santa Brister  "/>
    <d v="2012-07-28T00:00:00"/>
    <s v="Banda 17"/>
    <x v="2"/>
    <n v="26039"/>
    <n v="1822.7300000000002"/>
    <n v="3905.85"/>
    <n v="3905.85"/>
    <n v="8072.09"/>
    <n v="7030.5300000000007"/>
    <n v="50776.05"/>
    <n v="1976.3601000000001"/>
    <n v="3952.7202000000002"/>
    <n v="0"/>
    <n v="152328.15000000002"/>
    <n v="5.4356164383561643"/>
    <n v="1692.5350000000001"/>
    <n v="183999.42136986303"/>
    <n v="336327.57136986306"/>
  </r>
  <r>
    <s v="L-7982"/>
    <x v="0"/>
    <s v="Shonta Stefan  "/>
    <d v="2017-01-06T00:00:00"/>
    <s v="Banda 16"/>
    <x v="2"/>
    <n v="22245"/>
    <n v="1779.6000000000001"/>
    <n v="222.45000000000002"/>
    <n v="1779.6000000000001"/>
    <n v="8230.65"/>
    <n v="8675.5500000000011"/>
    <n v="42932.85"/>
    <n v="1726.212"/>
    <n v="3452.424"/>
    <n v="0"/>
    <n v="128798.54999999999"/>
    <n v="0.989041095890411"/>
    <n v="1431.095"/>
    <n v="28308.235342465756"/>
    <n v="157106.78534246574"/>
  </r>
  <r>
    <s v="R08415"/>
    <x v="0"/>
    <s v="Tanner Cambridge  "/>
    <d v="2013-12-14T00:00:00"/>
    <s v="Banda 18"/>
    <x v="1"/>
    <n v="37529.1"/>
    <n v="3002.328"/>
    <n v="3377.6189999999997"/>
    <n v="3377.6189999999997"/>
    <n v="9757.5660000000007"/>
    <n v="11258.73"/>
    <n v="68302.962"/>
    <n v="2690.8364699999997"/>
    <n v="5381.6729399999995"/>
    <n v="0"/>
    <n v="204908.886"/>
    <n v="4.0547945205479454"/>
    <n v="2276.7653999999998"/>
    <n v="184636.31736986301"/>
    <n v="389545.20336986298"/>
  </r>
  <r>
    <s v="L08500"/>
    <x v="0"/>
    <s v="Heide Kardos  "/>
    <d v="2011-06-15T00:00:00"/>
    <s v="Banda 18"/>
    <x v="0"/>
    <n v="35754.400000000001"/>
    <n v="2502.8080000000004"/>
    <n v="1072.6320000000001"/>
    <n v="715.08800000000008"/>
    <n v="13944.216"/>
    <n v="13944.216"/>
    <n v="67933.36"/>
    <n v="2695.8817600000002"/>
    <n v="5391.7635200000004"/>
    <n v="5391.7635200000004"/>
    <n v="203800.08000000002"/>
    <n v="6.5561643835616437"/>
    <n v="2264.4453333333336"/>
    <n v="296921.51685844752"/>
    <n v="500721.59685844753"/>
  </r>
  <r>
    <s v="L08185"/>
    <x v="3"/>
    <s v="Davina Farraj  "/>
    <d v="2012-04-21T00:00:00"/>
    <s v="Banda 16"/>
    <x v="2"/>
    <n v="18512"/>
    <n v="1110.72"/>
    <n v="2591.6800000000003"/>
    <n v="1110.72"/>
    <n v="4628"/>
    <n v="7219.68"/>
    <n v="35172.800000000003"/>
    <n v="1425.4240000000002"/>
    <n v="2850.8480000000004"/>
    <n v="0"/>
    <n v="105518.40000000001"/>
    <n v="5.7041095890410958"/>
    <n v="1172.4266666666667"/>
    <n v="133753.00383561643"/>
    <n v="239271.40383561642"/>
  </r>
  <r>
    <s v="A08400"/>
    <x v="0"/>
    <s v="Kelley Bonenfant  "/>
    <d v="2014-03-13T00:00:00"/>
    <s v="Banda 15"/>
    <x v="2"/>
    <n v="14918"/>
    <n v="1342.62"/>
    <n v="1044.26"/>
    <n v="1640.98"/>
    <n v="5072.1200000000008"/>
    <n v="5221.2999999999993"/>
    <n v="29239.279999999995"/>
    <n v="1169.5711999999999"/>
    <n v="2339.1423999999997"/>
    <n v="0"/>
    <n v="87717.839999999982"/>
    <n v="3.8109589041095893"/>
    <n v="974.64266666666651"/>
    <n v="74286.462977168936"/>
    <n v="162004.30297716893"/>
  </r>
  <r>
    <s v="R-7659"/>
    <x v="3"/>
    <s v="Elayne Gauger  "/>
    <d v="2016-05-04T00:00:00"/>
    <s v="Banda 18"/>
    <x v="2"/>
    <n v="38064"/>
    <n v="3425.7599999999998"/>
    <n v="761.28"/>
    <n v="380.64"/>
    <n v="10277.280000000001"/>
    <n v="13322.4"/>
    <n v="66231.360000000001"/>
    <n v="2637.8352"/>
    <n v="5275.6704"/>
    <n v="0"/>
    <n v="198694.08000000002"/>
    <n v="1.6657534246575343"/>
    <n v="2207.712"/>
    <n v="73550.076493150686"/>
    <n v="272244.15649315069"/>
  </r>
  <r>
    <s v="A07858"/>
    <x v="3"/>
    <s v="Henry Maberry  "/>
    <d v="2010-12-01T00:00:00"/>
    <s v="Banda 18"/>
    <x v="1"/>
    <n v="39385.800000000003"/>
    <n v="1969.2900000000002"/>
    <n v="2363.1480000000001"/>
    <n v="1181.5740000000001"/>
    <n v="11421.882"/>
    <n v="9846.4500000000007"/>
    <n v="66168.144"/>
    <n v="2485.2439800000002"/>
    <n v="4970.4879600000004"/>
    <n v="0"/>
    <n v="198504.432"/>
    <n v="7.0931506849315067"/>
    <n v="2205.6048000000001"/>
    <n v="312893.7439561644"/>
    <n v="511398.17595616437"/>
  </r>
  <r>
    <s v="A-7942"/>
    <x v="7"/>
    <s v="Aretha Newbern  "/>
    <d v="2017-01-25T00:00:00"/>
    <s v="Banda 17"/>
    <x v="1"/>
    <n v="24010.2"/>
    <n v="1680.7140000000002"/>
    <n v="480.20400000000001"/>
    <n v="240.102"/>
    <n v="8163.4680000000008"/>
    <n v="8163.4680000000008"/>
    <n v="42738.156000000003"/>
    <n v="1668.7089000000003"/>
    <n v="3337.4178000000006"/>
    <n v="0"/>
    <n v="128214.46800000001"/>
    <n v="0.93698630136986305"/>
    <n v="1424.6052000000002"/>
    <n v="26696.711145205485"/>
    <n v="154911.1791452055"/>
  </r>
  <r>
    <s v="R-7972"/>
    <x v="3"/>
    <s v="Margarete Sauer  "/>
    <d v="2017-10-30T00:00:00"/>
    <s v="Banda 17"/>
    <x v="4"/>
    <n v="29318.75"/>
    <n v="2931.875"/>
    <n v="1172.75"/>
    <n v="4104.625"/>
    <n v="9382"/>
    <n v="8209.25"/>
    <n v="55119.25"/>
    <n v="2163.7237500000001"/>
    <n v="4327.4475000000002"/>
    <n v="4327.4475000000002"/>
    <n v="165357.75"/>
    <n v="0.17534246575342466"/>
    <n v="1837.3083333333334"/>
    <n v="6443.163470319636"/>
    <n v="171800.91347031965"/>
  </r>
  <r>
    <s v="G-8004"/>
    <x v="0"/>
    <s v="Nelia Sellner  "/>
    <d v="2016-09-28T00:00:00"/>
    <s v="Banda 17"/>
    <x v="3"/>
    <n v="16105.5"/>
    <n v="966.32999999999993"/>
    <n v="1127.3850000000002"/>
    <n v="1771.605"/>
    <n v="4348.4850000000006"/>
    <n v="4670.5949999999993"/>
    <n v="28989.9"/>
    <n v="1132.2166499999998"/>
    <n v="2264.4332999999997"/>
    <n v="0"/>
    <n v="86969.700000000012"/>
    <n v="1.263013698630137"/>
    <n v="966.33"/>
    <n v="24409.76054794521"/>
    <n v="111379.46054794523"/>
  </r>
  <r>
    <s v="R-8260"/>
    <x v="3"/>
    <s v="Heide Kardos  "/>
    <d v="2015-08-18T00:00:00"/>
    <s v="Banda 15"/>
    <x v="1"/>
    <n v="9718.2000000000007"/>
    <n v="777.45600000000013"/>
    <n v="485.91000000000008"/>
    <n v="583.09199999999998"/>
    <n v="3207.0060000000003"/>
    <n v="3692.9160000000002"/>
    <n v="18464.580000000002"/>
    <n v="741.49866000000009"/>
    <n v="1482.9973200000002"/>
    <n v="0"/>
    <n v="55393.740000000005"/>
    <n v="2.3780821917808219"/>
    <n v="615.4860000000001"/>
    <n v="29273.525917808223"/>
    <n v="84667.265917808225"/>
  </r>
  <r>
    <s v="L08347"/>
    <x v="0"/>
    <s v="Nathalie Boettcher  "/>
    <d v="2015-10-27T00:00:00"/>
    <s v="Banda 15"/>
    <x v="2"/>
    <n v="11745"/>
    <n v="939.6"/>
    <n v="234.9"/>
    <n v="1526.8500000000001"/>
    <n v="3523.5"/>
    <n v="3171.15"/>
    <n v="21141"/>
    <n v="822.15"/>
    <n v="1644.3"/>
    <n v="0"/>
    <n v="63423"/>
    <n v="2.1863013698630138"/>
    <n v="704.7"/>
    <n v="30813.731506849315"/>
    <n v="94236.731506849319"/>
  </r>
  <r>
    <s v="A-7913"/>
    <x v="1"/>
    <s v="Geraldo Marty  "/>
    <d v="2014-07-16T00:00:00"/>
    <s v="Banda 15"/>
    <x v="1"/>
    <n v="9063"/>
    <n v="453.15000000000003"/>
    <n v="815.67"/>
    <n v="1268.8200000000002"/>
    <n v="2356.38"/>
    <n v="2718.9"/>
    <n v="16675.920000000002"/>
    <n v="656.16120000000001"/>
    <n v="1312.3224"/>
    <n v="0"/>
    <n v="50027.760000000009"/>
    <n v="3.4684931506849317"/>
    <n v="555.86400000000003"/>
    <n v="38560.209534246576"/>
    <n v="88587.969534246586"/>
  </r>
  <r>
    <s v="A07962"/>
    <x v="1"/>
    <s v="Gabrielle Merriman  "/>
    <d v="2013-03-25T00:00:00"/>
    <s v="Banda 15"/>
    <x v="2"/>
    <n v="14159"/>
    <n v="707.95"/>
    <n v="991.13000000000011"/>
    <n v="424.77"/>
    <n v="4247.7"/>
    <n v="3539.75"/>
    <n v="24070.300000000003"/>
    <n v="903.3442"/>
    <n v="1806.6884"/>
    <n v="0"/>
    <n v="72210.900000000009"/>
    <n v="4.7780821917808218"/>
    <n v="802.34333333333348"/>
    <n v="76673.247853881287"/>
    <n v="148884.1478538813"/>
  </r>
  <r>
    <s v="L-7981"/>
    <x v="6"/>
    <s v="Jordon Deschamp  "/>
    <d v="2014-11-10T00:00:00"/>
    <s v="Banda 16"/>
    <x v="0"/>
    <n v="20597.5"/>
    <n v="1235.8499999999999"/>
    <n v="205.97499999999999"/>
    <n v="2677.6750000000002"/>
    <n v="5973.2749999999996"/>
    <n v="5767.3"/>
    <n v="36457.574999999997"/>
    <n v="1417.1079999999999"/>
    <n v="2834.2159999999999"/>
    <n v="2834.2159999999999"/>
    <n v="109372.72499999999"/>
    <n v="3.1479452054794521"/>
    <n v="1215.2524999999998"/>
    <n v="76510.965616438349"/>
    <n v="185883.69061643834"/>
  </r>
  <r>
    <s v="A08128"/>
    <x v="7"/>
    <s v="Herlinda Thorp  "/>
    <d v="2015-02-19T00:00:00"/>
    <s v="Banda 15"/>
    <x v="0"/>
    <n v="13511.300000000001"/>
    <n v="810.678"/>
    <n v="675.56500000000005"/>
    <n v="1351.13"/>
    <n v="4864.0680000000002"/>
    <n v="4999.1810000000005"/>
    <n v="26211.922000000002"/>
    <n v="1044.4234900000001"/>
    <n v="2088.8469800000003"/>
    <n v="2088.8469800000003"/>
    <n v="78635.766000000003"/>
    <n v="2.871232876712329"/>
    <n v="873.73073333333343"/>
    <n v="50173.688138812795"/>
    <n v="128809.4541388128"/>
  </r>
  <r>
    <s v="G-7472"/>
    <x v="6"/>
    <s v="Aretha Newbern  "/>
    <d v="2014-08-31T00:00:00"/>
    <s v="Banda 15"/>
    <x v="1"/>
    <n v="9623.7000000000007"/>
    <n v="962.37000000000012"/>
    <n v="1347.3180000000002"/>
    <n v="673.65900000000011"/>
    <n v="3560.7690000000002"/>
    <n v="3753.2430000000004"/>
    <n v="19921.059000000001"/>
    <n v="803.57895000000008"/>
    <n v="1607.1579000000002"/>
    <n v="0"/>
    <n v="59763.177000000003"/>
    <n v="3.3424657534246576"/>
    <n v="664.03530000000001"/>
    <n v="44390.304986301373"/>
    <n v="104153.48198630137"/>
  </r>
  <r>
    <s v="R07597"/>
    <x v="1"/>
    <s v="Henry Maberry  "/>
    <d v="2013-07-21T00:00:00"/>
    <s v="Banda 15"/>
    <x v="2"/>
    <n v="10071"/>
    <n v="503.55"/>
    <n v="805.68000000000006"/>
    <n v="704.97"/>
    <n v="3524.85"/>
    <n v="3524.85"/>
    <n v="19134.899999999998"/>
    <n v="752.30369999999994"/>
    <n v="1504.6073999999999"/>
    <n v="0"/>
    <n v="57404.7"/>
    <n v="4.4547945205479449"/>
    <n v="637.82999999999993"/>
    <n v="56828.031780821904"/>
    <n v="114232.73178082189"/>
  </r>
  <r>
    <s v="L-7549"/>
    <x v="2"/>
    <s v="Audrea Franke  "/>
    <d v="2014-08-19T00:00:00"/>
    <s v="Banda 15"/>
    <x v="0"/>
    <n v="13861.1"/>
    <n v="970.27700000000016"/>
    <n v="2079.165"/>
    <n v="2079.165"/>
    <n v="4574.1630000000005"/>
    <n v="4989.9960000000001"/>
    <n v="28553.866000000002"/>
    <n v="1147.6990800000001"/>
    <n v="2295.3981600000002"/>
    <n v="2295.3981600000002"/>
    <n v="85661.597999999998"/>
    <n v="3.3753424657534246"/>
    <n v="951.79553333333342"/>
    <n v="64252.717647488593"/>
    <n v="149914.31564748858"/>
  </r>
  <r>
    <s v="R-8119"/>
    <x v="1"/>
    <s v="Tanner Cambridge  "/>
    <d v="2017-01-08T00:00:00"/>
    <s v="Banda 16"/>
    <x v="0"/>
    <n v="16423"/>
    <n v="1313.84"/>
    <n v="1313.84"/>
    <n v="1642.3000000000002"/>
    <n v="5255.36"/>
    <n v="5748.0499999999993"/>
    <n v="31696.39"/>
    <n v="1266.2132999999999"/>
    <n v="2532.4265999999998"/>
    <n v="2532.4265999999998"/>
    <n v="95089.17"/>
    <n v="0.98356164383561639"/>
    <n v="1056.5463333333332"/>
    <n v="20783.568968036529"/>
    <n v="115872.73896803653"/>
  </r>
  <r>
    <s v="G-7492"/>
    <x v="0"/>
    <s v="Laverna Goble  "/>
    <d v="2014-10-30T00:00:00"/>
    <s v="Banda 15"/>
    <x v="1"/>
    <n v="10060.200000000001"/>
    <n v="503.01000000000005"/>
    <n v="100.602"/>
    <n v="1408.4280000000003"/>
    <n v="2615.6520000000005"/>
    <n v="2816.8560000000007"/>
    <n v="17504.748000000003"/>
    <n v="682.08156000000008"/>
    <n v="1364.1631200000002"/>
    <n v="0"/>
    <n v="52514.244000000006"/>
    <n v="3.1780821917808217"/>
    <n v="583.49160000000006"/>
    <n v="37087.685260273975"/>
    <n v="89601.929260273988"/>
  </r>
  <r>
    <s v="R-7327"/>
    <x v="0"/>
    <s v="Aisha Fermin  "/>
    <d v="2013-02-09T00:00:00"/>
    <s v="Banda 18"/>
    <x v="2"/>
    <n v="33447"/>
    <n v="3010.23"/>
    <n v="1672.3500000000001"/>
    <n v="2675.76"/>
    <n v="12709.86"/>
    <n v="11706.449999999999"/>
    <n v="65221.65"/>
    <n v="2585.4531000000002"/>
    <n v="5170.9062000000004"/>
    <n v="0"/>
    <n v="195664.95"/>
    <n v="4.8986301369863012"/>
    <n v="2174.0549999999998"/>
    <n v="212997.82684931505"/>
    <n v="408662.77684931504"/>
  </r>
  <r>
    <s v="L07887"/>
    <x v="1"/>
    <s v="Gabrielle Merriman  "/>
    <d v="2017-02-13T00:00:00"/>
    <s v="Banda 16"/>
    <x v="1"/>
    <n v="18387.900000000001"/>
    <n v="1654.9110000000001"/>
    <n v="1471.0320000000002"/>
    <n v="1287.1530000000002"/>
    <n v="4964.7330000000011"/>
    <n v="6987.402000000001"/>
    <n v="34753.131000000001"/>
    <n v="1412.1907200000003"/>
    <n v="2824.3814400000006"/>
    <n v="0"/>
    <n v="104259.39300000001"/>
    <n v="0.8849315068493151"/>
    <n v="1158.4376999999999"/>
    <n v="20502.760389041097"/>
    <n v="124762.15338904111"/>
  </r>
  <r>
    <s v="G08149"/>
    <x v="1"/>
    <s v="Margareta Schwing  "/>
    <d v="2012-03-09T00:00:00"/>
    <s v="Banda 16"/>
    <x v="1"/>
    <n v="16713.900000000001"/>
    <n v="1337.1120000000001"/>
    <n v="2005.6680000000001"/>
    <n v="2172.8070000000002"/>
    <n v="5849.8649999999998"/>
    <n v="6184.143"/>
    <n v="34263.49500000001"/>
    <n v="1378.8967500000001"/>
    <n v="2757.7935000000002"/>
    <n v="0"/>
    <n v="102790.48500000003"/>
    <n v="5.8219178082191778"/>
    <n v="1142.1165000000003"/>
    <n v="132986.16780821921"/>
    <n v="235776.65280821925"/>
  </r>
  <r>
    <s v="R07803"/>
    <x v="1"/>
    <s v="Lindsey Eckel  "/>
    <d v="2014-10-27T00:00:00"/>
    <s v="Banda 16"/>
    <x v="1"/>
    <n v="14633.1"/>
    <n v="731.65500000000009"/>
    <n v="877.98599999999999"/>
    <n v="146.33100000000002"/>
    <n v="3950.9370000000004"/>
    <n v="3804.6060000000002"/>
    <n v="24144.615000000002"/>
    <n v="910.17881999999986"/>
    <n v="1820.3576399999997"/>
    <n v="0"/>
    <n v="72433.845000000001"/>
    <n v="3.1863013698630138"/>
    <n v="804.82050000000004"/>
    <n v="51288.013232876714"/>
    <n v="123721.85823287672"/>
  </r>
  <r>
    <s v="L08092"/>
    <x v="3"/>
    <s v="Davina Farraj  "/>
    <d v="2013-01-29T00:00:00"/>
    <s v="Banda 15"/>
    <x v="1"/>
    <n v="9597.6"/>
    <n v="863.78399999999999"/>
    <n v="863.78399999999999"/>
    <n v="767.80799999999999"/>
    <n v="2975.2560000000003"/>
    <n v="2783.3040000000001"/>
    <n v="17851.536"/>
    <n v="696.78575999999998"/>
    <n v="1393.57152"/>
    <n v="0"/>
    <n v="53554.608"/>
    <n v="4.9287671232876713"/>
    <n v="595.05119999999999"/>
    <n v="58657.375824657531"/>
    <n v="112211.98382465754"/>
  </r>
  <r>
    <s v="A-7412"/>
    <x v="6"/>
    <s v="Davina Farraj  "/>
    <d v="2012-02-09T00:00:00"/>
    <s v="Banda 15"/>
    <x v="0"/>
    <n v="14340.7"/>
    <n v="1434.0700000000002"/>
    <n v="2007.6980000000003"/>
    <n v="1290.663"/>
    <n v="4158.8029999999999"/>
    <n v="4732.4310000000005"/>
    <n v="27964.365000000002"/>
    <n v="1117.1405300000001"/>
    <n v="2234.2810600000003"/>
    <n v="2234.2810600000003"/>
    <n v="83893.095000000001"/>
    <n v="5.9013698630136986"/>
    <n v="932.14550000000008"/>
    <n v="110018.70723287674"/>
    <n v="193911.80223287674"/>
  </r>
  <r>
    <s v="A07731"/>
    <x v="0"/>
    <s v="Mayra Stead  "/>
    <d v="2013-11-26T00:00:00"/>
    <s v="Banda 16"/>
    <x v="4"/>
    <n v="22472.5"/>
    <n v="1573.075"/>
    <n v="1348.35"/>
    <n v="1123.625"/>
    <n v="8989"/>
    <n v="6517.0249999999996"/>
    <n v="42023.575000000004"/>
    <n v="1604.5364999999999"/>
    <n v="3209.0729999999999"/>
    <n v="3209.0729999999999"/>
    <n v="126070.72500000001"/>
    <n v="4.1041095890410961"/>
    <n v="1400.7858333333336"/>
    <n v="114979.57141552513"/>
    <n v="241050.29641552514"/>
  </r>
  <r>
    <s v="R08466"/>
    <x v="0"/>
    <s v="Wade Landen  "/>
    <d v="2017-07-02T00:00:00"/>
    <s v="Banda 16"/>
    <x v="1"/>
    <n v="19481.400000000001"/>
    <n v="1948.1400000000003"/>
    <n v="389.62800000000004"/>
    <n v="2337.768"/>
    <n v="6623.6760000000013"/>
    <n v="7208.1180000000004"/>
    <n v="37988.730000000003"/>
    <n v="1537.0824600000001"/>
    <n v="3074.1649200000002"/>
    <n v="0"/>
    <n v="113966.19"/>
    <n v="0.50410958904109593"/>
    <n v="1266.2910000000002"/>
    <n v="12766.98871232877"/>
    <n v="126733.17871232878"/>
  </r>
  <r>
    <s v="L-8422"/>
    <x v="1"/>
    <s v="Elayne Gauger  "/>
    <d v="2011-04-04T00:00:00"/>
    <s v="Banda 17"/>
    <x v="0"/>
    <n v="29008.100000000002"/>
    <n v="1450.4050000000002"/>
    <n v="4351.2150000000001"/>
    <n v="870.24300000000005"/>
    <n v="7542.1060000000007"/>
    <n v="11023.078000000001"/>
    <n v="54245.147000000004"/>
    <n v="2172.70669"/>
    <n v="4345.41338"/>
    <n v="4345.41338"/>
    <n v="162735.44100000002"/>
    <n v="6.7534246575342465"/>
    <n v="1808.1715666666669"/>
    <n v="244227.00886757995"/>
    <n v="406962.44986757997"/>
  </r>
  <r>
    <s v="L07488"/>
    <x v="0"/>
    <s v="Sterling Huston  "/>
    <d v="2011-01-17T00:00:00"/>
    <s v="Banda 15"/>
    <x v="4"/>
    <n v="14416.25"/>
    <n v="720.8125"/>
    <n v="2018.2750000000001"/>
    <n v="2162.4375"/>
    <n v="4180.7124999999996"/>
    <n v="4036.55"/>
    <n v="27535.037500000002"/>
    <n v="1072.5690000000002"/>
    <n v="2145.1380000000004"/>
    <n v="2145.1380000000004"/>
    <n v="82605.112500000003"/>
    <n v="6.9643835616438352"/>
    <n v="917.8345833333334"/>
    <n v="127843.04168949772"/>
    <n v="210448.15418949773"/>
  </r>
  <r>
    <s v="A-7588"/>
    <x v="6"/>
    <s v="Concepcion Sevin  "/>
    <d v="2016-12-21T00:00:00"/>
    <s v="Banda 20"/>
    <x v="4"/>
    <n v="125776.25"/>
    <n v="11319.862499999999"/>
    <n v="10062.1"/>
    <n v="17608.675000000003"/>
    <n v="40248.400000000001"/>
    <n v="42763.925000000003"/>
    <n v="247779.21250000002"/>
    <n v="9936.3237500000014"/>
    <n v="19872.647500000003"/>
    <n v="19872.647500000003"/>
    <n v="743337.63750000007"/>
    <n v="1.0328767123287672"/>
    <n v="8259.307083333335"/>
    <n v="170616.91892694068"/>
    <n v="913954.55642694072"/>
  </r>
  <r>
    <s v="A07994"/>
    <x v="1"/>
    <s v="Mayme Gorney  "/>
    <d v="2012-03-24T00:00:00"/>
    <s v="Banda 15"/>
    <x v="2"/>
    <n v="13350"/>
    <n v="1068"/>
    <n v="667.5"/>
    <n v="1335"/>
    <n v="4672.5"/>
    <n v="4405.5"/>
    <n v="25498.5"/>
    <n v="1006.5899999999999"/>
    <n v="2013.1799999999998"/>
    <n v="0"/>
    <n v="76495.5"/>
    <n v="5.7808219178082192"/>
    <n v="849.95"/>
    <n v="98268.191780821915"/>
    <n v="174763.69178082192"/>
  </r>
  <r>
    <s v="G08359"/>
    <x v="4"/>
    <s v="Adelia Monty  "/>
    <d v="2017-10-09T00:00:00"/>
    <s v="Banda 15"/>
    <x v="2"/>
    <n v="14906"/>
    <n v="1192.48"/>
    <n v="596.24"/>
    <n v="1639.66"/>
    <n v="3726.5"/>
    <n v="5664.28"/>
    <n v="27725.16"/>
    <n v="1132.856"/>
    <n v="2265.712"/>
    <n v="0"/>
    <n v="83175.48"/>
    <n v="0.23287671232876711"/>
    <n v="924.17200000000003"/>
    <n v="4304.3627397260279"/>
    <n v="87479.842739726024"/>
  </r>
  <r>
    <s v="A07706"/>
    <x v="1"/>
    <s v="Margurite Everton  "/>
    <d v="2011-10-17T00:00:00"/>
    <s v="Banda 18"/>
    <x v="0"/>
    <n v="43576.5"/>
    <n v="2614.5899999999997"/>
    <n v="435.76499999999999"/>
    <n v="6100.7100000000009"/>
    <n v="11765.655000000001"/>
    <n v="11329.890000000001"/>
    <n v="75823.11"/>
    <n v="2932.6984499999999"/>
    <n v="5865.3968999999997"/>
    <n v="5865.3968999999997"/>
    <n v="227469.33000000002"/>
    <n v="6.2164383561643834"/>
    <n v="2527.4369999999999"/>
    <n v="314233.12619178079"/>
    <n v="541702.45619178074"/>
  </r>
  <r>
    <s v="A07971"/>
    <x v="3"/>
    <s v="Shannan Dingess  "/>
    <d v="2014-05-15T00:00:00"/>
    <s v="Banda 17"/>
    <x v="0"/>
    <n v="23269.4"/>
    <n v="2326.94"/>
    <n v="3025.0220000000004"/>
    <n v="698.08199999999999"/>
    <n v="5817.35"/>
    <n v="5817.35"/>
    <n v="40954.144"/>
    <n v="1575.3383800000001"/>
    <n v="3150.6767600000003"/>
    <n v="3150.6767600000003"/>
    <n v="122862.432"/>
    <n v="3.6383561643835618"/>
    <n v="1365.1381333333334"/>
    <n v="99337.174852968048"/>
    <n v="222199.60685296805"/>
  </r>
  <r>
    <s v="A08120"/>
    <x v="1"/>
    <s v="Brigida Arzate  "/>
    <d v="2012-04-09T00:00:00"/>
    <s v="Banda 19"/>
    <x v="1"/>
    <n v="51488.1"/>
    <n v="4633.9290000000001"/>
    <n v="7723.2149999999992"/>
    <n v="1544.6429999999998"/>
    <n v="15961.311"/>
    <n v="17505.954000000002"/>
    <n v="98857.151999999987"/>
    <n v="3913.0955999999996"/>
    <n v="7826.1911999999993"/>
    <n v="0"/>
    <n v="296571.45599999995"/>
    <n v="5.7369863013698632"/>
    <n v="3295.2383999999997"/>
    <n v="378094.75121095887"/>
    <n v="674666.20721095882"/>
  </r>
  <r>
    <s v="L-8448"/>
    <x v="1"/>
    <s v="Elton Verrier  "/>
    <d v="2014-03-02T00:00:00"/>
    <s v="Banda 16"/>
    <x v="0"/>
    <n v="24934.800000000003"/>
    <n v="1745.4360000000004"/>
    <n v="2742.8280000000004"/>
    <n v="1994.7840000000003"/>
    <n v="8727.18"/>
    <n v="9225.8760000000002"/>
    <n v="49370.90400000001"/>
    <n v="1969.8492000000001"/>
    <n v="3939.6984000000002"/>
    <n v="3939.6984000000002"/>
    <n v="148112.71200000003"/>
    <n v="3.8410958904109589"/>
    <n v="1645.6968000000004"/>
    <n v="126425.58430684934"/>
    <n v="274538.29630684934"/>
  </r>
  <r>
    <s v="G-8118"/>
    <x v="1"/>
    <s v="Trudy Gaulding  "/>
    <d v="2011-11-21T00:00:00"/>
    <s v="Banda 18"/>
    <x v="0"/>
    <n v="40056.5"/>
    <n v="2403.39"/>
    <n v="5607.9100000000008"/>
    <n v="4005.65"/>
    <n v="11616.384999999998"/>
    <n v="16022.6"/>
    <n v="79712.435000000012"/>
    <n v="3240.5708500000001"/>
    <n v="6481.1417000000001"/>
    <n v="6481.1417000000001"/>
    <n v="239137.30500000005"/>
    <n v="6.1205479452054794"/>
    <n v="2657.0811666666673"/>
    <n v="325255.85349771695"/>
    <n v="564393.158497717"/>
  </r>
  <r>
    <s v="G07475"/>
    <x v="0"/>
    <s v="Brigida Arzate  "/>
    <d v="2014-07-16T00:00:00"/>
    <s v="Banda 16"/>
    <x v="2"/>
    <n v="22028"/>
    <n v="1321.68"/>
    <n v="2863.64"/>
    <n v="1982.52"/>
    <n v="7489.52"/>
    <n v="8590.92"/>
    <n v="44276.28"/>
    <n v="1779.8624"/>
    <n v="3559.7248"/>
    <n v="0"/>
    <n v="132828.84"/>
    <n v="3.4684931506849317"/>
    <n v="1475.876"/>
    <n v="102381.31594520548"/>
    <n v="235210.15594520548"/>
  </r>
  <r>
    <s v="R-8386"/>
    <x v="0"/>
    <s v="Shannan Dingess  "/>
    <d v="2013-06-11T00:00:00"/>
    <s v="Banda 16"/>
    <x v="0"/>
    <n v="19263.2"/>
    <n v="1541.056"/>
    <n v="192.63200000000001"/>
    <n v="1155.7919999999999"/>
    <n v="5008.4320000000007"/>
    <n v="6742.12"/>
    <n v="33903.232000000004"/>
    <n v="1358.0555999999999"/>
    <n v="2716.1111999999998"/>
    <n v="2716.1111999999998"/>
    <n v="101709.69600000001"/>
    <n v="4.5643835616438357"/>
    <n v="1130.1077333333335"/>
    <n v="103164.90321826485"/>
    <n v="204874.59921826486"/>
  </r>
  <r>
    <s v="L07514"/>
    <x v="7"/>
    <s v="Jeane Putney  "/>
    <d v="2012-09-15T00:00:00"/>
    <s v="Banda 15"/>
    <x v="1"/>
    <n v="13903.2"/>
    <n v="1390.3200000000002"/>
    <n v="139.03200000000001"/>
    <n v="278.06400000000002"/>
    <n v="3892.8960000000006"/>
    <n v="5561.2800000000007"/>
    <n v="25164.792000000001"/>
    <n v="1026.0561600000001"/>
    <n v="2052.1123200000002"/>
    <n v="0"/>
    <n v="75494.376000000004"/>
    <n v="5.3013698630136989"/>
    <n v="838.82640000000004"/>
    <n v="88938.579945205493"/>
    <n v="164432.9559452055"/>
  </r>
  <r>
    <s v="A-8201"/>
    <x v="1"/>
    <s v="Shenika Lamont  "/>
    <d v="2013-01-05T00:00:00"/>
    <s v="Banda 18"/>
    <x v="1"/>
    <n v="36166.5"/>
    <n v="2893.32"/>
    <n v="4701.6450000000004"/>
    <n v="2893.32"/>
    <n v="14466.6"/>
    <n v="13743.27"/>
    <n v="74864.654999999999"/>
    <n v="2987.3529000000003"/>
    <n v="5974.7058000000006"/>
    <n v="0"/>
    <n v="224593.965"/>
    <n v="4.9945205479452053"/>
    <n v="2495.4884999999999"/>
    <n v="249275.37180821915"/>
    <n v="473869.33680821914"/>
  </r>
  <r>
    <s v="G08030"/>
    <x v="1"/>
    <s v="Coreen Washer  "/>
    <d v="2012-06-13T00:00:00"/>
    <s v="Banda 15"/>
    <x v="4"/>
    <n v="10016.25"/>
    <n v="1001.625"/>
    <n v="500.8125"/>
    <n v="1201.95"/>
    <n v="2604.2249999999999"/>
    <n v="2604.2249999999999"/>
    <n v="17929.087500000001"/>
    <n v="701.13750000000005"/>
    <n v="1402.2750000000001"/>
    <n v="1402.2750000000001"/>
    <n v="53787.262500000004"/>
    <n v="5.558904109589041"/>
    <n v="597.63625000000002"/>
    <n v="66444.052123287678"/>
    <n v="120231.31462328768"/>
  </r>
  <r>
    <s v="L-8352"/>
    <x v="7"/>
    <s v="Tomoko Vierra  "/>
    <d v="2015-05-28T00:00:00"/>
    <s v="Banda 15"/>
    <x v="2"/>
    <n v="10839"/>
    <n v="541.95000000000005"/>
    <n v="541.95000000000005"/>
    <n v="1300.68"/>
    <n v="2926.53"/>
    <n v="2818.14"/>
    <n v="18968.250000000004"/>
    <n v="729.46469999999999"/>
    <n v="1458.9294"/>
    <n v="0"/>
    <n v="56904.750000000015"/>
    <n v="2.6027397260273974"/>
    <n v="632.27500000000009"/>
    <n v="32912.94520547946"/>
    <n v="89817.695205479482"/>
  </r>
  <r>
    <s v="A07518"/>
    <x v="1"/>
    <s v="Davina Farraj  "/>
    <d v="2011-04-11T00:00:00"/>
    <s v="Banda 17"/>
    <x v="1"/>
    <n v="20518.2"/>
    <n v="2051.8200000000002"/>
    <n v="2872.5480000000002"/>
    <n v="2872.5480000000002"/>
    <n v="6155.46"/>
    <n v="5539.9140000000007"/>
    <n v="40010.490000000005"/>
    <n v="1569.6423000000002"/>
    <n v="3139.2846000000004"/>
    <n v="0"/>
    <n v="120031.47000000002"/>
    <n v="6.7342465753424658"/>
    <n v="1333.6830000000002"/>
    <n v="179627.00350684935"/>
    <n v="299658.47350684938"/>
  </r>
  <r>
    <s v="R08450"/>
    <x v="1"/>
    <s v="Trudy Gaulding  "/>
    <d v="2016-03-24T00:00:00"/>
    <s v="Banda 16"/>
    <x v="2"/>
    <n v="20913"/>
    <n v="2091.3000000000002"/>
    <n v="836.52"/>
    <n v="2509.56"/>
    <n v="5437.38"/>
    <n v="6483.03"/>
    <n v="38270.79"/>
    <n v="1528.7402999999999"/>
    <n v="3057.4805999999999"/>
    <n v="0"/>
    <n v="114812.37"/>
    <n v="1.7780821917808218"/>
    <n v="1275.693"/>
    <n v="45365.740109589038"/>
    <n v="160178.11010958903"/>
  </r>
  <r>
    <s v="L07398"/>
    <x v="0"/>
    <s v="Hanh Kohut  "/>
    <d v="2012-04-18T00:00:00"/>
    <s v="Banda 16"/>
    <x v="2"/>
    <n v="19151"/>
    <n v="1340.5700000000002"/>
    <n v="1723.59"/>
    <n v="2489.63"/>
    <n v="5362.2800000000007"/>
    <n v="5362.2800000000007"/>
    <n v="35429.35"/>
    <n v="1384.6172999999999"/>
    <n v="2769.2345999999998"/>
    <n v="0"/>
    <n v="106288.04999999999"/>
    <n v="5.7123287671232879"/>
    <n v="1180.9783333333332"/>
    <n v="134922.7301369863"/>
    <n v="241210.78013698629"/>
  </r>
  <r>
    <s v="R07937"/>
    <x v="0"/>
    <s v="Coreen Washer  "/>
    <d v="2011-11-15T00:00:00"/>
    <s v="Banda 15"/>
    <x v="1"/>
    <n v="9571.5"/>
    <n v="574.29"/>
    <n v="382.86"/>
    <n v="765.72"/>
    <n v="2775.7349999999997"/>
    <n v="2775.7349999999997"/>
    <n v="16845.84"/>
    <n v="652.77629999999999"/>
    <n v="1305.5526"/>
    <n v="0"/>
    <n v="50537.520000000004"/>
    <n v="6.1369863013698627"/>
    <n v="561.52800000000002"/>
    <n v="68921.792876712338"/>
    <n v="119459.31287671234"/>
  </r>
  <r>
    <s v="R-7855"/>
    <x v="0"/>
    <s v="Kristan Botelho  "/>
    <d v="2014-05-19T00:00:00"/>
    <s v="Banda 16"/>
    <x v="1"/>
    <n v="16942.5"/>
    <n v="1016.55"/>
    <n v="847.125"/>
    <n v="2033.1"/>
    <n v="6268.7250000000004"/>
    <n v="6438.15"/>
    <n v="33546.15"/>
    <n v="1343.54025"/>
    <n v="2687.0805"/>
    <n v="0"/>
    <n v="100638.45000000001"/>
    <n v="3.6273972602739728"/>
    <n v="1118.2050000000002"/>
    <n v="81123.475068493164"/>
    <n v="181761.92506849318"/>
  </r>
  <r>
    <s v="A-7951"/>
    <x v="7"/>
    <s v="Trudy Gaulding  "/>
    <d v="2011-08-26T00:00:00"/>
    <s v="Banda 17"/>
    <x v="0"/>
    <n v="30982.600000000002"/>
    <n v="3098.26"/>
    <n v="4337.5640000000003"/>
    <n v="1858.9560000000001"/>
    <n v="11463.562"/>
    <n v="10224.258000000002"/>
    <n v="61965.2"/>
    <n v="2441.4288800000004"/>
    <n v="4882.8577600000008"/>
    <n v="4882.8577600000008"/>
    <n v="185895.59999999998"/>
    <n v="6.3589041095890408"/>
    <n v="2065.5066666666667"/>
    <n v="262687.17662100453"/>
    <n v="448582.77662100451"/>
  </r>
  <r>
    <s v="G07439"/>
    <x v="3"/>
    <s v="Daysi Armas  "/>
    <d v="2012-09-22T00:00:00"/>
    <s v="Banda 15"/>
    <x v="2"/>
    <n v="13927"/>
    <n v="974.8900000000001"/>
    <n v="278.54000000000002"/>
    <n v="417.81"/>
    <n v="3760.2900000000004"/>
    <n v="4317.37"/>
    <n v="23675.899999999998"/>
    <n v="923.3601000000001"/>
    <n v="1846.7202000000002"/>
    <n v="0"/>
    <n v="71027.7"/>
    <n v="5.2821917808219174"/>
    <n v="789.1966666666666"/>
    <n v="83373.762922374415"/>
    <n v="154401.46292237443"/>
  </r>
  <r>
    <s v="L07673"/>
    <x v="0"/>
    <s v="Margurite Everton  "/>
    <d v="2012-07-31T00:00:00"/>
    <s v="Banda 15"/>
    <x v="1"/>
    <n v="9415.8000000000011"/>
    <n v="564.94800000000009"/>
    <n v="470.79000000000008"/>
    <n v="1035.7380000000001"/>
    <n v="2542.2660000000005"/>
    <n v="3578.0040000000004"/>
    <n v="17607.546000000002"/>
    <n v="713.71764000000007"/>
    <n v="1427.4352800000001"/>
    <n v="0"/>
    <n v="52822.638000000006"/>
    <n v="5.4273972602739722"/>
    <n v="586.91820000000007"/>
    <n v="63708.76461369863"/>
    <n v="116531.40261369864"/>
  </r>
  <r>
    <s v="A07744"/>
    <x v="3"/>
    <s v="Valeria Boothby  "/>
    <d v="2015-12-31T00:00:00"/>
    <s v="Banda 17"/>
    <x v="2"/>
    <n v="25131"/>
    <n v="1256.5500000000002"/>
    <n v="2010.48"/>
    <n v="3015.72"/>
    <n v="7790.61"/>
    <n v="6534.06"/>
    <n v="45738.42"/>
    <n v="1751.6307000000002"/>
    <n v="3503.2614000000003"/>
    <n v="0"/>
    <n v="137215.26"/>
    <n v="2.0082191780821916"/>
    <n v="1524.614"/>
    <n v="61235.181479452047"/>
    <n v="198450.44147945207"/>
  </r>
  <r>
    <s v="A07370"/>
    <x v="0"/>
    <s v="Ladawn Karner  "/>
    <d v="2015-06-02T00:00:00"/>
    <s v="Banda 15"/>
    <x v="4"/>
    <n v="12995"/>
    <n v="1169.55"/>
    <n v="649.75"/>
    <n v="389.84999999999997"/>
    <n v="3508.65"/>
    <n v="4678.2"/>
    <n v="23391"/>
    <n v="938.23900000000003"/>
    <n v="1876.4780000000001"/>
    <n v="1876.4780000000001"/>
    <n v="70173"/>
    <n v="2.5890410958904111"/>
    <n v="779.7"/>
    <n v="40373.506849315068"/>
    <n v="110546.50684931508"/>
  </r>
  <r>
    <s v="G07540"/>
    <x v="1"/>
    <s v="Mayme Gorney  "/>
    <d v="2011-01-30T00:00:00"/>
    <s v="Banda 15"/>
    <x v="0"/>
    <n v="10855.900000000001"/>
    <n v="759.91300000000012"/>
    <n v="651.35400000000004"/>
    <n v="108.55900000000001"/>
    <n v="3691.0060000000008"/>
    <n v="3582.4470000000006"/>
    <n v="19649.179000000004"/>
    <n v="764.25536000000011"/>
    <n v="1528.5107200000002"/>
    <n v="1528.5107200000002"/>
    <n v="58947.537000000011"/>
    <n v="6.9287671232876713"/>
    <n v="654.97263333333342"/>
    <n v="90763.056969863028"/>
    <n v="149710.59396986302"/>
  </r>
  <r>
    <s v="L08216"/>
    <x v="0"/>
    <s v="Nathalie Boettcher  "/>
    <d v="2015-03-22T00:00:00"/>
    <s v="Banda 16"/>
    <x v="2"/>
    <n v="18667"/>
    <n v="1120.02"/>
    <n v="2053.37"/>
    <n v="186.67000000000002"/>
    <n v="5040.09"/>
    <n v="5226.76"/>
    <n v="32293.909999999996"/>
    <n v="1235.7554"/>
    <n v="2471.5108"/>
    <n v="0"/>
    <n v="96881.729999999981"/>
    <n v="2.7863013698630139"/>
    <n v="1076.4636666666665"/>
    <n v="59987.043780821914"/>
    <n v="156868.77378082188"/>
  </r>
  <r>
    <s v="R-7429"/>
    <x v="0"/>
    <s v="Ileen Reynosa  "/>
    <d v="2016-11-19T00:00:00"/>
    <s v="Banda 16"/>
    <x v="4"/>
    <n v="22923.75"/>
    <n v="1833.9"/>
    <n v="916.95"/>
    <n v="2063.1374999999998"/>
    <n v="7335.6"/>
    <n v="6647.8874999999998"/>
    <n v="41721.224999999999"/>
    <n v="1623.0015000000001"/>
    <n v="3246.0030000000002"/>
    <n v="3246.0030000000002"/>
    <n v="125163.67499999999"/>
    <n v="1.1205479452054794"/>
    <n v="1390.7075"/>
    <n v="31167.088630136986"/>
    <n v="156330.76363013696"/>
  </r>
  <r>
    <s v="G-8041"/>
    <x v="1"/>
    <s v="Marinda Skelley  "/>
    <d v="2016-03-30T00:00:00"/>
    <s v="Banda 16"/>
    <x v="1"/>
    <n v="19029.600000000002"/>
    <n v="1522.3680000000002"/>
    <n v="1332.0720000000003"/>
    <n v="1332.0720000000003"/>
    <n v="5518.5839999999998"/>
    <n v="5328.2880000000014"/>
    <n v="34062.984000000004"/>
    <n v="1320.6542400000001"/>
    <n v="2641.3084800000001"/>
    <n v="0"/>
    <n v="102188.95200000002"/>
    <n v="1.7616438356164383"/>
    <n v="1135.4328"/>
    <n v="40004.563857534253"/>
    <n v="142193.51585753428"/>
  </r>
  <r>
    <s v="L-7730"/>
    <x v="3"/>
    <s v="Sandy Faison  "/>
    <d v="2017-09-17T00:00:00"/>
    <s v="Banda 17"/>
    <x v="2"/>
    <n v="23770"/>
    <n v="2139.2999999999997"/>
    <n v="475.40000000000003"/>
    <n v="3327.8"/>
    <n v="5942.5"/>
    <n v="9032.6"/>
    <n v="44687.6"/>
    <n v="1837.4210000000003"/>
    <n v="3674.8420000000006"/>
    <n v="0"/>
    <n v="134062.79999999999"/>
    <n v="0.29315068493150687"/>
    <n v="1489.5866666666666"/>
    <n v="8733.4670319634697"/>
    <n v="142796.26703196345"/>
  </r>
  <r>
    <s v="R-8284"/>
    <x v="1"/>
    <s v="Nelia Sellner  "/>
    <d v="2014-05-01T00:00:00"/>
    <s v="Banda 15"/>
    <x v="2"/>
    <n v="14834"/>
    <n v="1483.4"/>
    <n v="1335.06"/>
    <n v="593.36"/>
    <n v="5043.5600000000004"/>
    <n v="5043.5600000000004"/>
    <n v="28332.940000000002"/>
    <n v="1121.4504000000002"/>
    <n v="2242.9008000000003"/>
    <n v="0"/>
    <n v="84998.82"/>
    <n v="3.6767123287671235"/>
    <n v="944.43133333333344"/>
    <n v="69448.046538812807"/>
    <n v="154446.86653881281"/>
  </r>
  <r>
    <s v="L08450"/>
    <x v="2"/>
    <s v="Henry Maberry  "/>
    <d v="2013-03-22T00:00:00"/>
    <s v="Banda 15"/>
    <x v="0"/>
    <n v="16209.600000000002"/>
    <n v="1134.6720000000003"/>
    <n v="1783.0560000000003"/>
    <n v="162.09600000000003"/>
    <n v="5997.5520000000006"/>
    <n v="5997.5520000000006"/>
    <n v="31284.528000000002"/>
    <n v="1233.5505600000001"/>
    <n v="2467.1011200000003"/>
    <n v="2467.1011200000003"/>
    <n v="93853.584000000003"/>
    <n v="4.7863013698630139"/>
    <n v="1042.8176000000001"/>
    <n v="99824.786147945226"/>
    <n v="193678.37014794524"/>
  </r>
  <r>
    <s v="G-7666"/>
    <x v="0"/>
    <s v="Noble Portis  "/>
    <d v="2012-12-06T00:00:00"/>
    <s v="Banda 15"/>
    <x v="4"/>
    <n v="15016.25"/>
    <n v="1051.1375"/>
    <n v="1651.7874999999999"/>
    <n v="750.8125"/>
    <n v="5255.6875"/>
    <n v="4805.2"/>
    <n v="28530.875"/>
    <n v="1111.2024999999999"/>
    <n v="2222.4049999999997"/>
    <n v="2222.4049999999997"/>
    <n v="85592.625"/>
    <n v="5.0767123287671234"/>
    <n v="951.0291666666667"/>
    <n v="96562.029908675817"/>
    <n v="182154.65490867582"/>
  </r>
  <r>
    <s v="A-7614"/>
    <x v="0"/>
    <s v="Adalberto Mcferrin  "/>
    <d v="2016-08-19T00:00:00"/>
    <s v="Banda 16"/>
    <x v="0"/>
    <n v="21510.5"/>
    <n v="1935.9449999999999"/>
    <n v="645.31499999999994"/>
    <n v="2366.1550000000002"/>
    <n v="8389.0950000000012"/>
    <n v="6453.15"/>
    <n v="41300.159999999996"/>
    <n v="1608.9854"/>
    <n v="3217.9708000000001"/>
    <n v="3217.9708000000001"/>
    <n v="123900.47999999998"/>
    <n v="1.3726027397260274"/>
    <n v="1376.6719999999998"/>
    <n v="37792.475178082183"/>
    <n v="161692.95517808216"/>
  </r>
  <r>
    <s v="A08039"/>
    <x v="1"/>
    <s v="Audrea Franke  "/>
    <d v="2013-05-30T00:00:00"/>
    <s v="Banda 15"/>
    <x v="1"/>
    <n v="12302.1"/>
    <n v="984.16800000000001"/>
    <n v="369.06299999999999"/>
    <n v="1722.2940000000003"/>
    <n v="3321.5670000000005"/>
    <n v="4551.777"/>
    <n v="23250.968999999997"/>
    <n v="947.26170000000002"/>
    <n v="1894.5234"/>
    <n v="0"/>
    <n v="69752.906999999992"/>
    <n v="4.5972602739726032"/>
    <n v="775.03229999999996"/>
    <n v="71260.504076712328"/>
    <n v="141013.41107671231"/>
  </r>
  <r>
    <s v="A-7646"/>
    <x v="0"/>
    <s v="Gaylord Damian  "/>
    <d v="2016-11-20T00:00:00"/>
    <s v="Banda 15"/>
    <x v="2"/>
    <n v="11018"/>
    <n v="661.07999999999993"/>
    <n v="1101.8"/>
    <n v="330.53999999999996"/>
    <n v="4297.0200000000004"/>
    <n v="3195.22"/>
    <n v="20603.66"/>
    <n v="783.37979999999993"/>
    <n v="1566.7595999999999"/>
    <n v="0"/>
    <n v="61810.979999999996"/>
    <n v="1.1178082191780823"/>
    <n v="686.7886666666667"/>
    <n v="15353.960328767125"/>
    <n v="77164.940328767116"/>
  </r>
  <r>
    <s v="L-7853"/>
    <x v="0"/>
    <s v="Shannan Dingess  "/>
    <d v="2011-12-19T00:00:00"/>
    <s v="Banda 15"/>
    <x v="2"/>
    <n v="9707"/>
    <n v="485.35"/>
    <n v="1067.77"/>
    <n v="970.7"/>
    <n v="2523.8200000000002"/>
    <n v="2815.0299999999997"/>
    <n v="17569.670000000002"/>
    <n v="684.34349999999995"/>
    <n v="1368.6869999999999"/>
    <n v="0"/>
    <n v="52709.010000000009"/>
    <n v="6.043835616438356"/>
    <n v="585.65566666666678"/>
    <n v="70792.131543379001"/>
    <n v="123501.14154337901"/>
  </r>
  <r>
    <s v="G08145"/>
    <x v="1"/>
    <s v="Sandy Faison  "/>
    <d v="2016-11-21T00:00:00"/>
    <s v="Banda 16"/>
    <x v="2"/>
    <n v="19103"/>
    <n v="1910.3000000000002"/>
    <n v="573.09"/>
    <n v="2674.42"/>
    <n v="4966.78"/>
    <n v="5539.87"/>
    <n v="34767.46"/>
    <n v="1381.1469"/>
    <n v="2762.2937999999999"/>
    <n v="0"/>
    <n v="104302.38"/>
    <n v="1.1150684931506849"/>
    <n v="1158.9153333333334"/>
    <n v="25845.399488584473"/>
    <n v="130147.77948858448"/>
  </r>
  <r>
    <s v="L-7478"/>
    <x v="0"/>
    <s v="Tomoko Parente  "/>
    <d v="2017-01-21T00:00:00"/>
    <s v="Banda 18"/>
    <x v="2"/>
    <n v="45012"/>
    <n v="3150.84"/>
    <n v="2250.6"/>
    <n v="450.12"/>
    <n v="12603.36"/>
    <n v="11253"/>
    <n v="74719.92"/>
    <n v="2817.7512000000002"/>
    <n v="5635.5024000000003"/>
    <n v="0"/>
    <n v="224159.76"/>
    <n v="0.94794520547945205"/>
    <n v="2490.6639999999998"/>
    <n v="47220.259945205478"/>
    <n v="271380.01994520548"/>
  </r>
  <r>
    <s v="R07641"/>
    <x v="3"/>
    <s v="Mayme Gorney  "/>
    <d v="2017-02-09T00:00:00"/>
    <s v="Banda 17"/>
    <x v="2"/>
    <n v="23520"/>
    <n v="1176"/>
    <n v="1176"/>
    <n v="940.80000000000007"/>
    <n v="6585.6"/>
    <n v="8702.4"/>
    <n v="42100.800000000003"/>
    <n v="1676.9760000000001"/>
    <n v="3353.9520000000002"/>
    <n v="0"/>
    <n v="126302.40000000001"/>
    <n v="0.89589041095890409"/>
    <n v="1403.3600000000001"/>
    <n v="25145.135342465757"/>
    <n v="151447.53534246577"/>
  </r>
  <r>
    <s v="L08354"/>
    <x v="0"/>
    <s v="Kimi Witter  "/>
    <d v="2012-10-01T00:00:00"/>
    <s v="Banda 15"/>
    <x v="4"/>
    <n v="19077.5"/>
    <n v="1907.75"/>
    <n v="2480.0750000000003"/>
    <n v="2861.625"/>
    <n v="5532.4749999999995"/>
    <n v="4960.1500000000005"/>
    <n v="36819.574999999997"/>
    <n v="1442.259"/>
    <n v="2884.518"/>
    <n v="2884.518"/>
    <n v="110458.72499999999"/>
    <n v="5.2575342465753421"/>
    <n v="1227.3191666666667"/>
    <n v="129053.45100456619"/>
    <n v="239512.17600456619"/>
  </r>
  <r>
    <s v="A07760"/>
    <x v="6"/>
    <s v="Krystyna Summerlin  "/>
    <d v="2017-04-24T00:00:00"/>
    <s v="Banda 17"/>
    <x v="0"/>
    <n v="26471.500000000004"/>
    <n v="2382.4350000000004"/>
    <n v="3706.0100000000007"/>
    <n v="794.1450000000001"/>
    <n v="8735.5950000000012"/>
    <n v="9529.7400000000016"/>
    <n v="51619.425000000003"/>
    <n v="2054.1884"/>
    <n v="4108.3768"/>
    <n v="4108.3768"/>
    <n v="154858.27500000002"/>
    <n v="0.69315068493150689"/>
    <n v="1720.6475"/>
    <n v="23853.359863013698"/>
    <n v="178711.63486301372"/>
  </r>
  <r>
    <s v="L08168"/>
    <x v="1"/>
    <s v="Jordon Deschamp  "/>
    <d v="2012-10-11T00:00:00"/>
    <s v="Banda 18"/>
    <x v="0"/>
    <n v="38157.9"/>
    <n v="3052.6320000000001"/>
    <n v="5342.1060000000007"/>
    <n v="381.57900000000001"/>
    <n v="14500.002"/>
    <n v="12973.686000000002"/>
    <n v="74407.904999999999"/>
    <n v="2903.8161900000005"/>
    <n v="5807.6323800000009"/>
    <n v="5807.6323800000009"/>
    <n v="223223.715"/>
    <n v="5.2301369863013702"/>
    <n v="2480.2635"/>
    <n v="259442.35734246578"/>
    <n v="482666.07234246575"/>
  </r>
  <r>
    <s v="G07522"/>
    <x v="5"/>
    <s v="Kandace Navin  "/>
    <d v="2016-08-14T00:00:00"/>
    <s v="Banda 15"/>
    <x v="2"/>
    <n v="10542"/>
    <n v="527.1"/>
    <n v="421.68"/>
    <n v="527.1"/>
    <n v="2951.76"/>
    <n v="4005.96"/>
    <n v="18975.600000000002"/>
    <n v="760.07820000000004"/>
    <n v="1520.1564000000001"/>
    <n v="0"/>
    <n v="56926.8"/>
    <n v="1.3863013698630138"/>
    <n v="632.5200000000001"/>
    <n v="17537.26684931507"/>
    <n v="74464.066849315073"/>
  </r>
  <r>
    <s v="L-7343"/>
    <x v="0"/>
    <s v="Oneida Cosio  "/>
    <d v="2013-06-03T00:00:00"/>
    <s v="Banda 15"/>
    <x v="2"/>
    <n v="11450"/>
    <n v="687"/>
    <n v="1603.0000000000002"/>
    <n v="114.5"/>
    <n v="3320.4999999999995"/>
    <n v="3206.0000000000005"/>
    <n v="20381"/>
    <n v="778.60000000000014"/>
    <n v="1557.2000000000003"/>
    <n v="0"/>
    <n v="61143"/>
    <n v="4.5863013698630137"/>
    <n v="679.36666666666667"/>
    <n v="62315.605479452061"/>
    <n v="123458.60547945206"/>
  </r>
  <r>
    <s v="L07575"/>
    <x v="1"/>
    <s v="Lean Hersom  "/>
    <d v="2014-01-19T00:00:00"/>
    <s v="Banda 16"/>
    <x v="2"/>
    <n v="15220"/>
    <n v="1065.4000000000001"/>
    <n v="1217.6000000000001"/>
    <n v="304.40000000000003"/>
    <n v="4261.6000000000004"/>
    <n v="4261.6000000000004"/>
    <n v="26330.6"/>
    <n v="1010.6080000000002"/>
    <n v="2021.2160000000003"/>
    <n v="0"/>
    <n v="78991.799999999988"/>
    <n v="3.956164383561644"/>
    <n v="877.68666666666661"/>
    <n v="69445.454611872148"/>
    <n v="148437.25461187214"/>
  </r>
  <r>
    <s v="G-8058"/>
    <x v="1"/>
    <s v="Lynne Gainey  "/>
    <d v="2017-07-17T00:00:00"/>
    <s v="Banda 17"/>
    <x v="0"/>
    <n v="31212.500000000004"/>
    <n v="2809.125"/>
    <n v="1248.5000000000002"/>
    <n v="1560.6250000000002"/>
    <n v="8427.3750000000018"/>
    <n v="11860.750000000002"/>
    <n v="57118.875"/>
    <n v="2315.9675000000002"/>
    <n v="4631.9350000000004"/>
    <n v="4631.9350000000004"/>
    <n v="171356.625"/>
    <n v="0.46301369863013697"/>
    <n v="1903.9625000000001"/>
    <n v="17631.214383561644"/>
    <n v="188987.83938356163"/>
  </r>
  <r>
    <s v="R-7975"/>
    <x v="0"/>
    <s v="Cristopher Stroble  "/>
    <d v="2012-07-06T00:00:00"/>
    <s v="Banda 20"/>
    <x v="2"/>
    <n v="92359"/>
    <n v="6465.130000000001"/>
    <n v="12930.260000000002"/>
    <n v="6465.130000000001"/>
    <n v="26784.109999999997"/>
    <n v="33249.24"/>
    <n v="178252.87"/>
    <n v="7130.1147999999994"/>
    <n v="14260.229599999999"/>
    <n v="0"/>
    <n v="534758.61"/>
    <n v="5.4958904109589044"/>
    <n v="5941.7623333333331"/>
    <n v="653105.49263926945"/>
    <n v="1187864.1026392695"/>
  </r>
  <r>
    <s v="R-7522"/>
    <x v="1"/>
    <s v="Quinn Coller  "/>
    <d v="2013-04-27T00:00:00"/>
    <s v="Banda 20"/>
    <x v="2"/>
    <n v="82305"/>
    <n v="8230.5"/>
    <n v="1646.1000000000001"/>
    <n v="10699.65"/>
    <n v="32922"/>
    <n v="27160.65"/>
    <n v="162963.9"/>
    <n v="6452.7120000000004"/>
    <n v="12905.424000000001"/>
    <n v="0"/>
    <n v="488891.69999999995"/>
    <n v="4.6876712328767125"/>
    <n v="5432.13"/>
    <n v="509280.79068493156"/>
    <n v="998172.49068493152"/>
  </r>
  <r>
    <s v="A-7361"/>
    <x v="4"/>
    <s v="Shenika Lamont  "/>
    <d v="2017-10-02T00:00:00"/>
    <s v="Banda 17"/>
    <x v="2"/>
    <n v="28791"/>
    <n v="1439.5500000000002"/>
    <n v="287.91000000000003"/>
    <n v="4030.7400000000002"/>
    <n v="7773.5700000000006"/>
    <n v="7197.75"/>
    <n v="49520.52"/>
    <n v="1900.2060000000001"/>
    <n v="3800.4120000000003"/>
    <n v="0"/>
    <n v="148561.56"/>
    <n v="0.25205479452054796"/>
    <n v="1650.684"/>
    <n v="8321.2563287671237"/>
    <n v="156882.81632876713"/>
  </r>
  <r>
    <s v="R08123"/>
    <x v="3"/>
    <s v="Sandy Faison  "/>
    <d v="2017-01-12T00:00:00"/>
    <s v="Banda 15"/>
    <x v="1"/>
    <n v="12362.4"/>
    <n v="741.74399999999991"/>
    <n v="1236.24"/>
    <n v="865.36800000000005"/>
    <n v="4944.96"/>
    <n v="4574.0879999999997"/>
    <n v="24724.799999999999"/>
    <n v="976.62959999999998"/>
    <n v="1953.2592"/>
    <n v="0"/>
    <n v="74174.399999999994"/>
    <n v="0.9726027397260274"/>
    <n v="824.16"/>
    <n v="16031.605479452055"/>
    <n v="90206.005479452055"/>
  </r>
  <r>
    <s v="G-8305"/>
    <x v="0"/>
    <s v="Frankie Koester  "/>
    <d v="2012-02-25T00:00:00"/>
    <s v="Banda 15"/>
    <x v="0"/>
    <n v="15631.000000000002"/>
    <n v="1094.1700000000003"/>
    <n v="937.86000000000013"/>
    <n v="1719.4100000000003"/>
    <n v="4376.6800000000012"/>
    <n v="4376.6800000000012"/>
    <n v="28135.800000000003"/>
    <n v="1095.7331000000001"/>
    <n v="2191.4662000000003"/>
    <n v="2191.4662000000003"/>
    <n v="84407.400000000009"/>
    <n v="5.8575342465753426"/>
    <n v="937.86000000000013"/>
    <n v="109870.94136986304"/>
    <n v="194278.34136986305"/>
  </r>
  <r>
    <s v="G07325"/>
    <x v="2"/>
    <s v="Cristopher Stroble  "/>
    <d v="2016-09-28T00:00:00"/>
    <s v="Banda 15"/>
    <x v="2"/>
    <n v="12027"/>
    <n v="601.35"/>
    <n v="1804.05"/>
    <n v="721.62"/>
    <n v="3848.64"/>
    <n v="4209.45"/>
    <n v="23212.11"/>
    <n v="915.25469999999996"/>
    <n v="1830.5093999999999"/>
    <n v="0"/>
    <n v="69636.33"/>
    <n v="1.263013698630137"/>
    <n v="773.73699999999997"/>
    <n v="19544.808602739726"/>
    <n v="89181.138602739724"/>
  </r>
  <r>
    <s v="R07333"/>
    <x v="3"/>
    <s v="Porsche Lockamy  "/>
    <d v="2012-09-02T00:00:00"/>
    <s v="Banda 17"/>
    <x v="1"/>
    <n v="23324.400000000001"/>
    <n v="1166.22"/>
    <n v="932.97600000000011"/>
    <n v="3032.1720000000005"/>
    <n v="6530.8320000000012"/>
    <n v="7230.5640000000003"/>
    <n v="42217.164000000004"/>
    <n v="1660.6972800000001"/>
    <n v="3321.3945600000002"/>
    <n v="0"/>
    <n v="126651.49200000001"/>
    <n v="5.3369863013698629"/>
    <n v="1407.2388000000001"/>
    <n v="150208.28396712328"/>
    <n v="276859.77596712328"/>
  </r>
  <r>
    <s v="A-7692"/>
    <x v="7"/>
    <s v="Kimberely Houtz  "/>
    <d v="2014-01-21T00:00:00"/>
    <s v="Banda 15"/>
    <x v="1"/>
    <n v="11692.800000000001"/>
    <n v="818.49600000000021"/>
    <n v="1286.2080000000001"/>
    <n v="467.71200000000005"/>
    <n v="3624.7680000000005"/>
    <n v="3390.9120000000003"/>
    <n v="21280.896000000004"/>
    <n v="820.83456000000001"/>
    <n v="1641.66912"/>
    <n v="0"/>
    <n v="63842.688000000009"/>
    <n v="3.9506849315068493"/>
    <n v="709.36320000000012"/>
    <n v="56049.4101041096"/>
    <n v="119892.09810410961"/>
  </r>
  <r>
    <s v="G07869"/>
    <x v="3"/>
    <s v="Herlinda Thorp  "/>
    <d v="2017-10-20T00:00:00"/>
    <s v="Banda 15"/>
    <x v="2"/>
    <n v="11659"/>
    <n v="932.72"/>
    <n v="466.36"/>
    <n v="1515.67"/>
    <n v="3614.29"/>
    <n v="3264.5200000000004"/>
    <n v="21452.560000000001"/>
    <n v="837.11620000000005"/>
    <n v="1674.2324000000001"/>
    <n v="0"/>
    <n v="64357.680000000008"/>
    <n v="0.20273972602739726"/>
    <n v="715.08533333333332"/>
    <n v="2899.524091324201"/>
    <n v="67257.204091324209"/>
  </r>
  <r>
    <s v="A-8000"/>
    <x v="4"/>
    <s v="Emmy Trader  "/>
    <d v="2011-11-26T00:00:00"/>
    <s v="Banda 19"/>
    <x v="0"/>
    <n v="53050.8"/>
    <n v="3713.5560000000005"/>
    <n v="2652.5400000000004"/>
    <n v="5305.0800000000008"/>
    <n v="16445.748"/>
    <n v="19098.288"/>
    <n v="100266.012"/>
    <n v="4015.9455600000006"/>
    <n v="8031.8911200000011"/>
    <n v="8031.8911200000011"/>
    <n v="300798.03600000002"/>
    <n v="6.1068493150684935"/>
    <n v="3342.2004000000002"/>
    <n v="408206.28447123291"/>
    <n v="709004.32047123299"/>
  </r>
  <r>
    <s v="G07670"/>
    <x v="3"/>
    <s v="Davina Farraj  "/>
    <d v="2013-03-16T00:00:00"/>
    <s v="Banda 16"/>
    <x v="1"/>
    <n v="17191.8"/>
    <n v="1031.5079999999998"/>
    <n v="687.67200000000003"/>
    <n v="2063.0159999999996"/>
    <n v="4297.95"/>
    <n v="6704.8019999999997"/>
    <n v="31976.747999999996"/>
    <n v="1306.5767999999998"/>
    <n v="2613.1535999999996"/>
    <n v="0"/>
    <n v="95930.243999999992"/>
    <n v="4.8027397260273972"/>
    <n v="1065.8915999999999"/>
    <n v="102383.99861917808"/>
    <n v="198314.24261917808"/>
  </r>
  <r>
    <s v="L08466"/>
    <x v="3"/>
    <s v="Valeria Boothby  "/>
    <d v="2016-06-19T00:00:00"/>
    <s v="Banda 15"/>
    <x v="2"/>
    <n v="12419"/>
    <n v="869.33"/>
    <n v="1738.66"/>
    <n v="869.33"/>
    <n v="4843.41"/>
    <n v="4719.22"/>
    <n v="25458.95"/>
    <n v="1013.3904000000001"/>
    <n v="2026.7808000000002"/>
    <n v="0"/>
    <n v="76376.850000000006"/>
    <n v="1.5397260273972602"/>
    <n v="848.63166666666666"/>
    <n v="26133.205296803648"/>
    <n v="102510.05529680365"/>
  </r>
  <r>
    <s v="R07704"/>
    <x v="3"/>
    <s v="Krystyna Summerlin  "/>
    <d v="2012-11-05T00:00:00"/>
    <s v="Banda 17"/>
    <x v="3"/>
    <n v="21499.5"/>
    <n v="2149.9500000000003"/>
    <n v="1289.97"/>
    <n v="1289.97"/>
    <n v="8384.8050000000003"/>
    <n v="6234.8549999999996"/>
    <n v="40849.050000000003"/>
    <n v="1578.0633"/>
    <n v="3156.1266000000001"/>
    <n v="0"/>
    <n v="122547.15000000001"/>
    <n v="5.161643835616438"/>
    <n v="1361.635"/>
    <n v="140565.49808219177"/>
    <n v="263112.64808219176"/>
  </r>
  <r>
    <s v="L07678"/>
    <x v="0"/>
    <s v="Frankie Koester  "/>
    <d v="2015-02-26T00:00:00"/>
    <s v="Banda 15"/>
    <x v="0"/>
    <n v="15538.6"/>
    <n v="776.93000000000006"/>
    <n v="2175.4040000000005"/>
    <n v="776.93000000000006"/>
    <n v="4816.9660000000003"/>
    <n v="4040.0360000000001"/>
    <n v="28124.866000000002"/>
    <n v="1065.94796"/>
    <n v="2131.8959199999999"/>
    <n v="2131.8959199999999"/>
    <n v="84374.597999999998"/>
    <n v="2.8520547945205479"/>
    <n v="937.49553333333336"/>
    <n v="53475.772613698631"/>
    <n v="137850.37061369861"/>
  </r>
  <r>
    <s v="G07481"/>
    <x v="3"/>
    <s v="Tomoko Vierra  "/>
    <d v="2016-09-15T00:00:00"/>
    <s v="Banda 15"/>
    <x v="4"/>
    <n v="15763.75"/>
    <n v="945.82499999999993"/>
    <n v="157.63750000000002"/>
    <n v="788.1875"/>
    <n v="5517.3125"/>
    <n v="5674.95"/>
    <n v="28847.662500000002"/>
    <n v="1138.14275"/>
    <n v="2276.2855"/>
    <n v="2276.2855"/>
    <n v="86542.987500000003"/>
    <n v="1.2986301369863014"/>
    <n v="961.58875000000012"/>
    <n v="24974.962602739728"/>
    <n v="111517.95010273973"/>
  </r>
  <r>
    <s v="R-8083"/>
    <x v="1"/>
    <s v="Hanh Kohut  "/>
    <d v="2013-10-11T00:00:00"/>
    <s v="Banda 15"/>
    <x v="2"/>
    <n v="13273"/>
    <n v="929.11000000000013"/>
    <n v="132.72999999999999"/>
    <n v="265.45999999999998"/>
    <n v="3981.8999999999996"/>
    <n v="5309.2000000000007"/>
    <n v="23891.399999999998"/>
    <n v="963.61979999999994"/>
    <n v="1927.2395999999999"/>
    <n v="0"/>
    <n v="71674.2"/>
    <n v="4.2301369863013702"/>
    <n v="796.37999999999988"/>
    <n v="67375.929863013705"/>
    <n v="139050.12986301369"/>
  </r>
  <r>
    <s v="G-7579"/>
    <x v="2"/>
    <s v="Edwardo Hardrick  "/>
    <d v="2017-08-08T00:00:00"/>
    <s v="Banda 15"/>
    <x v="2"/>
    <n v="12388"/>
    <n v="743.28"/>
    <n v="495.52000000000004"/>
    <n v="247.76000000000002"/>
    <n v="4707.4400000000005"/>
    <n v="3220.88"/>
    <n v="21802.880000000001"/>
    <n v="815.13040000000001"/>
    <n v="1630.2608"/>
    <n v="0"/>
    <n v="65408.639999999999"/>
    <n v="0.40273972602739727"/>
    <n v="726.76266666666675"/>
    <n v="5853.9239452054799"/>
    <n v="71262.563945205475"/>
  </r>
  <r>
    <s v="R08246"/>
    <x v="5"/>
    <s v="Aisha Fermin  "/>
    <d v="2012-10-31T00:00:00"/>
    <s v="Banda 17"/>
    <x v="2"/>
    <n v="28983"/>
    <n v="2608.4699999999998"/>
    <n v="3188.13"/>
    <n v="2898.3"/>
    <n v="7245.75"/>
    <n v="11013.54"/>
    <n v="55937.19"/>
    <n v="2286.7587000000003"/>
    <n v="4573.5174000000006"/>
    <n v="0"/>
    <n v="167811.57"/>
    <n v="5.1753424657534248"/>
    <n v="1864.5730000000001"/>
    <n v="192996.07654794521"/>
    <n v="360807.64654794522"/>
  </r>
  <r>
    <s v="G07911"/>
    <x v="3"/>
    <s v="Kristan Botelho  "/>
    <d v="2017-05-23T00:00:00"/>
    <s v="Banda 15"/>
    <x v="2"/>
    <n v="11984"/>
    <n v="838.88000000000011"/>
    <n v="719.04"/>
    <n v="479.36"/>
    <n v="4314.24"/>
    <n v="3954.7200000000003"/>
    <n v="22290.240000000005"/>
    <n v="868.84"/>
    <n v="1737.68"/>
    <n v="0"/>
    <n v="66870.720000000016"/>
    <n v="0.61369863013698633"/>
    <n v="743.00800000000015"/>
    <n v="9119.6598356164413"/>
    <n v="75990.379835616463"/>
  </r>
  <r>
    <s v="L07553"/>
    <x v="3"/>
    <s v="Aretha Newbern  "/>
    <d v="2013-08-07T00:00:00"/>
    <s v="Banda 15"/>
    <x v="0"/>
    <n v="11119.900000000001"/>
    <n v="1000.7910000000001"/>
    <n v="444.79600000000005"/>
    <n v="1556.7860000000003"/>
    <n v="4114.3630000000003"/>
    <n v="4003.1640000000002"/>
    <n v="22239.800000000003"/>
    <n v="892.92797000000007"/>
    <n v="1785.8559400000001"/>
    <n v="1785.8559400000001"/>
    <n v="66719.400000000009"/>
    <n v="4.4082191780821915"/>
    <n v="741.32666666666671"/>
    <n v="65358.608584474889"/>
    <n v="132078.00858447491"/>
  </r>
  <r>
    <s v="G08313"/>
    <x v="3"/>
    <s v="Ileen Reynosa  "/>
    <d v="2012-04-04T00:00:00"/>
    <s v="Banda 15"/>
    <x v="2"/>
    <n v="11183"/>
    <n v="670.98"/>
    <n v="1453.79"/>
    <n v="223.66"/>
    <n v="4361.37"/>
    <n v="3802.2200000000003"/>
    <n v="21695.02"/>
    <n v="842.07989999999995"/>
    <n v="1684.1597999999999"/>
    <n v="0"/>
    <n v="65085.06"/>
    <n v="5.7506849315068491"/>
    <n v="723.16733333333332"/>
    <n v="83174.149735159808"/>
    <n v="148259.20973515982"/>
  </r>
  <r>
    <s v="G08451"/>
    <x v="0"/>
    <s v="Gemma Percell  "/>
    <d v="2016-04-17T00:00:00"/>
    <s v="Banda 17"/>
    <x v="0"/>
    <n v="25206.500000000004"/>
    <n v="2520.6500000000005"/>
    <n v="1764.4550000000004"/>
    <n v="2268.585"/>
    <n v="9326.4050000000007"/>
    <n v="6805.755000000001"/>
    <n v="47892.350000000006"/>
    <n v="1847.6364500000002"/>
    <n v="3695.2729000000004"/>
    <n v="3695.2729000000004"/>
    <n v="143677.05000000002"/>
    <n v="1.7123287671232876"/>
    <n v="1596.4116666666669"/>
    <n v="54671.63242009133"/>
    <n v="198348.68242009135"/>
  </r>
  <r>
    <s v="A-8025"/>
    <x v="0"/>
    <s v="Davina Farraj  "/>
    <d v="2015-07-23T00:00:00"/>
    <s v="Banda 17"/>
    <x v="2"/>
    <n v="23927"/>
    <n v="1674.89"/>
    <n v="3110.51"/>
    <n v="1914.16"/>
    <n v="8852.99"/>
    <n v="8613.7199999999993"/>
    <n v="48093.270000000004"/>
    <n v="1906.9819000000002"/>
    <n v="3813.9638000000004"/>
    <n v="0"/>
    <n v="144279.81"/>
    <n v="2.4493150684931506"/>
    <n v="1603.1090000000002"/>
    <n v="78530.380602739737"/>
    <n v="222810.19060273975"/>
  </r>
  <r>
    <s v="G07383"/>
    <x v="1"/>
    <s v="Jayme Tolleson  "/>
    <d v="2017-03-03T00:00:00"/>
    <s v="Banda 15"/>
    <x v="1"/>
    <n v="13228.2"/>
    <n v="1190.538"/>
    <n v="264.56400000000002"/>
    <n v="264.56400000000002"/>
    <n v="3703.8960000000006"/>
    <n v="3571.6140000000005"/>
    <n v="22223.376000000004"/>
    <n v="853.21890000000008"/>
    <n v="1706.4378000000002"/>
    <n v="0"/>
    <n v="66670.128000000012"/>
    <n v="0.83561643835616439"/>
    <n v="740.77920000000017"/>
    <n v="12380.145534246578"/>
    <n v="79050.273534246589"/>
  </r>
  <r>
    <s v="G-8483"/>
    <x v="6"/>
    <s v="Quinn Coller  "/>
    <d v="2017-04-30T00:00:00"/>
    <s v="Banda 16"/>
    <x v="2"/>
    <n v="16001"/>
    <n v="960.06"/>
    <n v="1120.0700000000002"/>
    <n v="1120.0700000000002"/>
    <n v="4640.29"/>
    <n v="4160.26"/>
    <n v="28001.75"/>
    <n v="1068.8668000000002"/>
    <n v="2137.7336000000005"/>
    <n v="0"/>
    <n v="84005.25"/>
    <n v="0.67671232876712328"/>
    <n v="933.39166666666665"/>
    <n v="12632.75296803653"/>
    <n v="96638.002968036526"/>
  </r>
  <r>
    <s v="L07961"/>
    <x v="7"/>
    <s v="Jeane Putney  "/>
    <d v="2011-02-26T00:00:00"/>
    <s v="Banda 15"/>
    <x v="2"/>
    <n v="12540"/>
    <n v="1128.5999999999999"/>
    <n v="752.4"/>
    <n v="877.80000000000007"/>
    <n v="4138.2"/>
    <n v="4389"/>
    <n v="23826"/>
    <n v="949.27800000000002"/>
    <n v="1898.556"/>
    <n v="0"/>
    <n v="71478"/>
    <n v="6.8547945205479452"/>
    <n v="794.2"/>
    <n v="108881.55616438357"/>
    <n v="180359.55616438357"/>
  </r>
  <r>
    <s v="R-8424"/>
    <x v="3"/>
    <s v="Frankie Koester  "/>
    <d v="2017-07-01T00:00:00"/>
    <s v="Banda 19"/>
    <x v="0"/>
    <n v="61525.200000000004"/>
    <n v="4306.764000000001"/>
    <n v="1230.5040000000001"/>
    <n v="1845.7560000000001"/>
    <n v="17227.056000000004"/>
    <n v="23379.576000000001"/>
    <n v="109514.856"/>
    <n v="4399.0518000000011"/>
    <n v="8798.1036000000022"/>
    <n v="8798.1036000000022"/>
    <n v="328544.56799999997"/>
    <n v="0.50684931506849318"/>
    <n v="3650.4951999999998"/>
    <n v="37005.01983561644"/>
    <n v="365549.58783561643"/>
  </r>
  <r>
    <s v="R08065"/>
    <x v="1"/>
    <s v="Kandace Navin  "/>
    <d v="2013-08-12T00:00:00"/>
    <s v="Banda 15"/>
    <x v="2"/>
    <n v="12645"/>
    <n v="885.15000000000009"/>
    <n v="505.8"/>
    <n v="1643.8500000000001"/>
    <n v="3540.6000000000004"/>
    <n v="4678.6499999999996"/>
    <n v="23899.050000000003"/>
    <n v="968.60699999999986"/>
    <n v="1937.2139999999997"/>
    <n v="0"/>
    <n v="71697.150000000009"/>
    <n v="4.3945205479452056"/>
    <n v="796.6350000000001"/>
    <n v="70016.577534246593"/>
    <n v="141713.7275342466"/>
  </r>
  <r>
    <s v="R-7437"/>
    <x v="0"/>
    <s v="Elton Verrier  "/>
    <d v="2015-06-15T00:00:00"/>
    <s v="Banda 15"/>
    <x v="0"/>
    <n v="13429.900000000001"/>
    <n v="805.7940000000001"/>
    <n v="940.09300000000019"/>
    <n v="1477.2890000000002"/>
    <n v="4834.7640000000001"/>
    <n v="4566.1660000000011"/>
    <n v="26054.006000000001"/>
    <n v="1027.3873500000002"/>
    <n v="2054.7747000000004"/>
    <n v="2054.7747000000004"/>
    <n v="78162.018000000011"/>
    <n v="2.5534246575342467"/>
    <n v="868.46686666666676"/>
    <n v="44351.294231963482"/>
    <n v="122513.3122319635"/>
  </r>
  <r>
    <s v="A07863"/>
    <x v="6"/>
    <s v="Roosevelt Saleem  "/>
    <d v="2012-06-25T00:00:00"/>
    <s v="Banda 15"/>
    <x v="2"/>
    <n v="13957"/>
    <n v="1116.56"/>
    <n v="558.28"/>
    <n v="418.71"/>
    <n v="3628.82"/>
    <n v="5443.2300000000005"/>
    <n v="25122.6"/>
    <n v="1018.8610000000001"/>
    <n v="2037.7220000000002"/>
    <n v="0"/>
    <n v="75367.799999999988"/>
    <n v="5.5260273972602736"/>
    <n v="837.42"/>
    <n v="92552.117260273953"/>
    <n v="167919.91726027394"/>
  </r>
  <r>
    <s v="L-7499"/>
    <x v="4"/>
    <s v="Erich Gattis  "/>
    <d v="2013-03-08T00:00:00"/>
    <s v="Banda 17"/>
    <x v="4"/>
    <n v="35978.75"/>
    <n v="1798.9375"/>
    <n v="359.78750000000002"/>
    <n v="3957.6624999999999"/>
    <n v="11153.4125"/>
    <n v="12232.775000000001"/>
    <n v="65481.324999999997"/>
    <n v="2590.4700000000003"/>
    <n v="5180.9400000000005"/>
    <n v="5180.9400000000005"/>
    <n v="196443.97499999998"/>
    <n v="4.8246575342465752"/>
    <n v="2182.7108333333331"/>
    <n v="210616.64534246572"/>
    <n v="407060.6203424657"/>
  </r>
  <r>
    <s v="A-8126"/>
    <x v="0"/>
    <s v="Trudy Gaulding  "/>
    <d v="2017-09-02T00:00:00"/>
    <s v="Banda 16"/>
    <x v="0"/>
    <n v="17067.600000000002"/>
    <n v="1024.056"/>
    <n v="512.02800000000002"/>
    <n v="682.70400000000006"/>
    <n v="4608.2520000000013"/>
    <n v="6656.3640000000014"/>
    <n v="30551.004000000004"/>
    <n v="1232.2807200000002"/>
    <n v="2464.5614400000004"/>
    <n v="2464.5614400000004"/>
    <n v="91653.012000000017"/>
    <n v="0.33424657534246577"/>
    <n v="1018.3668000000001"/>
    <n v="6807.7123068493165"/>
    <n v="98460.724306849326"/>
  </r>
  <r>
    <s v="R-7464"/>
    <x v="1"/>
    <s v="Sha Desimone  "/>
    <d v="2011-07-27T00:00:00"/>
    <s v="Banda 18"/>
    <x v="0"/>
    <n v="35704.9"/>
    <n v="3570.4900000000002"/>
    <n v="4641.6370000000006"/>
    <n v="714.09800000000007"/>
    <n v="13210.813"/>
    <n v="11068.519"/>
    <n v="68910.456999999995"/>
    <n v="2677.8675000000003"/>
    <n v="5355.7350000000006"/>
    <n v="5355.7350000000006"/>
    <n v="206731.37099999998"/>
    <n v="6.441095890410959"/>
    <n v="2297.0152333333331"/>
    <n v="295905.90759269404"/>
    <n v="502637.27859269403"/>
  </r>
  <r>
    <s v="A07790"/>
    <x v="2"/>
    <s v="Justa Boer  "/>
    <d v="2016-08-27T00:00:00"/>
    <s v="Banda 20"/>
    <x v="2"/>
    <n v="116784"/>
    <n v="11678.400000000001"/>
    <n v="10510.56"/>
    <n v="4671.3599999999997"/>
    <n v="31531.68"/>
    <n v="35035.199999999997"/>
    <n v="210211.19999999995"/>
    <n v="8256.6288000000004"/>
    <n v="16513.257600000001"/>
    <n v="0"/>
    <n v="630633.59999999986"/>
    <n v="1.3506849315068492"/>
    <n v="7007.0399999999981"/>
    <n v="189286.06684931499"/>
    <n v="819919.66684931482"/>
  </r>
  <r>
    <s v="L08460"/>
    <x v="3"/>
    <s v="Kelley Bonenfant  "/>
    <d v="2011-02-19T00:00:00"/>
    <s v="Banda 16"/>
    <x v="4"/>
    <n v="19312.5"/>
    <n v="1158.75"/>
    <n v="2510.625"/>
    <n v="1738.125"/>
    <n v="6566.2500000000009"/>
    <n v="6180"/>
    <n v="37466.25"/>
    <n v="1465.8187499999999"/>
    <n v="2931.6374999999998"/>
    <n v="2931.6374999999998"/>
    <n v="112398.75"/>
    <n v="6.8739726027397259"/>
    <n v="1248.875"/>
    <n v="171694.65068493149"/>
    <n v="284093.40068493149"/>
  </r>
  <r>
    <s v="R08164"/>
    <x v="1"/>
    <s v="Alysia Thaxton  "/>
    <d v="2012-03-07T00:00:00"/>
    <s v="Banda 16"/>
    <x v="1"/>
    <n v="14701.5"/>
    <n v="1323.135"/>
    <n v="1911.1950000000002"/>
    <n v="294.03000000000003"/>
    <n v="3675.375"/>
    <n v="3822.3900000000003"/>
    <n v="25727.625"/>
    <n v="989.41095000000007"/>
    <n v="1978.8219000000001"/>
    <n v="0"/>
    <n v="77182.875"/>
    <n v="5.8273972602739725"/>
    <n v="857.58749999999998"/>
    <n v="99950.060958904112"/>
    <n v="177132.9359589041"/>
  </r>
  <r>
    <s v="A07950"/>
    <x v="0"/>
    <s v="Hanh Kohut  "/>
    <d v="2016-08-15T00:00:00"/>
    <s v="Banda 15"/>
    <x v="1"/>
    <n v="8037"/>
    <n v="723.32999999999993"/>
    <n v="160.74"/>
    <n v="401.85"/>
    <n v="2973.69"/>
    <n v="2411.1"/>
    <n v="14707.710000000001"/>
    <n v="569.01959999999997"/>
    <n v="1138.0391999999999"/>
    <n v="0"/>
    <n v="44123.130000000005"/>
    <n v="1.3835616438356164"/>
    <n v="490.25700000000001"/>
    <n v="13566.015616438355"/>
    <n v="57689.145616438356"/>
  </r>
  <r>
    <s v="L-8372"/>
    <x v="0"/>
    <s v="Enrique Kehrer  "/>
    <d v="2017-03-14T00:00:00"/>
    <s v="Banda 16"/>
    <x v="3"/>
    <n v="11592.75"/>
    <n v="811.49250000000006"/>
    <n v="579.63750000000005"/>
    <n v="115.92750000000001"/>
    <n v="4173.3899999999994"/>
    <n v="3130.0425"/>
    <n v="20403.240000000002"/>
    <n v="769.7586"/>
    <n v="1539.5172"/>
    <n v="0"/>
    <n v="61209.72"/>
    <n v="0.80547945205479454"/>
    <n v="680.10800000000006"/>
    <n v="10956.260383561645"/>
    <n v="72165.980383561648"/>
  </r>
  <r>
    <s v="R07834"/>
    <x v="3"/>
    <s v="Charisse Weist  "/>
    <d v="2017-05-31T00:00:00"/>
    <s v="Banda 18"/>
    <x v="1"/>
    <n v="32782.5"/>
    <n v="1639.125"/>
    <n v="4917.375"/>
    <n v="2950.4249999999997"/>
    <n v="9834.75"/>
    <n v="11801.699999999999"/>
    <n v="63925.875"/>
    <n v="2547.2002499999999"/>
    <n v="5094.4004999999997"/>
    <n v="0"/>
    <n v="191777.625"/>
    <n v="0.59178082191780823"/>
    <n v="2130.8625000000002"/>
    <n v="25220.071232876711"/>
    <n v="216997.69623287671"/>
  </r>
  <r>
    <s v="R-7808"/>
    <x v="0"/>
    <s v="Roosevelt Saleem  "/>
    <d v="2011-04-07T00:00:00"/>
    <s v="Banda 15"/>
    <x v="2"/>
    <n v="8679"/>
    <n v="867.90000000000009"/>
    <n v="520.74"/>
    <n v="867.90000000000009"/>
    <n v="2690.49"/>
    <n v="2256.54"/>
    <n v="15882.57"/>
    <n v="615.34109999999998"/>
    <n v="1230.6822"/>
    <n v="0"/>
    <n v="47647.71"/>
    <n v="6.7452054794520544"/>
    <n v="529.41899999999998"/>
    <n v="71420.798794520539"/>
    <n v="119068.50879452055"/>
  </r>
  <r>
    <s v="L-7649"/>
    <x v="0"/>
    <s v="Susanna Vosburgh  "/>
    <d v="2017-10-31T00:00:00"/>
    <s v="Banda 15"/>
    <x v="1"/>
    <n v="8325"/>
    <n v="499.5"/>
    <n v="582.75"/>
    <n v="1165.5"/>
    <n v="2830.5"/>
    <n v="2913.75"/>
    <n v="16317"/>
    <n v="650.1825"/>
    <n v="1300.365"/>
    <n v="0"/>
    <n v="48951"/>
    <n v="0.17260273972602741"/>
    <n v="543.9"/>
    <n v="1877.5726027397261"/>
    <n v="50828.572602739725"/>
  </r>
  <r>
    <s v="R-7661"/>
    <x v="0"/>
    <s v="Kelley Bonenfant  "/>
    <d v="2016-04-17T00:00:00"/>
    <s v="Banda 15"/>
    <x v="1"/>
    <n v="11525.4"/>
    <n v="1037.2859999999998"/>
    <n v="461.01600000000002"/>
    <n v="691.524"/>
    <n v="3227.1120000000001"/>
    <n v="3918.636"/>
    <n v="20860.973999999998"/>
    <n v="832.13387999999998"/>
    <n v="1664.26776"/>
    <n v="0"/>
    <n v="62582.921999999991"/>
    <n v="1.7123287671232876"/>
    <n v="695.36579999999992"/>
    <n v="23813.89726027397"/>
    <n v="86396.819260273958"/>
  </r>
  <r>
    <s v="L-7497"/>
    <x v="3"/>
    <s v="Mary Herb  "/>
    <d v="2015-08-18T00:00:00"/>
    <s v="Banda 15"/>
    <x v="2"/>
    <n v="10493"/>
    <n v="629.57999999999993"/>
    <n v="629.57999999999993"/>
    <n v="1573.95"/>
    <n v="2938.0400000000004"/>
    <n v="3042.97"/>
    <n v="19307.120000000003"/>
    <n v="757.5945999999999"/>
    <n v="1515.1891999999998"/>
    <n v="0"/>
    <n v="57921.360000000008"/>
    <n v="2.3780821917808219"/>
    <n v="643.57066666666674"/>
    <n v="30609.278831050229"/>
    <n v="88530.638831050237"/>
  </r>
  <r>
    <s v="G-7346"/>
    <x v="2"/>
    <s v="Santa Brister  "/>
    <d v="2016-07-28T00:00:00"/>
    <s v="Banda 15"/>
    <x v="2"/>
    <n v="14795"/>
    <n v="1331.55"/>
    <n v="443.84999999999997"/>
    <n v="1479.5"/>
    <n v="3846.7000000000003"/>
    <n v="3846.7000000000003"/>
    <n v="25743.3"/>
    <n v="1000.1420000000001"/>
    <n v="2000.2840000000001"/>
    <n v="0"/>
    <n v="77229.899999999994"/>
    <n v="1.4328767123287671"/>
    <n v="858.11"/>
    <n v="24591.316712328768"/>
    <n v="101821.21671232877"/>
  </r>
  <r>
    <s v="A-8064"/>
    <x v="0"/>
    <s v="Kristan Botelho  "/>
    <d v="2013-12-14T00:00:00"/>
    <s v="Banda 15"/>
    <x v="0"/>
    <n v="10221.200000000001"/>
    <n v="817.69600000000003"/>
    <n v="1226.5440000000001"/>
    <n v="1226.5440000000001"/>
    <n v="3168.5720000000001"/>
    <n v="2555.3000000000002"/>
    <n v="19215.856"/>
    <n v="740.01487999999995"/>
    <n v="1480.0297599999999"/>
    <n v="1480.0297599999999"/>
    <n v="57647.567999999999"/>
    <n v="4.0547945205479454"/>
    <n v="640.52853333333337"/>
    <n v="51944.231744292243"/>
    <n v="109591.79974429225"/>
  </r>
  <r>
    <s v="R-7930"/>
    <x v="3"/>
    <s v="Marinda Skelley  "/>
    <d v="2016-05-30T00:00:00"/>
    <s v="Banda 15"/>
    <x v="0"/>
    <n v="13201.1"/>
    <n v="660.05500000000006"/>
    <n v="132.011"/>
    <n v="792.06600000000003"/>
    <n v="3828.319"/>
    <n v="5016.4180000000006"/>
    <n v="23629.969000000005"/>
    <n v="946.51887000000011"/>
    <n v="1893.0377400000002"/>
    <n v="1893.0377400000002"/>
    <n v="70889.907000000007"/>
    <n v="1.5945205479452054"/>
    <n v="787.66563333333352"/>
    <n v="25118.980745205485"/>
    <n v="96008.887745205488"/>
  </r>
  <r>
    <s v="A08261"/>
    <x v="1"/>
    <s v="Elton Verrier  "/>
    <d v="2010-12-02T00:00:00"/>
    <s v="Banda 17"/>
    <x v="0"/>
    <n v="28701.200000000001"/>
    <n v="2870.1200000000003"/>
    <n v="1148.048"/>
    <n v="2870.1200000000003"/>
    <n v="9758.4080000000013"/>
    <n v="8323.348"/>
    <n v="53671.243999999999"/>
    <n v="2098.0577199999998"/>
    <n v="4196.1154399999996"/>
    <n v="4196.1154399999996"/>
    <n v="161013.73199999999"/>
    <n v="7.0904109589041093"/>
    <n v="1789.0414666666666"/>
    <n v="253700.78442374425"/>
    <n v="414714.51642374427"/>
  </r>
  <r>
    <s v="L07554"/>
    <x v="1"/>
    <s v="Frankie Koester  "/>
    <d v="2012-06-07T00:00:00"/>
    <s v="Banda 18"/>
    <x v="2"/>
    <n v="40801"/>
    <n v="2856.07"/>
    <n v="4488.1099999999997"/>
    <n v="1224.03"/>
    <n v="15912.390000000001"/>
    <n v="13464.33"/>
    <n v="78745.929999999993"/>
    <n v="3055.9948999999997"/>
    <n v="6111.9897999999994"/>
    <n v="0"/>
    <n v="236237.78999999998"/>
    <n v="5.5753424657534243"/>
    <n v="2624.864333333333"/>
    <n v="292690.35168949765"/>
    <n v="528928.14168949763"/>
  </r>
  <r>
    <s v="A-7338"/>
    <x v="0"/>
    <s v="Sandy Mcgrady  "/>
    <d v="2017-06-19T00:00:00"/>
    <s v="Banda 15"/>
    <x v="1"/>
    <n v="9327.6"/>
    <n v="466.38000000000005"/>
    <n v="373.10400000000004"/>
    <n v="652.93200000000013"/>
    <n v="3637.7640000000001"/>
    <n v="2984.8320000000003"/>
    <n v="17442.612000000001"/>
    <n v="673.45272000000011"/>
    <n v="1346.9054400000002"/>
    <n v="0"/>
    <n v="52327.836000000003"/>
    <n v="0.53972602739726028"/>
    <n v="581.42040000000009"/>
    <n v="6276.1544547945214"/>
    <n v="58603.990454794526"/>
  </r>
  <r>
    <s v="G-8311"/>
    <x v="1"/>
    <s v="Jeni Buchman  "/>
    <d v="2011-09-01T00:00:00"/>
    <s v="Banda 18"/>
    <x v="0"/>
    <n v="38561.600000000006"/>
    <n v="1928.0800000000004"/>
    <n v="771.23200000000008"/>
    <n v="771.23200000000008"/>
    <n v="11568.480000000001"/>
    <n v="15039.024000000003"/>
    <n v="68639.648000000016"/>
    <n v="2741.7297600000002"/>
    <n v="5483.4595200000003"/>
    <n v="5483.4595200000003"/>
    <n v="205918.94400000005"/>
    <n v="6.3424657534246576"/>
    <n v="2287.9882666666672"/>
    <n v="290229.7445114156"/>
    <n v="496148.68851141562"/>
  </r>
  <r>
    <s v="L08239"/>
    <x v="0"/>
    <s v="Nathalie Boettcher  "/>
    <d v="2015-09-09T00:00:00"/>
    <s v="Banda 15"/>
    <x v="0"/>
    <n v="12965.7"/>
    <n v="1166.913"/>
    <n v="259.31400000000002"/>
    <n v="129.65700000000001"/>
    <n v="4537.9949999999999"/>
    <n v="4667.652"/>
    <n v="23727.231"/>
    <n v="938.71668"/>
    <n v="1877.43336"/>
    <n v="1877.43336"/>
    <n v="71181.692999999999"/>
    <n v="2.3178082191780822"/>
    <n v="790.90769999999998"/>
    <n v="36663.447353424657"/>
    <n v="107845.14035342465"/>
  </r>
  <r>
    <s v="R-7376"/>
    <x v="3"/>
    <s v="Concepcion Sevin  "/>
    <d v="2014-06-22T00:00:00"/>
    <s v="Banda 15"/>
    <x v="0"/>
    <n v="11100.1"/>
    <n v="666.00599999999997"/>
    <n v="1443.0130000000001"/>
    <n v="222.00200000000001"/>
    <n v="3996.0360000000001"/>
    <n v="4218.0380000000005"/>
    <n v="21645.195"/>
    <n v="856.92772000000014"/>
    <n v="1713.8554400000003"/>
    <n v="1713.8554400000003"/>
    <n v="64935.584999999999"/>
    <n v="3.5342465753424657"/>
    <n v="721.50649999999996"/>
    <n v="50999.637534246569"/>
    <n v="115935.22253424657"/>
  </r>
  <r>
    <s v="L07511"/>
    <x v="4"/>
    <s v="Shannan Dingess  "/>
    <d v="2012-04-14T00:00:00"/>
    <s v="Banda 18"/>
    <x v="1"/>
    <n v="32710.5"/>
    <n v="2616.84"/>
    <n v="3925.2599999999998"/>
    <n v="2616.84"/>
    <n v="8504.73"/>
    <n v="12429.99"/>
    <n v="62804.159999999996"/>
    <n v="2551.4189999999999"/>
    <n v="5102.8379999999997"/>
    <n v="0"/>
    <n v="188412.47999999998"/>
    <n v="5.7232876712328764"/>
    <n v="2093.4719999999998"/>
    <n v="239630.84975342461"/>
    <n v="428043.32975342462"/>
  </r>
  <r>
    <s v="L-7706"/>
    <x v="3"/>
    <s v="Colene Apicella  "/>
    <d v="2015-05-04T00:00:00"/>
    <s v="Banda 17"/>
    <x v="0"/>
    <n v="30917.7"/>
    <n v="1545.8850000000002"/>
    <n v="927.53099999999995"/>
    <n v="2473.4160000000002"/>
    <n v="7729.4250000000002"/>
    <n v="10512.018000000002"/>
    <n v="54105.975000000006"/>
    <n v="2148.7801500000005"/>
    <n v="4297.560300000001"/>
    <n v="4297.560300000001"/>
    <n v="162317.92500000002"/>
    <n v="2.6684931506849314"/>
    <n v="1803.5325000000003"/>
    <n v="96254.282465753451"/>
    <n v="258572.20746575348"/>
  </r>
  <r>
    <s v="R-8326"/>
    <x v="1"/>
    <s v="Adelia Monty  "/>
    <d v="2013-12-10T00:00:00"/>
    <s v="Banda 17"/>
    <x v="2"/>
    <n v="26361"/>
    <n v="1318.0500000000002"/>
    <n v="1318.0500000000002"/>
    <n v="2899.71"/>
    <n v="10280.790000000001"/>
    <n v="7644.69"/>
    <n v="49822.29"/>
    <n v="1911.1725000000001"/>
    <n v="3822.3450000000003"/>
    <n v="0"/>
    <n v="149466.87"/>
    <n v="4.065753424657534"/>
    <n v="1660.7429999999999"/>
    <n v="135043.43079452054"/>
    <n v="284510.30079452053"/>
  </r>
  <r>
    <s v="R-8121"/>
    <x v="1"/>
    <s v="Sandy Faison  "/>
    <d v="2016-07-23T00:00:00"/>
    <s v="Banda 17"/>
    <x v="0"/>
    <n v="30460.100000000002"/>
    <n v="2741.4090000000001"/>
    <n v="609.20200000000011"/>
    <n v="609.20200000000011"/>
    <n v="11574.838000000002"/>
    <n v="11879.439000000002"/>
    <n v="57874.19"/>
    <n v="2311.9215900000004"/>
    <n v="4623.8431800000008"/>
    <n v="4623.8431800000008"/>
    <n v="173622.57"/>
    <n v="1.4465753424657535"/>
    <n v="1929.1396666666667"/>
    <n v="55812.917479452059"/>
    <n v="229435.48747945207"/>
  </r>
  <r>
    <s v="G-7474"/>
    <x v="1"/>
    <s v="Sha Desimone  "/>
    <d v="2012-07-16T00:00:00"/>
    <s v="Banda 15"/>
    <x v="0"/>
    <n v="13739.000000000002"/>
    <n v="1373.9000000000003"/>
    <n v="1373.9000000000003"/>
    <n v="274.78000000000003"/>
    <n v="4396.4800000000005"/>
    <n v="3434.7500000000005"/>
    <n v="24592.81"/>
    <n v="935.62590000000023"/>
    <n v="1871.2518000000005"/>
    <n v="1871.2518000000005"/>
    <n v="73778.430000000008"/>
    <n v="5.4684931506849317"/>
    <n v="819.76033333333339"/>
    <n v="89657.075360730611"/>
    <n v="163435.50536073063"/>
  </r>
  <r>
    <s v="L07442"/>
    <x v="2"/>
    <s v="Alysia Thaxton  "/>
    <d v="2014-03-12T00:00:00"/>
    <s v="Banda 15"/>
    <x v="0"/>
    <n v="9086"/>
    <n v="726.88"/>
    <n v="181.72"/>
    <n v="181.72"/>
    <n v="3361.82"/>
    <n v="2634.9399999999996"/>
    <n v="16173.079999999998"/>
    <n v="617.84799999999996"/>
    <n v="1235.6959999999999"/>
    <n v="1235.6959999999999"/>
    <n v="48519.239999999991"/>
    <n v="3.8136986301369862"/>
    <n v="539.10266666666655"/>
    <n v="41119.502027397255"/>
    <n v="89638.742027397238"/>
  </r>
  <r>
    <s v="R-8374"/>
    <x v="0"/>
    <s v="Adelia Monty  "/>
    <d v="2012-07-31T00:00:00"/>
    <s v="Banda 17"/>
    <x v="1"/>
    <n v="29130.3"/>
    <n v="2621.7269999999999"/>
    <n v="3786.9389999999999"/>
    <n v="873.90899999999999"/>
    <n v="11652.12"/>
    <n v="11360.817000000001"/>
    <n v="59425.812000000005"/>
    <n v="2371.20642"/>
    <n v="4742.41284"/>
    <n v="0"/>
    <n v="178277.43600000002"/>
    <n v="5.4273972602739722"/>
    <n v="1980.8604000000003"/>
    <n v="215018.32615890412"/>
    <n v="393295.76215890411"/>
  </r>
  <r>
    <s v="L-7623"/>
    <x v="0"/>
    <s v="Frankie Koester  "/>
    <d v="2013-09-11T00:00:00"/>
    <s v="Banda 15"/>
    <x v="1"/>
    <n v="10727.1"/>
    <n v="643.62599999999998"/>
    <n v="214.542"/>
    <n v="965.43899999999996"/>
    <n v="3647.2140000000004"/>
    <n v="2789.0460000000003"/>
    <n v="18986.967000000001"/>
    <n v="721.93383000000006"/>
    <n v="1443.8676600000001"/>
    <n v="0"/>
    <n v="56960.900999999998"/>
    <n v="4.3123287671232875"/>
    <n v="632.89890000000003"/>
    <n v="54585.362663013701"/>
    <n v="111546.2636630137"/>
  </r>
  <r>
    <s v="A-7954"/>
    <x v="0"/>
    <s v="Daysi Armas  "/>
    <d v="2015-01-04T00:00:00"/>
    <s v="Banda 15"/>
    <x v="2"/>
    <n v="9382"/>
    <n v="844.38"/>
    <n v="844.38"/>
    <n v="750.56000000000006"/>
    <n v="2345.5"/>
    <n v="3096.06"/>
    <n v="17262.879999999997"/>
    <n v="690.51520000000005"/>
    <n v="1381.0304000000001"/>
    <n v="0"/>
    <n v="51788.639999999992"/>
    <n v="2.9972602739726026"/>
    <n v="575.42933333333326"/>
    <n v="34494.229625570777"/>
    <n v="86282.869625570776"/>
  </r>
  <r>
    <s v="A-8399"/>
    <x v="7"/>
    <s v="Adelia Monty  "/>
    <d v="2014-12-20T00:00:00"/>
    <s v="Banda 16"/>
    <x v="2"/>
    <n v="17160"/>
    <n v="1201.2"/>
    <n v="2230.8000000000002"/>
    <n v="171.6"/>
    <n v="4290"/>
    <n v="5319.6"/>
    <n v="30373.199999999997"/>
    <n v="1185.7560000000001"/>
    <n v="2371.5120000000002"/>
    <n v="0"/>
    <n v="91119.599999999991"/>
    <n v="3.0383561643835617"/>
    <n v="1012.4399999999999"/>
    <n v="61523.066301369865"/>
    <n v="152642.66630136984"/>
  </r>
  <r>
    <s v="G-8021"/>
    <x v="0"/>
    <s v="Tyrell Herrmann  "/>
    <d v="2016-07-11T00:00:00"/>
    <s v="Banda 18"/>
    <x v="1"/>
    <n v="36772.200000000004"/>
    <n v="1838.6100000000004"/>
    <n v="3677.2200000000007"/>
    <n v="3677.2200000000007"/>
    <n v="13973.436000000002"/>
    <n v="12870.27"/>
    <n v="72808.956000000006"/>
    <n v="2864.5543800000005"/>
    <n v="5729.108760000001"/>
    <n v="0"/>
    <n v="218426.86800000002"/>
    <n v="1.4794520547945205"/>
    <n v="2426.9652000000001"/>
    <n v="71811.573041095893"/>
    <n v="290238.44104109588"/>
  </r>
  <r>
    <s v="A07599"/>
    <x v="0"/>
    <s v="Willian Lahr  "/>
    <d v="2011-11-07T00:00:00"/>
    <s v="Banda 20"/>
    <x v="0"/>
    <n v="123475.00000000001"/>
    <n v="6173.7500000000009"/>
    <n v="16051.750000000002"/>
    <n v="3704.2500000000005"/>
    <n v="43216.25"/>
    <n v="49390.000000000007"/>
    <n v="242011.00000000003"/>
    <n v="9655.7450000000008"/>
    <n v="19311.490000000002"/>
    <n v="19311.490000000002"/>
    <n v="726033.00000000012"/>
    <n v="6.1589041095890407"/>
    <n v="8067.0333333333347"/>
    <n v="993681.69497716904"/>
    <n v="1719714.6949771692"/>
  </r>
  <r>
    <s v="A-7428"/>
    <x v="0"/>
    <s v="Alysia Thaxton  "/>
    <d v="2016-06-20T00:00:00"/>
    <s v="Banda 16"/>
    <x v="2"/>
    <n v="22385"/>
    <n v="1566.95"/>
    <n v="895.4"/>
    <n v="223.85"/>
    <n v="7834.7499999999991"/>
    <n v="6939.35"/>
    <n v="39845.299999999996"/>
    <n v="1533.3724999999999"/>
    <n v="3066.7449999999999"/>
    <n v="0"/>
    <n v="119535.9"/>
    <n v="1.536986301369863"/>
    <n v="1328.1766666666665"/>
    <n v="40827.78684931506"/>
    <n v="160363.68684931507"/>
  </r>
  <r>
    <s v="L-7328"/>
    <x v="0"/>
    <s v="Erich Gattis  "/>
    <d v="2013-12-21T00:00:00"/>
    <s v="Banda 16"/>
    <x v="1"/>
    <n v="14921.1"/>
    <n v="746.05500000000006"/>
    <n v="1193.6880000000001"/>
    <n v="298.42200000000003"/>
    <n v="4923.9630000000006"/>
    <n v="5968.4400000000005"/>
    <n v="28051.667999999998"/>
    <n v="1120.5746100000001"/>
    <n v="2241.1492200000002"/>
    <n v="0"/>
    <n v="84155.003999999986"/>
    <n v="4.0356164383561648"/>
    <n v="935.05559999999991"/>
    <n v="75470.515002739718"/>
    <n v="159625.51900273969"/>
  </r>
  <r>
    <s v="A08053"/>
    <x v="0"/>
    <s v="Mayra Stead  "/>
    <d v="2014-06-20T00:00:00"/>
    <s v="Banda 20"/>
    <x v="1"/>
    <n v="97585.2"/>
    <n v="4879.26"/>
    <n v="8782.6679999999997"/>
    <n v="2927.5559999999996"/>
    <n v="24396.3"/>
    <n v="31227.263999999999"/>
    <n v="169798.24799999999"/>
    <n v="6635.7936"/>
    <n v="13271.5872"/>
    <n v="0"/>
    <n v="509394.74399999995"/>
    <n v="3.5397260273972604"/>
    <n v="5659.9416000000001"/>
    <n v="400692.85190136987"/>
    <n v="910087.59590136982"/>
  </r>
  <r>
    <s v="R07722"/>
    <x v="1"/>
    <s v="Audrea Franke  "/>
    <d v="2016-04-24T00:00:00"/>
    <s v="Banda 15"/>
    <x v="2"/>
    <n v="14472"/>
    <n v="1447.2"/>
    <n v="723.6"/>
    <n v="1302.48"/>
    <n v="5065.2"/>
    <n v="3907.44"/>
    <n v="26917.919999999998"/>
    <n v="1040.5367999999999"/>
    <n v="2081.0735999999997"/>
    <n v="0"/>
    <n v="80753.759999999995"/>
    <n v="1.6931506849315068"/>
    <n v="897.2639999999999"/>
    <n v="30384.063123287669"/>
    <n v="111137.82312328767"/>
  </r>
  <r>
    <s v="G-7670"/>
    <x v="0"/>
    <s v="Marinda Skelley  "/>
    <d v="2017-04-14T00:00:00"/>
    <s v="Banda 15"/>
    <x v="1"/>
    <n v="8490.6"/>
    <n v="764.154"/>
    <n v="339.62400000000002"/>
    <n v="84.906000000000006"/>
    <n v="2122.65"/>
    <n v="2716.9920000000002"/>
    <n v="14518.926000000001"/>
    <n v="572.26643999999999"/>
    <n v="1144.53288"/>
    <n v="0"/>
    <n v="43556.778000000006"/>
    <n v="0.72054794520547949"/>
    <n v="483.96420000000006"/>
    <n v="6974.3881972602758"/>
    <n v="50531.166197260281"/>
  </r>
  <r>
    <s v="A07995"/>
    <x v="0"/>
    <s v="Veola Frase  "/>
    <d v="2013-05-14T00:00:00"/>
    <s v="Banda 18"/>
    <x v="2"/>
    <n v="33309"/>
    <n v="2997.81"/>
    <n v="999.27"/>
    <n v="2997.81"/>
    <n v="8993.43"/>
    <n v="11991.24"/>
    <n v="61288.55999999999"/>
    <n v="2478.1896000000002"/>
    <n v="4956.3792000000003"/>
    <n v="0"/>
    <n v="183865.67999999996"/>
    <n v="4.6410958904109592"/>
    <n v="2042.9519999999998"/>
    <n v="189630.72263013697"/>
    <n v="373496.40263013693"/>
  </r>
  <r>
    <s v="G08013"/>
    <x v="4"/>
    <s v="Audrea Franke  "/>
    <d v="2013-04-10T00:00:00"/>
    <s v="Banda 19"/>
    <x v="0"/>
    <n v="60366.9"/>
    <n v="4829.3519999999999"/>
    <n v="603.66899999999998"/>
    <n v="6640.3590000000004"/>
    <n v="18713.739000000001"/>
    <n v="21732.083999999999"/>
    <n v="112886.103"/>
    <n v="4539.5908800000007"/>
    <n v="9079.1817600000013"/>
    <n v="9079.1817600000013"/>
    <n v="338658.30900000001"/>
    <n v="4.7342465753424658"/>
    <n v="3762.8701000000001"/>
    <n v="356287.09768767125"/>
    <n v="694945.40668767132"/>
  </r>
  <r>
    <s v="L08017"/>
    <x v="6"/>
    <s v="Jeane Putney  "/>
    <d v="2014-04-09T00:00:00"/>
    <s v="Banda 18"/>
    <x v="2"/>
    <n v="36704"/>
    <n v="3303.3599999999997"/>
    <n v="1101.1199999999999"/>
    <n v="4037.44"/>
    <n v="12846.4"/>
    <n v="14314.560000000001"/>
    <n v="72306.880000000005"/>
    <n v="2932.6495999999997"/>
    <n v="5865.2991999999995"/>
    <n v="0"/>
    <n v="216920.64"/>
    <n v="3.7369863013698632"/>
    <n v="2410.2293333333337"/>
    <n v="180139.88003652971"/>
    <n v="397060.52003652975"/>
  </r>
  <r>
    <s v="G08052"/>
    <x v="3"/>
    <s v="Jeane Putney  "/>
    <d v="2013-03-26T00:00:00"/>
    <s v="Banda 17"/>
    <x v="0"/>
    <n v="29048.800000000003"/>
    <n v="2033.4160000000004"/>
    <n v="290.48800000000006"/>
    <n v="4357.3200000000006"/>
    <n v="7843.1760000000013"/>
    <n v="9005.1280000000006"/>
    <n v="52578.328000000009"/>
    <n v="2088.6087200000002"/>
    <n v="4177.2174400000004"/>
    <n v="4177.2174400000004"/>
    <n v="157734.98400000003"/>
    <n v="4.7753424657534245"/>
    <n v="1752.6109333333336"/>
    <n v="167386.34831780824"/>
    <n v="325121.33231780829"/>
  </r>
  <r>
    <s v="A08426"/>
    <x v="0"/>
    <s v="Margarete Sauer  "/>
    <d v="2016-09-07T00:00:00"/>
    <s v="Banda 17"/>
    <x v="2"/>
    <n v="31396"/>
    <n v="3139.6000000000004"/>
    <n v="4709.3999999999996"/>
    <n v="4709.3999999999996"/>
    <n v="11930.48"/>
    <n v="12558.400000000001"/>
    <n v="68443.28"/>
    <n v="2791.1044000000002"/>
    <n v="5582.2088000000003"/>
    <n v="0"/>
    <n v="205329.84"/>
    <n v="1.3205479452054794"/>
    <n v="2281.4426666666668"/>
    <n v="60255.088511415517"/>
    <n v="265584.92851141549"/>
  </r>
  <r>
    <s v="A-8061"/>
    <x v="3"/>
    <s v="Anastacia Delacruz  "/>
    <d v="2011-09-23T00:00:00"/>
    <s v="Banda 16"/>
    <x v="2"/>
    <n v="20188"/>
    <n v="1816.9199999999998"/>
    <n v="201.88"/>
    <n v="2624.44"/>
    <n v="5854.5199999999995"/>
    <n v="6258.28"/>
    <n v="36944.04"/>
    <n v="1467.6676"/>
    <n v="2935.3352"/>
    <n v="0"/>
    <n v="110832.12"/>
    <n v="6.2821917808219174"/>
    <n v="1231.4680000000001"/>
    <n v="154726.36295890409"/>
    <n v="265558.48295890412"/>
  </r>
  <r>
    <s v="G08467"/>
    <x v="1"/>
    <s v="Gemma Percell  "/>
    <d v="2011-04-10T00:00:00"/>
    <s v="Banda 15"/>
    <x v="0"/>
    <n v="9664.6"/>
    <n v="869.81399999999996"/>
    <n v="386.584"/>
    <n v="386.584"/>
    <n v="3189.3180000000002"/>
    <n v="2802.7339999999999"/>
    <n v="17299.634000000002"/>
    <n v="668.79032000000007"/>
    <n v="1337.5806400000001"/>
    <n v="1337.5806400000001"/>
    <n v="51898.902000000002"/>
    <n v="6.7369863013698632"/>
    <n v="576.65446666666674"/>
    <n v="77698.264851141561"/>
    <n v="129597.16685114156"/>
  </r>
  <r>
    <s v="R08475"/>
    <x v="1"/>
    <s v="Herlinda Thorp  "/>
    <d v="2013-08-17T00:00:00"/>
    <s v="Banda 15"/>
    <x v="0"/>
    <n v="10331.200000000001"/>
    <n v="516.56000000000006"/>
    <n v="619.87200000000007"/>
    <n v="516.56000000000006"/>
    <n v="3512.6080000000006"/>
    <n v="4132.4800000000005"/>
    <n v="19629.28"/>
    <n v="786.20432000000005"/>
    <n v="1572.4086400000001"/>
    <n v="1572.4086400000001"/>
    <n v="58887.839999999997"/>
    <n v="4.3808219178082188"/>
    <n v="654.30933333333326"/>
    <n v="57328.253369863"/>
    <n v="116216.093369863"/>
  </r>
  <r>
    <s v="L-7413"/>
    <x v="0"/>
    <s v="Brigida Arzate  "/>
    <d v="2011-01-31T00:00:00"/>
    <s v="Banda 17"/>
    <x v="2"/>
    <n v="29267"/>
    <n v="1756.02"/>
    <n v="4390.05"/>
    <n v="1756.02"/>
    <n v="9365.44"/>
    <n v="9365.44"/>
    <n v="55899.97"/>
    <n v="2183.3182000000002"/>
    <n v="4366.6364000000003"/>
    <n v="0"/>
    <n v="167699.91"/>
    <n v="6.9260273972602739"/>
    <n v="1863.3323333333333"/>
    <n v="258109.8158173516"/>
    <n v="425809.7258173516"/>
  </r>
  <r>
    <s v="R-7978"/>
    <x v="0"/>
    <s v="Concepcion Sevin  "/>
    <d v="2017-01-20T00:00:00"/>
    <s v="Banda 16"/>
    <x v="0"/>
    <n v="23521.300000000003"/>
    <n v="2116.9170000000004"/>
    <n v="2587.3430000000003"/>
    <n v="235.21300000000002"/>
    <n v="7997.242000000002"/>
    <n v="6821.1770000000006"/>
    <n v="43279.19200000001"/>
    <n v="1665.3080400000003"/>
    <n v="3330.6160800000007"/>
    <n v="3330.6160800000007"/>
    <n v="129837.57600000003"/>
    <n v="0.9506849315068493"/>
    <n v="1442.6397333333337"/>
    <n v="27429.917121461192"/>
    <n v="157267.49312146122"/>
  </r>
  <r>
    <s v="R07524"/>
    <x v="1"/>
    <s v="Brigida Arzate  "/>
    <d v="2016-09-01T00:00:00"/>
    <s v="Banda 15"/>
    <x v="2"/>
    <n v="14608"/>
    <n v="1168.6400000000001"/>
    <n v="730.40000000000009"/>
    <n v="730.40000000000009"/>
    <n v="4528.4799999999996"/>
    <n v="5258.88"/>
    <n v="27024.800000000003"/>
    <n v="1078.0704000000001"/>
    <n v="2156.1408000000001"/>
    <n v="0"/>
    <n v="81074.400000000009"/>
    <n v="1.3369863013698631"/>
    <n v="900.82666666666671"/>
    <n v="24087.858264840183"/>
    <n v="105162.25826484019"/>
  </r>
  <r>
    <s v="R-8419"/>
    <x v="1"/>
    <s v="Kimi Witter  "/>
    <d v="2015-07-25T00:00:00"/>
    <s v="Banda 17"/>
    <x v="1"/>
    <n v="25935.3"/>
    <n v="1296.7650000000001"/>
    <n v="1556.1179999999999"/>
    <n v="2852.8829999999998"/>
    <n v="9855.4140000000007"/>
    <n v="7002.5309999999999"/>
    <n v="48499.010999999999"/>
    <n v="1846.5933599999998"/>
    <n v="3693.1867199999997"/>
    <n v="0"/>
    <n v="145497.033"/>
    <n v="2.4438356164383563"/>
    <n v="1616.6336999999999"/>
    <n v="79015.740295890413"/>
    <n v="224512.77329589042"/>
  </r>
  <r>
    <s v="R08038"/>
    <x v="0"/>
    <s v="Nena Custis  "/>
    <d v="2011-01-18T00:00:00"/>
    <s v="Banda 16"/>
    <x v="0"/>
    <n v="15801.500000000002"/>
    <n v="1422.1350000000002"/>
    <n v="632.06000000000006"/>
    <n v="474.04500000000002"/>
    <n v="3950.3750000000005"/>
    <n v="5688.5400000000009"/>
    <n v="27968.655000000002"/>
    <n v="1125.0668000000003"/>
    <n v="2250.1336000000006"/>
    <n v="2250.1336000000006"/>
    <n v="83905.965000000011"/>
    <n v="6.9616438356164387"/>
    <n v="932.28850000000011"/>
    <n v="129805.20978082196"/>
    <n v="213711.17478082195"/>
  </r>
  <r>
    <s v="A07761"/>
    <x v="0"/>
    <s v="Erich Gattis  "/>
    <d v="2010-12-18T00:00:00"/>
    <s v="Banda 16"/>
    <x v="2"/>
    <n v="16308"/>
    <n v="1304.6400000000001"/>
    <n v="815.40000000000009"/>
    <n v="1630.8000000000002"/>
    <n v="5055.4799999999996"/>
    <n v="4077"/>
    <n v="29191.32"/>
    <n v="1118.7288000000001"/>
    <n v="2237.4576000000002"/>
    <n v="0"/>
    <n v="87573.959999999992"/>
    <n v="7.0465753424657533"/>
    <n v="973.04399999999998"/>
    <n v="137132.55715068494"/>
    <n v="224706.51715068493"/>
  </r>
  <r>
    <s v="A-7743"/>
    <x v="1"/>
    <s v="Kandace Navin  "/>
    <d v="2011-05-19T00:00:00"/>
    <s v="Banda 16"/>
    <x v="1"/>
    <n v="16833.600000000002"/>
    <n v="1683.3600000000004"/>
    <n v="336.67200000000003"/>
    <n v="1346.6880000000001"/>
    <n v="6060.0960000000005"/>
    <n v="5386.7520000000004"/>
    <n v="31647.168000000001"/>
    <n v="1245.6864"/>
    <n v="2491.3728000000001"/>
    <n v="0"/>
    <n v="94941.504000000001"/>
    <n v="6.6301369863013697"/>
    <n v="1054.9056"/>
    <n v="139883.37271232877"/>
    <n v="234824.87671232875"/>
  </r>
  <r>
    <s v="L-8387"/>
    <x v="0"/>
    <s v="Geraldo Marty  "/>
    <d v="2014-12-05T00:00:00"/>
    <s v="Banda 17"/>
    <x v="2"/>
    <n v="32925"/>
    <n v="1975.5"/>
    <n v="4938.75"/>
    <n v="987.75"/>
    <n v="9877.5"/>
    <n v="9877.5"/>
    <n v="60582"/>
    <n v="2340.9675000000002"/>
    <n v="4681.9350000000004"/>
    <n v="0"/>
    <n v="181746"/>
    <n v="3.0794520547945203"/>
    <n v="2019.4"/>
    <n v="124372.90958904108"/>
    <n v="306118.90958904108"/>
  </r>
  <r>
    <s v="R-8413"/>
    <x v="0"/>
    <s v="Kimberely Houtz  "/>
    <d v="2016-10-18T00:00:00"/>
    <s v="Banda 15"/>
    <x v="4"/>
    <n v="11225"/>
    <n v="785.75000000000011"/>
    <n v="1459.25"/>
    <n v="1459.25"/>
    <n v="4377.75"/>
    <n v="2806.25"/>
    <n v="22113.25"/>
    <n v="842.99749999999995"/>
    <n v="1685.9949999999999"/>
    <n v="1685.9949999999999"/>
    <n v="66339.75"/>
    <n v="1.2082191780821918"/>
    <n v="737.10833333333335"/>
    <n v="17811.768493150688"/>
    <n v="84151.518493150681"/>
  </r>
  <r>
    <s v="G-7728"/>
    <x v="6"/>
    <s v="Valeria Boothby  "/>
    <d v="2016-12-25T00:00:00"/>
    <s v="Banda 15"/>
    <x v="4"/>
    <n v="13187.5"/>
    <n v="791.25"/>
    <n v="791.25"/>
    <n v="1582.5"/>
    <n v="4747.5"/>
    <n v="3296.875"/>
    <n v="24396.875"/>
    <n v="927.08124999999995"/>
    <n v="1854.1624999999999"/>
    <n v="1854.1624999999999"/>
    <n v="73190.625"/>
    <n v="1.021917808219178"/>
    <n v="813.22916666666663"/>
    <n v="16621.067351598173"/>
    <n v="89811.692351598176"/>
  </r>
  <r>
    <s v="L08406"/>
    <x v="0"/>
    <s v="Ileen Reynosa  "/>
    <d v="2011-01-15T00:00:00"/>
    <s v="Banda 20"/>
    <x v="2"/>
    <n v="96250"/>
    <n v="6737.5000000000009"/>
    <n v="14437.5"/>
    <n v="10587.5"/>
    <n v="34650"/>
    <n v="25987.5"/>
    <n v="188650"/>
    <n v="7257.25"/>
    <n v="14514.5"/>
    <n v="0"/>
    <n v="565950"/>
    <n v="6.9698630136986299"/>
    <n v="6288.333333333333"/>
    <n v="876576.43835616426"/>
    <n v="1442526.4383561644"/>
  </r>
  <r>
    <s v="G08150"/>
    <x v="0"/>
    <s v="Brigida Arzate  "/>
    <d v="2013-01-23T00:00:00"/>
    <s v="Banda 16"/>
    <x v="2"/>
    <n v="19332"/>
    <n v="966.6"/>
    <n v="773.28"/>
    <n v="1933.2"/>
    <n v="5219.6400000000003"/>
    <n v="6959.5199999999995"/>
    <n v="35184.239999999998"/>
    <n v="1409.3027999999999"/>
    <n v="2818.6055999999999"/>
    <n v="0"/>
    <n v="105552.72"/>
    <n v="4.9452054794520546"/>
    <n v="1172.808"/>
    <n v="115995.5309589041"/>
    <n v="221548.2509589041"/>
  </r>
  <r>
    <s v="R-8243"/>
    <x v="0"/>
    <s v="Sterling Huston  "/>
    <d v="2013-09-24T00:00:00"/>
    <s v="Banda 16"/>
    <x v="3"/>
    <n v="13769.25"/>
    <n v="688.46250000000009"/>
    <n v="1514.6175000000001"/>
    <n v="1239.2324999999998"/>
    <n v="4681.5450000000001"/>
    <n v="4956.9299999999994"/>
    <n v="26850.037499999999"/>
    <n v="1064.3630250000001"/>
    <n v="2128.7260500000002"/>
    <n v="0"/>
    <n v="80550.112499999988"/>
    <n v="4.2767123287671236"/>
    <n v="895.00124999999991"/>
    <n v="76553.257602739715"/>
    <n v="157103.37010273972"/>
  </r>
  <r>
    <s v="G07368"/>
    <x v="0"/>
    <s v="Tomoko Parente  "/>
    <d v="2012-06-04T00:00:00"/>
    <s v="Banda 15"/>
    <x v="1"/>
    <n v="9302.4"/>
    <n v="744.19200000000001"/>
    <n v="1302.336"/>
    <n v="372.096"/>
    <n v="2511.6480000000001"/>
    <n v="2325.6"/>
    <n v="16558.271999999997"/>
    <n v="632.56320000000005"/>
    <n v="1265.1264000000001"/>
    <n v="0"/>
    <n v="49674.815999999992"/>
    <n v="5.5835616438356164"/>
    <n v="551.94239999999991"/>
    <n v="61636.088284931495"/>
    <n v="111310.90428493149"/>
  </r>
  <r>
    <s v="L08257"/>
    <x v="3"/>
    <s v="Shonta Stefan  "/>
    <d v="2013-05-22T00:00:00"/>
    <s v="Banda 15"/>
    <x v="2"/>
    <n v="9960"/>
    <n v="796.80000000000007"/>
    <n v="398.40000000000003"/>
    <n v="498"/>
    <n v="3685.2"/>
    <n v="3984"/>
    <n v="19322.399999999998"/>
    <n v="776.88"/>
    <n v="1553.76"/>
    <n v="0"/>
    <n v="57967.199999999997"/>
    <n v="4.6191780821917812"/>
    <n v="644.07999999999993"/>
    <n v="59502.404383561639"/>
    <n v="117469.60438356164"/>
  </r>
  <r>
    <s v="L-8469"/>
    <x v="1"/>
    <s v="Colene Apicella  "/>
    <d v="2014-01-13T00:00:00"/>
    <s v="Banda 15"/>
    <x v="1"/>
    <n v="11028.6"/>
    <n v="661.71600000000001"/>
    <n v="220.572"/>
    <n v="220.572"/>
    <n v="3308.58"/>
    <n v="4080.5819999999999"/>
    <n v="19520.621999999999"/>
    <n v="775.31058000000007"/>
    <n v="1550.6211600000001"/>
    <n v="0"/>
    <n v="58561.865999999995"/>
    <n v="3.9726027397260273"/>
    <n v="650.68740000000003"/>
    <n v="51698.450958904104"/>
    <n v="110260.31695890409"/>
  </r>
  <r>
    <s v="L07527"/>
    <x v="1"/>
    <s v="Concepcion Sevin  "/>
    <d v="2015-06-19T00:00:00"/>
    <s v="Banda 17"/>
    <x v="2"/>
    <n v="28296"/>
    <n v="1980.7200000000003"/>
    <n v="282.95999999999998"/>
    <n v="1980.7200000000003"/>
    <n v="7922.880000000001"/>
    <n v="9903.5999999999985"/>
    <n v="50366.879999999997"/>
    <n v="2009.0160000000001"/>
    <n v="4018.0320000000002"/>
    <n v="0"/>
    <n v="151100.63999999998"/>
    <n v="2.5424657534246577"/>
    <n v="1678.896"/>
    <n v="85370.711671232886"/>
    <n v="236471.35167123287"/>
  </r>
  <r>
    <s v="A08072"/>
    <x v="0"/>
    <s v="Laverna Goble  "/>
    <d v="2013-03-04T00:00:00"/>
    <s v="Banda 18"/>
    <x v="1"/>
    <n v="27686.7"/>
    <n v="1661.202"/>
    <n v="830.601"/>
    <n v="3876.1380000000004"/>
    <n v="9413.478000000001"/>
    <n v="10244.079"/>
    <n v="53712.198000000004"/>
    <n v="2156.7939299999998"/>
    <n v="4313.5878599999996"/>
    <n v="0"/>
    <n v="161136.59400000001"/>
    <n v="4.8356164383561646"/>
    <n v="1790.4066"/>
    <n v="173154.39172602739"/>
    <n v="334290.9857260274"/>
  </r>
  <r>
    <s v="R-8416"/>
    <x v="1"/>
    <s v="Herlinda Thorp  "/>
    <d v="2016-04-05T00:00:00"/>
    <s v="Banda 15"/>
    <x v="2"/>
    <n v="13545"/>
    <n v="1219.05"/>
    <n v="677.25"/>
    <n v="1354.5"/>
    <n v="3792.6000000000004"/>
    <n v="4198.95"/>
    <n v="24787.350000000002"/>
    <n v="982.01249999999993"/>
    <n v="1964.0249999999999"/>
    <n v="0"/>
    <n v="74362.05"/>
    <n v="1.7452054794520548"/>
    <n v="826.24500000000012"/>
    <n v="28839.346027397263"/>
    <n v="103201.39602739726"/>
  </r>
  <r>
    <s v="L07664"/>
    <x v="0"/>
    <s v="Saundra Smiddy  "/>
    <d v="2011-04-15T00:00:00"/>
    <s v="Banda 15"/>
    <x v="0"/>
    <n v="12975.6"/>
    <n v="1038.048"/>
    <n v="1038.048"/>
    <n v="1038.048"/>
    <n v="3243.9"/>
    <n v="3243.9"/>
    <n v="22577.544000000005"/>
    <n v="869.36519999999996"/>
    <n v="1738.7303999999999"/>
    <n v="1738.7303999999999"/>
    <n v="67732.632000000012"/>
    <n v="6.7232876712328764"/>
    <n v="752.5848000000002"/>
    <n v="101196.88214794523"/>
    <n v="168929.51414794524"/>
  </r>
  <r>
    <s v="G08177"/>
    <x v="1"/>
    <s v="Aisha Fermin  "/>
    <d v="2017-07-07T00:00:00"/>
    <s v="Banda 15"/>
    <x v="1"/>
    <n v="8158.5"/>
    <n v="571.09500000000003"/>
    <n v="897.43500000000006"/>
    <n v="652.68000000000006"/>
    <n v="3263.4"/>
    <n v="2692.3050000000003"/>
    <n v="16235.414999999999"/>
    <n v="633.91544999999996"/>
    <n v="1267.8308999999999"/>
    <n v="0"/>
    <n v="48706.244999999995"/>
    <n v="0.49041095890410957"/>
    <n v="541.18049999999994"/>
    <n v="5308.0169589041088"/>
    <n v="54014.261958904106"/>
  </r>
  <r>
    <s v="R-7968"/>
    <x v="0"/>
    <s v="Roosevelt Saleem  "/>
    <d v="2014-12-12T00:00:00"/>
    <s v="Banda 15"/>
    <x v="0"/>
    <n v="16379.000000000002"/>
    <n v="1146.5300000000002"/>
    <n v="491.37000000000006"/>
    <n v="1146.5300000000002"/>
    <n v="4913.7000000000007"/>
    <n v="5568.8600000000006"/>
    <n v="29645.99"/>
    <n v="1174.3743000000002"/>
    <n v="2348.7486000000004"/>
    <n v="2348.7486000000004"/>
    <n v="88937.97"/>
    <n v="3.0602739726027397"/>
    <n v="988.19966666666676"/>
    <n v="60483.234392694074"/>
    <n v="149421.20439269408"/>
  </r>
  <r>
    <s v="G07959"/>
    <x v="3"/>
    <s v="Jeni Buchman  "/>
    <d v="2013-06-21T00:00:00"/>
    <s v="Banda 15"/>
    <x v="0"/>
    <n v="8965"/>
    <n v="448.25"/>
    <n v="89.65"/>
    <n v="1075.8"/>
    <n v="2330.9"/>
    <n v="2689.5"/>
    <n v="15599.099999999999"/>
    <n v="611.41300000000001"/>
    <n v="1222.826"/>
    <n v="1222.826"/>
    <n v="46797.299999999996"/>
    <n v="4.536986301369863"/>
    <n v="519.96999999999991"/>
    <n v="47181.935342465746"/>
    <n v="93979.235342465749"/>
  </r>
  <r>
    <s v="G-7497"/>
    <x v="0"/>
    <s v="Lindsey Eckel  "/>
    <d v="2013-09-27T00:00:00"/>
    <s v="Banda 15"/>
    <x v="2"/>
    <n v="12847"/>
    <n v="1284.7"/>
    <n v="1284.7"/>
    <n v="1156.23"/>
    <n v="4367.9800000000005"/>
    <n v="3982.57"/>
    <n v="24923.18"/>
    <n v="981.51080000000002"/>
    <n v="1963.0216"/>
    <n v="0"/>
    <n v="74769.540000000008"/>
    <n v="4.2684931506849315"/>
    <n v="830.77266666666662"/>
    <n v="70922.948748858442"/>
    <n v="145692.48874885845"/>
  </r>
  <r>
    <s v="A07401"/>
    <x v="3"/>
    <s v="Justa Boer  "/>
    <d v="2017-05-28T00:00:00"/>
    <s v="Banda 18"/>
    <x v="2"/>
    <n v="46614"/>
    <n v="3729.12"/>
    <n v="5127.54"/>
    <n v="6992.0999999999995"/>
    <n v="14450.34"/>
    <n v="13518.06"/>
    <n v="90431.16"/>
    <n v="3556.6482000000001"/>
    <n v="7113.2964000000002"/>
    <n v="0"/>
    <n v="271293.48"/>
    <n v="0.6"/>
    <n v="3014.3720000000003"/>
    <n v="36172.464"/>
    <n v="307465.94399999996"/>
  </r>
  <r>
    <s v="G08465"/>
    <x v="1"/>
    <s v="Geraldo Marty  "/>
    <d v="2017-08-19T00:00:00"/>
    <s v="Banda 15"/>
    <x v="2"/>
    <n v="10092"/>
    <n v="605.52"/>
    <n v="403.68"/>
    <n v="706.44"/>
    <n v="3834.96"/>
    <n v="3834.96"/>
    <n v="19477.560000000001"/>
    <n v="774.05639999999994"/>
    <n v="1548.1127999999999"/>
    <n v="0"/>
    <n v="58432.680000000008"/>
    <n v="0.37260273972602742"/>
    <n v="649.25200000000007"/>
    <n v="4838.261479452055"/>
    <n v="63270.941479452064"/>
  </r>
  <r>
    <s v="R07738"/>
    <x v="1"/>
    <s v="Laverna Goble  "/>
    <d v="2013-08-07T00:00:00"/>
    <s v="Banda 18"/>
    <x v="2"/>
    <n v="43377"/>
    <n v="4337.7"/>
    <n v="4337.7"/>
    <n v="4771.47"/>
    <n v="11711.79"/>
    <n v="16483.259999999998"/>
    <n v="85018.92"/>
    <n v="3478.8353999999999"/>
    <n v="6957.6707999999999"/>
    <n v="0"/>
    <n v="255056.76"/>
    <n v="4.4082191780821915"/>
    <n v="2833.9639999999999"/>
    <n v="249854.68909589038"/>
    <n v="504911.44909589039"/>
  </r>
  <r>
    <s v="R08171"/>
    <x v="3"/>
    <s v="Kimi Witter  "/>
    <d v="2012-08-08T00:00:00"/>
    <s v="Banda 15"/>
    <x v="2"/>
    <n v="11867"/>
    <n v="949.36"/>
    <n v="830.69"/>
    <n v="830.69"/>
    <n v="4509.46"/>
    <n v="4628.13"/>
    <n v="23615.33"/>
    <n v="946.98659999999995"/>
    <n v="1893.9731999999999"/>
    <n v="0"/>
    <n v="70845.990000000005"/>
    <n v="5.4054794520547942"/>
    <n v="787.17766666666671"/>
    <n v="85101.454045662089"/>
    <n v="155947.44404566209"/>
  </r>
  <r>
    <s v="G-7575"/>
    <x v="3"/>
    <s v="Frankie Koester  "/>
    <d v="2013-11-08T00:00:00"/>
    <s v="Banda 15"/>
    <x v="2"/>
    <n v="13890"/>
    <n v="694.5"/>
    <n v="833.4"/>
    <n v="1527.9"/>
    <n v="4722.6000000000004"/>
    <n v="5139.3"/>
    <n v="26807.7"/>
    <n v="1069.53"/>
    <n v="2139.06"/>
    <n v="0"/>
    <n v="80423.100000000006"/>
    <n v="4.1534246575342468"/>
    <n v="893.59"/>
    <n v="74229.174794520542"/>
    <n v="154652.27479452055"/>
  </r>
  <r>
    <s v="R08254"/>
    <x v="3"/>
    <s v="Lourie Ealy  "/>
    <d v="2013-04-07T00:00:00"/>
    <s v="Banda 17"/>
    <x v="2"/>
    <n v="25138"/>
    <n v="2011.04"/>
    <n v="1256.9000000000001"/>
    <n v="2765.18"/>
    <n v="9301.06"/>
    <n v="6284.5"/>
    <n v="46756.68"/>
    <n v="1782.2841999999998"/>
    <n v="3564.5683999999997"/>
    <n v="0"/>
    <n v="140270.04"/>
    <n v="4.7424657534246579"/>
    <n v="1558.556"/>
    <n v="147827.96909589044"/>
    <n v="288098.00909589045"/>
  </r>
  <r>
    <s v="R07448"/>
    <x v="0"/>
    <s v="Willian Lahr  "/>
    <d v="2015-09-16T00:00:00"/>
    <s v="Banda 15"/>
    <x v="2"/>
    <n v="14135"/>
    <n v="848.1"/>
    <n v="1978.9"/>
    <n v="565.4"/>
    <n v="3533.75"/>
    <n v="4099.1499999999996"/>
    <n v="25160.300000000003"/>
    <n v="975.31500000000005"/>
    <n v="1950.63"/>
    <n v="0"/>
    <n v="75480.900000000009"/>
    <n v="2.2986301369863016"/>
    <n v="838.67666666666673"/>
    <n v="38556.149223744294"/>
    <n v="114037.04922374431"/>
  </r>
  <r>
    <s v="G-7749"/>
    <x v="0"/>
    <s v="Kandace Navin  "/>
    <d v="2017-06-19T00:00:00"/>
    <s v="Banda 20"/>
    <x v="0"/>
    <n v="116384.40000000001"/>
    <n v="11638.440000000002"/>
    <n v="3491.5320000000002"/>
    <n v="5819.2200000000012"/>
    <n v="36079.164000000004"/>
    <n v="40734.54"/>
    <n v="214147.296"/>
    <n v="8554.2534000000014"/>
    <n v="17108.506800000003"/>
    <n v="17108.506800000003"/>
    <n v="642441.88800000004"/>
    <n v="0.53972602739726028"/>
    <n v="7138.2431999999999"/>
    <n v="77053.912898630137"/>
    <n v="719495.80089863017"/>
  </r>
  <r>
    <s v="G-7391"/>
    <x v="1"/>
    <s v="Nathalie Boettcher  "/>
    <d v="2016-09-25T00:00:00"/>
    <s v="Banda 15"/>
    <x v="1"/>
    <n v="7217.1"/>
    <n v="433.02600000000001"/>
    <n v="288.68400000000003"/>
    <n v="577.36800000000005"/>
    <n v="2092.9589999999998"/>
    <n v="2742.498"/>
    <n v="13351.634999999998"/>
    <n v="537.6739500000001"/>
    <n v="1075.3479000000002"/>
    <n v="0"/>
    <n v="40054.904999999999"/>
    <n v="1.2712328767123289"/>
    <n v="445.05449999999996"/>
    <n v="11315.358246575344"/>
    <n v="51370.263246575341"/>
  </r>
  <r>
    <s v="G07852"/>
    <x v="7"/>
    <s v="Oneida Cosio  "/>
    <d v="2013-12-11T00:00:00"/>
    <s v="Banda 15"/>
    <x v="0"/>
    <n v="11464.2"/>
    <n v="1031.778"/>
    <n v="917.13600000000008"/>
    <n v="573.21"/>
    <n v="3783.1860000000006"/>
    <n v="4356.3960000000006"/>
    <n v="22125.906000000003"/>
    <n v="889.62192000000005"/>
    <n v="1779.2438400000001"/>
    <n v="1779.2438400000001"/>
    <n v="66377.718000000008"/>
    <n v="4.0630136986301366"/>
    <n v="737.53020000000004"/>
    <n v="59931.906115068494"/>
    <n v="126309.62411506849"/>
  </r>
  <r>
    <s v="G08401"/>
    <x v="4"/>
    <s v="Edyth Judkins  "/>
    <d v="2014-06-13T00:00:00"/>
    <s v="Banda 15"/>
    <x v="0"/>
    <n v="16861.900000000001"/>
    <n v="1011.7140000000001"/>
    <n v="1686.1900000000003"/>
    <n v="2360.6660000000006"/>
    <n v="6407.5220000000008"/>
    <n v="5901.665"/>
    <n v="34229.656999999999"/>
    <n v="1357.3829499999999"/>
    <n v="2714.7658999999999"/>
    <n v="2714.7658999999999"/>
    <n v="102688.97099999999"/>
    <n v="3.558904109589041"/>
    <n v="1140.9885666666667"/>
    <n v="81213.377978082193"/>
    <n v="183902.34897808218"/>
  </r>
  <r>
    <s v="G-8492"/>
    <x v="3"/>
    <s v="Trudy Gaulding  "/>
    <d v="2014-10-25T00:00:00"/>
    <s v="Banda 15"/>
    <x v="0"/>
    <n v="15318.6"/>
    <n v="1531.8600000000001"/>
    <n v="919.11599999999999"/>
    <n v="1225.4880000000001"/>
    <n v="5667.8820000000005"/>
    <n v="5514.6959999999999"/>
    <n v="30177.642000000003"/>
    <n v="1205.5738200000001"/>
    <n v="2411.1476400000001"/>
    <n v="2411.1476400000001"/>
    <n v="90532.926000000007"/>
    <n v="3.1917808219178081"/>
    <n v="1005.9214000000001"/>
    <n v="64213.612657534242"/>
    <n v="154746.53865753426"/>
  </r>
  <r>
    <s v="A-7330"/>
    <x v="0"/>
    <s v="Elma Matheney  "/>
    <d v="2016-12-16T00:00:00"/>
    <s v="Banda 15"/>
    <x v="1"/>
    <n v="10517.4"/>
    <n v="946.56599999999992"/>
    <n v="210.34799999999998"/>
    <n v="1472.4360000000001"/>
    <n v="3681.0899999999997"/>
    <n v="3575.9160000000002"/>
    <n v="20403.756000000001"/>
    <n v="815.09849999999994"/>
    <n v="1630.1969999999999"/>
    <n v="0"/>
    <n v="61211.268000000004"/>
    <n v="1.0465753424657533"/>
    <n v="680.12520000000006"/>
    <n v="14236.045282191781"/>
    <n v="75447.313282191782"/>
  </r>
  <r>
    <s v="R-7816"/>
    <x v="1"/>
    <s v="Oneida Cosio  "/>
    <d v="2012-03-08T00:00:00"/>
    <s v="Banda 19"/>
    <x v="2"/>
    <n v="57715"/>
    <n v="4040.05"/>
    <n v="4617.2"/>
    <n v="7502.95"/>
    <n v="21931.7"/>
    <n v="17891.650000000001"/>
    <n v="113698.54999999999"/>
    <n v="4444.0550000000003"/>
    <n v="8888.11"/>
    <n v="0"/>
    <n v="341095.64999999997"/>
    <n v="5.8246575342465752"/>
    <n v="3789.9516666666664"/>
    <n v="441503.41059360723"/>
    <n v="782599.06059360714"/>
  </r>
  <r>
    <s v="R-7547"/>
    <x v="0"/>
    <s v="Della Muniz  "/>
    <d v="2017-01-21T00:00:00"/>
    <s v="Banda 15"/>
    <x v="0"/>
    <n v="16450.5"/>
    <n v="1316.04"/>
    <n v="2138.5650000000001"/>
    <n v="1480.5449999999998"/>
    <n v="5922.1799999999994"/>
    <n v="5757.6749999999993"/>
    <n v="33065.504999999997"/>
    <n v="1312.7498999999998"/>
    <n v="2625.4997999999996"/>
    <n v="2625.4997999999996"/>
    <n v="99196.514999999985"/>
    <n v="0.94794520547945205"/>
    <n v="1102.1834999999999"/>
    <n v="20896.19128767123"/>
    <n v="120092.70628767122"/>
  </r>
  <r>
    <s v="L07471"/>
    <x v="1"/>
    <s v="Lindsey Eckel  "/>
    <d v="2014-09-09T00:00:00"/>
    <s v="Banda 15"/>
    <x v="1"/>
    <n v="13357.800000000001"/>
    <n v="1335.7800000000002"/>
    <n v="2003.67"/>
    <n v="935.04600000000016"/>
    <n v="3339.4500000000003"/>
    <n v="3740.1840000000007"/>
    <n v="24711.93"/>
    <n v="969.77628000000004"/>
    <n v="1939.5525600000001"/>
    <n v="0"/>
    <n v="74135.790000000008"/>
    <n v="3.3178082191780822"/>
    <n v="823.73099999999999"/>
    <n v="54659.629643835615"/>
    <n v="128795.41964383563"/>
  </r>
  <r>
    <s v="R-8115"/>
    <x v="1"/>
    <s v="Ladawn Karner  "/>
    <d v="2011-05-21T00:00:00"/>
    <s v="Banda 18"/>
    <x v="3"/>
    <n v="30321"/>
    <n v="1819.26"/>
    <n v="3335.31"/>
    <n v="606.41999999999996"/>
    <n v="8489.880000000001"/>
    <n v="11825.19"/>
    <n v="56397.06"/>
    <n v="2264.9786999999997"/>
    <n v="4529.9573999999993"/>
    <n v="0"/>
    <n v="169191.18"/>
    <n v="6.624657534246575"/>
    <n v="1879.9019999999998"/>
    <n v="249074.13895890405"/>
    <n v="418265.31895890401"/>
  </r>
  <r>
    <s v="L-7415"/>
    <x v="0"/>
    <s v="Cristopher Stroble  "/>
    <d v="2013-04-05T00:00:00"/>
    <s v="Banda 15"/>
    <x v="2"/>
    <n v="13720"/>
    <n v="823.19999999999993"/>
    <n v="1234.8"/>
    <n v="823.19999999999993"/>
    <n v="5213.6000000000004"/>
    <n v="5488"/>
    <n v="27302.800000000003"/>
    <n v="1092.1120000000001"/>
    <n v="2184.2240000000002"/>
    <n v="0"/>
    <n v="81908.400000000009"/>
    <n v="4.7479452054794518"/>
    <n v="910.09333333333348"/>
    <n v="86421.465570776258"/>
    <n v="168329.86557077628"/>
  </r>
  <r>
    <s v="A08434"/>
    <x v="2"/>
    <s v="Della Muniz  "/>
    <d v="2016-07-02T00:00:00"/>
    <s v="Banda 15"/>
    <x v="2"/>
    <n v="14967"/>
    <n v="748.35"/>
    <n v="1047.69"/>
    <n v="1796.04"/>
    <n v="5088.7800000000007"/>
    <n v="4490.0999999999995"/>
    <n v="28137.96"/>
    <n v="1092.5910000000001"/>
    <n v="2185.1820000000002"/>
    <n v="0"/>
    <n v="84413.88"/>
    <n v="1.5041095890410958"/>
    <n v="937.93200000000002"/>
    <n v="28215.050301369862"/>
    <n v="112628.93030136987"/>
  </r>
  <r>
    <s v="L-7578"/>
    <x v="1"/>
    <s v="Leontine Longacre  "/>
    <d v="2013-06-19T00:00:00"/>
    <s v="Banda 17"/>
    <x v="0"/>
    <n v="35770.9"/>
    <n v="3577.09"/>
    <n v="5365.6350000000002"/>
    <n v="357.709"/>
    <n v="13235.233"/>
    <n v="12519.815000000001"/>
    <n v="70826.382000000012"/>
    <n v="2793.7072899999998"/>
    <n v="5587.4145799999997"/>
    <n v="5587.4145799999997"/>
    <n v="212479.14600000004"/>
    <n v="4.5424657534246577"/>
    <n v="2360.8794000000003"/>
    <n v="214484.2764493151"/>
    <n v="426963.42244931514"/>
  </r>
  <r>
    <s v="L-7916"/>
    <x v="1"/>
    <s v="Candelaria Loya  "/>
    <d v="2015-12-16T00:00:00"/>
    <s v="Banda 18"/>
    <x v="1"/>
    <n v="37300.5"/>
    <n v="2238.0299999999997"/>
    <n v="2611.0350000000003"/>
    <n v="4476.0599999999995"/>
    <n v="9325.125"/>
    <n v="11936.16"/>
    <n v="67886.91"/>
    <n v="2696.8261499999994"/>
    <n v="5393.6522999999988"/>
    <n v="0"/>
    <n v="203660.73"/>
    <n v="2.0493150684931507"/>
    <n v="2262.8969999999999"/>
    <n v="92747.778410958912"/>
    <n v="296408.50841095892"/>
  </r>
  <r>
    <s v="R07844"/>
    <x v="1"/>
    <s v="Sha Desimone  "/>
    <d v="2015-11-13T00:00:00"/>
    <s v="Banda 15"/>
    <x v="0"/>
    <n v="10854.800000000001"/>
    <n v="976.93200000000002"/>
    <n v="325.64400000000001"/>
    <n v="1302.576"/>
    <n v="3582.0840000000007"/>
    <n v="3799.1800000000003"/>
    <n v="20841.216"/>
    <n v="835.81960000000004"/>
    <n v="1671.6392000000001"/>
    <n v="1671.6392000000001"/>
    <n v="62523.648000000001"/>
    <n v="2.1397260273972605"/>
    <n v="694.70720000000006"/>
    <n v="29729.661545205483"/>
    <n v="92253.309545205484"/>
  </r>
  <r>
    <s v="G-7770"/>
    <x v="1"/>
    <s v="Gerente"/>
    <d v="2011-09-25T00:00:00"/>
    <s v="Banda 18"/>
    <x v="4"/>
    <n v="48911.25"/>
    <n v="2445.5625"/>
    <n v="3423.7875000000004"/>
    <n v="1467.3374999999999"/>
    <n v="12716.925000000001"/>
    <n v="14673.375"/>
    <n v="83638.237500000003"/>
    <n v="3233.033625"/>
    <n v="6466.0672500000001"/>
    <n v="6466.0672500000001"/>
    <n v="250914.71250000002"/>
    <n v="6.2767123287671236"/>
    <n v="2787.9412500000003"/>
    <n v="349982.10431506851"/>
    <n v="600896.81681506848"/>
  </r>
  <r>
    <s v="R-7538"/>
    <x v="0"/>
    <s v="Della Muniz  "/>
    <d v="2011-09-02T00:00:00"/>
    <s v="Banda 15"/>
    <x v="1"/>
    <n v="12005.1"/>
    <n v="600.255"/>
    <n v="120.051"/>
    <n v="720.30600000000004"/>
    <n v="4802.04"/>
    <n v="4802.04"/>
    <n v="23049.792000000001"/>
    <n v="917.18964000000005"/>
    <n v="1834.3792800000001"/>
    <n v="0"/>
    <n v="69149.376000000004"/>
    <n v="6.3397260273972602"/>
    <n v="768.32640000000004"/>
    <n v="97419.577512328775"/>
    <n v="166568.95351232879"/>
  </r>
  <r>
    <s v="R08042"/>
    <x v="2"/>
    <s v="Elayne Gauger  "/>
    <d v="2017-08-15T00:00:00"/>
    <s v="Banda 15"/>
    <x v="0"/>
    <n v="11485.1"/>
    <n v="1033.6590000000001"/>
    <n v="1148.51"/>
    <n v="1033.6590000000001"/>
    <n v="4249.4870000000001"/>
    <n v="2871.2750000000001"/>
    <n v="21821.690000000002"/>
    <n v="832.66975000000002"/>
    <n v="1665.3395"/>
    <n v="1665.3395"/>
    <n v="65465.070000000007"/>
    <n v="0.38356164383561642"/>
    <n v="727.3896666666667"/>
    <n v="5579.975525114156"/>
    <n v="71045.045525114168"/>
  </r>
  <r>
    <s v="G-8464"/>
    <x v="1"/>
    <s v="Jordon Deschamp  "/>
    <d v="2011-09-16T00:00:00"/>
    <s v="Banda 15"/>
    <x v="0"/>
    <n v="9955"/>
    <n v="696.85"/>
    <n v="1393.7"/>
    <n v="1095.05"/>
    <n v="3086.05"/>
    <n v="3782.9"/>
    <n v="20009.550000000003"/>
    <n v="808.346"/>
    <n v="1616.692"/>
    <n v="1616.692"/>
    <n v="60028.650000000009"/>
    <n v="6.3013698630136989"/>
    <n v="666.98500000000013"/>
    <n v="84058.383561643859"/>
    <n v="144087.03356164385"/>
  </r>
  <r>
    <s v="G-7833"/>
    <x v="0"/>
    <s v="Graciela Hufford  "/>
    <d v="2013-05-29T00:00:00"/>
    <s v="Banda 16"/>
    <x v="0"/>
    <n v="24295.7"/>
    <n v="1214.7850000000001"/>
    <n v="1214.7850000000001"/>
    <n v="1700.6990000000003"/>
    <n v="9718.2800000000007"/>
    <n v="6559.8390000000009"/>
    <n v="44704.088000000003"/>
    <n v="1686.1215800000002"/>
    <n v="3372.2431600000004"/>
    <n v="3372.2431600000004"/>
    <n v="134112.26400000002"/>
    <n v="4.5999999999999996"/>
    <n v="1490.1362666666669"/>
    <n v="137092.53653333333"/>
    <n v="271204.80053333333"/>
  </r>
  <r>
    <s v="L07577"/>
    <x v="3"/>
    <s v="Elayne Gauger  "/>
    <d v="2011-07-08T00:00:00"/>
    <s v="Banda 17"/>
    <x v="1"/>
    <n v="28060.2"/>
    <n v="1403.0100000000002"/>
    <n v="1122.4080000000001"/>
    <n v="3928.4280000000003"/>
    <n v="10943.478000000001"/>
    <n v="10943.478000000001"/>
    <n v="56401.002000000008"/>
    <n v="2261.6521199999997"/>
    <n v="4523.3042399999995"/>
    <n v="0"/>
    <n v="169203.00600000002"/>
    <n v="6.493150684931507"/>
    <n v="1880.0334000000003"/>
    <n v="244146.80317808222"/>
    <n v="413349.80917808227"/>
  </r>
  <r>
    <s v="G-7840"/>
    <x v="3"/>
    <s v="Colene Apicella  "/>
    <d v="2017-03-16T00:00:00"/>
    <s v="Banda 17"/>
    <x v="4"/>
    <n v="30662.5"/>
    <n v="3066.25"/>
    <n v="3679.5"/>
    <n v="306.625"/>
    <n v="7972.25"/>
    <n v="9198.75"/>
    <n v="54885.875"/>
    <n v="2149.4412499999999"/>
    <n v="4298.8824999999997"/>
    <n v="4298.8824999999997"/>
    <n v="164657.625"/>
    <n v="0.8"/>
    <n v="1829.5291666666667"/>
    <n v="29272.466666666671"/>
    <n v="193930.09166666667"/>
  </r>
  <r>
    <s v="G08024"/>
    <x v="0"/>
    <s v="Margarete Sauer  "/>
    <d v="2017-02-03T00:00:00"/>
    <s v="Banda 16"/>
    <x v="1"/>
    <n v="16402.5"/>
    <n v="1640.25"/>
    <n v="1148.1750000000002"/>
    <n v="2296.3500000000004"/>
    <n v="5740.875"/>
    <n v="6232.95"/>
    <n v="33461.1"/>
    <n v="1359.7672499999999"/>
    <n v="2719.5344999999998"/>
    <n v="0"/>
    <n v="100383.29999999999"/>
    <n v="0.9123287671232877"/>
    <n v="1115.3699999999999"/>
    <n v="20351.682739726028"/>
    <n v="120734.98273972602"/>
  </r>
  <r>
    <s v="A-7990"/>
    <x v="0"/>
    <s v="Sarai Darosa  "/>
    <d v="2016-06-08T00:00:00"/>
    <s v="Banda 15"/>
    <x v="1"/>
    <n v="11432.7"/>
    <n v="1028.943"/>
    <n v="342.98099999999999"/>
    <n v="1028.943"/>
    <n v="4001.4450000000002"/>
    <n v="3887.1180000000004"/>
    <n v="21722.129999999997"/>
    <n v="862.02557999999999"/>
    <n v="1724.05116"/>
    <n v="0"/>
    <n v="65166.389999999992"/>
    <n v="1.5698630136986302"/>
    <n v="724.07099999999991"/>
    <n v="22733.845643835615"/>
    <n v="87900.235643835607"/>
  </r>
  <r>
    <s v="R-8368"/>
    <x v="3"/>
    <s v="Sarai Darosa  "/>
    <d v="2013-02-13T00:00:00"/>
    <s v="Banda 15"/>
    <x v="2"/>
    <n v="14166"/>
    <n v="1274.94"/>
    <n v="2124.9"/>
    <n v="283.32"/>
    <n v="3824.82"/>
    <n v="3683.1600000000003"/>
    <n v="25357.14"/>
    <n v="973.20420000000013"/>
    <n v="1946.4084000000003"/>
    <n v="0"/>
    <n v="76071.42"/>
    <n v="4.8876712328767127"/>
    <n v="845.23799999999994"/>
    <n v="82624.909150684936"/>
    <n v="158696.32915068493"/>
  </r>
  <r>
    <s v="R-7911"/>
    <x v="0"/>
    <s v="Erich Gattis  "/>
    <d v="2012-02-24T00:00:00"/>
    <s v="Banda 16"/>
    <x v="2"/>
    <n v="21955"/>
    <n v="1097.75"/>
    <n v="219.55"/>
    <n v="1536.8500000000001"/>
    <n v="8782"/>
    <n v="5488.75"/>
    <n v="39079.899999999994"/>
    <n v="1457.8120000000001"/>
    <n v="2915.6240000000003"/>
    <n v="0"/>
    <n v="117239.69999999998"/>
    <n v="5.86027397260274"/>
    <n v="1302.6633333333332"/>
    <n v="152679.28054794518"/>
    <n v="269918.98054794513"/>
  </r>
  <r>
    <s v="G-7457"/>
    <x v="3"/>
    <s v="Enrique Kehrer  "/>
    <d v="2014-01-17T00:00:00"/>
    <s v="Banda 20"/>
    <x v="2"/>
    <n v="64339"/>
    <n v="6433.9000000000005"/>
    <n v="6433.9000000000005"/>
    <n v="7077.29"/>
    <n v="18014.920000000002"/>
    <n v="19301.7"/>
    <n v="121600.70999999998"/>
    <n v="4818.9911000000002"/>
    <n v="9637.9822000000004"/>
    <n v="0"/>
    <n v="364802.12999999995"/>
    <n v="3.9616438356164383"/>
    <n v="4053.3569999999991"/>
    <n v="321159.13545205473"/>
    <n v="685961.26545205468"/>
  </r>
  <r>
    <s v="G08452"/>
    <x v="4"/>
    <s v="Hanh Kohut  "/>
    <d v="2013-09-11T00:00:00"/>
    <s v="Banda 16"/>
    <x v="2"/>
    <n v="16961"/>
    <n v="1696.1000000000001"/>
    <n v="2374.5400000000004"/>
    <n v="1187.2700000000002"/>
    <n v="6275.57"/>
    <n v="4240.25"/>
    <n v="32734.73"/>
    <n v="1250.0257000000001"/>
    <n v="2500.0514000000003"/>
    <n v="0"/>
    <n v="98204.19"/>
    <n v="4.3123287671232875"/>
    <n v="1091.1576666666667"/>
    <n v="94108.611908675812"/>
    <n v="192312.80190867581"/>
  </r>
  <r>
    <s v="G07878"/>
    <x v="6"/>
    <s v="Sha Desimone  "/>
    <d v="2016-01-02T00:00:00"/>
    <s v="Banda 18"/>
    <x v="1"/>
    <n v="40667.4"/>
    <n v="2033.3700000000001"/>
    <n v="2846.7180000000003"/>
    <n v="2033.3700000000001"/>
    <n v="10166.85"/>
    <n v="11386.872000000001"/>
    <n v="69134.58"/>
    <n v="2659.6479599999998"/>
    <n v="5319.2959199999996"/>
    <n v="0"/>
    <n v="207403.74"/>
    <n v="2.0027397260273974"/>
    <n v="2304.4859999999999"/>
    <n v="92305.713205479464"/>
    <n v="299709.45320547943"/>
  </r>
  <r>
    <s v="A-7977"/>
    <x v="1"/>
    <s v="Earnest Anderton  "/>
    <d v="2012-09-25T00:00:00"/>
    <s v="Banda 16"/>
    <x v="2"/>
    <n v="19163"/>
    <n v="1341.41"/>
    <n v="2491.19"/>
    <n v="2107.9299999999998"/>
    <n v="5940.53"/>
    <n v="5365.64"/>
    <n v="36409.699999999997"/>
    <n v="1414.2293999999999"/>
    <n v="2828.4587999999999"/>
    <n v="0"/>
    <n v="109229.09999999999"/>
    <n v="5.2739726027397262"/>
    <n v="1213.6566666666665"/>
    <n v="128015.84018264839"/>
    <n v="237244.94018264837"/>
  </r>
  <r>
    <s v="L07554"/>
    <x v="0"/>
    <s v="Gemma Percell  "/>
    <d v="2014-11-01T00:00:00"/>
    <s v="Banda 15"/>
    <x v="1"/>
    <n v="13242.6"/>
    <n v="1324.2600000000002"/>
    <n v="1589.1120000000001"/>
    <n v="1853.9640000000002"/>
    <n v="5032.1880000000001"/>
    <n v="3707.9280000000003"/>
    <n v="26750.052000000003"/>
    <n v="1043.5168800000001"/>
    <n v="2087.0337600000003"/>
    <n v="0"/>
    <n v="80250.156000000017"/>
    <n v="3.1726027397260275"/>
    <n v="891.66840000000013"/>
    <n v="56578.192175342476"/>
    <n v="136828.34817534249"/>
  </r>
  <r>
    <s v="A-7405"/>
    <x v="0"/>
    <s v="Lean Hersom  "/>
    <d v="2014-11-16T00:00:00"/>
    <s v="Banda 16"/>
    <x v="2"/>
    <n v="21862"/>
    <n v="1530.3400000000001"/>
    <n v="655.86"/>
    <n v="874.48"/>
    <n v="8744.8000000000011"/>
    <n v="6558.5999999999995"/>
    <n v="40226.080000000002"/>
    <n v="1539.0848000000003"/>
    <n v="3078.1696000000006"/>
    <n v="0"/>
    <n v="120678.24"/>
    <n v="3.1315068493150684"/>
    <n v="1340.8693333333333"/>
    <n v="83978.830027397256"/>
    <n v="204657.07002739725"/>
  </r>
  <r>
    <s v="A-8187"/>
    <x v="3"/>
    <s v="Sandy Mcgrady  "/>
    <d v="2016-12-18T00:00:00"/>
    <s v="Banda 16"/>
    <x v="3"/>
    <n v="16044.75"/>
    <n v="1283.58"/>
    <n v="320.89499999999998"/>
    <n v="160.44749999999999"/>
    <n v="5776.11"/>
    <n v="4011.1875"/>
    <n v="27596.97"/>
    <n v="1033.2819"/>
    <n v="2066.5637999999999"/>
    <n v="0"/>
    <n v="82790.91"/>
    <n v="1.0410958904109588"/>
    <n v="919.899"/>
    <n v="19154.061369863011"/>
    <n v="101944.97136986302"/>
  </r>
  <r>
    <s v="R-7801"/>
    <x v="6"/>
    <s v="Tomoko Parente  "/>
    <d v="2012-12-28T00:00:00"/>
    <s v="Banda 17"/>
    <x v="2"/>
    <n v="21436"/>
    <n v="1071.8"/>
    <n v="2786.6800000000003"/>
    <n v="2357.96"/>
    <n v="7716.96"/>
    <n v="7288.2400000000007"/>
    <n v="42657.64"/>
    <n v="1678.4387999999999"/>
    <n v="3356.8775999999998"/>
    <n v="0"/>
    <n v="127972.92"/>
    <n v="5.0164383561643833"/>
    <n v="1421.9213333333332"/>
    <n v="142659.61431963468"/>
    <n v="270632.53431963467"/>
  </r>
  <r>
    <s v="A07737"/>
    <x v="0"/>
    <s v="Earnest Anderton  "/>
    <d v="2016-01-24T00:00:00"/>
    <s v="Banda 15"/>
    <x v="0"/>
    <n v="9131.1"/>
    <n v="821.79899999999998"/>
    <n v="1187.0430000000001"/>
    <n v="456.55500000000006"/>
    <n v="3469.8180000000002"/>
    <n v="2282.7750000000001"/>
    <n v="17349.090000000004"/>
    <n v="657.43920000000003"/>
    <n v="1314.8784000000001"/>
    <n v="1314.8784000000001"/>
    <n v="52047.270000000011"/>
    <n v="1.9424657534246574"/>
    <n v="578.30300000000011"/>
    <n v="22466.675452054795"/>
    <n v="74513.945452054802"/>
  </r>
  <r>
    <s v="G08209"/>
    <x v="3"/>
    <s v="Brigida Arzate  "/>
    <d v="2012-02-09T00:00:00"/>
    <s v="Banda 19"/>
    <x v="0"/>
    <n v="66734.8"/>
    <n v="5338.7840000000006"/>
    <n v="6006.1319999999996"/>
    <n v="1334.6960000000001"/>
    <n v="26693.920000000002"/>
    <n v="26693.920000000002"/>
    <n v="132802.25200000001"/>
    <n v="5298.743120000001"/>
    <n v="10597.486240000002"/>
    <n v="10597.486240000002"/>
    <n v="398406.75600000005"/>
    <n v="5.9013698630136986"/>
    <n v="4426.7417333333333"/>
    <n v="522476.8051287671"/>
    <n v="920883.56112876721"/>
  </r>
  <r>
    <s v="R-7430"/>
    <x v="2"/>
    <s v="Kristan Botelho  "/>
    <d v="2016-12-27T00:00:00"/>
    <s v="Banda 16"/>
    <x v="2"/>
    <n v="18405"/>
    <n v="1472.4"/>
    <n v="920.25"/>
    <n v="2024.55"/>
    <n v="6993.9"/>
    <n v="5521.5"/>
    <n v="35337.599999999999"/>
    <n v="1374.8535000000002"/>
    <n v="2749.7070000000003"/>
    <n v="0"/>
    <n v="106012.79999999999"/>
    <n v="1.0164383561643835"/>
    <n v="1177.9199999999998"/>
    <n v="23945.66136986301"/>
    <n v="129958.461369863"/>
  </r>
  <r>
    <s v="G07591"/>
    <x v="1"/>
    <s v="Elayne Gauger  "/>
    <d v="2017-05-16T00:00:00"/>
    <s v="Banda 15"/>
    <x v="4"/>
    <n v="16850"/>
    <n v="842.5"/>
    <n v="1685"/>
    <n v="505.5"/>
    <n v="4549.5"/>
    <n v="6066"/>
    <n v="30498.5"/>
    <n v="1209.83"/>
    <n v="2419.66"/>
    <n v="2419.66"/>
    <n v="91495.5"/>
    <n v="0.63287671232876708"/>
    <n v="1016.6166666666667"/>
    <n v="12867.860273972601"/>
    <n v="104363.3602739726"/>
  </r>
  <r>
    <s v="L-7641"/>
    <x v="3"/>
    <s v="Kristan Botelho  "/>
    <d v="2010-11-29T00:00:00"/>
    <s v="Banda 15"/>
    <x v="2"/>
    <n v="13320"/>
    <n v="932.40000000000009"/>
    <n v="1332"/>
    <n v="1864.8000000000002"/>
    <n v="4395.6000000000004"/>
    <n v="4129.2"/>
    <n v="25974.000000000004"/>
    <n v="1022.9760000000001"/>
    <n v="2045.9520000000002"/>
    <n v="0"/>
    <n v="77922.000000000015"/>
    <n v="7.0986301369863014"/>
    <n v="865.80000000000007"/>
    <n v="122919.8794520548"/>
    <n v="200841.8794520548"/>
  </r>
  <r>
    <s v="A-8495"/>
    <x v="0"/>
    <s v="January Heslop  "/>
    <d v="2015-05-21T00:00:00"/>
    <s v="Banda 15"/>
    <x v="0"/>
    <n v="14758.7"/>
    <n v="737.93500000000006"/>
    <n v="1328.2830000000001"/>
    <n v="1623.4570000000001"/>
    <n v="5608.3060000000005"/>
    <n v="4870.3710000000001"/>
    <n v="28927.052"/>
    <n v="1130.5164200000002"/>
    <n v="2261.0328400000003"/>
    <n v="2261.0328400000003"/>
    <n v="86781.156000000003"/>
    <n v="2.6219178082191781"/>
    <n v="964.23506666666663"/>
    <n v="50562.901852054791"/>
    <n v="137344.0578520548"/>
  </r>
  <r>
    <s v="L-7382"/>
    <x v="1"/>
    <s v="Elayne Gauger  "/>
    <d v="2014-12-17T00:00:00"/>
    <s v="Banda 15"/>
    <x v="0"/>
    <n v="17009.300000000003"/>
    <n v="1700.9300000000003"/>
    <n v="340.18600000000009"/>
    <n v="510.27900000000005"/>
    <n v="6633.6270000000013"/>
    <n v="6633.6270000000013"/>
    <n v="32827.949000000008"/>
    <n v="1314.8188900000002"/>
    <n v="2629.6377800000005"/>
    <n v="2629.6377800000005"/>
    <n v="98483.847000000023"/>
    <n v="3.0465753424657533"/>
    <n v="1094.2649666666669"/>
    <n v="66675.213311415529"/>
    <n v="165159.06031141555"/>
  </r>
  <r>
    <s v="L-7680"/>
    <x v="3"/>
    <s v="Veola Frase  "/>
    <d v="2012-11-26T00:00:00"/>
    <s v="Banda 15"/>
    <x v="2"/>
    <n v="12960"/>
    <n v="777.6"/>
    <n v="1036.8"/>
    <n v="1555.2"/>
    <n v="5054.4000000000005"/>
    <n v="4795.2"/>
    <n v="26179.200000000001"/>
    <n v="1041.9839999999999"/>
    <n v="2083.9679999999998"/>
    <n v="0"/>
    <n v="78537.600000000006"/>
    <n v="5.1041095890410961"/>
    <n v="872.64"/>
    <n v="89081.003835616444"/>
    <n v="167618.60383561644"/>
  </r>
  <r>
    <s v="L08129"/>
    <x v="0"/>
    <s v="Mary Herb  "/>
    <d v="2012-02-01T00:00:00"/>
    <s v="Banda 17"/>
    <x v="1"/>
    <n v="20540.7"/>
    <n v="1848.663"/>
    <n v="821.62800000000004"/>
    <n v="2054.0700000000002"/>
    <n v="6573.0240000000003"/>
    <n v="5340.5820000000003"/>
    <n v="37178.667000000001"/>
    <n v="1433.7408600000001"/>
    <n v="2867.4817200000002"/>
    <n v="0"/>
    <n v="111536.001"/>
    <n v="5.9232876712328766"/>
    <n v="1239.2889"/>
    <n v="146813.29324931506"/>
    <n v="258349.29424931505"/>
  </r>
  <r>
    <s v="A07719"/>
    <x v="3"/>
    <s v="Lyla Falzone  "/>
    <d v="2013-02-12T00:00:00"/>
    <s v="Banda 16"/>
    <x v="1"/>
    <n v="12944.7"/>
    <n v="1294.4700000000003"/>
    <n v="517.78800000000001"/>
    <n v="776.68200000000002"/>
    <n v="4789.5389999999998"/>
    <n v="3753.9629999999997"/>
    <n v="24077.142000000003"/>
    <n v="932.01840000000004"/>
    <n v="1864.0368000000001"/>
    <n v="0"/>
    <n v="72231.426000000007"/>
    <n v="4.8904109589041092"/>
    <n v="802.57140000000015"/>
    <n v="78498.079397260284"/>
    <n v="150729.50539726031"/>
  </r>
  <r>
    <s v="R-7582"/>
    <x v="0"/>
    <s v="Shenika Lamont  "/>
    <d v="2014-09-13T00:00:00"/>
    <s v="Banda 15"/>
    <x v="1"/>
    <n v="8216.1"/>
    <n v="410.80500000000006"/>
    <n v="1232.415"/>
    <n v="410.80500000000006"/>
    <n v="2464.83"/>
    <n v="2382.6689999999999"/>
    <n v="15117.624"/>
    <n v="581.69988000000001"/>
    <n v="1163.39976"/>
    <n v="0"/>
    <n v="45352.872000000003"/>
    <n v="3.3068493150684932"/>
    <n v="503.92079999999999"/>
    <n v="33327.80304657534"/>
    <n v="78680.675046575343"/>
  </r>
  <r>
    <s v="G-8020"/>
    <x v="7"/>
    <s v="Gaylord Damian  "/>
    <d v="2015-09-15T00:00:00"/>
    <s v="Banda 15"/>
    <x v="1"/>
    <n v="11678.4"/>
    <n v="700.70399999999995"/>
    <n v="1401.4079999999999"/>
    <n v="1051.056"/>
    <n v="3737.0879999999997"/>
    <n v="3036.384"/>
    <n v="21605.040000000001"/>
    <n v="825.66287999999997"/>
    <n v="1651.3257599999999"/>
    <n v="0"/>
    <n v="64815.12"/>
    <n v="2.3013698630136985"/>
    <n v="720.16800000000001"/>
    <n v="33147.458630136985"/>
    <n v="97962.578630136995"/>
  </r>
  <r>
    <s v="G07853"/>
    <x v="6"/>
    <s v="Kristan Botelho  "/>
    <d v="2017-05-05T00:00:00"/>
    <s v="Banda 15"/>
    <x v="0"/>
    <n v="11346.500000000002"/>
    <n v="794.25500000000022"/>
    <n v="794.25500000000022"/>
    <n v="794.25500000000022"/>
    <n v="3177.0200000000009"/>
    <n v="4198.2050000000008"/>
    <n v="21104.490000000009"/>
    <n v="848.71820000000025"/>
    <n v="1697.4364000000005"/>
    <n v="1697.4364000000005"/>
    <n v="63313.47000000003"/>
    <n v="0.66301369863013704"/>
    <n v="703.48300000000029"/>
    <n v="9328.3773150684974"/>
    <n v="72641.847315068531"/>
  </r>
  <r>
    <s v="A07914"/>
    <x v="0"/>
    <s v="Kandace Navin  "/>
    <d v="2012-04-18T00:00:00"/>
    <s v="Banda 17"/>
    <x v="2"/>
    <n v="26317"/>
    <n v="2105.36"/>
    <n v="2894.87"/>
    <n v="3947.5499999999997"/>
    <n v="7368.7600000000011"/>
    <n v="8158.2699999999995"/>
    <n v="50791.81"/>
    <n v="2021.1455999999998"/>
    <n v="4042.2911999999997"/>
    <n v="0"/>
    <n v="152375.43"/>
    <n v="5.7123287671232879"/>
    <n v="1693.0603333333333"/>
    <n v="193426.34493150684"/>
    <n v="345801.77493150684"/>
  </r>
  <r>
    <s v="R-8041"/>
    <x v="0"/>
    <s v="Adelia Monty  "/>
    <d v="2011-06-29T00:00:00"/>
    <s v="Banda 15"/>
    <x v="0"/>
    <n v="12333.2"/>
    <n v="863.32400000000018"/>
    <n v="863.32400000000018"/>
    <n v="1479.9839999999999"/>
    <n v="3699.96"/>
    <n v="3576.6280000000002"/>
    <n v="22816.420000000002"/>
    <n v="891.69035999999994"/>
    <n v="1783.3807199999999"/>
    <n v="1783.3807199999999"/>
    <n v="68449.260000000009"/>
    <n v="6.5178082191780824"/>
    <n v="760.54733333333343"/>
    <n v="99142.033205479471"/>
    <n v="167591.29320547948"/>
  </r>
  <r>
    <s v="A-7584"/>
    <x v="0"/>
    <s v="Tyrell Herrmann  "/>
    <d v="2013-10-10T00:00:00"/>
    <s v="Banda 18"/>
    <x v="2"/>
    <n v="37067"/>
    <n v="1853.3500000000001"/>
    <n v="5560.05"/>
    <n v="741.34"/>
    <n v="14085.460000000001"/>
    <n v="11120.1"/>
    <n v="70427.3"/>
    <n v="2683.6508000000003"/>
    <n v="5367.3016000000007"/>
    <n v="0"/>
    <n v="211281.90000000002"/>
    <n v="4.2328767123287667"/>
    <n v="2347.5766666666668"/>
    <n v="198740.05205479453"/>
    <n v="410021.95205479453"/>
  </r>
  <r>
    <s v="R08376"/>
    <x v="0"/>
    <s v="Della Muniz  "/>
    <d v="2011-05-20T00:00:00"/>
    <s v="Banda 16"/>
    <x v="1"/>
    <n v="18936"/>
    <n v="1325.5200000000002"/>
    <n v="378.72"/>
    <n v="378.72"/>
    <n v="7006.32"/>
    <n v="5870.16"/>
    <n v="33895.440000000002"/>
    <n v="1302.7968000000001"/>
    <n v="2605.5936000000002"/>
    <n v="0"/>
    <n v="101686.32"/>
    <n v="6.6273972602739724"/>
    <n v="1129.8480000000002"/>
    <n v="149759.03079452057"/>
    <n v="251445.35079452058"/>
  </r>
  <r>
    <s v="G07502"/>
    <x v="0"/>
    <s v="Johnette Chapple  "/>
    <d v="2015-08-02T00:00:00"/>
    <s v="Banda 15"/>
    <x v="0"/>
    <n v="13618.000000000002"/>
    <n v="1225.6200000000001"/>
    <n v="272.36"/>
    <n v="817.08"/>
    <n v="4902.4800000000005"/>
    <n v="5038.6600000000008"/>
    <n v="25874.200000000004"/>
    <n v="1033.6062000000002"/>
    <n v="2067.2124000000003"/>
    <n v="2067.2124000000003"/>
    <n v="77622.600000000006"/>
    <n v="2.4219178082191779"/>
    <n v="862.47333333333347"/>
    <n v="41776.790502283111"/>
    <n v="119399.39050228312"/>
  </r>
  <r>
    <s v="G-7646"/>
    <x v="3"/>
    <s v="Krystyna Summerlin  "/>
    <d v="2015-09-14T00:00:00"/>
    <s v="Banda 18"/>
    <x v="2"/>
    <n v="39710"/>
    <n v="3971"/>
    <n v="4368.1000000000004"/>
    <n v="1588.4"/>
    <n v="15486.9"/>
    <n v="13501.400000000001"/>
    <n v="78625.8"/>
    <n v="3093.4089999999997"/>
    <n v="6186.8179999999993"/>
    <n v="0"/>
    <n v="235877.40000000002"/>
    <n v="2.3041095890410959"/>
    <n v="2620.86"/>
    <n v="120774.97315068493"/>
    <n v="356652.37315068499"/>
  </r>
  <r>
    <s v="R-8052"/>
    <x v="3"/>
    <s v="Graciela Hufford  "/>
    <d v="2014-01-21T00:00:00"/>
    <s v="Banda 15"/>
    <x v="2"/>
    <n v="9381"/>
    <n v="656.67000000000007"/>
    <n v="93.81"/>
    <n v="469.05"/>
    <n v="2345.25"/>
    <n v="3001.92"/>
    <n v="15947.699999999999"/>
    <n v="628.52700000000004"/>
    <n v="1257.0540000000001"/>
    <n v="0"/>
    <n v="47843.1"/>
    <n v="3.9506849315068493"/>
    <n v="531.58999999999992"/>
    <n v="42002.892054794516"/>
    <n v="89845.992054794508"/>
  </r>
  <r>
    <s v="A07395"/>
    <x v="0"/>
    <s v="Nelia Sellner  "/>
    <d v="2010-11-08T00:00:00"/>
    <s v="Banda 15"/>
    <x v="4"/>
    <n v="10485"/>
    <n v="943.65"/>
    <n v="1572.75"/>
    <n v="1153.3499999999999"/>
    <n v="3355.2000000000003"/>
    <n v="3145.5"/>
    <n v="20655.45"/>
    <n v="812.58750000000009"/>
    <n v="1625.1750000000002"/>
    <n v="1625.1750000000002"/>
    <n v="61966.350000000006"/>
    <n v="7.1561643835616442"/>
    <n v="688.51499999999999"/>
    <n v="98542.530410958905"/>
    <n v="160508.8804109589"/>
  </r>
  <r>
    <s v="R08217"/>
    <x v="2"/>
    <s v="Henry Maberry  "/>
    <d v="2016-10-08T00:00:00"/>
    <s v="Banda 15"/>
    <x v="2"/>
    <n v="15440"/>
    <n v="1389.6"/>
    <n v="154.4"/>
    <n v="1698.4"/>
    <n v="4323.2000000000007"/>
    <n v="5095.2"/>
    <n v="28100.800000000003"/>
    <n v="1124.0320000000002"/>
    <n v="2248.0640000000003"/>
    <n v="0"/>
    <n v="84302.400000000009"/>
    <n v="1.2356164383561643"/>
    <n v="936.69333333333338"/>
    <n v="23147.873607305937"/>
    <n v="107450.27360730595"/>
  </r>
  <r>
    <s v="A-7833"/>
    <x v="6"/>
    <s v="Ileen Reynosa  "/>
    <d v="2014-07-10T00:00:00"/>
    <s v="Banda 15"/>
    <x v="1"/>
    <n v="11195.1"/>
    <n v="895.60800000000006"/>
    <n v="1567.3140000000003"/>
    <n v="1455.3630000000001"/>
    <n v="4366.0889999999999"/>
    <n v="4254.1379999999999"/>
    <n v="23733.612000000001"/>
    <n v="953.82252000000005"/>
    <n v="1907.6450400000001"/>
    <n v="0"/>
    <n v="71200.83600000001"/>
    <n v="3.484931506849315"/>
    <n v="791.12040000000002"/>
    <n v="55140.008153424656"/>
    <n v="126340.84415342467"/>
  </r>
  <r>
    <s v="A07335"/>
    <x v="0"/>
    <s v="Lyla Falzone  "/>
    <d v="2015-04-15T00:00:00"/>
    <s v="Banda 17"/>
    <x v="2"/>
    <n v="23705"/>
    <n v="1422.3"/>
    <n v="3318.7000000000003"/>
    <n v="1422.3"/>
    <n v="9244.9500000000007"/>
    <n v="5926.25"/>
    <n v="45039.5"/>
    <n v="1692.537"/>
    <n v="3385.0740000000001"/>
    <n v="0"/>
    <n v="135118.5"/>
    <n v="2.7205479452054795"/>
    <n v="1501.3166666666666"/>
    <n v="81688.079452054793"/>
    <n v="216806.57945205481"/>
  </r>
  <r>
    <s v="R07543"/>
    <x v="3"/>
    <s v="Saundra Smiddy  "/>
    <d v="2014-03-21T00:00:00"/>
    <s v="Banda 15"/>
    <x v="2"/>
    <n v="15191"/>
    <n v="1215.28"/>
    <n v="455.72999999999996"/>
    <n v="1367.19"/>
    <n v="6076.4000000000005"/>
    <n v="4101.5700000000006"/>
    <n v="28407.17"/>
    <n v="1084.6374000000001"/>
    <n v="2169.2748000000001"/>
    <n v="0"/>
    <n v="85221.51"/>
    <n v="3.7890410958904108"/>
    <n v="946.90566666666666"/>
    <n v="71757.289698630135"/>
    <n v="156978.79969863012"/>
  </r>
  <r>
    <s v="G-7842"/>
    <x v="7"/>
    <s v="Kimi Witter  "/>
    <d v="2012-06-17T00:00:00"/>
    <s v="Banda 15"/>
    <x v="0"/>
    <n v="15120.6"/>
    <n v="1058.4420000000002"/>
    <n v="302.41200000000003"/>
    <n v="1814.472"/>
    <n v="5594.6220000000003"/>
    <n v="5897.0340000000006"/>
    <n v="29787.582000000002"/>
    <n v="1200.57564"/>
    <n v="2401.15128"/>
    <n v="2401.15128"/>
    <n v="89362.746000000014"/>
    <n v="5.5479452054794525"/>
    <n v="992.91940000000011"/>
    <n v="110173.24849315071"/>
    <n v="199535.99449315073"/>
  </r>
  <r>
    <s v="G07801"/>
    <x v="1"/>
    <s v="Mayra Stead  "/>
    <d v="2016-07-31T00:00:00"/>
    <s v="Banda 16"/>
    <x v="2"/>
    <n v="18824"/>
    <n v="1317.68"/>
    <n v="2070.64"/>
    <n v="2447.12"/>
    <n v="5082.4800000000005"/>
    <n v="6400.1600000000008"/>
    <n v="36142.080000000002"/>
    <n v="1449.4480000000001"/>
    <n v="2898.8960000000002"/>
    <n v="0"/>
    <n v="108426.24000000001"/>
    <n v="1.4246575342465753"/>
    <n v="1204.7360000000001"/>
    <n v="34326.724383561646"/>
    <n v="142752.96438356166"/>
  </r>
  <r>
    <s v="G08002"/>
    <x v="0"/>
    <s v="Audrie Ehlert  "/>
    <d v="2016-06-02T00:00:00"/>
    <s v="Banda 15"/>
    <x v="2"/>
    <n v="15449"/>
    <n v="772.45"/>
    <n v="1853.8799999999999"/>
    <n v="2162.86"/>
    <n v="4325.72"/>
    <n v="4634.7"/>
    <n v="29198.610000000004"/>
    <n v="1146.3158000000001"/>
    <n v="2292.6316000000002"/>
    <n v="0"/>
    <n v="87595.830000000016"/>
    <n v="1.5863013698630137"/>
    <n v="973.28700000000015"/>
    <n v="30878.530027397264"/>
    <n v="118474.36002739728"/>
  </r>
  <r>
    <s v="G-7630"/>
    <x v="0"/>
    <s v="Saundra Smiddy  "/>
    <d v="2013-10-05T00:00:00"/>
    <s v="Banda 16"/>
    <x v="2"/>
    <n v="17020"/>
    <n v="1021.1999999999999"/>
    <n v="340.40000000000003"/>
    <n v="1361.6000000000001"/>
    <n v="5446.4000000000005"/>
    <n v="4935.7999999999993"/>
    <n v="30125.4"/>
    <n v="1162.4659999999999"/>
    <n v="2324.9319999999998"/>
    <n v="0"/>
    <n v="90376.200000000012"/>
    <n v="4.2465753424657535"/>
    <n v="1004.1800000000001"/>
    <n v="85286.520547945212"/>
    <n v="175662.72054794524"/>
  </r>
  <r>
    <s v="R-7647"/>
    <x v="1"/>
    <s v="Margareta Schwing  "/>
    <d v="2013-03-22T00:00:00"/>
    <s v="Banda 15"/>
    <x v="1"/>
    <n v="11970"/>
    <n v="837.90000000000009"/>
    <n v="1675.8000000000002"/>
    <n v="478.8"/>
    <n v="2992.5"/>
    <n v="3710.7"/>
    <n v="21665.7"/>
    <n v="849.87"/>
    <n v="1699.74"/>
    <n v="0"/>
    <n v="64997.100000000006"/>
    <n v="4.7863013698630139"/>
    <n v="722.19"/>
    <n v="69132.3797260274"/>
    <n v="134129.47972602741"/>
  </r>
  <r>
    <s v="A-7749"/>
    <x v="0"/>
    <s v="Clara Lamas  "/>
    <d v="2010-11-14T00:00:00"/>
    <s v="Banda 16"/>
    <x v="2"/>
    <n v="20915"/>
    <n v="1254.8999999999999"/>
    <n v="2928.1000000000004"/>
    <n v="2718.9500000000003"/>
    <n v="6065.3499999999995"/>
    <n v="5228.75"/>
    <n v="39111.050000000003"/>
    <n v="1503.7884999999999"/>
    <n v="3007.5769999999998"/>
    <n v="0"/>
    <n v="117333.15000000001"/>
    <n v="7.13972602739726"/>
    <n v="1303.7016666666668"/>
    <n v="186161.45442922376"/>
    <n v="303494.60442922375"/>
  </r>
  <r>
    <s v="G08017"/>
    <x v="1"/>
    <s v="Sha Desimone  "/>
    <d v="2011-03-30T00:00:00"/>
    <s v="Banda 16"/>
    <x v="0"/>
    <n v="22683.100000000002"/>
    <n v="2268.3100000000004"/>
    <n v="2495.1410000000001"/>
    <n v="907.32400000000007"/>
    <n v="5897.6060000000007"/>
    <n v="6351.2680000000009"/>
    <n v="40602.749000000011"/>
    <n v="1583.2803800000004"/>
    <n v="3166.5607600000008"/>
    <n v="3166.5607600000008"/>
    <n v="121808.24700000003"/>
    <n v="6.7671232876712333"/>
    <n v="1353.4249666666669"/>
    <n v="183175.87220091329"/>
    <n v="304984.11920091335"/>
  </r>
  <r>
    <s v="G-7457"/>
    <x v="0"/>
    <s v="Gerente"/>
    <d v="2013-08-25T00:00:00"/>
    <s v="Banda 15"/>
    <x v="1"/>
    <n v="12528.9"/>
    <n v="626.44500000000005"/>
    <n v="1879.3349999999998"/>
    <n v="125.289"/>
    <n v="3883.9589999999998"/>
    <n v="3508.0920000000001"/>
    <n v="22552.02"/>
    <n v="856.97676000000001"/>
    <n v="1713.95352"/>
    <n v="0"/>
    <n v="67656.06"/>
    <n v="4.3589041095890408"/>
    <n v="751.73400000000004"/>
    <n v="65534.728438356164"/>
    <n v="133190.78843835616"/>
  </r>
  <r>
    <s v="A08387"/>
    <x v="3"/>
    <s v="Shannan Dingess  "/>
    <d v="2016-08-03T00:00:00"/>
    <s v="Banda 17"/>
    <x v="2"/>
    <n v="31517"/>
    <n v="2836.5299999999997"/>
    <n v="2521.36"/>
    <n v="1891.02"/>
    <n v="9770.27"/>
    <n v="8509.59"/>
    <n v="57045.76999999999"/>
    <n v="2199.8865999999998"/>
    <n v="4399.7731999999996"/>
    <n v="0"/>
    <n v="171137.30999999997"/>
    <n v="1.4164383561643836"/>
    <n v="1901.5256666666662"/>
    <n v="53867.87778995432"/>
    <n v="225005.1877899543"/>
  </r>
  <r>
    <s v="A08372"/>
    <x v="4"/>
    <s v="Idell Ding  "/>
    <d v="2016-05-01T00:00:00"/>
    <s v="Banda 15"/>
    <x v="2"/>
    <n v="12018"/>
    <n v="961.44"/>
    <n v="961.44"/>
    <n v="1682.5200000000002"/>
    <n v="3965.94"/>
    <n v="4326.4799999999996"/>
    <n v="23915.82"/>
    <n v="962.64179999999988"/>
    <n v="1925.2835999999998"/>
    <n v="0"/>
    <n v="71747.459999999992"/>
    <n v="1.6739726027397259"/>
    <n v="797.19399999999996"/>
    <n v="26689.618301369861"/>
    <n v="98437.078301369853"/>
  </r>
  <r>
    <s v="G-7766"/>
    <x v="3"/>
    <s v="Henry Maberry  "/>
    <d v="2016-01-06T00:00:00"/>
    <s v="Banda 15"/>
    <x v="1"/>
    <n v="10647.9"/>
    <n v="958.31099999999992"/>
    <n v="851.83199999999999"/>
    <n v="638.87399999999991"/>
    <n v="2981.4120000000003"/>
    <n v="3087.8909999999996"/>
    <n v="19166.22"/>
    <n v="748.54737"/>
    <n v="1497.09474"/>
    <n v="0"/>
    <n v="57498.66"/>
    <n v="1.9917808219178081"/>
    <n v="638.87400000000002"/>
    <n v="25449.939616438354"/>
    <n v="82948.599616438354"/>
  </r>
  <r>
    <s v="L-7466"/>
    <x v="0"/>
    <s v="Jayme Tolleson  "/>
    <d v="2011-01-31T00:00:00"/>
    <s v="Banda 15"/>
    <x v="2"/>
    <n v="13978"/>
    <n v="838.68"/>
    <n v="838.68"/>
    <n v="1118.24"/>
    <n v="5451.42"/>
    <n v="4892.2999999999993"/>
    <n v="27117.320000000003"/>
    <n v="1065.1235999999999"/>
    <n v="2130.2471999999998"/>
    <n v="0"/>
    <n v="81351.960000000006"/>
    <n v="6.9260273972602739"/>
    <n v="903.91066666666677"/>
    <n v="125210.20084018268"/>
    <n v="206562.16084018268"/>
  </r>
  <r>
    <s v="R08204"/>
    <x v="7"/>
    <s v="Tyrell Herrmann  "/>
    <d v="2012-02-06T00:00:00"/>
    <s v="Banda 16"/>
    <x v="2"/>
    <n v="19244"/>
    <n v="1154.6399999999999"/>
    <n v="769.76"/>
    <n v="384.88"/>
    <n v="5965.64"/>
    <n v="7312.72"/>
    <n v="34831.64"/>
    <n v="1387.4924000000001"/>
    <n v="2774.9848000000002"/>
    <n v="0"/>
    <n v="104494.92"/>
    <n v="5.9095890410958907"/>
    <n v="1161.0546666666667"/>
    <n v="137227.11868493151"/>
    <n v="241722.03868493153"/>
  </r>
  <r>
    <s v="L08343"/>
    <x v="6"/>
    <s v="Gabrielle Merriman  "/>
    <d v="2014-02-06T00:00:00"/>
    <s v="Banda 15"/>
    <x v="0"/>
    <n v="14567.300000000001"/>
    <n v="1456.7300000000002"/>
    <n v="1165.384"/>
    <n v="1311.057"/>
    <n v="4515.8630000000003"/>
    <n v="3787.4980000000005"/>
    <n v="26803.832000000002"/>
    <n v="1037.1917600000002"/>
    <n v="2074.3835200000003"/>
    <n v="2074.3835200000003"/>
    <n v="80411.496000000014"/>
    <n v="3.9068493150684933"/>
    <n v="893.46106666666674"/>
    <n v="69812.355126940645"/>
    <n v="150223.85112694066"/>
  </r>
  <r>
    <s v="G08261"/>
    <x v="1"/>
    <s v="Lourie Ealy  "/>
    <d v="2012-02-04T00:00:00"/>
    <s v="Banda 16"/>
    <x v="1"/>
    <n v="19914.3"/>
    <n v="1792.2869999999998"/>
    <n v="597.42899999999997"/>
    <n v="1194.8579999999999"/>
    <n v="6970.0049999999992"/>
    <n v="5974.29"/>
    <n v="36443.169000000002"/>
    <n v="1415.9067299999999"/>
    <n v="2831.8134599999998"/>
    <n v="0"/>
    <n v="109329.50700000001"/>
    <n v="5.9150684931506845"/>
    <n v="1214.7723000000001"/>
    <n v="143709.22716164385"/>
    <n v="253038.73416164386"/>
  </r>
  <r>
    <s v="A07781"/>
    <x v="1"/>
    <s v="Heide Kardos  "/>
    <d v="2012-09-21T00:00:00"/>
    <s v="Banda 15"/>
    <x v="2"/>
    <n v="13405"/>
    <n v="1072.4000000000001"/>
    <n v="938.35000000000014"/>
    <n v="402.15"/>
    <n v="5362"/>
    <n v="5362"/>
    <n v="26541.9"/>
    <n v="1060.3355000000001"/>
    <n v="2120.6710000000003"/>
    <n v="0"/>
    <n v="79625.700000000012"/>
    <n v="5.2849315068493148"/>
    <n v="884.73"/>
    <n v="93514.749041095871"/>
    <n v="173140.44904109588"/>
  </r>
  <r>
    <s v="A-7917"/>
    <x v="0"/>
    <s v="Davina Farraj  "/>
    <d v="2014-01-27T00:00:00"/>
    <s v="Banda 15"/>
    <x v="0"/>
    <n v="9003.5"/>
    <n v="900.35"/>
    <n v="360.14"/>
    <n v="810.31499999999994"/>
    <n v="2701.0499999999997"/>
    <n v="3421.33"/>
    <n v="17196.684999999998"/>
    <n v="699.57195000000002"/>
    <n v="1399.1439"/>
    <n v="1399.1439"/>
    <n v="51590.054999999993"/>
    <n v="3.9342465753424656"/>
    <n v="573.22283333333326"/>
    <n v="45103.999378995424"/>
    <n v="96694.05437899541"/>
  </r>
  <r>
    <s v="R-8400"/>
    <x v="1"/>
    <s v="Susanna Vosburgh  "/>
    <d v="2016-06-20T00:00:00"/>
    <s v="Banda 17"/>
    <x v="0"/>
    <n v="25305.500000000004"/>
    <n v="1771.3850000000004"/>
    <n v="2277.4950000000003"/>
    <n v="1771.3850000000004"/>
    <n v="10122.200000000003"/>
    <n v="9616.090000000002"/>
    <n v="50864.055000000015"/>
    <n v="2021.9094500000006"/>
    <n v="4043.8189000000011"/>
    <n v="4043.8189000000011"/>
    <n v="152592.16500000004"/>
    <n v="1.536986301369863"/>
    <n v="1695.4685000000004"/>
    <n v="52118.237178082207"/>
    <n v="204710.40217808224"/>
  </r>
  <r>
    <s v="L07968"/>
    <x v="3"/>
    <s v="Sha Desimone  "/>
    <d v="2012-07-10T00:00:00"/>
    <s v="Banda 18"/>
    <x v="1"/>
    <n v="33138"/>
    <n v="3313.8"/>
    <n v="3976.56"/>
    <n v="2651.04"/>
    <n v="11929.68"/>
    <n v="12261.06"/>
    <n v="67270.14"/>
    <n v="2700.7470000000003"/>
    <n v="5401.4940000000006"/>
    <n v="0"/>
    <n v="201810.41999999998"/>
    <n v="5.484931506849315"/>
    <n v="2242.3380000000002"/>
    <n v="245981.40690410961"/>
    <n v="447791.82690410956"/>
  </r>
  <r>
    <s v="A-7688"/>
    <x v="1"/>
    <s v="Geraldo Marty  "/>
    <d v="2013-01-18T00:00:00"/>
    <s v="Banda 15"/>
    <x v="1"/>
    <n v="10871.1"/>
    <n v="543.55500000000006"/>
    <n v="543.55500000000006"/>
    <n v="978.399"/>
    <n v="3152.6189999999997"/>
    <n v="3804.8849999999998"/>
    <n v="19894.112999999998"/>
    <n v="790.32897000000003"/>
    <n v="1580.6579400000001"/>
    <n v="0"/>
    <n v="59682.338999999993"/>
    <n v="4.9589041095890414"/>
    <n v="663.13709999999992"/>
    <n v="65768.665808219172"/>
    <n v="125451.00480821916"/>
  </r>
  <r>
    <s v="G-7395"/>
    <x v="4"/>
    <s v="Pandora Chang  "/>
    <d v="2013-04-03T00:00:00"/>
    <s v="Banda 15"/>
    <x v="2"/>
    <n v="9933"/>
    <n v="595.98"/>
    <n v="496.65000000000003"/>
    <n v="297.99"/>
    <n v="3774.54"/>
    <n v="3973.2000000000003"/>
    <n v="19071.36"/>
    <n v="759.87450000000001"/>
    <n v="1519.749"/>
    <n v="0"/>
    <n v="57214.080000000002"/>
    <n v="4.7534246575342465"/>
    <n v="635.71199999999999"/>
    <n v="60436.181917808215"/>
    <n v="117650.26191780821"/>
  </r>
  <r>
    <s v="L-8473"/>
    <x v="1"/>
    <s v="Coreen Washer  "/>
    <d v="2013-03-07T00:00:00"/>
    <s v="Banda 16"/>
    <x v="1"/>
    <n v="19528.2"/>
    <n v="1952.8200000000002"/>
    <n v="1952.8200000000002"/>
    <n v="585.846"/>
    <n v="7615.9980000000005"/>
    <n v="5858.46"/>
    <n v="37494.144"/>
    <n v="1448.99244"/>
    <n v="2897.98488"/>
    <n v="0"/>
    <n v="112482.432"/>
    <n v="4.8273972602739725"/>
    <n v="1249.8048000000001"/>
    <n v="120666.08534794521"/>
    <n v="233148.51734794519"/>
  </r>
  <r>
    <s v="R08009"/>
    <x v="3"/>
    <s v="Sha Desimone  "/>
    <d v="2011-02-15T00:00:00"/>
    <s v="Banda 15"/>
    <x v="3"/>
    <n v="11015.25"/>
    <n v="550.76250000000005"/>
    <n v="550.76250000000005"/>
    <n v="440.61"/>
    <n v="3745.1850000000004"/>
    <n v="4075.6424999999999"/>
    <n v="20378.212500000001"/>
    <n v="805.21477500000003"/>
    <n v="1610.4295500000001"/>
    <n v="0"/>
    <n v="61134.637500000004"/>
    <n v="6.8849315068493153"/>
    <n v="679.27375000000006"/>
    <n v="93535.064863013715"/>
    <n v="154669.70236301373"/>
  </r>
  <r>
    <s v="A-7594"/>
    <x v="0"/>
    <s v="Herlinda Thorp  "/>
    <d v="2014-01-08T00:00:00"/>
    <s v="Banda 16"/>
    <x v="1"/>
    <n v="15394.5"/>
    <n v="1539.45"/>
    <n v="2155.23"/>
    <n v="1693.395"/>
    <n v="4618.3499999999995"/>
    <n v="3848.625"/>
    <n v="29249.55"/>
    <n v="1133.0352"/>
    <n v="2266.0704000000001"/>
    <n v="0"/>
    <n v="87748.65"/>
    <n v="3.9863013698630136"/>
    <n v="974.98500000000001"/>
    <n v="77731.680821917806"/>
    <n v="165480.3308219178"/>
  </r>
  <r>
    <s v="A08408"/>
    <x v="1"/>
    <s v="Earnest Anderton  "/>
    <d v="2013-05-24T00:00:00"/>
    <s v="Banda 18"/>
    <x v="1"/>
    <n v="37214.1"/>
    <n v="2232.846"/>
    <n v="2232.846"/>
    <n v="3721.41"/>
    <n v="14885.64"/>
    <n v="14885.64"/>
    <n v="75172.481999999989"/>
    <n v="3014.3420999999998"/>
    <n v="6028.6841999999997"/>
    <n v="0"/>
    <n v="225517.44599999997"/>
    <n v="4.6136986301369864"/>
    <n v="2505.7493999999997"/>
    <n v="231215.45148493152"/>
    <n v="456732.89748493151"/>
  </r>
  <r>
    <s v="L07570"/>
    <x v="0"/>
    <s v="Lyla Falzone  "/>
    <d v="2016-11-12T00:00:00"/>
    <s v="Banda 15"/>
    <x v="0"/>
    <n v="12146.2"/>
    <n v="607.31000000000006"/>
    <n v="1214.6200000000001"/>
    <n v="1214.6200000000001"/>
    <n v="3036.55"/>
    <n v="3522.3980000000001"/>
    <n v="21741.698000000004"/>
    <n v="847.8047600000001"/>
    <n v="1695.6095200000002"/>
    <n v="1695.6095200000002"/>
    <n v="65225.094000000012"/>
    <n v="1.1397260273972603"/>
    <n v="724.72326666666675"/>
    <n v="16519.719393607309"/>
    <n v="81744.813393607328"/>
  </r>
  <r>
    <s v="L-7863"/>
    <x v="0"/>
    <s v="Ileen Reynosa  "/>
    <d v="2017-08-18T00:00:00"/>
    <s v="Banda 17"/>
    <x v="3"/>
    <n v="19097.25"/>
    <n v="954.86250000000007"/>
    <n v="572.91750000000002"/>
    <n v="763.89"/>
    <n v="6111.12"/>
    <n v="6111.12"/>
    <n v="33611.159999999996"/>
    <n v="1302.4324499999998"/>
    <n v="2604.8648999999996"/>
    <n v="0"/>
    <n v="100833.47999999998"/>
    <n v="0.37534246575342467"/>
    <n v="1120.3719999999998"/>
    <n v="8410.4637808219159"/>
    <n v="109243.94378082189"/>
  </r>
  <r>
    <s v="R07657"/>
    <x v="0"/>
    <s v="Mary Herb  "/>
    <d v="2012-09-09T00:00:00"/>
    <s v="Banda 15"/>
    <x v="0"/>
    <n v="16933.400000000001"/>
    <n v="1185.3380000000002"/>
    <n v="846.67000000000007"/>
    <n v="2201.3420000000001"/>
    <n v="6434.6920000000009"/>
    <n v="5080.0200000000004"/>
    <n v="32681.462000000003"/>
    <n v="1271.6983400000001"/>
    <n v="2543.3966800000003"/>
    <n v="2543.3966800000003"/>
    <n v="98044.386000000013"/>
    <n v="5.3178082191780822"/>
    <n v="1089.3820666666668"/>
    <n v="115862.49815890413"/>
    <n v="213906.88415890414"/>
  </r>
  <r>
    <s v="A-7619"/>
    <x v="6"/>
    <s v="Willian Lahr  "/>
    <d v="2015-12-29T00:00:00"/>
    <s v="Banda 15"/>
    <x v="1"/>
    <n v="8220.6"/>
    <n v="739.85400000000004"/>
    <n v="411.03000000000003"/>
    <n v="739.85400000000004"/>
    <n v="2877.21"/>
    <n v="3041.6220000000003"/>
    <n v="16030.169999999998"/>
    <n v="643.67298000000005"/>
    <n v="1287.3459600000001"/>
    <n v="0"/>
    <n v="48090.509999999995"/>
    <n v="2.0136986301369864"/>
    <n v="534.33899999999994"/>
    <n v="21519.95424657534"/>
    <n v="69610.464246575342"/>
  </r>
  <r>
    <s v="G08385"/>
    <x v="3"/>
    <s v="Leontine Longacre  "/>
    <d v="2012-10-05T00:00:00"/>
    <s v="Banda 15"/>
    <x v="0"/>
    <n v="16159.000000000002"/>
    <n v="1454.3100000000002"/>
    <n v="969.54000000000008"/>
    <n v="1131.1300000000003"/>
    <n v="5009.2900000000009"/>
    <n v="4524.5200000000013"/>
    <n v="29247.790000000005"/>
    <n v="1134.3618000000001"/>
    <n v="2268.7236000000003"/>
    <n v="2268.7236000000003"/>
    <n v="87743.37000000001"/>
    <n v="5.2465753424657535"/>
    <n v="974.92633333333345"/>
    <n v="102300.4892237443"/>
    <n v="190043.85922374431"/>
  </r>
  <r>
    <s v="G-7618"/>
    <x v="0"/>
    <s v="Marinda Skelley  "/>
    <d v="2012-11-17T00:00:00"/>
    <s v="Banda 17"/>
    <x v="2"/>
    <n v="21343"/>
    <n v="2134.3000000000002"/>
    <n v="1920.87"/>
    <n v="426.86"/>
    <n v="5976.0400000000009"/>
    <n v="5976.0400000000009"/>
    <n v="37777.11"/>
    <n v="1464.1297999999999"/>
    <n v="2928.2595999999999"/>
    <n v="0"/>
    <n v="113331.33"/>
    <n v="5.1287671232876715"/>
    <n v="1259.2370000000001"/>
    <n v="129166.66652054797"/>
    <n v="242497.99652054795"/>
  </r>
  <r>
    <s v="G-8448"/>
    <x v="1"/>
    <s v="Justa Boer  "/>
    <d v="2016-11-26T00:00:00"/>
    <s v="Banda 15"/>
    <x v="1"/>
    <n v="13760.1"/>
    <n v="1376.0100000000002"/>
    <n v="1926.4140000000002"/>
    <n v="1651.212"/>
    <n v="4540.8330000000005"/>
    <n v="3990.4289999999996"/>
    <n v="27244.998000000003"/>
    <n v="1070.5357800000002"/>
    <n v="2141.0715600000003"/>
    <n v="0"/>
    <n v="81734.994000000006"/>
    <n v="1.1013698630136985"/>
    <n v="908.16660000000013"/>
    <n v="20004.54647671233"/>
    <n v="101739.54047671234"/>
  </r>
  <r>
    <s v="L08312"/>
    <x v="1"/>
    <s v="Jayme Tolleson  "/>
    <d v="2011-08-16T00:00:00"/>
    <s v="Banda 15"/>
    <x v="0"/>
    <n v="13370.500000000002"/>
    <n v="1337.0500000000002"/>
    <n v="1337.0500000000002"/>
    <n v="1203.345"/>
    <n v="4144.8550000000005"/>
    <n v="5080.7900000000009"/>
    <n v="26473.590000000004"/>
    <n v="1074.9882"/>
    <n v="2149.9764"/>
    <n v="2149.9764"/>
    <n v="79420.770000000019"/>
    <n v="6.3863013698630136"/>
    <n v="882.45300000000009"/>
    <n v="112712.21605479452"/>
    <n v="192132.98605479454"/>
  </r>
  <r>
    <s v="L07524"/>
    <x v="0"/>
    <s v="Elton Verrier  "/>
    <d v="2017-10-29T00:00:00"/>
    <s v="Banda 20"/>
    <x v="0"/>
    <n v="76938.400000000009"/>
    <n v="6155.072000000001"/>
    <n v="769.38400000000013"/>
    <n v="7693.8400000000011"/>
    <n v="29236.592000000004"/>
    <n v="20773.368000000002"/>
    <n v="141566.65600000002"/>
    <n v="5424.1572000000006"/>
    <n v="10848.314400000001"/>
    <n v="10848.314400000001"/>
    <n v="424699.96800000005"/>
    <n v="0.17808219178082191"/>
    <n v="4718.8885333333337"/>
    <n v="16807.000255707764"/>
    <n v="441506.96825570782"/>
  </r>
  <r>
    <s v="G-7565"/>
    <x v="7"/>
    <s v="Tomoko Vierra  "/>
    <d v="2017-10-24T00:00:00"/>
    <s v="Banda 15"/>
    <x v="2"/>
    <n v="11265"/>
    <n v="675.9"/>
    <n v="901.2"/>
    <n v="675.9"/>
    <n v="4055.3999999999996"/>
    <n v="2816.25"/>
    <n v="20389.650000000001"/>
    <n v="767.14650000000006"/>
    <n v="1534.2930000000001"/>
    <n v="0"/>
    <n v="61168.950000000004"/>
    <n v="0.19178082191780821"/>
    <n v="679.65500000000009"/>
    <n v="2606.8958904109591"/>
    <n v="63775.845890410965"/>
  </r>
  <r>
    <s v="L07422"/>
    <x v="0"/>
    <s v="Jayme Tolleson  "/>
    <d v="2013-02-27T00:00:00"/>
    <s v="Banda 16"/>
    <x v="0"/>
    <n v="20681.100000000002"/>
    <n v="1240.866"/>
    <n v="620.43299999999999"/>
    <n v="1240.866"/>
    <n v="5997.5190000000002"/>
    <n v="7031.5740000000014"/>
    <n v="36812.358"/>
    <n v="1453.8813300000002"/>
    <n v="2907.7626600000003"/>
    <n v="2907.7626600000003"/>
    <n v="110437.07399999999"/>
    <n v="4.8493150684931505"/>
    <n v="1227.0786000000001"/>
    <n v="119009.81490410959"/>
    <n v="229446.8889041096"/>
  </r>
  <r>
    <s v="A08050"/>
    <x v="1"/>
    <s v="Concepcion Sevin  "/>
    <d v="2016-07-01T00:00:00"/>
    <s v="Banda 15"/>
    <x v="2"/>
    <n v="15216"/>
    <n v="1217.28"/>
    <n v="152.16"/>
    <n v="152.16"/>
    <n v="5325.5999999999995"/>
    <n v="4869.12"/>
    <n v="26932.319999999996"/>
    <n v="1043.8176000000001"/>
    <n v="2087.6352000000002"/>
    <n v="0"/>
    <n v="80796.959999999992"/>
    <n v="1.5068493150684932"/>
    <n v="897.74399999999991"/>
    <n v="27055.298630136982"/>
    <n v="107852.25863013697"/>
  </r>
  <r>
    <s v="G07573"/>
    <x v="1"/>
    <s v="Marinda Skelley  "/>
    <d v="2015-10-11T00:00:00"/>
    <s v="Banda 15"/>
    <x v="2"/>
    <n v="8836"/>
    <n v="441.8"/>
    <n v="353.44"/>
    <n v="883.6"/>
    <n v="2385.7200000000003"/>
    <n v="3269.32"/>
    <n v="16169.880000000001"/>
    <n v="650.32960000000003"/>
    <n v="1300.6592000000001"/>
    <n v="0"/>
    <n v="48509.64"/>
    <n v="2.2301369863013698"/>
    <n v="538.99599999999998"/>
    <n v="24040.698301369863"/>
    <n v="72550.338301369862"/>
  </r>
  <r>
    <s v="G07961"/>
    <x v="1"/>
    <s v="Jeni Buchman  "/>
    <d v="2017-03-29T00:00:00"/>
    <s v="Banda 15"/>
    <x v="1"/>
    <n v="13229.1"/>
    <n v="926.03700000000015"/>
    <n v="1719.7830000000001"/>
    <n v="793.74599999999998"/>
    <n v="3571.8570000000004"/>
    <n v="4365.6030000000001"/>
    <n v="24606.126"/>
    <n v="973.66176000000007"/>
    <n v="1947.3235200000001"/>
    <n v="0"/>
    <n v="73818.377999999997"/>
    <n v="0.76438356164383559"/>
    <n v="820.20420000000001"/>
    <n v="12539.012153424655"/>
    <n v="86357.390153424654"/>
  </r>
  <r>
    <s v="L-8152"/>
    <x v="0"/>
    <s v="January Heslop  "/>
    <d v="2012-07-27T00:00:00"/>
    <s v="Banda 15"/>
    <x v="2"/>
    <n v="14826"/>
    <n v="889.56"/>
    <n v="889.56"/>
    <n v="2075.6400000000003"/>
    <n v="5189.0999999999995"/>
    <n v="5337.36"/>
    <n v="29207.219999999998"/>
    <n v="1166.8062"/>
    <n v="2333.6124"/>
    <n v="0"/>
    <n v="87621.659999999989"/>
    <n v="5.4383561643835616"/>
    <n v="973.57399999999996"/>
    <n v="105892.84328767123"/>
    <n v="193514.50328767122"/>
  </r>
  <r>
    <s v="G-8152"/>
    <x v="0"/>
    <s v="Charisse Weist  "/>
    <d v="2015-06-25T00:00:00"/>
    <s v="Banda 15"/>
    <x v="2"/>
    <n v="11387"/>
    <n v="910.96"/>
    <n v="910.96"/>
    <n v="569.35"/>
    <n v="2846.75"/>
    <n v="2846.75"/>
    <n v="19471.769999999997"/>
    <n v="745.84850000000006"/>
    <n v="1491.6970000000001"/>
    <n v="0"/>
    <n v="58415.30999999999"/>
    <n v="2.526027397260274"/>
    <n v="649.05899999999986"/>
    <n v="32790.816328767112"/>
    <n v="91206.126328767103"/>
  </r>
  <r>
    <s v="A08337"/>
    <x v="7"/>
    <s v="Erich Gattis  "/>
    <d v="2016-03-20T00:00:00"/>
    <s v="Banda 15"/>
    <x v="2"/>
    <n v="8583"/>
    <n v="429.15000000000003"/>
    <n v="686.64"/>
    <n v="429.15000000000003"/>
    <n v="3261.54"/>
    <n v="2660.73"/>
    <n v="16050.21"/>
    <n v="616.25940000000003"/>
    <n v="1232.5188000000001"/>
    <n v="0"/>
    <n v="48150.63"/>
    <n v="1.789041095890411"/>
    <n v="535.00699999999995"/>
    <n v="19142.99019178082"/>
    <n v="67293.620191780821"/>
  </r>
  <r>
    <s v="G08169"/>
    <x v="1"/>
    <s v="Juliet Pass  "/>
    <d v="2016-04-23T00:00:00"/>
    <s v="Banda 16"/>
    <x v="2"/>
    <n v="14336"/>
    <n v="1433.6000000000001"/>
    <n v="2007.0400000000002"/>
    <n v="1433.6000000000001"/>
    <n v="4730.88"/>
    <n v="4014.0800000000004"/>
    <n v="27955.200000000001"/>
    <n v="1090.9696000000001"/>
    <n v="2181.9392000000003"/>
    <n v="0"/>
    <n v="83865.600000000006"/>
    <n v="1.6958904109589041"/>
    <n v="931.84"/>
    <n v="31605.970410958904"/>
    <n v="115471.57041095891"/>
  </r>
  <r>
    <s v="A-7577"/>
    <x v="1"/>
    <s v="Jeane Putney  "/>
    <d v="2016-01-04T00:00:00"/>
    <s v="Banda 15"/>
    <x v="0"/>
    <n v="9411.6"/>
    <n v="847.04399999999998"/>
    <n v="1129.3920000000001"/>
    <n v="1035.2760000000001"/>
    <n v="3105.8280000000004"/>
    <n v="3670.5240000000003"/>
    <n v="19199.664000000001"/>
    <n v="780.22163999999998"/>
    <n v="1560.44328"/>
    <n v="1560.44328"/>
    <n v="57598.991999999998"/>
    <n v="1.9972602739726026"/>
    <n v="639.98879999999997"/>
    <n v="25564.484120547942"/>
    <n v="83163.476120547944"/>
  </r>
  <r>
    <s v="L-7661"/>
    <x v="0"/>
    <s v="Candelaria Loya  "/>
    <d v="2011-01-03T00:00:00"/>
    <s v="Banda 17"/>
    <x v="2"/>
    <n v="28161"/>
    <n v="2816.1000000000004"/>
    <n v="2252.88"/>
    <n v="563.22"/>
    <n v="7885.0800000000008"/>
    <n v="11264.400000000001"/>
    <n v="52942.68"/>
    <n v="2157.1326000000004"/>
    <n v="4314.2652000000007"/>
    <n v="0"/>
    <n v="158828.04"/>
    <n v="7.0027397260273974"/>
    <n v="1764.7560000000001"/>
    <n v="247162.53895890413"/>
    <n v="405990.57895890414"/>
  </r>
  <r>
    <s v="A-8121"/>
    <x v="0"/>
    <s v="Adalberto Mcferrin  "/>
    <d v="2014-07-20T00:00:00"/>
    <s v="Banda 15"/>
    <x v="0"/>
    <n v="15600.2"/>
    <n v="780.0100000000001"/>
    <n v="1248.0160000000001"/>
    <n v="624.00800000000004"/>
    <n v="4368.0560000000005"/>
    <n v="5772.0740000000005"/>
    <n v="28392.364000000005"/>
    <n v="1131.0145000000002"/>
    <n v="2262.0290000000005"/>
    <n v="2262.0290000000005"/>
    <n v="85177.092000000019"/>
    <n v="3.4575342465753423"/>
    <n v="946.41213333333349"/>
    <n v="65445.04724748859"/>
    <n v="150622.13924748861"/>
  </r>
  <r>
    <s v="G-8042"/>
    <x v="0"/>
    <s v="Noble Portis  "/>
    <d v="2013-07-26T00:00:00"/>
    <s v="Banda 15"/>
    <x v="2"/>
    <n v="14145"/>
    <n v="848.69999999999993"/>
    <n v="1273.05"/>
    <n v="1980.3000000000002"/>
    <n v="4809.3"/>
    <n v="3960.6000000000004"/>
    <n v="27016.949999999997"/>
    <n v="1046.73"/>
    <n v="2093.46"/>
    <n v="0"/>
    <n v="81050.849999999991"/>
    <n v="4.441095890410959"/>
    <n v="900.56499999999994"/>
    <n v="79989.910410958895"/>
    <n v="161040.7604109589"/>
  </r>
  <r>
    <s v="A08379"/>
    <x v="3"/>
    <s v="Herlinda Thorp  "/>
    <d v="2013-11-21T00:00:00"/>
    <s v="Banda 17"/>
    <x v="0"/>
    <n v="28220.500000000004"/>
    <n v="2539.8450000000003"/>
    <n v="2539.8450000000003"/>
    <n v="4233.0750000000007"/>
    <n v="8183.9450000000006"/>
    <n v="9312.7650000000012"/>
    <n v="55029.974999999999"/>
    <n v="2209.6651500000003"/>
    <n v="4419.3303000000005"/>
    <n v="4419.3303000000005"/>
    <n v="165089.92499999999"/>
    <n v="4.117808219178082"/>
    <n v="1834.3325"/>
    <n v="151068.58890410958"/>
    <n v="316158.5139041096"/>
  </r>
  <r>
    <s v="G-8210"/>
    <x v="1"/>
    <s v="Jeni Buchman  "/>
    <d v="2012-02-21T00:00:00"/>
    <s v="Banda 19"/>
    <x v="2"/>
    <n v="62969"/>
    <n v="3148.4500000000003"/>
    <n v="4407.8300000000008"/>
    <n v="629.69000000000005"/>
    <n v="25187.600000000002"/>
    <n v="22039.149999999998"/>
    <n v="118381.72"/>
    <n v="4584.1432000000004"/>
    <n v="9168.2864000000009"/>
    <n v="0"/>
    <n v="355145.16000000003"/>
    <n v="5.8684931506849312"/>
    <n v="3946.0573333333332"/>
    <n v="463148.20865753421"/>
    <n v="818293.36865753424"/>
  </r>
  <r>
    <s v="G07974"/>
    <x v="6"/>
    <s v="Porsche Lockamy  "/>
    <d v="2011-11-30T00:00:00"/>
    <s v="Banda 15"/>
    <x v="3"/>
    <n v="11115.75"/>
    <n v="778.10250000000008"/>
    <n v="1667.3625"/>
    <n v="333.47249999999997"/>
    <n v="3001.2525000000001"/>
    <n v="3112.4100000000003"/>
    <n v="20008.349999999999"/>
    <n v="771.43305000000009"/>
    <n v="1542.8661000000002"/>
    <n v="0"/>
    <n v="60025.049999999996"/>
    <n v="6.095890410958904"/>
    <n v="666.94499999999994"/>
    <n v="81312.472602739712"/>
    <n v="141337.52260273971"/>
  </r>
  <r>
    <s v="G08154"/>
    <x v="1"/>
    <s v="Heide Kardos  "/>
    <d v="2014-03-09T00:00:00"/>
    <s v="Banda 15"/>
    <x v="4"/>
    <n v="16442.5"/>
    <n v="1644.25"/>
    <n v="1973.1"/>
    <n v="2137.5250000000001"/>
    <n v="4275.05"/>
    <n v="4439.4750000000004"/>
    <n v="30911.9"/>
    <n v="1216.7449999999999"/>
    <n v="2433.4899999999998"/>
    <n v="2433.4899999999998"/>
    <n v="92735.700000000012"/>
    <n v="3.8219178082191783"/>
    <n v="1030.3966666666668"/>
    <n v="78761.827397260276"/>
    <n v="171497.5273972603"/>
  </r>
  <r>
    <s v="G-7756"/>
    <x v="1"/>
    <s v="Daysi Armas  "/>
    <d v="2015-03-25T00:00:00"/>
    <s v="Banda 16"/>
    <x v="2"/>
    <n v="16713"/>
    <n v="1504.1699999999998"/>
    <n v="167.13"/>
    <n v="2172.69"/>
    <n v="5013.8999999999996"/>
    <n v="4345.38"/>
    <n v="29916.27"/>
    <n v="1161.5535"/>
    <n v="2323.107"/>
    <n v="0"/>
    <n v="89748.81"/>
    <n v="2.7780821917808218"/>
    <n v="997.20900000000006"/>
    <n v="55406.571287671235"/>
    <n v="145155.38128767122"/>
  </r>
  <r>
    <s v="A-7617"/>
    <x v="1"/>
    <s v="Gabrielle Merriman  "/>
    <d v="2017-02-28T00:00:00"/>
    <s v="Banda 15"/>
    <x v="4"/>
    <n v="14052.5"/>
    <n v="1264.7249999999999"/>
    <n v="1545.7750000000001"/>
    <n v="843.15"/>
    <n v="4637.3249999999998"/>
    <n v="3934.7000000000003"/>
    <n v="26278.175000000003"/>
    <n v="1015.99575"/>
    <n v="2031.9915000000001"/>
    <n v="2031.9915000000001"/>
    <n v="78834.525000000009"/>
    <n v="0.84383561643835614"/>
    <n v="875.93916666666678"/>
    <n v="14782.973333333335"/>
    <n v="93617.498333333351"/>
  </r>
  <r>
    <s v="L08241"/>
    <x v="1"/>
    <s v="Coreen Washer  "/>
    <d v="2017-06-14T00:00:00"/>
    <s v="Banda 18"/>
    <x v="2"/>
    <n v="37205"/>
    <n v="2232.2999999999997"/>
    <n v="1116.1499999999999"/>
    <n v="2604.3500000000004"/>
    <n v="10417.400000000001"/>
    <n v="10045.35"/>
    <n v="63620.55"/>
    <n v="2440.6479999999997"/>
    <n v="4881.2959999999994"/>
    <n v="0"/>
    <n v="190861.65000000002"/>
    <n v="0.55342465753424652"/>
    <n v="2120.6849999999999"/>
    <n v="23472.787397260268"/>
    <n v="214334.43739726028"/>
  </r>
  <r>
    <s v="R-7382"/>
    <x v="0"/>
    <s v="Juliet Pass  "/>
    <d v="2016-11-11T00:00:00"/>
    <s v="Banda 15"/>
    <x v="1"/>
    <n v="11796.300000000001"/>
    <n v="589.81500000000005"/>
    <n v="943.70400000000006"/>
    <n v="1651.4820000000002"/>
    <n v="3656.8530000000005"/>
    <n v="4718.5200000000004"/>
    <n v="23356.674000000003"/>
    <n v="949.60215000000005"/>
    <n v="1899.2043000000001"/>
    <n v="0"/>
    <n v="70070.022000000012"/>
    <n v="1.1424657534246576"/>
    <n v="778.55580000000009"/>
    <n v="17789.466772602744"/>
    <n v="87859.488772602752"/>
  </r>
  <r>
    <s v="R-8455"/>
    <x v="0"/>
    <s v="Frankie Koester  "/>
    <d v="2013-11-18T00:00:00"/>
    <s v="Banda 15"/>
    <x v="4"/>
    <n v="11852.5"/>
    <n v="1185.25"/>
    <n v="1422.3"/>
    <n v="1185.25"/>
    <n v="4741"/>
    <n v="3081.65"/>
    <n v="23467.95"/>
    <n v="900.79000000000008"/>
    <n v="1801.5800000000002"/>
    <n v="1801.5800000000002"/>
    <n v="70403.850000000006"/>
    <n v="4.1260273972602741"/>
    <n v="782.26499999999999"/>
    <n v="64552.936438356162"/>
    <n v="134956.78643835615"/>
  </r>
  <r>
    <s v="G-7579"/>
    <x v="3"/>
    <s v="Graciela Hufford  "/>
    <d v="2010-11-14T00:00:00"/>
    <s v="Banda 16"/>
    <x v="2"/>
    <n v="15991"/>
    <n v="1279.28"/>
    <n v="1119.3700000000001"/>
    <n v="799.55000000000007"/>
    <n v="4317.5700000000006"/>
    <n v="5916.67"/>
    <n v="29423.439999999995"/>
    <n v="1184.9331"/>
    <n v="2369.8661999999999"/>
    <n v="0"/>
    <n v="88270.319999999978"/>
    <n v="7.13972602739726"/>
    <n v="980.78133333333312"/>
    <n v="140050.20025570772"/>
    <n v="228320.5202557077"/>
  </r>
  <r>
    <s v="R07845"/>
    <x v="5"/>
    <s v="Hanh Kohut  "/>
    <d v="2017-08-11T00:00:00"/>
    <s v="Banda 17"/>
    <x v="0"/>
    <n v="29899.100000000002"/>
    <n v="2092.9370000000004"/>
    <n v="1494.9550000000002"/>
    <n v="1793.9460000000001"/>
    <n v="7474.7750000000005"/>
    <n v="11062.667000000001"/>
    <n v="53818.380000000012"/>
    <n v="2170.6746600000001"/>
    <n v="4341.3493200000003"/>
    <n v="4341.3493200000003"/>
    <n v="161455.14000000004"/>
    <n v="0.39452054794520547"/>
    <n v="1793.9460000000004"/>
    <n v="14154.971178082194"/>
    <n v="175610.11117808224"/>
  </r>
  <r>
    <s v="G-7920"/>
    <x v="1"/>
    <s v="Gerente"/>
    <d v="2014-05-18T00:00:00"/>
    <s v="Banda 17"/>
    <x v="2"/>
    <n v="31641"/>
    <n v="1898.46"/>
    <n v="3480.51"/>
    <n v="2531.2800000000002"/>
    <n v="10757.94"/>
    <n v="9492.2999999999993"/>
    <n v="59801.490000000005"/>
    <n v="2316.1212"/>
    <n v="4632.2424000000001"/>
    <n v="0"/>
    <n v="179404.47000000003"/>
    <n v="3.6301369863013697"/>
    <n v="1993.3830000000003"/>
    <n v="144725.06712328768"/>
    <n v="324129.53712328768"/>
  </r>
  <r>
    <s v="A-8399"/>
    <x v="7"/>
    <s v="Elma Matheney  "/>
    <d v="2012-05-27T00:00:00"/>
    <s v="Banda 16"/>
    <x v="4"/>
    <n v="23216.25"/>
    <n v="1160.8125"/>
    <n v="928.65"/>
    <n v="3250.2750000000001"/>
    <n v="6732.7124999999996"/>
    <n v="7661.3625000000002"/>
    <n v="42950.062500000007"/>
    <n v="1704.0727499999998"/>
    <n v="3408.1454999999996"/>
    <n v="3408.1454999999996"/>
    <n v="128850.18750000003"/>
    <n v="5.6054794520547944"/>
    <n v="1431.6687500000003"/>
    <n v="160503.79520547949"/>
    <n v="289353.98270547949"/>
  </r>
  <r>
    <s v="R08198"/>
    <x v="1"/>
    <s v="Lourie Ealy  "/>
    <d v="2012-07-14T00:00:00"/>
    <s v="Banda 15"/>
    <x v="1"/>
    <n v="11095.2"/>
    <n v="887.6160000000001"/>
    <n v="110.95200000000001"/>
    <n v="1220.472"/>
    <n v="3439.5120000000002"/>
    <n v="2995.7040000000002"/>
    <n v="19749.456000000002"/>
    <n v="764.45928000000004"/>
    <n v="1528.9185600000001"/>
    <n v="0"/>
    <n v="59248.368000000002"/>
    <n v="5.4739726027397264"/>
    <n v="658.31520000000012"/>
    <n v="72071.987375342476"/>
    <n v="131320.35537534248"/>
  </r>
  <r>
    <s v="R-8423"/>
    <x v="1"/>
    <s v="Gemma Percell  "/>
    <d v="2011-11-19T00:00:00"/>
    <s v="Banda 17"/>
    <x v="2"/>
    <n v="32139"/>
    <n v="2249.73"/>
    <n v="321.39"/>
    <n v="4820.8499999999995"/>
    <n v="12534.210000000001"/>
    <n v="11248.65"/>
    <n v="63313.83"/>
    <n v="2516.4837000000002"/>
    <n v="5032.9674000000005"/>
    <n v="0"/>
    <n v="189941.49"/>
    <n v="6.1260273972602741"/>
    <n v="2110.4610000000002"/>
    <n v="258574.83813698631"/>
    <n v="448516.3281369863"/>
  </r>
  <r>
    <s v="R-7376"/>
    <x v="3"/>
    <s v="Nelia Sellner  "/>
    <d v="2013-12-14T00:00:00"/>
    <s v="Banda 16"/>
    <x v="0"/>
    <n v="16602.300000000003"/>
    <n v="996.13800000000015"/>
    <n v="1992.2760000000003"/>
    <n v="996.13800000000015"/>
    <n v="5312.7360000000008"/>
    <n v="5976.8280000000004"/>
    <n v="31876.416000000005"/>
    <n v="1265.0952600000003"/>
    <n v="2530.1905200000006"/>
    <n v="2530.1905200000006"/>
    <n v="95629.248000000021"/>
    <n v="4.0547945205479454"/>
    <n v="1062.5472000000002"/>
    <n v="86168.211287671249"/>
    <n v="181797.45928767126"/>
  </r>
  <r>
    <s v="G08444"/>
    <x v="0"/>
    <s v="Erich Gattis  "/>
    <d v="2014-09-17T00:00:00"/>
    <s v="Banda 16"/>
    <x v="4"/>
    <n v="24786.25"/>
    <n v="1982.9"/>
    <n v="3222.2125000000001"/>
    <n v="247.86250000000001"/>
    <n v="8675.1875"/>
    <n v="8179.4625000000005"/>
    <n v="47093.875000000007"/>
    <n v="1836.6611250000001"/>
    <n v="3673.3222500000002"/>
    <n v="3673.3222500000002"/>
    <n v="141281.62500000003"/>
    <n v="3.2958904109589042"/>
    <n v="1569.7958333333336"/>
    <n v="103477.50068493153"/>
    <n v="244759.12568493155"/>
  </r>
  <r>
    <s v="L08336"/>
    <x v="2"/>
    <s v="Sarai Darosa  "/>
    <d v="2014-12-14T00:00:00"/>
    <s v="Banda 18"/>
    <x v="1"/>
    <n v="27713.7"/>
    <n v="1385.6850000000002"/>
    <n v="554.274"/>
    <n v="1939.9590000000003"/>
    <n v="7759.8360000000011"/>
    <n v="9699.7950000000001"/>
    <n v="49053.249000000003"/>
    <n v="1945.5017400000002"/>
    <n v="3891.0034800000003"/>
    <n v="0"/>
    <n v="147159.747"/>
    <n v="3.0547945205479454"/>
    <n v="1635.1083000000001"/>
    <n v="99898.397506849331"/>
    <n v="247058.14450684935"/>
  </r>
  <r>
    <s v="R08047"/>
    <x v="0"/>
    <s v="Anastacia Delacruz  "/>
    <d v="2011-09-18T00:00:00"/>
    <s v="Banda 16"/>
    <x v="1"/>
    <n v="18204.3"/>
    <n v="1820.43"/>
    <n v="2366.5590000000002"/>
    <n v="182.04300000000001"/>
    <n v="6371.5049999999992"/>
    <n v="6007.4189999999999"/>
    <n v="34952.256000000001"/>
    <n v="1370.78379"/>
    <n v="2741.5675799999999"/>
    <n v="0"/>
    <n v="104856.76800000001"/>
    <n v="6.2958904109589042"/>
    <n v="1165.0752"/>
    <n v="146703.71559452056"/>
    <n v="251560.48359452057"/>
  </r>
  <r>
    <s v="G07984"/>
    <x v="2"/>
    <s v="Saundra Smiddy  "/>
    <d v="2016-07-06T00:00:00"/>
    <s v="Banda 17"/>
    <x v="1"/>
    <n v="20361.600000000002"/>
    <n v="1221.6960000000001"/>
    <n v="1425.3120000000004"/>
    <n v="3054.2400000000002"/>
    <n v="6922.9440000000013"/>
    <n v="5294.0160000000005"/>
    <n v="38279.808000000012"/>
    <n v="1472.1436800000001"/>
    <n v="2944.2873600000003"/>
    <n v="0"/>
    <n v="114839.42400000003"/>
    <n v="1.4931506849315068"/>
    <n v="1275.9936000000005"/>
    <n v="38105.0143561644"/>
    <n v="152944.43835616444"/>
  </r>
  <r>
    <s v="R-8172"/>
    <x v="1"/>
    <s v="Shannan Dingess  "/>
    <d v="2011-03-01T00:00:00"/>
    <s v="Banda 15"/>
    <x v="0"/>
    <n v="12834.800000000001"/>
    <n v="641.74000000000012"/>
    <n v="1283.4800000000002"/>
    <n v="1026.7840000000001"/>
    <n v="4107.1360000000004"/>
    <n v="5133.920000000001"/>
    <n v="25027.860000000004"/>
    <n v="1008.81528"/>
    <n v="2017.6305600000001"/>
    <n v="2017.6305600000001"/>
    <n v="75083.580000000016"/>
    <n v="6.8465753424657532"/>
    <n v="834.26200000000017"/>
    <n v="114236.75276712333"/>
    <n v="189320.33276712336"/>
  </r>
  <r>
    <s v="A-8373"/>
    <x v="3"/>
    <s v="Lourie Ealy  "/>
    <d v="2014-02-13T00:00:00"/>
    <s v="Banda 15"/>
    <x v="2"/>
    <n v="13250"/>
    <n v="1325"/>
    <n v="1192.5"/>
    <n v="265"/>
    <n v="4372.5"/>
    <n v="4240"/>
    <n v="24645"/>
    <n v="965.92499999999995"/>
    <n v="1931.85"/>
    <n v="0"/>
    <n v="73935"/>
    <n v="3.8876712328767122"/>
    <n v="821.5"/>
    <n v="63874.438356164384"/>
    <n v="137809.43835616438"/>
  </r>
  <r>
    <s v="L-8366"/>
    <x v="0"/>
    <s v="Justa Boer  "/>
    <d v="2017-03-27T00:00:00"/>
    <s v="Banda 17"/>
    <x v="2"/>
    <n v="30827"/>
    <n v="2466.16"/>
    <n v="2466.16"/>
    <n v="1233.08"/>
    <n v="8015.02"/>
    <n v="8631.5600000000013"/>
    <n v="53638.98000000001"/>
    <n v="2077.7398000000003"/>
    <n v="4155.4796000000006"/>
    <n v="0"/>
    <n v="160916.94000000003"/>
    <n v="0.76986301369863008"/>
    <n v="1787.9660000000003"/>
    <n v="27529.777863013704"/>
    <n v="188446.71786301374"/>
  </r>
  <r>
    <s v="G-8301"/>
    <x v="3"/>
    <s v="Erich Gattis  "/>
    <d v="2012-11-25T00:00:00"/>
    <s v="Banda 15"/>
    <x v="2"/>
    <n v="8112"/>
    <n v="567.84"/>
    <n v="162.24"/>
    <n v="81.12"/>
    <n v="2920.3199999999997"/>
    <n v="2352.48"/>
    <n v="14196"/>
    <n v="540.25919999999996"/>
    <n v="1080.5183999999999"/>
    <n v="0"/>
    <n v="42588"/>
    <n v="5.1068493150684935"/>
    <n v="473.2"/>
    <n v="48331.221917808223"/>
    <n v="90919.221917808231"/>
  </r>
  <r>
    <s v="R07487"/>
    <x v="0"/>
    <s v="Elma Matheney  "/>
    <d v="2014-05-28T00:00:00"/>
    <s v="Banda 17"/>
    <x v="2"/>
    <n v="21348"/>
    <n v="1067.4000000000001"/>
    <n v="853.92000000000007"/>
    <n v="2988.7200000000003"/>
    <n v="6404.4"/>
    <n v="5977.4400000000005"/>
    <n v="38639.880000000005"/>
    <n v="1498.6296"/>
    <n v="2997.2592"/>
    <n v="0"/>
    <n v="115919.64000000001"/>
    <n v="3.6027397260273974"/>
    <n v="1287.9960000000001"/>
    <n v="92806.287123287679"/>
    <n v="208725.92712328769"/>
  </r>
  <r>
    <s v="L-8224"/>
    <x v="3"/>
    <s v="Enrique Kehrer  "/>
    <d v="2014-10-24T00:00:00"/>
    <s v="Banda 16"/>
    <x v="2"/>
    <n v="16049"/>
    <n v="1123.43"/>
    <n v="802.45"/>
    <n v="2086.37"/>
    <n v="4012.25"/>
    <n v="4814.7"/>
    <n v="28888.2"/>
    <n v="1142.6887999999999"/>
    <n v="2285.3775999999998"/>
    <n v="0"/>
    <n v="86664.6"/>
    <n v="3.1945205479452055"/>
    <n v="962.94"/>
    <n v="61522.632328767133"/>
    <n v="148187.23232876713"/>
  </r>
  <r>
    <s v="L07885"/>
    <x v="3"/>
    <s v="Noble Portis  "/>
    <d v="2015-02-13T00:00:00"/>
    <s v="Banda 16"/>
    <x v="2"/>
    <n v="22205"/>
    <n v="2220.5"/>
    <n v="444.1"/>
    <n v="3108.7000000000003"/>
    <n v="7549.7000000000007"/>
    <n v="5995.35"/>
    <n v="41523.35"/>
    <n v="1618.7445000000002"/>
    <n v="3237.4890000000005"/>
    <n v="0"/>
    <n v="124570.04999999999"/>
    <n v="2.8876712328767122"/>
    <n v="1384.1116666666667"/>
    <n v="79937.18885844748"/>
    <n v="204507.23885844747"/>
  </r>
  <r>
    <s v="R07495"/>
    <x v="1"/>
    <s v="Anastacia Delacruz  "/>
    <d v="2011-07-30T00:00:00"/>
    <s v="Banda 17"/>
    <x v="1"/>
    <n v="20302.2"/>
    <n v="1218.1320000000001"/>
    <n v="1624.1760000000002"/>
    <n v="1624.1760000000002"/>
    <n v="6293.6819999999998"/>
    <n v="5481.594000000001"/>
    <n v="36543.960000000006"/>
    <n v="1400.8518000000001"/>
    <n v="2801.7036000000003"/>
    <n v="0"/>
    <n v="109631.88000000002"/>
    <n v="6.4328767123287669"/>
    <n v="1218.1320000000003"/>
    <n v="156721.85950684935"/>
    <n v="266353.73950684938"/>
  </r>
  <r>
    <s v="L07536"/>
    <x v="3"/>
    <s v="Cristopher Stroble  "/>
    <d v="2017-06-07T00:00:00"/>
    <s v="Banda 20"/>
    <x v="1"/>
    <n v="79032.600000000006"/>
    <n v="7112.9340000000002"/>
    <n v="6322.6080000000002"/>
    <n v="10274.238000000001"/>
    <n v="21338.802000000003"/>
    <n v="19758.150000000001"/>
    <n v="143839.33199999999"/>
    <n v="5587.6048200000005"/>
    <n v="11175.209640000001"/>
    <n v="0"/>
    <n v="431517.99599999998"/>
    <n v="0.57260273972602738"/>
    <n v="4794.6444000000001"/>
    <n v="54908.530389041094"/>
    <n v="486426.5263890411"/>
  </r>
  <r>
    <s v="L-7695"/>
    <x v="0"/>
    <s v="Graciela Hufford  "/>
    <d v="2015-04-22T00:00:00"/>
    <s v="Banda 16"/>
    <x v="1"/>
    <n v="17720.100000000002"/>
    <n v="1063.2060000000001"/>
    <n v="2126.4120000000003"/>
    <n v="1949.2110000000002"/>
    <n v="6379.2360000000008"/>
    <n v="4784.4270000000006"/>
    <n v="34022.592000000004"/>
    <n v="1304.1993600000001"/>
    <n v="2608.3987200000001"/>
    <n v="0"/>
    <n v="102067.77600000001"/>
    <n v="2.7013698630136984"/>
    <n v="1134.0864000000001"/>
    <n v="61271.736460273976"/>
    <n v="163339.51246027398"/>
  </r>
  <r>
    <s v="R-8024"/>
    <x v="0"/>
    <s v="Kelley Bonenfant  "/>
    <d v="2012-07-30T00:00:00"/>
    <s v="Banda 16"/>
    <x v="2"/>
    <n v="18017"/>
    <n v="1441.3600000000001"/>
    <n v="900.85"/>
    <n v="1981.8700000000001"/>
    <n v="6305.95"/>
    <n v="4684.42"/>
    <n v="33331.449999999997"/>
    <n v="1279.2069999999999"/>
    <n v="2558.4139999999998"/>
    <n v="0"/>
    <n v="99994.349999999991"/>
    <n v="5.4301369863013695"/>
    <n v="1111.0483333333332"/>
    <n v="120662.89296803651"/>
    <n v="220657.2429680365"/>
  </r>
  <r>
    <s v="R07539"/>
    <x v="1"/>
    <s v="Tyrell Herrmann  "/>
    <d v="2012-10-25T00:00:00"/>
    <s v="Banda 17"/>
    <x v="0"/>
    <n v="29631.800000000003"/>
    <n v="2666.8620000000001"/>
    <n v="1185.2720000000002"/>
    <n v="2370.5440000000003"/>
    <n v="10667.448"/>
    <n v="8593.2219999999998"/>
    <n v="55115.148000000008"/>
    <n v="2136.4527800000001"/>
    <n v="4272.9055600000002"/>
    <n v="4272.9055600000002"/>
    <n v="165345.44400000002"/>
    <n v="5.1917808219178081"/>
    <n v="1837.1716000000004"/>
    <n v="190763.84558904113"/>
    <n v="356109.28958904115"/>
  </r>
  <r>
    <s v="A08006"/>
    <x v="1"/>
    <s v="Lean Hersom  "/>
    <d v="2016-10-16T00:00:00"/>
    <s v="Banda 16"/>
    <x v="1"/>
    <n v="16455.600000000002"/>
    <n v="987.33600000000013"/>
    <n v="1974.6720000000003"/>
    <n v="1481.0040000000001"/>
    <n v="4607.5680000000011"/>
    <n v="4936.68"/>
    <n v="30442.86"/>
    <n v="1189.7398800000001"/>
    <n v="2379.4797600000002"/>
    <n v="0"/>
    <n v="91328.58"/>
    <n v="1.2136986301369863"/>
    <n v="1014.7620000000001"/>
    <n v="24632.304986301373"/>
    <n v="115960.88498630137"/>
  </r>
  <r>
    <s v="A07462"/>
    <x v="5"/>
    <s v="Charisse Weist  "/>
    <d v="2011-08-12T00:00:00"/>
    <s v="Banda 17"/>
    <x v="2"/>
    <n v="23389"/>
    <n v="1871.1200000000001"/>
    <n v="935.56000000000006"/>
    <n v="2338.9"/>
    <n v="7250.59"/>
    <n v="6081.14"/>
    <n v="41866.31"/>
    <n v="1611.5021000000002"/>
    <n v="3223.0042000000003"/>
    <n v="0"/>
    <n v="125598.93"/>
    <n v="6.397260273972603"/>
    <n v="1395.5436666666667"/>
    <n v="178553.12118721462"/>
    <n v="304152.05118721462"/>
  </r>
  <r>
    <s v="R-7813"/>
    <x v="3"/>
    <s v="Justa Boer  "/>
    <d v="2013-12-14T00:00:00"/>
    <s v="Banda 15"/>
    <x v="0"/>
    <n v="15181.1"/>
    <n v="1214.4880000000001"/>
    <n v="1669.921"/>
    <n v="1062.6770000000001"/>
    <n v="5768.8180000000002"/>
    <n v="5920.6289999999999"/>
    <n v="30817.632999999998"/>
    <n v="1235.74154"/>
    <n v="2471.48308"/>
    <n v="2471.48308"/>
    <n v="92452.89899999999"/>
    <n v="4.0547945205479454"/>
    <n v="1027.2544333333333"/>
    <n v="83306.11294977169"/>
    <n v="175759.01194977167"/>
  </r>
  <r>
    <s v="G08307"/>
    <x v="0"/>
    <s v="Enrique Kehrer  "/>
    <d v="2014-09-10T00:00:00"/>
    <s v="Banda 15"/>
    <x v="2"/>
    <n v="13959"/>
    <n v="1395.9"/>
    <n v="1116.72"/>
    <n v="1395.9"/>
    <n v="5304.42"/>
    <n v="5583.6"/>
    <n v="28755.54"/>
    <n v="1166.9724000000001"/>
    <n v="2333.9448000000002"/>
    <n v="0"/>
    <n v="86266.62"/>
    <n v="3.3150684931506849"/>
    <n v="958.51800000000003"/>
    <n v="63551.056438356165"/>
    <n v="149817.67643835617"/>
  </r>
  <r>
    <s v="A08355"/>
    <x v="1"/>
    <s v="Sterling Huston  "/>
    <d v="2012-08-05T00:00:00"/>
    <s v="Banda 16"/>
    <x v="0"/>
    <n v="24565.200000000001"/>
    <n v="2456.5200000000004"/>
    <n v="2947.8240000000001"/>
    <n v="2702.172"/>
    <n v="6878.2560000000012"/>
    <n v="9580.4279999999999"/>
    <n v="49130.400000000001"/>
    <n v="2014.3464000000004"/>
    <n v="4028.6928000000007"/>
    <n v="4028.6928000000007"/>
    <n v="147391.20000000001"/>
    <n v="5.4136986301369863"/>
    <n v="1637.68"/>
    <n v="177318.11945205482"/>
    <n v="324709.3194520548"/>
  </r>
  <r>
    <s v="A-7741"/>
    <x v="7"/>
    <s v="Tomoko Vierra  "/>
    <d v="2016-02-23T00:00:00"/>
    <s v="Banda 15"/>
    <x v="1"/>
    <n v="11517.300000000001"/>
    <n v="575.86500000000012"/>
    <n v="1727.595"/>
    <n v="1497.2490000000003"/>
    <n v="3224.8440000000005"/>
    <n v="3685.5360000000005"/>
    <n v="22228.388999999999"/>
    <n v="878.76999000000001"/>
    <n v="1757.53998"/>
    <n v="0"/>
    <n v="66685.167000000001"/>
    <n v="1.8602739726027397"/>
    <n v="740.94629999999995"/>
    <n v="27567.262339726025"/>
    <n v="94252.429339726019"/>
  </r>
  <r>
    <s v="R07571"/>
    <x v="0"/>
    <s v="Alysia Thaxton  "/>
    <d v="2017-03-01T00:00:00"/>
    <s v="Banda 15"/>
    <x v="0"/>
    <n v="16485.7"/>
    <n v="1318.856"/>
    <n v="989.14200000000005"/>
    <n v="2307.9980000000005"/>
    <n v="6264.5660000000007"/>
    <n v="4945.71"/>
    <n v="32311.972000000002"/>
    <n v="1262.8046199999999"/>
    <n v="2525.6092399999998"/>
    <n v="2525.6092399999998"/>
    <n v="96935.915999999997"/>
    <n v="0.84109589041095889"/>
    <n v="1077.0657333333334"/>
    <n v="18118.311240182647"/>
    <n v="115054.22724018265"/>
  </r>
  <r>
    <s v="R07302"/>
    <x v="6"/>
    <s v="Henry Maberry  "/>
    <d v="2016-08-15T00:00:00"/>
    <s v="Banda 17"/>
    <x v="4"/>
    <n v="28852.5"/>
    <n v="2019.6750000000002"/>
    <n v="2596.7249999999999"/>
    <n v="3173.7750000000001"/>
    <n v="11541"/>
    <n v="7790.1750000000002"/>
    <n v="55973.850000000006"/>
    <n v="2140.8555000000001"/>
    <n v="4281.7110000000002"/>
    <n v="4281.7110000000002"/>
    <n v="167921.55000000002"/>
    <n v="1.3835616438356164"/>
    <n v="1865.7950000000003"/>
    <n v="51628.847945205489"/>
    <n v="219550.39794520551"/>
  </r>
  <r>
    <s v="A07635"/>
    <x v="2"/>
    <s v="Oneida Cosio  "/>
    <d v="2015-09-09T00:00:00"/>
    <s v="Banda 17"/>
    <x v="0"/>
    <n v="28619.800000000003"/>
    <n v="2289.5840000000003"/>
    <n v="2861.9800000000005"/>
    <n v="3720.5740000000005"/>
    <n v="9158.3360000000011"/>
    <n v="8585.94"/>
    <n v="55236.214000000007"/>
    <n v="2172.2428200000004"/>
    <n v="4344.4856400000008"/>
    <n v="4344.4856400000008"/>
    <n v="165708.64200000002"/>
    <n v="2.3178082191780822"/>
    <n v="1841.2071333333336"/>
    <n v="85351.300536986324"/>
    <n v="251059.94253698635"/>
  </r>
  <r>
    <s v="A-7646"/>
    <x v="3"/>
    <s v="Valeria Boothby  "/>
    <d v="2013-09-13T00:00:00"/>
    <s v="Banda 15"/>
    <x v="3"/>
    <n v="9559.5"/>
    <n v="477.97500000000002"/>
    <n v="477.97500000000002"/>
    <n v="382.38"/>
    <n v="3059.04"/>
    <n v="3441.42"/>
    <n v="17398.29"/>
    <n v="686.37210000000005"/>
    <n v="1372.7442000000001"/>
    <n v="0"/>
    <n v="52194.87"/>
    <n v="4.3068493150684928"/>
    <n v="579.94299999999998"/>
    <n v="49954.542246575344"/>
    <n v="102149.41224657535"/>
  </r>
  <r>
    <s v="A-7692"/>
    <x v="0"/>
    <s v="Krystyna Summerlin  "/>
    <d v="2011-05-26T00:00:00"/>
    <s v="Banda 15"/>
    <x v="1"/>
    <n v="7414.2"/>
    <n v="667.27799999999991"/>
    <n v="518.99400000000003"/>
    <n v="1112.1299999999999"/>
    <n v="2001.8340000000001"/>
    <n v="2817.3960000000002"/>
    <n v="14531.832"/>
    <n v="596.10167999999999"/>
    <n v="1192.20336"/>
    <n v="0"/>
    <n v="43595.495999999999"/>
    <n v="6.6109589041095891"/>
    <n v="484.39440000000002"/>
    <n v="64046.229435616442"/>
    <n v="107641.72543561645"/>
  </r>
  <r>
    <s v="R-7571"/>
    <x v="1"/>
    <s v="Charisse Weist  "/>
    <d v="2012-11-10T00:00:00"/>
    <s v="Banda 16"/>
    <x v="2"/>
    <n v="19681"/>
    <n v="1180.8599999999999"/>
    <n v="2558.5300000000002"/>
    <n v="1377.67"/>
    <n v="5510.68"/>
    <n v="7675.59"/>
    <n v="37984.33"/>
    <n v="1535.1179999999999"/>
    <n v="3070.2359999999999"/>
    <n v="0"/>
    <n v="113952.99"/>
    <n v="5.1479452054794521"/>
    <n v="1266.1443333333334"/>
    <n v="130360.83300456623"/>
    <n v="244313.82300456625"/>
  </r>
  <r>
    <s v="R07914"/>
    <x v="6"/>
    <s v="Noble Portis  "/>
    <d v="2014-01-11T00:00:00"/>
    <s v="Banda 15"/>
    <x v="2"/>
    <n v="9475"/>
    <n v="473.75"/>
    <n v="1231.75"/>
    <n v="947.5"/>
    <n v="2653.0000000000005"/>
    <n v="2463.5"/>
    <n v="17244.5"/>
    <n v="661.35500000000002"/>
    <n v="1322.71"/>
    <n v="0"/>
    <n v="51733.5"/>
    <n v="3.978082191780822"/>
    <n v="574.81666666666672"/>
    <n v="45733.358904109591"/>
    <n v="97466.858904109598"/>
  </r>
  <r>
    <s v="R-7968"/>
    <x v="3"/>
    <s v="Veola Frase  "/>
    <d v="2012-08-21T00:00:00"/>
    <s v="Banda 15"/>
    <x v="2"/>
    <n v="14124"/>
    <n v="847.43999999999994"/>
    <n v="1553.64"/>
    <n v="1129.92"/>
    <n v="4802.1600000000008"/>
    <n v="5367.12"/>
    <n v="27824.28"/>
    <n v="1112.9712"/>
    <n v="2225.9423999999999"/>
    <n v="0"/>
    <n v="83472.84"/>
    <n v="5.3698630136986303"/>
    <n v="927.476"/>
    <n v="99608.381369863026"/>
    <n v="183081.22136986302"/>
  </r>
  <r>
    <s v="R-7575"/>
    <x v="6"/>
    <s v="Frankie Koester  "/>
    <d v="2013-03-24T00:00:00"/>
    <s v="Banda 17"/>
    <x v="2"/>
    <n v="28132"/>
    <n v="2250.56"/>
    <n v="3375.8399999999997"/>
    <n v="2531.88"/>
    <n v="10408.84"/>
    <n v="8439.6"/>
    <n v="55138.719999999994"/>
    <n v="2143.6584000000003"/>
    <n v="4287.3168000000005"/>
    <n v="0"/>
    <n v="165416.15999999997"/>
    <n v="4.7808219178082192"/>
    <n v="1837.9573333333331"/>
    <n v="175738.93406392692"/>
    <n v="341155.0940639269"/>
  </r>
  <r>
    <s v="G07889"/>
    <x v="3"/>
    <s v="Candelaria Loya  "/>
    <d v="2016-02-02T00:00:00"/>
    <s v="Banda 16"/>
    <x v="0"/>
    <n v="15906.000000000002"/>
    <n v="1113.4200000000003"/>
    <n v="1590.6000000000004"/>
    <n v="795.30000000000018"/>
    <n v="6362.4000000000015"/>
    <n v="6362.4000000000015"/>
    <n v="32130.120000000006"/>
    <n v="1283.6142000000004"/>
    <n v="2567.2284000000009"/>
    <n v="2567.2284000000009"/>
    <n v="96390.360000000015"/>
    <n v="1.9178082191780821"/>
    <n v="1071.0040000000001"/>
    <n v="41079.605479452053"/>
    <n v="137469.96547945208"/>
  </r>
  <r>
    <s v="L-8223"/>
    <x v="1"/>
    <s v="January Heslop  "/>
    <d v="2011-05-08T00:00:00"/>
    <s v="Banda 15"/>
    <x v="1"/>
    <n v="8469"/>
    <n v="677.52"/>
    <n v="931.59"/>
    <n v="169.38"/>
    <n v="3302.9100000000003"/>
    <n v="2794.77"/>
    <n v="16345.17"/>
    <n v="635.17500000000007"/>
    <n v="1270.3500000000001"/>
    <n v="0"/>
    <n v="49035.51"/>
    <n v="6.6602739726027398"/>
    <n v="544.83900000000006"/>
    <n v="72575.540219178089"/>
    <n v="121611.05021917808"/>
  </r>
  <r>
    <s v="L-7983"/>
    <x v="1"/>
    <s v="Heide Kardos  "/>
    <d v="2016-05-31T00:00:00"/>
    <s v="Banda 18"/>
    <x v="1"/>
    <n v="33288.300000000003"/>
    <n v="2330.1810000000005"/>
    <n v="3661.7130000000002"/>
    <n v="1664.4150000000002"/>
    <n v="11650.905000000001"/>
    <n v="9653.607"/>
    <n v="62249.120999999999"/>
    <n v="2393.4287699999995"/>
    <n v="4786.8575399999991"/>
    <n v="0"/>
    <n v="186747.36300000001"/>
    <n v="1.5917808219178082"/>
    <n v="2074.9706999999999"/>
    <n v="66057.9713260274"/>
    <n v="252805.33432602743"/>
  </r>
  <r>
    <s v="L-7941"/>
    <x v="4"/>
    <s v="Adalberto Mcferrin  "/>
    <d v="2016-06-16T00:00:00"/>
    <s v="Banda 15"/>
    <x v="1"/>
    <n v="10558.800000000001"/>
    <n v="950.29200000000003"/>
    <n v="1583.8200000000002"/>
    <n v="105.58800000000001"/>
    <n v="2639.7000000000003"/>
    <n v="3273.2280000000005"/>
    <n v="19111.428"/>
    <n v="750.73068000000012"/>
    <n v="1501.4613600000002"/>
    <n v="0"/>
    <n v="57334.284"/>
    <n v="1.547945205479452"/>
    <n v="637.04759999999999"/>
    <n v="19722.295561643834"/>
    <n v="77056.579561643826"/>
  </r>
  <r>
    <s v="L-7308"/>
    <x v="4"/>
    <s v="Audrea Franke  "/>
    <d v="2015-09-05T00:00:00"/>
    <s v="Banda 15"/>
    <x v="2"/>
    <n v="10671"/>
    <n v="1067.1000000000001"/>
    <n v="1387.23"/>
    <n v="853.68000000000006"/>
    <n v="4268.4000000000005"/>
    <n v="3841.56"/>
    <n v="22088.97"/>
    <n v="879.29040000000009"/>
    <n v="1758.5808000000002"/>
    <n v="0"/>
    <n v="66266.91"/>
    <n v="2.3287671232876712"/>
    <n v="736.29900000000009"/>
    <n v="34293.378082191783"/>
    <n v="100560.28808219178"/>
  </r>
  <r>
    <s v="L-7404"/>
    <x v="1"/>
    <s v="Lean Hersom  "/>
    <d v="2017-01-30T00:00:00"/>
    <s v="Banda 20"/>
    <x v="2"/>
    <n v="94089"/>
    <n v="8468.01"/>
    <n v="1881.78"/>
    <n v="14113.35"/>
    <n v="27285.809999999998"/>
    <n v="29167.59"/>
    <n v="175005.54"/>
    <n v="6971.9949000000006"/>
    <n v="13943.989800000001"/>
    <n v="0"/>
    <n v="525016.62"/>
    <n v="0.92328767123287669"/>
    <n v="5833.518"/>
    <n v="107720.30498630137"/>
    <n v="632736.92498630134"/>
  </r>
  <r>
    <s v="L-8408"/>
    <x v="0"/>
    <s v="Jayme Tolleson  "/>
    <d v="2014-09-29T00:00:00"/>
    <s v="Banda 16"/>
    <x v="4"/>
    <n v="19578.75"/>
    <n v="1762.0874999999999"/>
    <n v="783.15"/>
    <n v="2349.4499999999998"/>
    <n v="7244.1374999999998"/>
    <n v="5873.625"/>
    <n v="37591.200000000004"/>
    <n v="1470.3641250000001"/>
    <n v="2940.7282500000001"/>
    <n v="2940.7282500000001"/>
    <n v="112773.6"/>
    <n v="3.2630136986301368"/>
    <n v="1253.0400000000002"/>
    <n v="81773.733698630138"/>
    <n v="194547.33369863016"/>
  </r>
  <r>
    <s v="R-7304"/>
    <x v="7"/>
    <s v="Tomoko Parente  "/>
    <d v="2016-07-25T00:00:00"/>
    <s v="Banda 15"/>
    <x v="2"/>
    <n v="12970"/>
    <n v="648.5"/>
    <n v="1297"/>
    <n v="518.79999999999995"/>
    <n v="4928.6000000000004"/>
    <n v="3242.5"/>
    <n v="23605.4"/>
    <n v="880.66300000000001"/>
    <n v="1761.326"/>
    <n v="0"/>
    <n v="70816.200000000012"/>
    <n v="1.441095890410959"/>
    <n v="786.84666666666669"/>
    <n v="22678.429954337902"/>
    <n v="93494.629954337914"/>
  </r>
  <r>
    <s v="G07760"/>
    <x v="0"/>
    <s v="Cristopher Stroble  "/>
    <d v="2014-06-08T00:00:00"/>
    <s v="Banda 15"/>
    <x v="1"/>
    <n v="11474.1"/>
    <n v="803.18700000000013"/>
    <n v="1147.4100000000001"/>
    <n v="1147.4100000000001"/>
    <n v="4130.6760000000004"/>
    <n v="3901.1940000000004"/>
    <n v="22603.976999999999"/>
    <n v="892.68498"/>
    <n v="1785.36996"/>
    <n v="0"/>
    <n v="67811.930999999997"/>
    <n v="3.5726027397260274"/>
    <n v="753.46589999999992"/>
    <n v="53836.686772602734"/>
    <n v="121648.61777260274"/>
  </r>
  <r>
    <s v="R-7508"/>
    <x v="3"/>
    <s v="Kandace Navin  "/>
    <d v="2013-09-26T00:00:00"/>
    <s v="Banda 16"/>
    <x v="0"/>
    <n v="19362.2"/>
    <n v="968.11000000000013"/>
    <n v="1355.3540000000003"/>
    <n v="2904.33"/>
    <n v="6195.9040000000005"/>
    <n v="5227.7940000000008"/>
    <n v="36013.692000000003"/>
    <n v="1390.20596"/>
    <n v="2780.41192"/>
    <n v="2780.41192"/>
    <n v="108041.076"/>
    <n v="4.2712328767123289"/>
    <n v="1200.4564"/>
    <n v="102548.57685479452"/>
    <n v="210589.65285479452"/>
  </r>
  <r>
    <s v="L08393"/>
    <x v="0"/>
    <s v="Nathalie Boettcher  "/>
    <d v="2011-04-28T00:00:00"/>
    <s v="Banda 19"/>
    <x v="1"/>
    <n v="50878.8"/>
    <n v="3052.7280000000001"/>
    <n v="6105.4560000000001"/>
    <n v="1017.5760000000001"/>
    <n v="18825.155999999999"/>
    <n v="14754.851999999999"/>
    <n v="94634.567999999999"/>
    <n v="3602.2190399999999"/>
    <n v="7204.4380799999999"/>
    <n v="0"/>
    <n v="283903.70400000003"/>
    <n v="6.6876712328767125"/>
    <n v="3154.4856"/>
    <n v="421923.25203287671"/>
    <n v="705826.95603287674"/>
  </r>
  <r>
    <s v="L-8270"/>
    <x v="0"/>
    <s v="Margurite Everton  "/>
    <d v="2014-04-04T00:00:00"/>
    <s v="Banda 15"/>
    <x v="2"/>
    <n v="10848"/>
    <n v="976.31999999999994"/>
    <n v="1084.8"/>
    <n v="867.84"/>
    <n v="3037.4400000000005"/>
    <n v="4122.24"/>
    <n v="20936.64"/>
    <n v="850.48320000000012"/>
    <n v="1700.9664000000002"/>
    <n v="0"/>
    <n v="62809.919999999998"/>
    <n v="3.7506849315068491"/>
    <n v="697.88800000000003"/>
    <n v="52351.160109589036"/>
    <n v="115161.08010958903"/>
  </r>
  <r>
    <s v="L-8198"/>
    <x v="0"/>
    <s v="Brigida Arzate  "/>
    <d v="2017-08-12T00:00:00"/>
    <s v="Banda 18"/>
    <x v="2"/>
    <n v="30615"/>
    <n v="1530.75"/>
    <n v="612.30000000000007"/>
    <n v="3061.5"/>
    <n v="11021.4"/>
    <n v="9184.5"/>
    <n v="56025.450000000004"/>
    <n v="2161.4190000000003"/>
    <n v="4322.8380000000006"/>
    <n v="0"/>
    <n v="168076.35"/>
    <n v="0.39178082191780822"/>
    <n v="1867.5150000000001"/>
    <n v="14633.131232876713"/>
    <n v="182709.48123287671"/>
  </r>
  <r>
    <s v="L-7371"/>
    <x v="3"/>
    <s v="Wade Landen  "/>
    <d v="2012-08-07T00:00:00"/>
    <s v="Banda 18"/>
    <x v="2"/>
    <n v="38504"/>
    <n v="2310.2399999999998"/>
    <n v="1540.16"/>
    <n v="5005.5200000000004"/>
    <n v="12321.28"/>
    <n v="15401.6"/>
    <n v="75082.8"/>
    <n v="3053.3672000000001"/>
    <n v="6106.7344000000003"/>
    <n v="0"/>
    <n v="225248.40000000002"/>
    <n v="5.4082191780821915"/>
    <n v="2502.7600000000002"/>
    <n v="270709.49260273972"/>
    <n v="495957.89260273974"/>
  </r>
  <r>
    <s v="L08162"/>
    <x v="0"/>
    <s v="Herlinda Thorp  "/>
    <d v="2017-04-27T00:00:00"/>
    <s v="Banda 15"/>
    <x v="1"/>
    <n v="9612"/>
    <n v="576.72"/>
    <n v="1345.68"/>
    <n v="1249.56"/>
    <n v="2979.72"/>
    <n v="2499.12"/>
    <n v="18262.8"/>
    <n v="703.59840000000008"/>
    <n v="1407.1968000000002"/>
    <n v="0"/>
    <n v="54788.399999999994"/>
    <n v="0.68493150684931503"/>
    <n v="608.76"/>
    <n v="8339.17808219178"/>
    <n v="63127.578082191772"/>
  </r>
  <r>
    <s v="A08391"/>
    <x v="1"/>
    <s v="Mayme Gorney  "/>
    <d v="2016-05-12T00:00:00"/>
    <s v="Banda 15"/>
    <x v="2"/>
    <n v="12837"/>
    <n v="1026.96"/>
    <n v="385.11"/>
    <n v="256.74"/>
    <n v="3209.25"/>
    <n v="4107.84"/>
    <n v="21822.899999999998"/>
    <n v="858.7953"/>
    <n v="1717.5906"/>
    <n v="0"/>
    <n v="65468.7"/>
    <n v="1.6438356164383561"/>
    <n v="727.43"/>
    <n v="23915.506849315065"/>
    <n v="89384.206849315058"/>
  </r>
  <r>
    <s v="G07547"/>
    <x v="3"/>
    <s v="Marinda Skelley  "/>
    <d v="2014-03-02T00:00:00"/>
    <s v="Banda 15"/>
    <x v="1"/>
    <n v="13788"/>
    <n v="827.28"/>
    <n v="1654.56"/>
    <n v="1103.04"/>
    <n v="3998.5199999999995"/>
    <n v="5239.4400000000005"/>
    <n v="26610.840000000004"/>
    <n v="1071.3276000000001"/>
    <n v="2142.6552000000001"/>
    <n v="0"/>
    <n v="79832.520000000019"/>
    <n v="3.8410958904109589"/>
    <n v="887.02800000000013"/>
    <n v="68143.192109589043"/>
    <n v="147975.71210958908"/>
  </r>
  <r>
    <s v="G-7952"/>
    <x v="3"/>
    <s v="Edyth Judkins  "/>
    <d v="2016-08-28T00:00:00"/>
    <s v="Banda 15"/>
    <x v="2"/>
    <n v="8381"/>
    <n v="586.67000000000007"/>
    <n v="251.42999999999998"/>
    <n v="83.81"/>
    <n v="2346.6800000000003"/>
    <n v="2430.4899999999998"/>
    <n v="14080.08"/>
    <n v="541.4126"/>
    <n v="1082.8252"/>
    <n v="0"/>
    <n v="42240.24"/>
    <n v="1.3479452054794521"/>
    <n v="469.33600000000001"/>
    <n v="12652.784219178084"/>
    <n v="54893.024219178085"/>
  </r>
  <r>
    <s v="R07710"/>
    <x v="0"/>
    <s v="Coreen Washer  "/>
    <d v="2011-08-14T00:00:00"/>
    <s v="Banda 17"/>
    <x v="3"/>
    <n v="21093"/>
    <n v="1054.6500000000001"/>
    <n v="2531.16"/>
    <n v="2320.23"/>
    <n v="8015.34"/>
    <n v="8226.27"/>
    <n v="43240.650000000009"/>
    <n v="1729.6260000000002"/>
    <n v="3459.2520000000004"/>
    <n v="0"/>
    <n v="129721.95000000003"/>
    <n v="6.3917808219178083"/>
    <n v="1441.3550000000002"/>
    <n v="184256.50493150688"/>
    <n v="313978.45493150689"/>
  </r>
  <r>
    <s v="G-7809"/>
    <x v="0"/>
    <s v="Emmy Trader  "/>
    <d v="2016-03-18T00:00:00"/>
    <s v="Banda 17"/>
    <x v="2"/>
    <n v="25334"/>
    <n v="2026.72"/>
    <n v="1773.38"/>
    <n v="2280.06"/>
    <n v="9373.58"/>
    <n v="7600.2"/>
    <n v="48387.94"/>
    <n v="1879.7828"/>
    <n v="3759.5655999999999"/>
    <n v="0"/>
    <n v="145163.82"/>
    <n v="1.7945205479452055"/>
    <n v="1612.9313333333334"/>
    <n v="57888.768401826492"/>
    <n v="203052.58840182651"/>
  </r>
  <r>
    <s v="G07743"/>
    <x v="0"/>
    <s v="Elma Matheney  "/>
    <d v="2016-06-15T00:00:00"/>
    <s v="Banda 19"/>
    <x v="2"/>
    <n v="49376"/>
    <n v="3950.08"/>
    <n v="6418.88"/>
    <n v="4937.6000000000004"/>
    <n v="13825.28"/>
    <n v="19256.64"/>
    <n v="97764.479999999996"/>
    <n v="3984.6432000000004"/>
    <n v="7969.2864000000009"/>
    <n v="0"/>
    <n v="293293.44"/>
    <n v="1.5506849315068494"/>
    <n v="3258.8159999999998"/>
    <n v="101067.93731506848"/>
    <n v="394361.3773150685"/>
  </r>
  <r>
    <s v="R-8222"/>
    <x v="0"/>
    <s v="Valeria Boothby  "/>
    <d v="2016-11-01T00:00:00"/>
    <s v="Banda 15"/>
    <x v="2"/>
    <n v="14048"/>
    <n v="1264.32"/>
    <n v="140.47999999999999"/>
    <n v="140.47999999999999"/>
    <n v="4073.9199999999996"/>
    <n v="4073.9199999999996"/>
    <n v="23741.119999999995"/>
    <n v="917.33439999999996"/>
    <n v="1834.6687999999999"/>
    <n v="0"/>
    <n v="71223.359999999986"/>
    <n v="1.1698630136986301"/>
    <n v="791.37066666666647"/>
    <n v="18515.905461187209"/>
    <n v="89739.265461187199"/>
  </r>
  <r>
    <s v="L07349"/>
    <x v="3"/>
    <s v="Edyth Judkins  "/>
    <d v="2011-01-16T00:00:00"/>
    <s v="Banda 17"/>
    <x v="0"/>
    <n v="23333.200000000001"/>
    <n v="2333.3200000000002"/>
    <n v="3499.98"/>
    <n v="933.32800000000009"/>
    <n v="9333.2800000000007"/>
    <n v="9099.9480000000003"/>
    <n v="48533.055999999997"/>
    <n v="1943.6555599999999"/>
    <n v="3887.3111199999998"/>
    <n v="3887.3111199999998"/>
    <n v="145599.16800000001"/>
    <n v="6.9671232876712326"/>
    <n v="1617.7685333333332"/>
    <n v="225423.856452968"/>
    <n v="371023.02445296803"/>
  </r>
  <r>
    <s v="L-7893"/>
    <x v="7"/>
    <s v="Graciela Hufford  "/>
    <d v="2016-01-14T00:00:00"/>
    <s v="Banda 15"/>
    <x v="2"/>
    <n v="13276"/>
    <n v="796.56"/>
    <n v="929.32"/>
    <n v="1327.6000000000001"/>
    <n v="4381.08"/>
    <n v="5310.4000000000005"/>
    <n v="26020.959999999999"/>
    <n v="1052.7868000000001"/>
    <n v="2105.5736000000002"/>
    <n v="0"/>
    <n v="78062.880000000005"/>
    <n v="1.9698630136986301"/>
    <n v="867.3653333333333"/>
    <n v="34171.817789954337"/>
    <n v="112234.69778995434"/>
  </r>
  <r>
    <s v="A07744"/>
    <x v="0"/>
    <s v="Adelia Monty  "/>
    <d v="2016-09-19T00:00:00"/>
    <s v="Banda 15"/>
    <x v="2"/>
    <n v="14578"/>
    <n v="728.90000000000009"/>
    <n v="1020.4600000000002"/>
    <n v="1457.8000000000002"/>
    <n v="3790.28"/>
    <n v="5393.86"/>
    <n v="26969.3"/>
    <n v="1086.0609999999999"/>
    <n v="2172.1219999999998"/>
    <n v="0"/>
    <n v="80907.899999999994"/>
    <n v="1.2876712328767124"/>
    <n v="898.97666666666669"/>
    <n v="23151.727853881279"/>
    <n v="104059.62785388128"/>
  </r>
  <r>
    <s v="L-7932"/>
    <x v="0"/>
    <s v="Jeane Putney  "/>
    <d v="2017-09-21T00:00:00"/>
    <s v="Banda 16"/>
    <x v="2"/>
    <n v="19743"/>
    <n v="1184.58"/>
    <n v="197.43"/>
    <n v="1776.87"/>
    <n v="6910.0499999999993"/>
    <n v="6515.1900000000005"/>
    <n v="36327.120000000003"/>
    <n v="1423.4703"/>
    <n v="2846.9405999999999"/>
    <n v="0"/>
    <n v="108981.36000000002"/>
    <n v="0.28219178082191781"/>
    <n v="1210.904"/>
    <n v="6834.1431232876721"/>
    <n v="115815.50312328769"/>
  </r>
  <r>
    <s v="G07367"/>
    <x v="5"/>
    <s v="Lynne Gainey  "/>
    <d v="2014-11-10T00:00:00"/>
    <s v="Banda 15"/>
    <x v="1"/>
    <n v="7957.8"/>
    <n v="636.62400000000002"/>
    <n v="795.78000000000009"/>
    <n v="159.15600000000001"/>
    <n v="2387.34"/>
    <n v="2546.4960000000001"/>
    <n v="14483.196000000004"/>
    <n v="566.59536000000003"/>
    <n v="1133.1907200000001"/>
    <n v="0"/>
    <n v="43449.588000000011"/>
    <n v="3.1479452054794521"/>
    <n v="482.77320000000014"/>
    <n v="30394.871605479464"/>
    <n v="73844.459605479467"/>
  </r>
  <r>
    <s v="L-7415"/>
    <x v="0"/>
    <s v="Audrie Ehlert  "/>
    <d v="2011-09-08T00:00:00"/>
    <s v="Banda 15"/>
    <x v="0"/>
    <n v="9225.7000000000007"/>
    <n v="830.31299999999999"/>
    <n v="830.31299999999999"/>
    <n v="276.77100000000002"/>
    <n v="2398.6820000000002"/>
    <n v="2675.453"/>
    <n v="16237.232000000002"/>
    <n v="632.88301999999999"/>
    <n v="1265.76604"/>
    <n v="1265.76604"/>
    <n v="48711.696000000004"/>
    <n v="6.3232876712328769"/>
    <n v="541.24106666666671"/>
    <n v="68448.459280365292"/>
    <n v="117160.15528036529"/>
  </r>
  <r>
    <s v="G-8030"/>
    <x v="1"/>
    <s v="Erich Gattis  "/>
    <d v="2012-11-30T00:00:00"/>
    <s v="Banda 15"/>
    <x v="0"/>
    <n v="14895.1"/>
    <n v="893.70600000000002"/>
    <n v="2085.3140000000003"/>
    <n v="2234.2649999999999"/>
    <n v="5958.0400000000009"/>
    <n v="4319.5789999999997"/>
    <n v="30386.004000000001"/>
    <n v="1176.7129"/>
    <n v="2353.4258"/>
    <n v="2353.4258"/>
    <n v="91158.012000000002"/>
    <n v="5.0931506849315067"/>
    <n v="1012.8668"/>
    <n v="103173.66472328767"/>
    <n v="194331.67672328767"/>
  </r>
  <r>
    <s v="R-7971"/>
    <x v="2"/>
    <s v="Elton Verrier  "/>
    <d v="2014-09-30T00:00:00"/>
    <s v="Banda 16"/>
    <x v="2"/>
    <n v="22760"/>
    <n v="2048.4"/>
    <n v="1365.6"/>
    <n v="2503.6"/>
    <n v="6145.2000000000007"/>
    <n v="5690"/>
    <n v="40512.800000000003"/>
    <n v="1568.164"/>
    <n v="3136.328"/>
    <n v="0"/>
    <n v="121538.40000000001"/>
    <n v="3.2602739726027399"/>
    <n v="1350.4266666666667"/>
    <n v="88055.218264840179"/>
    <n v="209593.61826484019"/>
  </r>
  <r>
    <s v="L07921"/>
    <x v="1"/>
    <s v="Edwardo Hardrick  "/>
    <d v="2013-09-14T00:00:00"/>
    <s v="Banda 17"/>
    <x v="2"/>
    <n v="26676"/>
    <n v="2134.08"/>
    <n v="1067.04"/>
    <n v="1867.3200000000002"/>
    <n v="8269.56"/>
    <n v="9336.5999999999985"/>
    <n v="49350.6"/>
    <n v="1966.0212000000001"/>
    <n v="3932.0424000000003"/>
    <n v="0"/>
    <n v="148051.79999999999"/>
    <n v="4.3041095890410963"/>
    <n v="1645.02"/>
    <n v="141606.92712328769"/>
    <n v="289658.72712328768"/>
  </r>
  <r>
    <s v="R-7538"/>
    <x v="0"/>
    <s v="Sterling Huston  "/>
    <d v="2012-10-28T00:00:00"/>
    <s v="Banda 15"/>
    <x v="2"/>
    <n v="13875"/>
    <n v="1387.5"/>
    <n v="277.5"/>
    <n v="1665"/>
    <n v="3468.75"/>
    <n v="4162.5"/>
    <n v="24836.25"/>
    <n v="989.28750000000002"/>
    <n v="1978.575"/>
    <n v="0"/>
    <n v="74508.75"/>
    <n v="5.183561643835616"/>
    <n v="827.875"/>
    <n v="85826.821917808207"/>
    <n v="160335.57191780821"/>
  </r>
  <r>
    <s v="A07756"/>
    <x v="1"/>
    <s v="Herlinda Thorp  "/>
    <d v="2016-12-28T00:00:00"/>
    <s v="Banda 16"/>
    <x v="2"/>
    <n v="15897"/>
    <n v="794.85"/>
    <n v="158.97"/>
    <n v="635.88"/>
    <n v="4610.13"/>
    <n v="3974.25"/>
    <n v="26071.08"/>
    <n v="979.25520000000006"/>
    <n v="1958.5104000000001"/>
    <n v="0"/>
    <n v="78213.240000000005"/>
    <n v="1.0136986301369864"/>
    <n v="869.03600000000006"/>
    <n v="17618.812054794522"/>
    <n v="95832.052054794534"/>
  </r>
  <r>
    <s v="A08388"/>
    <x v="3"/>
    <s v="Gabrielle Merriman  "/>
    <d v="2016-02-08T00:00:00"/>
    <s v="Banda 15"/>
    <x v="4"/>
    <n v="19312.5"/>
    <n v="1931.25"/>
    <n v="2124.375"/>
    <n v="2317.5"/>
    <n v="4828.125"/>
    <n v="5600.625"/>
    <n v="36114.375"/>
    <n v="1432.9875"/>
    <n v="2865.9749999999999"/>
    <n v="2865.9749999999999"/>
    <n v="108343.125"/>
    <n v="1.9013698630136986"/>
    <n v="1203.8125"/>
    <n v="45777.856164383564"/>
    <n v="154120.98116438356"/>
  </r>
  <r>
    <s v="A-7855"/>
    <x v="3"/>
    <s v="Concepcion Sevin  "/>
    <d v="2015-12-28T00:00:00"/>
    <s v="Banda 15"/>
    <x v="1"/>
    <n v="13417.2"/>
    <n v="1073.376"/>
    <n v="1744.2360000000001"/>
    <n v="268.34399999999999"/>
    <n v="4964.3640000000005"/>
    <n v="4830.192"/>
    <n v="26297.712000000003"/>
    <n v="1037.1495600000001"/>
    <n v="2074.2991200000001"/>
    <n v="0"/>
    <n v="78893.136000000013"/>
    <n v="2.0164383561643837"/>
    <n v="876.59040000000016"/>
    <n v="35351.810104109602"/>
    <n v="114244.94610410961"/>
  </r>
  <r>
    <s v="G-8181"/>
    <x v="0"/>
    <s v="Sarai Darosa  "/>
    <d v="2014-02-16T00:00:00"/>
    <s v="Banda 15"/>
    <x v="1"/>
    <n v="9977.4"/>
    <n v="498.87"/>
    <n v="1097.5139999999999"/>
    <n v="997.74"/>
    <n v="2793.672"/>
    <n v="2993.22"/>
    <n v="18358.416000000001"/>
    <n v="716.37732000000005"/>
    <n v="1432.7546400000001"/>
    <n v="0"/>
    <n v="55075.248000000007"/>
    <n v="3.8794520547945206"/>
    <n v="611.94720000000007"/>
    <n v="47480.396449315071"/>
    <n v="102555.64444931508"/>
  </r>
  <r>
    <s v="A-7697"/>
    <x v="7"/>
    <s v="Roosevelt Saleem  "/>
    <d v="2013-04-22T00:00:00"/>
    <s v="Banda 15"/>
    <x v="1"/>
    <n v="9288.9"/>
    <n v="464.44499999999999"/>
    <n v="278.66699999999997"/>
    <n v="1393.3349999999998"/>
    <n v="2600.8920000000003"/>
    <n v="2786.6699999999996"/>
    <n v="16812.908999999996"/>
    <n v="660.44078999999999"/>
    <n v="1320.88158"/>
    <n v="0"/>
    <n v="50438.726999999984"/>
    <n v="4.7013698630136984"/>
    <n v="560.43029999999987"/>
    <n v="52695.80245479451"/>
    <n v="103134.52945479449"/>
  </r>
  <r>
    <s v="L-7493"/>
    <x v="1"/>
    <s v="Quinn Coller  "/>
    <d v="2012-07-18T00:00:00"/>
    <s v="Banda 15"/>
    <x v="0"/>
    <n v="15957.7"/>
    <n v="957.46199999999999"/>
    <n v="1117.0390000000002"/>
    <n v="797.8850000000001"/>
    <n v="5425.6180000000004"/>
    <n v="5744.7719999999999"/>
    <n v="30000.475999999999"/>
    <n v="1185.6571100000001"/>
    <n v="2371.3142200000002"/>
    <n v="2371.3142200000002"/>
    <n v="90001.428"/>
    <n v="5.463013698630137"/>
    <n v="1000.0158666666666"/>
    <n v="109262.00756894976"/>
    <n v="199263.43556894976"/>
  </r>
  <r>
    <s v="A08091"/>
    <x v="3"/>
    <s v="Enrique Kehrer  "/>
    <d v="2014-03-22T00:00:00"/>
    <s v="Banda 15"/>
    <x v="2"/>
    <n v="11509"/>
    <n v="805.63000000000011"/>
    <n v="575.45000000000005"/>
    <n v="1150.9000000000001"/>
    <n v="4603.6000000000004"/>
    <n v="3682.88"/>
    <n v="22327.460000000003"/>
    <n v="870.08040000000005"/>
    <n v="1740.1608000000001"/>
    <n v="0"/>
    <n v="66982.38"/>
    <n v="3.7863013698630139"/>
    <n v="744.24866666666674"/>
    <n v="56358.994922374441"/>
    <n v="123341.37492237444"/>
  </r>
  <r>
    <s v="R07986"/>
    <x v="6"/>
    <s v="Kimi Witter  "/>
    <d v="2016-03-28T00:00:00"/>
    <s v="Banda 16"/>
    <x v="2"/>
    <n v="22131"/>
    <n v="2213.1"/>
    <n v="1770.48"/>
    <n v="885.24"/>
    <n v="6639.3"/>
    <n v="7967.16"/>
    <n v="41606.28"/>
    <n v="1668.6774"/>
    <n v="3337.3548000000001"/>
    <n v="0"/>
    <n v="124818.84"/>
    <n v="1.7671232876712328"/>
    <n v="1386.876"/>
    <n v="49015.617534246572"/>
    <n v="173834.45753424655"/>
  </r>
  <r>
    <s v="G07717"/>
    <x v="0"/>
    <s v="Tyrell Herrmann  "/>
    <d v="2013-02-09T00:00:00"/>
    <s v="Banda 16"/>
    <x v="1"/>
    <n v="19378.8"/>
    <n v="1162.7279999999998"/>
    <n v="387.57600000000002"/>
    <n v="193.78800000000001"/>
    <n v="5619.851999999999"/>
    <n v="6395.0039999999999"/>
    <n v="33137.748"/>
    <n v="1292.5659599999999"/>
    <n v="2585.1319199999998"/>
    <n v="0"/>
    <n v="99413.244000000006"/>
    <n v="4.8986301369863012"/>
    <n v="1104.5916"/>
    <n v="108219.71401643835"/>
    <n v="207632.95801643835"/>
  </r>
  <r>
    <s v="G07809"/>
    <x v="1"/>
    <s v="Nathalie Boettcher  "/>
    <d v="2017-10-19T00:00:00"/>
    <s v="Banda 15"/>
    <x v="2"/>
    <n v="8522"/>
    <n v="596.54000000000008"/>
    <n v="511.32"/>
    <n v="766.98"/>
    <n v="2386.1600000000003"/>
    <n v="2300.94"/>
    <n v="15083.94"/>
    <n v="582.90480000000002"/>
    <n v="1165.8096"/>
    <n v="0"/>
    <n v="45251.82"/>
    <n v="0.20547945205479451"/>
    <n v="502.798"/>
    <n v="2066.2931506849313"/>
    <n v="47318.113150684934"/>
  </r>
  <r>
    <s v="G-7786"/>
    <x v="6"/>
    <s v="Kelley Bonenfant  "/>
    <d v="2016-11-17T00:00:00"/>
    <s v="Banda 17"/>
    <x v="1"/>
    <n v="25020.9"/>
    <n v="1251.0450000000001"/>
    <n v="1501.2540000000001"/>
    <n v="1751.4630000000002"/>
    <n v="9507.9420000000009"/>
    <n v="8507.1060000000016"/>
    <n v="47539.71"/>
    <n v="1854.0486900000003"/>
    <n v="3708.0973800000006"/>
    <n v="0"/>
    <n v="142619.13"/>
    <n v="1.1260273972602739"/>
    <n v="1584.6569999999999"/>
    <n v="35687.343945205474"/>
    <n v="178306.47394520548"/>
  </r>
  <r>
    <s v="G07895"/>
    <x v="1"/>
    <s v="Juliet Pass  "/>
    <d v="2013-08-06T00:00:00"/>
    <s v="Banda 16"/>
    <x v="2"/>
    <n v="22477"/>
    <n v="1573.39"/>
    <n v="1573.39"/>
    <n v="2697.24"/>
    <n v="5619.25"/>
    <n v="7642.18"/>
    <n v="41582.449999999997"/>
    <n v="1670.0410999999999"/>
    <n v="3340.0821999999998"/>
    <n v="0"/>
    <n v="124747.34999999999"/>
    <n v="4.4109589041095889"/>
    <n v="1386.0816666666665"/>
    <n v="122278.98538812784"/>
    <n v="247026.33538812783"/>
  </r>
  <r>
    <s v="A-7388"/>
    <x v="3"/>
    <s v="Jayme Tolleson  "/>
    <d v="2012-08-20T00:00:00"/>
    <s v="Banda 16"/>
    <x v="2"/>
    <n v="17416"/>
    <n v="1393.28"/>
    <n v="2264.08"/>
    <n v="696.64"/>
    <n v="4876.4800000000005"/>
    <n v="6269.76"/>
    <n v="32916.239999999998"/>
    <n v="1316.6496000000002"/>
    <n v="2633.2992000000004"/>
    <n v="0"/>
    <n v="98748.72"/>
    <n v="5.3726027397260276"/>
    <n v="1097.2079999999999"/>
    <n v="117897.25413698629"/>
    <n v="216645.9741369863"/>
  </r>
  <r>
    <s v="L-7843"/>
    <x v="3"/>
    <s v="Shenika Lamont  "/>
    <d v="2015-11-16T00:00:00"/>
    <s v="Banda 15"/>
    <x v="2"/>
    <n v="11900"/>
    <n v="1071"/>
    <n v="238"/>
    <n v="357"/>
    <n v="4403"/>
    <n v="3332.0000000000005"/>
    <n v="21301"/>
    <n v="813.96"/>
    <n v="1627.92"/>
    <n v="0"/>
    <n v="63903"/>
    <n v="2.1315068493150684"/>
    <n v="710.0333333333333"/>
    <n v="30268.818264840182"/>
    <n v="94171.818264840185"/>
  </r>
  <r>
    <s v="L-8198"/>
    <x v="3"/>
    <s v="Margurite Everton  "/>
    <d v="2016-10-22T00:00:00"/>
    <s v="Banda 19"/>
    <x v="1"/>
    <n v="57000.6"/>
    <n v="3990.0420000000004"/>
    <n v="1140.0119999999999"/>
    <n v="6840.0719999999992"/>
    <n v="19380.204000000002"/>
    <n v="16530.173999999999"/>
    <n v="104881.10399999999"/>
    <n v="4075.5428999999999"/>
    <n v="8151.0857999999998"/>
    <n v="0"/>
    <n v="314643.31199999998"/>
    <n v="1.1972602739726028"/>
    <n v="3496.0367999999999"/>
    <n v="83713.319539726042"/>
    <n v="398356.63153972605"/>
  </r>
  <r>
    <s v="L08167"/>
    <x v="0"/>
    <s v="Adelia Monty  "/>
    <d v="2016-05-03T00:00:00"/>
    <s v="Banda 15"/>
    <x v="4"/>
    <n v="12423.75"/>
    <n v="745.42499999999995"/>
    <n v="1366.6125"/>
    <n v="1118.1375"/>
    <n v="4596.7875000000004"/>
    <n v="4969.5"/>
    <n v="25220.212500000001"/>
    <n v="1013.778"/>
    <n v="2027.556"/>
    <n v="2027.556"/>
    <n v="75660.637500000012"/>
    <n v="1.6684931506849314"/>
    <n v="840.67375000000004"/>
    <n v="28053.16787671233"/>
    <n v="103713.80537671235"/>
  </r>
  <r>
    <s v="R-7727"/>
    <x v="0"/>
    <s v="Lindsey Eckel  "/>
    <d v="2017-08-25T00:00:00"/>
    <s v="Banda 15"/>
    <x v="2"/>
    <n v="11011"/>
    <n v="770.7700000000001"/>
    <n v="1211.21"/>
    <n v="550.55000000000007"/>
    <n v="3743.7400000000002"/>
    <n v="3633.63"/>
    <n v="20920.900000000001"/>
    <n v="819.21839999999997"/>
    <n v="1638.4367999999999"/>
    <n v="0"/>
    <n v="62762.700000000004"/>
    <n v="0.35616438356164382"/>
    <n v="697.36333333333334"/>
    <n v="4967.5196347031961"/>
    <n v="67730.2196347032"/>
  </r>
  <r>
    <s v="L-8439"/>
    <x v="3"/>
    <s v="Kelley Bonenfant  "/>
    <d v="2013-03-16T00:00:00"/>
    <s v="Banda 15"/>
    <x v="2"/>
    <n v="15030"/>
    <n v="1202.4000000000001"/>
    <n v="1052.1000000000001"/>
    <n v="1653.3"/>
    <n v="5410.8"/>
    <n v="6012"/>
    <n v="30360.6"/>
    <n v="1230.9569999999999"/>
    <n v="2461.9139999999998"/>
    <n v="0"/>
    <n v="91081.799999999988"/>
    <n v="4.8027397260273972"/>
    <n v="1012.02"/>
    <n v="97209.373150684944"/>
    <n v="188291.17315068492"/>
  </r>
  <r>
    <s v="A-7465"/>
    <x v="1"/>
    <s v="Juliet Pass  "/>
    <d v="2011-03-16T00:00:00"/>
    <s v="Banda 15"/>
    <x v="0"/>
    <n v="10719.5"/>
    <n v="750.36500000000012"/>
    <n v="321.58499999999998"/>
    <n v="1500.7300000000002"/>
    <n v="3430.2400000000002"/>
    <n v="3966.2150000000001"/>
    <n v="20688.634999999998"/>
    <n v="835.04905000000008"/>
    <n v="1670.0981000000002"/>
    <n v="1670.0981000000002"/>
    <n v="62065.904999999999"/>
    <n v="6.8054794520547945"/>
    <n v="689.62116666666657"/>
    <n v="93864.053589041083"/>
    <n v="155929.95858904108"/>
  </r>
  <r>
    <s v="A-7613"/>
    <x v="3"/>
    <s v="Margareta Schwing  "/>
    <d v="2013-08-17T00:00:00"/>
    <s v="Banda 15"/>
    <x v="2"/>
    <n v="15012"/>
    <n v="1351.08"/>
    <n v="300.24"/>
    <n v="300.24"/>
    <n v="4953.96"/>
    <n v="5254.2"/>
    <n v="27171.72"/>
    <n v="1074.8592000000001"/>
    <n v="2149.7184000000002"/>
    <n v="0"/>
    <n v="81515.16"/>
    <n v="4.3808219178082188"/>
    <n v="905.72400000000005"/>
    <n v="79356.311013698622"/>
    <n v="160871.47101369861"/>
  </r>
  <r>
    <s v="A-7686"/>
    <x v="0"/>
    <s v="Elayne Gauger  "/>
    <d v="2016-07-25T00:00:00"/>
    <s v="Banda 16"/>
    <x v="0"/>
    <n v="16506.600000000002"/>
    <n v="1155.4620000000002"/>
    <n v="990.39600000000007"/>
    <n v="2475.9900000000002"/>
    <n v="5777.31"/>
    <n v="6272.5080000000007"/>
    <n v="33178.266000000003"/>
    <n v="1340.3359200000002"/>
    <n v="2680.6718400000004"/>
    <n v="2680.6718400000004"/>
    <n v="99534.79800000001"/>
    <n v="1.441095890410959"/>
    <n v="1105.9422000000002"/>
    <n v="31875.375189041104"/>
    <n v="131410.17318904112"/>
  </r>
  <r>
    <s v="A-7804"/>
    <x v="0"/>
    <s v="Laverna Goble  "/>
    <d v="2012-09-12T00:00:00"/>
    <s v="Banda 17"/>
    <x v="1"/>
    <n v="28183.5"/>
    <n v="1691.01"/>
    <n v="281.83499999999998"/>
    <n v="3100.1849999999999"/>
    <n v="10146.06"/>
    <n v="7609.5450000000001"/>
    <n v="51012.134999999995"/>
    <n v="1950.2982000000002"/>
    <n v="3900.5964000000004"/>
    <n v="0"/>
    <n v="153036.40499999997"/>
    <n v="5.3095890410958901"/>
    <n v="1700.4044999999999"/>
    <n v="180568.98197260272"/>
    <n v="333605.38697260269"/>
  </r>
  <r>
    <s v="R-7950"/>
    <x v="3"/>
    <s v="Noble Portis  "/>
    <d v="2012-12-14T00:00:00"/>
    <s v="Banda 17"/>
    <x v="0"/>
    <n v="26680.500000000004"/>
    <n v="1334.0250000000003"/>
    <n v="266.80500000000006"/>
    <n v="2934.8550000000005"/>
    <n v="10138.590000000002"/>
    <n v="8804.5650000000023"/>
    <n v="50159.340000000011"/>
    <n v="1958.3487000000005"/>
    <n v="3916.6974000000009"/>
    <n v="3916.6974000000009"/>
    <n v="150478.02000000002"/>
    <n v="5.0547945205479454"/>
    <n v="1671.9780000000003"/>
    <n v="169030.10465753428"/>
    <n v="319508.1246575343"/>
  </r>
  <r>
    <s v="G07905"/>
    <x v="3"/>
    <s v="Cristopher Stroble  "/>
    <d v="2013-04-14T00:00:00"/>
    <s v="Banda 16"/>
    <x v="1"/>
    <n v="18465.3"/>
    <n v="1661.877"/>
    <n v="2031.183"/>
    <n v="184.65299999999999"/>
    <n v="7201.4669999999996"/>
    <n v="5908.8959999999997"/>
    <n v="35453.375999999997"/>
    <n v="1373.8183200000001"/>
    <n v="2747.6366400000002"/>
    <n v="0"/>
    <n v="106360.128"/>
    <n v="4.7232876712328764"/>
    <n v="1181.7791999999999"/>
    <n v="111637.66250958903"/>
    <n v="217997.79050958902"/>
  </r>
  <r>
    <s v="A-8454"/>
    <x v="3"/>
    <s v="Adelia Monty  "/>
    <d v="2012-02-12T00:00:00"/>
    <s v="Banda 15"/>
    <x v="2"/>
    <n v="14484"/>
    <n v="1448.4"/>
    <n v="144.84"/>
    <n v="579.36"/>
    <n v="3621"/>
    <n v="3910.6800000000003"/>
    <n v="24188.28"/>
    <n v="938.56319999999994"/>
    <n v="1877.1263999999999"/>
    <n v="0"/>
    <n v="72564.84"/>
    <n v="5.8931506849315065"/>
    <n v="806.27599999999995"/>
    <n v="95030.119232876692"/>
    <n v="167594.95923287669"/>
  </r>
  <r>
    <s v="A-7981"/>
    <x v="0"/>
    <s v="Lynne Gainey  "/>
    <d v="2016-02-25T00:00:00"/>
    <s v="Banda 15"/>
    <x v="2"/>
    <n v="14878"/>
    <n v="1190.24"/>
    <n v="446.34"/>
    <n v="148.78"/>
    <n v="5058.5200000000004"/>
    <n v="4760.96"/>
    <n v="26482.839999999997"/>
    <n v="1028.0698"/>
    <n v="2056.1396"/>
    <n v="0"/>
    <n v="79448.51999999999"/>
    <n v="1.8547945205479452"/>
    <n v="882.76133333333325"/>
    <n v="32746.817680365297"/>
    <n v="112195.33768036528"/>
  </r>
  <r>
    <s v="G08046"/>
    <x v="1"/>
    <s v="Veola Frase  "/>
    <d v="2016-08-22T00:00:00"/>
    <s v="Banda 15"/>
    <x v="2"/>
    <n v="12237"/>
    <n v="1223.7"/>
    <n v="1223.7"/>
    <n v="122.37"/>
    <n v="4894.8"/>
    <n v="3548.7299999999996"/>
    <n v="23250.300000000003"/>
    <n v="890.85360000000003"/>
    <n v="1781.7072000000001"/>
    <n v="0"/>
    <n v="69750.900000000009"/>
    <n v="1.3643835616438356"/>
    <n v="775.0100000000001"/>
    <n v="21148.218082191783"/>
    <n v="90899.118082191795"/>
  </r>
  <r>
    <s v="G08402"/>
    <x v="6"/>
    <s v="Ladawn Karner  "/>
    <d v="2014-09-22T00:00:00"/>
    <s v="Banda 15"/>
    <x v="1"/>
    <n v="10128.6"/>
    <n v="709.00200000000007"/>
    <n v="810.28800000000001"/>
    <n v="1114.146"/>
    <n v="2937.2939999999999"/>
    <n v="3139.866"/>
    <n v="18839.196000000004"/>
    <n v="742.42637999999999"/>
    <n v="1484.85276"/>
    <n v="0"/>
    <n v="56517.588000000011"/>
    <n v="3.2821917808219179"/>
    <n v="627.97320000000013"/>
    <n v="41222.569512328781"/>
    <n v="97740.157512328791"/>
  </r>
  <r>
    <s v="A08447"/>
    <x v="1"/>
    <s v="Elma Matheney  "/>
    <d v="2011-07-31T00:00:00"/>
    <s v="Banda 18"/>
    <x v="2"/>
    <n v="42541"/>
    <n v="2127.0500000000002"/>
    <n v="850.82"/>
    <n v="425.41"/>
    <n v="14889.349999999999"/>
    <n v="15740.17"/>
    <n v="76573.8"/>
    <n v="3007.6487000000002"/>
    <n v="6015.2974000000004"/>
    <n v="0"/>
    <n v="229721.40000000002"/>
    <n v="6.4301369863013695"/>
    <n v="2552.46"/>
    <n v="328253.34904109588"/>
    <n v="557974.74904109584"/>
  </r>
  <r>
    <s v="G08147"/>
    <x v="1"/>
    <s v="Lindsey Eckel  "/>
    <d v="2012-06-08T00:00:00"/>
    <s v="Banda 15"/>
    <x v="0"/>
    <n v="16465.900000000001"/>
    <n v="1152.6130000000003"/>
    <n v="1481.931"/>
    <n v="1317.2720000000002"/>
    <n v="4775.1109999999999"/>
    <n v="5269.0880000000006"/>
    <n v="30461.915000000005"/>
    <n v="1200.36411"/>
    <n v="2400.72822"/>
    <n v="2400.72822"/>
    <n v="91385.74500000001"/>
    <n v="5.5726027397260278"/>
    <n v="1015.3971666666669"/>
    <n v="113168.10065753428"/>
    <n v="204553.84565753429"/>
  </r>
  <r>
    <s v="A07439"/>
    <x v="1"/>
    <s v="Shenika Lamont  "/>
    <d v="2012-05-18T00:00:00"/>
    <s v="Banda 17"/>
    <x v="2"/>
    <n v="22925"/>
    <n v="1834"/>
    <n v="1834"/>
    <n v="1375.5"/>
    <n v="6419.0000000000009"/>
    <n v="6877.5"/>
    <n v="41265"/>
    <n v="1613.92"/>
    <n v="3227.84"/>
    <n v="0"/>
    <n v="123795"/>
    <n v="5.6301369863013697"/>
    <n v="1375.5"/>
    <n v="154885.06849315067"/>
    <n v="278680.06849315064"/>
  </r>
  <r>
    <s v="L08481"/>
    <x v="1"/>
    <s v="Noble Portis  "/>
    <d v="2013-01-27T00:00:00"/>
    <s v="Banda 17"/>
    <x v="2"/>
    <n v="29108"/>
    <n v="2328.64"/>
    <n v="4366.2"/>
    <n v="2037.5600000000002"/>
    <n v="11352.12"/>
    <n v="11352.12"/>
    <n v="60544.639999999999"/>
    <n v="2424.6963999999998"/>
    <n v="4849.3927999999996"/>
    <n v="0"/>
    <n v="181633.91999999998"/>
    <n v="4.934246575342466"/>
    <n v="2018.1546666666666"/>
    <n v="199161.45505022831"/>
    <n v="380795.37505022832"/>
  </r>
  <r>
    <s v="R-7442"/>
    <x v="3"/>
    <s v="Herlinda Thorp  "/>
    <d v="2017-02-28T00:00:00"/>
    <s v="Banda 15"/>
    <x v="3"/>
    <n v="7140"/>
    <n v="428.4"/>
    <n v="571.20000000000005"/>
    <n v="642.6"/>
    <n v="1999.2000000000003"/>
    <n v="1856.4"/>
    <n v="12637.8"/>
    <n v="484.80600000000004"/>
    <n v="969.61200000000008"/>
    <n v="0"/>
    <n v="37913.399999999994"/>
    <n v="0.84383561643835614"/>
    <n v="421.26"/>
    <n v="7109.4838356164391"/>
    <n v="45022.883835616434"/>
  </r>
  <r>
    <s v="G07336"/>
    <x v="0"/>
    <s v="Brigida Arzate  "/>
    <d v="2011-04-15T00:00:00"/>
    <s v="Banda 17"/>
    <x v="1"/>
    <n v="19694.7"/>
    <n v="1969.4700000000003"/>
    <n v="2560.3110000000001"/>
    <n v="1575.576"/>
    <n v="5120.6220000000003"/>
    <n v="5711.4629999999997"/>
    <n v="36632.142000000007"/>
    <n v="1443.6215100000002"/>
    <n v="2887.2430200000003"/>
    <n v="0"/>
    <n v="109896.42600000002"/>
    <n v="6.7232876712328764"/>
    <n v="1221.0714000000003"/>
    <n v="164192.28578630142"/>
    <n v="274088.71178630146"/>
  </r>
  <r>
    <s v="R07873"/>
    <x v="0"/>
    <s v="Nathalie Boettcher  "/>
    <d v="2015-06-13T00:00:00"/>
    <s v="Banda 16"/>
    <x v="0"/>
    <n v="19983.7"/>
    <n v="1398.8590000000002"/>
    <n v="1598.6960000000001"/>
    <n v="1199.0219999999999"/>
    <n v="6794.4580000000005"/>
    <n v="6194.9470000000001"/>
    <n v="37169.682000000001"/>
    <n v="1444.8215100000002"/>
    <n v="2889.6430200000004"/>
    <n v="2889.6430200000004"/>
    <n v="111509.046"/>
    <n v="2.558904109589041"/>
    <n v="1238.9893999999999"/>
    <n v="63409.101347945201"/>
    <n v="174918.1473479452"/>
  </r>
  <r>
    <s v="L-8471"/>
    <x v="3"/>
    <s v="Nathalie Boettcher  "/>
    <d v="2013-11-04T00:00:00"/>
    <s v="Banda 15"/>
    <x v="0"/>
    <n v="13548.7"/>
    <n v="1219.383"/>
    <n v="270.97400000000005"/>
    <n v="406.46100000000001"/>
    <n v="4742.0450000000001"/>
    <n v="3387.1750000000002"/>
    <n v="23574.738000000001"/>
    <n v="890.1495900000001"/>
    <n v="1780.2991800000002"/>
    <n v="1780.2991800000002"/>
    <n v="70724.214000000007"/>
    <n v="4.1643835616438354"/>
    <n v="785.82460000000003"/>
    <n v="65449.500931506846"/>
    <n v="136173.71493150684"/>
  </r>
  <r>
    <s v="R07523"/>
    <x v="0"/>
    <s v="Jayme Tolleson  "/>
    <d v="2012-10-31T00:00:00"/>
    <s v="Banda 16"/>
    <x v="0"/>
    <n v="19961.7"/>
    <n v="998.08500000000004"/>
    <n v="1197.702"/>
    <n v="399.23400000000004"/>
    <n v="4990.4250000000002"/>
    <n v="6986.5950000000003"/>
    <n v="34533.741000000002"/>
    <n v="1365.3802800000001"/>
    <n v="2730.7605600000002"/>
    <n v="2730.7605600000002"/>
    <n v="103601.223"/>
    <n v="5.1753424657534248"/>
    <n v="1151.1247000000001"/>
    <n v="119149.29086575344"/>
    <n v="222750.51386575343"/>
  </r>
  <r>
    <s v="R08161"/>
    <x v="0"/>
    <s v="Adelia Monty  "/>
    <d v="2016-07-10T00:00:00"/>
    <s v="Banda 16"/>
    <x v="1"/>
    <n v="20109.600000000002"/>
    <n v="1608.7680000000003"/>
    <n v="1407.6720000000003"/>
    <n v="3016.44"/>
    <n v="6435.072000000001"/>
    <n v="7440.5520000000006"/>
    <n v="40018.103999999999"/>
    <n v="1620.83376"/>
    <n v="3241.66752"/>
    <n v="0"/>
    <n v="120054.31200000001"/>
    <n v="1.4821917808219178"/>
    <n v="1333.9367999999999"/>
    <n v="39543.003221917803"/>
    <n v="159597.31522191782"/>
  </r>
  <r>
    <s v="L-7630"/>
    <x v="3"/>
    <s v="Lourie Ealy  "/>
    <d v="2015-12-17T00:00:00"/>
    <s v="Banda 15"/>
    <x v="0"/>
    <n v="12797.400000000001"/>
    <n v="767.84400000000005"/>
    <n v="511.89600000000007"/>
    <n v="1919.6100000000001"/>
    <n v="3199.3500000000004"/>
    <n v="3583.2720000000008"/>
    <n v="22779.372000000007"/>
    <n v="893.2585200000002"/>
    <n v="1786.5170400000004"/>
    <n v="1786.5170400000004"/>
    <n v="68338.116000000024"/>
    <n v="2.0465753424657533"/>
    <n v="759.31240000000025"/>
    <n v="31079.800701369873"/>
    <n v="99417.91670136989"/>
  </r>
  <r>
    <s v="R-7488"/>
    <x v="1"/>
    <s v="Herlinda Thorp  "/>
    <d v="2016-05-06T00:00:00"/>
    <s v="Banda 15"/>
    <x v="1"/>
    <n v="10734.300000000001"/>
    <n v="1073.43"/>
    <n v="1395.4590000000003"/>
    <n v="1073.43"/>
    <n v="4293.72"/>
    <n v="3542.3190000000004"/>
    <n v="22112.658000000003"/>
    <n v="872.69859000000008"/>
    <n v="1745.3971800000002"/>
    <n v="0"/>
    <n v="66337.974000000017"/>
    <n v="1.6602739726027398"/>
    <n v="737.08860000000016"/>
    <n v="24475.380361643842"/>
    <n v="90813.354361643855"/>
  </r>
  <r>
    <s v="R-8346"/>
    <x v="2"/>
    <s v="Sandy Mcgrady  "/>
    <d v="2014-05-29T00:00:00"/>
    <s v="Banda 16"/>
    <x v="4"/>
    <n v="25603.75"/>
    <n v="1536.2249999999999"/>
    <n v="1536.2249999999999"/>
    <n v="3072.45"/>
    <n v="8449.2375000000011"/>
    <n v="7425.0874999999996"/>
    <n v="47622.974999999999"/>
    <n v="1848.5907499999998"/>
    <n v="3697.1814999999997"/>
    <n v="3697.1814999999997"/>
    <n v="142868.92499999999"/>
    <n v="3.6"/>
    <n v="1587.4324999999999"/>
    <n v="114295.14"/>
    <n v="257164.065"/>
  </r>
  <r>
    <s v="A-8436"/>
    <x v="5"/>
    <s v="Adelia Monty  "/>
    <d v="2013-07-27T00:00:00"/>
    <s v="Banda 15"/>
    <x v="0"/>
    <n v="9016.7000000000007"/>
    <n v="901.67000000000007"/>
    <n v="901.67000000000007"/>
    <n v="450.83500000000004"/>
    <n v="2975.5110000000004"/>
    <n v="2795.1770000000001"/>
    <n v="17041.563000000002"/>
    <n v="668.13747000000012"/>
    <n v="1336.2749400000002"/>
    <n v="1336.2749400000002"/>
    <n v="51124.689000000006"/>
    <n v="4.4383561643835616"/>
    <n v="568.05210000000011"/>
    <n v="50424.350794520557"/>
    <n v="101549.03979452056"/>
  </r>
  <r>
    <s v="G-7741"/>
    <x v="3"/>
    <s v="Shonta Stefan  "/>
    <d v="2014-12-23T00:00:00"/>
    <s v="Banda 15"/>
    <x v="2"/>
    <n v="13676"/>
    <n v="1367.6000000000001"/>
    <n v="2051.4"/>
    <n v="1230.8399999999999"/>
    <n v="5333.64"/>
    <n v="4786.5999999999995"/>
    <n v="28446.079999999998"/>
    <n v="1131.0052000000001"/>
    <n v="2262.0104000000001"/>
    <n v="0"/>
    <n v="85338.239999999991"/>
    <n v="3.0301369863013701"/>
    <n v="948.20266666666657"/>
    <n v="57463.679415525105"/>
    <n v="142801.9194155251"/>
  </r>
  <r>
    <s v="L07679"/>
    <x v="1"/>
    <s v="Hanh Kohut  "/>
    <d v="2012-08-12T00:00:00"/>
    <s v="Banda 15"/>
    <x v="1"/>
    <n v="11641.5"/>
    <n v="931.32"/>
    <n v="931.32"/>
    <n v="232.83"/>
    <n v="3841.6950000000002"/>
    <n v="4190.9399999999996"/>
    <n v="21769.605"/>
    <n v="862.63515000000007"/>
    <n v="1725.2703000000001"/>
    <n v="0"/>
    <n v="65308.815000000002"/>
    <n v="5.3945205479452056"/>
    <n v="725.65350000000001"/>
    <n v="78291.054328767117"/>
    <n v="143599.86932876712"/>
  </r>
  <r>
    <s v="L-7860"/>
    <x v="3"/>
    <s v="Jeane Putney  "/>
    <d v="2012-03-08T00:00:00"/>
    <s v="Banda 15"/>
    <x v="2"/>
    <n v="8889"/>
    <n v="800.01"/>
    <n v="800.01"/>
    <n v="622.23"/>
    <n v="2311.14"/>
    <n v="2488.92"/>
    <n v="15911.31"/>
    <n v="621.3411000000001"/>
    <n v="1242.6822000000002"/>
    <n v="0"/>
    <n v="47733.93"/>
    <n v="5.8246575342465752"/>
    <n v="530.37699999999995"/>
    <n v="61785.287780821913"/>
    <n v="109519.21778082191"/>
  </r>
  <r>
    <s v="R07556"/>
    <x v="3"/>
    <s v="Shannan Dingess  "/>
    <d v="2014-11-15T00:00:00"/>
    <s v="Banda 19"/>
    <x v="2"/>
    <n v="57759"/>
    <n v="2887.9500000000003"/>
    <n v="4620.72"/>
    <n v="6353.49"/>
    <n v="15594.93"/>
    <n v="22526.010000000002"/>
    <n v="109742.1"/>
    <n v="4453.2188999999998"/>
    <n v="8906.4377999999997"/>
    <n v="0"/>
    <n v="329226.30000000005"/>
    <n v="3.1342465753424658"/>
    <n v="3658.07"/>
    <n v="229305.8673972603"/>
    <n v="558532.16739726032"/>
  </r>
  <r>
    <s v="A-8433"/>
    <x v="3"/>
    <s v="Susanna Vosburgh  "/>
    <d v="2012-08-26T00:00:00"/>
    <s v="Banda 17"/>
    <x v="1"/>
    <n v="24875.100000000002"/>
    <n v="2238.759"/>
    <n v="3482.5140000000006"/>
    <n v="3233.7630000000004"/>
    <n v="6965.0280000000012"/>
    <n v="8208.7830000000013"/>
    <n v="49003.947000000007"/>
    <n v="1965.1329000000001"/>
    <n v="3930.2658000000001"/>
    <n v="0"/>
    <n v="147011.84100000001"/>
    <n v="5.3561643835616435"/>
    <n v="1633.4649000000002"/>
    <n v="174982.13038356166"/>
    <n v="321993.97138356167"/>
  </r>
  <r>
    <s v="L-7479"/>
    <x v="0"/>
    <s v="Kelley Bonenfant  "/>
    <d v="2011-12-05T00:00:00"/>
    <s v="Banda 15"/>
    <x v="2"/>
    <n v="12799"/>
    <n v="639.95000000000005"/>
    <n v="255.98000000000002"/>
    <n v="127.99000000000001"/>
    <n v="4863.62"/>
    <n v="3967.69"/>
    <n v="22654.23"/>
    <n v="862.65259999999989"/>
    <n v="1725.3051999999998"/>
    <n v="0"/>
    <n v="67962.69"/>
    <n v="6.0821917808219181"/>
    <n v="755.14099999999996"/>
    <n v="91858.247671232879"/>
    <n v="159820.93767123288"/>
  </r>
  <r>
    <s v="G08049"/>
    <x v="4"/>
    <s v="Elma Matheney  "/>
    <d v="2013-03-19T00:00:00"/>
    <s v="Banda 17"/>
    <x v="4"/>
    <n v="35252.5"/>
    <n v="3172.7249999999999"/>
    <n v="1762.625"/>
    <n v="352.52500000000003"/>
    <n v="10575.75"/>
    <n v="13748.475"/>
    <n v="64864.6"/>
    <n v="2615.7354999999998"/>
    <n v="5231.4709999999995"/>
    <n v="5231.4709999999995"/>
    <n v="194593.8"/>
    <n v="4.7945205479452051"/>
    <n v="2162.1533333333332"/>
    <n v="207329.77168949769"/>
    <n v="401923.57168949768"/>
  </r>
  <r>
    <s v="A07870"/>
    <x v="1"/>
    <s v="Veola Frase  "/>
    <d v="2015-04-24T00:00:00"/>
    <s v="Banda 16"/>
    <x v="2"/>
    <n v="20255"/>
    <n v="1620.4"/>
    <n v="405.1"/>
    <n v="1215.3"/>
    <n v="5671.4000000000005"/>
    <n v="8102"/>
    <n v="37269.199999999997"/>
    <n v="1519.125"/>
    <n v="3038.25"/>
    <n v="0"/>
    <n v="111807.59999999999"/>
    <n v="2.6958904109589041"/>
    <n v="1242.3066666666666"/>
    <n v="66982.452602739722"/>
    <n v="178790.05260273971"/>
  </r>
  <r>
    <s v="R-7638"/>
    <x v="0"/>
    <s v="Margareta Schwing  "/>
    <d v="2016-03-25T00:00:00"/>
    <s v="Banda 16"/>
    <x v="1"/>
    <n v="15484.5"/>
    <n v="1083.9150000000002"/>
    <n v="2322.6749999999997"/>
    <n v="309.69"/>
    <n v="4800.1949999999997"/>
    <n v="4490.5050000000001"/>
    <n v="28491.48"/>
    <n v="1096.3026"/>
    <n v="2192.6052"/>
    <n v="0"/>
    <n v="85474.44"/>
    <n v="1.7753424657534247"/>
    <n v="949.71600000000001"/>
    <n v="33721.42290410959"/>
    <n v="119195.86290410958"/>
  </r>
  <r>
    <s v="A-8382"/>
    <x v="3"/>
    <s v="Margarete Sauer  "/>
    <d v="2011-11-27T00:00:00"/>
    <s v="Banda 15"/>
    <x v="0"/>
    <n v="15316.400000000001"/>
    <n v="765.82000000000016"/>
    <n v="2144.2960000000003"/>
    <n v="1991.1320000000003"/>
    <n v="5207.5760000000009"/>
    <n v="5973.3960000000006"/>
    <n v="31398.620000000006"/>
    <n v="1265.1346400000002"/>
    <n v="2530.2692800000004"/>
    <n v="2530.2692800000004"/>
    <n v="94195.860000000015"/>
    <n v="6.1041095890410961"/>
    <n v="1046.6206666666669"/>
    <n v="127773.74494977172"/>
    <n v="221969.60494977172"/>
  </r>
  <r>
    <s v="A07613"/>
    <x v="3"/>
    <s v="Oneida Cosio  "/>
    <d v="2014-07-17T00:00:00"/>
    <s v="Banda 15"/>
    <x v="2"/>
    <n v="8456"/>
    <n v="676.48"/>
    <n v="1099.28"/>
    <n v="338.24"/>
    <n v="2790.48"/>
    <n v="2705.92"/>
    <n v="16066.4"/>
    <n v="628.2808"/>
    <n v="1256.5616"/>
    <n v="0"/>
    <n v="48199.199999999997"/>
    <n v="3.4657534246575343"/>
    <n v="535.54666666666662"/>
    <n v="37121.453881278539"/>
    <n v="85320.653881278529"/>
  </r>
  <r>
    <s v="G-7679"/>
    <x v="1"/>
    <s v="Kimi Witter  "/>
    <d v="2017-03-28T00:00:00"/>
    <s v="Banda 17"/>
    <x v="1"/>
    <n v="27339.3"/>
    <n v="1913.7510000000002"/>
    <n v="273.39299999999997"/>
    <n v="2733.9300000000003"/>
    <n v="8475.1829999999991"/>
    <n v="9842.1479999999992"/>
    <n v="50577.705000000002"/>
    <n v="2025.84213"/>
    <n v="4051.68426"/>
    <n v="0"/>
    <n v="151733.11499999999"/>
    <n v="0.76712328767123283"/>
    <n v="1685.9235000000001"/>
    <n v="25866.223561643834"/>
    <n v="177599.33856164382"/>
  </r>
  <r>
    <s v="A08376"/>
    <x v="3"/>
    <s v="Gerente"/>
    <d v="2017-10-15T00:00:00"/>
    <s v="Banda 15"/>
    <x v="2"/>
    <n v="13661"/>
    <n v="683.05000000000007"/>
    <n v="683.05000000000007"/>
    <n v="546.44000000000005"/>
    <n v="3415.25"/>
    <n v="3551.86"/>
    <n v="22540.65"/>
    <n v="856.54470000000003"/>
    <n v="1713.0894000000001"/>
    <n v="0"/>
    <n v="67621.950000000012"/>
    <n v="0.21643835616438356"/>
    <n v="751.35500000000002"/>
    <n v="3252.4408219178081"/>
    <n v="70874.390821917827"/>
  </r>
  <r>
    <s v="R-7788"/>
    <x v="0"/>
    <s v="Shenika Lamont  "/>
    <d v="2012-01-29T00:00:00"/>
    <s v="Banda 17"/>
    <x v="1"/>
    <n v="19144.8"/>
    <n v="1531.5840000000001"/>
    <n v="2488.8240000000001"/>
    <n v="2871.72"/>
    <n v="6892.1279999999997"/>
    <n v="5360.5439999999999"/>
    <n v="38289.599999999999"/>
    <n v="1491.3799200000001"/>
    <n v="2982.7598400000002"/>
    <n v="0"/>
    <n v="114868.79999999999"/>
    <n v="5.9315068493150687"/>
    <n v="1276.32"/>
    <n v="151410.01643835616"/>
    <n v="266278.81643835618"/>
  </r>
  <r>
    <s v="G07301"/>
    <x v="0"/>
    <s v="Jordon Deschamp  "/>
    <d v="2016-07-08T00:00:00"/>
    <s v="Banda 19"/>
    <x v="2"/>
    <n v="58585"/>
    <n v="4100.9500000000007"/>
    <n v="4686.8"/>
    <n v="3515.1"/>
    <n v="22262.3"/>
    <n v="17575.5"/>
    <n v="110725.65000000001"/>
    <n v="4264.9880000000003"/>
    <n v="8529.9760000000006"/>
    <n v="0"/>
    <n v="332176.95"/>
    <n v="1.4876712328767123"/>
    <n v="3690.8550000000005"/>
    <n v="109815.57616438357"/>
    <n v="441992.52616438357"/>
  </r>
  <r>
    <s v="R-7983"/>
    <x v="1"/>
    <s v="Edyth Judkins  "/>
    <d v="2017-09-15T00:00:00"/>
    <s v="Banda 15"/>
    <x v="2"/>
    <n v="13271"/>
    <n v="1194.3899999999999"/>
    <n v="530.84"/>
    <n v="398.13"/>
    <n v="3848.5899999999997"/>
    <n v="4114.01"/>
    <n v="23356.959999999999"/>
    <n v="914.3719000000001"/>
    <n v="1828.7438000000002"/>
    <n v="0"/>
    <n v="70070.880000000005"/>
    <n v="0.29863013698630136"/>
    <n v="778.56533333333334"/>
    <n v="4650.0614429223742"/>
    <n v="74720.941442922383"/>
  </r>
  <r>
    <s v="G08059"/>
    <x v="1"/>
    <s v="Kandace Navin  "/>
    <d v="2013-05-14T00:00:00"/>
    <s v="Banda 15"/>
    <x v="2"/>
    <n v="14898"/>
    <n v="1340.82"/>
    <n v="1340.82"/>
    <n v="1936.74"/>
    <n v="4469.3999999999996"/>
    <n v="5065.3200000000006"/>
    <n v="29051.1"/>
    <n v="1166.5134"/>
    <n v="2333.0268000000001"/>
    <n v="0"/>
    <n v="87153.299999999988"/>
    <n v="4.6410958904109592"/>
    <n v="968.37"/>
    <n v="89885.960547945215"/>
    <n v="177039.26054794522"/>
  </r>
  <r>
    <s v="G-8099"/>
    <x v="3"/>
    <s v="Sha Desimone  "/>
    <d v="2017-08-25T00:00:00"/>
    <s v="Banda 16"/>
    <x v="2"/>
    <n v="22226"/>
    <n v="1111.3"/>
    <n v="1333.56"/>
    <n v="2667.12"/>
    <n v="5556.5"/>
    <n v="5778.76"/>
    <n v="38673.24"/>
    <n v="1491.3646000000001"/>
    <n v="2982.7292000000002"/>
    <n v="0"/>
    <n v="116019.72"/>
    <n v="0.35616438356164382"/>
    <n v="1289.1079999999999"/>
    <n v="9182.6871232876711"/>
    <n v="125202.40712328767"/>
  </r>
  <r>
    <s v="L-8123"/>
    <x v="3"/>
    <s v="Laverna Goble  "/>
    <d v="2012-03-09T00:00:00"/>
    <s v="Banda 15"/>
    <x v="0"/>
    <n v="11876.7"/>
    <n v="712.60199999999998"/>
    <n v="237.53400000000002"/>
    <n v="712.60199999999998"/>
    <n v="3444.2429999999999"/>
    <n v="3206.7090000000003"/>
    <n v="20190.39"/>
    <n v="771.9855"/>
    <n v="1543.971"/>
    <n v="1543.971"/>
    <n v="60571.17"/>
    <n v="5.8219178082191778"/>
    <n v="673.01300000000003"/>
    <n v="78364.527397260274"/>
    <n v="138935.69739726029"/>
  </r>
  <r>
    <s v="A-7465"/>
    <x v="0"/>
    <s v="Anastacia Delacruz  "/>
    <d v="2016-01-24T00:00:00"/>
    <s v="Banda 16"/>
    <x v="2"/>
    <n v="17255"/>
    <n v="1725.5"/>
    <n v="345.1"/>
    <n v="2243.15"/>
    <n v="6039.25"/>
    <n v="5521.6"/>
    <n v="33129.599999999999"/>
    <n v="1314.8310000000001"/>
    <n v="2629.6620000000003"/>
    <n v="0"/>
    <n v="99388.799999999988"/>
    <n v="1.9424657534246574"/>
    <n v="1104.32"/>
    <n v="42902.075616438349"/>
    <n v="142290.87561643834"/>
  </r>
  <r>
    <s v="G-7706"/>
    <x v="3"/>
    <s v="Juliet Pass  "/>
    <d v="2011-07-29T00:00:00"/>
    <s v="Banda 15"/>
    <x v="3"/>
    <n v="10755.75"/>
    <n v="860.46"/>
    <n v="1290.69"/>
    <n v="1398.2474999999999"/>
    <n v="3334.2824999999998"/>
    <n v="2904.0525000000002"/>
    <n v="20543.482500000002"/>
    <n v="799.15222500000004"/>
    <n v="1598.3044500000001"/>
    <n v="0"/>
    <n v="61630.447500000009"/>
    <n v="6.4356164383561643"/>
    <n v="684.78275000000008"/>
    <n v="88139.982452054814"/>
    <n v="149770.42995205481"/>
  </r>
  <r>
    <s v="G08414"/>
    <x v="3"/>
    <s v="Enrique Kehrer  "/>
    <d v="2014-03-25T00:00:00"/>
    <s v="Banda 15"/>
    <x v="2"/>
    <n v="12099"/>
    <n v="604.95000000000005"/>
    <n v="483.96000000000004"/>
    <n v="120.99000000000001"/>
    <n v="3508.7099999999996"/>
    <n v="3266.73"/>
    <n v="20084.34"/>
    <n v="758.60730000000001"/>
    <n v="1517.2146"/>
    <n v="0"/>
    <n v="60253.020000000004"/>
    <n v="3.7780821917808218"/>
    <n v="669.47799999999995"/>
    <n v="50586.858191780819"/>
    <n v="110839.87819178082"/>
  </r>
  <r>
    <s v="R-7661"/>
    <x v="0"/>
    <s v="Oneida Cosio  "/>
    <d v="2014-10-23T00:00:00"/>
    <s v="Banda 19"/>
    <x v="0"/>
    <n v="51117.000000000007"/>
    <n v="4600.5300000000007"/>
    <n v="6645.2100000000009"/>
    <n v="7667.5500000000011"/>
    <n v="12779.250000000002"/>
    <n v="13290.420000000002"/>
    <n v="96099.96"/>
    <n v="3772.4346000000005"/>
    <n v="7544.869200000001"/>
    <n v="7544.869200000001"/>
    <n v="288299.88"/>
    <n v="3.1972602739726028"/>
    <n v="3203.3320000000003"/>
    <n v="204837.72295890414"/>
    <n v="493137.60295890411"/>
  </r>
  <r>
    <s v="L-7660"/>
    <x v="3"/>
    <s v="Cristopher Stroble  "/>
    <d v="2016-12-14T00:00:00"/>
    <s v="Banda 15"/>
    <x v="1"/>
    <n v="8599.5"/>
    <n v="859.95"/>
    <n v="515.97"/>
    <n v="1031.94"/>
    <n v="3353.8050000000003"/>
    <n v="2407.86"/>
    <n v="16769.025000000001"/>
    <n v="650.98215000000005"/>
    <n v="1301.9643000000001"/>
    <n v="0"/>
    <n v="50307.075000000004"/>
    <n v="1.0520547945205478"/>
    <n v="558.96750000000009"/>
    <n v="11761.288767123289"/>
    <n v="62068.363767123294"/>
  </r>
  <r>
    <s v="L-7396"/>
    <x v="3"/>
    <s v="Laverna Goble  "/>
    <d v="2016-08-29T00:00:00"/>
    <s v="Banda 17"/>
    <x v="2"/>
    <n v="22187"/>
    <n v="1774.96"/>
    <n v="887.48"/>
    <n v="2440.5700000000002"/>
    <n v="6434.23"/>
    <n v="7543.5800000000008"/>
    <n v="41267.82"/>
    <n v="1650.7128000000002"/>
    <n v="3301.4256000000005"/>
    <n v="0"/>
    <n v="123803.45999999999"/>
    <n v="1.3452054794520547"/>
    <n v="1375.5940000000001"/>
    <n v="37009.131726027394"/>
    <n v="160812.59172602737"/>
  </r>
  <r>
    <s v="L-7514"/>
    <x v="1"/>
    <s v="Shenika Lamont  "/>
    <d v="2015-08-24T00:00:00"/>
    <s v="Banda 15"/>
    <x v="0"/>
    <n v="16973"/>
    <n v="848.65000000000009"/>
    <n v="1527.57"/>
    <n v="848.65000000000009"/>
    <n v="6449.74"/>
    <n v="5261.63"/>
    <n v="31909.24"/>
    <n v="1225.4506000000001"/>
    <n v="2450.9012000000002"/>
    <n v="2450.9012000000002"/>
    <n v="95727.72"/>
    <n v="2.3616438356164382"/>
    <n v="1063.6413333333335"/>
    <n v="50238.839963470316"/>
    <n v="145966.55996347032"/>
  </r>
  <r>
    <s v="A08115"/>
    <x v="0"/>
    <s v="Adelia Monty  "/>
    <d v="2011-07-24T00:00:00"/>
    <s v="Banda 16"/>
    <x v="2"/>
    <n v="19233"/>
    <n v="1153.98"/>
    <n v="1346.3100000000002"/>
    <n v="576.99"/>
    <n v="6154.56"/>
    <n v="6346.89"/>
    <n v="34811.730000000003"/>
    <n v="1357.8498"/>
    <n v="2715.6995999999999"/>
    <n v="0"/>
    <n v="104435.19"/>
    <n v="6.4493150684931511"/>
    <n v="1160.3910000000001"/>
    <n v="149674.54323287672"/>
    <n v="254109.73323287672"/>
  </r>
  <r>
    <s v="L-7862"/>
    <x v="0"/>
    <s v="Tanner Cambridge  "/>
    <d v="2013-03-03T00:00:00"/>
    <s v="Banda 17"/>
    <x v="3"/>
    <n v="18328.5"/>
    <n v="1282.9950000000001"/>
    <n v="549.85500000000002"/>
    <n v="1832.8500000000001"/>
    <n v="6781.5450000000001"/>
    <n v="6781.5450000000001"/>
    <n v="35557.289999999994"/>
    <n v="1418.6259"/>
    <n v="2837.2518"/>
    <n v="0"/>
    <n v="106671.86999999998"/>
    <n v="4.838356164383562"/>
    <n v="1185.2429999999997"/>
    <n v="114692.5555068493"/>
    <n v="221364.42550684928"/>
  </r>
  <r>
    <s v="G-7535"/>
    <x v="5"/>
    <s v="Enrique Kehrer  "/>
    <d v="2011-04-21T00:00:00"/>
    <s v="Banda 15"/>
    <x v="0"/>
    <n v="9938.5"/>
    <n v="993.85"/>
    <n v="596.30999999999995"/>
    <n v="496.92500000000001"/>
    <n v="2882.165"/>
    <n v="2782.78"/>
    <n v="17690.53"/>
    <n v="687.74419999999998"/>
    <n v="1375.4884"/>
    <n v="1375.4884"/>
    <n v="53071.59"/>
    <n v="6.7068493150684931"/>
    <n v="589.68433333333326"/>
    <n v="79098.47934246574"/>
    <n v="132170.06934246572"/>
  </r>
  <r>
    <s v="A-7344"/>
    <x v="0"/>
    <s v="Cristopher Stroble  "/>
    <d v="2013-12-19T00:00:00"/>
    <s v="Banda 16"/>
    <x v="1"/>
    <n v="18732.600000000002"/>
    <n v="1873.2600000000002"/>
    <n v="1685.9340000000002"/>
    <n v="374.65200000000004"/>
    <n v="6931.0620000000008"/>
    <n v="5994.4320000000007"/>
    <n v="35591.94"/>
    <n v="1388.0856600000002"/>
    <n v="2776.1713200000004"/>
    <n v="0"/>
    <n v="106775.82"/>
    <n v="4.0410958904109586"/>
    <n v="1186.3980000000001"/>
    <n v="95886.961643835617"/>
    <n v="202662.78164383562"/>
  </r>
  <r>
    <s v="L07947"/>
    <x v="0"/>
    <s v="Mayme Gorney  "/>
    <d v="2014-05-31T00:00:00"/>
    <s v="Banda 17"/>
    <x v="2"/>
    <n v="22756"/>
    <n v="1820.48"/>
    <n v="1365.36"/>
    <n v="682.68"/>
    <n v="5689"/>
    <n v="7054.36"/>
    <n v="39367.879999999997"/>
    <n v="1545.1324"/>
    <n v="3090.2647999999999"/>
    <n v="0"/>
    <n v="118103.63999999998"/>
    <n v="3.5945205479452054"/>
    <n v="1312.2626666666665"/>
    <n v="94339.102392694054"/>
    <n v="212442.74239269405"/>
  </r>
  <r>
    <s v="L-8145"/>
    <x v="0"/>
    <s v="Gemma Percell  "/>
    <d v="2010-11-24T00:00:00"/>
    <s v="Banda 18"/>
    <x v="2"/>
    <n v="34587"/>
    <n v="1729.3500000000001"/>
    <n v="1037.6099999999999"/>
    <n v="2421.09"/>
    <n v="10030.23"/>
    <n v="10376.1"/>
    <n v="60181.38"/>
    <n v="2331.1637999999998"/>
    <n v="4662.3275999999996"/>
    <n v="0"/>
    <n v="180544.13999999998"/>
    <n v="7.1123287671232873"/>
    <n v="2006.0459999999998"/>
    <n v="285353.17347945203"/>
    <n v="465897.31347945204"/>
  </r>
  <r>
    <s v="R-7378"/>
    <x v="1"/>
    <s v="Shenika Lamont  "/>
    <d v="2015-05-30T00:00:00"/>
    <s v="Banda 17"/>
    <x v="1"/>
    <n v="19086.3"/>
    <n v="1908.63"/>
    <n v="1717.7669999999998"/>
    <n v="1336.0410000000002"/>
    <n v="7443.6570000000002"/>
    <n v="4771.5749999999998"/>
    <n v="36263.97"/>
    <n v="1379.93949"/>
    <n v="2759.87898"/>
    <n v="0"/>
    <n v="108791.91"/>
    <n v="2.5972602739726027"/>
    <n v="1208.799"/>
    <n v="62791.312438356166"/>
    <n v="171583.22243835617"/>
  </r>
  <r>
    <s v="R-8032"/>
    <x v="3"/>
    <s v="Frankie Koester  "/>
    <d v="2011-12-10T00:00:00"/>
    <s v="Banda 18"/>
    <x v="4"/>
    <n v="43807.5"/>
    <n v="4380.75"/>
    <n v="3942.6749999999997"/>
    <n v="3504.6"/>
    <n v="15770.699999999999"/>
    <n v="17523"/>
    <n v="88929.225000000006"/>
    <n v="3609.7380000000003"/>
    <n v="7219.4760000000006"/>
    <n v="7219.4760000000006"/>
    <n v="266787.67500000005"/>
    <n v="6.0684931506849313"/>
    <n v="2964.3075000000003"/>
    <n v="359777.59520547948"/>
    <n v="626565.27020547958"/>
  </r>
  <r>
    <s v="G-7835"/>
    <x v="0"/>
    <s v="Krystyna Summerlin  "/>
    <d v="2012-06-21T00:00:00"/>
    <s v="Banda 16"/>
    <x v="1"/>
    <n v="19578.600000000002"/>
    <n v="1566.2880000000002"/>
    <n v="587.35800000000006"/>
    <n v="783.14400000000012"/>
    <n v="7635.6540000000014"/>
    <n v="5677.7939999999999"/>
    <n v="35828.838000000003"/>
    <n v="1370.5020000000002"/>
    <n v="2741.0040000000004"/>
    <n v="0"/>
    <n v="107486.51400000001"/>
    <n v="5.536986301369863"/>
    <n v="1194.2946000000002"/>
    <n v="132255.85680000001"/>
    <n v="239742.37080000003"/>
  </r>
  <r>
    <s v="R-7499"/>
    <x v="7"/>
    <s v="Erich Gattis  "/>
    <d v="2015-02-14T00:00:00"/>
    <s v="Banda 15"/>
    <x v="2"/>
    <n v="8922"/>
    <n v="892.2"/>
    <n v="178.44"/>
    <n v="1338.3"/>
    <n v="3211.92"/>
    <n v="2319.7200000000003"/>
    <n v="16862.580000000002"/>
    <n v="653.98260000000005"/>
    <n v="1307.9652000000001"/>
    <n v="0"/>
    <n v="50587.740000000005"/>
    <n v="2.8849315068493149"/>
    <n v="562.08600000000001"/>
    <n v="32431.592219178085"/>
    <n v="83019.33221917809"/>
  </r>
  <r>
    <s v="G07414"/>
    <x v="1"/>
    <s v="Tyrell Herrmann  "/>
    <d v="2015-04-08T00:00:00"/>
    <s v="Banda 15"/>
    <x v="2"/>
    <n v="11749"/>
    <n v="1057.4099999999999"/>
    <n v="939.92000000000007"/>
    <n v="1644.8600000000001"/>
    <n v="3289.7200000000003"/>
    <n v="3524.7"/>
    <n v="22205.61"/>
    <n v="881.17500000000007"/>
    <n v="1762.3500000000001"/>
    <n v="0"/>
    <n v="66616.83"/>
    <n v="2.7397260273972601"/>
    <n v="740.18700000000001"/>
    <n v="40558.191780821915"/>
    <n v="107175.02178082192"/>
  </r>
  <r>
    <s v="R07579"/>
    <x v="6"/>
    <s v="Juliet Pass  "/>
    <d v="2017-10-02T00:00:00"/>
    <s v="Banda 16"/>
    <x v="2"/>
    <n v="20386"/>
    <n v="1019.3000000000001"/>
    <n v="1630.88"/>
    <n v="407.72"/>
    <n v="7542.82"/>
    <n v="7338.96"/>
    <n v="38325.68"/>
    <n v="1498.3709999999999"/>
    <n v="2996.7419999999997"/>
    <n v="0"/>
    <n v="114977.04000000001"/>
    <n v="0.25205479452054796"/>
    <n v="1277.5226666666667"/>
    <n v="6440.1142648401838"/>
    <n v="121417.1542648402"/>
  </r>
  <r>
    <s v="L08175"/>
    <x v="3"/>
    <s v="Colene Apicella  "/>
    <d v="2012-01-25T00:00:00"/>
    <s v="Banda 15"/>
    <x v="1"/>
    <n v="13607.1"/>
    <n v="1088.568"/>
    <n v="1360.71"/>
    <n v="1496.7809999999999"/>
    <n v="4626.4140000000007"/>
    <n v="3537.846"/>
    <n v="25717.419000000002"/>
    <n v="989.23617000000002"/>
    <n v="1978.47234"/>
    <n v="0"/>
    <n v="77152.257000000012"/>
    <n v="5.9424657534246572"/>
    <n v="857.24730000000011"/>
    <n v="101883.25444931508"/>
    <n v="179035.51144931509"/>
  </r>
  <r>
    <s v="R08496"/>
    <x v="0"/>
    <s v="Audrie Ehlert  "/>
    <d v="2012-01-08T00:00:00"/>
    <s v="Banda 19"/>
    <x v="1"/>
    <n v="38447.1"/>
    <n v="2306.826"/>
    <n v="2306.826"/>
    <n v="3460.2389999999996"/>
    <n v="9996.2459999999992"/>
    <n v="14994.369000000001"/>
    <n v="71511.606"/>
    <n v="2906.6007600000003"/>
    <n v="5813.2015200000005"/>
    <n v="0"/>
    <n v="214534.818"/>
    <n v="5.9890410958904106"/>
    <n v="2383.7202000000002"/>
    <n v="285523.96477808221"/>
    <n v="500058.78277808218"/>
  </r>
  <r>
    <s v="L08268"/>
    <x v="3"/>
    <s v="Mayme Gorney  "/>
    <d v="2017-02-26T00:00:00"/>
    <s v="Banda 15"/>
    <x v="2"/>
    <n v="8126"/>
    <n v="650.08000000000004"/>
    <n v="975.12"/>
    <n v="81.260000000000005"/>
    <n v="2762.84"/>
    <n v="2437.7999999999997"/>
    <n v="15033.1"/>
    <n v="579.38379999999995"/>
    <n v="1158.7675999999999"/>
    <n v="0"/>
    <n v="45099.3"/>
    <n v="0.84931506849315064"/>
    <n v="501.10333333333335"/>
    <n v="8511.8922374429221"/>
    <n v="53611.192237442927"/>
  </r>
  <r>
    <s v="L07355"/>
    <x v="3"/>
    <s v="Lynne Gainey  "/>
    <d v="2012-11-22T00:00:00"/>
    <s v="Banda 15"/>
    <x v="2"/>
    <n v="9151"/>
    <n v="823.58999999999992"/>
    <n v="274.52999999999997"/>
    <n v="549.05999999999995"/>
    <n v="2653.79"/>
    <n v="2287.75"/>
    <n v="15739.720000000001"/>
    <n v="602.1357999999999"/>
    <n v="1204.2715999999998"/>
    <n v="0"/>
    <n v="47219.16"/>
    <n v="5.1150684931506847"/>
    <n v="524.65733333333333"/>
    <n v="53673.1639086758"/>
    <n v="100892.32390867581"/>
  </r>
  <r>
    <s v="R-8050"/>
    <x v="1"/>
    <s v="Margurite Everton  "/>
    <d v="2017-03-04T00:00:00"/>
    <s v="Banda 15"/>
    <x v="2"/>
    <n v="8003"/>
    <n v="720.27"/>
    <n v="1200.45"/>
    <n v="160.06"/>
    <n v="2160.81"/>
    <n v="2480.9299999999998"/>
    <n v="14725.52"/>
    <n v="577.81659999999999"/>
    <n v="1155.6332"/>
    <n v="0"/>
    <n v="44176.56"/>
    <n v="0.83287671232876714"/>
    <n v="490.85066666666665"/>
    <n v="8176.3617899543369"/>
    <n v="52352.921789954336"/>
  </r>
  <r>
    <s v="A-8116"/>
    <x v="0"/>
    <s v="Leontine Longacre  "/>
    <d v="2013-11-15T00:00:00"/>
    <s v="Banda 15"/>
    <x v="2"/>
    <n v="9453"/>
    <n v="756.24"/>
    <n v="1417.95"/>
    <n v="472.65000000000003"/>
    <n v="3214.0200000000004"/>
    <n v="3497.61"/>
    <n v="18811.47"/>
    <n v="750.56820000000005"/>
    <n v="1501.1364000000001"/>
    <n v="0"/>
    <n v="56434.41"/>
    <n v="4.1342465753424653"/>
    <n v="627.04900000000009"/>
    <n v="51847.503616438356"/>
    <n v="108281.91361643837"/>
  </r>
  <r>
    <s v="G07633"/>
    <x v="0"/>
    <s v="Jeni Buchman  "/>
    <d v="2013-02-03T00:00:00"/>
    <s v="Banda 15"/>
    <x v="2"/>
    <n v="9123"/>
    <n v="456.15000000000003"/>
    <n v="638.61"/>
    <n v="1094.76"/>
    <n v="3557.9700000000003"/>
    <n v="2280.75"/>
    <n v="17151.240000000002"/>
    <n v="647.73299999999995"/>
    <n v="1295.4659999999999"/>
    <n v="0"/>
    <n v="51453.72"/>
    <n v="4.9150684931506845"/>
    <n v="571.70800000000008"/>
    <n v="56199.679561643839"/>
    <n v="107653.39956164383"/>
  </r>
  <r>
    <s v="G-8143"/>
    <x v="0"/>
    <s v="Herlinda Thorp  "/>
    <d v="2015-06-25T00:00:00"/>
    <s v="Banda 15"/>
    <x v="1"/>
    <n v="10700.1"/>
    <n v="1070.01"/>
    <n v="428.00400000000002"/>
    <n v="535.005"/>
    <n v="3424.0320000000002"/>
    <n v="3210.03"/>
    <n v="19367.181"/>
    <n v="756.49707000000012"/>
    <n v="1512.9941400000002"/>
    <n v="0"/>
    <n v="58101.543000000005"/>
    <n v="2.526027397260274"/>
    <n v="645.57270000000005"/>
    <n v="32614.686542465759"/>
    <n v="90716.229542465764"/>
  </r>
  <r>
    <s v="A08268"/>
    <x v="1"/>
    <s v="Janene Wellman  "/>
    <d v="2010-12-18T00:00:00"/>
    <s v="Banda 15"/>
    <x v="4"/>
    <n v="13480"/>
    <n v="943.60000000000014"/>
    <n v="674"/>
    <n v="1617.6"/>
    <n v="4987.6000000000004"/>
    <n v="4718"/>
    <n v="26420.800000000003"/>
    <n v="1048.7440000000001"/>
    <n v="2097.4880000000003"/>
    <n v="2097.4880000000003"/>
    <n v="79262.400000000009"/>
    <n v="7.0465753424657533"/>
    <n v="880.69333333333338"/>
    <n v="124117.4385388128"/>
    <n v="203379.83853881282"/>
  </r>
  <r>
    <s v="R07427"/>
    <x v="1"/>
    <s v="Leontine Longacre  "/>
    <d v="2016-06-24T00:00:00"/>
    <s v="Banda 16"/>
    <x v="2"/>
    <n v="15650"/>
    <n v="782.5"/>
    <n v="626"/>
    <n v="1252"/>
    <n v="6260"/>
    <n v="5477.5"/>
    <n v="30048"/>
    <n v="1175.3150000000001"/>
    <n v="2350.63"/>
    <n v="0"/>
    <n v="90144"/>
    <n v="1.526027397260274"/>
    <n v="1001.6"/>
    <n v="30569.38082191781"/>
    <n v="120713.38082191782"/>
  </r>
  <r>
    <s v="R-7915"/>
    <x v="3"/>
    <s v="Della Muniz  "/>
    <d v="2014-08-20T00:00:00"/>
    <s v="Banda 20"/>
    <x v="4"/>
    <n v="98327.5"/>
    <n v="5899.65"/>
    <n v="5899.65"/>
    <n v="10816.025"/>
    <n v="29498.25"/>
    <n v="33431.350000000006"/>
    <n v="183872.42499999999"/>
    <n v="7305.7332500000002"/>
    <n v="14611.4665"/>
    <n v="14611.4665"/>
    <n v="551617.27499999991"/>
    <n v="3.3726027397260272"/>
    <n v="6129.0808333333325"/>
    <n v="413419.09621004562"/>
    <n v="965036.37121004553"/>
  </r>
  <r>
    <s v="G08464"/>
    <x v="7"/>
    <s v="Sandy Mcgrady  "/>
    <d v="2014-11-14T00:00:00"/>
    <s v="Banda 16"/>
    <x v="0"/>
    <n v="21398.300000000003"/>
    <n v="1925.8470000000002"/>
    <n v="213.98300000000003"/>
    <n v="855.93200000000013"/>
    <n v="6205.5070000000005"/>
    <n v="5563.5580000000009"/>
    <n v="36163.127000000008"/>
    <n v="1384.4700100000002"/>
    <n v="2768.9400200000005"/>
    <n v="2768.9400200000005"/>
    <n v="108489.38100000002"/>
    <n v="3.1369863013698631"/>
    <n v="1205.437566666667"/>
    <n v="75628.822675799107"/>
    <n v="184118.20367579913"/>
  </r>
  <r>
    <s v="G08220"/>
    <x v="0"/>
    <s v="Kandace Navin  "/>
    <d v="2013-04-06T00:00:00"/>
    <s v="Banda 15"/>
    <x v="0"/>
    <n v="8850.6"/>
    <n v="885.06000000000006"/>
    <n v="531.03600000000006"/>
    <n v="88.506"/>
    <n v="2655.18"/>
    <n v="2832.192"/>
    <n v="15842.574000000001"/>
    <n v="622.19718000000012"/>
    <n v="1244.3943600000002"/>
    <n v="1244.3943600000002"/>
    <n v="47527.722000000002"/>
    <n v="4.7452054794520544"/>
    <n v="528.08580000000006"/>
    <n v="50117.512635616433"/>
    <n v="97645.234635616434"/>
  </r>
  <r>
    <s v="R07547"/>
    <x v="1"/>
    <s v="Edyth Judkins  "/>
    <d v="2012-07-03T00:00:00"/>
    <s v="Banda 15"/>
    <x v="0"/>
    <n v="15238.300000000001"/>
    <n v="761.91500000000008"/>
    <n v="2133.3620000000005"/>
    <n v="1828.596"/>
    <n v="5181.0220000000008"/>
    <n v="4571.49"/>
    <n v="29714.685000000005"/>
    <n v="1155.06314"/>
    <n v="2310.12628"/>
    <n v="2310.12628"/>
    <n v="89144.055000000022"/>
    <n v="5.5041095890410956"/>
    <n v="990.48950000000013"/>
    <n v="109035.2550958904"/>
    <n v="198179.31009589043"/>
  </r>
  <r>
    <s v="R07771"/>
    <x v="1"/>
    <s v="Sandy Mcgrady  "/>
    <d v="2016-05-19T00:00:00"/>
    <s v="Banda 15"/>
    <x v="1"/>
    <n v="10345.5"/>
    <n v="827.64"/>
    <n v="517.27499999999998"/>
    <n v="1448.3700000000001"/>
    <n v="3103.65"/>
    <n v="3414.0150000000003"/>
    <n v="19656.45"/>
    <n v="785.22344999999996"/>
    <n v="1570.4468999999999"/>
    <n v="0"/>
    <n v="58969.350000000006"/>
    <n v="1.6246575342465754"/>
    <n v="655.21500000000003"/>
    <n v="21289.999726027399"/>
    <n v="80259.349726027402"/>
  </r>
  <r>
    <s v="L-7367"/>
    <x v="0"/>
    <s v="Mary Herb  "/>
    <d v="2011-08-25T00:00:00"/>
    <s v="Banda 15"/>
    <x v="2"/>
    <n v="9908"/>
    <n v="594.48"/>
    <n v="1387.1200000000001"/>
    <n v="1486.2"/>
    <n v="3269.6400000000003"/>
    <n v="3269.6400000000003"/>
    <n v="19915.080000000002"/>
    <n v="789.66759999999999"/>
    <n v="1579.3352"/>
    <n v="0"/>
    <n v="59745.240000000005"/>
    <n v="6.3616438356164382"/>
    <n v="663.83600000000001"/>
    <n v="84461.763945205486"/>
    <n v="144207.00394520548"/>
  </r>
  <r>
    <s v="R07451"/>
    <x v="0"/>
    <s v="Geraldo Marty  "/>
    <d v="2015-05-02T00:00:00"/>
    <s v="Banda 16"/>
    <x v="1"/>
    <n v="14904"/>
    <n v="894.24"/>
    <n v="298.08"/>
    <n v="2235.6"/>
    <n v="3726"/>
    <n v="5514.48"/>
    <n v="27572.399999999998"/>
    <n v="1122.2711999999999"/>
    <n v="2244.5423999999998"/>
    <n v="0"/>
    <n v="82717.2"/>
    <n v="2.6739726027397261"/>
    <n v="919.07999999999993"/>
    <n v="49151.894794520544"/>
    <n v="131869.09479452053"/>
  </r>
  <r>
    <s v="G07907"/>
    <x v="0"/>
    <s v="Cristopher Stroble  "/>
    <d v="2015-07-02T00:00:00"/>
    <s v="Banda 16"/>
    <x v="2"/>
    <n v="19971"/>
    <n v="1597.68"/>
    <n v="1397.97"/>
    <n v="199.71"/>
    <n v="7389.2699999999995"/>
    <n v="5991.3"/>
    <n v="36546.93"/>
    <n v="1401.9642000000001"/>
    <n v="2803.9284000000002"/>
    <n v="0"/>
    <n v="109640.79000000001"/>
    <n v="2.506849315068493"/>
    <n v="1218.231"/>
    <n v="61078.4309589041"/>
    <n v="170719.2209589041"/>
  </r>
  <r>
    <s v="L-7525"/>
    <x v="1"/>
    <s v="Lindsey Eckel  "/>
    <d v="2016-08-12T00:00:00"/>
    <s v="Banda 15"/>
    <x v="2"/>
    <n v="14892"/>
    <n v="1340.28"/>
    <n v="148.92000000000002"/>
    <n v="446.76"/>
    <n v="4765.4400000000005"/>
    <n v="4169.76"/>
    <n v="25763.160000000003"/>
    <n v="990.31799999999998"/>
    <n v="1980.636"/>
    <n v="0"/>
    <n v="77289.48000000001"/>
    <n v="1.3917808219178083"/>
    <n v="858.77200000000016"/>
    <n v="23904.448000000004"/>
    <n v="101193.92800000001"/>
  </r>
  <r>
    <s v="L-7532"/>
    <x v="0"/>
    <s v="Pandora Chang  "/>
    <d v="2015-07-06T00:00:00"/>
    <s v="Banda 16"/>
    <x v="0"/>
    <n v="20090.400000000001"/>
    <n v="1607.2320000000002"/>
    <n v="1205.424"/>
    <n v="3013.56"/>
    <n v="7031.64"/>
    <n v="7433.4480000000003"/>
    <n v="40381.703999999998"/>
    <n v="1629.3314400000002"/>
    <n v="3258.6628800000003"/>
    <n v="3258.6628800000003"/>
    <n v="121145.11199999999"/>
    <n v="2.495890410958904"/>
    <n v="1346.0567999999998"/>
    <n v="67192.205194520546"/>
    <n v="188337.31719452055"/>
  </r>
  <r>
    <s v="A07612"/>
    <x v="1"/>
    <s v="Coreen Washer  "/>
    <d v="2015-12-15T00:00:00"/>
    <s v="Banda 15"/>
    <x v="0"/>
    <n v="10067.200000000001"/>
    <n v="906.048"/>
    <n v="1107.3920000000001"/>
    <n v="302.01600000000002"/>
    <n v="3120.8320000000003"/>
    <n v="3120.8320000000003"/>
    <n v="18624.32"/>
    <n v="727.85856000000013"/>
    <n v="1455.7171200000003"/>
    <n v="1455.7171200000003"/>
    <n v="55872.959999999999"/>
    <n v="2.0520547945205481"/>
    <n v="620.81066666666663"/>
    <n v="25478.750100456622"/>
    <n v="81351.710100456621"/>
  </r>
  <r>
    <s v="A-7700"/>
    <x v="3"/>
    <s v="Shannan Dingess  "/>
    <d v="2016-03-14T00:00:00"/>
    <s v="Banda 15"/>
    <x v="3"/>
    <n v="11388"/>
    <n v="1138.8"/>
    <n v="455.52"/>
    <n v="683.28"/>
    <n v="3644.16"/>
    <n v="2960.88"/>
    <n v="20270.640000000003"/>
    <n v="778.93920000000003"/>
    <n v="1557.8784000000001"/>
    <n v="0"/>
    <n v="60811.920000000013"/>
    <n v="1.8054794520547945"/>
    <n v="675.6880000000001"/>
    <n v="24398.816000000003"/>
    <n v="85210.736000000019"/>
  </r>
  <r>
    <s v="A08340"/>
    <x v="1"/>
    <s v="Heide Kardos  "/>
    <d v="2013-02-17T00:00:00"/>
    <s v="Banda 15"/>
    <x v="2"/>
    <n v="13924"/>
    <n v="1253.1599999999999"/>
    <n v="1949.3600000000001"/>
    <n v="1113.92"/>
    <n v="5569.6"/>
    <n v="5291.12"/>
    <n v="29101.16"/>
    <n v="1164.0464000000002"/>
    <n v="2328.0928000000004"/>
    <n v="0"/>
    <n v="87303.48"/>
    <n v="4.8767123287671232"/>
    <n v="970.0386666666667"/>
    <n v="94611.990502283108"/>
    <n v="181915.4705022831"/>
  </r>
  <r>
    <s v="L08166"/>
    <x v="7"/>
    <s v="Johnette Chapple  "/>
    <d v="2015-03-01T00:00:00"/>
    <s v="Banda 15"/>
    <x v="1"/>
    <n v="10521"/>
    <n v="631.26"/>
    <n v="1157.31"/>
    <n v="631.26"/>
    <n v="3261.5099999999998"/>
    <n v="3997.98"/>
    <n v="20200.32"/>
    <n v="809.06489999999997"/>
    <n v="1618.1297999999999"/>
    <n v="0"/>
    <n v="60600.959999999999"/>
    <n v="2.8438356164383563"/>
    <n v="673.34399999999994"/>
    <n v="38297.592986301366"/>
    <n v="98898.552986301365"/>
  </r>
  <r>
    <s v="G07527"/>
    <x v="2"/>
    <s v="Willian Lahr  "/>
    <d v="2011-11-20T00:00:00"/>
    <s v="Banda 16"/>
    <x v="2"/>
    <n v="16671"/>
    <n v="1000.26"/>
    <n v="500.13"/>
    <n v="1333.68"/>
    <n v="5001.3"/>
    <n v="5501.43"/>
    <n v="30007.8"/>
    <n v="1181.9739"/>
    <n v="2363.9477999999999"/>
    <n v="0"/>
    <n v="90023.4"/>
    <n v="6.1232876712328768"/>
    <n v="1000.26"/>
    <n v="122497.59452054795"/>
    <n v="212520.99452054795"/>
  </r>
  <r>
    <s v="R-8313"/>
    <x v="3"/>
    <s v="Coreen Washer  "/>
    <d v="2016-02-24T00:00:00"/>
    <s v="Banda 15"/>
    <x v="0"/>
    <n v="10506.1"/>
    <n v="840.48800000000006"/>
    <n v="1155.671"/>
    <n v="1260.732"/>
    <n v="4097.3789999999999"/>
    <n v="4097.3789999999999"/>
    <n v="21957.749"/>
    <n v="884.61362000000008"/>
    <n v="1769.2272400000002"/>
    <n v="1769.2272400000002"/>
    <n v="65873.247000000003"/>
    <n v="1.8575342465753424"/>
    <n v="731.92496666666671"/>
    <n v="27191.513830136984"/>
    <n v="93064.760830136991"/>
  </r>
  <r>
    <s v="L08482"/>
    <x v="0"/>
    <s v="Shonta Stefan  "/>
    <d v="2011-11-19T00:00:00"/>
    <s v="Banda 17"/>
    <x v="0"/>
    <n v="31364.300000000003"/>
    <n v="2509.1440000000002"/>
    <n v="3450.0730000000003"/>
    <n v="627.28600000000006"/>
    <n v="10036.576000000001"/>
    <n v="8154.7180000000008"/>
    <n v="56142.097000000009"/>
    <n v="2132.7723999999998"/>
    <n v="4265.5447999999997"/>
    <n v="4265.5447999999997"/>
    <n v="168426.29100000003"/>
    <n v="6.1260273972602741"/>
    <n v="1871.4032333333337"/>
    <n v="229285.34957442927"/>
    <n v="397711.6405744293"/>
  </r>
  <r>
    <s v="A-7904"/>
    <x v="3"/>
    <s v="Nelia Sellner  "/>
    <d v="2015-03-04T00:00:00"/>
    <s v="Banda 15"/>
    <x v="2"/>
    <n v="14398"/>
    <n v="863.88"/>
    <n v="1583.78"/>
    <n v="431.94"/>
    <n v="4895.3200000000006"/>
    <n v="4751.34"/>
    <n v="26924.26"/>
    <n v="1048.1744000000001"/>
    <n v="2096.3488000000002"/>
    <n v="0"/>
    <n v="80772.78"/>
    <n v="2.8356164383561642"/>
    <n v="897.47533333333331"/>
    <n v="50897.916164383561"/>
    <n v="131670.69616438355"/>
  </r>
  <r>
    <s v="A-7816"/>
    <x v="0"/>
    <s v="Sha Desimone  "/>
    <d v="2011-04-07T00:00:00"/>
    <s v="Banda 17"/>
    <x v="0"/>
    <n v="29404.100000000002"/>
    <n v="2940.4100000000003"/>
    <n v="2646.3690000000001"/>
    <n v="2058.2870000000003"/>
    <n v="8821.23"/>
    <n v="9997.3940000000021"/>
    <n v="55867.789999999994"/>
    <n v="2231.7711900000004"/>
    <n v="4463.5423800000008"/>
    <n v="4463.5423800000008"/>
    <n v="167603.37"/>
    <n v="6.7452054794520544"/>
    <n v="1862.2596666666664"/>
    <n v="251226.48215525108"/>
    <n v="418829.85215525108"/>
  </r>
  <r>
    <s v="G08006"/>
    <x v="0"/>
    <s v="Johnette Chapple  "/>
    <d v="2014-05-28T00:00:00"/>
    <s v="Banda 15"/>
    <x v="0"/>
    <n v="9167.4000000000015"/>
    <n v="458.37000000000012"/>
    <n v="1283.4360000000004"/>
    <n v="1008.4140000000002"/>
    <n v="2566.8720000000008"/>
    <n v="2566.8720000000008"/>
    <n v="17051.364000000005"/>
    <n v="660.96954000000017"/>
    <n v="1321.9390800000003"/>
    <n v="1321.9390800000003"/>
    <n v="51154.092000000019"/>
    <n v="3.6027397260273974"/>
    <n v="568.37880000000018"/>
    <n v="40954.417643835637"/>
    <n v="92108.509643835656"/>
  </r>
  <r>
    <s v="L08054"/>
    <x v="3"/>
    <s v="Elma Matheney  "/>
    <d v="2013-06-09T00:00:00"/>
    <s v="Banda 17"/>
    <x v="3"/>
    <n v="22517.25"/>
    <n v="1351.0349999999999"/>
    <n v="1801.38"/>
    <n v="3377.5875000000001"/>
    <n v="8556.5550000000003"/>
    <n v="6980.3474999999999"/>
    <n v="44584.154999999999"/>
    <n v="1742.8351499999999"/>
    <n v="3485.6702999999998"/>
    <n v="0"/>
    <n v="133752.465"/>
    <n v="4.5698630136986305"/>
    <n v="1486.1385"/>
    <n v="135828.98728767125"/>
    <n v="269581.45228767127"/>
  </r>
  <r>
    <s v="A08076"/>
    <x v="1"/>
    <s v="Margarete Sauer  "/>
    <d v="2014-10-15T00:00:00"/>
    <s v="Banda 17"/>
    <x v="1"/>
    <n v="19244.7"/>
    <n v="1732.0229999999999"/>
    <n v="769.78800000000001"/>
    <n v="192.447"/>
    <n v="5580.9629999999997"/>
    <n v="5580.9629999999997"/>
    <n v="33100.884000000005"/>
    <n v="1279.7725500000001"/>
    <n v="2559.5451000000003"/>
    <n v="0"/>
    <n v="99302.652000000016"/>
    <n v="3.2191780821917808"/>
    <n v="1103.3628000000001"/>
    <n v="71038.426849315074"/>
    <n v="170341.07884931509"/>
  </r>
  <r>
    <s v="A-7830"/>
    <x v="1"/>
    <s v="Brigida Arzate  "/>
    <d v="2015-08-11T00:00:00"/>
    <s v="Banda 15"/>
    <x v="0"/>
    <n v="16520.900000000001"/>
    <n v="1321.6720000000003"/>
    <n v="1321.6720000000003"/>
    <n v="991.25400000000002"/>
    <n v="5286.688000000001"/>
    <n v="4791.0609999999997"/>
    <n v="30233.247000000003"/>
    <n v="1171.3318100000001"/>
    <n v="2342.6636200000003"/>
    <n v="2342.6636200000003"/>
    <n v="90699.741000000009"/>
    <n v="2.3972602739726026"/>
    <n v="1007.7749000000001"/>
    <n v="48317.974657534251"/>
    <n v="139017.71565753425"/>
  </r>
  <r>
    <s v="L07469"/>
    <x v="1"/>
    <s v="Trudy Gaulding  "/>
    <d v="2014-03-27T00:00:00"/>
    <s v="Banda 15"/>
    <x v="2"/>
    <n v="14364"/>
    <n v="861.83999999999992"/>
    <n v="430.91999999999996"/>
    <n v="1149.1200000000001"/>
    <n v="3878.28"/>
    <n v="4021.9200000000005"/>
    <n v="24706.080000000002"/>
    <n v="955.2059999999999"/>
    <n v="1910.4119999999998"/>
    <n v="0"/>
    <n v="74118.240000000005"/>
    <n v="3.7726027397260276"/>
    <n v="823.53600000000006"/>
    <n v="62137.483397260279"/>
    <n v="136255.7233972603"/>
  </r>
  <r>
    <s v="R07818"/>
    <x v="1"/>
    <s v="Roosevelt Saleem  "/>
    <d v="2014-01-21T00:00:00"/>
    <s v="Banda 15"/>
    <x v="0"/>
    <n v="13431.000000000002"/>
    <n v="671.55000000000018"/>
    <n v="671.55000000000018"/>
    <n v="805.86000000000013"/>
    <n v="5103.7800000000007"/>
    <n v="5238.0900000000011"/>
    <n v="25921.830000000005"/>
    <n v="1030.1577000000002"/>
    <n v="2060.3154000000004"/>
    <n v="2060.3154000000004"/>
    <n v="77765.49000000002"/>
    <n v="3.9506849315068493"/>
    <n v="864.06100000000015"/>
    <n v="68272.655452054794"/>
    <n v="146038.1454520548"/>
  </r>
  <r>
    <s v="G07712"/>
    <x v="4"/>
    <s v="Hanh Kohut  "/>
    <d v="2014-11-11T00:00:00"/>
    <s v="Banda 16"/>
    <x v="1"/>
    <n v="19958.400000000001"/>
    <n v="997.92000000000007"/>
    <n v="2594.5920000000001"/>
    <n v="997.92000000000007"/>
    <n v="5588.3520000000008"/>
    <n v="4989.6000000000004"/>
    <n v="35126.784"/>
    <n v="1329.2294400000001"/>
    <n v="2658.4588800000001"/>
    <n v="0"/>
    <n v="105380.352"/>
    <n v="3.1452054794520548"/>
    <n v="1170.8928000000001"/>
    <n v="73653.969008219181"/>
    <n v="179034.32100821918"/>
  </r>
  <r>
    <s v="A07995"/>
    <x v="0"/>
    <s v="Lean Hersom  "/>
    <d v="2012-01-03T00:00:00"/>
    <s v="Banda 15"/>
    <x v="1"/>
    <n v="7644.6"/>
    <n v="382.23"/>
    <n v="917.35199999999998"/>
    <n v="535.12200000000007"/>
    <n v="2904.9480000000003"/>
    <n v="2369.826"/>
    <n v="14754.078000000001"/>
    <n v="568.75824"/>
    <n v="1137.51648"/>
    <n v="0"/>
    <n v="44262.234000000004"/>
    <n v="6.0027397260273974"/>
    <n v="491.80260000000004"/>
    <n v="59043.260087671246"/>
    <n v="103305.49408767125"/>
  </r>
  <r>
    <s v="R07339"/>
    <x v="0"/>
    <s v="Porsche Lockamy  "/>
    <d v="2016-12-03T00:00:00"/>
    <s v="Banda 20"/>
    <x v="2"/>
    <n v="92586"/>
    <n v="9258.6"/>
    <n v="11110.32"/>
    <n v="4629.3"/>
    <n v="28701.66"/>
    <n v="29627.52"/>
    <n v="175913.4"/>
    <n v="6943.9500000000007"/>
    <n v="13887.900000000001"/>
    <n v="0"/>
    <n v="527740.19999999995"/>
    <n v="1.0821917808219179"/>
    <n v="5863.78"/>
    <n v="126914.69041095891"/>
    <n v="654654.89041095891"/>
  </r>
  <r>
    <s v="R-8151"/>
    <x v="6"/>
    <s v="Elma Matheney  "/>
    <d v="2011-11-13T00:00:00"/>
    <s v="Banda 15"/>
    <x v="0"/>
    <n v="13165.900000000001"/>
    <n v="789.95400000000006"/>
    <n v="1579.9080000000001"/>
    <n v="1053.2720000000002"/>
    <n v="4213.0880000000006"/>
    <n v="3291.4750000000004"/>
    <n v="24093.597000000002"/>
    <n v="915.03005000000019"/>
    <n v="1830.0601000000004"/>
    <n v="1830.0601000000004"/>
    <n v="72280.790999999997"/>
    <n v="6.1424657534246574"/>
    <n v="803.11990000000003"/>
    <n v="98662.729632876712"/>
    <n v="170943.52063287672"/>
  </r>
  <r>
    <s v="A-7835"/>
    <x v="2"/>
    <s v="Trudy Gaulding  "/>
    <d v="2015-10-04T00:00:00"/>
    <s v="Banda 15"/>
    <x v="2"/>
    <n v="10304"/>
    <n v="1030.4000000000001"/>
    <n v="927.36"/>
    <n v="206.08"/>
    <n v="4121.6000000000004"/>
    <n v="3091.2"/>
    <n v="19680.640000000003"/>
    <n v="758.37440000000004"/>
    <n v="1516.7488000000001"/>
    <n v="0"/>
    <n v="59041.920000000013"/>
    <n v="2.2493150684931509"/>
    <n v="656.02133333333347"/>
    <n v="29511.973406392703"/>
    <n v="88553.893406392715"/>
  </r>
  <r>
    <s v="A-7562"/>
    <x v="3"/>
    <s v="Elton Verrier  "/>
    <d v="2011-06-07T00:00:00"/>
    <s v="Banda 16"/>
    <x v="1"/>
    <n v="13799.7"/>
    <n v="965.97900000000016"/>
    <n v="275.99400000000003"/>
    <n v="1103.9760000000001"/>
    <n v="4967.8919999999998"/>
    <n v="4967.8919999999998"/>
    <n v="26081.433000000001"/>
    <n v="1034.9775"/>
    <n v="2069.9549999999999"/>
    <n v="0"/>
    <n v="78244.298999999999"/>
    <n v="6.5780821917808217"/>
    <n v="869.38110000000006"/>
    <n v="114377.20663561646"/>
    <n v="192621.50563561646"/>
  </r>
  <r>
    <s v="L08179"/>
    <x v="1"/>
    <s v="Gabrielle Merriman  "/>
    <d v="2014-01-02T00:00:00"/>
    <s v="Banda 15"/>
    <x v="2"/>
    <n v="11889"/>
    <n v="1070.01"/>
    <n v="951.12"/>
    <n v="118.89"/>
    <n v="3447.81"/>
    <n v="3210.03"/>
    <n v="20686.86"/>
    <n v="792.99630000000002"/>
    <n v="1585.9926"/>
    <n v="0"/>
    <n v="62060.58"/>
    <n v="4.0027397260273974"/>
    <n v="689.56200000000001"/>
    <n v="55202.744219178079"/>
    <n v="117263.32421917809"/>
  </r>
  <r>
    <s v="L-8451"/>
    <x v="4"/>
    <s v="Jeni Buchman  "/>
    <d v="2012-12-22T00:00:00"/>
    <s v="Banda 15"/>
    <x v="1"/>
    <n v="13275"/>
    <n v="796.5"/>
    <n v="929.25000000000011"/>
    <n v="1460.25"/>
    <n v="5177.25"/>
    <n v="3849.7499999999995"/>
    <n v="25488"/>
    <n v="981.02250000000004"/>
    <n v="1962.0450000000001"/>
    <n v="0"/>
    <n v="76464"/>
    <n v="5.0328767123287674"/>
    <n v="849.6"/>
    <n v="85518.641095890416"/>
    <n v="161982.64109589043"/>
  </r>
  <r>
    <s v="A08097"/>
    <x v="6"/>
    <s v="Clara Lamas  "/>
    <d v="2017-06-09T00:00:00"/>
    <s v="Banda 18"/>
    <x v="4"/>
    <n v="50763.75"/>
    <n v="5076.375"/>
    <n v="7614.5625"/>
    <n v="2538.1875"/>
    <n v="19290.224999999999"/>
    <n v="14721.487499999999"/>
    <n v="100004.58750000001"/>
    <n v="3868.1977500000003"/>
    <n v="7736.3955000000005"/>
    <n v="7736.3955000000005"/>
    <n v="300013.76250000001"/>
    <n v="0.56712328767123288"/>
    <n v="3333.4862500000004"/>
    <n v="37809.953630136988"/>
    <n v="337823.71613013698"/>
  </r>
  <r>
    <s v="L07816"/>
    <x v="0"/>
    <s v="Lyla Falzone  "/>
    <d v="2015-07-21T00:00:00"/>
    <s v="Banda 18"/>
    <x v="2"/>
    <n v="33847"/>
    <n v="1692.3500000000001"/>
    <n v="4738.5800000000008"/>
    <n v="4738.5800000000008"/>
    <n v="9815.6299999999992"/>
    <n v="9138.69"/>
    <n v="63970.83"/>
    <n v="2477.6004000000003"/>
    <n v="4955.2008000000005"/>
    <n v="0"/>
    <n v="191912.49"/>
    <n v="2.4547945205479453"/>
    <n v="2132.3609999999999"/>
    <n v="104690.16197260274"/>
    <n v="296602.6519726027"/>
  </r>
  <r>
    <s v="R-7667"/>
    <x v="0"/>
    <s v="Susanna Vosburgh  "/>
    <d v="2017-06-17T00:00:00"/>
    <s v="Banda 15"/>
    <x v="1"/>
    <n v="7248.6"/>
    <n v="652.37400000000002"/>
    <n v="1014.8040000000002"/>
    <n v="579.88800000000003"/>
    <n v="2609.4960000000001"/>
    <n v="2754.4680000000003"/>
    <n v="14859.630000000001"/>
    <n v="597.28463999999997"/>
    <n v="1194.5692799999999"/>
    <n v="0"/>
    <n v="44578.89"/>
    <n v="0.54520547945205478"/>
    <n v="495.32100000000003"/>
    <n v="5401.0344657534242"/>
    <n v="49979.924465753422"/>
  </r>
  <r>
    <s v="R-8005"/>
    <x v="1"/>
    <s v="Audrie Ehlert  "/>
    <d v="2017-11-06T00:00:00"/>
    <s v="Banda 15"/>
    <x v="2"/>
    <n v="8255"/>
    <n v="825.5"/>
    <n v="82.55"/>
    <n v="1073.1500000000001"/>
    <n v="2228.8500000000004"/>
    <n v="2559.0500000000002"/>
    <n v="15024.099999999999"/>
    <n v="600.13850000000002"/>
    <n v="1200.277"/>
    <n v="0"/>
    <n v="45072.299999999996"/>
    <n v="0.15616438356164383"/>
    <n v="500.80333333333328"/>
    <n v="1564.1528767123286"/>
    <n v="46636.452876712327"/>
  </r>
  <r>
    <s v="L-7368"/>
    <x v="0"/>
    <s v="Heide Kardos  "/>
    <d v="2011-08-13T00:00:00"/>
    <s v="Banda 16"/>
    <x v="2"/>
    <n v="17166"/>
    <n v="858.30000000000007"/>
    <n v="2403.2400000000002"/>
    <n v="1201.6200000000001"/>
    <n v="5493.12"/>
    <n v="5836.4400000000005"/>
    <n v="32958.720000000001"/>
    <n v="1296.0330000000001"/>
    <n v="2592.0660000000003"/>
    <n v="0"/>
    <n v="98876.160000000003"/>
    <n v="6.3945205479452056"/>
    <n v="1098.624"/>
    <n v="140503.47484931507"/>
    <n v="239379.63484931507"/>
  </r>
  <r>
    <s v="A-8267"/>
    <x v="3"/>
    <s v="Anastacia Delacruz  "/>
    <d v="2013-03-27T00:00:00"/>
    <s v="Banda 15"/>
    <x v="2"/>
    <n v="8167"/>
    <n v="490.02"/>
    <n v="816.7"/>
    <n v="980.04"/>
    <n v="2368.4299999999998"/>
    <n v="2450.1"/>
    <n v="15272.290000000003"/>
    <n v="598.64110000000005"/>
    <n v="1197.2822000000001"/>
    <n v="0"/>
    <n v="45816.87000000001"/>
    <n v="4.7726027397260271"/>
    <n v="509.07633333333342"/>
    <n v="48592.382063926947"/>
    <n v="94409.25206392695"/>
  </r>
  <r>
    <s v="R-8081"/>
    <x v="1"/>
    <s v="Henry Maberry  "/>
    <d v="2012-02-20T00:00:00"/>
    <s v="Banda 15"/>
    <x v="4"/>
    <n v="14245"/>
    <n v="997.15000000000009"/>
    <n v="1424.5"/>
    <n v="1851.8500000000001"/>
    <n v="3703.7000000000003"/>
    <n v="4558.4000000000005"/>
    <n v="26780.600000000002"/>
    <n v="1066.9504999999999"/>
    <n v="2133.9009999999998"/>
    <n v="2133.9009999999998"/>
    <n v="80341.8"/>
    <n v="5.8712328767123285"/>
    <n v="892.68666666666672"/>
    <n v="104823.42611872146"/>
    <n v="185165.22611872148"/>
  </r>
  <r>
    <s v="L07430"/>
    <x v="3"/>
    <s v="Brigida Arzate  "/>
    <d v="2014-07-05T00:00:00"/>
    <s v="Banda 17"/>
    <x v="4"/>
    <n v="36257.5"/>
    <n v="2175.4499999999998"/>
    <n v="1087.7249999999999"/>
    <n v="3625.75"/>
    <n v="11602.4"/>
    <n v="13415.275"/>
    <n v="68164.099999999991"/>
    <n v="2730.18975"/>
    <n v="5460.3795"/>
    <n v="5460.3795"/>
    <n v="204492.3"/>
    <n v="3.4986301369863013"/>
    <n v="2272.1366666666663"/>
    <n v="158987.31634703191"/>
    <n v="363479.6163470319"/>
  </r>
  <r>
    <s v="L07307"/>
    <x v="3"/>
    <s v="Elayne Gauger  "/>
    <d v="2017-02-28T00:00:00"/>
    <s v="Banda 15"/>
    <x v="0"/>
    <n v="11539.000000000002"/>
    <n v="1038.5100000000002"/>
    <n v="1038.5100000000002"/>
    <n v="1269.2900000000002"/>
    <n v="3692.4800000000005"/>
    <n v="4038.6500000000005"/>
    <n v="22616.440000000006"/>
    <n v="906.96540000000027"/>
    <n v="1813.9308000000005"/>
    <n v="1813.9308000000005"/>
    <n v="67849.320000000022"/>
    <n v="0.84383561643835614"/>
    <n v="753.88133333333349"/>
    <n v="12723.038392694067"/>
    <n v="80572.358392694092"/>
  </r>
  <r>
    <s v="A-7311"/>
    <x v="0"/>
    <s v="Jordon Deschamp  "/>
    <d v="2013-06-10T00:00:00"/>
    <s v="Banda 16"/>
    <x v="1"/>
    <n v="14803.2"/>
    <n v="1184.2560000000001"/>
    <n v="1776.384"/>
    <n v="1628.3520000000001"/>
    <n v="5329.152"/>
    <n v="4737.0240000000003"/>
    <n v="29458.367999999999"/>
    <n v="1159.0905600000001"/>
    <n v="2318.1811200000002"/>
    <n v="0"/>
    <n v="88375.103999999992"/>
    <n v="4.5671232876712331"/>
    <n v="981.9455999999999"/>
    <n v="89693.33233972601"/>
    <n v="178068.436339726"/>
  </r>
  <r>
    <s v="A07959"/>
    <x v="0"/>
    <s v="Tanner Cambridge  "/>
    <d v="2013-12-15T00:00:00"/>
    <s v="Banda 19"/>
    <x v="2"/>
    <n v="51893"/>
    <n v="5189.3"/>
    <n v="4151.4400000000005"/>
    <n v="518.93000000000006"/>
    <n v="19719.34"/>
    <n v="12973.25"/>
    <n v="94445.260000000009"/>
    <n v="3559.8597999999997"/>
    <n v="7119.7195999999994"/>
    <n v="0"/>
    <n v="283335.78000000003"/>
    <n v="4.0520547945205481"/>
    <n v="3148.1753333333336"/>
    <n v="255131.57906849316"/>
    <n v="538467.35906849313"/>
  </r>
  <r>
    <s v="R-8155"/>
    <x v="3"/>
    <s v="Edyth Judkins  "/>
    <d v="2013-03-28T00:00:00"/>
    <s v="Banda 16"/>
    <x v="2"/>
    <n v="18726"/>
    <n v="1310.8200000000002"/>
    <n v="1310.8200000000002"/>
    <n v="1872.6000000000001"/>
    <n v="4868.76"/>
    <n v="5805.06"/>
    <n v="33894.06"/>
    <n v="1338.9090000000001"/>
    <n v="2677.8180000000002"/>
    <n v="0"/>
    <n v="101682.18"/>
    <n v="4.7698630136986298"/>
    <n v="1129.8019999999999"/>
    <n v="107780.01545205477"/>
    <n v="209462.19545205476"/>
  </r>
  <r>
    <s v="G-8110"/>
    <x v="3"/>
    <s v="Alysia Thaxton  "/>
    <d v="2011-01-20T00:00:00"/>
    <s v="Banda 17"/>
    <x v="1"/>
    <n v="28031.4"/>
    <n v="2803.1400000000003"/>
    <n v="2242.5120000000002"/>
    <n v="2242.5120000000002"/>
    <n v="8129.1059999999998"/>
    <n v="9250.362000000001"/>
    <n v="52699.032000000007"/>
    <n v="2102.3550000000005"/>
    <n v="4204.7100000000009"/>
    <n v="0"/>
    <n v="158097.09600000002"/>
    <n v="6.956164383561644"/>
    <n v="1756.6344000000001"/>
    <n v="244388.75296438357"/>
    <n v="402485.84896438359"/>
  </r>
  <r>
    <s v="R-8083"/>
    <x v="0"/>
    <s v="Aretha Newbern  "/>
    <d v="2015-12-25T00:00:00"/>
    <s v="Banda 15"/>
    <x v="0"/>
    <n v="10473.1"/>
    <n v="942.57899999999995"/>
    <n v="733.11700000000008"/>
    <n v="104.73100000000001"/>
    <n v="2618.2750000000001"/>
    <n v="3770.3159999999998"/>
    <n v="18642.117999999999"/>
    <n v="747.77934000000005"/>
    <n v="1495.5586800000001"/>
    <n v="1495.5586800000001"/>
    <n v="55926.353999999992"/>
    <n v="2.0246575342465754"/>
    <n v="621.40393333333327"/>
    <n v="25162.603108675794"/>
    <n v="81088.957108675793"/>
  </r>
  <r>
    <s v="R-8259"/>
    <x v="0"/>
    <s v="Sarai Darosa  "/>
    <d v="2016-04-22T00:00:00"/>
    <s v="Banda 18"/>
    <x v="1"/>
    <n v="29241.9"/>
    <n v="2924.1900000000005"/>
    <n v="2046.9330000000002"/>
    <n v="1754.5140000000001"/>
    <n v="8480.1509999999998"/>
    <n v="10234.664999999999"/>
    <n v="54682.353000000003"/>
    <n v="2193.1424999999999"/>
    <n v="4386.2849999999999"/>
    <n v="0"/>
    <n v="164047.05900000001"/>
    <n v="1.6986301369863013"/>
    <n v="1822.7451000000001"/>
    <n v="61923.395178082188"/>
    <n v="225970.4541780822"/>
  </r>
  <r>
    <s v="G-7994"/>
    <x v="1"/>
    <s v="Ladawn Karner  "/>
    <d v="2012-12-10T00:00:00"/>
    <s v="Banda 15"/>
    <x v="2"/>
    <n v="11781"/>
    <n v="1178.1000000000001"/>
    <n v="1178.1000000000001"/>
    <n v="589.05000000000007"/>
    <n v="3416.49"/>
    <n v="3298.6800000000003"/>
    <n v="21441.42"/>
    <n v="834.09479999999996"/>
    <n v="1668.1895999999999"/>
    <n v="0"/>
    <n v="64324.259999999995"/>
    <n v="5.065753424657534"/>
    <n v="714.71399999999994"/>
    <n v="72411.297863013693"/>
    <n v="136735.5578630137"/>
  </r>
  <r>
    <s v="R08066"/>
    <x v="1"/>
    <s v="Aretha Newbern  "/>
    <d v="2014-03-06T00:00:00"/>
    <s v="Banda 18"/>
    <x v="2"/>
    <n v="30978"/>
    <n v="1548.9"/>
    <n v="2478.2400000000002"/>
    <n v="1858.6799999999998"/>
    <n v="9293.4"/>
    <n v="11152.08"/>
    <n v="57309.3"/>
    <n v="2273.7851999999998"/>
    <n v="4547.5703999999996"/>
    <n v="0"/>
    <n v="171927.90000000002"/>
    <n v="3.8301369863013699"/>
    <n v="1910.3100000000002"/>
    <n v="146334.97972602741"/>
    <n v="318262.87972602743"/>
  </r>
  <r>
    <s v="G-8360"/>
    <x v="0"/>
    <s v="Trudy Gaulding  "/>
    <d v="2017-01-03T00:00:00"/>
    <s v="Banda 15"/>
    <x v="1"/>
    <n v="9919.8000000000011"/>
    <n v="892.78200000000004"/>
    <n v="297.59399999999999"/>
    <n v="595.18799999999999"/>
    <n v="3075.1380000000004"/>
    <n v="3571.1280000000002"/>
    <n v="18351.63"/>
    <n v="735.05718000000002"/>
    <n v="1470.11436"/>
    <n v="0"/>
    <n v="55054.89"/>
    <n v="0.99726027397260275"/>
    <n v="611.721"/>
    <n v="12200.901041095891"/>
    <n v="67255.791041095887"/>
  </r>
  <r>
    <s v="R07957"/>
    <x v="3"/>
    <s v="Sha Desimone  "/>
    <d v="2014-01-21T00:00:00"/>
    <s v="Banda 18"/>
    <x v="2"/>
    <n v="45286"/>
    <n v="4528.6000000000004"/>
    <n v="3622.88"/>
    <n v="1358.58"/>
    <n v="13585.8"/>
    <n v="15850.099999999999"/>
    <n v="84231.959999999992"/>
    <n v="3360.2212"/>
    <n v="6720.4423999999999"/>
    <n v="0"/>
    <n v="252695.87999999998"/>
    <n v="3.9506849315068493"/>
    <n v="2807.7319999999995"/>
    <n v="221849.29008219176"/>
    <n v="474545.1700821917"/>
  </r>
  <r>
    <s v="A08198"/>
    <x v="1"/>
    <s v="Mary Herb  "/>
    <d v="2012-05-13T00:00:00"/>
    <s v="Banda 15"/>
    <x v="2"/>
    <n v="10663"/>
    <n v="639.78"/>
    <n v="1386.19"/>
    <n v="639.78"/>
    <n v="4158.57"/>
    <n v="3732.0499999999997"/>
    <n v="21219.37"/>
    <n v="831.71399999999994"/>
    <n v="1663.4279999999999"/>
    <n v="0"/>
    <n v="63658.11"/>
    <n v="5.6438356164383565"/>
    <n v="707.3123333333333"/>
    <n v="79839.090776255704"/>
    <n v="143497.20077625569"/>
  </r>
  <r>
    <s v="L-8346"/>
    <x v="0"/>
    <s v="Laverna Goble  "/>
    <d v="2013-02-01T00:00:00"/>
    <s v="Banda 19"/>
    <x v="0"/>
    <n v="53138.8"/>
    <n v="3188.328"/>
    <n v="7439.4320000000007"/>
    <n v="4251.1040000000003"/>
    <n v="20724.132000000001"/>
    <n v="13284.7"/>
    <n v="102026.496"/>
    <n v="3847.2491200000004"/>
    <n v="7694.4982400000008"/>
    <n v="7694.4982400000008"/>
    <n v="306079.48800000001"/>
    <n v="4.9205479452054792"/>
    <n v="3400.8831999999998"/>
    <n v="334684.17683287663"/>
    <n v="640763.66483287665"/>
  </r>
  <r>
    <s v="L-7830"/>
    <x v="0"/>
    <s v="Kelley Bonenfant  "/>
    <d v="2017-08-20T00:00:00"/>
    <s v="Banda 17"/>
    <x v="1"/>
    <n v="23569.200000000001"/>
    <n v="1178.46"/>
    <n v="1649.8440000000003"/>
    <n v="707.07600000000002"/>
    <n v="6599.3760000000011"/>
    <n v="9427.68"/>
    <n v="43131.636000000006"/>
    <n v="1737.0500400000001"/>
    <n v="3474.1000800000002"/>
    <n v="0"/>
    <n v="129394.90800000002"/>
    <n v="0.36986301369863012"/>
    <n v="1437.7212000000002"/>
    <n v="10635.19791780822"/>
    <n v="140030.10591780825"/>
  </r>
  <r>
    <s v="R-8098"/>
    <x v="1"/>
    <s v="January Heslop  "/>
    <d v="2015-10-04T00:00:00"/>
    <s v="Banda 17"/>
    <x v="4"/>
    <n v="38265"/>
    <n v="3443.85"/>
    <n v="4591.8"/>
    <n v="5357.1"/>
    <n v="9566.25"/>
    <n v="15306"/>
    <n v="76530"/>
    <n v="3164.5155000000004"/>
    <n v="6329.0310000000009"/>
    <n v="6329.0310000000009"/>
    <n v="229590"/>
    <n v="2.2493150684931509"/>
    <n v="2551"/>
    <n v="114760.05479452056"/>
    <n v="344350.05479452055"/>
  </r>
  <r>
    <s v="G-7806"/>
    <x v="0"/>
    <s v="Candelaria Loya  "/>
    <d v="2017-09-14T00:00:00"/>
    <s v="Banda 15"/>
    <x v="4"/>
    <n v="17928.75"/>
    <n v="896.4375"/>
    <n v="2689.3125"/>
    <n v="179.28749999999999"/>
    <n v="6633.6374999999998"/>
    <n v="6454.3499999999995"/>
    <n v="34781.775000000001"/>
    <n v="1358.9992499999998"/>
    <n v="2717.9984999999997"/>
    <n v="2717.9984999999997"/>
    <n v="104345.32500000001"/>
    <n v="0.30136986301369861"/>
    <n v="1159.3925000000002"/>
    <n v="6988.1191780821919"/>
    <n v="111333.44417808221"/>
  </r>
  <r>
    <s v="L-8321"/>
    <x v="1"/>
    <s v="Jordon Deschamp  "/>
    <d v="2013-02-17T00:00:00"/>
    <s v="Banda 17"/>
    <x v="2"/>
    <n v="21321"/>
    <n v="1705.68"/>
    <n v="3198.15"/>
    <n v="852.84"/>
    <n v="6183.0899999999992"/>
    <n v="7888.7699999999995"/>
    <n v="41149.53"/>
    <n v="1650.2454"/>
    <n v="3300.4908"/>
    <n v="0"/>
    <n v="123448.59"/>
    <n v="4.8767123287671232"/>
    <n v="1371.6510000000001"/>
    <n v="133782.94684931508"/>
    <n v="257231.53684931507"/>
  </r>
  <r>
    <s v="L08093"/>
    <x v="3"/>
    <s v="Kimi Witter  "/>
    <d v="2017-08-18T00:00:00"/>
    <s v="Banda 16"/>
    <x v="2"/>
    <n v="14816"/>
    <n v="1333.44"/>
    <n v="2074.2400000000002"/>
    <n v="148.16"/>
    <n v="5481.92"/>
    <n v="4592.96"/>
    <n v="28446.720000000001"/>
    <n v="1100.8288"/>
    <n v="2201.6576"/>
    <n v="0"/>
    <n v="85340.160000000003"/>
    <n v="0.37534246575342467"/>
    <n v="948.22400000000005"/>
    <n v="7118.1746849315068"/>
    <n v="92458.334684931513"/>
  </r>
  <r>
    <s v="R08265"/>
    <x v="1"/>
    <s v="Sarai Darosa  "/>
    <d v="2014-02-13T00:00:00"/>
    <s v="Banda 18"/>
    <x v="2"/>
    <n v="37259"/>
    <n v="2980.7200000000003"/>
    <n v="2980.7200000000003"/>
    <n v="4471.08"/>
    <n v="10059.93"/>
    <n v="10805.109999999999"/>
    <n v="68556.56"/>
    <n v="2697.5516000000002"/>
    <n v="5395.1032000000005"/>
    <n v="0"/>
    <n v="205669.68"/>
    <n v="3.8876712328767122"/>
    <n v="2285.2186666666666"/>
    <n v="177683.57742465753"/>
    <n v="383353.25742465752"/>
  </r>
  <r>
    <s v="G-8487"/>
    <x v="1"/>
    <s v="Aisha Fermin  "/>
    <d v="2011-12-28T00:00:00"/>
    <s v="Banda 17"/>
    <x v="0"/>
    <n v="31383.000000000004"/>
    <n v="2824.4700000000003"/>
    <n v="2510.6400000000003"/>
    <n v="313.83000000000004"/>
    <n v="8159.5800000000008"/>
    <n v="10984.050000000001"/>
    <n v="56175.570000000007"/>
    <n v="2240.7462"/>
    <n v="4481.4924000000001"/>
    <n v="4481.4924000000001"/>
    <n v="168526.71000000002"/>
    <n v="6.0191780821917806"/>
    <n v="1872.5190000000002"/>
    <n v="225420.50646575345"/>
    <n v="393947.2164657535"/>
  </r>
  <r>
    <s v="A08369"/>
    <x v="5"/>
    <s v="Della Muniz  "/>
    <d v="2015-04-02T00:00:00"/>
    <s v="Banda 15"/>
    <x v="0"/>
    <n v="15988.500000000002"/>
    <n v="1279.0800000000002"/>
    <n v="1598.8500000000004"/>
    <n v="1119.1950000000002"/>
    <n v="6235.5150000000012"/>
    <n v="6395.4000000000015"/>
    <n v="32616.54"/>
    <n v="1311.0570000000002"/>
    <n v="2622.1140000000005"/>
    <n v="2622.1140000000005"/>
    <n v="97849.62"/>
    <n v="2.7561643835616438"/>
    <n v="1087.2180000000001"/>
    <n v="59931.030575342469"/>
    <n v="157780.65057534247"/>
  </r>
  <r>
    <s v="G07441"/>
    <x v="1"/>
    <s v="Jordon Deschamp  "/>
    <d v="2014-08-30T00:00:00"/>
    <s v="Banda 16"/>
    <x v="4"/>
    <n v="25453.75"/>
    <n v="2036.3"/>
    <n v="2036.3"/>
    <n v="763.61249999999995"/>
    <n v="7636.125"/>
    <n v="9417.8875000000007"/>
    <n v="47343.974999999991"/>
    <n v="1893.759"/>
    <n v="3787.518"/>
    <n v="3787.518"/>
    <n v="142031.92499999999"/>
    <n v="3.3452054794520549"/>
    <n v="1578.1324999999997"/>
    <n v="105583.54972602738"/>
    <n v="247615.47472602737"/>
  </r>
  <r>
    <s v="A-7603"/>
    <x v="0"/>
    <s v="Shannan Dingess  "/>
    <d v="2011-08-08T00:00:00"/>
    <s v="Banda 16"/>
    <x v="4"/>
    <n v="26987.5"/>
    <n v="2428.875"/>
    <n v="2698.75"/>
    <n v="1079.5"/>
    <n v="6746.875"/>
    <n v="7286.6250000000009"/>
    <n v="47228.125"/>
    <n v="1829.7524999999998"/>
    <n v="3659.5049999999997"/>
    <n v="3659.5049999999997"/>
    <n v="141684.375"/>
    <n v="6.4082191780821915"/>
    <n v="1574.2708333333333"/>
    <n v="201765.45091324198"/>
    <n v="343449.82591324195"/>
  </r>
  <r>
    <s v="G-8084"/>
    <x v="3"/>
    <s v="Aretha Newbern  "/>
    <d v="2017-10-15T00:00:00"/>
    <s v="Banda 16"/>
    <x v="0"/>
    <n v="24963.4"/>
    <n v="2496.34"/>
    <n v="249.63400000000001"/>
    <n v="2995.6080000000002"/>
    <n v="7239.3859999999995"/>
    <n v="6989.7520000000013"/>
    <n v="44934.12"/>
    <n v="1764.9123800000002"/>
    <n v="3529.8247600000004"/>
    <n v="3529.8247600000004"/>
    <n v="134802.36000000002"/>
    <n v="0.21643835616438356"/>
    <n v="1497.8040000000001"/>
    <n v="6483.6447123287671"/>
    <n v="141286.00471232878"/>
  </r>
  <r>
    <s v="G-7590"/>
    <x v="0"/>
    <s v="Lindsey Eckel  "/>
    <d v="2012-12-22T00:00:00"/>
    <s v="Banda 20"/>
    <x v="4"/>
    <n v="108710"/>
    <n v="9783.9"/>
    <n v="14132.300000000001"/>
    <n v="4348.3999999999996"/>
    <n v="35874.300000000003"/>
    <n v="40222.699999999997"/>
    <n v="213071.59999999998"/>
    <n v="8522.8640000000014"/>
    <n v="17045.728000000003"/>
    <n v="17045.728000000003"/>
    <n v="639214.79999999993"/>
    <n v="5.0328767123287674"/>
    <n v="7102.3866666666663"/>
    <n v="714908.72913242015"/>
    <n v="1354123.5291324202"/>
  </r>
  <r>
    <s v="R07587"/>
    <x v="1"/>
    <s v="Elma Matheney  "/>
    <d v="2016-06-25T00:00:00"/>
    <s v="Banda 16"/>
    <x v="0"/>
    <n v="21353.200000000001"/>
    <n v="2135.3200000000002"/>
    <n v="1281.192"/>
    <n v="1708.2560000000001"/>
    <n v="6405.96"/>
    <n v="6619.4920000000002"/>
    <n v="39503.42"/>
    <n v="1560.9189200000001"/>
    <n v="3121.8378400000001"/>
    <n v="3121.8378400000001"/>
    <n v="118510.26"/>
    <n v="1.5232876712328767"/>
    <n v="1316.7806666666665"/>
    <n v="40116.715105022828"/>
    <n v="158626.97510502284"/>
  </r>
  <r>
    <s v="G07587"/>
    <x v="3"/>
    <s v="Janene Wellman  "/>
    <d v="2011-03-04T00:00:00"/>
    <s v="Banda 15"/>
    <x v="2"/>
    <n v="12418"/>
    <n v="993.44"/>
    <n v="1490.1599999999999"/>
    <n v="993.44"/>
    <n v="4843.0200000000004"/>
    <n v="4346.2999999999993"/>
    <n v="25084.36"/>
    <n v="990.95640000000003"/>
    <n v="1981.9128000000001"/>
    <n v="0"/>
    <n v="75253.08"/>
    <n v="6.838356164383562"/>
    <n v="836.14533333333338"/>
    <n v="114357.19189041098"/>
    <n v="189610.27189041098"/>
  </r>
  <r>
    <s v="L07757"/>
    <x v="0"/>
    <s v="Tanner Cambridge  "/>
    <d v="2012-10-06T00:00:00"/>
    <s v="Banda 15"/>
    <x v="2"/>
    <n v="9758"/>
    <n v="975.80000000000007"/>
    <n v="390.32"/>
    <n v="878.21999999999991"/>
    <n v="3317.7200000000003"/>
    <n v="2634.6600000000003"/>
    <n v="17954.719999999998"/>
    <n v="694.76960000000008"/>
    <n v="1389.5392000000002"/>
    <n v="0"/>
    <n v="53864.159999999989"/>
    <n v="5.2438356164383562"/>
    <n v="598.49066666666658"/>
    <n v="62767.733479452043"/>
    <n v="116631.89347945203"/>
  </r>
  <r>
    <s v="R-8363"/>
    <x v="1"/>
    <s v="Earnest Anderton  "/>
    <d v="2013-12-14T00:00:00"/>
    <s v="Banda 15"/>
    <x v="1"/>
    <n v="7317.9000000000005"/>
    <n v="658.61099999999999"/>
    <n v="73.179000000000002"/>
    <n v="146.358"/>
    <n v="2707.623"/>
    <n v="2268.549"/>
    <n v="13172.220000000001"/>
    <n v="509.32584000000008"/>
    <n v="1018.6516800000002"/>
    <n v="0"/>
    <n v="39516.660000000003"/>
    <n v="4.0547945205479454"/>
    <n v="439.07400000000001"/>
    <n v="35607.096986301367"/>
    <n v="75123.756986301363"/>
  </r>
  <r>
    <s v="L07784"/>
    <x v="0"/>
    <s v="Marinda Skelley  "/>
    <d v="2014-02-10T00:00:00"/>
    <s v="Banda 15"/>
    <x v="2"/>
    <n v="9738"/>
    <n v="681.66000000000008"/>
    <n v="973.80000000000007"/>
    <n v="292.14"/>
    <n v="3116.16"/>
    <n v="2531.88"/>
    <n v="17333.64"/>
    <n v="657.31500000000005"/>
    <n v="1314.63"/>
    <n v="0"/>
    <n v="52000.92"/>
    <n v="3.8958904109589043"/>
    <n v="577.78800000000001"/>
    <n v="45019.974575342472"/>
    <n v="97020.894575342478"/>
  </r>
  <r>
    <s v="L-7840"/>
    <x v="3"/>
    <s v="Sha Desimone  "/>
    <d v="2012-06-29T00:00:00"/>
    <s v="Banda 17"/>
    <x v="1"/>
    <n v="26419.5"/>
    <n v="2113.56"/>
    <n v="1056.78"/>
    <n v="2906.145"/>
    <n v="8982.630000000001"/>
    <n v="8982.630000000001"/>
    <n v="50461.24500000001"/>
    <n v="2005.2400500000001"/>
    <n v="4010.4801000000002"/>
    <n v="0"/>
    <n v="151383.73500000004"/>
    <n v="5.515068493150685"/>
    <n v="1682.0415000000003"/>
    <n v="185531.48161643837"/>
    <n v="336915.21661643841"/>
  </r>
  <r>
    <s v="L-7310"/>
    <x v="3"/>
    <s v="Janene Wellman  "/>
    <d v="2016-03-20T00:00:00"/>
    <s v="Banda 15"/>
    <x v="3"/>
    <n v="7713"/>
    <n v="462.78"/>
    <n v="77.13"/>
    <n v="154.26"/>
    <n v="2236.77"/>
    <n v="2313.9"/>
    <n v="12957.84"/>
    <n v="499.03109999999998"/>
    <n v="998.06219999999996"/>
    <n v="0"/>
    <n v="38873.520000000004"/>
    <n v="1.789041095890411"/>
    <n v="431.928"/>
    <n v="15454.738849315068"/>
    <n v="54328.258849315069"/>
  </r>
  <r>
    <s v="A08382"/>
    <x v="1"/>
    <s v="Adalberto Mcferrin  "/>
    <d v="2014-03-14T00:00:00"/>
    <s v="Banda 15"/>
    <x v="1"/>
    <n v="13138.2"/>
    <n v="1313.8200000000002"/>
    <n v="525.52800000000002"/>
    <n v="394.14600000000002"/>
    <n v="3415.9320000000002"/>
    <n v="3810.078"/>
    <n v="22597.704000000002"/>
    <n v="882.88704000000007"/>
    <n v="1765.7740800000001"/>
    <n v="0"/>
    <n v="67793.112000000008"/>
    <n v="3.8082191780821919"/>
    <n v="753.2568"/>
    <n v="57371.33983561644"/>
    <n v="125164.45183561645"/>
  </r>
  <r>
    <s v="R-7501"/>
    <x v="3"/>
    <s v="Gemma Percell  "/>
    <d v="2016-08-20T00:00:00"/>
    <s v="Banda 16"/>
    <x v="2"/>
    <n v="22626"/>
    <n v="2262.6"/>
    <n v="1583.8200000000002"/>
    <n v="1810.08"/>
    <n v="5882.76"/>
    <n v="7014.06"/>
    <n v="41179.32"/>
    <n v="1635.8598"/>
    <n v="3271.7195999999999"/>
    <n v="0"/>
    <n v="123537.95999999999"/>
    <n v="1.3698630136986301"/>
    <n v="1372.644"/>
    <n v="37606.684931506847"/>
    <n v="161144.64493150683"/>
  </r>
  <r>
    <s v="G07425"/>
    <x v="1"/>
    <s v="Kimi Witter  "/>
    <d v="2017-01-23T00:00:00"/>
    <s v="Banda 16"/>
    <x v="0"/>
    <n v="17981.7"/>
    <n v="1618.3530000000001"/>
    <n v="359.63400000000001"/>
    <n v="2517.4380000000006"/>
    <n v="6833.0460000000003"/>
    <n v="5034.8760000000011"/>
    <n v="34345.047000000006"/>
    <n v="1334.2421400000001"/>
    <n v="2668.4842800000001"/>
    <n v="2668.4842800000001"/>
    <n v="103035.14100000002"/>
    <n v="0.94246575342465755"/>
    <n v="1144.8349000000003"/>
    <n v="21579.353731506853"/>
    <n v="124614.49473150687"/>
  </r>
  <r>
    <s v="R-7754"/>
    <x v="3"/>
    <s v="Concepcion Sevin  "/>
    <d v="2010-11-22T00:00:00"/>
    <s v="Banda 15"/>
    <x v="2"/>
    <n v="11740"/>
    <n v="1174"/>
    <n v="1174"/>
    <n v="821.80000000000007"/>
    <n v="4109"/>
    <n v="4461.2"/>
    <n v="23480"/>
    <n v="946.24399999999991"/>
    <n v="1892.4879999999998"/>
    <n v="0"/>
    <n v="70440"/>
    <n v="7.117808219178082"/>
    <n v="782.66666666666663"/>
    <n v="111417.42465753424"/>
    <n v="181857.42465753423"/>
  </r>
  <r>
    <s v="G08124"/>
    <x v="0"/>
    <s v="Shenika Lamont  "/>
    <d v="2016-02-12T00:00:00"/>
    <s v="Banda 17"/>
    <x v="0"/>
    <n v="31234.500000000004"/>
    <n v="1561.7250000000004"/>
    <n v="3435.7950000000005"/>
    <n v="1561.7250000000004"/>
    <n v="11869.110000000002"/>
    <n v="11244.42"/>
    <n v="60907.275000000001"/>
    <n v="2389.4392500000004"/>
    <n v="4778.8785000000007"/>
    <n v="4778.8785000000007"/>
    <n v="182721.82500000001"/>
    <n v="1.8904109589041096"/>
    <n v="2030.2425000000001"/>
    <n v="76759.853424657529"/>
    <n v="259481.67842465756"/>
  </r>
  <r>
    <s v="R07836"/>
    <x v="1"/>
    <s v="Sha Desimone  "/>
    <d v="2014-01-14T00:00:00"/>
    <s v="Banda 15"/>
    <x v="2"/>
    <n v="8830"/>
    <n v="794.69999999999993"/>
    <n v="1147.9000000000001"/>
    <n v="794.69999999999993"/>
    <n v="2737.3"/>
    <n v="2295.8000000000002"/>
    <n v="16600.400000000001"/>
    <n v="641.05799999999999"/>
    <n v="1282.116"/>
    <n v="0"/>
    <n v="49801.200000000004"/>
    <n v="3.9698630136986299"/>
    <n v="553.34666666666669"/>
    <n v="43934.209315068496"/>
    <n v="93735.409315068508"/>
  </r>
  <r>
    <s v="G08265"/>
    <x v="0"/>
    <s v="Kandace Navin  "/>
    <d v="2017-09-12T00:00:00"/>
    <s v="Banda 17"/>
    <x v="2"/>
    <n v="30964"/>
    <n v="1857.84"/>
    <n v="3406.04"/>
    <n v="309.64"/>
    <n v="10218.120000000001"/>
    <n v="11147.039999999999"/>
    <n v="57902.68"/>
    <n v="2278.9504000000002"/>
    <n v="4557.9008000000003"/>
    <n v="0"/>
    <n v="173708.04"/>
    <n v="0.30684931506849317"/>
    <n v="1930.0893333333333"/>
    <n v="11844.931799086758"/>
    <n v="185552.97179908678"/>
  </r>
  <r>
    <s v="A07610"/>
    <x v="0"/>
    <s v="Edyth Judkins  "/>
    <d v="2013-04-05T00:00:00"/>
    <s v="Banda 17"/>
    <x v="1"/>
    <n v="27875.7"/>
    <n v="1951.2990000000002"/>
    <n v="1951.2990000000002"/>
    <n v="1672.5419999999999"/>
    <n v="9198.9809999999998"/>
    <n v="10035.252"/>
    <n v="52685.072999999997"/>
    <n v="2093.4650700000002"/>
    <n v="4186.9301400000004"/>
    <n v="0"/>
    <n v="158055.21899999998"/>
    <n v="4.7479452054794518"/>
    <n v="1756.1690999999998"/>
    <n v="166763.89316712326"/>
    <n v="324819.11216712324"/>
  </r>
  <r>
    <s v="A-7841"/>
    <x v="0"/>
    <s v="Jordon Deschamp  "/>
    <d v="2013-04-21T00:00:00"/>
    <s v="Banda 16"/>
    <x v="1"/>
    <n v="18376.2"/>
    <n v="918.81000000000006"/>
    <n v="2388.9059999999999"/>
    <n v="2756.43"/>
    <n v="6064.1460000000006"/>
    <n v="5880.384"/>
    <n v="36384.876000000004"/>
    <n v="1433.3436000000002"/>
    <n v="2866.6872000000003"/>
    <n v="0"/>
    <n v="109154.62800000001"/>
    <n v="4.7041095890410958"/>
    <n v="1212.8292000000001"/>
    <n v="114105.62939178084"/>
    <n v="223260.25739178085"/>
  </r>
  <r>
    <s v="A-8455"/>
    <x v="0"/>
    <s v="Kandace Navin  "/>
    <d v="2011-02-12T00:00:00"/>
    <s v="Banda 17"/>
    <x v="2"/>
    <n v="27838"/>
    <n v="1391.9"/>
    <n v="3062.18"/>
    <n v="556.76"/>
    <n v="8351.4"/>
    <n v="7237.88"/>
    <n v="48438.12"/>
    <n v="1826.1727999999998"/>
    <n v="3652.3455999999996"/>
    <n v="0"/>
    <n v="145314.36000000002"/>
    <n v="6.8931506849315065"/>
    <n v="1614.604"/>
    <n v="222594.17336986301"/>
    <n v="367908.53336986306"/>
  </r>
  <r>
    <s v="A07918"/>
    <x v="3"/>
    <s v="Kristan Botelho  "/>
    <d v="2011-03-17T00:00:00"/>
    <s v="Banda 15"/>
    <x v="1"/>
    <n v="10865.7"/>
    <n v="869.25600000000009"/>
    <n v="1521.1980000000003"/>
    <n v="1086.5700000000002"/>
    <n v="3368.3670000000002"/>
    <n v="4237.6230000000005"/>
    <n v="21948.714"/>
    <n v="890.98740000000009"/>
    <n v="1781.9748000000002"/>
    <n v="0"/>
    <n v="65846.141999999993"/>
    <n v="6.8027397260273972"/>
    <n v="731.62379999999996"/>
    <n v="99540.925775342461"/>
    <n v="165387.06777534244"/>
  </r>
  <r>
    <s v="A08075"/>
    <x v="1"/>
    <s v="Kristan Botelho  "/>
    <d v="2011-08-04T00:00:00"/>
    <s v="Banda 17"/>
    <x v="0"/>
    <n v="26618.9"/>
    <n v="1863.3230000000003"/>
    <n v="1064.7560000000001"/>
    <n v="1064.7560000000001"/>
    <n v="10647.560000000001"/>
    <n v="8251.8590000000004"/>
    <n v="49511.15400000001"/>
    <n v="1903.25135"/>
    <n v="3806.5027"/>
    <n v="3806.5027"/>
    <n v="148533.46200000003"/>
    <n v="6.419178082191781"/>
    <n v="1650.3718000000003"/>
    <n v="211880.609720548"/>
    <n v="360414.07172054803"/>
  </r>
  <r>
    <s v="G-7361"/>
    <x v="3"/>
    <s v="Roosevelt Saleem  "/>
    <d v="2013-11-06T00:00:00"/>
    <s v="Banda 17"/>
    <x v="0"/>
    <n v="26408.800000000003"/>
    <n v="1584.528"/>
    <n v="1848.6160000000004"/>
    <n v="1584.528"/>
    <n v="10035.344000000001"/>
    <n v="10563.520000000002"/>
    <n v="52025.33600000001"/>
    <n v="2081.0134400000006"/>
    <n v="4162.0268800000013"/>
    <n v="4162.0268800000013"/>
    <n v="156076.00800000003"/>
    <n v="4.1589041095890407"/>
    <n v="1734.1778666666671"/>
    <n v="144245.58912876717"/>
    <n v="300321.59712876717"/>
  </r>
  <r>
    <s v="A07457"/>
    <x v="1"/>
    <s v="Margurite Everton  "/>
    <d v="2015-06-13T00:00:00"/>
    <s v="Banda 16"/>
    <x v="2"/>
    <n v="15448"/>
    <n v="1390.32"/>
    <n v="617.91999999999996"/>
    <n v="1853.76"/>
    <n v="4325.4400000000005"/>
    <n v="4016.48"/>
    <n v="27651.919999999995"/>
    <n v="1075.1808000000001"/>
    <n v="2150.3616000000002"/>
    <n v="0"/>
    <n v="82955.75999999998"/>
    <n v="2.558904109589041"/>
    <n v="921.73066666666648"/>
    <n v="47172.407817351588"/>
    <n v="130128.16781735157"/>
  </r>
  <r>
    <s v="A07381"/>
    <x v="3"/>
    <s v="Wade Landen  "/>
    <d v="2015-12-02T00:00:00"/>
    <s v="Banda 15"/>
    <x v="2"/>
    <n v="12158"/>
    <n v="607.9"/>
    <n v="243.16"/>
    <n v="1823.7"/>
    <n v="3161.08"/>
    <n v="3890.56"/>
    <n v="21884.400000000001"/>
    <n v="869.29700000000003"/>
    <n v="1738.5940000000001"/>
    <n v="0"/>
    <n v="65653.200000000012"/>
    <n v="2.0876712328767124"/>
    <n v="729.48"/>
    <n v="30458.288219178085"/>
    <n v="96111.488219178093"/>
  </r>
  <r>
    <s v="A-7844"/>
    <x v="0"/>
    <s v="Davina Farraj  "/>
    <d v="2017-01-04T00:00:00"/>
    <s v="Banda 15"/>
    <x v="4"/>
    <n v="13837.5"/>
    <n v="691.875"/>
    <n v="1383.75"/>
    <n v="138.375"/>
    <n v="5119.875"/>
    <n v="3597.75"/>
    <n v="24769.125"/>
    <n v="924.34500000000003"/>
    <n v="1848.69"/>
    <n v="1848.69"/>
    <n v="74307.375"/>
    <n v="0.9945205479452055"/>
    <n v="825.63750000000005"/>
    <n v="16422.269178082192"/>
    <n v="90729.644178082192"/>
  </r>
  <r>
    <s v="L07660"/>
    <x v="3"/>
    <s v="Erich Gattis  "/>
    <d v="2016-02-02T00:00:00"/>
    <s v="Banda 16"/>
    <x v="1"/>
    <n v="13709.7"/>
    <n v="822.58199999999999"/>
    <n v="959.67900000000009"/>
    <n v="1919.3580000000002"/>
    <n v="3838.7160000000003"/>
    <n v="3564.5220000000004"/>
    <n v="24814.557000000004"/>
    <n v="959.67900000000009"/>
    <n v="1919.3580000000002"/>
    <n v="0"/>
    <n v="74443.671000000017"/>
    <n v="1.9178082191780821"/>
    <n v="827.15190000000018"/>
    <n v="31726.374246575349"/>
    <n v="106170.04524657536"/>
  </r>
  <r>
    <s v="G-7319"/>
    <x v="1"/>
    <s v="Erich Gattis  "/>
    <d v="2011-10-30T00:00:00"/>
    <s v="Banda 16"/>
    <x v="4"/>
    <n v="19450"/>
    <n v="972.5"/>
    <n v="778"/>
    <n v="1945"/>
    <n v="5057"/>
    <n v="6029.5"/>
    <n v="34232"/>
    <n v="1343.9950000000001"/>
    <n v="2687.9900000000002"/>
    <n v="2687.9900000000002"/>
    <n v="102696"/>
    <n v="6.1808219178082195"/>
    <n v="1141.0666666666666"/>
    <n v="141054.59726027396"/>
    <n v="243750.59726027396"/>
  </r>
  <r>
    <s v="A08138"/>
    <x v="7"/>
    <s v="Santa Brister  "/>
    <d v="2013-11-14T00:00:00"/>
    <s v="Banda 18"/>
    <x v="2"/>
    <n v="38392"/>
    <n v="1919.6000000000001"/>
    <n v="1535.68"/>
    <n v="1919.6000000000001"/>
    <n v="9598"/>
    <n v="11517.6"/>
    <n v="64882.479999999996"/>
    <n v="2518.5152000000003"/>
    <n v="5037.0304000000006"/>
    <n v="0"/>
    <n v="194647.44"/>
    <n v="4.1369863013698627"/>
    <n v="2162.7493333333332"/>
    <n v="178945.28730593604"/>
    <n v="373592.72730593605"/>
  </r>
  <r>
    <s v="L-7968"/>
    <x v="3"/>
    <s v="Gaylord Damian  "/>
    <d v="2012-02-04T00:00:00"/>
    <s v="Banda 15"/>
    <x v="0"/>
    <n v="14633.300000000001"/>
    <n v="877.99800000000005"/>
    <n v="438.99900000000002"/>
    <n v="1170.6640000000002"/>
    <n v="5853.3200000000006"/>
    <n v="4097.3240000000005"/>
    <n v="27071.605"/>
    <n v="1030.1843200000001"/>
    <n v="2060.3686400000001"/>
    <n v="2060.3686400000001"/>
    <n v="81214.815000000002"/>
    <n v="5.9150684931506845"/>
    <n v="902.38683333333336"/>
    <n v="106753.59852968037"/>
    <n v="187968.41352968037"/>
  </r>
  <r>
    <s v="G-7823"/>
    <x v="7"/>
    <s v="Sandy Faison  "/>
    <d v="2011-07-03T00:00:00"/>
    <s v="Banda 16"/>
    <x v="4"/>
    <n v="24948.75"/>
    <n v="1496.925"/>
    <n v="3492.8250000000003"/>
    <n v="997.95"/>
    <n v="9979.5"/>
    <n v="8981.5499999999993"/>
    <n v="49897.5"/>
    <n v="1955.982"/>
    <n v="3911.9639999999999"/>
    <n v="3911.9639999999999"/>
    <n v="149692.5"/>
    <n v="6.506849315068493"/>
    <n v="1663.25"/>
    <n v="216450.34246575341"/>
    <n v="366142.84246575343"/>
  </r>
  <r>
    <s v="L-7460"/>
    <x v="1"/>
    <s v="Edwardo Hardrick  "/>
    <d v="2014-02-14T00:00:00"/>
    <s v="Banda 18"/>
    <x v="2"/>
    <n v="45921"/>
    <n v="3214.4700000000003"/>
    <n v="1377.6299999999999"/>
    <n v="918.42000000000007"/>
    <n v="16072.349999999999"/>
    <n v="18368.400000000001"/>
    <n v="85872.26999999999"/>
    <n v="3439.4829"/>
    <n v="6878.9657999999999"/>
    <n v="0"/>
    <n v="257616.80999999997"/>
    <n v="3.8849315068493149"/>
    <n v="2862.4089999999997"/>
    <n v="222405.25819178077"/>
    <n v="480022.06819178071"/>
  </r>
  <r>
    <s v="L07405"/>
    <x v="0"/>
    <s v="Ileen Reynosa  "/>
    <d v="2011-08-30T00:00:00"/>
    <s v="Banda 19"/>
    <x v="0"/>
    <n v="53264.200000000004"/>
    <n v="3195.8520000000003"/>
    <n v="1597.9260000000002"/>
    <n v="6924.3460000000005"/>
    <n v="19707.754000000001"/>
    <n v="16511.902000000002"/>
    <n v="101201.98000000001"/>
    <n v="3946.8772200000008"/>
    <n v="7893.7544400000015"/>
    <n v="7893.7544400000015"/>
    <n v="303605.94000000006"/>
    <n v="6.3479452054794523"/>
    <n v="3373.3993333333337"/>
    <n v="428283.08248401835"/>
    <n v="731889.02248401847"/>
  </r>
  <r>
    <s v="A07764"/>
    <x v="3"/>
    <s v="Adalberto Mcferrin  "/>
    <d v="2014-03-29T00:00:00"/>
    <s v="Banda 16"/>
    <x v="2"/>
    <n v="22221"/>
    <n v="2222.1"/>
    <n v="666.63"/>
    <n v="2888.73"/>
    <n v="8221.77"/>
    <n v="8666.19"/>
    <n v="44886.42"/>
    <n v="1824.3441000000003"/>
    <n v="3648.6882000000005"/>
    <n v="0"/>
    <n v="134659.26"/>
    <n v="3.7671232876712328"/>
    <n v="1496.2139999999999"/>
    <n v="112728.45205479451"/>
    <n v="247387.71205479454"/>
  </r>
  <r>
    <s v="R07537"/>
    <x v="1"/>
    <s v="Audrie Ehlert  "/>
    <d v="2014-04-03T00:00:00"/>
    <s v="Banda 18"/>
    <x v="1"/>
    <n v="35046"/>
    <n v="3154.14"/>
    <n v="4906.4400000000005"/>
    <n v="350.46"/>
    <n v="9111.9600000000009"/>
    <n v="9462.42"/>
    <n v="62031.42"/>
    <n v="2390.1372000000001"/>
    <n v="4780.2744000000002"/>
    <n v="0"/>
    <n v="186094.26"/>
    <n v="3.7534246575342465"/>
    <n v="2067.7139999999999"/>
    <n v="155220.17424657533"/>
    <n v="341314.43424657534"/>
  </r>
  <r>
    <s v="L-7667"/>
    <x v="0"/>
    <s v="Cristopher Stroble  "/>
    <d v="2014-01-31T00:00:00"/>
    <s v="Banda 17"/>
    <x v="2"/>
    <n v="31814"/>
    <n v="2545.12"/>
    <n v="2545.12"/>
    <n v="4135.82"/>
    <n v="9544.1999999999989"/>
    <n v="7953.5"/>
    <n v="58537.760000000002"/>
    <n v="2258.7939999999999"/>
    <n v="4517.5879999999997"/>
    <n v="0"/>
    <n v="175613.28"/>
    <n v="3.9232876712328766"/>
    <n v="1951.2586666666668"/>
    <n v="153106.9814063927"/>
    <n v="328720.26140639267"/>
  </r>
  <r>
    <s v="L-7971"/>
    <x v="3"/>
    <s v="Margarete Sauer  "/>
    <d v="2015-03-30T00:00:00"/>
    <s v="Banda 16"/>
    <x v="1"/>
    <n v="17156.7"/>
    <n v="1029.402"/>
    <n v="343.13400000000001"/>
    <n v="2058.8040000000001"/>
    <n v="5490.1440000000002"/>
    <n v="5833.2780000000002"/>
    <n v="31911.462"/>
    <n v="1266.16446"/>
    <n v="2532.3289199999999"/>
    <n v="0"/>
    <n v="95734.385999999999"/>
    <n v="2.7643835616438355"/>
    <n v="1063.7154"/>
    <n v="58810.347320547946"/>
    <n v="154544.73332054794"/>
  </r>
  <r>
    <s v="R-7909"/>
    <x v="0"/>
    <s v="Sandy Mcgrady  "/>
    <d v="2010-12-14T00:00:00"/>
    <s v="Banda 16"/>
    <x v="0"/>
    <n v="25220.800000000003"/>
    <n v="1261.0400000000002"/>
    <n v="504.41600000000005"/>
    <n v="3530.9120000000007"/>
    <n v="9079.4880000000012"/>
    <n v="8070.6560000000009"/>
    <n v="47667.312000000005"/>
    <n v="1866.3392000000001"/>
    <n v="3732.6784000000002"/>
    <n v="3732.6784000000002"/>
    <n v="143001.93600000002"/>
    <n v="7.0575342465753428"/>
    <n v="1588.9104000000002"/>
    <n v="224275.79125479457"/>
    <n v="367277.72725479456"/>
  </r>
  <r>
    <s v="A-7884"/>
    <x v="0"/>
    <s v="Juliet Pass  "/>
    <d v="2013-10-31T00:00:00"/>
    <s v="Banda 17"/>
    <x v="3"/>
    <n v="19176"/>
    <n v="1917.6000000000001"/>
    <n v="1725.84"/>
    <n v="2301.12"/>
    <n v="6328.08"/>
    <n v="7478.64"/>
    <n v="38927.279999999999"/>
    <n v="1587.7728000000002"/>
    <n v="3175.5456000000004"/>
    <n v="0"/>
    <n v="116781.84"/>
    <n v="4.1753424657534248"/>
    <n v="1297.576"/>
    <n v="108356.48350684933"/>
    <n v="225138.32350684932"/>
  </r>
  <r>
    <s v="L07599"/>
    <x v="1"/>
    <s v="Noble Portis  "/>
    <d v="2015-04-03T00:00:00"/>
    <s v="Banda 15"/>
    <x v="2"/>
    <n v="12306"/>
    <n v="738.36"/>
    <n v="369.18"/>
    <n v="1599.78"/>
    <n v="4184.04"/>
    <n v="3568.74"/>
    <n v="22766.1"/>
    <n v="883.57079999999996"/>
    <n v="1767.1415999999999"/>
    <n v="0"/>
    <n v="68298.299999999988"/>
    <n v="2.7534246575342465"/>
    <n v="758.87"/>
    <n v="41789.827397260269"/>
    <n v="110088.12739726025"/>
  </r>
  <r>
    <s v="G07378"/>
    <x v="0"/>
    <s v="Shenika Lamont  "/>
    <d v="2016-03-30T00:00:00"/>
    <s v="Banda 16"/>
    <x v="2"/>
    <n v="22907"/>
    <n v="1145.3500000000001"/>
    <n v="2977.9100000000003"/>
    <n v="2977.9100000000003"/>
    <n v="5955.8200000000006"/>
    <n v="7330.24"/>
    <n v="43294.229999999996"/>
    <n v="1715.7343000000001"/>
    <n v="3431.4686000000002"/>
    <n v="0"/>
    <n v="129882.68999999999"/>
    <n v="1.7616438356164383"/>
    <n v="1443.1409999999998"/>
    <n v="50846.00893150684"/>
    <n v="180728.69893150683"/>
  </r>
  <r>
    <s v="L08322"/>
    <x v="0"/>
    <s v="Elma Matheney  "/>
    <d v="2017-08-03T00:00:00"/>
    <s v="Banda 17"/>
    <x v="3"/>
    <n v="16478.25"/>
    <n v="823.91250000000002"/>
    <n v="1318.26"/>
    <n v="1153.4775000000002"/>
    <n v="6261.7349999999997"/>
    <n v="5437.8225000000002"/>
    <n v="31473.457499999997"/>
    <n v="1222.68615"/>
    <n v="2445.3723"/>
    <n v="0"/>
    <n v="94420.372499999998"/>
    <n v="0.41643835616438357"/>
    <n v="1049.1152499999998"/>
    <n v="8737.8366027397242"/>
    <n v="103158.20910273973"/>
  </r>
  <r>
    <s v="L07756"/>
    <x v="0"/>
    <s v="Shonta Stefan  "/>
    <d v="2013-08-21T00:00:00"/>
    <s v="Banda 15"/>
    <x v="2"/>
    <n v="15243"/>
    <n v="1219.44"/>
    <n v="1219.44"/>
    <n v="762.15000000000009"/>
    <n v="4725.33"/>
    <n v="4725.33"/>
    <n v="27894.690000000002"/>
    <n v="1089.8744999999999"/>
    <n v="2179.7489999999998"/>
    <n v="0"/>
    <n v="83684.070000000007"/>
    <n v="4.3698630136986303"/>
    <n v="929.82300000000009"/>
    <n v="81263.982739726038"/>
    <n v="164948.05273972603"/>
  </r>
  <r>
    <s v="L08137"/>
    <x v="0"/>
    <s v="Gemma Percell  "/>
    <d v="2016-06-07T00:00:00"/>
    <s v="Banda 15"/>
    <x v="0"/>
    <n v="9806.5"/>
    <n v="882.58499999999992"/>
    <n v="1274.845"/>
    <n v="1470.9749999999999"/>
    <n v="2549.69"/>
    <n v="2745.82"/>
    <n v="18730.415000000001"/>
    <n v="740.39075000000003"/>
    <n v="1480.7815000000001"/>
    <n v="1480.7815000000001"/>
    <n v="56191.245000000003"/>
    <n v="1.5726027397260274"/>
    <n v="624.34716666666668"/>
    <n v="19637.001296803654"/>
    <n v="75828.246296803656"/>
  </r>
  <r>
    <s v="G08187"/>
    <x v="1"/>
    <s v="Charisse Weist  "/>
    <d v="2015-03-12T00:00:00"/>
    <s v="Banda 17"/>
    <x v="2"/>
    <n v="29935"/>
    <n v="2095.4500000000003"/>
    <n v="2993.5"/>
    <n v="299.35000000000002"/>
    <n v="9279.85"/>
    <n v="10477.25"/>
    <n v="55080.399999999994"/>
    <n v="2170.2874999999999"/>
    <n v="4340.5749999999998"/>
    <n v="0"/>
    <n v="165241.19999999998"/>
    <n v="2.8136986301369862"/>
    <n v="1836.0133333333331"/>
    <n v="103319.76401826483"/>
    <n v="268560.96401826479"/>
  </r>
  <r>
    <s v="L-7948"/>
    <x v="0"/>
    <s v="Colene Apicella  "/>
    <d v="2012-10-11T00:00:00"/>
    <s v="Banda 15"/>
    <x v="2"/>
    <n v="10556"/>
    <n v="633.36"/>
    <n v="1583.3999999999999"/>
    <n v="950.04"/>
    <n v="3694.6"/>
    <n v="3483.48"/>
    <n v="20900.879999999997"/>
    <n v="820.20120000000009"/>
    <n v="1640.4024000000002"/>
    <n v="0"/>
    <n v="62702.639999999992"/>
    <n v="5.2301369863013702"/>
    <n v="696.69599999999991"/>
    <n v="72876.31035616438"/>
    <n v="135578.95035616437"/>
  </r>
  <r>
    <s v="R-7938"/>
    <x v="3"/>
    <s v="Nena Custis  "/>
    <d v="2015-11-04T00:00:00"/>
    <s v="Banda 16"/>
    <x v="0"/>
    <n v="19670.2"/>
    <n v="1376.9140000000002"/>
    <n v="786.80799999999999"/>
    <n v="1180.212"/>
    <n v="6294.4639999999999"/>
    <n v="7081.2719999999999"/>
    <n v="36389.870000000003"/>
    <n v="1447.7267199999999"/>
    <n v="2895.4534399999998"/>
    <n v="2895.4534399999998"/>
    <n v="109169.61000000002"/>
    <n v="2.1643835616438358"/>
    <n v="1212.9956666666667"/>
    <n v="52507.757625570783"/>
    <n v="161677.3676255708"/>
  </r>
  <r>
    <s v="G-8000"/>
    <x v="3"/>
    <s v="Gaylord Damian  "/>
    <d v="2016-12-09T00:00:00"/>
    <s v="Banda 16"/>
    <x v="0"/>
    <n v="24252.800000000003"/>
    <n v="1212.6400000000001"/>
    <n v="2182.7520000000004"/>
    <n v="1212.6400000000001"/>
    <n v="7033.3120000000008"/>
    <n v="7275.8400000000011"/>
    <n v="43169.984000000004"/>
    <n v="1668.5926400000003"/>
    <n v="3337.1852800000006"/>
    <n v="3337.1852800000006"/>
    <n v="129509.95200000002"/>
    <n v="1.0657534246575342"/>
    <n v="1438.9994666666669"/>
    <n v="30672.372193607309"/>
    <n v="160182.32419360732"/>
  </r>
  <r>
    <s v="G-7927"/>
    <x v="0"/>
    <s v="Candelaria Loya  "/>
    <d v="2012-01-18T00:00:00"/>
    <s v="Banda 15"/>
    <x v="1"/>
    <n v="7586.1"/>
    <n v="758.61000000000013"/>
    <n v="531.02700000000004"/>
    <n v="834.471"/>
    <n v="2275.83"/>
    <n v="1972.3860000000002"/>
    <n v="13958.424000000001"/>
    <n v="542.40615000000003"/>
    <n v="1084.8123000000001"/>
    <n v="0"/>
    <n v="41875.272000000004"/>
    <n v="5.9616438356164387"/>
    <n v="465.28080000000006"/>
    <n v="55476.768263013713"/>
    <n v="97352.040263013711"/>
  </r>
  <r>
    <s v="R-7927"/>
    <x v="6"/>
    <s v="Henry Maberry  "/>
    <d v="2015-11-23T00:00:00"/>
    <s v="Banda 15"/>
    <x v="1"/>
    <n v="10904.4"/>
    <n v="981.39599999999996"/>
    <n v="763.30799999999999"/>
    <n v="436.17599999999999"/>
    <n v="4361.76"/>
    <n v="4361.76"/>
    <n v="21808.800000000003"/>
    <n v="874.53288000000009"/>
    <n v="1749.0657600000002"/>
    <n v="0"/>
    <n v="65426.400000000009"/>
    <n v="2.1123287671232878"/>
    <n v="726.96000000000015"/>
    <n v="30711.57041095891"/>
    <n v="96137.970410958922"/>
  </r>
  <r>
    <s v="R07997"/>
    <x v="4"/>
    <s v="Brigida Arzate  "/>
    <d v="2010-12-06T00:00:00"/>
    <s v="Banda 15"/>
    <x v="1"/>
    <n v="10857.6"/>
    <n v="651.45600000000002"/>
    <n v="217.15200000000002"/>
    <n v="217.15200000000002"/>
    <n v="3257.28"/>
    <n v="3583.0080000000003"/>
    <n v="18783.648000000001"/>
    <n v="732.88800000000003"/>
    <n v="1465.7760000000001"/>
    <n v="0"/>
    <n v="56350.944000000003"/>
    <n v="7.0794520547945208"/>
    <n v="626.12160000000006"/>
    <n v="88651.956953424669"/>
    <n v="145002.90095342469"/>
  </r>
  <r>
    <s v="A-7449"/>
    <x v="1"/>
    <s v="Trudy Gaulding  "/>
    <d v="2010-11-29T00:00:00"/>
    <s v="Banda 17"/>
    <x v="2"/>
    <n v="24849"/>
    <n v="2484.9"/>
    <n v="3230.37"/>
    <n v="496.98"/>
    <n v="9442.6200000000008"/>
    <n v="6212.25"/>
    <n v="46716.12"/>
    <n v="1766.7639000000001"/>
    <n v="3533.5278000000003"/>
    <n v="0"/>
    <n v="140148.36000000002"/>
    <n v="7.0986301369863014"/>
    <n v="1557.2040000000002"/>
    <n v="221080.30487671235"/>
    <n v="361228.66487671237"/>
  </r>
  <r>
    <s v="L07947"/>
    <x v="3"/>
    <s v="Marinda Skelley  "/>
    <d v="2015-12-22T00:00:00"/>
    <s v="Banda 15"/>
    <x v="0"/>
    <n v="12079.1"/>
    <n v="603.95500000000004"/>
    <n v="845.53700000000015"/>
    <n v="724.74599999999998"/>
    <n v="3744.5210000000002"/>
    <n v="3140.5660000000003"/>
    <n v="21138.424999999999"/>
    <n v="800.84433000000013"/>
    <n v="1601.6886600000003"/>
    <n v="1601.6886600000003"/>
    <n v="63415.274999999994"/>
    <n v="2.032876712328767"/>
    <n v="704.61416666666662"/>
    <n v="28647.874611872143"/>
    <n v="92063.149611872141"/>
  </r>
  <r>
    <s v="G08355"/>
    <x v="7"/>
    <s v="Herlinda Thorp  "/>
    <d v="2017-03-23T00:00:00"/>
    <s v="Banda 15"/>
    <x v="0"/>
    <n v="16663.900000000001"/>
    <n v="1166.4730000000002"/>
    <n v="666.55600000000004"/>
    <n v="833.19500000000016"/>
    <n v="5332.4480000000003"/>
    <n v="4165.9750000000004"/>
    <n v="28828.547000000006"/>
    <n v="1089.81906"/>
    <n v="2179.6381200000001"/>
    <n v="2179.6381200000001"/>
    <n v="86485.641000000018"/>
    <n v="0.78082191780821919"/>
    <n v="960.95156666666685"/>
    <n v="15006.640904109592"/>
    <n v="101492.28190410961"/>
  </r>
  <r>
    <s v="A-8105"/>
    <x v="3"/>
    <s v="Lourie Ealy  "/>
    <d v="2014-12-14T00:00:00"/>
    <s v="Banda 15"/>
    <x v="0"/>
    <n v="15632.1"/>
    <n v="781.60500000000002"/>
    <n v="625.28399999999999"/>
    <n v="2032.1730000000002"/>
    <n v="5627.5559999999996"/>
    <n v="6252.84"/>
    <n v="30951.558000000001"/>
    <n v="1249.00479"/>
    <n v="2498.0095799999999"/>
    <n v="2498.0095799999999"/>
    <n v="92854.673999999999"/>
    <n v="3.0547945205479454"/>
    <n v="1031.7185999999999"/>
    <n v="63033.76652054795"/>
    <n v="155888.44052054794"/>
  </r>
  <r>
    <s v="G-7666"/>
    <x v="0"/>
    <s v="Erich Gattis  "/>
    <d v="2016-06-19T00:00:00"/>
    <s v="Banda 18"/>
    <x v="2"/>
    <n v="42046"/>
    <n v="2102.3000000000002"/>
    <n v="2522.7599999999998"/>
    <n v="840.92000000000007"/>
    <n v="10511.5"/>
    <n v="13875.18"/>
    <n v="71898.66"/>
    <n v="2817.0819999999999"/>
    <n v="5634.1639999999998"/>
    <n v="0"/>
    <n v="215695.98"/>
    <n v="1.5397260273972602"/>
    <n v="2396.6220000000003"/>
    <n v="73802.825424657538"/>
    <n v="289498.80542465753"/>
  </r>
  <r>
    <s v="L-7514"/>
    <x v="3"/>
    <s v="Aisha Fermin  "/>
    <d v="2017-02-04T00:00:00"/>
    <s v="Banda 16"/>
    <x v="0"/>
    <n v="25274.7"/>
    <n v="1263.7350000000001"/>
    <n v="1263.7350000000001"/>
    <n v="1516.482"/>
    <n v="6318.6750000000002"/>
    <n v="8846.1450000000004"/>
    <n v="44483.472000000009"/>
    <n v="1769.229"/>
    <n v="3538.4580000000001"/>
    <n v="3538.4580000000001"/>
    <n v="133450.41600000003"/>
    <n v="0.90958904109589045"/>
    <n v="1482.7824000000003"/>
    <n v="26974.452427397267"/>
    <n v="160424.8684273973"/>
  </r>
  <r>
    <s v="R07390"/>
    <x v="1"/>
    <s v="Nena Custis  "/>
    <d v="2016-06-01T00:00:00"/>
    <s v="Banda 15"/>
    <x v="2"/>
    <n v="11669"/>
    <n v="1166.9000000000001"/>
    <n v="1283.5899999999999"/>
    <n v="1750.35"/>
    <n v="3500.7"/>
    <n v="3850.77"/>
    <n v="23221.31"/>
    <n v="933.52"/>
    <n v="1867.04"/>
    <n v="0"/>
    <n v="69663.930000000008"/>
    <n v="1.5890410958904109"/>
    <n v="774.0436666666667"/>
    <n v="24599.743926940639"/>
    <n v="94263.673926940653"/>
  </r>
  <r>
    <s v="G08170"/>
    <x v="3"/>
    <s v="Jeni Buchman  "/>
    <d v="2014-01-14T00:00:00"/>
    <s v="Banda 19"/>
    <x v="0"/>
    <n v="66631.400000000009"/>
    <n v="4664.1980000000012"/>
    <n v="3331.5700000000006"/>
    <n v="1998.9420000000002"/>
    <n v="16657.850000000002"/>
    <n v="22654.676000000003"/>
    <n v="115938.63600000003"/>
    <n v="4597.5666000000001"/>
    <n v="9195.1332000000002"/>
    <n v="9195.1332000000002"/>
    <n v="347815.90800000005"/>
    <n v="3.9698630136986299"/>
    <n v="3864.621200000001"/>
    <n v="306840.33527671237"/>
    <n v="654656.24327671248"/>
  </r>
  <r>
    <s v="R-8462"/>
    <x v="3"/>
    <s v="Porsche Lockamy  "/>
    <d v="2016-03-09T00:00:00"/>
    <s v="Banda 17"/>
    <x v="2"/>
    <n v="25112"/>
    <n v="2511.2000000000003"/>
    <n v="1506.72"/>
    <n v="3766.7999999999997"/>
    <n v="8035.84"/>
    <n v="8789.1999999999989"/>
    <n v="49721.759999999995"/>
    <n v="2008.96"/>
    <n v="4017.92"/>
    <n v="0"/>
    <n v="149165.27999999997"/>
    <n v="1.8191780821917809"/>
    <n v="1657.3919999999998"/>
    <n v="60301.823999999993"/>
    <n v="209467.10399999996"/>
  </r>
  <r>
    <s v="R-8302"/>
    <x v="3"/>
    <s v="Coreen Washer  "/>
    <d v="2013-05-27T00:00:00"/>
    <s v="Banda 15"/>
    <x v="2"/>
    <n v="10030"/>
    <n v="802.4"/>
    <n v="702.1"/>
    <n v="1404.2"/>
    <n v="2808.4"/>
    <n v="2708.1000000000004"/>
    <n v="18455.2"/>
    <n v="721.15699999999993"/>
    <n v="1442.3139999999999"/>
    <n v="0"/>
    <n v="55365.600000000006"/>
    <n v="4.6054794520547944"/>
    <n v="615.1733333333334"/>
    <n v="56663.362922374428"/>
    <n v="112028.96292237443"/>
  </r>
  <r>
    <s v="L07639"/>
    <x v="0"/>
    <s v="Sandy Mcgrady  "/>
    <d v="2015-06-12T00:00:00"/>
    <s v="Banda 17"/>
    <x v="0"/>
    <n v="30048.7"/>
    <n v="2403.8960000000002"/>
    <n v="600.97400000000005"/>
    <n v="1201.9480000000001"/>
    <n v="10517.045"/>
    <n v="9315.0969999999998"/>
    <n v="54087.659999999996"/>
    <n v="2097.3992600000001"/>
    <n v="4194.7985200000003"/>
    <n v="4194.7985200000003"/>
    <n v="162262.97999999998"/>
    <n v="2.5616438356164384"/>
    <n v="1802.9219999999998"/>
    <n v="92368.880547945198"/>
    <n v="254631.86054794519"/>
  </r>
  <r>
    <s v="A08494"/>
    <x v="1"/>
    <s v="Cristopher Stroble  "/>
    <d v="2015-04-25T00:00:00"/>
    <s v="Banda 15"/>
    <x v="2"/>
    <n v="13014"/>
    <n v="1041.1200000000001"/>
    <n v="1301.4000000000001"/>
    <n v="1041.1200000000001"/>
    <n v="4685.04"/>
    <n v="4294.62"/>
    <n v="25377.3"/>
    <n v="998.17380000000003"/>
    <n v="1996.3476000000001"/>
    <n v="0"/>
    <n v="76131.899999999994"/>
    <n v="2.6931506849315068"/>
    <n v="845.91"/>
    <n v="45563.261917808217"/>
    <n v="121695.1619178082"/>
  </r>
  <r>
    <s v="R-7783"/>
    <x v="0"/>
    <s v="Brigida Arzate  "/>
    <d v="2017-06-02T00:00:00"/>
    <s v="Banda 19"/>
    <x v="2"/>
    <n v="56775"/>
    <n v="3406.5"/>
    <n v="2838.75"/>
    <n v="2838.75"/>
    <n v="19871.25"/>
    <n v="15329.250000000002"/>
    <n v="101059.5"/>
    <n v="3832.3124999999995"/>
    <n v="7664.6249999999991"/>
    <n v="0"/>
    <n v="303178.5"/>
    <n v="0.58630136986301373"/>
    <n v="3368.65"/>
    <n v="39500.882191780824"/>
    <n v="342679.38219178084"/>
  </r>
  <r>
    <s v="R07492"/>
    <x v="6"/>
    <s v="Alysia Thaxton  "/>
    <d v="2014-01-16T00:00:00"/>
    <s v="Banda 15"/>
    <x v="0"/>
    <n v="13270.400000000001"/>
    <n v="928.92800000000022"/>
    <n v="1592.4480000000001"/>
    <n v="398.11200000000002"/>
    <n v="4246.5280000000002"/>
    <n v="4246.5280000000002"/>
    <n v="24682.944000000003"/>
    <n v="962.10400000000016"/>
    <n v="1924.2080000000003"/>
    <n v="1924.2080000000003"/>
    <n v="74048.832000000009"/>
    <n v="3.9643835616438357"/>
    <n v="822.76480000000015"/>
    <n v="65235.104964383572"/>
    <n v="139283.93696438358"/>
  </r>
  <r>
    <s v="L07585"/>
    <x v="0"/>
    <s v="Emmy Trader  "/>
    <d v="2015-02-22T00:00:00"/>
    <s v="Banda 16"/>
    <x v="2"/>
    <n v="18543"/>
    <n v="1668.87"/>
    <n v="1483.44"/>
    <n v="927.15000000000009"/>
    <n v="4635.75"/>
    <n v="6675.48"/>
    <n v="33933.69"/>
    <n v="1368.4733999999999"/>
    <n v="2736.9467999999997"/>
    <n v="0"/>
    <n v="101801.07"/>
    <n v="2.8630136986301369"/>
    <n v="1131.123"/>
    <n v="64768.412876712326"/>
    <n v="166569.48287671234"/>
  </r>
  <r>
    <s v="R-7650"/>
    <x v="3"/>
    <s v="Tomoko Parente  "/>
    <d v="2012-11-06T00:00:00"/>
    <s v="Banda 15"/>
    <x v="1"/>
    <n v="11464.2"/>
    <n v="573.21"/>
    <n v="458.56800000000004"/>
    <n v="1604.9880000000003"/>
    <n v="3668.5440000000003"/>
    <n v="3209.9760000000006"/>
    <n v="20979.486000000004"/>
    <n v="811.66536000000008"/>
    <n v="1623.3307200000002"/>
    <n v="0"/>
    <n v="62938.458000000013"/>
    <n v="5.1589041095890407"/>
    <n v="699.31620000000009"/>
    <n v="72154.10436164384"/>
    <n v="135092.56236164385"/>
  </r>
  <r>
    <s v="G-7643"/>
    <x v="4"/>
    <s v="Clara Lamas  "/>
    <d v="2012-11-22T00:00:00"/>
    <s v="Banda 16"/>
    <x v="0"/>
    <n v="23273.800000000003"/>
    <n v="1163.6900000000003"/>
    <n v="1163.6900000000003"/>
    <n v="2792.8560000000002"/>
    <n v="7447.6160000000009"/>
    <n v="7680.3540000000012"/>
    <n v="43522.006000000001"/>
    <n v="1715.2790600000003"/>
    <n v="3430.5581200000006"/>
    <n v="3430.5581200000006"/>
    <n v="130566.01800000001"/>
    <n v="5.1150684931506847"/>
    <n v="1450.7335333333333"/>
    <n v="148412.02776621003"/>
    <n v="278978.04576621007"/>
  </r>
  <r>
    <s v="A-7644"/>
    <x v="3"/>
    <s v="Marinda Skelley  "/>
    <d v="2010-12-05T00:00:00"/>
    <s v="Banda 15"/>
    <x v="0"/>
    <n v="9858.2000000000007"/>
    <n v="788.65600000000006"/>
    <n v="394.32800000000003"/>
    <n v="1084.402"/>
    <n v="2957.46"/>
    <n v="2957.46"/>
    <n v="18040.506000000001"/>
    <n v="708.8045800000001"/>
    <n v="1417.6091600000002"/>
    <n v="1417.6091600000002"/>
    <n v="54121.518000000004"/>
    <n v="7.0821917808219181"/>
    <n v="601.35020000000009"/>
    <n v="85177.548876712332"/>
    <n v="139299.06687671234"/>
  </r>
  <r>
    <s v="A07680"/>
    <x v="1"/>
    <s v="Marinda Skelley  "/>
    <d v="2015-11-10T00:00:00"/>
    <s v="Banda 15"/>
    <x v="1"/>
    <n v="12133.800000000001"/>
    <n v="1213.3800000000001"/>
    <n v="1456.056"/>
    <n v="606.69000000000005"/>
    <n v="3154.7880000000005"/>
    <n v="3518.8020000000001"/>
    <n v="22083.516"/>
    <n v="866.35332000000005"/>
    <n v="1732.7066400000001"/>
    <n v="0"/>
    <n v="66250.547999999995"/>
    <n v="2.1479452054794521"/>
    <n v="736.11720000000003"/>
    <n v="31622.788208219183"/>
    <n v="97873.336208219174"/>
  </r>
  <r>
    <s v="L-7865"/>
    <x v="1"/>
    <s v="Edyth Judkins  "/>
    <d v="2014-06-01T00:00:00"/>
    <s v="Banda 16"/>
    <x v="0"/>
    <n v="22045.100000000002"/>
    <n v="1984.0590000000002"/>
    <n v="2424.9610000000002"/>
    <n v="2424.9610000000002"/>
    <n v="8156.6870000000008"/>
    <n v="6393.0790000000006"/>
    <n v="43428.847000000002"/>
    <n v="1690.8591700000002"/>
    <n v="3381.7183400000004"/>
    <n v="3381.7183400000004"/>
    <n v="130286.541"/>
    <n v="3.591780821917808"/>
    <n v="1447.6282333333334"/>
    <n v="103991.26651506848"/>
    <n v="234277.80751506847"/>
  </r>
  <r>
    <s v="R-8232"/>
    <x v="0"/>
    <s v="Margarete Sauer  "/>
    <d v="2017-02-20T00:00:00"/>
    <s v="Banda 15"/>
    <x v="2"/>
    <n v="15192"/>
    <n v="1367.28"/>
    <n v="151.92000000000002"/>
    <n v="2278.7999999999997"/>
    <n v="4253.76"/>
    <n v="5165.2800000000007"/>
    <n v="28409.039999999994"/>
    <n v="1146.9960000000001"/>
    <n v="2293.9920000000002"/>
    <n v="0"/>
    <n v="85227.119999999981"/>
    <n v="0.86575342465753424"/>
    <n v="946.96799999999973"/>
    <n v="16396.815780821911"/>
    <n v="101623.93578082189"/>
  </r>
  <r>
    <s v="L07953"/>
    <x v="3"/>
    <s v="Nena Custis  "/>
    <d v="2011-05-14T00:00:00"/>
    <s v="Banda 16"/>
    <x v="2"/>
    <n v="18231"/>
    <n v="1093.8599999999999"/>
    <n v="2734.65"/>
    <n v="911.55000000000007"/>
    <n v="5104.68"/>
    <n v="4922.37"/>
    <n v="32998.11"/>
    <n v="1265.2313999999999"/>
    <n v="2530.4627999999998"/>
    <n v="0"/>
    <n v="98994.33"/>
    <n v="6.6438356164383565"/>
    <n v="1099.9370000000001"/>
    <n v="146156.01232876713"/>
    <n v="245150.34232876712"/>
  </r>
  <r>
    <s v="A-7330"/>
    <x v="1"/>
    <s v="Frankie Koester  "/>
    <d v="2014-09-14T00:00:00"/>
    <s v="Banda 15"/>
    <x v="2"/>
    <n v="13797"/>
    <n v="1379.7"/>
    <n v="1103.76"/>
    <n v="1517.67"/>
    <n v="5242.8599999999997"/>
    <n v="5104.8900000000003"/>
    <n v="28145.88"/>
    <n v="1131.354"/>
    <n v="2262.7080000000001"/>
    <n v="0"/>
    <n v="84437.64"/>
    <n v="3.3041095890410959"/>
    <n v="938.19600000000003"/>
    <n v="61998.048000000003"/>
    <n v="146435.68799999999"/>
  </r>
  <r>
    <s v="A-8003"/>
    <x v="1"/>
    <s v="Elayne Gauger  "/>
    <d v="2012-03-15T00:00:00"/>
    <s v="Banda 15"/>
    <x v="1"/>
    <n v="11709.9"/>
    <n v="702.59399999999994"/>
    <n v="1522.287"/>
    <n v="351.29699999999997"/>
    <n v="4332.6629999999996"/>
    <n v="3864.2670000000003"/>
    <n v="22483.007999999998"/>
    <n v="872.38754999999992"/>
    <n v="1744.7750999999998"/>
    <n v="0"/>
    <n v="67449.02399999999"/>
    <n v="5.8054794520547945"/>
    <n v="749.43359999999996"/>
    <n v="87016.427309589038"/>
    <n v="154465.45130958903"/>
  </r>
  <r>
    <s v="L08116"/>
    <x v="0"/>
    <s v="Adelia Monty  "/>
    <d v="2012-03-21T00:00:00"/>
    <s v="Banda 15"/>
    <x v="1"/>
    <n v="11108.7"/>
    <n v="1110.8700000000001"/>
    <n v="111.087"/>
    <n v="1110.8700000000001"/>
    <n v="4443.4800000000005"/>
    <n v="3110.4360000000006"/>
    <n v="20995.443000000003"/>
    <n v="810.93510000000015"/>
    <n v="1621.8702000000003"/>
    <n v="0"/>
    <n v="62986.329000000012"/>
    <n v="5.7890410958904113"/>
    <n v="699.84810000000004"/>
    <n v="81028.988235616445"/>
    <n v="144015.31723561644"/>
  </r>
  <r>
    <s v="R-8410"/>
    <x v="3"/>
    <s v="Concepcion Sevin  "/>
    <d v="2017-08-31T00:00:00"/>
    <s v="Banda 17"/>
    <x v="0"/>
    <n v="33057.200000000004"/>
    <n v="3305.7200000000007"/>
    <n v="3966.8640000000005"/>
    <n v="1983.4320000000002"/>
    <n v="10908.876000000002"/>
    <n v="13222.880000000003"/>
    <n v="66444.972000000009"/>
    <n v="2700.7732400000004"/>
    <n v="5401.5464800000009"/>
    <n v="5401.5464800000009"/>
    <n v="199334.91600000003"/>
    <n v="0.33972602739726027"/>
    <n v="2214.8324000000002"/>
    <n v="15048.724252054795"/>
    <n v="214383.64025205481"/>
  </r>
  <r>
    <s v="G-7497"/>
    <x v="3"/>
    <s v="Tyrell Herrmann  "/>
    <d v="2012-11-10T00:00:00"/>
    <s v="Banda 15"/>
    <x v="1"/>
    <n v="9121.5"/>
    <n v="547.29"/>
    <n v="273.64499999999998"/>
    <n v="729.72"/>
    <n v="3648.6000000000004"/>
    <n v="2827.665"/>
    <n v="17148.420000000002"/>
    <n v="661.30875000000003"/>
    <n v="1322.6175000000001"/>
    <n v="0"/>
    <n v="51445.260000000009"/>
    <n v="5.1479452054794521"/>
    <n v="571.61400000000003"/>
    <n v="58852.751013698631"/>
    <n v="110298.01101369865"/>
  </r>
  <r>
    <s v="L07346"/>
    <x v="1"/>
    <s v="Della Muniz  "/>
    <d v="2012-12-26T00:00:00"/>
    <s v="Banda 16"/>
    <x v="0"/>
    <n v="24182.400000000001"/>
    <n v="1692.7680000000003"/>
    <n v="483.64800000000002"/>
    <n v="3143.7120000000004"/>
    <n v="6287.4240000000009"/>
    <n v="7980.1920000000009"/>
    <n v="43770.144000000008"/>
    <n v="1750.8057600000002"/>
    <n v="3501.6115200000004"/>
    <n v="3501.6115200000004"/>
    <n v="131310.43200000003"/>
    <n v="5.021917808219178"/>
    <n v="1459.0048000000002"/>
    <n v="146540.04374794522"/>
    <n v="277850.47574794525"/>
  </r>
  <r>
    <s v="G-7366"/>
    <x v="6"/>
    <s v="Hanh Kohut  "/>
    <d v="2013-09-27T00:00:00"/>
    <s v="Banda 15"/>
    <x v="1"/>
    <n v="12210.300000000001"/>
    <n v="1098.9270000000001"/>
    <n v="1221.0300000000002"/>
    <n v="1831.5450000000001"/>
    <n v="4273.6050000000005"/>
    <n v="4029.3990000000003"/>
    <n v="24664.806000000004"/>
    <n v="982.92915000000016"/>
    <n v="1965.8583000000003"/>
    <n v="0"/>
    <n v="73994.418000000005"/>
    <n v="4.2684931506849315"/>
    <n v="822.16020000000015"/>
    <n v="70187.703649315081"/>
    <n v="144182.12164931509"/>
  </r>
  <r>
    <s v="R-8424"/>
    <x v="3"/>
    <s v="Herlinda Thorp  "/>
    <d v="2017-06-08T00:00:00"/>
    <s v="Banda 15"/>
    <x v="2"/>
    <n v="8632"/>
    <n v="604.24"/>
    <n v="1208.48"/>
    <n v="258.95999999999998"/>
    <n v="3021.2"/>
    <n v="2934.88"/>
    <n v="16659.759999999998"/>
    <n v="652.5791999999999"/>
    <n v="1305.1583999999998"/>
    <n v="0"/>
    <n v="49979.28"/>
    <n v="0.56986301369863013"/>
    <n v="555.32533333333333"/>
    <n v="6329.1873607305934"/>
    <n v="56308.467360730589"/>
  </r>
  <r>
    <s v="G-7357"/>
    <x v="1"/>
    <s v="Earnest Anderton  "/>
    <d v="2017-04-18T00:00:00"/>
    <s v="Banda 15"/>
    <x v="0"/>
    <n v="15697.000000000002"/>
    <n v="1255.7600000000002"/>
    <n v="2040.6100000000004"/>
    <n v="2354.5500000000002"/>
    <n v="5964.8600000000006"/>
    <n v="6121.8300000000008"/>
    <n v="33434.61"/>
    <n v="1353.0814"/>
    <n v="2706.1628000000001"/>
    <n v="2706.1628000000001"/>
    <n v="100303.83"/>
    <n v="0.70958904109589038"/>
    <n v="1114.4870000000001"/>
    <n v="15816.555232876713"/>
    <n v="116120.38523287671"/>
  </r>
  <r>
    <s v="G07794"/>
    <x v="1"/>
    <s v="Juliet Pass  "/>
    <d v="2016-05-27T00:00:00"/>
    <s v="Banda 16"/>
    <x v="0"/>
    <n v="21781.100000000002"/>
    <n v="1960.2990000000002"/>
    <n v="871.24400000000014"/>
    <n v="1960.2990000000002"/>
    <n v="6969.9520000000011"/>
    <n v="7841.1960000000008"/>
    <n v="41384.090000000004"/>
    <n v="1661.8979300000001"/>
    <n v="3323.7958600000002"/>
    <n v="3323.7958600000002"/>
    <n v="124152.27000000002"/>
    <n v="1.6027397260273972"/>
    <n v="1379.4696666666669"/>
    <n v="44218.616712328774"/>
    <n v="168370.88671232879"/>
  </r>
  <r>
    <s v="R07574"/>
    <x v="2"/>
    <s v="Concepcion Sevin  "/>
    <d v="2014-07-16T00:00:00"/>
    <s v="Banda 15"/>
    <x v="2"/>
    <n v="15124"/>
    <n v="756.2"/>
    <n v="1512.4"/>
    <n v="2117.36"/>
    <n v="5898.3600000000006"/>
    <n v="3781"/>
    <n v="29189.320000000003"/>
    <n v="1107.0768"/>
    <n v="2214.1536000000001"/>
    <n v="0"/>
    <n v="87567.96"/>
    <n v="3.4684931506849317"/>
    <n v="972.97733333333349"/>
    <n v="67495.304328767132"/>
    <n v="155063.26432876714"/>
  </r>
  <r>
    <s v="A-7334"/>
    <x v="0"/>
    <s v="Laverna Goble  "/>
    <d v="2016-05-30T00:00:00"/>
    <s v="Banda 15"/>
    <x v="3"/>
    <n v="8483.25"/>
    <n v="678.66"/>
    <n v="1017.99"/>
    <n v="1017.99"/>
    <n v="2544.9749999999999"/>
    <n v="2799.4725000000003"/>
    <n v="16542.337500000001"/>
    <n v="659.14852500000006"/>
    <n v="1318.2970500000001"/>
    <n v="0"/>
    <n v="49627.012500000004"/>
    <n v="1.5945205479452054"/>
    <n v="551.41125"/>
    <n v="17584.731369863013"/>
    <n v="67211.743869863014"/>
  </r>
  <r>
    <s v="L-7302"/>
    <x v="1"/>
    <s v="Emmy Trader  "/>
    <d v="2013-02-08T00:00:00"/>
    <s v="Banda 20"/>
    <x v="2"/>
    <n v="63519"/>
    <n v="3811.14"/>
    <n v="7622.28"/>
    <n v="3811.14"/>
    <n v="18420.509999999998"/>
    <n v="22231.649999999998"/>
    <n v="119415.71999999999"/>
    <n v="4738.5173999999997"/>
    <n v="9477.0347999999994"/>
    <n v="0"/>
    <n v="358247.16"/>
    <n v="4.9013698630136986"/>
    <n v="3980.5239999999994"/>
    <n v="390200.40745205467"/>
    <n v="748447.5674520547"/>
  </r>
  <r>
    <s v="R07706"/>
    <x v="3"/>
    <s v="Emmy Trader  "/>
    <d v="2012-03-11T00:00:00"/>
    <s v="Banda 15"/>
    <x v="1"/>
    <n v="13796.1"/>
    <n v="965.72700000000009"/>
    <n v="137.96100000000001"/>
    <n v="689.80500000000006"/>
    <n v="5380.4790000000003"/>
    <n v="4828.6350000000002"/>
    <n v="25798.707000000002"/>
    <n v="1011.25413"/>
    <n v="2022.5082600000001"/>
    <n v="0"/>
    <n v="77396.121000000014"/>
    <n v="5.816438356164384"/>
    <n v="859.95690000000002"/>
    <n v="100037.72595616439"/>
    <n v="177433.8469561644"/>
  </r>
  <r>
    <s v="L-7828"/>
    <x v="3"/>
    <s v="Kristan Botelho  "/>
    <d v="2013-10-23T00:00:00"/>
    <s v="Banda 17"/>
    <x v="1"/>
    <n v="23926.5"/>
    <n v="1196.325"/>
    <n v="3110.4450000000002"/>
    <n v="2392.65"/>
    <n v="9331.3350000000009"/>
    <n v="8613.5399999999991"/>
    <n v="48570.795000000006"/>
    <n v="1916.5126500000001"/>
    <n v="3833.0253000000002"/>
    <n v="0"/>
    <n v="145712.38500000001"/>
    <n v="4.1972602739726028"/>
    <n v="1619.0265000000002"/>
    <n v="135909.51221917808"/>
    <n v="281621.89721917809"/>
  </r>
  <r>
    <s v="A07891"/>
    <x v="0"/>
    <s v="Aretha Newbern  "/>
    <d v="2016-09-08T00:00:00"/>
    <s v="Banda 15"/>
    <x v="2"/>
    <n v="12460"/>
    <n v="1246"/>
    <n v="1246"/>
    <n v="1495.2"/>
    <n v="3364.2000000000003"/>
    <n v="4734.8"/>
    <n v="24546.2"/>
    <n v="1005.522"/>
    <n v="2011.0440000000001"/>
    <n v="0"/>
    <n v="73638.600000000006"/>
    <n v="1.3178082191780822"/>
    <n v="818.20666666666671"/>
    <n v="21564.789406392698"/>
    <n v="95203.3894063927"/>
  </r>
  <r>
    <s v="L08144"/>
    <x v="6"/>
    <s v="Sterling Huston  "/>
    <d v="2010-11-26T00:00:00"/>
    <s v="Banda 15"/>
    <x v="0"/>
    <n v="12410.2"/>
    <n v="1116.9180000000001"/>
    <n v="620.5100000000001"/>
    <n v="620.5100000000001"/>
    <n v="3474.8560000000007"/>
    <n v="3598.9580000000001"/>
    <n v="21841.952000000001"/>
    <n v="851.33972000000017"/>
    <n v="1702.6794400000003"/>
    <n v="1702.6794400000003"/>
    <n v="65525.856"/>
    <n v="7.1068493150684935"/>
    <n v="728.06506666666667"/>
    <n v="103484.97440730594"/>
    <n v="169010.83040730594"/>
  </r>
  <r>
    <s v="A07862"/>
    <x v="0"/>
    <s v="Della Muniz  "/>
    <d v="2013-11-22T00:00:00"/>
    <s v="Banda 15"/>
    <x v="0"/>
    <n v="9790"/>
    <n v="685.30000000000007"/>
    <n v="391.6"/>
    <n v="881.1"/>
    <n v="2643.3"/>
    <n v="3916"/>
    <n v="18307.3"/>
    <n v="747.95600000000002"/>
    <n v="1495.912"/>
    <n v="1495.912"/>
    <n v="54921.899999999994"/>
    <n v="4.1150684931506847"/>
    <n v="610.24333333333334"/>
    <n v="50223.862283105023"/>
    <n v="105145.76228310502"/>
  </r>
  <r>
    <s v="L08037"/>
    <x v="0"/>
    <s v="Adelia Monty  "/>
    <d v="2017-05-23T00:00:00"/>
    <s v="Banda 15"/>
    <x v="0"/>
    <n v="15225.1"/>
    <n v="1065.7570000000001"/>
    <n v="1522.5100000000002"/>
    <n v="456.75299999999999"/>
    <n v="5328.7849999999999"/>
    <n v="5176.5340000000006"/>
    <n v="28775.438999999998"/>
    <n v="1126.6574000000001"/>
    <n v="2253.3148000000001"/>
    <n v="2253.3148000000001"/>
    <n v="86326.316999999995"/>
    <n v="0.61369863013698633"/>
    <n v="959.18129999999996"/>
    <n v="11772.964997260275"/>
    <n v="98099.281997260274"/>
  </r>
  <r>
    <s v="R-7651"/>
    <x v="5"/>
    <s v="Sarai Darosa  "/>
    <d v="2013-07-29T00:00:00"/>
    <s v="Banda 17"/>
    <x v="1"/>
    <n v="25269.3"/>
    <n v="2526.9300000000003"/>
    <n v="3790.3949999999995"/>
    <n v="2779.623"/>
    <n v="7833.4829999999993"/>
    <n v="9349.6409999999996"/>
    <n v="51549.372000000003"/>
    <n v="2089.7711100000001"/>
    <n v="4179.5422200000003"/>
    <n v="0"/>
    <n v="154648.11600000001"/>
    <n v="4.4328767123287669"/>
    <n v="1718.3124"/>
    <n v="152341.34044931506"/>
    <n v="306989.45644931507"/>
  </r>
  <r>
    <s v="A08369"/>
    <x v="2"/>
    <s v="January Heslop  "/>
    <d v="2013-11-03T00:00:00"/>
    <s v="Banda 16"/>
    <x v="2"/>
    <n v="18370"/>
    <n v="1469.6000000000001"/>
    <n v="551.1"/>
    <n v="1837"/>
    <n v="6796.9"/>
    <n v="5327.2999999999993"/>
    <n v="34351.899999999994"/>
    <n v="1329.9880000000001"/>
    <n v="2659.9760000000001"/>
    <n v="0"/>
    <n v="103055.69999999998"/>
    <n v="4.1671232876712327"/>
    <n v="1145.063333333333"/>
    <n v="95432.40164383559"/>
    <n v="198488.10164383557"/>
  </r>
  <r>
    <s v="A-7496"/>
    <x v="1"/>
    <s v="Frankie Koester  "/>
    <d v="2014-05-24T00:00:00"/>
    <s v="Banda 15"/>
    <x v="0"/>
    <n v="12192.400000000001"/>
    <n v="609.62000000000012"/>
    <n v="1463.0880000000002"/>
    <n v="487.69600000000008"/>
    <n v="3291.9480000000008"/>
    <n v="4511.1880000000001"/>
    <n v="22555.940000000002"/>
    <n v="899.79912000000013"/>
    <n v="1799.5982400000003"/>
    <n v="1799.5982400000003"/>
    <n v="67667.820000000007"/>
    <n v="3.6136986301369864"/>
    <n v="751.86466666666672"/>
    <n v="54340.246319634709"/>
    <n v="122008.06631963472"/>
  </r>
  <r>
    <s v="A-7466"/>
    <x v="6"/>
    <s v="Mayra Stead  "/>
    <d v="2015-07-09T00:00:00"/>
    <s v="Banda 17"/>
    <x v="1"/>
    <n v="28840.5"/>
    <n v="2884.05"/>
    <n v="3172.4549999999999"/>
    <n v="4326.0749999999998"/>
    <n v="10959.39"/>
    <n v="9517.3649999999998"/>
    <n v="59699.834999999992"/>
    <n v="2376.4571999999998"/>
    <n v="4752.9143999999997"/>
    <n v="0"/>
    <n v="179099.50499999998"/>
    <n v="2.4876712328767123"/>
    <n v="1989.9944999999998"/>
    <n v="99009.041424657538"/>
    <n v="278108.54642465751"/>
  </r>
  <r>
    <s v="A08136"/>
    <x v="0"/>
    <s v="Tomoko Parente  "/>
    <d v="2017-01-31T00:00:00"/>
    <s v="Banda 16"/>
    <x v="3"/>
    <n v="11894.25"/>
    <n v="1189.425"/>
    <n v="713.65499999999997"/>
    <n v="1784.1375"/>
    <n v="4519.8149999999996"/>
    <n v="4519.8149999999996"/>
    <n v="24621.0975"/>
    <n v="997.92757499999993"/>
    <n v="1995.8551499999999"/>
    <n v="0"/>
    <n v="73863.292499999996"/>
    <n v="0.92054794520547945"/>
    <n v="820.70325000000003"/>
    <n v="15109.933808219181"/>
    <n v="88973.226308219178"/>
  </r>
  <r>
    <s v="R-7558"/>
    <x v="0"/>
    <s v="Shonta Stefan  "/>
    <d v="2011-04-04T00:00:00"/>
    <s v="Banda 16"/>
    <x v="2"/>
    <n v="15043"/>
    <n v="1353.87"/>
    <n v="1203.44"/>
    <n v="451.28999999999996"/>
    <n v="4362.4699999999993"/>
    <n v="4663.33"/>
    <n v="27077.4"/>
    <n v="1060.5315000000001"/>
    <n v="2121.0630000000001"/>
    <n v="0"/>
    <n v="81232.200000000012"/>
    <n v="6.7534246575342465"/>
    <n v="902.58"/>
    <n v="121910.12054794522"/>
    <n v="203142.32054794522"/>
  </r>
  <r>
    <s v="R-8258"/>
    <x v="4"/>
    <s v="Gabrielle Merriman  "/>
    <d v="2014-08-15T00:00:00"/>
    <s v="Banda 15"/>
    <x v="0"/>
    <n v="13238.500000000002"/>
    <n v="1191.4650000000001"/>
    <n v="132.38500000000002"/>
    <n v="529.54000000000008"/>
    <n v="4633.4750000000004"/>
    <n v="3442.0100000000007"/>
    <n v="23167.375000000007"/>
    <n v="880.36025000000018"/>
    <n v="1760.7205000000004"/>
    <n v="1760.7205000000004"/>
    <n v="69502.125000000029"/>
    <n v="3.3863013698630136"/>
    <n v="772.24583333333362"/>
    <n v="52301.142465753437"/>
    <n v="121803.26746575347"/>
  </r>
  <r>
    <s v="R07974"/>
    <x v="3"/>
    <s v="Margareta Schwing  "/>
    <d v="2015-07-20T00:00:00"/>
    <s v="Banda 15"/>
    <x v="1"/>
    <n v="9029.7000000000007"/>
    <n v="632.07900000000006"/>
    <n v="541.78200000000004"/>
    <n v="722.37600000000009"/>
    <n v="3250.692"/>
    <n v="3521.5830000000005"/>
    <n v="17698.212"/>
    <n v="710.6373900000001"/>
    <n v="1421.2747800000002"/>
    <n v="0"/>
    <n v="53094.635999999999"/>
    <n v="2.4575342465753423"/>
    <n v="589.94039999999995"/>
    <n v="28995.97472876712"/>
    <n v="82090.610728767118"/>
  </r>
  <r>
    <s v="L-7337"/>
    <x v="1"/>
    <s v="Kandace Navin  "/>
    <d v="2011-12-09T00:00:00"/>
    <s v="Banda 16"/>
    <x v="2"/>
    <n v="18501"/>
    <n v="1295.0700000000002"/>
    <n v="1110.06"/>
    <n v="2590.1400000000003"/>
    <n v="4995.2700000000004"/>
    <n v="6290.34"/>
    <n v="34781.880000000005"/>
    <n v="1396.8255000000001"/>
    <n v="2793.6510000000003"/>
    <n v="0"/>
    <n v="104345.64000000001"/>
    <n v="6.0712328767123287"/>
    <n v="1159.3960000000002"/>
    <n v="140779.26224657538"/>
    <n v="245124.9022465754"/>
  </r>
  <r>
    <s v="G07752"/>
    <x v="5"/>
    <s v="Sandy Mcgrady  "/>
    <d v="2011-06-11T00:00:00"/>
    <s v="Banda 17"/>
    <x v="2"/>
    <n v="31605"/>
    <n v="3160.5"/>
    <n v="632.1"/>
    <n v="1264.2"/>
    <n v="10745.7"/>
    <n v="8217.3000000000011"/>
    <n v="55624.800000000003"/>
    <n v="2123.8560000000002"/>
    <n v="4247.7120000000004"/>
    <n v="0"/>
    <n v="166874.40000000002"/>
    <n v="6.5671232876712331"/>
    <n v="1854.16"/>
    <n v="243529.9463013699"/>
    <n v="410404.34630136995"/>
  </r>
  <r>
    <s v="G08212"/>
    <x v="1"/>
    <s v="Sarai Darosa  "/>
    <d v="2013-06-03T00:00:00"/>
    <s v="Banda 17"/>
    <x v="1"/>
    <n v="24266.7"/>
    <n v="2426.67"/>
    <n v="2912.0039999999999"/>
    <n v="1941.336"/>
    <n v="8493.3449999999993"/>
    <n v="9706.68"/>
    <n v="49746.735000000001"/>
    <n v="2021.4161100000001"/>
    <n v="4042.8322200000002"/>
    <n v="0"/>
    <n v="149240.20500000002"/>
    <n v="4.5863013698630137"/>
    <n v="1658.2245"/>
    <n v="152102.34591780821"/>
    <n v="301342.5509178082"/>
  </r>
  <r>
    <s v="G-8457"/>
    <x v="5"/>
    <s v="Clara Lamas  "/>
    <d v="2015-05-02T00:00:00"/>
    <s v="Banda 19"/>
    <x v="0"/>
    <n v="52226.9"/>
    <n v="4178.152"/>
    <n v="2611.3450000000003"/>
    <n v="5222.6900000000005"/>
    <n v="20368.491000000002"/>
    <n v="20890.760000000002"/>
    <n v="105498.33800000002"/>
    <n v="4256.4923500000004"/>
    <n v="8512.9847000000009"/>
    <n v="8512.9847000000009"/>
    <n v="316495.01400000008"/>
    <n v="2.6739726027397261"/>
    <n v="3516.6112666666672"/>
    <n v="188066.44363105029"/>
    <n v="504561.45763105038"/>
  </r>
  <r>
    <s v="G07499"/>
    <x v="3"/>
    <s v="Aisha Fermin  "/>
    <d v="2013-04-01T00:00:00"/>
    <s v="Banda 19"/>
    <x v="0"/>
    <n v="53568.9"/>
    <n v="4821.201"/>
    <n v="535.68900000000008"/>
    <n v="2678.4450000000002"/>
    <n v="13392.225"/>
    <n v="17677.737000000001"/>
    <n v="92674.197000000015"/>
    <n v="3690.8972100000001"/>
    <n v="7381.7944200000002"/>
    <n v="7381.7944200000002"/>
    <n v="278022.59100000001"/>
    <n v="4.7589041095890412"/>
    <n v="3089.1399000000006"/>
    <n v="294018.41130410961"/>
    <n v="572041.00230410963"/>
  </r>
  <r>
    <s v="G-8389"/>
    <x v="5"/>
    <s v="Sandy Mcgrady  "/>
    <d v="2016-11-15T00:00:00"/>
    <s v="Banda 15"/>
    <x v="3"/>
    <n v="7823.25"/>
    <n v="704.09249999999997"/>
    <n v="860.5575"/>
    <n v="860.5575"/>
    <n v="2659.9050000000002"/>
    <n v="3051.0675000000001"/>
    <n v="15959.430000000004"/>
    <n v="647.76509999999996"/>
    <n v="1295.5301999999999"/>
    <n v="0"/>
    <n v="47878.290000000008"/>
    <n v="1.1315068493150684"/>
    <n v="531.98100000000011"/>
    <n v="12038.802904109591"/>
    <n v="59917.092904109595"/>
  </r>
  <r>
    <s v="L07675"/>
    <x v="1"/>
    <s v="Sterling Huston  "/>
    <d v="2012-07-31T00:00:00"/>
    <s v="Banda 15"/>
    <x v="2"/>
    <n v="8561"/>
    <n v="599.2700000000001"/>
    <n v="770.49"/>
    <n v="513.66"/>
    <n v="2568.2999999999997"/>
    <n v="2996.35"/>
    <n v="16009.07"/>
    <n v="636.08230000000003"/>
    <n v="1272.1646000000001"/>
    <n v="0"/>
    <n v="48027.21"/>
    <n v="5.4273972602739722"/>
    <n v="533.63566666666668"/>
    <n v="57925.055105022824"/>
    <n v="105952.26510502282"/>
  </r>
  <r>
    <s v="R07500"/>
    <x v="0"/>
    <s v="Roosevelt Saleem  "/>
    <d v="2012-01-27T00:00:00"/>
    <s v="Banda 15"/>
    <x v="2"/>
    <n v="11851"/>
    <n v="1066.5899999999999"/>
    <n v="1540.63"/>
    <n v="592.55000000000007"/>
    <n v="3910.8300000000004"/>
    <n v="3910.8300000000004"/>
    <n v="22872.430000000004"/>
    <n v="901.86110000000008"/>
    <n v="1803.7222000000002"/>
    <n v="0"/>
    <n v="68617.290000000008"/>
    <n v="5.9369863013698634"/>
    <n v="762.4143333333335"/>
    <n v="90528.869059360761"/>
    <n v="159146.15905936077"/>
  </r>
  <r>
    <s v="A07545"/>
    <x v="3"/>
    <s v="Ladawn Karner  "/>
    <d v="2017-09-26T00:00:00"/>
    <s v="Banda 15"/>
    <x v="4"/>
    <n v="16656.25"/>
    <n v="1332.5"/>
    <n v="2498.4375"/>
    <n v="499.6875"/>
    <n v="4663.75"/>
    <n v="5163.4375"/>
    <n v="30814.0625"/>
    <n v="1205.9125000000001"/>
    <n v="2411.8250000000003"/>
    <n v="2411.8250000000003"/>
    <n v="92442.1875"/>
    <n v="0.26849315068493151"/>
    <n v="1027.1354166666667"/>
    <n v="5515.5764840182655"/>
    <n v="97957.763984018267"/>
  </r>
  <r>
    <s v="R-8090"/>
    <x v="0"/>
    <s v="Ileen Reynosa  "/>
    <d v="2016-12-04T00:00:00"/>
    <s v="Banda 16"/>
    <x v="1"/>
    <n v="16462.8"/>
    <n v="1646.28"/>
    <n v="1317.0239999999999"/>
    <n v="658.51199999999994"/>
    <n v="4115.7"/>
    <n v="5432.7240000000002"/>
    <n v="29633.040000000001"/>
    <n v="1182.0290400000001"/>
    <n v="2364.0580800000002"/>
    <n v="0"/>
    <n v="88899.12"/>
    <n v="1.0794520547945206"/>
    <n v="987.76800000000003"/>
    <n v="21324.96394520548"/>
    <n v="110224.08394520548"/>
  </r>
  <r>
    <s v="G-7559"/>
    <x v="0"/>
    <s v="Lourie Ealy  "/>
    <d v="2017-01-27T00:00:00"/>
    <s v="Banda 16"/>
    <x v="1"/>
    <n v="14358.6"/>
    <n v="1292.2739999999999"/>
    <n v="1148.6880000000001"/>
    <n v="1435.8600000000001"/>
    <n v="4881.9240000000009"/>
    <n v="5743.4400000000005"/>
    <n v="28860.786"/>
    <n v="1174.5334800000001"/>
    <n v="2349.0669600000001"/>
    <n v="0"/>
    <n v="86582.358000000007"/>
    <n v="0.93150684931506844"/>
    <n v="962.02620000000002"/>
    <n v="17922.67989041096"/>
    <n v="104505.03789041097"/>
  </r>
  <r>
    <s v="R-7623"/>
    <x v="0"/>
    <s v="Porsche Lockamy  "/>
    <d v="2016-03-17T00:00:00"/>
    <s v="Banda 16"/>
    <x v="1"/>
    <n v="16422.3"/>
    <n v="1642.23"/>
    <n v="1642.23"/>
    <n v="328.44599999999997"/>
    <n v="4598.2440000000006"/>
    <n v="4434.0209999999997"/>
    <n v="29067.470999999998"/>
    <n v="1121.64309"/>
    <n v="2243.2861800000001"/>
    <n v="0"/>
    <n v="87202.413"/>
    <n v="1.7972602739726027"/>
    <n v="968.9156999999999"/>
    <n v="34827.87392876712"/>
    <n v="122030.28692876712"/>
  </r>
  <r>
    <s v="R07340"/>
    <x v="0"/>
    <s v="Erich Gattis  "/>
    <d v="2014-07-22T00:00:00"/>
    <s v="Banda 20"/>
    <x v="2"/>
    <n v="117601"/>
    <n v="8232.0700000000015"/>
    <n v="8232.0700000000015"/>
    <n v="11760.1"/>
    <n v="37632.32"/>
    <n v="42336.36"/>
    <n v="225793.92000000004"/>
    <n v="9031.756800000001"/>
    <n v="18063.513600000002"/>
    <n v="0"/>
    <n v="677381.76000000013"/>
    <n v="3.452054794520548"/>
    <n v="7526.4640000000018"/>
    <n v="519635.32273972611"/>
    <n v="1197017.0827397262"/>
  </r>
  <r>
    <s v="L-7532"/>
    <x v="0"/>
    <s v="Oneida Cosio  "/>
    <d v="2012-02-24T00:00:00"/>
    <s v="Banda 18"/>
    <x v="0"/>
    <n v="37618.9"/>
    <n v="3009.5120000000002"/>
    <n v="4514.268"/>
    <n v="752.37800000000004"/>
    <n v="11285.67"/>
    <n v="14671.371000000001"/>
    <n v="71852.099000000002"/>
    <n v="2892.8934099999997"/>
    <n v="5785.7868199999994"/>
    <n v="5785.7868199999994"/>
    <n v="215556.29700000002"/>
    <n v="5.86027397260274"/>
    <n v="2395.0699666666669"/>
    <n v="280715.32376438356"/>
    <n v="496271.62076438358"/>
  </r>
  <r>
    <s v="L-7501"/>
    <x v="0"/>
    <s v="Frankie Koester  "/>
    <d v="2015-05-28T00:00:00"/>
    <s v="Banda 18"/>
    <x v="1"/>
    <n v="31581"/>
    <n v="1894.86"/>
    <n v="2210.67"/>
    <n v="4105.53"/>
    <n v="8211.06"/>
    <n v="10421.730000000001"/>
    <n v="58424.85"/>
    <n v="2330.6777999999999"/>
    <n v="4661.3555999999999"/>
    <n v="0"/>
    <n v="175274.55"/>
    <n v="2.6027397260273974"/>
    <n v="1947.4949999999999"/>
    <n v="101376.45205479451"/>
    <n v="276651.00205479452"/>
  </r>
  <r>
    <s v="G08291"/>
    <x v="0"/>
    <s v="Gabrielle Merriman  "/>
    <d v="2015-09-15T00:00:00"/>
    <s v="Banda 15"/>
    <x v="0"/>
    <n v="16881.7"/>
    <n v="1012.902"/>
    <n v="1519.3530000000001"/>
    <n v="1181.7190000000001"/>
    <n v="6583.8630000000003"/>
    <n v="6246.2290000000003"/>
    <n v="33425.766000000003"/>
    <n v="1321.8371100000002"/>
    <n v="2643.6742200000003"/>
    <n v="2643.6742200000003"/>
    <n v="100277.29800000001"/>
    <n v="2.3013698630136985"/>
    <n v="1114.1922000000002"/>
    <n v="51283.36701369864"/>
    <n v="151560.66501369866"/>
  </r>
  <r>
    <s v="R07923"/>
    <x v="0"/>
    <s v="Clara Lamas  "/>
    <d v="2013-04-13T00:00:00"/>
    <s v="Banda 18"/>
    <x v="2"/>
    <n v="41703"/>
    <n v="2919.2100000000005"/>
    <n v="5838.420000000001"/>
    <n v="417.03000000000003"/>
    <n v="15013.08"/>
    <n v="12927.93"/>
    <n v="78818.669999999984"/>
    <n v="3035.9784000000004"/>
    <n v="6071.9568000000008"/>
    <n v="0"/>
    <n v="236456.00999999995"/>
    <n v="4.7260273972602738"/>
    <n v="2627.2889999999993"/>
    <n v="248332.79589041087"/>
    <n v="484788.80589041079"/>
  </r>
  <r>
    <s v="R-7302"/>
    <x v="5"/>
    <s v="Shenika Lamont  "/>
    <d v="2017-08-04T00:00:00"/>
    <s v="Banda 15"/>
    <x v="2"/>
    <n v="10744"/>
    <n v="1074.4000000000001"/>
    <n v="859.52"/>
    <n v="1181.8399999999999"/>
    <n v="3975.2799999999997"/>
    <n v="2793.44"/>
    <n v="20628.48"/>
    <n v="795.05600000000004"/>
    <n v="1590.1120000000001"/>
    <n v="0"/>
    <n v="61885.440000000002"/>
    <n v="0.41369863013698632"/>
    <n v="687.61599999999999"/>
    <n v="5689.3159452054797"/>
    <n v="67574.755945205485"/>
  </r>
  <r>
    <s v="A-7465"/>
    <x v="1"/>
    <s v="Susanna Vosburgh  "/>
    <d v="2014-08-01T00:00:00"/>
    <s v="Banda 15"/>
    <x v="2"/>
    <n v="11010"/>
    <n v="880.80000000000007"/>
    <n v="440.40000000000003"/>
    <n v="1651.5"/>
    <n v="4183.8"/>
    <n v="4073.7"/>
    <n v="22240.2"/>
    <n v="894.01199999999994"/>
    <n v="1788.0239999999999"/>
    <n v="0"/>
    <n v="66720.600000000006"/>
    <n v="3.4246575342465753"/>
    <n v="741.34"/>
    <n v="50776.712328767127"/>
    <n v="117497.31232876713"/>
  </r>
  <r>
    <s v="A-7787"/>
    <x v="0"/>
    <s v="Emmy Trader  "/>
    <d v="2015-08-13T00:00:00"/>
    <s v="Banda 15"/>
    <x v="2"/>
    <n v="15191"/>
    <n v="759.55000000000007"/>
    <n v="455.72999999999996"/>
    <n v="1671.01"/>
    <n v="5924.49"/>
    <n v="5013.0300000000007"/>
    <n v="29014.809999999998"/>
    <n v="1131.7294999999999"/>
    <n v="2263.4589999999998"/>
    <n v="0"/>
    <n v="87044.43"/>
    <n v="2.3917808219178083"/>
    <n v="967.16033333333326"/>
    <n v="46264.710739726026"/>
    <n v="133309.14073972602"/>
  </r>
  <r>
    <s v="L-8364"/>
    <x v="7"/>
    <s v="Frankie Koester  "/>
    <d v="2017-07-08T00:00:00"/>
    <s v="Banda 16"/>
    <x v="2"/>
    <n v="15333"/>
    <n v="1379.97"/>
    <n v="613.32000000000005"/>
    <n v="2299.9499999999998"/>
    <n v="5366.5499999999993"/>
    <n v="5519.88"/>
    <n v="30512.670000000002"/>
    <n v="1229.7066"/>
    <n v="2459.4132"/>
    <n v="0"/>
    <n v="91538.010000000009"/>
    <n v="0.48767123287671232"/>
    <n v="1017.0890000000001"/>
    <n v="9920.1009315068495"/>
    <n v="101458.11093150686"/>
  </r>
  <r>
    <s v="L08441"/>
    <x v="1"/>
    <s v="Nathalie Boettcher  "/>
    <d v="2011-03-28T00:00:00"/>
    <s v="Banda 20"/>
    <x v="1"/>
    <n v="107525.7"/>
    <n v="5376.2849999999999"/>
    <n v="10752.57"/>
    <n v="10752.57"/>
    <n v="37633.994999999995"/>
    <n v="36558.738000000005"/>
    <n v="208599.85800000001"/>
    <n v="8204.2109099999998"/>
    <n v="16408.42182"/>
    <n v="0"/>
    <n v="625799.57400000002"/>
    <n v="6.7726027397260271"/>
    <n v="6953.3285999999998"/>
    <n v="941842.64653150667"/>
    <n v="1567642.2205315067"/>
  </r>
  <r>
    <s v="L-8310"/>
    <x v="0"/>
    <s v="Margareta Schwing  "/>
    <d v="2017-07-20T00:00:00"/>
    <s v="Banda 15"/>
    <x v="2"/>
    <n v="9926"/>
    <n v="496.3"/>
    <n v="496.3"/>
    <n v="198.52"/>
    <n v="3374.84"/>
    <n v="3970.4"/>
    <n v="18462.36"/>
    <n v="736.50919999999996"/>
    <n v="1473.0183999999999"/>
    <n v="0"/>
    <n v="55387.08"/>
    <n v="0.45479452054794522"/>
    <n v="615.41200000000003"/>
    <n v="5597.7201095890423"/>
    <n v="60984.800109589043"/>
  </r>
  <r>
    <s v="A07877"/>
    <x v="1"/>
    <s v="Anastacia Delacruz  "/>
    <d v="2011-04-07T00:00:00"/>
    <s v="Banda 15"/>
    <x v="2"/>
    <n v="13594"/>
    <n v="951.58"/>
    <n v="1087.52"/>
    <n v="407.82"/>
    <n v="5301.66"/>
    <n v="3670.38"/>
    <n v="25012.960000000003"/>
    <n v="944.78300000000002"/>
    <n v="1889.566"/>
    <n v="0"/>
    <n v="75038.880000000005"/>
    <n v="6.7452054794520544"/>
    <n v="833.76533333333339"/>
    <n v="112478.36989954338"/>
    <n v="187517.24989954339"/>
  </r>
  <r>
    <s v="G-8497"/>
    <x v="0"/>
    <s v="Jordon Deschamp  "/>
    <d v="2016-07-20T00:00:00"/>
    <s v="Banda 15"/>
    <x v="2"/>
    <n v="9191"/>
    <n v="735.28"/>
    <n v="919.1"/>
    <n v="183.82"/>
    <n v="2481.5700000000002"/>
    <n v="2573.48"/>
    <n v="16084.25"/>
    <n v="620.39250000000004"/>
    <n v="1240.7850000000001"/>
    <n v="0"/>
    <n v="48252.75"/>
    <n v="1.4547945205479451"/>
    <n v="536.14166666666665"/>
    <n v="15599.51917808219"/>
    <n v="63852.269178082192"/>
  </r>
  <r>
    <s v="L07487"/>
    <x v="1"/>
    <s v="Clara Lamas  "/>
    <d v="2017-03-19T00:00:00"/>
    <s v="Banda 17"/>
    <x v="0"/>
    <n v="23139.600000000002"/>
    <n v="1619.7720000000004"/>
    <n v="2776.752"/>
    <n v="2545.3560000000002"/>
    <n v="8098.8600000000006"/>
    <n v="7636.0680000000011"/>
    <n v="45816.408000000003"/>
    <n v="1807.2027600000001"/>
    <n v="3614.4055200000003"/>
    <n v="3614.4055200000003"/>
    <n v="137449.22400000002"/>
    <n v="0.79178082191780819"/>
    <n v="1527.2136"/>
    <n v="24184.368789041095"/>
    <n v="161633.59278904111"/>
  </r>
  <r>
    <s v="A-7747"/>
    <x v="1"/>
    <s v="Wade Landen  "/>
    <d v="2012-11-03T00:00:00"/>
    <s v="Banda 15"/>
    <x v="1"/>
    <n v="7618.5"/>
    <n v="761.85"/>
    <n v="838.03499999999997"/>
    <n v="304.74"/>
    <n v="2742.66"/>
    <n v="2818.8449999999998"/>
    <n v="15084.63"/>
    <n v="602.62334999999996"/>
    <n v="1205.2466999999999"/>
    <n v="0"/>
    <n v="45253.89"/>
    <n v="5.1671232876712327"/>
    <n v="502.82099999999997"/>
    <n v="51962.761972602741"/>
    <n v="97216.651972602733"/>
  </r>
  <r>
    <s v="R-8322"/>
    <x v="1"/>
    <s v="Emmy Trader  "/>
    <d v="2016-12-31T00:00:00"/>
    <s v="Banda 15"/>
    <x v="2"/>
    <n v="15070"/>
    <n v="1054.9000000000001"/>
    <n v="753.5"/>
    <n v="1507"/>
    <n v="4671.7"/>
    <n v="5274.5"/>
    <n v="28331.600000000002"/>
    <n v="1130.25"/>
    <n v="2260.5"/>
    <n v="0"/>
    <n v="84994.8"/>
    <n v="1.0054794520547945"/>
    <n v="944.38666666666677"/>
    <n v="18991.227762557082"/>
    <n v="103986.02776255709"/>
  </r>
  <r>
    <s v="L-7540"/>
    <x v="2"/>
    <s v="Mayme Gorney  "/>
    <d v="2015-12-31T00:00:00"/>
    <s v="Banda 15"/>
    <x v="1"/>
    <n v="9598.5"/>
    <n v="671.8950000000001"/>
    <n v="383.94"/>
    <n v="191.97"/>
    <n v="3263.4900000000002"/>
    <n v="2783.5649999999996"/>
    <n v="16893.36"/>
    <n v="645.97904999999992"/>
    <n v="1291.9580999999998"/>
    <n v="0"/>
    <n v="50680.08"/>
    <n v="2.0082191780821916"/>
    <n v="563.11199999999997"/>
    <n v="22617.046356164381"/>
    <n v="73297.126356164386"/>
  </r>
  <r>
    <s v="L-7412"/>
    <x v="3"/>
    <s v="Frankie Koester  "/>
    <d v="2011-08-20T00:00:00"/>
    <s v="Banda 15"/>
    <x v="4"/>
    <n v="19372.5"/>
    <n v="1162.3499999999999"/>
    <n v="2324.6999999999998"/>
    <n v="581.17499999999995"/>
    <n v="6974.0999999999995"/>
    <n v="5618.0249999999996"/>
    <n v="36032.85"/>
    <n v="1375.4475"/>
    <n v="2750.895"/>
    <n v="2750.895"/>
    <n v="108098.54999999999"/>
    <n v="6.375342465753425"/>
    <n v="1201.095"/>
    <n v="153147.83917808221"/>
    <n v="261246.3891780822"/>
  </r>
  <r>
    <s v="G-7876"/>
    <x v="1"/>
    <s v="Nelia Sellner  "/>
    <d v="2017-10-25T00:00:00"/>
    <s v="Banda 17"/>
    <x v="0"/>
    <n v="33104.5"/>
    <n v="2979.4049999999997"/>
    <n v="4965.6750000000002"/>
    <n v="662.09"/>
    <n v="11917.619999999999"/>
    <n v="8607.17"/>
    <n v="62236.459999999992"/>
    <n v="2363.6613000000002"/>
    <n v="4727.3226000000004"/>
    <n v="4727.3226000000004"/>
    <n v="186709.37999999998"/>
    <n v="0.18904109589041096"/>
    <n v="2074.5486666666666"/>
    <n v="7843.4990684931499"/>
    <n v="194552.87906849312"/>
  </r>
  <r>
    <s v="A07880"/>
    <x v="0"/>
    <s v="Geraldo Marty  "/>
    <d v="2015-11-10T00:00:00"/>
    <s v="Banda 15"/>
    <x v="2"/>
    <n v="12614"/>
    <n v="630.70000000000005"/>
    <n v="756.83999999999992"/>
    <n v="1639.8200000000002"/>
    <n v="3153.5"/>
    <n v="3405.78"/>
    <n v="22200.639999999999"/>
    <n v="861.53620000000001"/>
    <n v="1723.0724"/>
    <n v="0"/>
    <n v="66601.919999999998"/>
    <n v="2.1479452054794521"/>
    <n v="740.02133333333336"/>
    <n v="31790.505497716895"/>
    <n v="98392.425497716889"/>
  </r>
  <r>
    <s v="R-7302"/>
    <x v="1"/>
    <s v="Quinn Coller  "/>
    <d v="2016-10-10T00:00:00"/>
    <s v="Banda 15"/>
    <x v="1"/>
    <n v="8013.6"/>
    <n v="801.36000000000013"/>
    <n v="881.49600000000009"/>
    <n v="160.27200000000002"/>
    <n v="2965.0320000000002"/>
    <n v="2804.7599999999998"/>
    <n v="15626.520000000002"/>
    <n v="617.04719999999998"/>
    <n v="1234.0944"/>
    <n v="0"/>
    <n v="46879.560000000005"/>
    <n v="1.2301369863013698"/>
    <n v="520.88400000000013"/>
    <n v="12815.173479452056"/>
    <n v="59694.733479452058"/>
  </r>
  <r>
    <s v="A-7779"/>
    <x v="0"/>
    <s v="Juliet Pass  "/>
    <d v="2013-11-09T00:00:00"/>
    <s v="Banda 18"/>
    <x v="1"/>
    <n v="27122.400000000001"/>
    <n v="1356.1200000000001"/>
    <n v="1356.1200000000001"/>
    <n v="1627.3440000000001"/>
    <n v="9492.84"/>
    <n v="10848.960000000001"/>
    <n v="51803.784"/>
    <n v="2074.8636000000001"/>
    <n v="4149.7272000000003"/>
    <n v="0"/>
    <n v="155411.35200000001"/>
    <n v="4.1506849315068495"/>
    <n v="1726.7927999999999"/>
    <n v="143347.45709589042"/>
    <n v="298758.80909589044"/>
  </r>
  <r>
    <s v="A07465"/>
    <x v="0"/>
    <s v="Jayme Tolleson  "/>
    <d v="2017-01-30T00:00:00"/>
    <s v="Banda 15"/>
    <x v="1"/>
    <n v="7947"/>
    <n v="556.29000000000008"/>
    <n v="874.17"/>
    <n v="317.88"/>
    <n v="3019.86"/>
    <n v="2304.6299999999997"/>
    <n v="15019.83"/>
    <n v="574.56809999999996"/>
    <n v="1149.1361999999999"/>
    <n v="0"/>
    <n v="45059.49"/>
    <n v="0.92328767123287669"/>
    <n v="500.661"/>
    <n v="9245.0825753424651"/>
    <n v="54304.572575342463"/>
  </r>
  <r>
    <s v="A07608"/>
    <x v="3"/>
    <s v="Candelaria Loya  "/>
    <d v="2012-12-15T00:00:00"/>
    <s v="Banda 15"/>
    <x v="2"/>
    <n v="13877"/>
    <n v="1110.1600000000001"/>
    <n v="1248.93"/>
    <n v="1942.7800000000002"/>
    <n v="3746.7900000000004"/>
    <n v="3469.25"/>
    <n v="25394.91"/>
    <n v="985.26700000000005"/>
    <n v="1970.5340000000001"/>
    <n v="0"/>
    <n v="76184.73"/>
    <n v="5.0520547945205481"/>
    <n v="846.49699999999996"/>
    <n v="85530.984547945205"/>
    <n v="161715.71454794519"/>
  </r>
  <r>
    <s v="R07594"/>
    <x v="3"/>
    <s v="Susanna Vosburgh  "/>
    <d v="2011-05-26T00:00:00"/>
    <s v="Banda 15"/>
    <x v="0"/>
    <n v="15897.2"/>
    <n v="953.83199999999999"/>
    <n v="953.83199999999999"/>
    <n v="1589.7200000000003"/>
    <n v="6040.9360000000006"/>
    <n v="4928.1320000000005"/>
    <n v="30363.652000000002"/>
    <n v="1177.98252"/>
    <n v="2355.96504"/>
    <n v="2355.96504"/>
    <n v="91090.956000000006"/>
    <n v="6.6109589041095891"/>
    <n v="1012.1217333333334"/>
    <n v="133821.90370045663"/>
    <n v="224912.85970045664"/>
  </r>
  <r>
    <s v="L-7661"/>
    <x v="1"/>
    <s v="Shenika Lamont  "/>
    <d v="2011-03-05T00:00:00"/>
    <s v="Banda 15"/>
    <x v="1"/>
    <n v="7411.5"/>
    <n v="370.57500000000005"/>
    <n v="1037.6100000000001"/>
    <n v="815.26499999999999"/>
    <n v="2223.4499999999998"/>
    <n v="2742.2550000000001"/>
    <n v="14600.654999999999"/>
    <n v="585.50849999999991"/>
    <n v="1171.0169999999998"/>
    <n v="0"/>
    <n v="43801.964999999997"/>
    <n v="6.8356164383561646"/>
    <n v="486.68849999999998"/>
    <n v="66536.318219178094"/>
    <n v="110338.28321917809"/>
  </r>
  <r>
    <s v="R-7479"/>
    <x v="0"/>
    <s v="Marinda Skelley  "/>
    <d v="2014-02-12T00:00:00"/>
    <s v="Banda 15"/>
    <x v="1"/>
    <n v="11750.4"/>
    <n v="705.024"/>
    <n v="1762.56"/>
    <n v="1175.04"/>
    <n v="3877.6320000000001"/>
    <n v="2937.6"/>
    <n v="22208.255999999998"/>
    <n v="846.02880000000005"/>
    <n v="1692.0576000000001"/>
    <n v="0"/>
    <n v="66624.767999999996"/>
    <n v="3.8904109589041096"/>
    <n v="740.27519999999993"/>
    <n v="57599.49501369863"/>
    <n v="124224.26301369863"/>
  </r>
  <r>
    <s v="L07384"/>
    <x v="0"/>
    <s v="Mayme Gorney  "/>
    <d v="2011-09-16T00:00:00"/>
    <s v="Banda 17"/>
    <x v="2"/>
    <n v="24032"/>
    <n v="1441.9199999999998"/>
    <n v="961.28"/>
    <n v="2403.2000000000003"/>
    <n v="6248.3200000000006"/>
    <n v="6969.28"/>
    <n v="42056"/>
    <n v="1641.3855999999998"/>
    <n v="3282.7711999999997"/>
    <n v="0"/>
    <n v="126168"/>
    <n v="6.3013698630136989"/>
    <n v="1401.8666666666666"/>
    <n v="176673.60730593608"/>
    <n v="302841.60730593605"/>
  </r>
  <r>
    <s v="L07588"/>
    <x v="6"/>
    <s v="Margareta Schwing  "/>
    <d v="2010-11-23T00:00:00"/>
    <s v="Banda 18"/>
    <x v="1"/>
    <n v="39620.700000000004"/>
    <n v="1981.0350000000003"/>
    <n v="2377.2420000000002"/>
    <n v="5546.898000000001"/>
    <n v="13867.245000000001"/>
    <n v="14659.659000000001"/>
    <n v="78052.77900000001"/>
    <n v="3122.1111600000004"/>
    <n v="6244.2223200000008"/>
    <n v="0"/>
    <n v="234158.33700000003"/>
    <n v="7.1150684931506847"/>
    <n v="2601.7593000000002"/>
    <n v="370233.91244383564"/>
    <n v="604392.2494438357"/>
  </r>
  <r>
    <s v="G08141"/>
    <x v="3"/>
    <s v="Frankie Koester  "/>
    <d v="2012-12-09T00:00:00"/>
    <s v="Banda 16"/>
    <x v="1"/>
    <n v="12616.2"/>
    <n v="1135.4580000000001"/>
    <n v="1640.1060000000002"/>
    <n v="1387.7820000000002"/>
    <n v="3280.2120000000004"/>
    <n v="4794.1559999999999"/>
    <n v="24853.914000000001"/>
    <n v="1015.6041"/>
    <n v="2031.2082"/>
    <n v="0"/>
    <n v="74561.741999999998"/>
    <n v="5.0684931506849313"/>
    <n v="828.46379999999999"/>
    <n v="83981.26191780821"/>
    <n v="158543.00391780821"/>
  </r>
  <r>
    <s v="A08055"/>
    <x v="3"/>
    <s v="Della Muniz  "/>
    <d v="2011-10-11T00:00:00"/>
    <s v="Banda 16"/>
    <x v="1"/>
    <n v="14282.1"/>
    <n v="856.92600000000004"/>
    <n v="1713.8520000000001"/>
    <n v="428.46300000000002"/>
    <n v="5141.5559999999996"/>
    <n v="4713.0930000000008"/>
    <n v="27135.99"/>
    <n v="1054.0189800000001"/>
    <n v="2108.0379600000001"/>
    <n v="0"/>
    <n v="81407.97"/>
    <n v="6.2328767123287667"/>
    <n v="904.53300000000002"/>
    <n v="112756.85342465753"/>
    <n v="194164.82342465752"/>
  </r>
  <r>
    <s v="L07583"/>
    <x v="5"/>
    <s v="Santa Brister  "/>
    <d v="2013-06-23T00:00:00"/>
    <s v="Banda 16"/>
    <x v="0"/>
    <n v="24191.200000000001"/>
    <n v="1209.5600000000002"/>
    <n v="1451.472"/>
    <n v="3144.8560000000002"/>
    <n v="9192.6560000000009"/>
    <n v="7015.4479999999994"/>
    <n v="46205.192000000003"/>
    <n v="1780.4723200000003"/>
    <n v="3560.9446400000006"/>
    <n v="3560.9446400000006"/>
    <n v="138615.576"/>
    <n v="4.5315068493150683"/>
    <n v="1540.1730666666667"/>
    <n v="139586.09601461186"/>
    <n v="278201.67201461189"/>
  </r>
  <r>
    <s v="G-8007"/>
    <x v="0"/>
    <s v="Emmy Trader  "/>
    <d v="2015-07-12T00:00:00"/>
    <s v="Banda 17"/>
    <x v="0"/>
    <n v="27446.100000000002"/>
    <n v="1921.2270000000003"/>
    <n v="548.92200000000003"/>
    <n v="1097.8440000000001"/>
    <n v="9606.1350000000002"/>
    <n v="10978.440000000002"/>
    <n v="51598.668000000005"/>
    <n v="2072.18055"/>
    <n v="4144.3611000000001"/>
    <n v="4144.3611000000001"/>
    <n v="154796.00400000002"/>
    <n v="2.4794520547945207"/>
    <n v="1719.9556000000002"/>
    <n v="85290.948931506879"/>
    <n v="240086.95293150691"/>
  </r>
  <r>
    <s v="L07605"/>
    <x v="3"/>
    <s v="Anastacia Delacruz  "/>
    <d v="2013-05-22T00:00:00"/>
    <s v="Banda 15"/>
    <x v="2"/>
    <n v="15057"/>
    <n v="1204.56"/>
    <n v="903.42"/>
    <n v="1355.1299999999999"/>
    <n v="5721.66"/>
    <n v="3914.82"/>
    <n v="28156.59"/>
    <n v="1073.5641000000001"/>
    <n v="2147.1282000000001"/>
    <n v="0"/>
    <n v="84469.77"/>
    <n v="4.6191780821917812"/>
    <n v="938.553"/>
    <n v="86706.868931506862"/>
    <n v="171176.63893150687"/>
  </r>
  <r>
    <s v="G-8236"/>
    <x v="3"/>
    <s v="Janene Wellman  "/>
    <d v="2016-05-05T00:00:00"/>
    <s v="Banda 15"/>
    <x v="2"/>
    <n v="8097"/>
    <n v="566.79000000000008"/>
    <n v="809.7"/>
    <n v="809.7"/>
    <n v="3157.83"/>
    <n v="2914.92"/>
    <n v="16355.940000000002"/>
    <n v="648.56970000000001"/>
    <n v="1297.1394"/>
    <n v="0"/>
    <n v="49067.820000000007"/>
    <n v="1.6630136986301369"/>
    <n v="545.19800000000009"/>
    <n v="18133.434849315072"/>
    <n v="67201.254849315083"/>
  </r>
  <r>
    <s v="L08397"/>
    <x v="3"/>
    <s v="Quinn Coller  "/>
    <d v="2016-04-13T00:00:00"/>
    <s v="Banda 15"/>
    <x v="2"/>
    <n v="12834"/>
    <n v="641.70000000000005"/>
    <n v="256.68"/>
    <n v="513.36"/>
    <n v="3850.2"/>
    <n v="5133.6000000000004"/>
    <n v="23229.54"/>
    <n v="934.3152"/>
    <n v="1868.6304"/>
    <n v="0"/>
    <n v="69688.62"/>
    <n v="1.7232876712328766"/>
    <n v="774.31799999999998"/>
    <n v="26687.453260273971"/>
    <n v="96376.073260273959"/>
  </r>
  <r>
    <s v="G-8261"/>
    <x v="1"/>
    <s v="Juliet Pass  "/>
    <d v="2015-08-14T00:00:00"/>
    <s v="Banda 16"/>
    <x v="2"/>
    <n v="19448"/>
    <n v="1944.8000000000002"/>
    <n v="972.40000000000009"/>
    <n v="777.92000000000007"/>
    <n v="5445.4400000000005"/>
    <n v="7584.72"/>
    <n v="36173.280000000006"/>
    <n v="1472.2136"/>
    <n v="2944.4272000000001"/>
    <n v="0"/>
    <n v="108519.84000000003"/>
    <n v="2.3890410958904109"/>
    <n v="1205.7760000000003"/>
    <n v="57612.968328767129"/>
    <n v="166132.80832876716"/>
  </r>
  <r>
    <s v="L08315"/>
    <x v="3"/>
    <s v="Erich Gattis  "/>
    <d v="2016-07-20T00:00:00"/>
    <s v="Banda 16"/>
    <x v="4"/>
    <n v="25300"/>
    <n v="2024"/>
    <n v="759"/>
    <n v="3289"/>
    <n v="8096"/>
    <n v="9108"/>
    <n v="48576"/>
    <n v="1955.69"/>
    <n v="3911.38"/>
    <n v="3911.38"/>
    <n v="145728"/>
    <n v="1.4547945205479451"/>
    <n v="1619.2"/>
    <n v="47112.065753424657"/>
    <n v="192840.06575342466"/>
  </r>
  <r>
    <s v="R-7643"/>
    <x v="3"/>
    <s v="Elayne Gauger  "/>
    <d v="2014-10-12T00:00:00"/>
    <s v="Banda 15"/>
    <x v="1"/>
    <n v="10746.9"/>
    <n v="537.34500000000003"/>
    <n v="1504.566"/>
    <n v="537.34500000000003"/>
    <n v="2686.7249999999999"/>
    <n v="4191.2910000000002"/>
    <n v="20204.171999999999"/>
    <n v="815.6897100000001"/>
    <n v="1631.3794200000002"/>
    <n v="0"/>
    <n v="60612.515999999996"/>
    <n v="3.2273972602739724"/>
    <n v="673.47239999999999"/>
    <n v="43471.259572602736"/>
    <n v="104083.77557260272"/>
  </r>
  <r>
    <s v="G07826"/>
    <x v="0"/>
    <s v="Wade Landen  "/>
    <d v="2017-02-03T00:00:00"/>
    <s v="Banda 15"/>
    <x v="2"/>
    <n v="14288"/>
    <n v="1143.04"/>
    <n v="1143.04"/>
    <n v="714.40000000000009"/>
    <n v="5143.6799999999994"/>
    <n v="5429.4400000000005"/>
    <n v="27861.600000000006"/>
    <n v="1113.0352"/>
    <n v="2226.0704000000001"/>
    <n v="0"/>
    <n v="83584.800000000017"/>
    <n v="0.9123287671232877"/>
    <n v="928.72000000000014"/>
    <n v="16945.959452054798"/>
    <n v="100530.75945205482"/>
  </r>
  <r>
    <s v="L07444"/>
    <x v="3"/>
    <s v="Lindsey Eckel  "/>
    <d v="2017-02-09T00:00:00"/>
    <s v="Banda 16"/>
    <x v="2"/>
    <n v="17638"/>
    <n v="1763.8000000000002"/>
    <n v="1940.18"/>
    <n v="176.38"/>
    <n v="5115.0199999999995"/>
    <n v="4762.26"/>
    <n v="31395.64"/>
    <n v="1208.203"/>
    <n v="2416.4059999999999"/>
    <n v="0"/>
    <n v="94186.92"/>
    <n v="0.89589041095890409"/>
    <n v="1046.5213333333334"/>
    <n v="18751.368547945203"/>
    <n v="112938.28854794521"/>
  </r>
  <r>
    <s v="A07335"/>
    <x v="6"/>
    <s v="Edwardo Hardrick  "/>
    <d v="2014-09-07T00:00:00"/>
    <s v="Banda 15"/>
    <x v="2"/>
    <n v="13413"/>
    <n v="938.91000000000008"/>
    <n v="1073.04"/>
    <n v="1877.8200000000002"/>
    <n v="3487.38"/>
    <n v="5096.9400000000005"/>
    <n v="25887.090000000004"/>
    <n v="1056.9444000000001"/>
    <n v="2113.8888000000002"/>
    <n v="0"/>
    <n v="77661.270000000019"/>
    <n v="3.3232876712328765"/>
    <n v="862.90300000000013"/>
    <n v="57353.498027397261"/>
    <n v="135014.76802739728"/>
  </r>
  <r>
    <s v="L-7655"/>
    <x v="0"/>
    <s v="Ileen Reynosa  "/>
    <d v="2016-04-27T00:00:00"/>
    <s v="Banda 15"/>
    <x v="0"/>
    <n v="12261.7"/>
    <n v="980.93600000000004"/>
    <n v="1839.2550000000001"/>
    <n v="245.23400000000001"/>
    <n v="4168.978000000001"/>
    <n v="4046.3610000000003"/>
    <n v="23542.464000000004"/>
    <n v="920.85366999999997"/>
    <n v="1841.7073399999999"/>
    <n v="1841.7073399999999"/>
    <n v="70627.392000000007"/>
    <n v="1.6849315068493151"/>
    <n v="784.74880000000007"/>
    <n v="26444.959561643842"/>
    <n v="97072.351561643853"/>
  </r>
  <r>
    <s v="G08472"/>
    <x v="6"/>
    <s v="Santa Brister  "/>
    <d v="2013-02-05T00:00:00"/>
    <s v="Banda 15"/>
    <x v="3"/>
    <n v="7793.25"/>
    <n v="545.52750000000003"/>
    <n v="389.66250000000002"/>
    <n v="701.39249999999993"/>
    <n v="3039.3675000000003"/>
    <n v="2182.11"/>
    <n v="14651.310000000001"/>
    <n v="561.11399999999992"/>
    <n v="1122.2279999999998"/>
    <n v="0"/>
    <n v="43953.930000000008"/>
    <n v="4.9095890410958907"/>
    <n v="488.37700000000007"/>
    <n v="47954.607342465759"/>
    <n v="91908.537342465774"/>
  </r>
  <r>
    <s v="A08189"/>
    <x v="1"/>
    <s v="Graciela Hufford  "/>
    <d v="2014-07-06T00:00:00"/>
    <s v="Banda 15"/>
    <x v="2"/>
    <n v="11776"/>
    <n v="1177.6000000000001"/>
    <n v="1413.12"/>
    <n v="588.80000000000007"/>
    <n v="3886.0800000000004"/>
    <n v="2944"/>
    <n v="21785.600000000002"/>
    <n v="832.56319999999994"/>
    <n v="1665.1263999999999"/>
    <n v="0"/>
    <n v="65356.800000000003"/>
    <n v="3.495890410958904"/>
    <n v="726.18666666666672"/>
    <n v="50773.380091324201"/>
    <n v="116130.1800913242"/>
  </r>
  <r>
    <s v="G-8042"/>
    <x v="3"/>
    <s v="Janene Wellman  "/>
    <d v="2012-06-22T00:00:00"/>
    <s v="Banda 18"/>
    <x v="1"/>
    <n v="36335.700000000004"/>
    <n v="3270.2130000000002"/>
    <n v="2906.8560000000002"/>
    <n v="3633.5700000000006"/>
    <n v="12717.495000000001"/>
    <n v="13080.852000000001"/>
    <n v="71944.686000000016"/>
    <n v="2881.4210100000005"/>
    <n v="5762.842020000001"/>
    <n v="0"/>
    <n v="215834.05800000005"/>
    <n v="5.5342465753424657"/>
    <n v="2398.1562000000004"/>
    <n v="265439.75473972608"/>
    <n v="481273.81273972616"/>
  </r>
  <r>
    <s v="A-8137"/>
    <x v="0"/>
    <s v="Candelaria Loya  "/>
    <d v="2012-07-18T00:00:00"/>
    <s v="Banda 15"/>
    <x v="2"/>
    <n v="14777"/>
    <n v="1182.1600000000001"/>
    <n v="2068.7800000000002"/>
    <n v="443.31"/>
    <n v="5467.49"/>
    <n v="5319.72"/>
    <n v="29258.46"/>
    <n v="1155.5614"/>
    <n v="2311.1228000000001"/>
    <n v="0"/>
    <n v="87775.38"/>
    <n v="5.463013698630137"/>
    <n v="975.28199999999993"/>
    <n v="106559.57852054795"/>
    <n v="194334.95852054795"/>
  </r>
  <r>
    <s v="R07840"/>
    <x v="0"/>
    <s v="Coreen Washer  "/>
    <d v="2014-06-21T00:00:00"/>
    <s v="Banda 15"/>
    <x v="0"/>
    <n v="11803.000000000002"/>
    <n v="826.21000000000015"/>
    <n v="1652.4200000000003"/>
    <n v="590.15000000000009"/>
    <n v="4131.05"/>
    <n v="4367.1100000000006"/>
    <n v="23369.940000000002"/>
    <n v="928.89610000000016"/>
    <n v="1857.7922000000003"/>
    <n v="1857.7922000000003"/>
    <n v="70109.820000000007"/>
    <n v="3.536986301369863"/>
    <n v="778.99800000000005"/>
    <n v="55106.105095890416"/>
    <n v="125215.92509589042"/>
  </r>
  <r>
    <s v="L-7305"/>
    <x v="3"/>
    <s v="Clara Lamas  "/>
    <d v="2014-12-15T00:00:00"/>
    <s v="Banda 16"/>
    <x v="4"/>
    <n v="26595"/>
    <n v="1329.75"/>
    <n v="3191.4"/>
    <n v="2925.45"/>
    <n v="8244.4500000000007"/>
    <n v="7180.6500000000005"/>
    <n v="49466.700000000004"/>
    <n v="1901.5425"/>
    <n v="3803.085"/>
    <n v="3803.085"/>
    <n v="148400.1"/>
    <n v="3.0520547945205481"/>
    <n v="1648.89"/>
    <n v="100650.05260273974"/>
    <n v="249050.15260273975"/>
  </r>
  <r>
    <s v="L07923"/>
    <x v="3"/>
    <s v="Ileen Reynosa  "/>
    <d v="2015-01-30T00:00:00"/>
    <s v="Banda 17"/>
    <x v="2"/>
    <n v="30106"/>
    <n v="2107.42"/>
    <n v="1806.36"/>
    <n v="2408.48"/>
    <n v="9934.98"/>
    <n v="9633.92"/>
    <n v="55997.16"/>
    <n v="2194.7274000000002"/>
    <n v="4389.4548000000004"/>
    <n v="0"/>
    <n v="167991.48"/>
    <n v="2.9260273972602739"/>
    <n v="1866.5720000000001"/>
    <n v="109232.81621917809"/>
    <n v="277224.29621917813"/>
  </r>
  <r>
    <s v="R07378"/>
    <x v="1"/>
    <s v="Kandace Navin  "/>
    <d v="2010-12-18T00:00:00"/>
    <s v="Banda 15"/>
    <x v="1"/>
    <n v="10442.700000000001"/>
    <n v="522.1350000000001"/>
    <n v="835.41600000000005"/>
    <n v="1566.405"/>
    <n v="3968.2260000000001"/>
    <n v="3237.2370000000001"/>
    <n v="20572.119000000002"/>
    <n v="801.99936000000002"/>
    <n v="1603.99872"/>
    <n v="0"/>
    <n v="61716.357000000004"/>
    <n v="7.0465753424657533"/>
    <n v="685.73730000000012"/>
    <n v="96641.99099178084"/>
    <n v="158358.34799178084"/>
  </r>
  <r>
    <s v="L-7461"/>
    <x v="1"/>
    <s v="Valeria Boothby  "/>
    <d v="2016-08-29T00:00:00"/>
    <s v="Banda 16"/>
    <x v="1"/>
    <n v="17882.100000000002"/>
    <n v="894.10500000000013"/>
    <n v="2145.8520000000003"/>
    <n v="1072.9260000000002"/>
    <n v="5006.9880000000012"/>
    <n v="6795.1980000000012"/>
    <n v="33797.169000000002"/>
    <n v="1355.4631800000002"/>
    <n v="2710.9263600000004"/>
    <n v="0"/>
    <n v="101391.50700000001"/>
    <n v="1.3452054794520547"/>
    <n v="1126.5723"/>
    <n v="30309.42461917808"/>
    <n v="131700.9316191781"/>
  </r>
  <r>
    <s v="L-7636"/>
    <x v="1"/>
    <s v="Nathalie Boettcher  "/>
    <d v="2015-07-15T00:00:00"/>
    <s v="Banda 15"/>
    <x v="2"/>
    <n v="9783"/>
    <n v="978.30000000000007"/>
    <n v="880.46999999999991"/>
    <n v="1369.6200000000001"/>
    <n v="3521.8799999999997"/>
    <n v="3815.3700000000003"/>
    <n v="20348.64"/>
    <n v="828.62009999999998"/>
    <n v="1657.2402"/>
    <n v="0"/>
    <n v="61045.919999999998"/>
    <n v="2.4712328767123286"/>
    <n v="678.28800000000001"/>
    <n v="33524.152109589042"/>
    <n v="94570.072109589033"/>
  </r>
  <r>
    <s v="R-7498"/>
    <x v="3"/>
    <s v="Gerente"/>
    <d v="2011-08-20T00:00:00"/>
    <s v="Banda 18"/>
    <x v="0"/>
    <n v="36792.800000000003"/>
    <n v="2575.4960000000005"/>
    <n v="4047.2080000000005"/>
    <n v="4415.1360000000004"/>
    <n v="13981.264000000001"/>
    <n v="14717.120000000003"/>
    <n v="76529.024000000005"/>
    <n v="3090.5952000000007"/>
    <n v="6181.1904000000013"/>
    <n v="6181.1904000000013"/>
    <n v="229587.07200000001"/>
    <n v="6.375342465753425"/>
    <n v="2550.967466666667"/>
    <n v="325265.82437990874"/>
    <n v="554852.89637990878"/>
  </r>
  <r>
    <s v="R08474"/>
    <x v="1"/>
    <s v="Gabrielle Merriman  "/>
    <d v="2012-11-25T00:00:00"/>
    <s v="Banda 15"/>
    <x v="1"/>
    <n v="8260.2000000000007"/>
    <n v="743.41800000000001"/>
    <n v="826.0200000000001"/>
    <n v="826.0200000000001"/>
    <n v="2973.672"/>
    <n v="2808.4680000000003"/>
    <n v="16437.798000000003"/>
    <n v="652.55579999999998"/>
    <n v="1305.1116"/>
    <n v="0"/>
    <n v="49313.394000000008"/>
    <n v="5.1068493150684935"/>
    <n v="547.92660000000012"/>
    <n v="55963.571638356181"/>
    <n v="105276.9656383562"/>
  </r>
  <r>
    <s v="L-8293"/>
    <x v="1"/>
    <s v="Davina Farraj  "/>
    <d v="2010-11-28T00:00:00"/>
    <s v="Banda 15"/>
    <x v="1"/>
    <n v="10056.6"/>
    <n v="905.09400000000005"/>
    <n v="1508.49"/>
    <n v="1206.7919999999999"/>
    <n v="3821.5080000000003"/>
    <n v="2514.15"/>
    <n v="20012.634000000002"/>
    <n v="767.31858"/>
    <n v="1534.63716"/>
    <n v="0"/>
    <n v="60037.902000000002"/>
    <n v="7.1013698630136988"/>
    <n v="667.08780000000002"/>
    <n v="94744.743978082202"/>
    <n v="154782.6459780822"/>
  </r>
  <r>
    <s v="L-7391"/>
    <x v="1"/>
    <s v="Jeni Buchman  "/>
    <d v="2013-11-18T00:00:00"/>
    <s v="Banda 17"/>
    <x v="2"/>
    <n v="21660"/>
    <n v="2166"/>
    <n v="216.6"/>
    <n v="2599.1999999999998"/>
    <n v="8014.2"/>
    <n v="7147.8"/>
    <n v="41803.800000000003"/>
    <n v="1659.1559999999999"/>
    <n v="3318.3119999999999"/>
    <n v="0"/>
    <n v="125411.40000000001"/>
    <n v="4.1260273972602741"/>
    <n v="1393.46"/>
    <n v="114989.08273972603"/>
    <n v="240400.48273972602"/>
  </r>
  <r>
    <s v="R-8052"/>
    <x v="0"/>
    <s v="Marinda Skelley  "/>
    <d v="2015-02-15T00:00:00"/>
    <s v="Banda 16"/>
    <x v="2"/>
    <n v="21799"/>
    <n v="1089.95"/>
    <n v="871.96"/>
    <n v="435.98"/>
    <n v="8501.61"/>
    <n v="5449.75"/>
    <n v="38148.25"/>
    <n v="1412.5752"/>
    <n v="2825.1504"/>
    <n v="0"/>
    <n v="114444.75"/>
    <n v="2.882191780821918"/>
    <n v="1271.6083333333333"/>
    <n v="73300.381735159826"/>
    <n v="187745.13173515984"/>
  </r>
  <r>
    <s v="R-7644"/>
    <x v="4"/>
    <s v="Emmy Trader  "/>
    <d v="2016-03-10T00:00:00"/>
    <s v="Banda 15"/>
    <x v="1"/>
    <n v="12504.6"/>
    <n v="1250.46"/>
    <n v="625.23"/>
    <n v="1875.69"/>
    <n v="3376.2420000000002"/>
    <n v="3376.2420000000002"/>
    <n v="23008.464"/>
    <n v="906.58350000000007"/>
    <n v="1813.1670000000001"/>
    <n v="0"/>
    <n v="69025.391999999993"/>
    <n v="1.8164383561643835"/>
    <n v="766.94880000000001"/>
    <n v="27862.304350684932"/>
    <n v="96887.696350684928"/>
  </r>
  <r>
    <s v="A07446"/>
    <x v="0"/>
    <s v="Herlinda Thorp  "/>
    <d v="2017-09-24T00:00:00"/>
    <s v="Banda 15"/>
    <x v="1"/>
    <n v="13261.5"/>
    <n v="795.68999999999994"/>
    <n v="132.61500000000001"/>
    <n v="397.84499999999997"/>
    <n v="3315.375"/>
    <n v="4906.7550000000001"/>
    <n v="22809.780000000002"/>
    <n v="913.7173499999999"/>
    <n v="1827.4346999999998"/>
    <n v="0"/>
    <n v="68429.340000000011"/>
    <n v="0.27397260273972601"/>
    <n v="760.32600000000014"/>
    <n v="4166.1698630136989"/>
    <n v="72595.509863013707"/>
  </r>
  <r>
    <s v="R07645"/>
    <x v="0"/>
    <s v="Gemma Percell  "/>
    <d v="2017-06-01T00:00:00"/>
    <s v="Banda 16"/>
    <x v="0"/>
    <n v="19437"/>
    <n v="1554.96"/>
    <n v="971.85"/>
    <n v="971.85"/>
    <n v="7774.8"/>
    <n v="6414.21"/>
    <n v="37124.67"/>
    <n v="1446.1128000000001"/>
    <n v="2892.2256000000002"/>
    <n v="2892.2256000000002"/>
    <n v="111374.01"/>
    <n v="0.58904109589041098"/>
    <n v="1237.489"/>
    <n v="14578.637534246574"/>
    <n v="125952.64753424657"/>
  </r>
  <r>
    <s v="L-7900"/>
    <x v="0"/>
    <s v="Janene Wellman  "/>
    <d v="2017-04-11T00:00:00"/>
    <s v="Banda 17"/>
    <x v="2"/>
    <n v="25883"/>
    <n v="2588.3000000000002"/>
    <n v="258.83"/>
    <n v="1035.32"/>
    <n v="10353.200000000001"/>
    <n v="8800.2200000000012"/>
    <n v="48918.87"/>
    <n v="1920.5186000000003"/>
    <n v="3841.0372000000007"/>
    <n v="0"/>
    <n v="146756.61000000002"/>
    <n v="0.72876712328767124"/>
    <n v="1630.6290000000001"/>
    <n v="23766.976109589043"/>
    <n v="170523.58610958906"/>
  </r>
  <r>
    <s v="G07723"/>
    <x v="0"/>
    <s v="Nathalie Boettcher  "/>
    <d v="2014-02-06T00:00:00"/>
    <s v="Banda 15"/>
    <x v="2"/>
    <n v="14213"/>
    <n v="1137.04"/>
    <n v="284.26"/>
    <n v="142.13"/>
    <n v="4548.16"/>
    <n v="4121.7699999999995"/>
    <n v="24446.36"/>
    <n v="938.05799999999999"/>
    <n v="1876.116"/>
    <n v="0"/>
    <n v="73339.08"/>
    <n v="3.9068493150684933"/>
    <n v="814.87866666666673"/>
    <n v="63672.163214611879"/>
    <n v="137011.2432146119"/>
  </r>
  <r>
    <s v="G07332"/>
    <x v="0"/>
    <s v="Sarai Darosa  "/>
    <d v="2017-10-31T00:00:00"/>
    <s v="Banda 20"/>
    <x v="1"/>
    <n v="79819.199999999997"/>
    <n v="7183.7279999999992"/>
    <n v="2394.576"/>
    <n v="7981.92"/>
    <n v="28734.911999999997"/>
    <n v="20752.991999999998"/>
    <n v="146867.32799999998"/>
    <n v="5635.2355200000002"/>
    <n v="11270.47104"/>
    <n v="0"/>
    <n v="440601.98399999994"/>
    <n v="0.17260273972602741"/>
    <n v="4895.5775999999996"/>
    <n v="16899.802126027396"/>
    <n v="457501.78612602735"/>
  </r>
  <r>
    <s v="A-8114"/>
    <x v="1"/>
    <s v="Gerente"/>
    <d v="2015-12-10T00:00:00"/>
    <s v="Banda 16"/>
    <x v="0"/>
    <n v="20940.7"/>
    <n v="2094.0700000000002"/>
    <n v="1884.663"/>
    <n v="418.81400000000002"/>
    <n v="7748.0590000000002"/>
    <n v="7957.4660000000003"/>
    <n v="41043.771999999997"/>
    <n v="1639.65681"/>
    <n v="3279.3136199999999"/>
    <n v="3279.3136199999999"/>
    <n v="123131.31599999999"/>
    <n v="2.0657534246575344"/>
    <n v="1368.1257333333333"/>
    <n v="56524.208379908676"/>
    <n v="179655.52437990866"/>
  </r>
  <r>
    <s v="R-8137"/>
    <x v="3"/>
    <s v="Earnest Anderton  "/>
    <d v="2017-07-04T00:00:00"/>
    <s v="Banda 16"/>
    <x v="2"/>
    <n v="22977"/>
    <n v="2067.9299999999998"/>
    <n v="919.08"/>
    <n v="2757.24"/>
    <n v="7122.87"/>
    <n v="9190.8000000000011"/>
    <n v="45034.920000000006"/>
    <n v="1845.0531000000001"/>
    <n v="3690.1062000000002"/>
    <n v="0"/>
    <n v="135104.76"/>
    <n v="0.49863013698630138"/>
    <n v="1501.1640000000002"/>
    <n v="14970.512219178085"/>
    <n v="150075.27221917809"/>
  </r>
  <r>
    <s v="G07314"/>
    <x v="0"/>
    <s v="Davina Farraj  "/>
    <d v="2017-05-17T00:00:00"/>
    <s v="Banda 17"/>
    <x v="0"/>
    <n v="28386.600000000002"/>
    <n v="2838.6600000000003"/>
    <n v="1987.0620000000004"/>
    <n v="1135.4640000000002"/>
    <n v="8515.98"/>
    <n v="8232.1139999999996"/>
    <n v="51095.880000000005"/>
    <n v="1989.9006600000002"/>
    <n v="3979.8013200000005"/>
    <n v="3979.8013200000005"/>
    <n v="153287.64000000001"/>
    <n v="0.63013698630136983"/>
    <n v="1703.1960000000001"/>
    <n v="21464.935890410961"/>
    <n v="174752.57589041098"/>
  </r>
  <r>
    <s v="A07397"/>
    <x v="0"/>
    <s v="Elayne Gauger  "/>
    <d v="2010-12-19T00:00:00"/>
    <s v="Banda 16"/>
    <x v="1"/>
    <n v="18337.5"/>
    <n v="916.875"/>
    <n v="916.875"/>
    <n v="2567.2500000000005"/>
    <n v="6234.75"/>
    <n v="5134.5000000000009"/>
    <n v="34107.75"/>
    <n v="1316.6325000000002"/>
    <n v="2633.2650000000003"/>
    <n v="0"/>
    <n v="102323.25"/>
    <n v="7.043835616438356"/>
    <n v="1136.925"/>
    <n v="160166.25616438355"/>
    <n v="262489.50616438355"/>
  </r>
  <r>
    <s v="R-8278"/>
    <x v="3"/>
    <s v="Tanner Cambridge  "/>
    <d v="2012-01-23T00:00:00"/>
    <s v="Banda 15"/>
    <x v="2"/>
    <n v="9832"/>
    <n v="688.24"/>
    <n v="1278.1600000000001"/>
    <n v="1376.48"/>
    <n v="3736.16"/>
    <n v="2851.2799999999997"/>
    <n v="19762.32"/>
    <n v="767.87919999999997"/>
    <n v="1535.7583999999999"/>
    <n v="0"/>
    <n v="59286.96"/>
    <n v="5.9479452054794519"/>
    <n v="658.74400000000003"/>
    <n v="78363.464328767121"/>
    <n v="137650.42432876711"/>
  </r>
  <r>
    <s v="A-7301"/>
    <x v="4"/>
    <s v="Davina Farraj  "/>
    <d v="2017-07-22T00:00:00"/>
    <s v="Banda 15"/>
    <x v="2"/>
    <n v="14819"/>
    <n v="1185.52"/>
    <n v="1926.47"/>
    <n v="444.57"/>
    <n v="4001.13"/>
    <n v="5631.22"/>
    <n v="28007.910000000003"/>
    <n v="1129.2078000000001"/>
    <n v="2258.4156000000003"/>
    <n v="0"/>
    <n v="84023.73000000001"/>
    <n v="0.44931506849315067"/>
    <n v="933.59700000000009"/>
    <n v="8389.5840000000007"/>
    <n v="92413.314000000013"/>
  </r>
  <r>
    <s v="L07389"/>
    <x v="0"/>
    <s v="Sarai Darosa  "/>
    <d v="2013-09-20T00:00:00"/>
    <s v="Banda 16"/>
    <x v="4"/>
    <n v="26551.25"/>
    <n v="1327.5625"/>
    <n v="3451.6624999999999"/>
    <n v="531.02499999999998"/>
    <n v="9823.9624999999996"/>
    <n v="10354.987500000001"/>
    <n v="52040.450000000004"/>
    <n v="2060.3770000000004"/>
    <n v="4120.7540000000008"/>
    <n v="4120.7540000000008"/>
    <n v="156121.35"/>
    <n v="4.2876712328767121"/>
    <n v="1734.6816666666668"/>
    <n v="148754.89360730594"/>
    <n v="304876.24360730592"/>
  </r>
  <r>
    <s v="G-8373"/>
    <x v="1"/>
    <s v="Lynne Gainey  "/>
    <d v="2013-01-19T00:00:00"/>
    <s v="Banda 16"/>
    <x v="1"/>
    <n v="15125.4"/>
    <n v="907.524"/>
    <n v="151.25399999999999"/>
    <n v="2117.556"/>
    <n v="4235.1120000000001"/>
    <n v="5445.1439999999993"/>
    <n v="27981.99"/>
    <n v="1128.35484"/>
    <n v="2256.7096799999999"/>
    <n v="0"/>
    <n v="83945.97"/>
    <n v="4.956164383561644"/>
    <n v="932.73300000000006"/>
    <n v="92455.561479452052"/>
    <n v="176401.53147945204"/>
  </r>
  <r>
    <s v="A08259"/>
    <x v="3"/>
    <s v="Saundra Smiddy  "/>
    <d v="2010-11-16T00:00:00"/>
    <s v="Banda 15"/>
    <x v="1"/>
    <n v="8784"/>
    <n v="702.72"/>
    <n v="702.72"/>
    <n v="1141.92"/>
    <n v="3250.08"/>
    <n v="2810.88"/>
    <n v="17392.32"/>
    <n v="685.15200000000004"/>
    <n v="1370.3040000000001"/>
    <n v="0"/>
    <n v="52176.959999999999"/>
    <n v="7.1342465753424653"/>
    <n v="579.74400000000003"/>
    <n v="82720.732931506849"/>
    <n v="134897.69293150684"/>
  </r>
  <r>
    <s v="R08001"/>
    <x v="6"/>
    <s v="Herlinda Thorp  "/>
    <d v="2012-07-14T00:00:00"/>
    <s v="Banda 15"/>
    <x v="1"/>
    <n v="12430.800000000001"/>
    <n v="994.46400000000006"/>
    <n v="1491.6960000000001"/>
    <n v="870.15600000000018"/>
    <n v="4350.78"/>
    <n v="4475.0880000000006"/>
    <n v="24612.984"/>
    <n v="979.54704000000015"/>
    <n v="1959.0940800000003"/>
    <n v="0"/>
    <n v="73838.952000000005"/>
    <n v="5.4739726027397264"/>
    <n v="820.43280000000004"/>
    <n v="89820.533391780846"/>
    <n v="163659.48539178085"/>
  </r>
  <r>
    <s v="A07770"/>
    <x v="1"/>
    <s v="Candelaria Loya  "/>
    <d v="2013-11-29T00:00:00"/>
    <s v="Banda 16"/>
    <x v="2"/>
    <n v="17920"/>
    <n v="1433.6000000000001"/>
    <n v="179.20000000000002"/>
    <n v="2508.8000000000002"/>
    <n v="5734.4000000000005"/>
    <n v="6272"/>
    <n v="34048"/>
    <n v="1367.296"/>
    <n v="2734.5920000000001"/>
    <n v="0"/>
    <n v="102144"/>
    <n v="4.095890410958904"/>
    <n v="1134.9333333333334"/>
    <n v="92971.251141552508"/>
    <n v="195115.25114155252"/>
  </r>
  <r>
    <s v="R-7674"/>
    <x v="0"/>
    <s v="Sterling Huston  "/>
    <d v="2017-02-13T00:00:00"/>
    <s v="Banda 18"/>
    <x v="3"/>
    <n v="24327"/>
    <n v="1216.3500000000001"/>
    <n v="973.08"/>
    <n v="1459.62"/>
    <n v="7298.0999999999995"/>
    <n v="8514.4499999999989"/>
    <n v="43788.6"/>
    <n v="1729.6496999999999"/>
    <n v="3459.2993999999999"/>
    <n v="0"/>
    <n v="131365.79999999999"/>
    <n v="0.8849315068493151"/>
    <n v="1459.62"/>
    <n v="25833.274520547944"/>
    <n v="157199.07452054793"/>
  </r>
  <r>
    <s v="L-7745"/>
    <x v="1"/>
    <s v="January Heslop  "/>
    <d v="2012-09-22T00:00:00"/>
    <s v="Banda 15"/>
    <x v="1"/>
    <n v="13315.5"/>
    <n v="1198.395"/>
    <n v="1198.395"/>
    <n v="532.62"/>
    <n v="3595.1850000000004"/>
    <n v="3994.6499999999996"/>
    <n v="23834.745000000003"/>
    <n v="933.41654999999992"/>
    <n v="1866.8330999999998"/>
    <n v="0"/>
    <n v="71504.235000000015"/>
    <n v="5.2821917808219174"/>
    <n v="794.49150000000009"/>
    <n v="83933.129424657542"/>
    <n v="155437.36442465754"/>
  </r>
  <r>
    <s v="L08179"/>
    <x v="0"/>
    <s v="Margurite Everton  "/>
    <d v="2016-04-05T00:00:00"/>
    <s v="Banda 15"/>
    <x v="4"/>
    <n v="18630"/>
    <n v="1863"/>
    <n v="186.3"/>
    <n v="1490.4"/>
    <n v="4843.8"/>
    <n v="5775.3"/>
    <n v="32788.800000000003"/>
    <n v="1302.2370000000001"/>
    <n v="2604.4740000000002"/>
    <n v="2604.4740000000002"/>
    <n v="98366.400000000009"/>
    <n v="1.7452054794520548"/>
    <n v="1092.96"/>
    <n v="38148.795616438358"/>
    <n v="136515.19561643837"/>
  </r>
  <r>
    <s v="R07448"/>
    <x v="3"/>
    <s v="Emmy Trader  "/>
    <d v="2013-11-27T00:00:00"/>
    <s v="Banda 15"/>
    <x v="2"/>
    <n v="14478"/>
    <n v="1013.4600000000002"/>
    <n v="1447.8000000000002"/>
    <n v="1013.4600000000002"/>
    <n v="4053.8400000000006"/>
    <n v="4777.74"/>
    <n v="26784.300000000003"/>
    <n v="1059.7896000000001"/>
    <n v="2119.5792000000001"/>
    <n v="0"/>
    <n v="80352.900000000009"/>
    <n v="4.1013698630136988"/>
    <n v="892.81000000000006"/>
    <n v="73234.880547945213"/>
    <n v="153587.78054794524"/>
  </r>
  <r>
    <s v="G-8362"/>
    <x v="6"/>
    <s v="Wade Landen  "/>
    <d v="2012-06-13T00:00:00"/>
    <s v="Banda 17"/>
    <x v="2"/>
    <n v="22505"/>
    <n v="2250.5"/>
    <n v="1350.3"/>
    <n v="3375.75"/>
    <n v="6976.55"/>
    <n v="6751.5"/>
    <n v="43209.599999999999"/>
    <n v="1714.8809999999999"/>
    <n v="3429.7619999999997"/>
    <n v="0"/>
    <n v="129628.79999999999"/>
    <n v="5.558904109589041"/>
    <n v="1440.32"/>
    <n v="160132.01534246575"/>
    <n v="289760.81534246576"/>
  </r>
  <r>
    <s v="G-8000"/>
    <x v="1"/>
    <s v="Mayme Gorney  "/>
    <d v="2011-05-04T00:00:00"/>
    <s v="Banda 16"/>
    <x v="0"/>
    <n v="23774.300000000003"/>
    <n v="1426.4580000000001"/>
    <n v="3566.1450000000004"/>
    <n v="1664.2010000000002"/>
    <n v="6894.5470000000005"/>
    <n v="8321.005000000001"/>
    <n v="45646.656000000003"/>
    <n v="1813.9790900000003"/>
    <n v="3627.9581800000005"/>
    <n v="3627.9581800000005"/>
    <n v="136939.96799999999"/>
    <n v="6.6712328767123283"/>
    <n v="1521.5552"/>
    <n v="203012.98147945205"/>
    <n v="339952.94947945204"/>
  </r>
  <r>
    <s v="G-8078"/>
    <x v="2"/>
    <s v="Jeni Buchman  "/>
    <d v="2013-12-03T00:00:00"/>
    <s v="Banda 15"/>
    <x v="2"/>
    <n v="11649"/>
    <n v="1048.4099999999999"/>
    <n v="582.45000000000005"/>
    <n v="698.93999999999994"/>
    <n v="4193.6399999999994"/>
    <n v="4310.13"/>
    <n v="22482.570000000003"/>
    <n v="898.13789999999995"/>
    <n v="1796.2757999999999"/>
    <n v="0"/>
    <n v="67447.710000000006"/>
    <n v="4.0849315068493155"/>
    <n v="749.4190000000001"/>
    <n v="61226.50569863015"/>
    <n v="128674.21569863016"/>
  </r>
  <r>
    <s v="L07999"/>
    <x v="4"/>
    <s v="Ileen Reynosa  "/>
    <d v="2011-11-20T00:00:00"/>
    <s v="Banda 15"/>
    <x v="1"/>
    <n v="9216"/>
    <n v="829.43999999999994"/>
    <n v="460.8"/>
    <n v="92.16"/>
    <n v="3041.28"/>
    <n v="2856.96"/>
    <n v="16496.64"/>
    <n v="640.51200000000006"/>
    <n v="1281.0240000000001"/>
    <n v="0"/>
    <n v="49489.919999999998"/>
    <n v="6.1232876712328768"/>
    <n v="549.88800000000003"/>
    <n v="67342.448219178084"/>
    <n v="116832.36821917808"/>
  </r>
  <r>
    <s v="R-7481"/>
    <x v="0"/>
    <s v="Mayme Gorney  "/>
    <d v="2017-04-25T00:00:00"/>
    <s v="Banda 16"/>
    <x v="2"/>
    <n v="19689"/>
    <n v="1575.1200000000001"/>
    <n v="1378.23"/>
    <n v="1968.9"/>
    <n v="5119.1400000000003"/>
    <n v="6497.37"/>
    <n v="36227.760000000002"/>
    <n v="1447.1415000000002"/>
    <n v="2894.2830000000004"/>
    <n v="0"/>
    <n v="108683.28"/>
    <n v="0.69041095890410964"/>
    <n v="1207.5920000000001"/>
    <n v="16674.695013698634"/>
    <n v="125357.97501369863"/>
  </r>
  <r>
    <s v="G-7825"/>
    <x v="2"/>
    <s v="Johnette Chapple  "/>
    <d v="2015-03-12T00:00:00"/>
    <s v="Banda 15"/>
    <x v="0"/>
    <n v="9152"/>
    <n v="549.12"/>
    <n v="915.2"/>
    <n v="640.6400000000001"/>
    <n v="2288"/>
    <n v="3111.6800000000003"/>
    <n v="16656.64"/>
    <n v="662.60480000000007"/>
    <n v="1325.2096000000001"/>
    <n v="1325.2096000000001"/>
    <n v="49969.919999999998"/>
    <n v="2.8136986301369862"/>
    <n v="555.22133333333329"/>
    <n v="31244.510100456617"/>
    <n v="81214.430100456608"/>
  </r>
  <r>
    <s v="G-8470"/>
    <x v="1"/>
    <s v="Shonta Stefan  "/>
    <d v="2012-06-19T00:00:00"/>
    <s v="Banda 15"/>
    <x v="1"/>
    <n v="9840.6"/>
    <n v="885.654"/>
    <n v="1279.278"/>
    <n v="492.03000000000003"/>
    <n v="3936.2400000000002"/>
    <n v="2656.9620000000004"/>
    <n v="19090.764000000003"/>
    <n v="728.20439999999996"/>
    <n v="1456.4087999999999"/>
    <n v="0"/>
    <n v="57272.292000000009"/>
    <n v="5.5424657534246577"/>
    <n v="636.35880000000009"/>
    <n v="70539.937117808222"/>
    <n v="127812.22911780822"/>
  </r>
  <r>
    <s v="R08197"/>
    <x v="3"/>
    <s v="Concepcion Sevin  "/>
    <d v="2017-09-14T00:00:00"/>
    <s v="Banda 17"/>
    <x v="3"/>
    <n v="24546"/>
    <n v="1227.3"/>
    <n v="2700.06"/>
    <n v="981.84"/>
    <n v="7854.72"/>
    <n v="9327.48"/>
    <n v="46637.399999999994"/>
    <n v="1855.6776"/>
    <n v="3711.3552"/>
    <n v="0"/>
    <n v="139912.19999999998"/>
    <n v="0.30136986301369861"/>
    <n v="1554.5799999999997"/>
    <n v="9370.0712328767095"/>
    <n v="149282.27123287669"/>
  </r>
  <r>
    <s v="G08134"/>
    <x v="4"/>
    <s v="Kelley Bonenfant  "/>
    <d v="2012-01-22T00:00:00"/>
    <s v="Banda 17"/>
    <x v="1"/>
    <n v="18924.3"/>
    <n v="1513.944"/>
    <n v="756.97199999999998"/>
    <n v="2649.402"/>
    <n v="6434.2620000000006"/>
    <n v="5298.8040000000001"/>
    <n v="35577.684000000008"/>
    <n v="1385.2587599999999"/>
    <n v="2770.5175199999999"/>
    <n v="0"/>
    <n v="106733.05200000003"/>
    <n v="5.9506849315068493"/>
    <n v="1185.9228000000003"/>
    <n v="141141.05871780825"/>
    <n v="247874.11071780827"/>
  </r>
  <r>
    <s v="G-7895"/>
    <x v="0"/>
    <s v="Nathalie Boettcher  "/>
    <d v="2016-11-07T00:00:00"/>
    <s v="Banda 16"/>
    <x v="1"/>
    <n v="18955.8"/>
    <n v="947.79"/>
    <n v="1895.58"/>
    <n v="2653.8120000000004"/>
    <n v="6634.53"/>
    <n v="6634.53"/>
    <n v="37722.042000000001"/>
    <n v="1497.5082000000002"/>
    <n v="2995.0164000000004"/>
    <n v="0"/>
    <n v="113166.126"/>
    <n v="1.1534246575342466"/>
    <n v="1257.4014"/>
    <n v="29006.355583561643"/>
    <n v="142172.48158356163"/>
  </r>
  <r>
    <s v="L-7972"/>
    <x v="1"/>
    <s v="Santa Brister  "/>
    <d v="2012-08-07T00:00:00"/>
    <s v="Banda 15"/>
    <x v="2"/>
    <n v="8158"/>
    <n v="489.47999999999996"/>
    <n v="571.06000000000006"/>
    <n v="978.95999999999992"/>
    <n v="2936.88"/>
    <n v="2365.8199999999997"/>
    <n v="15500.199999999997"/>
    <n v="599.61299999999994"/>
    <n v="1199.2259999999999"/>
    <n v="0"/>
    <n v="46500.599999999991"/>
    <n v="5.4082191780821915"/>
    <n v="516.67333333333329"/>
    <n v="55885.652602739719"/>
    <n v="102386.25260273971"/>
  </r>
  <r>
    <s v="L08320"/>
    <x v="0"/>
    <s v="Jayme Tolleson  "/>
    <d v="2011-10-16T00:00:00"/>
    <s v="Banda 19"/>
    <x v="2"/>
    <n v="50222"/>
    <n v="2511.1000000000004"/>
    <n v="1004.44"/>
    <n v="3013.3199999999997"/>
    <n v="13057.720000000001"/>
    <n v="14062.160000000002"/>
    <n v="83870.740000000005"/>
    <n v="3224.2523999999999"/>
    <n v="6448.5047999999997"/>
    <n v="0"/>
    <n v="251612.22000000003"/>
    <n v="6.2191780821917808"/>
    <n v="2795.6913333333337"/>
    <n v="347738.0452968037"/>
    <n v="599350.26529680379"/>
  </r>
  <r>
    <s v="R-8274"/>
    <x v="0"/>
    <s v="Graciela Hufford  "/>
    <d v="2015-12-17T00:00:00"/>
    <s v="Banda 15"/>
    <x v="2"/>
    <n v="14342"/>
    <n v="1290.78"/>
    <n v="1577.6200000000001"/>
    <n v="143.42000000000002"/>
    <n v="5593.38"/>
    <n v="4446.0199999999995"/>
    <n v="27393.22"/>
    <n v="1057.0054"/>
    <n v="2114.0108"/>
    <n v="0"/>
    <n v="82179.66"/>
    <n v="2.0465753424657533"/>
    <n v="913.10733333333337"/>
    <n v="37374.859068493148"/>
    <n v="119554.51906849316"/>
  </r>
  <r>
    <s v="G07508"/>
    <x v="1"/>
    <s v="Ladawn Karner  "/>
    <d v="2011-04-20T00:00:00"/>
    <s v="Banda 16"/>
    <x v="2"/>
    <n v="14666"/>
    <n v="733.30000000000007"/>
    <n v="1613.26"/>
    <n v="586.64"/>
    <n v="5426.42"/>
    <n v="4839.7800000000007"/>
    <n v="27865.399999999994"/>
    <n v="1079.4176"/>
    <n v="2158.8352"/>
    <n v="0"/>
    <n v="83596.199999999983"/>
    <n v="6.7095890410958905"/>
    <n v="928.84666666666647"/>
    <n v="124643.58831050227"/>
    <n v="208239.78831050225"/>
  </r>
  <r>
    <s v="L08306"/>
    <x v="7"/>
    <s v="Laverna Goble  "/>
    <d v="2016-01-31T00:00:00"/>
    <s v="Banda 15"/>
    <x v="1"/>
    <n v="12166.2"/>
    <n v="1094.9580000000001"/>
    <n v="608.31000000000006"/>
    <n v="1581.6060000000002"/>
    <n v="3406.5360000000005"/>
    <n v="4623.1559999999999"/>
    <n v="23480.766"/>
    <n v="959.91318000000001"/>
    <n v="1919.82636"/>
    <n v="0"/>
    <n v="70442.297999999995"/>
    <n v="1.9232876712328768"/>
    <n v="782.69219999999996"/>
    <n v="30106.845172602738"/>
    <n v="100549.14317260274"/>
  </r>
  <r>
    <s v="A08164"/>
    <x v="0"/>
    <s v="Adelia Monty  "/>
    <d v="2013-11-17T00:00:00"/>
    <s v="Banda 17"/>
    <x v="2"/>
    <n v="21887"/>
    <n v="1750.96"/>
    <n v="1313.22"/>
    <n v="1313.22"/>
    <n v="5690.62"/>
    <n v="7441.5800000000008"/>
    <n v="39396.6"/>
    <n v="1571.4866000000002"/>
    <n v="3142.9732000000004"/>
    <n v="0"/>
    <n v="118189.79999999999"/>
    <n v="4.1287671232876715"/>
    <n v="1313.22"/>
    <n v="108439.59123287673"/>
    <n v="226629.39123287672"/>
  </r>
  <r>
    <s v="A-8471"/>
    <x v="3"/>
    <s v="Elayne Gauger  "/>
    <d v="2013-11-12T00:00:00"/>
    <s v="Banda 15"/>
    <x v="2"/>
    <n v="9943"/>
    <n v="894.87"/>
    <n v="596.57999999999993"/>
    <n v="894.87"/>
    <n v="2585.1800000000003"/>
    <n v="3480.0499999999997"/>
    <n v="18394.550000000003"/>
    <n v="741.74779999999998"/>
    <n v="1483.4956"/>
    <n v="0"/>
    <n v="55183.650000000009"/>
    <n v="4.1424657534246574"/>
    <n v="613.15166666666676"/>
    <n v="50799.195616438359"/>
    <n v="105982.84561643837"/>
  </r>
  <r>
    <s v="G07727"/>
    <x v="3"/>
    <s v="Enrique Kehrer  "/>
    <d v="2012-09-04T00:00:00"/>
    <s v="Banda 19"/>
    <x v="2"/>
    <n v="45347"/>
    <n v="2267.35"/>
    <n v="6802.05"/>
    <n v="3627.76"/>
    <n v="14057.57"/>
    <n v="15871.449999999999"/>
    <n v="87973.180000000008"/>
    <n v="3482.6495999999997"/>
    <n v="6965.2991999999995"/>
    <n v="0"/>
    <n v="263919.54000000004"/>
    <n v="5.3315068493150681"/>
    <n v="2932.4393333333337"/>
    <n v="312686.40781735163"/>
    <n v="576605.94781735167"/>
  </r>
  <r>
    <s v="G-8217"/>
    <x v="3"/>
    <s v="Della Muniz  "/>
    <d v="2016-11-17T00:00:00"/>
    <s v="Banda 17"/>
    <x v="1"/>
    <n v="19604.7"/>
    <n v="1372.3290000000002"/>
    <n v="1568.3760000000002"/>
    <n v="980.23500000000013"/>
    <n v="5489.3160000000007"/>
    <n v="5685.3629999999994"/>
    <n v="34700.319000000003"/>
    <n v="1344.8824199999999"/>
    <n v="2689.7648399999998"/>
    <n v="0"/>
    <n v="104100.95700000001"/>
    <n v="1.1260273972602739"/>
    <n v="1156.6773000000001"/>
    <n v="26049.006591780824"/>
    <n v="130149.96359178083"/>
  </r>
  <r>
    <s v="R08031"/>
    <x v="0"/>
    <s v="Nathalie Boettcher  "/>
    <d v="2011-08-11T00:00:00"/>
    <s v="Banda 15"/>
    <x v="0"/>
    <n v="12042.800000000001"/>
    <n v="722.56799999999998"/>
    <n v="722.56799999999998"/>
    <n v="842.99600000000021"/>
    <n v="4817.1200000000008"/>
    <n v="4817.1200000000008"/>
    <n v="23965.172000000006"/>
    <n v="957.40260000000012"/>
    <n v="1914.8052000000002"/>
    <n v="1914.8052000000002"/>
    <n v="71895.516000000018"/>
    <n v="6.4"/>
    <n v="798.83906666666689"/>
    <n v="102251.40053333336"/>
    <n v="174146.91653333337"/>
  </r>
  <r>
    <s v="A-8214"/>
    <x v="0"/>
    <s v="Aretha Newbern  "/>
    <d v="2014-03-02T00:00:00"/>
    <s v="Banda 17"/>
    <x v="0"/>
    <n v="28306.300000000003"/>
    <n v="1698.3780000000002"/>
    <n v="1415.3150000000003"/>
    <n v="3113.6930000000002"/>
    <n v="10756.394000000002"/>
    <n v="9907.2049999999999"/>
    <n v="55197.285000000003"/>
    <n v="2179.5851000000002"/>
    <n v="4359.1702000000005"/>
    <n v="4359.1702000000005"/>
    <n v="165591.85500000001"/>
    <n v="3.8410958904109589"/>
    <n v="1839.9095000000002"/>
    <n v="141345.37638356164"/>
    <n v="306937.23138356162"/>
  </r>
  <r>
    <s v="G08484"/>
    <x v="3"/>
    <s v="Nelia Sellner  "/>
    <d v="2017-05-16T00:00:00"/>
    <s v="Banda 15"/>
    <x v="3"/>
    <n v="10299.75"/>
    <n v="720.98250000000007"/>
    <n v="514.98750000000007"/>
    <n v="926.97749999999996"/>
    <n v="2574.9375"/>
    <n v="4016.9025000000001"/>
    <n v="19054.537499999999"/>
    <n v="777.63112500000011"/>
    <n v="1555.2622500000002"/>
    <n v="0"/>
    <n v="57163.612499999996"/>
    <n v="0.63287671232876708"/>
    <n v="635.15125"/>
    <n v="8039.4486986301363"/>
    <n v="65203.06119863013"/>
  </r>
  <r>
    <s v="G-7837"/>
    <x v="0"/>
    <s v="Jordon Deschamp  "/>
    <d v="2011-12-28T00:00:00"/>
    <s v="Banda 19"/>
    <x v="4"/>
    <n v="56695"/>
    <n v="3401.7"/>
    <n v="4535.6000000000004"/>
    <n v="4535.6000000000004"/>
    <n v="15307.650000000001"/>
    <n v="20977.15"/>
    <n v="105452.69999999998"/>
    <n v="4240.7860000000001"/>
    <n v="8481.5720000000001"/>
    <n v="8481.5720000000001"/>
    <n v="316358.09999999998"/>
    <n v="6.0191780821917806"/>
    <n v="3515.0899999999992"/>
    <n v="423159.05369863007"/>
    <n v="739517.15369863005"/>
  </r>
  <r>
    <s v="R08441"/>
    <x v="3"/>
    <s v="Candelaria Loya  "/>
    <d v="2016-11-09T00:00:00"/>
    <s v="Banda 16"/>
    <x v="3"/>
    <n v="11587.5"/>
    <n v="927"/>
    <n v="1042.875"/>
    <n v="811.12500000000011"/>
    <n v="3823.875"/>
    <n v="3476.25"/>
    <n v="21668.625"/>
    <n v="843.57000000000016"/>
    <n v="1687.1400000000003"/>
    <n v="0"/>
    <n v="65005.875"/>
    <n v="1.1479452054794521"/>
    <n v="722.28750000000002"/>
    <n v="16582.929452054796"/>
    <n v="81588.804452054799"/>
  </r>
  <r>
    <s v="L07852"/>
    <x v="3"/>
    <s v="Noble Portis  "/>
    <d v="2012-08-29T00:00:00"/>
    <s v="Banda 15"/>
    <x v="0"/>
    <n v="12856.800000000001"/>
    <n v="899.97600000000011"/>
    <n v="1157.1120000000001"/>
    <n v="128.56800000000001"/>
    <n v="5014.152000000001"/>
    <n v="5014.152000000001"/>
    <n v="25070.760000000006"/>
    <n v="993.83064000000013"/>
    <n v="1987.6612800000003"/>
    <n v="1987.6612800000003"/>
    <n v="75212.280000000013"/>
    <n v="5.3479452054794523"/>
    <n v="835.69200000000023"/>
    <n v="89384.700493150711"/>
    <n v="164596.98049315071"/>
  </r>
  <r>
    <s v="R-8008"/>
    <x v="3"/>
    <s v="Audrie Ehlert  "/>
    <d v="2016-09-18T00:00:00"/>
    <s v="Banda 15"/>
    <x v="2"/>
    <n v="13185"/>
    <n v="1318.5"/>
    <n v="1318.5"/>
    <n v="1318.5"/>
    <n v="3559.9500000000003"/>
    <n v="4482.9000000000005"/>
    <n v="25183.350000000002"/>
    <n v="1013.9265"/>
    <n v="2027.8530000000001"/>
    <n v="0"/>
    <n v="75550.05"/>
    <n v="1.2904109589041095"/>
    <n v="839.44500000000005"/>
    <n v="21664.580547945206"/>
    <n v="97214.630547945213"/>
  </r>
  <r>
    <s v="L-7899"/>
    <x v="1"/>
    <s v="Earnest Anderton  "/>
    <d v="2012-07-09T00:00:00"/>
    <s v="Banda 17"/>
    <x v="2"/>
    <n v="23820"/>
    <n v="1429.2"/>
    <n v="1667.4"/>
    <n v="1429.2"/>
    <n v="7146"/>
    <n v="6907.7999999999993"/>
    <n v="42399.600000000006"/>
    <n v="1636.434"/>
    <n v="3272.8679999999999"/>
    <n v="0"/>
    <n v="127198.80000000002"/>
    <n v="5.4876712328767123"/>
    <n v="1413.3200000000002"/>
    <n v="155116.71013698631"/>
    <n v="282315.51013698633"/>
  </r>
  <r>
    <s v="G07314"/>
    <x v="0"/>
    <s v="Lean Hersom  "/>
    <d v="2016-06-23T00:00:00"/>
    <s v="Banda 15"/>
    <x v="2"/>
    <n v="12838"/>
    <n v="898.66000000000008"/>
    <n v="1027.04"/>
    <n v="1925.6999999999998"/>
    <n v="5006.8200000000006"/>
    <n v="4236.54"/>
    <n v="25932.760000000002"/>
    <n v="1023.1886000000001"/>
    <n v="2046.3772000000001"/>
    <n v="0"/>
    <n v="77798.28"/>
    <n v="1.5287671232876712"/>
    <n v="864.42533333333336"/>
    <n v="26430.100602739727"/>
    <n v="104228.38060273972"/>
  </r>
  <r>
    <s v="A07871"/>
    <x v="0"/>
    <s v="Audrea Franke  "/>
    <d v="2016-05-28T00:00:00"/>
    <s v="Banda 16"/>
    <x v="1"/>
    <n v="14540.4"/>
    <n v="727.02"/>
    <n v="1744.848"/>
    <n v="2181.06"/>
    <n v="4071.3120000000004"/>
    <n v="4507.5239999999994"/>
    <n v="27772.164000000004"/>
    <n v="1096.3461600000001"/>
    <n v="2192.6923200000001"/>
    <n v="0"/>
    <n v="83316.492000000013"/>
    <n v="1.6"/>
    <n v="925.7388000000002"/>
    <n v="29623.64160000001"/>
    <n v="112940.13360000003"/>
  </r>
  <r>
    <s v="R-7622"/>
    <x v="0"/>
    <s v="Herlinda Thorp  "/>
    <d v="2015-04-18T00:00:00"/>
    <s v="Banda 15"/>
    <x v="2"/>
    <n v="8649"/>
    <n v="691.92"/>
    <n v="951.39"/>
    <n v="1210.8600000000001"/>
    <n v="2508.21"/>
    <n v="2940.6600000000003"/>
    <n v="16952.04"/>
    <n v="680.67630000000008"/>
    <n v="1361.3526000000002"/>
    <n v="0"/>
    <n v="50856.12"/>
    <n v="2.7123287671232879"/>
    <n v="565.06799999999998"/>
    <n v="30653.00383561644"/>
    <n v="81509.123835616439"/>
  </r>
  <r>
    <s v="G-7767"/>
    <x v="1"/>
    <s v="Wade Landen  "/>
    <d v="2012-11-29T00:00:00"/>
    <s v="Banda 16"/>
    <x v="1"/>
    <n v="17808.3"/>
    <n v="890.41499999999996"/>
    <n v="2671.2449999999999"/>
    <n v="712.33199999999999"/>
    <n v="5698.6559999999999"/>
    <n v="4630.1580000000004"/>
    <n v="32411.105999999996"/>
    <n v="1225.2110399999997"/>
    <n v="2450.4220799999994"/>
    <n v="0"/>
    <n v="97233.317999999985"/>
    <n v="5.095890410958904"/>
    <n v="1080.3701999999998"/>
    <n v="110108.96284931504"/>
    <n v="207342.28084931502"/>
  </r>
  <r>
    <s v="R08122"/>
    <x v="3"/>
    <s v="Kelley Bonenfant  "/>
    <d v="2016-06-26T00:00:00"/>
    <s v="Banda 15"/>
    <x v="2"/>
    <n v="11569"/>
    <n v="1156.9000000000001"/>
    <n v="1156.9000000000001"/>
    <n v="1388.28"/>
    <n v="3586.39"/>
    <n v="4280.53"/>
    <n v="23138"/>
    <n v="939.40279999999996"/>
    <n v="1878.8055999999999"/>
    <n v="0"/>
    <n v="69414"/>
    <n v="1.5205479452054795"/>
    <n v="771.26666666666665"/>
    <n v="23454.95890410959"/>
    <n v="92868.95890410959"/>
  </r>
  <r>
    <s v="R-7489"/>
    <x v="0"/>
    <s v="Edyth Judkins  "/>
    <d v="2012-06-22T00:00:00"/>
    <s v="Banda 15"/>
    <x v="3"/>
    <n v="8432.25"/>
    <n v="758.90249999999992"/>
    <n v="337.29"/>
    <n v="1180.5150000000001"/>
    <n v="2951.2874999999999"/>
    <n v="3204.2550000000001"/>
    <n v="16864.5"/>
    <n v="683.85547500000007"/>
    <n v="1367.7109500000001"/>
    <n v="0"/>
    <n v="50593.5"/>
    <n v="5.5342465753424657"/>
    <n v="562.15"/>
    <n v="62221.534246575342"/>
    <n v="112815.03424657535"/>
  </r>
  <r>
    <s v="G-8090"/>
    <x v="6"/>
    <s v="Heide Kardos  "/>
    <d v="2011-07-04T00:00:00"/>
    <s v="Banda 18"/>
    <x v="1"/>
    <n v="38905.200000000004"/>
    <n v="3501.4680000000003"/>
    <n v="4279.5720000000001"/>
    <n v="4668.6240000000007"/>
    <n v="14783.976000000002"/>
    <n v="9726.3000000000011"/>
    <n v="75865.140000000014"/>
    <n v="2906.2184400000006"/>
    <n v="5812.4368800000011"/>
    <n v="0"/>
    <n v="227595.42000000004"/>
    <n v="6.5041095890410956"/>
    <n v="2528.8380000000006"/>
    <n v="328956.78969863016"/>
    <n v="556552.20969863026"/>
  </r>
  <r>
    <s v="G08029"/>
    <x v="6"/>
    <s v="Della Muniz  "/>
    <d v="2011-07-16T00:00:00"/>
    <s v="Banda 16"/>
    <x v="3"/>
    <n v="10504.5"/>
    <n v="840.36"/>
    <n v="1155.4950000000001"/>
    <n v="945.40499999999997"/>
    <n v="3361.44"/>
    <n v="3991.71"/>
    <n v="20798.91"/>
    <n v="839.30955000000006"/>
    <n v="1678.6191000000001"/>
    <n v="0"/>
    <n v="62396.729999999996"/>
    <n v="6.4712328767123291"/>
    <n v="693.29700000000003"/>
    <n v="89729.726794520553"/>
    <n v="152126.45679452055"/>
  </r>
  <r>
    <s v="R-7367"/>
    <x v="3"/>
    <s v="Emmy Trader  "/>
    <d v="2012-09-29T00:00:00"/>
    <s v="Banda 16"/>
    <x v="0"/>
    <n v="24476.100000000002"/>
    <n v="1223.8050000000001"/>
    <n v="979.0440000000001"/>
    <n v="489.52200000000005"/>
    <n v="8811.3960000000006"/>
    <n v="6853.3080000000009"/>
    <n v="42833.175000000003"/>
    <n v="1615.4226000000001"/>
    <n v="3230.8452000000002"/>
    <n v="3230.8452000000002"/>
    <n v="128499.52500000001"/>
    <n v="5.2630136986301368"/>
    <n v="1427.7725"/>
    <n v="150287.72452054796"/>
    <n v="278787.24952054798"/>
  </r>
  <r>
    <s v="G-7899"/>
    <x v="1"/>
    <s v="Janene Wellman  "/>
    <d v="2014-04-17T00:00:00"/>
    <s v="Banda 15"/>
    <x v="1"/>
    <n v="11126.7"/>
    <n v="667.60199999999998"/>
    <n v="667.60199999999998"/>
    <n v="556.33500000000004"/>
    <n v="3449.277"/>
    <n v="2781.6750000000002"/>
    <n v="19249.191000000003"/>
    <n v="726.57351000000006"/>
    <n v="1453.1470200000001"/>
    <n v="0"/>
    <n v="57747.573000000004"/>
    <n v="3.7150684931506848"/>
    <n v="641.63970000000006"/>
    <n v="47674.708668493156"/>
    <n v="105422.28166849316"/>
  </r>
  <r>
    <s v="R07482"/>
    <x v="3"/>
    <s v="Geraldo Marty  "/>
    <d v="2017-03-18T00:00:00"/>
    <s v="Banda 17"/>
    <x v="2"/>
    <n v="30889"/>
    <n v="2162.23"/>
    <n v="4015.57"/>
    <n v="926.67"/>
    <n v="9266.6999999999989"/>
    <n v="12355.6"/>
    <n v="59615.77"/>
    <n v="2406.2530999999999"/>
    <n v="4812.5061999999998"/>
    <n v="0"/>
    <n v="178847.31"/>
    <n v="0.79452054794520544"/>
    <n v="1987.1923333333332"/>
    <n v="31577.302831050223"/>
    <n v="210424.61283105021"/>
  </r>
  <r>
    <s v="R07637"/>
    <x v="1"/>
    <s v="Trudy Gaulding  "/>
    <d v="2016-10-08T00:00:00"/>
    <s v="Banda 15"/>
    <x v="0"/>
    <n v="13070.2"/>
    <n v="914.9140000000001"/>
    <n v="130.702"/>
    <n v="392.10599999999999"/>
    <n v="4835.9740000000002"/>
    <n v="5097.3780000000006"/>
    <n v="24441.274000000001"/>
    <n v="973.72990000000004"/>
    <n v="1947.4598000000001"/>
    <n v="1947.4598000000001"/>
    <n v="73323.822"/>
    <n v="1.2356164383561643"/>
    <n v="814.7091333333334"/>
    <n v="20133.359952511415"/>
    <n v="93457.181952511412"/>
  </r>
  <r>
    <s v="G-7908"/>
    <x v="3"/>
    <s v="Veola Frase  "/>
    <d v="2013-03-21T00:00:00"/>
    <s v="Banda 17"/>
    <x v="0"/>
    <n v="32234.400000000001"/>
    <n v="3223.4400000000005"/>
    <n v="3223.4400000000005"/>
    <n v="1611.7200000000003"/>
    <n v="8703.2880000000005"/>
    <n v="9992.6640000000007"/>
    <n v="58988.952000000005"/>
    <n v="2330.5471200000002"/>
    <n v="4661.0942400000004"/>
    <n v="4661.0942400000004"/>
    <n v="176966.85600000003"/>
    <n v="4.7890410958904113"/>
    <n v="1966.2984000000001"/>
    <n v="188333.67688767126"/>
    <n v="365300.53288767126"/>
  </r>
  <r>
    <s v="G-8132"/>
    <x v="1"/>
    <s v="Jayme Tolleson  "/>
    <d v="2012-10-11T00:00:00"/>
    <s v="Banda 15"/>
    <x v="1"/>
    <n v="7872.3"/>
    <n v="472.33799999999997"/>
    <n v="1023.3990000000001"/>
    <n v="1180.845"/>
    <n v="2519.136"/>
    <n v="2361.69"/>
    <n v="15429.708000000001"/>
    <n v="605.37986999999998"/>
    <n v="1210.75974"/>
    <n v="0"/>
    <n v="46289.124000000003"/>
    <n v="5.2301369863013702"/>
    <n v="514.32360000000006"/>
    <n v="53799.657665753439"/>
    <n v="100088.78166575344"/>
  </r>
  <r>
    <s v="L07551"/>
    <x v="0"/>
    <s v="Adelia Monty  "/>
    <d v="2015-04-30T00:00:00"/>
    <s v="Banda 15"/>
    <x v="1"/>
    <n v="8787.6"/>
    <n v="790.88400000000001"/>
    <n v="1054.5119999999999"/>
    <n v="1230.2640000000001"/>
    <n v="2284.7760000000003"/>
    <n v="2899.9080000000004"/>
    <n v="17047.944000000003"/>
    <n v="686.31155999999999"/>
    <n v="1372.62312"/>
    <n v="0"/>
    <n v="51143.832000000009"/>
    <n v="2.6794520547945204"/>
    <n v="568.26480000000015"/>
    <n v="30452.765720547948"/>
    <n v="81596.597720547958"/>
  </r>
  <r>
    <s v="A08274"/>
    <x v="3"/>
    <s v="Ladawn Karner  "/>
    <d v="2011-04-08T00:00:00"/>
    <s v="Banda 15"/>
    <x v="0"/>
    <n v="14020.6"/>
    <n v="841.23599999999999"/>
    <n v="420.61799999999999"/>
    <n v="1402.0600000000002"/>
    <n v="5608.2400000000007"/>
    <n v="3645.3560000000002"/>
    <n v="25938.110000000004"/>
    <n v="981.44200000000012"/>
    <n v="1962.8840000000002"/>
    <n v="1962.8840000000002"/>
    <n v="77814.330000000016"/>
    <n v="6.7424657534246579"/>
    <n v="864.60366666666675"/>
    <n v="116591.21225570777"/>
    <n v="194405.54225570778"/>
  </r>
  <r>
    <s v="A-7614"/>
    <x v="7"/>
    <s v="Enrique Kehrer  "/>
    <d v="2016-03-02T00:00:00"/>
    <s v="Banda 15"/>
    <x v="0"/>
    <n v="10455.5"/>
    <n v="522.77499999999998"/>
    <n v="313.66499999999996"/>
    <n v="1045.55"/>
    <n v="3659.4249999999997"/>
    <n v="2613.875"/>
    <n v="18610.789999999997"/>
    <n v="702.6096"/>
    <n v="1405.2192"/>
    <n v="1405.2192"/>
    <n v="55832.369999999995"/>
    <n v="1.8383561643835618"/>
    <n v="620.35966666666661"/>
    <n v="22808.840347031964"/>
    <n v="78641.210347031956"/>
  </r>
  <r>
    <s v="R07830"/>
    <x v="1"/>
    <s v="Lyla Falzone  "/>
    <d v="2014-05-02T00:00:00"/>
    <s v="Banda 15"/>
    <x v="0"/>
    <n v="12455.300000000001"/>
    <n v="622.7650000000001"/>
    <n v="871.87100000000021"/>
    <n v="373.65899999999999"/>
    <n v="4234.8020000000006"/>
    <n v="3487.4840000000008"/>
    <n v="22045.881000000001"/>
    <n v="835.75063000000011"/>
    <n v="1671.5012600000002"/>
    <n v="1671.5012600000002"/>
    <n v="66137.643000000011"/>
    <n v="3.6739726027397261"/>
    <n v="734.86270000000002"/>
    <n v="53997.308531506853"/>
    <n v="120134.95153150687"/>
  </r>
  <r>
    <s v="R-7836"/>
    <x v="0"/>
    <s v="Kristan Botelho  "/>
    <d v="2011-04-14T00:00:00"/>
    <s v="Banda 15"/>
    <x v="2"/>
    <n v="9676"/>
    <n v="677.32"/>
    <n v="387.04"/>
    <n v="870.83999999999992"/>
    <n v="3773.6400000000003"/>
    <n v="3676.88"/>
    <n v="19061.72"/>
    <n v="760.53360000000009"/>
    <n v="1521.0672000000002"/>
    <n v="0"/>
    <n v="57185.16"/>
    <n v="6.7260273972602738"/>
    <n v="635.39066666666668"/>
    <n v="85473.100639269411"/>
    <n v="142658.26063926943"/>
  </r>
  <r>
    <s v="G-7797"/>
    <x v="1"/>
    <s v="Erich Gattis  "/>
    <d v="2017-10-31T00:00:00"/>
    <s v="Banda 15"/>
    <x v="2"/>
    <n v="11750"/>
    <n v="822.50000000000011"/>
    <n v="1175"/>
    <n v="1762.5"/>
    <n v="3642.5"/>
    <n v="4347.5"/>
    <n v="23500"/>
    <n v="950.57500000000005"/>
    <n v="1901.15"/>
    <n v="0"/>
    <n v="70500"/>
    <n v="0.17260273972602741"/>
    <n v="783.33333333333337"/>
    <n v="2704.1095890410961"/>
    <n v="73204.109589041094"/>
  </r>
  <r>
    <s v="L08016"/>
    <x v="3"/>
    <s v="Colene Apicella  "/>
    <d v="2011-03-25T00:00:00"/>
    <s v="Banda 16"/>
    <x v="2"/>
    <n v="14361"/>
    <n v="718.05000000000007"/>
    <n v="1723.32"/>
    <n v="430.83"/>
    <n v="4021.0800000000004"/>
    <n v="4595.5200000000004"/>
    <n v="25849.800000000003"/>
    <n v="1006.7061000000001"/>
    <n v="2013.4122000000002"/>
    <n v="0"/>
    <n v="77549.400000000009"/>
    <n v="6.7808219178082192"/>
    <n v="861.66000000000008"/>
    <n v="116855.26027397261"/>
    <n v="194404.66027397261"/>
  </r>
  <r>
    <s v="A08495"/>
    <x v="0"/>
    <s v="Jayme Tolleson  "/>
    <d v="2014-12-02T00:00:00"/>
    <s v="Banda 16"/>
    <x v="4"/>
    <n v="18905"/>
    <n v="1512.4"/>
    <n v="756.2"/>
    <n v="2268.6"/>
    <n v="7183.9"/>
    <n v="4726.25"/>
    <n v="35352.35"/>
    <n v="1347.9265"/>
    <n v="2695.8530000000001"/>
    <n v="2695.8530000000001"/>
    <n v="106057.04999999999"/>
    <n v="3.0876712328767124"/>
    <n v="1178.4116666666666"/>
    <n v="72770.956073059366"/>
    <n v="178828.00607305934"/>
  </r>
  <r>
    <s v="L07751"/>
    <x v="1"/>
    <s v="Jordon Deschamp  "/>
    <d v="2016-07-03T00:00:00"/>
    <s v="Banda 16"/>
    <x v="3"/>
    <n v="10542"/>
    <n v="527.1"/>
    <n v="1581.3"/>
    <n v="1265.04"/>
    <n v="3795.12"/>
    <n v="2635.5"/>
    <n v="20346.059999999998"/>
    <n v="772.72860000000003"/>
    <n v="1545.4572000000001"/>
    <n v="0"/>
    <n v="61038.179999999993"/>
    <n v="1.5013698630136987"/>
    <n v="678.20199999999988"/>
    <n v="20364.640876712325"/>
    <n v="81402.820876712314"/>
  </r>
  <r>
    <s v="L07300"/>
    <x v="0"/>
    <s v="Justa Boer  "/>
    <d v="2015-08-28T00:00:00"/>
    <s v="Banda 16"/>
    <x v="0"/>
    <n v="21940.600000000002"/>
    <n v="1974.6540000000002"/>
    <n v="1974.6540000000002"/>
    <n v="1974.6540000000002"/>
    <n v="5704.5560000000005"/>
    <n v="6143.3680000000013"/>
    <n v="39712.486000000004"/>
    <n v="1555.5885400000004"/>
    <n v="3111.1770800000008"/>
    <n v="3111.1770800000008"/>
    <n v="119137.45800000001"/>
    <n v="2.3506849315068492"/>
    <n v="1323.7495333333334"/>
    <n v="62234.361621917807"/>
    <n v="181371.81962191782"/>
  </r>
  <r>
    <s v="A07641"/>
    <x v="0"/>
    <s v="Enrique Kehrer  "/>
    <d v="2016-08-21T00:00:00"/>
    <s v="Banda 17"/>
    <x v="1"/>
    <n v="24344.100000000002"/>
    <n v="1217.2050000000002"/>
    <n v="2434.4100000000003"/>
    <n v="2434.4100000000003"/>
    <n v="6086.0250000000005"/>
    <n v="7546.6710000000003"/>
    <n v="44062.821000000004"/>
    <n v="1733.2999199999999"/>
    <n v="3466.5998399999999"/>
    <n v="0"/>
    <n v="132188.46300000002"/>
    <n v="1.3671232876712329"/>
    <n v="1468.7607"/>
    <n v="40159.539139726032"/>
    <n v="172348.00213972604"/>
  </r>
  <r>
    <s v="L08311"/>
    <x v="3"/>
    <s v="Geraldo Marty  "/>
    <d v="2014-01-14T00:00:00"/>
    <s v="Banda 15"/>
    <x v="1"/>
    <n v="8812.8000000000011"/>
    <n v="793.15200000000004"/>
    <n v="176.25600000000003"/>
    <n v="793.15200000000004"/>
    <n v="3436.9920000000006"/>
    <n v="3525.1200000000008"/>
    <n v="17537.472000000002"/>
    <n v="708.54912000000002"/>
    <n v="1417.09824"/>
    <n v="0"/>
    <n v="52612.416000000005"/>
    <n v="3.9698630136986299"/>
    <n v="584.58240000000001"/>
    <n v="46414.240964383564"/>
    <n v="99026.656964383568"/>
  </r>
  <r>
    <s v="A07325"/>
    <x v="3"/>
    <s v="Leontine Longacre  "/>
    <d v="2017-01-11T00:00:00"/>
    <s v="Banda 18"/>
    <x v="1"/>
    <n v="29466"/>
    <n v="2062.6200000000003"/>
    <n v="883.98"/>
    <n v="4419.8999999999996"/>
    <n v="9723.7800000000007"/>
    <n v="7661.16"/>
    <n v="54217.440000000002"/>
    <n v="2092.0860000000002"/>
    <n v="4184.1720000000005"/>
    <n v="0"/>
    <n v="162652.32"/>
    <n v="0.97534246575342465"/>
    <n v="1807.248"/>
    <n v="35253.714410958906"/>
    <n v="197906.03441095891"/>
  </r>
  <r>
    <s v="A-7623"/>
    <x v="3"/>
    <s v="Kandace Navin  "/>
    <d v="2012-07-15T00:00:00"/>
    <s v="Banda 16"/>
    <x v="1"/>
    <n v="14869.800000000001"/>
    <n v="743.49000000000012"/>
    <n v="148.69800000000001"/>
    <n v="1933.0740000000003"/>
    <n v="5501.826"/>
    <n v="4609.6379999999999"/>
    <n v="27806.526000000002"/>
    <n v="1081.0344599999999"/>
    <n v="2162.0689199999997"/>
    <n v="0"/>
    <n v="83419.578000000009"/>
    <n v="5.4712328767123291"/>
    <n v="926.88420000000008"/>
    <n v="101423.98615890412"/>
    <n v="184843.56415890413"/>
  </r>
  <r>
    <s v="G08022"/>
    <x v="1"/>
    <s v="Audrea Franke  "/>
    <d v="2013-12-07T00:00:00"/>
    <s v="Banda 17"/>
    <x v="4"/>
    <n v="33403.75"/>
    <n v="2672.3"/>
    <n v="3674.4124999999999"/>
    <n v="2004.2249999999999"/>
    <n v="9019.0125000000007"/>
    <n v="13027.4625"/>
    <n v="63801.162499999999"/>
    <n v="2592.1310000000003"/>
    <n v="5184.2620000000006"/>
    <n v="5184.2620000000006"/>
    <n v="191403.48749999999"/>
    <n v="4.0739726027397261"/>
    <n v="2126.7054166666667"/>
    <n v="173282.7920319635"/>
    <n v="364686.27953196352"/>
  </r>
  <r>
    <s v="L07517"/>
    <x v="5"/>
    <s v="Henry Maberry  "/>
    <d v="2011-05-07T00:00:00"/>
    <s v="Banda 18"/>
    <x v="3"/>
    <n v="27726.75"/>
    <n v="2772.6750000000002"/>
    <n v="3881.7450000000003"/>
    <n v="3881.7450000000003"/>
    <n v="7763.4900000000007"/>
    <n v="9704.3624999999993"/>
    <n v="55730.767500000002"/>
    <n v="2259.730125"/>
    <n v="4519.4602500000001"/>
    <n v="0"/>
    <n v="167192.30249999999"/>
    <n v="6.6630136986301371"/>
    <n v="1857.6922500000001"/>
    <n v="247556.57819178083"/>
    <n v="414748.88069178083"/>
  </r>
  <r>
    <s v="G07939"/>
    <x v="3"/>
    <s v="Jordon Deschamp  "/>
    <d v="2016-02-06T00:00:00"/>
    <s v="Banda 18"/>
    <x v="2"/>
    <n v="36347"/>
    <n v="2180.8199999999997"/>
    <n v="4725.1100000000006"/>
    <n v="1817.3500000000001"/>
    <n v="12721.449999999999"/>
    <n v="14175.33"/>
    <n v="71967.06"/>
    <n v="2875.0477000000001"/>
    <n v="5750.0954000000002"/>
    <n v="0"/>
    <n v="215901.18"/>
    <n v="1.9068493150684931"/>
    <n v="2398.902"/>
    <n v="91486.892712328772"/>
    <n v="307388.07271232875"/>
  </r>
  <r>
    <s v="G07622"/>
    <x v="3"/>
    <s v="Nelia Sellner  "/>
    <d v="2015-08-18T00:00:00"/>
    <s v="Banda 17"/>
    <x v="2"/>
    <n v="23344"/>
    <n v="1400.6399999999999"/>
    <n v="233.44"/>
    <n v="700.31999999999994"/>
    <n v="9104.16"/>
    <n v="6302.88"/>
    <n v="41085.439999999995"/>
    <n v="1543.0383999999999"/>
    <n v="3086.0767999999998"/>
    <n v="0"/>
    <n v="123256.31999999998"/>
    <n v="2.3780821917808219"/>
    <n v="1369.5146666666665"/>
    <n v="65136.368803652957"/>
    <n v="188392.68880365294"/>
  </r>
  <r>
    <s v="R-7345"/>
    <x v="3"/>
    <s v="Susanna Vosburgh  "/>
    <d v="2014-01-06T00:00:00"/>
    <s v="Banda 15"/>
    <x v="2"/>
    <n v="12670"/>
    <n v="1140.3"/>
    <n v="1520.3999999999999"/>
    <n v="1647.1000000000001"/>
    <n v="3674.2999999999997"/>
    <n v="3420.9"/>
    <n v="24073"/>
    <n v="941.38099999999986"/>
    <n v="1882.7619999999997"/>
    <n v="0"/>
    <n v="72219"/>
    <n v="3.9917808219178084"/>
    <n v="802.43333333333328"/>
    <n v="64062.759817351602"/>
    <n v="136281.75981735159"/>
  </r>
  <r>
    <s v="L-7781"/>
    <x v="1"/>
    <s v="January Heslop  "/>
    <d v="2015-02-05T00:00:00"/>
    <s v="Banda 16"/>
    <x v="1"/>
    <n v="14130"/>
    <n v="989.10000000000014"/>
    <n v="1413"/>
    <n v="141.30000000000001"/>
    <n v="4521.6000000000004"/>
    <n v="5228.1000000000004"/>
    <n v="26423.1"/>
    <n v="1048.4460000000001"/>
    <n v="2096.8920000000003"/>
    <n v="0"/>
    <n v="79269.299999999988"/>
    <n v="2.9095890410958902"/>
    <n v="880.77"/>
    <n v="51253.574794520551"/>
    <n v="130522.87479452054"/>
  </r>
  <r>
    <s v="R08224"/>
    <x v="3"/>
    <s v="Janene Wellman  "/>
    <d v="2014-12-21T00:00:00"/>
    <s v="Banda 15"/>
    <x v="0"/>
    <n v="13634.500000000002"/>
    <n v="1363.4500000000003"/>
    <n v="1090.7600000000002"/>
    <n v="1772.4850000000004"/>
    <n v="5317.4550000000008"/>
    <n v="4635.7300000000014"/>
    <n v="27814.380000000005"/>
    <n v="1107.1214000000004"/>
    <n v="2214.2428000000009"/>
    <n v="2214.2428000000009"/>
    <n v="83443.140000000014"/>
    <n v="3.0356164383561643"/>
    <n v="927.14600000000019"/>
    <n v="56289.192767123306"/>
    <n v="139732.33276712333"/>
  </r>
  <r>
    <s v="G08029"/>
    <x v="1"/>
    <s v="Lean Hersom  "/>
    <d v="2015-07-16T00:00:00"/>
    <s v="Banda 15"/>
    <x v="1"/>
    <n v="12029.4"/>
    <n v="1082.646"/>
    <n v="1443.5279999999998"/>
    <n v="481.17599999999999"/>
    <n v="3368.2320000000004"/>
    <n v="3007.35"/>
    <n v="21412.331999999999"/>
    <n v="819.20213999999999"/>
    <n v="1638.40428"/>
    <n v="0"/>
    <n v="64236.995999999999"/>
    <n v="2.4684931506849317"/>
    <n v="713.74439999999993"/>
    <n v="35237.463254794522"/>
    <n v="99474.459254794521"/>
  </r>
  <r>
    <s v="G08234"/>
    <x v="6"/>
    <s v="Cristopher Stroble  "/>
    <d v="2011-01-24T00:00:00"/>
    <s v="Banda 16"/>
    <x v="1"/>
    <n v="19286.100000000002"/>
    <n v="1350.0270000000003"/>
    <n v="578.58300000000008"/>
    <n v="771.44400000000007"/>
    <n v="6750.1350000000002"/>
    <n v="5785.8300000000008"/>
    <n v="34522.119000000006"/>
    <n v="1328.8122900000001"/>
    <n v="2657.6245800000002"/>
    <n v="0"/>
    <n v="103566.35700000002"/>
    <n v="6.9452054794520546"/>
    <n v="1150.7373000000002"/>
    <n v="159842.14002739731"/>
    <n v="263408.49702739733"/>
  </r>
  <r>
    <s v="L-7391"/>
    <x v="1"/>
    <s v="Sandy Faison  "/>
    <d v="2011-03-29T00:00:00"/>
    <s v="Banda 15"/>
    <x v="0"/>
    <n v="11655.6"/>
    <n v="932.44800000000009"/>
    <n v="116.55600000000001"/>
    <n v="699.33600000000001"/>
    <n v="3846.3480000000004"/>
    <n v="3496.68"/>
    <n v="20746.968000000001"/>
    <n v="805.40196000000003"/>
    <n v="1610.8039200000001"/>
    <n v="1610.8039200000001"/>
    <n v="62240.904000000002"/>
    <n v="6.7698630136986298"/>
    <n v="691.56560000000002"/>
    <n v="93636.087539726024"/>
    <n v="155876.99153972603"/>
  </r>
  <r>
    <s v="R-7688"/>
    <x v="1"/>
    <s v="Lyla Falzone  "/>
    <d v="2016-03-06T00:00:00"/>
    <s v="Banda 16"/>
    <x v="0"/>
    <n v="17548.300000000003"/>
    <n v="1754.8300000000004"/>
    <n v="2105.7960000000003"/>
    <n v="350.96600000000007"/>
    <n v="4738.0410000000011"/>
    <n v="4387.0750000000007"/>
    <n v="30885.008000000009"/>
    <n v="1182.7554200000004"/>
    <n v="2365.5108400000008"/>
    <n v="2365.5108400000008"/>
    <n v="92655.024000000034"/>
    <n v="1.8273972602739725"/>
    <n v="1029.5002666666669"/>
    <n v="37626.119335159827"/>
    <n v="130281.14333515987"/>
  </r>
  <r>
    <s v="A07493"/>
    <x v="0"/>
    <s v="Enrique Kehrer  "/>
    <d v="2016-09-02T00:00:00"/>
    <s v="Banda 15"/>
    <x v="2"/>
    <n v="12891"/>
    <n v="773.45999999999992"/>
    <n v="1546.9199999999998"/>
    <n v="515.64"/>
    <n v="5027.49"/>
    <n v="5156.4000000000005"/>
    <n v="25910.91"/>
    <n v="1032.5691000000002"/>
    <n v="2065.1382000000003"/>
    <n v="0"/>
    <n v="77732.73"/>
    <n v="1.3342465753424657"/>
    <n v="863.697"/>
    <n v="23047.695287671231"/>
    <n v="100780.42528767123"/>
  </r>
  <r>
    <s v="R07645"/>
    <x v="3"/>
    <s v="Candelaria Loya  "/>
    <d v="2013-02-03T00:00:00"/>
    <s v="Banda 15"/>
    <x v="0"/>
    <n v="14225.2"/>
    <n v="1422.5200000000002"/>
    <n v="1991.5280000000002"/>
    <n v="284.50400000000002"/>
    <n v="5690.0800000000008"/>
    <n v="4552.0640000000003"/>
    <n v="28165.896000000001"/>
    <n v="1095.3404"/>
    <n v="2190.6808000000001"/>
    <n v="2190.6808000000001"/>
    <n v="84497.687999999995"/>
    <n v="4.9150684931506845"/>
    <n v="938.86320000000001"/>
    <n v="92291.538673972595"/>
    <n v="176789.22667397259"/>
  </r>
  <r>
    <s v="L-7795"/>
    <x v="0"/>
    <s v="Geraldo Marty  "/>
    <d v="2012-12-17T00:00:00"/>
    <s v="Banda 15"/>
    <x v="0"/>
    <n v="14027.2"/>
    <n v="1402.7200000000003"/>
    <n v="280.54400000000004"/>
    <n v="1823.5360000000001"/>
    <n v="4067.8879999999999"/>
    <n v="5330.3360000000002"/>
    <n v="26932.223999999998"/>
    <n v="1102.5379200000002"/>
    <n v="2205.0758400000004"/>
    <n v="2205.0758400000004"/>
    <n v="80796.671999999991"/>
    <n v="5.0465753424657533"/>
    <n v="897.74079999999992"/>
    <n v="90610.331704109587"/>
    <n v="171407.00370410958"/>
  </r>
  <r>
    <s v="G-8080"/>
    <x v="3"/>
    <s v="Shonta Stefan  "/>
    <d v="2011-12-26T00:00:00"/>
    <s v="Banda 16"/>
    <x v="2"/>
    <n v="20243"/>
    <n v="1417.0100000000002"/>
    <n v="2429.16"/>
    <n v="2631.59"/>
    <n v="7287.48"/>
    <n v="6680.1900000000005"/>
    <n v="40688.430000000008"/>
    <n v="1607.2942000000003"/>
    <n v="3214.5884000000005"/>
    <n v="0"/>
    <n v="122065.29000000002"/>
    <n v="6.0246575342465754"/>
    <n v="1356.2810000000002"/>
    <n v="163422.5709041096"/>
    <n v="285487.86090410961"/>
  </r>
  <r>
    <s v="G-7552"/>
    <x v="3"/>
    <s v="Jeane Putney  "/>
    <d v="2011-05-29T00:00:00"/>
    <s v="Banda 17"/>
    <x v="2"/>
    <n v="22813"/>
    <n v="2053.17"/>
    <n v="3421.95"/>
    <n v="1596.91"/>
    <n v="5931.38"/>
    <n v="7072.03"/>
    <n v="42888.439999999995"/>
    <n v="1697.2871999999998"/>
    <n v="3394.5743999999995"/>
    <n v="0"/>
    <n v="128665.31999999998"/>
    <n v="6.602739726027397"/>
    <n v="1429.6146666666666"/>
    <n v="188787.47105022828"/>
    <n v="317452.79105022829"/>
  </r>
  <r>
    <s v="A08095"/>
    <x v="3"/>
    <s v="Alysia Thaxton  "/>
    <d v="2013-09-24T00:00:00"/>
    <s v="Banda 15"/>
    <x v="2"/>
    <n v="9089"/>
    <n v="545.34"/>
    <n v="818.01"/>
    <n v="818.01"/>
    <n v="2726.7"/>
    <n v="2908.48"/>
    <n v="16905.54"/>
    <n v="664.40589999999997"/>
    <n v="1328.8117999999999"/>
    <n v="0"/>
    <n v="50716.62"/>
    <n v="4.2767123287671236"/>
    <n v="563.51800000000003"/>
    <n v="48200.087561643842"/>
    <n v="98916.707561643852"/>
  </r>
  <r>
    <s v="G-7321"/>
    <x v="4"/>
    <s v="Valeria Boothby  "/>
    <d v="2017-08-01T00:00:00"/>
    <s v="Banda 15"/>
    <x v="2"/>
    <n v="9937"/>
    <n v="496.85"/>
    <n v="596.22"/>
    <n v="695.59"/>
    <n v="3577.3199999999997"/>
    <n v="3080.47"/>
    <n v="18383.45"/>
    <n v="709.5018"/>
    <n v="1419.0036"/>
    <n v="0"/>
    <n v="55150.350000000006"/>
    <n v="0.42191780821917807"/>
    <n v="612.78166666666664"/>
    <n v="5170.8699543378989"/>
    <n v="60321.219954337903"/>
  </r>
  <r>
    <s v="G-8087"/>
    <x v="1"/>
    <s v="Kandace Navin  "/>
    <d v="2017-04-14T00:00:00"/>
    <s v="Banda 17"/>
    <x v="2"/>
    <n v="28323"/>
    <n v="2265.84"/>
    <n v="4248.45"/>
    <n v="3965.2200000000003"/>
    <n v="7647.2100000000009"/>
    <n v="7363.9800000000005"/>
    <n v="53813.700000000004"/>
    <n v="2098.7343000000001"/>
    <n v="4197.4686000000002"/>
    <n v="0"/>
    <n v="161441.1"/>
    <n v="0.72054794520547949"/>
    <n v="1793.7900000000002"/>
    <n v="25850.233972602742"/>
    <n v="187291.33397260273"/>
  </r>
  <r>
    <s v="G-8495"/>
    <x v="0"/>
    <s v="Jordon Deschamp  "/>
    <d v="2017-10-12T00:00:00"/>
    <s v="Banda 18"/>
    <x v="4"/>
    <n v="42656.25"/>
    <n v="2985.9375000000005"/>
    <n v="4265.625"/>
    <n v="5545.3125"/>
    <n v="11517.1875"/>
    <n v="16635.9375"/>
    <n v="83606.25"/>
    <n v="3416.765625"/>
    <n v="6833.53125"/>
    <n v="6833.53125"/>
    <n v="250818.75"/>
    <n v="0.22465753424657534"/>
    <n v="2786.875"/>
    <n v="12521.849315068494"/>
    <n v="263340.59931506851"/>
  </r>
  <r>
    <s v="R-7577"/>
    <x v="5"/>
    <s v="Leontine Longacre  "/>
    <d v="2014-11-01T00:00:00"/>
    <s v="Banda 15"/>
    <x v="1"/>
    <n v="13833"/>
    <n v="1106.6400000000001"/>
    <n v="1521.63"/>
    <n v="1383.3000000000002"/>
    <n v="3873.2400000000002"/>
    <n v="4426.5600000000004"/>
    <n v="26144.370000000003"/>
    <n v="1037.4750000000001"/>
    <n v="2074.9500000000003"/>
    <n v="0"/>
    <n v="78433.110000000015"/>
    <n v="3.1726027397260275"/>
    <n v="871.47900000000004"/>
    <n v="55297.133260273979"/>
    <n v="133730.243260274"/>
  </r>
  <r>
    <s v="A07824"/>
    <x v="3"/>
    <s v="Roosevelt Saleem  "/>
    <d v="2011-03-08T00:00:00"/>
    <s v="Banda 15"/>
    <x v="0"/>
    <n v="9211.4000000000015"/>
    <n v="460.57000000000011"/>
    <n v="1381.7100000000003"/>
    <n v="276.34200000000004"/>
    <n v="2394.9640000000004"/>
    <n v="3131.8760000000007"/>
    <n v="16856.862000000005"/>
    <n v="664.1419400000002"/>
    <n v="1328.2838800000004"/>
    <n v="1328.2838800000004"/>
    <n v="50570.58600000001"/>
    <n v="6.8273972602739725"/>
    <n v="561.89540000000011"/>
    <n v="76725.662290410983"/>
    <n v="127296.24829041099"/>
  </r>
  <r>
    <s v="R-8448"/>
    <x v="0"/>
    <s v="Henry Maberry  "/>
    <d v="2014-07-09T00:00:00"/>
    <s v="Banda 15"/>
    <x v="2"/>
    <n v="13334"/>
    <n v="666.7"/>
    <n v="1866.7600000000002"/>
    <n v="1733.42"/>
    <n v="5066.92"/>
    <n v="4933.58"/>
    <n v="27601.380000000005"/>
    <n v="1098.7216000000001"/>
    <n v="2197.4432000000002"/>
    <n v="0"/>
    <n v="82804.140000000014"/>
    <n v="3.4876712328767123"/>
    <n v="920.04600000000016"/>
    <n v="64176.359342465759"/>
    <n v="146980.49934246577"/>
  </r>
  <r>
    <s v="G08304"/>
    <x v="2"/>
    <s v="Juliet Pass  "/>
    <d v="2014-07-21T00:00:00"/>
    <s v="Banda 15"/>
    <x v="2"/>
    <n v="14176"/>
    <n v="992.32"/>
    <n v="1559.36"/>
    <n v="141.76"/>
    <n v="4394.5600000000004"/>
    <n v="3827.5200000000004"/>
    <n v="25091.52"/>
    <n v="954.04480000000001"/>
    <n v="1908.0896"/>
    <n v="0"/>
    <n v="75274.559999999998"/>
    <n v="3.4547945205479453"/>
    <n v="836.38400000000001"/>
    <n v="57790.697205479453"/>
    <n v="133065.25720547946"/>
  </r>
  <r>
    <s v="R-7435"/>
    <x v="0"/>
    <s v="Erich Gattis  "/>
    <d v="2012-09-30T00:00:00"/>
    <s v="Banda 15"/>
    <x v="0"/>
    <n v="13406.800000000001"/>
    <n v="670.34000000000015"/>
    <n v="1742.8840000000002"/>
    <n v="1072.5440000000001"/>
    <n v="5228.652000000001"/>
    <n v="5362.7200000000012"/>
    <n v="27483.940000000006"/>
    <n v="1098.01692"/>
    <n v="2196.0338400000001"/>
    <n v="2196.0338400000001"/>
    <n v="82451.820000000022"/>
    <n v="5.2602739726027394"/>
    <n v="916.13133333333349"/>
    <n v="96382.036164383579"/>
    <n v="178833.85616438359"/>
  </r>
  <r>
    <s v="L-8461"/>
    <x v="1"/>
    <s v="Pandora Chang  "/>
    <d v="2011-03-23T00:00:00"/>
    <s v="Banda 15"/>
    <x v="2"/>
    <n v="8864"/>
    <n v="443.20000000000005"/>
    <n v="1152.32"/>
    <n v="88.64"/>
    <n v="3102.3999999999996"/>
    <n v="3279.68"/>
    <n v="16930.239999999998"/>
    <n v="665.68640000000005"/>
    <n v="1331.3728000000001"/>
    <n v="0"/>
    <n v="50790.719999999994"/>
    <n v="6.7863013698630139"/>
    <n v="564.3413333333333"/>
    <n v="76595.807269406389"/>
    <n v="127386.52726940639"/>
  </r>
  <r>
    <s v="L-7894"/>
    <x v="3"/>
    <s v="Elayne Gauger  "/>
    <d v="2015-04-15T00:00:00"/>
    <s v="Banda 17"/>
    <x v="0"/>
    <n v="26205.300000000003"/>
    <n v="1834.3710000000003"/>
    <n v="524.10600000000011"/>
    <n v="3144.6360000000004"/>
    <n v="7599.5370000000003"/>
    <n v="6551.3250000000007"/>
    <n v="45859.274999999994"/>
    <n v="1760.9961600000001"/>
    <n v="3521.9923200000003"/>
    <n v="3521.9923200000003"/>
    <n v="137577.82499999998"/>
    <n v="2.7205479452054795"/>
    <n v="1528.6424999999997"/>
    <n v="83174.90424657533"/>
    <n v="220752.72924657533"/>
  </r>
  <r>
    <s v="R07325"/>
    <x v="0"/>
    <s v="Gerente"/>
    <d v="2012-10-13T00:00:00"/>
    <s v="Banda 15"/>
    <x v="4"/>
    <n v="18002.5"/>
    <n v="1620.2249999999999"/>
    <n v="1440.2"/>
    <n v="360.05"/>
    <n v="4680.6500000000005"/>
    <n v="6300.875"/>
    <n v="32404.5"/>
    <n v="1294.3797499999998"/>
    <n v="2588.7594999999997"/>
    <n v="2588.7594999999997"/>
    <n v="97213.5"/>
    <n v="5.2246575342465755"/>
    <n v="1080.1500000000001"/>
    <n v="112868.27671232878"/>
    <n v="210081.77671232878"/>
  </r>
  <r>
    <s v="G-7487"/>
    <x v="0"/>
    <s v="Marinda Skelley  "/>
    <d v="2013-09-28T00:00:00"/>
    <s v="Banda 15"/>
    <x v="2"/>
    <n v="14082"/>
    <n v="704.1"/>
    <n v="1126.56"/>
    <n v="1830.66"/>
    <n v="5632.8"/>
    <n v="3802.1400000000003"/>
    <n v="27178.26"/>
    <n v="1036.4351999999999"/>
    <n v="2072.8703999999998"/>
    <n v="0"/>
    <n v="81534.78"/>
    <n v="4.2657534246575342"/>
    <n v="905.94199999999989"/>
    <n v="77290.503780821906"/>
    <n v="158825.28378082189"/>
  </r>
  <r>
    <s v="L-8007"/>
    <x v="1"/>
    <s v="Herlinda Thorp  "/>
    <d v="2013-05-20T00:00:00"/>
    <s v="Banda 15"/>
    <x v="0"/>
    <n v="16782.7"/>
    <n v="1006.962"/>
    <n v="1006.962"/>
    <n v="1846.097"/>
    <n v="5873.9449999999997"/>
    <n v="5034.8100000000004"/>
    <n v="31551.476000000002"/>
    <n v="1225.1371000000001"/>
    <n v="2450.2742000000003"/>
    <n v="2450.2742000000003"/>
    <n v="94654.428000000014"/>
    <n v="4.624657534246575"/>
    <n v="1051.7158666666667"/>
    <n v="97276.514133333316"/>
    <n v="191930.94213333333"/>
  </r>
  <r>
    <s v="L-7756"/>
    <x v="0"/>
    <s v="Della Muniz  "/>
    <d v="2011-03-19T00:00:00"/>
    <s v="Banda 17"/>
    <x v="0"/>
    <n v="35762.100000000006"/>
    <n v="3576.2100000000009"/>
    <n v="357.62100000000004"/>
    <n v="5006.6940000000013"/>
    <n v="14304.840000000004"/>
    <n v="12874.356000000002"/>
    <n v="71881.821000000011"/>
    <n v="2882.4252600000004"/>
    <n v="5764.8505200000009"/>
    <n v="5764.8505200000009"/>
    <n v="215645.46300000005"/>
    <n v="6.7972602739726025"/>
    <n v="2396.0607000000005"/>
    <n v="325732.96420273976"/>
    <n v="541378.42720273975"/>
  </r>
  <r>
    <s v="G08341"/>
    <x v="3"/>
    <s v="Mayra Stead  "/>
    <d v="2016-02-06T00:00:00"/>
    <s v="Banda 15"/>
    <x v="1"/>
    <n v="9108"/>
    <n v="910.80000000000007"/>
    <n v="1366.2"/>
    <n v="728.64"/>
    <n v="3096.7200000000003"/>
    <n v="2550.2400000000002"/>
    <n v="17760.600000000002"/>
    <n v="690.38640000000009"/>
    <n v="1380.7728000000002"/>
    <n v="0"/>
    <n v="53281.8"/>
    <n v="1.9068493150684931"/>
    <n v="592.0200000000001"/>
    <n v="22577.858630136987"/>
    <n v="75859.658630136983"/>
  </r>
  <r>
    <s v="L08351"/>
    <x v="3"/>
    <s v="January Heslop  "/>
    <d v="2011-12-15T00:00:00"/>
    <s v="Banda 16"/>
    <x v="1"/>
    <n v="16430.400000000001"/>
    <n v="1643.0400000000002"/>
    <n v="328.60800000000006"/>
    <n v="492.91200000000003"/>
    <n v="5586.3360000000011"/>
    <n v="6407.8560000000007"/>
    <n v="30889.152000000002"/>
    <n v="1245.4243200000001"/>
    <n v="2490.8486400000002"/>
    <n v="0"/>
    <n v="92667.456000000006"/>
    <n v="6.0547945205479454"/>
    <n v="1029.6384"/>
    <n v="124684.97884931507"/>
    <n v="217352.43484931509"/>
  </r>
  <r>
    <s v="R-7468"/>
    <x v="0"/>
    <s v="Adalberto Mcferrin  "/>
    <d v="2012-10-05T00:00:00"/>
    <s v="Banda 19"/>
    <x v="1"/>
    <n v="51750"/>
    <n v="5175"/>
    <n v="6727.5"/>
    <n v="5175"/>
    <n v="19147.5"/>
    <n v="18112.5"/>
    <n v="106087.5"/>
    <n v="4233.1499999999996"/>
    <n v="8466.2999999999993"/>
    <n v="0"/>
    <n v="318262.5"/>
    <n v="5.2465753424657535"/>
    <n v="3536.25"/>
    <n v="371064.0410958904"/>
    <n v="689326.54109589034"/>
  </r>
  <r>
    <s v="R-8273"/>
    <x v="0"/>
    <s v="Lean Hersom  "/>
    <d v="2015-05-27T00:00:00"/>
    <s v="Banda 19"/>
    <x v="2"/>
    <n v="62066"/>
    <n v="3103.3"/>
    <n v="8689.2400000000016"/>
    <n v="8068.58"/>
    <n v="21102.440000000002"/>
    <n v="17999.14"/>
    <n v="121028.70000000001"/>
    <n v="4692.1896000000006"/>
    <n v="9384.3792000000012"/>
    <n v="0"/>
    <n v="363086.10000000003"/>
    <n v="2.6054794520547944"/>
    <n v="4034.2900000000004"/>
    <n v="210225.19397260275"/>
    <n v="573311.29397260281"/>
  </r>
  <r>
    <s v="R07665"/>
    <x v="7"/>
    <s v="Noble Portis  "/>
    <d v="2015-08-12T00:00:00"/>
    <s v="Banda 18"/>
    <x v="2"/>
    <n v="46547"/>
    <n v="3258.2900000000004"/>
    <n v="465.47"/>
    <n v="930.94"/>
    <n v="12567.69"/>
    <n v="18618.8"/>
    <n v="82388.19"/>
    <n v="3337.4198999999999"/>
    <n v="6674.8397999999997"/>
    <n v="0"/>
    <n v="247164.57"/>
    <n v="2.3945205479452056"/>
    <n v="2746.2730000000001"/>
    <n v="131520.1425753425"/>
    <n v="378684.71257534251"/>
  </r>
  <r>
    <s v="R07326"/>
    <x v="7"/>
    <s v="Anastacia Delacruz  "/>
    <d v="2011-10-31T00:00:00"/>
    <s v="Banda 18"/>
    <x v="0"/>
    <n v="44049.5"/>
    <n v="2202.4749999999999"/>
    <n v="3083.4650000000001"/>
    <n v="6607.4250000000002"/>
    <n v="12774.355"/>
    <n v="12774.355"/>
    <n v="81491.574999999997"/>
    <n v="3184.7788500000001"/>
    <n v="6369.5577000000003"/>
    <n v="6369.5577000000003"/>
    <n v="244474.72499999998"/>
    <n v="6.1780821917808222"/>
    <n v="2716.3858333333333"/>
    <n v="335641.09885844751"/>
    <n v="580115.82385844749"/>
  </r>
  <r>
    <s v="R07588"/>
    <x v="1"/>
    <s v="Tyrell Herrmann  "/>
    <d v="2012-09-26T00:00:00"/>
    <s v="Banda 16"/>
    <x v="1"/>
    <n v="13634.1"/>
    <n v="1090.7280000000001"/>
    <n v="1227.069"/>
    <n v="2045.115"/>
    <n v="3953.8889999999997"/>
    <n v="5317.299"/>
    <n v="27268.2"/>
    <n v="1116.6327900000001"/>
    <n v="2233.2655800000002"/>
    <n v="0"/>
    <n v="81804.600000000006"/>
    <n v="5.2712328767123289"/>
    <n v="908.94"/>
    <n v="95824.688219178104"/>
    <n v="177629.2882191781"/>
  </r>
  <r>
    <s v="G07809"/>
    <x v="0"/>
    <s v="Oneida Cosio  "/>
    <d v="2015-08-11T00:00:00"/>
    <s v="Banda 15"/>
    <x v="4"/>
    <n v="13281.25"/>
    <n v="664.0625"/>
    <n v="398.4375"/>
    <n v="796.875"/>
    <n v="4648.4375"/>
    <n v="3984.375"/>
    <n v="23773.4375"/>
    <n v="912.421875"/>
    <n v="1824.84375"/>
    <n v="1824.84375"/>
    <n v="71320.3125"/>
    <n v="2.3972602739726026"/>
    <n v="792.44791666666663"/>
    <n v="37994.078196347029"/>
    <n v="109314.39069634702"/>
  </r>
  <r>
    <s v="A-8065"/>
    <x v="3"/>
    <s v="Sandy Mcgrady  "/>
    <d v="2017-08-21T00:00:00"/>
    <s v="Banda 18"/>
    <x v="2"/>
    <n v="43655"/>
    <n v="2182.75"/>
    <n v="3055.8500000000004"/>
    <n v="5238.5999999999995"/>
    <n v="13533.05"/>
    <n v="16152.35"/>
    <n v="83817.600000000006"/>
    <n v="3361.4349999999995"/>
    <n v="6722.869999999999"/>
    <n v="0"/>
    <n v="251452.80000000002"/>
    <n v="0.36712328767123287"/>
    <n v="2793.92"/>
    <n v="20514.26191780822"/>
    <n v="271967.06191780826"/>
  </r>
  <r>
    <s v="G08001"/>
    <x v="1"/>
    <s v="Elma Matheney  "/>
    <d v="2010-12-24T00:00:00"/>
    <s v="Banda 15"/>
    <x v="0"/>
    <n v="12837.000000000002"/>
    <n v="1026.9600000000003"/>
    <n v="1925.5500000000002"/>
    <n v="770.22"/>
    <n v="3209.2500000000005"/>
    <n v="4107.8400000000011"/>
    <n v="23876.820000000003"/>
    <n v="946.08690000000024"/>
    <n v="1892.1738000000005"/>
    <n v="1892.1738000000005"/>
    <n v="71630.460000000006"/>
    <n v="7.0301369863013701"/>
    <n v="795.89400000000012"/>
    <n v="111904.87693150688"/>
    <n v="183535.33693150687"/>
  </r>
  <r>
    <s v="R07666"/>
    <x v="0"/>
    <s v="Hanh Kohut  "/>
    <d v="2016-06-16T00:00:00"/>
    <s v="Banda 17"/>
    <x v="2"/>
    <n v="26891"/>
    <n v="1613.46"/>
    <n v="3764.7400000000002"/>
    <n v="268.91000000000003"/>
    <n v="10487.49"/>
    <n v="6991.66"/>
    <n v="50017.259999999995"/>
    <n v="1871.6136000000001"/>
    <n v="3743.2272000000003"/>
    <n v="0"/>
    <n v="150051.77999999997"/>
    <n v="1.547945205479452"/>
    <n v="1667.2419999999997"/>
    <n v="51615.985205479446"/>
    <n v="201667.7652054794"/>
  </r>
  <r>
    <s v="L08484"/>
    <x v="1"/>
    <s v="Gaylord Damian  "/>
    <d v="2016-07-03T00:00:00"/>
    <s v="Banda 17"/>
    <x v="0"/>
    <n v="30739.500000000004"/>
    <n v="1536.9750000000004"/>
    <n v="4610.9250000000002"/>
    <n v="1229.5800000000002"/>
    <n v="7684.8750000000009"/>
    <n v="7992.2700000000013"/>
    <n v="53794.125000000015"/>
    <n v="2050.3246500000005"/>
    <n v="4100.6493000000009"/>
    <n v="4100.6493000000009"/>
    <n v="161382.37500000006"/>
    <n v="1.5013698630136987"/>
    <n v="1793.1375000000005"/>
    <n v="53843.252054794531"/>
    <n v="215225.62705479458"/>
  </r>
  <r>
    <s v="G07966"/>
    <x v="0"/>
    <s v="Anastacia Delacruz  "/>
    <d v="2015-09-18T00:00:00"/>
    <s v="Banda 15"/>
    <x v="0"/>
    <n v="14488.1"/>
    <n v="869.28599999999994"/>
    <n v="1448.8100000000002"/>
    <n v="1014.1670000000001"/>
    <n v="4201.549"/>
    <n v="3911.7870000000003"/>
    <n v="25933.699000000001"/>
    <n v="995.33246999999994"/>
    <n v="1990.6649399999999"/>
    <n v="1990.6649399999999"/>
    <n v="77801.097000000009"/>
    <n v="2.2931506849315069"/>
    <n v="864.45663333333334"/>
    <n v="39646.58641643836"/>
    <n v="117447.68341643838"/>
  </r>
  <r>
    <s v="A08186"/>
    <x v="0"/>
    <s v="Lean Hersom  "/>
    <d v="2012-12-27T00:00:00"/>
    <s v="Banda 15"/>
    <x v="4"/>
    <n v="12058.75"/>
    <n v="1085.2874999999999"/>
    <n v="1567.6375"/>
    <n v="602.9375"/>
    <n v="4220.5625"/>
    <n v="4220.5625"/>
    <n v="23755.737500000003"/>
    <n v="941.78837499999997"/>
    <n v="1883.5767499999999"/>
    <n v="1883.5767499999999"/>
    <n v="71267.212500000009"/>
    <n v="5.0191780821917806"/>
    <n v="791.85791666666671"/>
    <n v="79489.517990867578"/>
    <n v="150756.73049086757"/>
  </r>
  <r>
    <s v="R07420"/>
    <x v="6"/>
    <s v="Noble Portis  "/>
    <d v="2015-03-08T00:00:00"/>
    <s v="Banda 17"/>
    <x v="2"/>
    <n v="27127"/>
    <n v="1898.89"/>
    <n v="1356.3500000000001"/>
    <n v="271.27"/>
    <n v="7866.829999999999"/>
    <n v="7324.2900000000009"/>
    <n v="45844.63"/>
    <n v="1744.2660999999998"/>
    <n v="3488.5321999999996"/>
    <n v="0"/>
    <n v="137533.88999999998"/>
    <n v="2.8246575342465752"/>
    <n v="1528.1543333333332"/>
    <n v="86330.253022831035"/>
    <n v="223864.14302283101"/>
  </r>
  <r>
    <s v="R-7773"/>
    <x v="0"/>
    <s v="Saundra Smiddy  "/>
    <d v="2015-04-18T00:00:00"/>
    <s v="Banda 17"/>
    <x v="1"/>
    <n v="19618.2"/>
    <n v="1961.8200000000002"/>
    <n v="1177.0920000000001"/>
    <n v="2550.366"/>
    <n v="5689.2780000000002"/>
    <n v="5689.2780000000002"/>
    <n v="36686.034"/>
    <n v="1449.7849799999999"/>
    <n v="2899.5699599999998"/>
    <n v="0"/>
    <n v="110058.102"/>
    <n v="2.7123287671232879"/>
    <n v="1222.8678"/>
    <n v="66336.390246575349"/>
    <n v="176394.49224657536"/>
  </r>
  <r>
    <s v="R07923"/>
    <x v="1"/>
    <s v="Juliet Pass  "/>
    <d v="2015-01-06T00:00:00"/>
    <s v="Banda 19"/>
    <x v="1"/>
    <n v="42992.1"/>
    <n v="2149.605"/>
    <n v="429.92099999999999"/>
    <n v="3009.4470000000001"/>
    <n v="11177.946"/>
    <n v="14187.393"/>
    <n v="73946.411999999997"/>
    <n v="2914.86438"/>
    <n v="5829.72876"/>
    <n v="0"/>
    <n v="221839.23599999998"/>
    <n v="2.9917808219178084"/>
    <n v="2464.8804"/>
    <n v="147487.63818082193"/>
    <n v="369326.87418082193"/>
  </r>
  <r>
    <s v="L-8112"/>
    <x v="1"/>
    <s v="Wade Landen  "/>
    <d v="2013-01-23T00:00:00"/>
    <s v="Banda 15"/>
    <x v="1"/>
    <n v="12903.300000000001"/>
    <n v="774.19800000000009"/>
    <n v="258.06600000000003"/>
    <n v="1032.2640000000001"/>
    <n v="4774.2210000000005"/>
    <n v="3483.8910000000005"/>
    <n v="23225.940000000002"/>
    <n v="882.58572000000004"/>
    <n v="1765.1714400000001"/>
    <n v="0"/>
    <n v="69677.820000000007"/>
    <n v="4.9452054794520546"/>
    <n v="774.19800000000009"/>
    <n v="76571.363835616445"/>
    <n v="146249.18383561645"/>
  </r>
  <r>
    <s v="L-7950"/>
    <x v="1"/>
    <s v="Shannan Dingess  "/>
    <d v="2014-08-11T00:00:00"/>
    <s v="Banda 17"/>
    <x v="0"/>
    <n v="23981.100000000002"/>
    <n v="1199.0550000000001"/>
    <n v="239.81100000000004"/>
    <n v="1438.866"/>
    <n v="6235.0860000000011"/>
    <n v="6235.0860000000011"/>
    <n v="39329.004000000008"/>
    <n v="1496.4206400000003"/>
    <n v="2992.8412800000006"/>
    <n v="2992.8412800000006"/>
    <n v="117987.01200000002"/>
    <n v="3.3972602739726026"/>
    <n v="1310.9668000000004"/>
    <n v="89073.908602739742"/>
    <n v="207060.92060273976"/>
  </r>
  <r>
    <s v="A-7590"/>
    <x v="0"/>
    <s v="Mary Herb  "/>
    <d v="2013-04-17T00:00:00"/>
    <s v="Banda 15"/>
    <x v="1"/>
    <n v="12399.300000000001"/>
    <n v="991.94400000000007"/>
    <n v="1859.895"/>
    <n v="991.94400000000007"/>
    <n v="4959.7200000000012"/>
    <n v="4215.7620000000006"/>
    <n v="25418.565000000002"/>
    <n v="999.38358000000017"/>
    <n v="1998.7671600000003"/>
    <n v="0"/>
    <n v="76255.695000000007"/>
    <n v="4.7150684931506852"/>
    <n v="847.28550000000007"/>
    <n v="79900.183315068512"/>
    <n v="156155.87831506852"/>
  </r>
  <r>
    <s v="R-7781"/>
    <x v="3"/>
    <s v="Mary Herb  "/>
    <d v="2016-10-02T00:00:00"/>
    <s v="Banda 15"/>
    <x v="1"/>
    <n v="7875"/>
    <n v="787.5"/>
    <n v="787.5"/>
    <n v="1023.75"/>
    <n v="2992.5"/>
    <n v="2992.5"/>
    <n v="16458.75"/>
    <n v="665.4375"/>
    <n v="1330.875"/>
    <n v="0"/>
    <n v="49376.25"/>
    <n v="1.252054794520548"/>
    <n v="548.625"/>
    <n v="13738.171232876713"/>
    <n v="63114.421232876717"/>
  </r>
  <r>
    <s v="A07363"/>
    <x v="0"/>
    <s v="Geraldo Marty  "/>
    <d v="2012-04-20T00:00:00"/>
    <s v="Banda 16"/>
    <x v="2"/>
    <n v="18598"/>
    <n v="1673.82"/>
    <n v="185.98"/>
    <n v="371.96"/>
    <n v="6881.26"/>
    <n v="6323.3200000000006"/>
    <n v="34034.339999999997"/>
    <n v="1333.4766"/>
    <n v="2666.9531999999999"/>
    <n v="0"/>
    <n v="102103.01999999999"/>
    <n v="5.7068493150684931"/>
    <n v="1134.4779999999998"/>
    <n v="129485.89994520547"/>
    <n v="231588.91994520545"/>
  </r>
  <r>
    <s v="R07538"/>
    <x v="1"/>
    <s v="Tomoko Parente  "/>
    <d v="2015-11-24T00:00:00"/>
    <s v="Banda 15"/>
    <x v="1"/>
    <n v="12906.9"/>
    <n v="1161.6209999999999"/>
    <n v="1032.5519999999999"/>
    <n v="1806.9660000000001"/>
    <n v="5033.6909999999998"/>
    <n v="3355.7939999999999"/>
    <n v="25297.523999999998"/>
    <n v="974.4709499999999"/>
    <n v="1948.9418999999998"/>
    <n v="0"/>
    <n v="75892.571999999986"/>
    <n v="2.1095890410958904"/>
    <n v="843.25079999999991"/>
    <n v="35578.252931506846"/>
    <n v="111470.82493150682"/>
  </r>
  <r>
    <s v="L08115"/>
    <x v="1"/>
    <s v="Idell Ding  "/>
    <d v="2016-06-11T00:00:00"/>
    <s v="Banda 18"/>
    <x v="1"/>
    <n v="27243.9"/>
    <n v="1634.634"/>
    <n v="2451.951"/>
    <n v="2451.951"/>
    <n v="7355.853000000001"/>
    <n v="8990.487000000001"/>
    <n v="50128.776000000005"/>
    <n v="1986.0803100000003"/>
    <n v="3972.1606200000006"/>
    <n v="0"/>
    <n v="150386.32800000001"/>
    <n v="1.5616438356164384"/>
    <n v="1670.9592000000002"/>
    <n v="52188.862684931519"/>
    <n v="202575.19068493153"/>
  </r>
  <r>
    <s v="R-8325"/>
    <x v="1"/>
    <s v="Charisse Weist  "/>
    <d v="2015-03-06T00:00:00"/>
    <s v="Banda 15"/>
    <x v="2"/>
    <n v="14046"/>
    <n v="842.76"/>
    <n v="1685.52"/>
    <n v="1685.52"/>
    <n v="4494.72"/>
    <n v="4775.6400000000003"/>
    <n v="27530.16"/>
    <n v="1092.7788"/>
    <n v="2185.5576000000001"/>
    <n v="0"/>
    <n v="82590.48"/>
    <n v="2.8301369863013699"/>
    <n v="917.67200000000003"/>
    <n v="51942.749369863021"/>
    <n v="134533.22936986302"/>
  </r>
  <r>
    <s v="G08263"/>
    <x v="3"/>
    <s v="Lindsey Eckel  "/>
    <d v="2011-12-29T00:00:00"/>
    <s v="Banda 15"/>
    <x v="0"/>
    <n v="10784.400000000001"/>
    <n v="970.59600000000012"/>
    <n v="1186.2840000000001"/>
    <n v="1186.2840000000001"/>
    <n v="4205.9160000000011"/>
    <n v="3235.32"/>
    <n v="21568.800000000003"/>
    <n v="841.18320000000017"/>
    <n v="1682.3664000000003"/>
    <n v="1682.3664000000003"/>
    <n v="64706.400000000009"/>
    <n v="6.0164383561643833"/>
    <n v="718.96000000000015"/>
    <n v="86511.570410958913"/>
    <n v="151217.97041095892"/>
  </r>
  <r>
    <s v="A-8486"/>
    <x v="5"/>
    <s v="Elton Verrier  "/>
    <d v="2016-12-08T00:00:00"/>
    <s v="Banda 15"/>
    <x v="1"/>
    <n v="8409.6"/>
    <n v="420.48"/>
    <n v="756.86400000000003"/>
    <n v="1177.3440000000001"/>
    <n v="2859.2640000000001"/>
    <n v="2270.5920000000001"/>
    <n v="15894.144"/>
    <n v="611.37792000000002"/>
    <n v="1222.75584"/>
    <n v="0"/>
    <n v="47682.432000000001"/>
    <n v="1.0684931506849316"/>
    <n v="529.8048"/>
    <n v="11321.856"/>
    <n v="59004.288"/>
  </r>
  <r>
    <s v="L07941"/>
    <x v="0"/>
    <s v="Nelia Sellner  "/>
    <d v="2012-04-11T00:00:00"/>
    <s v="Banda 15"/>
    <x v="1"/>
    <n v="13198.5"/>
    <n v="923.8950000000001"/>
    <n v="791.91"/>
    <n v="527.94000000000005"/>
    <n v="3563.5950000000003"/>
    <n v="5015.43"/>
    <n v="24021.27"/>
    <n v="967.45005000000015"/>
    <n v="1934.9001000000003"/>
    <n v="0"/>
    <n v="72063.81"/>
    <n v="5.7315068493150685"/>
    <n v="800.70900000000006"/>
    <n v="91785.38235616438"/>
    <n v="163849.19235616439"/>
  </r>
  <r>
    <s v="L07493"/>
    <x v="0"/>
    <s v="Justa Boer  "/>
    <d v="2013-08-25T00:00:00"/>
    <s v="Banda 15"/>
    <x v="2"/>
    <n v="14634"/>
    <n v="1170.72"/>
    <n v="1170.72"/>
    <n v="1902.42"/>
    <n v="4975.5600000000004"/>
    <n v="5560.92"/>
    <n v="29414.340000000004"/>
    <n v="1189.7442000000001"/>
    <n v="2379.4884000000002"/>
    <n v="0"/>
    <n v="88243.020000000019"/>
    <n v="4.3589041095890408"/>
    <n v="980.47800000000018"/>
    <n v="85476.191671232897"/>
    <n v="173719.21167123292"/>
  </r>
  <r>
    <s v="R07684"/>
    <x v="3"/>
    <s v="Graciela Hufford  "/>
    <d v="2017-04-04T00:00:00"/>
    <s v="Banda 15"/>
    <x v="2"/>
    <n v="15225"/>
    <n v="1370.25"/>
    <n v="2131.5"/>
    <n v="1522.5"/>
    <n v="4719.75"/>
    <n v="5785.5"/>
    <n v="30754.5"/>
    <n v="1246.9275"/>
    <n v="2493.855"/>
    <n v="0"/>
    <n v="92263.5"/>
    <n v="0.74794520547945209"/>
    <n v="1025.1500000000001"/>
    <n v="15335.120547945206"/>
    <n v="107598.6205479452"/>
  </r>
  <r>
    <s v="G-8370"/>
    <x v="3"/>
    <s v="Shenika Lamont  "/>
    <d v="2013-11-26T00:00:00"/>
    <s v="Banda 18"/>
    <x v="2"/>
    <n v="43825"/>
    <n v="3506"/>
    <n v="3067.7500000000005"/>
    <n v="438.25"/>
    <n v="15777"/>
    <n v="12271.000000000002"/>
    <n v="78885"/>
    <n v="3002.0125000000003"/>
    <n v="6004.0250000000005"/>
    <n v="0"/>
    <n v="236655"/>
    <n v="4.1041095890410961"/>
    <n v="2629.5"/>
    <n v="215835.12328767125"/>
    <n v="452490.12328767125"/>
  </r>
  <r>
    <s v="A-7709"/>
    <x v="0"/>
    <s v="Adalberto Mcferrin  "/>
    <d v="2014-11-25T00:00:00"/>
    <s v="Banda 15"/>
    <x v="2"/>
    <n v="8714"/>
    <n v="522.84"/>
    <n v="958.54"/>
    <n v="1219.96"/>
    <n v="2265.64"/>
    <n v="2614.1999999999998"/>
    <n v="16295.18"/>
    <n v="643.09320000000002"/>
    <n v="1286.1864"/>
    <n v="0"/>
    <n v="48885.54"/>
    <n v="3.106849315068493"/>
    <n v="543.17266666666671"/>
    <n v="33751.112547945209"/>
    <n v="82636.65254794521"/>
  </r>
  <r>
    <s v="R07949"/>
    <x v="2"/>
    <s v="Margarete Sauer  "/>
    <d v="2017-10-09T00:00:00"/>
    <s v="Banda 17"/>
    <x v="1"/>
    <n v="22883.4"/>
    <n v="2059.5059999999999"/>
    <n v="2974.8420000000001"/>
    <n v="686.50200000000007"/>
    <n v="6865.02"/>
    <n v="6865.02"/>
    <n v="42334.290000000008"/>
    <n v="1649.8931400000004"/>
    <n v="3299.7862800000007"/>
    <n v="0"/>
    <n v="127002.87000000002"/>
    <n v="0.23287671232876711"/>
    <n v="1411.1430000000003"/>
    <n v="6572.4468493150689"/>
    <n v="133575.3168493151"/>
  </r>
  <r>
    <s v="G07858"/>
    <x v="3"/>
    <s v="Quinn Coller  "/>
    <d v="2014-11-07T00:00:00"/>
    <s v="Banda 17"/>
    <x v="3"/>
    <n v="17563.5"/>
    <n v="1580.7149999999999"/>
    <n v="1053.81"/>
    <n v="2283.2550000000001"/>
    <n v="5093.415"/>
    <n v="4917.7800000000007"/>
    <n v="32492.475000000006"/>
    <n v="1275.1101000000001"/>
    <n v="2550.2202000000002"/>
    <n v="0"/>
    <n v="97477.425000000017"/>
    <n v="3.1561643835616437"/>
    <n v="1083.0825000000002"/>
    <n v="68367.728219178098"/>
    <n v="165845.15321917812"/>
  </r>
  <r>
    <s v="A07925"/>
    <x v="0"/>
    <s v="Juliet Pass  "/>
    <d v="2012-09-11T00:00:00"/>
    <s v="Banda 16"/>
    <x v="2"/>
    <n v="20624"/>
    <n v="1031.2"/>
    <n v="2681.12"/>
    <n v="1031.2"/>
    <n v="5980.96"/>
    <n v="7630.88"/>
    <n v="38979.360000000001"/>
    <n v="1552.9872"/>
    <n v="3105.9744000000001"/>
    <n v="0"/>
    <n v="116938.08"/>
    <n v="5.3123287671232875"/>
    <n v="1299.3120000000001"/>
    <n v="138047.45030136986"/>
    <n v="254985.53030136984"/>
  </r>
  <r>
    <s v="L-7936"/>
    <x v="3"/>
    <s v="Willian Lahr  "/>
    <d v="2014-10-28T00:00:00"/>
    <s v="Banda 15"/>
    <x v="2"/>
    <n v="9951"/>
    <n v="597.05999999999995"/>
    <n v="199.02"/>
    <n v="298.52999999999997"/>
    <n v="3383.34"/>
    <n v="2985.2999999999997"/>
    <n v="17414.25"/>
    <n v="667.71209999999996"/>
    <n v="1335.4241999999999"/>
    <n v="0"/>
    <n v="52242.75"/>
    <n v="3.1835616438356165"/>
    <n v="580.47500000000002"/>
    <n v="36959.558904109588"/>
    <n v="89202.308904109581"/>
  </r>
  <r>
    <s v="R07769"/>
    <x v="3"/>
    <s v="Lourie Ealy  "/>
    <d v="2011-06-17T00:00:00"/>
    <s v="Banda 16"/>
    <x v="0"/>
    <n v="16258.000000000002"/>
    <n v="975.48"/>
    <n v="487.74"/>
    <n v="325.16000000000003"/>
    <n v="4552.2400000000007"/>
    <n v="5527.7200000000012"/>
    <n v="28126.340000000007"/>
    <n v="1105.5440000000003"/>
    <n v="2211.0880000000006"/>
    <n v="2211.0880000000006"/>
    <n v="84379.020000000019"/>
    <n v="6.5506849315068489"/>
    <n v="937.5446666666669"/>
    <n v="122831.19441095892"/>
    <n v="207210.21441095893"/>
  </r>
  <r>
    <s v="R08155"/>
    <x v="6"/>
    <s v="Frankie Koester  "/>
    <d v="2010-12-21T00:00:00"/>
    <s v="Banda 18"/>
    <x v="2"/>
    <n v="33170"/>
    <n v="3317"/>
    <n v="3980.3999999999996"/>
    <n v="2985.2999999999997"/>
    <n v="9619.2999999999993"/>
    <n v="11609.5"/>
    <n v="64681.5"/>
    <n v="2603.8449999999998"/>
    <n v="5207.6899999999996"/>
    <n v="0"/>
    <n v="194044.5"/>
    <n v="7.0383561643835613"/>
    <n v="2156.0500000000002"/>
    <n v="303500.95616438356"/>
    <n v="497545.45616438356"/>
  </r>
  <r>
    <s v="R-7321"/>
    <x v="2"/>
    <s v="Jordon Deschamp  "/>
    <d v="2012-10-06T00:00:00"/>
    <s v="Banda 15"/>
    <x v="2"/>
    <n v="9550"/>
    <n v="764"/>
    <n v="1337.0000000000002"/>
    <n v="286.5"/>
    <n v="3533.5"/>
    <n v="2865"/>
    <n v="18336"/>
    <n v="706.7"/>
    <n v="1413.4"/>
    <n v="0"/>
    <n v="55008"/>
    <n v="5.2438356164383562"/>
    <n v="611.20000000000005"/>
    <n v="64100.646575342464"/>
    <n v="119108.64657534246"/>
  </r>
  <r>
    <s v="L07650"/>
    <x v="3"/>
    <s v="Nathalie Boettcher  "/>
    <d v="2014-07-24T00:00:00"/>
    <s v="Banda 15"/>
    <x v="2"/>
    <n v="12415"/>
    <n v="869.05000000000007"/>
    <n v="1489.8"/>
    <n v="620.75"/>
    <n v="4966"/>
    <n v="3724.5"/>
    <n v="24085.1"/>
    <n v="924.91750000000002"/>
    <n v="1849.835"/>
    <n v="0"/>
    <n v="72255.299999999988"/>
    <n v="3.4465753424657533"/>
    <n v="802.83666666666659"/>
    <n v="55340.741187214604"/>
    <n v="127596.04118721459"/>
  </r>
  <r>
    <s v="R-8041"/>
    <x v="0"/>
    <s v="Laverna Goble  "/>
    <d v="2013-06-28T00:00:00"/>
    <s v="Banda 16"/>
    <x v="2"/>
    <n v="16470"/>
    <n v="1152.9000000000001"/>
    <n v="1317.6000000000001"/>
    <n v="494.09999999999997"/>
    <n v="4117.5"/>
    <n v="4611.6000000000004"/>
    <n v="28163.699999999997"/>
    <n v="1087.0200000000002"/>
    <n v="2174.0400000000004"/>
    <n v="0"/>
    <n v="84491.099999999991"/>
    <n v="4.5178082191780824"/>
    <n v="938.78999999999985"/>
    <n v="84825.463561643817"/>
    <n v="169316.56356164382"/>
  </r>
  <r>
    <s v="A07630"/>
    <x v="3"/>
    <s v="Adelia Monty  "/>
    <d v="2013-08-15T00:00:00"/>
    <s v="Banda 15"/>
    <x v="0"/>
    <n v="9307.1"/>
    <n v="930.71"/>
    <n v="744.5680000000001"/>
    <n v="1302.9940000000001"/>
    <n v="3536.6980000000003"/>
    <n v="2792.13"/>
    <n v="18614.2"/>
    <n v="731.53806000000009"/>
    <n v="1463.0761200000002"/>
    <n v="1463.0761200000002"/>
    <n v="55842.600000000006"/>
    <n v="4.3863013698630136"/>
    <n v="620.47333333333336"/>
    <n v="54431.660639269408"/>
    <n v="110274.26063926941"/>
  </r>
  <r>
    <s v="G-7632"/>
    <x v="6"/>
    <s v="Nena Custis  "/>
    <d v="2014-08-02T00:00:00"/>
    <s v="Banda 17"/>
    <x v="0"/>
    <n v="23863.4"/>
    <n v="1193.17"/>
    <n v="3579.51"/>
    <n v="2147.7060000000001"/>
    <n v="6920.3859999999995"/>
    <n v="7874.9220000000005"/>
    <n v="45579.093999999997"/>
    <n v="1796.9140200000002"/>
    <n v="3593.8280400000003"/>
    <n v="3593.8280400000003"/>
    <n v="136737.28200000001"/>
    <n v="3.4219178082191779"/>
    <n v="1519.3031333333333"/>
    <n v="103978.60896073058"/>
    <n v="240715.89096073058"/>
  </r>
  <r>
    <s v="R-7455"/>
    <x v="1"/>
    <s v="Justa Boer  "/>
    <d v="2010-12-30T00:00:00"/>
    <s v="Banda 19"/>
    <x v="2"/>
    <n v="52822"/>
    <n v="4753.9799999999996"/>
    <n v="5282.2000000000007"/>
    <n v="5810.42"/>
    <n v="21128.800000000003"/>
    <n v="19015.919999999998"/>
    <n v="108813.31999999999"/>
    <n v="4336.6862000000001"/>
    <n v="8673.3724000000002"/>
    <n v="0"/>
    <n v="326439.95999999996"/>
    <n v="7.0136986301369859"/>
    <n v="3627.1106666666665"/>
    <n v="508789.22228310502"/>
    <n v="835229.18228310498"/>
  </r>
  <r>
    <s v="A-7674"/>
    <x v="0"/>
    <s v="Audrea Franke  "/>
    <d v="2014-07-30T00:00:00"/>
    <s v="Banda 15"/>
    <x v="1"/>
    <n v="9734.4"/>
    <n v="876.09599999999989"/>
    <n v="1460.1599999999999"/>
    <n v="681.40800000000002"/>
    <n v="3017.6639999999998"/>
    <n v="3893.76"/>
    <n v="19663.487999999998"/>
    <n v="800.16768000000002"/>
    <n v="1600.33536"/>
    <n v="0"/>
    <n v="58990.463999999993"/>
    <n v="3.43013698630137"/>
    <n v="655.44959999999992"/>
    <n v="44965.63831232876"/>
    <n v="103956.10231232876"/>
  </r>
  <r>
    <s v="G08021"/>
    <x v="0"/>
    <s v="Tyrell Herrmann  "/>
    <d v="2014-10-11T00:00:00"/>
    <s v="Banda 16"/>
    <x v="0"/>
    <n v="22324.5"/>
    <n v="1116.2250000000001"/>
    <n v="2232.4500000000003"/>
    <n v="2232.4500000000003"/>
    <n v="8260.0650000000005"/>
    <n v="8706.5550000000003"/>
    <n v="44872.245000000003"/>
    <n v="1794.8897999999999"/>
    <n v="3589.7795999999998"/>
    <n v="3589.7795999999998"/>
    <n v="134616.73500000002"/>
    <n v="3.2301369863013698"/>
    <n v="1495.7415000000001"/>
    <n v="96628.998821917805"/>
    <n v="231245.73382191782"/>
  </r>
  <r>
    <s v="L08318"/>
    <x v="4"/>
    <s v="Lyla Falzone  "/>
    <d v="2016-08-14T00:00:00"/>
    <s v="Banda 15"/>
    <x v="0"/>
    <n v="8987"/>
    <n v="898.7"/>
    <n v="629.09"/>
    <n v="449.35"/>
    <n v="2426.4900000000002"/>
    <n v="3594.8"/>
    <n v="16985.43"/>
    <n v="695.5938000000001"/>
    <n v="1391.1876000000002"/>
    <n v="1391.1876000000002"/>
    <n v="50956.29"/>
    <n v="1.3863013698630138"/>
    <n v="566.18100000000004"/>
    <n v="15697.949917808221"/>
    <n v="66654.239917808227"/>
  </r>
  <r>
    <s v="G07327"/>
    <x v="3"/>
    <s v="Willian Lahr  "/>
    <d v="2012-01-16T00:00:00"/>
    <s v="Banda 15"/>
    <x v="4"/>
    <n v="17961.25"/>
    <n v="1257.2875000000001"/>
    <n v="179.61250000000001"/>
    <n v="898.0625"/>
    <n v="6286.4375"/>
    <n v="5029.1500000000005"/>
    <n v="31611.8"/>
    <n v="1206.9960000000001"/>
    <n v="2413.9920000000002"/>
    <n v="2413.9920000000002"/>
    <n v="94835.4"/>
    <n v="5.9671232876712326"/>
    <n v="1053.7266666666667"/>
    <n v="125754.33863013698"/>
    <n v="220589.73863013697"/>
  </r>
  <r>
    <s v="L08402"/>
    <x v="2"/>
    <s v="Idell Ding  "/>
    <d v="2011-01-26T00:00:00"/>
    <s v="Banda 16"/>
    <x v="0"/>
    <n v="17107.2"/>
    <n v="1368.576"/>
    <n v="1881.7920000000001"/>
    <n v="513.21600000000001"/>
    <n v="5474.3040000000001"/>
    <n v="4618.9440000000004"/>
    <n v="30964.032000000003"/>
    <n v="1183.8182400000001"/>
    <n v="2367.6364800000001"/>
    <n v="2367.6364800000001"/>
    <n v="92892.096000000005"/>
    <n v="6.9397260273972599"/>
    <n v="1032.1344000000001"/>
    <n v="143254.5991890411"/>
    <n v="236146.69518904109"/>
  </r>
  <r>
    <s v="A-7304"/>
    <x v="0"/>
    <s v="Janene Wellman  "/>
    <d v="2011-10-05T00:00:00"/>
    <s v="Banda 15"/>
    <x v="0"/>
    <n v="10982.400000000001"/>
    <n v="878.5920000000001"/>
    <n v="1427.7120000000002"/>
    <n v="1208.0640000000001"/>
    <n v="4392.9600000000009"/>
    <n v="3404.5440000000003"/>
    <n v="22294.272000000004"/>
    <n v="869.80608000000007"/>
    <n v="1739.6121600000001"/>
    <n v="1739.6121600000001"/>
    <n v="66882.816000000021"/>
    <n v="6.2493150684931509"/>
    <n v="743.14240000000018"/>
    <n v="92882.619967123319"/>
    <n v="159765.43596712334"/>
  </r>
  <r>
    <s v="A07334"/>
    <x v="0"/>
    <s v="Edwardo Hardrick  "/>
    <d v="2013-01-22T00:00:00"/>
    <s v="Banda 16"/>
    <x v="2"/>
    <n v="22686"/>
    <n v="2268.6"/>
    <n v="1588.0200000000002"/>
    <n v="680.57999999999993"/>
    <n v="8620.68"/>
    <n v="9074.4"/>
    <n v="44918.28"/>
    <n v="1808.0742"/>
    <n v="3616.1484"/>
    <n v="0"/>
    <n v="134754.84"/>
    <n v="4.9479452054794519"/>
    <n v="1497.2760000000001"/>
    <n v="148168.79210958903"/>
    <n v="282923.63210958906"/>
  </r>
  <r>
    <s v="L07546"/>
    <x v="0"/>
    <s v="Nelia Sellner  "/>
    <d v="2017-02-07T00:00:00"/>
    <s v="Banda 16"/>
    <x v="4"/>
    <n v="20573.75"/>
    <n v="1645.9"/>
    <n v="2674.5875000000001"/>
    <n v="1851.6374999999998"/>
    <n v="5143.4375"/>
    <n v="6172.125"/>
    <n v="38061.4375"/>
    <n v="1501.88375"/>
    <n v="3003.7674999999999"/>
    <n v="3003.7674999999999"/>
    <n v="114184.3125"/>
    <n v="0.90136986301369859"/>
    <n v="1268.7145833333334"/>
    <n v="22871.621803652968"/>
    <n v="137055.93430365296"/>
  </r>
  <r>
    <s v="R08117"/>
    <x v="6"/>
    <s v="Erich Gattis  "/>
    <d v="2013-02-15T00:00:00"/>
    <s v="Banda 15"/>
    <x v="4"/>
    <n v="13112.5"/>
    <n v="1180.125"/>
    <n v="1442.375"/>
    <n v="1311.25"/>
    <n v="3933.75"/>
    <n v="4589.375"/>
    <n v="25569.375"/>
    <n v="1026.7087500000002"/>
    <n v="2053.4175000000005"/>
    <n v="2053.4175000000005"/>
    <n v="76708.125"/>
    <n v="4.882191780821918"/>
    <n v="852.3125"/>
    <n v="83223.061643835623"/>
    <n v="159931.18664383562"/>
  </r>
  <r>
    <s v="G-7976"/>
    <x v="3"/>
    <s v="Kimberely Houtz  "/>
    <d v="2016-04-06T00:00:00"/>
    <s v="Banda 15"/>
    <x v="1"/>
    <n v="7578"/>
    <n v="530.46"/>
    <n v="1060.92"/>
    <n v="985.14"/>
    <n v="2197.62"/>
    <n v="1970.28"/>
    <n v="14322.42"/>
    <n v="554.70959999999991"/>
    <n v="1109.4191999999998"/>
    <n v="0"/>
    <n v="42967.26"/>
    <n v="1.7424657534246575"/>
    <n v="477.41399999999999"/>
    <n v="16637.550904109587"/>
    <n v="59604.810904109589"/>
  </r>
  <r>
    <s v="L07971"/>
    <x v="6"/>
    <s v="Porsche Lockamy  "/>
    <d v="2017-04-28T00:00:00"/>
    <s v="Banda 15"/>
    <x v="2"/>
    <n v="9406"/>
    <n v="658.42000000000007"/>
    <n v="376.24"/>
    <n v="188.12"/>
    <n v="3103.98"/>
    <n v="3386.16"/>
    <n v="17118.919999999998"/>
    <n v="676.29140000000007"/>
    <n v="1352.5828000000001"/>
    <n v="0"/>
    <n v="51356.759999999995"/>
    <n v="0.68219178082191778"/>
    <n v="570.63066666666657"/>
    <n v="7785.5910136986286"/>
    <n v="59142.351013698622"/>
  </r>
  <r>
    <s v="R-7521"/>
    <x v="3"/>
    <s v="Henry Maberry  "/>
    <d v="2015-05-27T00:00:00"/>
    <s v="Banda 15"/>
    <x v="1"/>
    <n v="8553.6"/>
    <n v="855.36000000000013"/>
    <n v="1026.432"/>
    <n v="1026.432"/>
    <n v="3164.8319999999999"/>
    <n v="2737.152"/>
    <n v="17363.808000000005"/>
    <n v="686.85407999999995"/>
    <n v="1373.7081599999999"/>
    <n v="0"/>
    <n v="52091.424000000014"/>
    <n v="2.6054794520547944"/>
    <n v="578.7936000000002"/>
    <n v="30160.696635616445"/>
    <n v="82252.120635616462"/>
  </r>
  <r>
    <s v="G-8207"/>
    <x v="3"/>
    <s v="Justa Boer  "/>
    <d v="2011-04-11T00:00:00"/>
    <s v="Banda 15"/>
    <x v="0"/>
    <n v="15764.100000000002"/>
    <n v="945.84600000000012"/>
    <n v="1261.1280000000002"/>
    <n v="315.28200000000004"/>
    <n v="4256.3070000000007"/>
    <n v="4571.5889999999999"/>
    <n v="27114.252000000004"/>
    <n v="1043.5834199999999"/>
    <n v="2087.1668399999999"/>
    <n v="2087.1668399999999"/>
    <n v="81342.756000000008"/>
    <n v="6.7342465753424658"/>
    <n v="903.80840000000012"/>
    <n v="121729.37244931508"/>
    <n v="203072.12844931509"/>
  </r>
  <r>
    <s v="L07605"/>
    <x v="0"/>
    <s v="Kelley Bonenfant  "/>
    <d v="2013-02-18T00:00:00"/>
    <s v="Banda 15"/>
    <x v="2"/>
    <n v="13353"/>
    <n v="1068.24"/>
    <n v="133.53"/>
    <n v="1735.89"/>
    <n v="5341.2000000000007"/>
    <n v="4940.6099999999997"/>
    <n v="26572.47"/>
    <n v="1062.8987999999999"/>
    <n v="2125.7975999999999"/>
    <n v="0"/>
    <n v="79717.41"/>
    <n v="4.8739726027397259"/>
    <n v="885.74900000000002"/>
    <n v="86342.327178082181"/>
    <n v="166059.73717808217"/>
  </r>
  <r>
    <s v="L-7764"/>
    <x v="7"/>
    <s v="Porsche Lockamy  "/>
    <d v="2015-09-18T00:00:00"/>
    <s v="Banda 17"/>
    <x v="1"/>
    <n v="27394.2"/>
    <n v="2191.5360000000001"/>
    <n v="4109.13"/>
    <n v="273.94200000000001"/>
    <n v="7670.3760000000011"/>
    <n v="9587.9699999999993"/>
    <n v="51227.15400000001"/>
    <n v="2032.6496400000001"/>
    <n v="4065.2992800000002"/>
    <n v="0"/>
    <n v="153681.46200000003"/>
    <n v="2.2931506849315069"/>
    <n v="1707.5718000000004"/>
    <n v="78314.388854794539"/>
    <n v="231995.85085479455"/>
  </r>
  <r>
    <s v="R07736"/>
    <x v="1"/>
    <s v="Audrea Franke  "/>
    <d v="2013-12-09T00:00:00"/>
    <s v="Banda 15"/>
    <x v="1"/>
    <n v="13698.9"/>
    <n v="1095.912"/>
    <n v="2054.835"/>
    <n v="1095.912"/>
    <n v="5068.5929999999998"/>
    <n v="3424.7249999999999"/>
    <n v="26438.877"/>
    <n v="1005.49926"/>
    <n v="2010.9985200000001"/>
    <n v="0"/>
    <n v="79316.630999999994"/>
    <n v="4.0684931506849313"/>
    <n v="881.29589999999996"/>
    <n v="71710.926657534234"/>
    <n v="151027.55765753423"/>
  </r>
  <r>
    <s v="G07739"/>
    <x v="0"/>
    <s v="Tomoko Vierra  "/>
    <d v="2011-04-09T00:00:00"/>
    <s v="Banda 15"/>
    <x v="2"/>
    <n v="14229"/>
    <n v="1422.9"/>
    <n v="1992.0600000000002"/>
    <n v="1849.77"/>
    <n v="5549.31"/>
    <n v="5549.31"/>
    <n v="30592.350000000002"/>
    <n v="1239.3459000000003"/>
    <n v="2478.6918000000005"/>
    <n v="0"/>
    <n v="91777.05"/>
    <n v="6.7397260273972606"/>
    <n v="1019.7450000000001"/>
    <n v="137456.03835616441"/>
    <n v="229233.0883561644"/>
  </r>
  <r>
    <s v="R07980"/>
    <x v="3"/>
    <s v="Sandy Faison  "/>
    <d v="2012-02-25T00:00:00"/>
    <s v="Banda 17"/>
    <x v="2"/>
    <n v="27176"/>
    <n v="1902.3200000000002"/>
    <n v="271.76"/>
    <n v="1358.8000000000002"/>
    <n v="10598.640000000001"/>
    <n v="8152.7999999999993"/>
    <n v="49460.319999999992"/>
    <n v="1896.8847999999998"/>
    <n v="3793.7695999999996"/>
    <n v="0"/>
    <n v="148380.95999999996"/>
    <n v="5.8575342465753426"/>
    <n v="1648.6773333333331"/>
    <n v="193143.6788310502"/>
    <n v="341524.63883105014"/>
  </r>
  <r>
    <s v="R07802"/>
    <x v="6"/>
    <s v="Concepcion Sevin  "/>
    <d v="2015-08-16T00:00:00"/>
    <s v="Banda 17"/>
    <x v="2"/>
    <n v="28037"/>
    <n v="2242.96"/>
    <n v="1962.5900000000001"/>
    <n v="3364.44"/>
    <n v="8691.4699999999993"/>
    <n v="7569.9900000000007"/>
    <n v="51868.45"/>
    <n v="2013.0565999999999"/>
    <n v="4026.1131999999998"/>
    <n v="0"/>
    <n v="155605.34999999998"/>
    <n v="2.3835616438356166"/>
    <n v="1728.9483333333333"/>
    <n v="82421.098630136999"/>
    <n v="238026.44863013696"/>
  </r>
  <r>
    <s v="L-7404"/>
    <x v="1"/>
    <s v="Janene Wellman  "/>
    <d v="2012-04-05T00:00:00"/>
    <s v="Banda 15"/>
    <x v="0"/>
    <n v="15004.000000000002"/>
    <n v="750.20000000000016"/>
    <n v="1200.3200000000002"/>
    <n v="300.08000000000004"/>
    <n v="6001.6000000000013"/>
    <n v="6001.6000000000013"/>
    <n v="29257.80000000001"/>
    <n v="1158.3088000000002"/>
    <n v="2316.6176000000005"/>
    <n v="2316.6176000000005"/>
    <n v="87773.400000000023"/>
    <n v="5.7479452054794518"/>
    <n v="975.26000000000033"/>
    <n v="112114.82082191785"/>
    <n v="199888.22082191787"/>
  </r>
  <r>
    <s v="G-8111"/>
    <x v="0"/>
    <s v="Gaylord Damian  "/>
    <d v="2011-04-01T00:00:00"/>
    <s v="Banda 15"/>
    <x v="4"/>
    <n v="12603.75"/>
    <n v="630.1875"/>
    <n v="126.03750000000001"/>
    <n v="1890.5625"/>
    <n v="4285.2750000000005"/>
    <n v="3276.9749999999999"/>
    <n v="22812.787499999999"/>
    <n v="873.43987500000003"/>
    <n v="1746.8797500000001"/>
    <n v="1746.8797500000001"/>
    <n v="68438.362499999988"/>
    <n v="6.7616438356164386"/>
    <n v="760.42624999999998"/>
    <n v="102834.62931506849"/>
    <n v="171272.99181506847"/>
  </r>
  <r>
    <s v="L-7461"/>
    <x v="4"/>
    <s v="Daysi Armas  "/>
    <d v="2014-08-04T00:00:00"/>
    <s v="Banda 15"/>
    <x v="2"/>
    <n v="8119"/>
    <n v="405.95000000000005"/>
    <n v="487.14"/>
    <n v="649.52"/>
    <n v="2029.75"/>
    <n v="2110.94"/>
    <n v="13802.300000000001"/>
    <n v="528.54690000000005"/>
    <n v="1057.0938000000001"/>
    <n v="0"/>
    <n v="41406.9"/>
    <n v="3.4164383561643836"/>
    <n v="460.07666666666671"/>
    <n v="31436.47141552512"/>
    <n v="72843.371415525122"/>
  </r>
  <r>
    <s v="A08172"/>
    <x v="0"/>
    <s v="Elayne Gauger  "/>
    <d v="2013-01-23T00:00:00"/>
    <s v="Banda 15"/>
    <x v="1"/>
    <n v="8653.5"/>
    <n v="692.28"/>
    <n v="778.81499999999994"/>
    <n v="519.21"/>
    <n v="3028.7249999999999"/>
    <n v="2682.585"/>
    <n v="16355.115000000002"/>
    <n v="636.89760000000001"/>
    <n v="1273.7952"/>
    <n v="0"/>
    <n v="49065.345000000001"/>
    <n v="4.9452054794520546"/>
    <n v="545.17050000000006"/>
    <n v="53919.602876712335"/>
    <n v="102984.94787671234"/>
  </r>
  <r>
    <s v="L07485"/>
    <x v="1"/>
    <s v="Marinda Skelley  "/>
    <d v="2015-09-01T00:00:00"/>
    <s v="Banda 17"/>
    <x v="4"/>
    <n v="32463.75"/>
    <n v="3246.375"/>
    <n v="1623.1875"/>
    <n v="2597.1"/>
    <n v="12336.225"/>
    <n v="11686.949999999999"/>
    <n v="63953.587499999994"/>
    <n v="2551.6507499999998"/>
    <n v="5103.3014999999996"/>
    <n v="5103.3014999999996"/>
    <n v="191860.76249999998"/>
    <n v="2.3397260273972602"/>
    <n v="2131.7862499999997"/>
    <n v="99755.915479452029"/>
    <n v="291616.67797945201"/>
  </r>
  <r>
    <s v="L07516"/>
    <x v="0"/>
    <s v="Shenika Lamont  "/>
    <d v="2013-04-26T00:00:00"/>
    <s v="Banda 17"/>
    <x v="0"/>
    <n v="28103.9"/>
    <n v="1967.2730000000004"/>
    <n v="1967.2730000000004"/>
    <n v="3653.5070000000005"/>
    <n v="7588.0530000000008"/>
    <n v="10960.521000000001"/>
    <n v="54240.527000000002"/>
    <n v="2217.3977100000002"/>
    <n v="4434.7954200000004"/>
    <n v="4434.7954200000004"/>
    <n v="162721.58100000001"/>
    <n v="4.6904109589041099"/>
    <n v="1808.0175666666667"/>
    <n v="169606.90817168952"/>
    <n v="332328.48917168949"/>
  </r>
  <r>
    <s v="A-7416"/>
    <x v="7"/>
    <s v="Santa Brister  "/>
    <d v="2016-11-09T00:00:00"/>
    <s v="Banda 15"/>
    <x v="2"/>
    <n v="8954"/>
    <n v="626.78000000000009"/>
    <n v="268.62"/>
    <n v="1074.48"/>
    <n v="3312.98"/>
    <n v="2238.5"/>
    <n v="16475.36"/>
    <n v="626.78000000000009"/>
    <n v="1253.5600000000002"/>
    <n v="0"/>
    <n v="49426.080000000002"/>
    <n v="1.1479452054794521"/>
    <n v="549.17866666666669"/>
    <n v="12608.540347031965"/>
    <n v="62034.620347031967"/>
  </r>
  <r>
    <s v="A-8272"/>
    <x v="1"/>
    <s v="Brigida Arzate  "/>
    <d v="2015-07-10T00:00:00"/>
    <s v="Banda 15"/>
    <x v="4"/>
    <n v="11311.25"/>
    <n v="791.78750000000002"/>
    <n v="1583.575"/>
    <n v="1470.4625000000001"/>
    <n v="3054.0375000000004"/>
    <n v="4524.5"/>
    <n v="22735.612500000003"/>
    <n v="932.04700000000003"/>
    <n v="1864.0940000000001"/>
    <n v="1864.0940000000001"/>
    <n v="68206.837500000009"/>
    <n v="2.484931506849315"/>
    <n v="757.8537500000001"/>
    <n v="37664.293219178086"/>
    <n v="105871.13071917809"/>
  </r>
  <r>
    <s v="G08130"/>
    <x v="1"/>
    <s v="Mayme Gorney  "/>
    <d v="2012-07-22T00:00:00"/>
    <s v="Banda 17"/>
    <x v="0"/>
    <n v="26851.000000000004"/>
    <n v="2416.59"/>
    <n v="1611.0600000000002"/>
    <n v="268.51000000000005"/>
    <n v="9129.340000000002"/>
    <n v="8055.3000000000011"/>
    <n v="48331.80000000001"/>
    <n v="1866.1445000000003"/>
    <n v="3732.2890000000007"/>
    <n v="3732.2890000000007"/>
    <n v="144995.40000000002"/>
    <n v="5.4520547945205475"/>
    <n v="1611.0600000000004"/>
    <n v="175671.74794520551"/>
    <n v="320667.14794520556"/>
  </r>
  <r>
    <s v="G08229"/>
    <x v="0"/>
    <s v="Veola Frase  "/>
    <d v="2017-06-10T00:00:00"/>
    <s v="Banda 17"/>
    <x v="1"/>
    <n v="27988.2"/>
    <n v="2518.9380000000001"/>
    <n v="1119.528"/>
    <n v="1399.41"/>
    <n v="11195.28"/>
    <n v="10075.752"/>
    <n v="54297.108"/>
    <n v="2146.6949400000003"/>
    <n v="4293.3898800000006"/>
    <n v="0"/>
    <n v="162891.32399999999"/>
    <n v="0.56438356164383563"/>
    <n v="1809.9036000000001"/>
    <n v="20429.596799999999"/>
    <n v="183320.92079999999"/>
  </r>
  <r>
    <s v="A08377"/>
    <x v="1"/>
    <s v="Daysi Armas  "/>
    <d v="2016-09-08T00:00:00"/>
    <s v="Banda 15"/>
    <x v="2"/>
    <n v="9705"/>
    <n v="582.29999999999995"/>
    <n v="97.05"/>
    <n v="1455.75"/>
    <n v="2814.45"/>
    <n v="2911.5"/>
    <n v="17566.05"/>
    <n v="690.99599999999998"/>
    <n v="1381.992"/>
    <n v="0"/>
    <n v="52698.149999999994"/>
    <n v="1.3178082191780822"/>
    <n v="585.53499999999997"/>
    <n v="15432.456712328765"/>
    <n v="68130.606712328765"/>
  </r>
  <r>
    <s v="R-8298"/>
    <x v="1"/>
    <s v="Shannan Dingess  "/>
    <d v="2015-08-07T00:00:00"/>
    <s v="Banda 18"/>
    <x v="0"/>
    <n v="39694.600000000006"/>
    <n v="2381.6760000000004"/>
    <n v="3175.5680000000007"/>
    <n v="3572.5140000000006"/>
    <n v="13099.218000000003"/>
    <n v="9923.6500000000015"/>
    <n v="71847.22600000001"/>
    <n v="2727.0190200000006"/>
    <n v="5454.0380400000013"/>
    <n v="5454.0380400000013"/>
    <n v="215541.67800000001"/>
    <n v="2.408219178082192"/>
    <n v="2394.9075333333335"/>
    <n v="115349.245030137"/>
    <n v="330890.92303013703"/>
  </r>
  <r>
    <s v="A07503"/>
    <x v="3"/>
    <s v="Sha Desimone  "/>
    <d v="2013-10-11T00:00:00"/>
    <s v="Banda 15"/>
    <x v="0"/>
    <n v="10304.800000000001"/>
    <n v="1030.4800000000002"/>
    <n v="515.24000000000012"/>
    <n v="1339.6240000000003"/>
    <n v="2576.2000000000003"/>
    <n v="3400.5840000000007"/>
    <n v="19166.928"/>
    <n v="773.89048000000003"/>
    <n v="1547.7809600000001"/>
    <n v="1547.7809600000001"/>
    <n v="57500.784"/>
    <n v="4.2301369863013702"/>
    <n v="638.89760000000001"/>
    <n v="54052.487364383574"/>
    <n v="111553.27136438357"/>
  </r>
  <r>
    <s v="L-7711"/>
    <x v="0"/>
    <s v="Aretha Newbern  "/>
    <d v="2012-05-07T00:00:00"/>
    <s v="Banda 16"/>
    <x v="2"/>
    <n v="18876"/>
    <n v="1132.56"/>
    <n v="2453.88"/>
    <n v="2076.36"/>
    <n v="5662.8"/>
    <n v="5662.8"/>
    <n v="35864.400000000001"/>
    <n v="1402.4868000000001"/>
    <n v="2804.9736000000003"/>
    <n v="0"/>
    <n v="107593.20000000001"/>
    <n v="5.6602739726027398"/>
    <n v="1195.48"/>
    <n v="135334.88657534245"/>
    <n v="242928.08657534246"/>
  </r>
  <r>
    <s v="L-7583"/>
    <x v="0"/>
    <s v="Pandora Chang  "/>
    <d v="2014-11-25T00:00:00"/>
    <s v="Banda 15"/>
    <x v="1"/>
    <n v="12936.6"/>
    <n v="1034.9280000000001"/>
    <n v="1293.6600000000001"/>
    <n v="1681.758"/>
    <n v="3363.5160000000001"/>
    <n v="3234.15"/>
    <n v="23544.612000000001"/>
    <n v="913.32396000000017"/>
    <n v="1826.6479200000003"/>
    <n v="0"/>
    <n v="70633.83600000001"/>
    <n v="3.106849315068493"/>
    <n v="784.82040000000006"/>
    <n v="48766.374443835615"/>
    <n v="119400.21044383562"/>
  </r>
  <r>
    <s v="R07673"/>
    <x v="1"/>
    <s v="Shonta Stefan  "/>
    <d v="2017-04-15T00:00:00"/>
    <s v="Banda 17"/>
    <x v="1"/>
    <n v="26811.9"/>
    <n v="1608.7139999999999"/>
    <n v="2413.0709999999999"/>
    <n v="2413.0709999999999"/>
    <n v="10456.641000000001"/>
    <n v="10188.522000000001"/>
    <n v="53891.919000000009"/>
    <n v="2144.9520000000002"/>
    <n v="4289.9040000000005"/>
    <n v="0"/>
    <n v="161675.75700000004"/>
    <n v="0.71780821917808224"/>
    <n v="1796.3973000000003"/>
    <n v="25789.374936986307"/>
    <n v="187465.13193698635"/>
  </r>
  <r>
    <s v="G-7750"/>
    <x v="0"/>
    <s v="Ladawn Karner  "/>
    <d v="2011-01-12T00:00:00"/>
    <s v="Banda 15"/>
    <x v="2"/>
    <n v="10297"/>
    <n v="514.85"/>
    <n v="102.97"/>
    <n v="205.94"/>
    <n v="3500.9800000000005"/>
    <n v="3706.92"/>
    <n v="18328.660000000003"/>
    <n v="718.73060000000009"/>
    <n v="1437.4612000000002"/>
    <n v="0"/>
    <n v="54985.98000000001"/>
    <n v="6.978082191780822"/>
    <n v="610.95533333333344"/>
    <n v="85265.930630136994"/>
    <n v="140251.91063013702"/>
  </r>
  <r>
    <s v="R-7407"/>
    <x v="7"/>
    <s v="Tomoko Parente  "/>
    <d v="2014-01-18T00:00:00"/>
    <s v="Banda 16"/>
    <x v="2"/>
    <n v="15454"/>
    <n v="1236.32"/>
    <n v="463.62"/>
    <n v="2318.1"/>
    <n v="4945.28"/>
    <n v="4945.28"/>
    <n v="29362.599999999995"/>
    <n v="1166.777"/>
    <n v="2333.5540000000001"/>
    <n v="0"/>
    <n v="88087.799999999988"/>
    <n v="3.9589041095890409"/>
    <n v="978.75333333333322"/>
    <n v="77495.811872146107"/>
    <n v="165583.61187214608"/>
  </r>
  <r>
    <s v="R07704"/>
    <x v="0"/>
    <s v="Porsche Lockamy  "/>
    <d v="2017-11-01T00:00:00"/>
    <s v="Banda 16"/>
    <x v="2"/>
    <n v="14936"/>
    <n v="746.80000000000007"/>
    <n v="298.72000000000003"/>
    <n v="896.16"/>
    <n v="4630.16"/>
    <n v="5376.96"/>
    <n v="26884.799999999999"/>
    <n v="1064.9368000000002"/>
    <n v="2129.8736000000004"/>
    <n v="0"/>
    <n v="80654.399999999994"/>
    <n v="0.16986301369863013"/>
    <n v="896.16"/>
    <n v="3044.4887671232877"/>
    <n v="83698.888767123281"/>
  </r>
  <r>
    <s v="G08185"/>
    <x v="0"/>
    <s v="Heide Kardos  "/>
    <d v="2013-06-27T00:00:00"/>
    <s v="Banda 15"/>
    <x v="4"/>
    <n v="18208.75"/>
    <n v="1638.7874999999999"/>
    <n v="1456.7"/>
    <n v="1820.875"/>
    <n v="5280.5374999999995"/>
    <n v="5826.8"/>
    <n v="34232.449999999997"/>
    <n v="1360.1936249999999"/>
    <n v="2720.3872499999998"/>
    <n v="2720.3872499999998"/>
    <n v="102697.34999999999"/>
    <n v="4.5205479452054798"/>
    <n v="1141.0816666666665"/>
    <n v="103166.28767123287"/>
    <n v="205863.63767123286"/>
  </r>
  <r>
    <s v="R08293"/>
    <x v="5"/>
    <s v="Gemma Percell  "/>
    <d v="2012-09-02T00:00:00"/>
    <s v="Banda 17"/>
    <x v="2"/>
    <n v="28230"/>
    <n v="2823"/>
    <n v="1129.2"/>
    <n v="1693.8"/>
    <n v="8186.7"/>
    <n v="10445.1"/>
    <n v="52507.799999999996"/>
    <n v="2122.8960000000002"/>
    <n v="4245.7920000000004"/>
    <n v="0"/>
    <n v="157523.4"/>
    <n v="5.3369863013698629"/>
    <n v="1750.2599999999998"/>
    <n v="186822.27287671232"/>
    <n v="344345.67287671228"/>
  </r>
  <r>
    <s v="G-8138"/>
    <x v="3"/>
    <s v="Herlinda Thorp  "/>
    <d v="2017-06-15T00:00:00"/>
    <s v="Banda 16"/>
    <x v="0"/>
    <n v="21699.7"/>
    <n v="1952.973"/>
    <n v="1518.9790000000003"/>
    <n v="1735.9760000000001"/>
    <n v="6509.91"/>
    <n v="7594.8949999999995"/>
    <n v="41012.432999999997"/>
    <n v="1642.6672899999999"/>
    <n v="3285.3345799999997"/>
    <n v="3285.3345799999997"/>
    <n v="123037.299"/>
    <n v="0.55068493150684927"/>
    <n v="1367.0810999999999"/>
    <n v="15056.619238356161"/>
    <n v="138093.91823835616"/>
  </r>
  <r>
    <s v="R07452"/>
    <x v="3"/>
    <s v="Elayne Gauger  "/>
    <d v="2012-01-21T00:00:00"/>
    <s v="Banda 15"/>
    <x v="2"/>
    <n v="15129"/>
    <n v="1361.61"/>
    <n v="2269.35"/>
    <n v="453.87"/>
    <n v="4084.8300000000004"/>
    <n v="5900.31"/>
    <n v="29198.97"/>
    <n v="1184.6007"/>
    <n v="2369.2013999999999"/>
    <n v="0"/>
    <n v="87596.91"/>
    <n v="5.9534246575342467"/>
    <n v="973.29900000000009"/>
    <n v="115889.24531506852"/>
    <n v="203486.15531506852"/>
  </r>
  <r>
    <s v="G-7480"/>
    <x v="0"/>
    <s v="Kelley Bonenfant  "/>
    <d v="2013-06-03T00:00:00"/>
    <s v="Banda 20"/>
    <x v="2"/>
    <n v="57775"/>
    <n v="5199.75"/>
    <n v="4622"/>
    <n v="8088.5000000000009"/>
    <n v="22532.25"/>
    <n v="17910.25"/>
    <n v="116127.75"/>
    <n v="4564.2250000000004"/>
    <n v="9128.4500000000007"/>
    <n v="0"/>
    <n v="348383.25"/>
    <n v="4.5863013698630137"/>
    <n v="3870.9250000000002"/>
    <n v="355064.57260273973"/>
    <n v="703447.82260273979"/>
  </r>
  <r>
    <s v="G-7760"/>
    <x v="3"/>
    <s v="Margurite Everton  "/>
    <d v="2012-04-14T00:00:00"/>
    <s v="Banda 18"/>
    <x v="1"/>
    <n v="34017.300000000003"/>
    <n v="2721.3840000000005"/>
    <n v="340.17300000000006"/>
    <n v="3401.7300000000005"/>
    <n v="11225.709000000001"/>
    <n v="11906.055"/>
    <n v="63612.35100000001"/>
    <n v="2537.6905800000004"/>
    <n v="5075.3811600000008"/>
    <n v="0"/>
    <n v="190837.05300000001"/>
    <n v="5.7232876712328764"/>
    <n v="2120.4117000000001"/>
    <n v="242714.52281095891"/>
    <n v="433551.57581095892"/>
  </r>
  <r>
    <s v="R08301"/>
    <x v="0"/>
    <s v="Sterling Huston  "/>
    <d v="2014-04-18T00:00:00"/>
    <s v="Banda 15"/>
    <x v="1"/>
    <n v="11178"/>
    <n v="1117.8"/>
    <n v="335.34"/>
    <n v="223.56"/>
    <n v="3018.0600000000004"/>
    <n v="4135.8599999999997"/>
    <n v="20008.62"/>
    <n v="807.05160000000001"/>
    <n v="1614.1032"/>
    <n v="0"/>
    <n v="60025.86"/>
    <n v="3.7123287671232879"/>
    <n v="666.95399999999995"/>
    <n v="49519.050410958902"/>
    <n v="109544.9104109589"/>
  </r>
  <r>
    <s v="G-8319"/>
    <x v="1"/>
    <s v="Brigida Arzate  "/>
    <d v="2013-03-22T00:00:00"/>
    <s v="Banda 15"/>
    <x v="0"/>
    <n v="10835"/>
    <n v="866.80000000000007"/>
    <n v="541.75"/>
    <n v="541.75"/>
    <n v="3467.2000000000003"/>
    <n v="2925.4500000000003"/>
    <n v="19177.95"/>
    <n v="734.61300000000006"/>
    <n v="1469.2260000000001"/>
    <n v="1469.2260000000001"/>
    <n v="57533.850000000006"/>
    <n v="4.7863013698630139"/>
    <n v="639.26499999999999"/>
    <n v="61194.298904109586"/>
    <n v="118728.14890410959"/>
  </r>
  <r>
    <s v="G-7987"/>
    <x v="1"/>
    <s v="Sarai Darosa  "/>
    <d v="2013-10-31T00:00:00"/>
    <s v="Banda 16"/>
    <x v="2"/>
    <n v="15013"/>
    <n v="1201.04"/>
    <n v="1351.1699999999998"/>
    <n v="1951.69"/>
    <n v="4503.8999999999996"/>
    <n v="4654.03"/>
    <n v="28674.829999999994"/>
    <n v="1134.9828"/>
    <n v="2269.9656"/>
    <n v="0"/>
    <n v="86024.489999999991"/>
    <n v="4.1753424657534248"/>
    <n v="955.82766666666646"/>
    <n v="79818.156931506834"/>
    <n v="165842.64693150681"/>
  </r>
  <r>
    <s v="A-7664"/>
    <x v="3"/>
    <s v="Lean Hersom  "/>
    <d v="2017-10-23T00:00:00"/>
    <s v="Banda 15"/>
    <x v="2"/>
    <n v="13044"/>
    <n v="652.20000000000005"/>
    <n v="1956.6"/>
    <n v="782.64"/>
    <n v="4826.28"/>
    <n v="4565.3999999999996"/>
    <n v="25827.120000000003"/>
    <n v="1012.2144000000001"/>
    <n v="2024.4288000000001"/>
    <n v="0"/>
    <n v="77481.360000000015"/>
    <n v="0.19452054794520549"/>
    <n v="860.90400000000011"/>
    <n v="3349.2703561643839"/>
    <n v="80830.630356164402"/>
  </r>
  <r>
    <s v="A07809"/>
    <x v="2"/>
    <s v="Henry Maberry  "/>
    <d v="2017-10-30T00:00:00"/>
    <s v="Banda 17"/>
    <x v="0"/>
    <n v="25671.800000000003"/>
    <n v="2310.462"/>
    <n v="2310.462"/>
    <n v="3080.6160000000004"/>
    <n v="7444.8220000000001"/>
    <n v="8728.4120000000021"/>
    <n v="49546.574000000008"/>
    <n v="1989.5645000000004"/>
    <n v="3979.1290000000008"/>
    <n v="3979.1290000000008"/>
    <n v="148639.72200000001"/>
    <n v="0.17534246575342466"/>
    <n v="1651.552466666667"/>
    <n v="5791.7456365296821"/>
    <n v="154431.46763652971"/>
  </r>
  <r>
    <s v="R-7707"/>
    <x v="0"/>
    <s v="Candelaria Loya  "/>
    <d v="2012-04-17T00:00:00"/>
    <s v="Banda 16"/>
    <x v="1"/>
    <n v="16810.2"/>
    <n v="840.5100000000001"/>
    <n v="2017.2239999999999"/>
    <n v="168.102"/>
    <n v="5715.4680000000008"/>
    <n v="4706.8560000000007"/>
    <n v="30258.359999999997"/>
    <n v="1144.7746200000001"/>
    <n v="2289.5492400000003"/>
    <n v="0"/>
    <n v="90775.079999999987"/>
    <n v="5.7150684931506852"/>
    <n v="1008.6119999999999"/>
    <n v="115285.73326027396"/>
    <n v="206060.81326027395"/>
  </r>
  <r>
    <s v="A-7708"/>
    <x v="0"/>
    <s v="Margarete Sauer  "/>
    <d v="2015-08-28T00:00:00"/>
    <s v="Banda 19"/>
    <x v="4"/>
    <n v="57995"/>
    <n v="4639.6000000000004"/>
    <n v="1159.9000000000001"/>
    <n v="4059.6500000000005"/>
    <n v="17398.5"/>
    <n v="18558.400000000001"/>
    <n v="103811.04999999999"/>
    <n v="4088.6475"/>
    <n v="8177.2950000000001"/>
    <n v="8177.2950000000001"/>
    <n v="311433.14999999997"/>
    <n v="2.3506849315068492"/>
    <n v="3460.3683333333329"/>
    <n v="162684.71397260271"/>
    <n v="474117.86397260264"/>
  </r>
  <r>
    <s v="R07661"/>
    <x v="3"/>
    <s v="Elayne Gauger  "/>
    <d v="2011-04-17T00:00:00"/>
    <s v="Banda 15"/>
    <x v="0"/>
    <n v="14124.000000000002"/>
    <n v="847.44"/>
    <n v="1129.92"/>
    <n v="1553.64"/>
    <n v="4095.96"/>
    <n v="5084.6400000000003"/>
    <n v="26835.600000000002"/>
    <n v="1076.2488000000001"/>
    <n v="2152.4976000000001"/>
    <n v="2152.4976000000001"/>
    <n v="80506.8"/>
    <n v="6.7178082191780826"/>
    <n v="894.5200000000001"/>
    <n v="120184.27616438358"/>
    <n v="200691.07616438359"/>
  </r>
  <r>
    <s v="G-7665"/>
    <x v="1"/>
    <s v="Valeria Boothby  "/>
    <d v="2016-08-30T00:00:00"/>
    <s v="Banda 18"/>
    <x v="1"/>
    <n v="36738.9"/>
    <n v="3306.5010000000002"/>
    <n v="4776.0570000000007"/>
    <n v="1469.556"/>
    <n v="12491.226000000001"/>
    <n v="13593.393"/>
    <n v="72375.633000000002"/>
    <n v="2891.3514299999997"/>
    <n v="5782.7028599999994"/>
    <n v="0"/>
    <n v="217126.899"/>
    <n v="1.3424657534246576"/>
    <n v="2412.5210999999999"/>
    <n v="64774.539123287672"/>
    <n v="281901.43812328769"/>
  </r>
  <r>
    <s v="L-8053"/>
    <x v="0"/>
    <s v="Porsche Lockamy  "/>
    <d v="2012-05-07T00:00:00"/>
    <s v="Banda 15"/>
    <x v="4"/>
    <n v="17103.75"/>
    <n v="1026.2249999999999"/>
    <n v="2223.4875000000002"/>
    <n v="1368.3"/>
    <n v="6157.3499999999995"/>
    <n v="6670.4625000000005"/>
    <n v="34549.574999999997"/>
    <n v="1383.6933749999998"/>
    <n v="2767.3867499999997"/>
    <n v="2767.3867499999997"/>
    <n v="103648.72499999999"/>
    <n v="5.6602739726027398"/>
    <n v="1151.6524999999999"/>
    <n v="130373.37342465753"/>
    <n v="234022.09842465754"/>
  </r>
  <r>
    <s v="G08165"/>
    <x v="0"/>
    <s v="Alysia Thaxton  "/>
    <d v="2011-03-15T00:00:00"/>
    <s v="Banda 15"/>
    <x v="1"/>
    <n v="7866"/>
    <n v="707.93999999999994"/>
    <n v="393.3"/>
    <n v="943.92"/>
    <n v="3067.7400000000002"/>
    <n v="2045.16"/>
    <n v="15024.06"/>
    <n v="576.57780000000002"/>
    <n v="1153.1556"/>
    <n v="0"/>
    <n v="45072.18"/>
    <n v="6.8082191780821919"/>
    <n v="500.80199999999996"/>
    <n v="68191.395616438356"/>
    <n v="113263.57561643835"/>
  </r>
  <r>
    <s v="R-7387"/>
    <x v="3"/>
    <s v="Aisha Fermin  "/>
    <d v="2013-03-08T00:00:00"/>
    <s v="Banda 15"/>
    <x v="2"/>
    <n v="12395"/>
    <n v="619.75"/>
    <n v="371.84999999999997"/>
    <n v="991.6"/>
    <n v="3966.4"/>
    <n v="3346.65"/>
    <n v="21691.250000000004"/>
    <n v="826.74649999999997"/>
    <n v="1653.4929999999999"/>
    <n v="0"/>
    <n v="65073.750000000015"/>
    <n v="4.8246575342465752"/>
    <n v="723.04166666666674"/>
    <n v="69768.568493150698"/>
    <n v="134842.3184931507"/>
  </r>
  <r>
    <s v="L-8311"/>
    <x v="1"/>
    <s v="Lyla Falzone  "/>
    <d v="2014-07-08T00:00:00"/>
    <s v="Banda 16"/>
    <x v="4"/>
    <n v="28140"/>
    <n v="1407"/>
    <n v="844.19999999999993"/>
    <n v="2814"/>
    <n v="8723.4"/>
    <n v="8160.5999999999995"/>
    <n v="50089.2"/>
    <n v="1936.0319999999999"/>
    <n v="3872.0639999999999"/>
    <n v="3872.0639999999999"/>
    <n v="150267.59999999998"/>
    <n v="3.4904109589041097"/>
    <n v="1669.6399999999999"/>
    <n v="116554.59506849314"/>
    <n v="266822.19506849314"/>
  </r>
  <r>
    <s v="L-7553"/>
    <x v="0"/>
    <s v="Tyrell Herrmann  "/>
    <d v="2011-09-13T00:00:00"/>
    <s v="Banda 17"/>
    <x v="1"/>
    <n v="28998"/>
    <n v="2319.84"/>
    <n v="2609.8199999999997"/>
    <n v="3479.7599999999998"/>
    <n v="8989.3799999999992"/>
    <n v="8699.4"/>
    <n v="55096.200000000004"/>
    <n v="2166.1505999999999"/>
    <n v="4332.3011999999999"/>
    <n v="0"/>
    <n v="165288.6"/>
    <n v="6.3095890410958901"/>
    <n v="1836.5400000000002"/>
    <n v="231756.25315068493"/>
    <n v="397044.85315068497"/>
  </r>
  <r>
    <s v="G-7828"/>
    <x v="1"/>
    <s v="Noble Portis  "/>
    <d v="2014-06-23T00:00:00"/>
    <s v="Banda 15"/>
    <x v="4"/>
    <n v="15817.5"/>
    <n v="1265.4000000000001"/>
    <n v="1423.575"/>
    <n v="2056.2750000000001"/>
    <n v="6327"/>
    <n v="6010.65"/>
    <n v="32900.400000000001"/>
    <n v="1320.76125"/>
    <n v="2641.5225"/>
    <n v="2641.5225"/>
    <n v="98701.200000000012"/>
    <n v="3.5315068493150683"/>
    <n v="1096.68"/>
    <n v="77458.658630136997"/>
    <n v="176159.85863013699"/>
  </r>
  <r>
    <s v="G-7713"/>
    <x v="2"/>
    <s v="Graciela Hufford  "/>
    <d v="2012-07-18T00:00:00"/>
    <s v="Banda 15"/>
    <x v="2"/>
    <n v="13753"/>
    <n v="1237.77"/>
    <n v="137.53"/>
    <n v="1925.42"/>
    <n v="3850.84"/>
    <n v="5226.1400000000003"/>
    <n v="26130.7"/>
    <n v="1069.9834000000001"/>
    <n v="2139.9668000000001"/>
    <n v="0"/>
    <n v="78392.100000000006"/>
    <n v="5.463013698630137"/>
    <n v="871.02333333333331"/>
    <n v="95168.24803652968"/>
    <n v="173560.34803652967"/>
  </r>
  <r>
    <s v="A07528"/>
    <x v="3"/>
    <s v="Quinn Coller  "/>
    <d v="2017-09-18T00:00:00"/>
    <s v="Banda 16"/>
    <x v="0"/>
    <n v="18481.100000000002"/>
    <n v="1478.4880000000003"/>
    <n v="924.05500000000018"/>
    <n v="924.05500000000018"/>
    <n v="6653.1960000000008"/>
    <n v="4989.8970000000008"/>
    <n v="33450.791000000005"/>
    <n v="1275.1959000000002"/>
    <n v="2550.3918000000003"/>
    <n v="2550.3918000000003"/>
    <n v="100352.37300000002"/>
    <n v="0.29041095890410956"/>
    <n v="1115.0263666666667"/>
    <n v="6476.3175269406393"/>
    <n v="106828.69052694066"/>
  </r>
  <r>
    <s v="G-7366"/>
    <x v="3"/>
    <s v="Nathalie Boettcher  "/>
    <d v="2015-05-12T00:00:00"/>
    <s v="Banda 16"/>
    <x v="4"/>
    <n v="20205"/>
    <n v="1818.45"/>
    <n v="1616.4"/>
    <n v="1616.4"/>
    <n v="7879.95"/>
    <n v="5859.45"/>
    <n v="38995.65"/>
    <n v="1507.2930000000001"/>
    <n v="3014.5860000000002"/>
    <n v="3014.5860000000002"/>
    <n v="116986.95000000001"/>
    <n v="2.6465753424657534"/>
    <n v="1299.855"/>
    <n v="68803.283835616428"/>
    <n v="185790.23383561644"/>
  </r>
  <r>
    <s v="R-8396"/>
    <x v="1"/>
    <s v="Justa Boer  "/>
    <d v="2014-09-07T00:00:00"/>
    <s v="Banda 15"/>
    <x v="2"/>
    <n v="15162"/>
    <n v="909.71999999999991"/>
    <n v="2274.2999999999997"/>
    <n v="1667.82"/>
    <n v="5609.94"/>
    <n v="6064.8"/>
    <n v="31688.579999999998"/>
    <n v="1276.6403999999998"/>
    <n v="2553.2807999999995"/>
    <n v="0"/>
    <n v="95065.739999999991"/>
    <n v="3.3232876712328765"/>
    <n v="1056.2859999999998"/>
    <n v="70206.844821917795"/>
    <n v="165272.58482191779"/>
  </r>
  <r>
    <s v="L07397"/>
    <x v="3"/>
    <s v="Tanner Cambridge  "/>
    <d v="2011-08-27T00:00:00"/>
    <s v="Banda 17"/>
    <x v="4"/>
    <n v="40916.25"/>
    <n v="2454.9749999999999"/>
    <n v="5728.2750000000005"/>
    <n v="3682.4625000000001"/>
    <n v="15548.174999999999"/>
    <n v="10229.0625"/>
    <n v="78559.199999999997"/>
    <n v="2970.5197500000004"/>
    <n v="5941.0395000000008"/>
    <n v="5941.0395000000008"/>
    <n v="235677.59999999998"/>
    <n v="6.3561643835616435"/>
    <n v="2618.64"/>
    <n v="332890.12602739723"/>
    <n v="568567.72602739721"/>
  </r>
  <r>
    <s v="R-7825"/>
    <x v="6"/>
    <s v="Trudy Gaulding  "/>
    <d v="2014-08-17T00:00:00"/>
    <s v="Banda 16"/>
    <x v="1"/>
    <n v="18745.2"/>
    <n v="1499.616"/>
    <n v="374.904"/>
    <n v="374.904"/>
    <n v="6935.7240000000002"/>
    <n v="5248.6560000000009"/>
    <n v="33179.004000000001"/>
    <n v="1261.55196"/>
    <n v="2523.10392"/>
    <n v="0"/>
    <n v="99537.012000000002"/>
    <n v="3.3808219178082193"/>
    <n v="1105.9667999999999"/>
    <n v="74781.535956164385"/>
    <n v="174318.5479561644"/>
  </r>
  <r>
    <s v="A07591"/>
    <x v="3"/>
    <s v="January Heslop  "/>
    <d v="2014-05-22T00:00:00"/>
    <s v="Banda 17"/>
    <x v="0"/>
    <n v="35156"/>
    <n v="2109.36"/>
    <n v="3164.04"/>
    <n v="351.56"/>
    <n v="13007.72"/>
    <n v="12656.16"/>
    <n v="66444.84"/>
    <n v="2601.5439999999999"/>
    <n v="5203.0879999999997"/>
    <n v="5203.0879999999997"/>
    <n v="199334.52"/>
    <n v="3.6191780821917807"/>
    <n v="2214.828"/>
    <n v="160317.13906849312"/>
    <n v="359651.65906849311"/>
  </r>
  <r>
    <s v="A07736"/>
    <x v="2"/>
    <s v="Davina Farraj  "/>
    <d v="2011-09-21T00:00:00"/>
    <s v="Banda 17"/>
    <x v="2"/>
    <n v="29887"/>
    <n v="2988.7000000000003"/>
    <n v="3287.57"/>
    <n v="896.61"/>
    <n v="11655.93"/>
    <n v="10759.32"/>
    <n v="59475.13"/>
    <n v="2355.0956000000001"/>
    <n v="4710.1912000000002"/>
    <n v="0"/>
    <n v="178425.38999999998"/>
    <n v="6.2876712328767121"/>
    <n v="1982.5043333333333"/>
    <n v="249306.7093150685"/>
    <n v="427732.09931506845"/>
  </r>
  <r>
    <s v="A07432"/>
    <x v="1"/>
    <s v="Mayra Stead  "/>
    <d v="2012-01-20T00:00:00"/>
    <s v="Banda 18"/>
    <x v="1"/>
    <n v="40658.400000000001"/>
    <n v="2846.0880000000002"/>
    <n v="5692.1760000000004"/>
    <n v="6098.76"/>
    <n v="10164.6"/>
    <n v="15450.192000000001"/>
    <n v="80910.216"/>
    <n v="3309.5937600000002"/>
    <n v="6619.1875200000004"/>
    <n v="0"/>
    <n v="242730.64799999999"/>
    <n v="5.956164383561644"/>
    <n v="2697.0072"/>
    <n v="321276.36453698634"/>
    <n v="564007.01253698627"/>
  </r>
  <r>
    <s v="G-8175"/>
    <x v="3"/>
    <s v="Tanner Cambridge  "/>
    <d v="2012-05-12T00:00:00"/>
    <s v="Banda 15"/>
    <x v="2"/>
    <n v="9891"/>
    <n v="593.45999999999992"/>
    <n v="1384.7400000000002"/>
    <n v="395.64"/>
    <n v="3165.12"/>
    <n v="3659.67"/>
    <n v="19089.629999999997"/>
    <n v="758.63969999999995"/>
    <n v="1517.2793999999999"/>
    <n v="0"/>
    <n v="57268.889999999992"/>
    <n v="5.646575342465753"/>
    <n v="636.32099999999991"/>
    <n v="71860.689369863001"/>
    <n v="129129.579369863"/>
  </r>
  <r>
    <s v="L-7940"/>
    <x v="3"/>
    <s v="Nathalie Boettcher  "/>
    <d v="2017-05-05T00:00:00"/>
    <s v="Banda 15"/>
    <x v="2"/>
    <n v="8775"/>
    <n v="614.25000000000011"/>
    <n v="87.75"/>
    <n v="87.75"/>
    <n v="3246.75"/>
    <n v="3422.25"/>
    <n v="16233.75"/>
    <n v="644.96249999999998"/>
    <n v="1289.925"/>
    <n v="0"/>
    <n v="48701.25"/>
    <n v="0.66301369863013704"/>
    <n v="541.125"/>
    <n v="7175.465753424658"/>
    <n v="55876.715753424658"/>
  </r>
  <r>
    <s v="G-7784"/>
    <x v="1"/>
    <s v="Brigida Arzate  "/>
    <d v="2012-04-02T00:00:00"/>
    <s v="Banda 15"/>
    <x v="2"/>
    <n v="12162"/>
    <n v="608.1"/>
    <n v="1702.68"/>
    <n v="1337.82"/>
    <n v="4864.8"/>
    <n v="4621.5600000000004"/>
    <n v="25296.960000000003"/>
    <n v="1005.7974"/>
    <n v="2011.5948000000001"/>
    <n v="0"/>
    <n v="75890.880000000005"/>
    <n v="5.7561643835616438"/>
    <n v="843.23200000000008"/>
    <n v="97075.640109589061"/>
    <n v="172966.52010958907"/>
  </r>
  <r>
    <s v="A07496"/>
    <x v="3"/>
    <s v="Adalberto Mcferrin  "/>
    <d v="2016-06-07T00:00:00"/>
    <s v="Banda 15"/>
    <x v="2"/>
    <n v="15191"/>
    <n v="1367.19"/>
    <n v="759.55000000000007"/>
    <n v="2278.65"/>
    <n v="5164.9400000000005"/>
    <n v="4709.21"/>
    <n v="29470.54"/>
    <n v="1166.6687999999999"/>
    <n v="2333.3375999999998"/>
    <n v="0"/>
    <n v="88411.62"/>
    <n v="1.5726027397260274"/>
    <n v="982.3513333333334"/>
    <n v="30896.967963470321"/>
    <n v="119308.58796347032"/>
  </r>
  <r>
    <s v="A08006"/>
    <x v="2"/>
    <s v="Shonta Stefan  "/>
    <d v="2016-07-01T00:00:00"/>
    <s v="Banda 15"/>
    <x v="0"/>
    <n v="11743.6"/>
    <n v="939.48800000000006"/>
    <n v="822.05200000000013"/>
    <n v="1526.6680000000001"/>
    <n v="4227.6959999999999"/>
    <n v="4345.1320000000005"/>
    <n v="23604.636000000002"/>
    <n v="948.88288000000011"/>
    <n v="1897.7657600000002"/>
    <n v="1897.7657600000002"/>
    <n v="70813.90800000001"/>
    <n v="1.5068493150684932"/>
    <n v="786.82120000000009"/>
    <n v="23712.419726027401"/>
    <n v="94526.327726027404"/>
  </r>
  <r>
    <s v="A08080"/>
    <x v="0"/>
    <s v="Mayme Gorney  "/>
    <d v="2012-05-28T00:00:00"/>
    <s v="Banda 17"/>
    <x v="1"/>
    <n v="25320.600000000002"/>
    <n v="2532.0600000000004"/>
    <n v="2785.2660000000001"/>
    <n v="2785.2660000000001"/>
    <n v="9368.6220000000012"/>
    <n v="7089.7680000000009"/>
    <n v="49881.582000000009"/>
    <n v="1939.5579600000003"/>
    <n v="3879.1159200000006"/>
    <n v="0"/>
    <n v="149644.74600000004"/>
    <n v="5.602739726027397"/>
    <n v="1662.7194000000004"/>
    <n v="186315.68071232879"/>
    <n v="335960.4267123288"/>
  </r>
  <r>
    <s v="G-8478"/>
    <x v="1"/>
    <s v="Charisse Weist  "/>
    <d v="2014-11-19T00:00:00"/>
    <s v="Banda 16"/>
    <x v="0"/>
    <n v="23522.400000000001"/>
    <n v="1881.7920000000001"/>
    <n v="1411.3440000000001"/>
    <n v="3528.36"/>
    <n v="7997.6160000000009"/>
    <n v="7527.1680000000006"/>
    <n v="45868.68"/>
    <n v="1818.28152"/>
    <n v="3636.56304"/>
    <n v="3636.56304"/>
    <n v="137606.04"/>
    <n v="3.1232876712328768"/>
    <n v="1528.9559999999999"/>
    <n v="95507.388493150676"/>
    <n v="233113.42849315068"/>
  </r>
  <r>
    <s v="L-8470"/>
    <x v="1"/>
    <s v="Earnest Anderton  "/>
    <d v="2013-03-03T00:00:00"/>
    <s v="Banda 17"/>
    <x v="2"/>
    <n v="25271"/>
    <n v="2274.39"/>
    <n v="2779.81"/>
    <n v="2779.81"/>
    <n v="7075.880000000001"/>
    <n v="7328.5899999999992"/>
    <n v="47509.479999999996"/>
    <n v="1870.0540000000001"/>
    <n v="3740.1080000000002"/>
    <n v="0"/>
    <n v="142528.44"/>
    <n v="4.838356164383562"/>
    <n v="1583.6493333333333"/>
    <n v="153245.19028310501"/>
    <n v="295773.63028310501"/>
  </r>
  <r>
    <s v="A-7769"/>
    <x v="3"/>
    <s v="Shenika Lamont  "/>
    <d v="2016-01-21T00:00:00"/>
    <s v="Banda 15"/>
    <x v="2"/>
    <n v="9699"/>
    <n v="969.90000000000009"/>
    <n v="1357.8600000000001"/>
    <n v="290.96999999999997"/>
    <n v="3588.63"/>
    <n v="2715.7200000000003"/>
    <n v="18622.080000000002"/>
    <n v="715.78620000000001"/>
    <n v="1431.5724"/>
    <n v="0"/>
    <n v="55866.240000000005"/>
    <n v="1.9506849315068493"/>
    <n v="620.7360000000001"/>
    <n v="24217.207232876714"/>
    <n v="80083.447232876715"/>
  </r>
  <r>
    <s v="A08280"/>
    <x v="4"/>
    <s v="Pandora Chang  "/>
    <d v="2010-12-31T00:00:00"/>
    <s v="Banda 17"/>
    <x v="4"/>
    <n v="30471.25"/>
    <n v="1828.2749999999999"/>
    <n v="2437.7000000000003"/>
    <n v="3047.125"/>
    <n v="9141.375"/>
    <n v="12188.5"/>
    <n v="59114.224999999999"/>
    <n v="2401.1345000000001"/>
    <n v="4802.2690000000002"/>
    <n v="4802.2690000000002"/>
    <n v="177342.67499999999"/>
    <n v="7.0109589041095894"/>
    <n v="1970.4741666666666"/>
    <n v="276298.26808219176"/>
    <n v="453640.94308219175"/>
  </r>
  <r>
    <s v="A07362"/>
    <x v="1"/>
    <s v="Shannan Dingess  "/>
    <d v="2016-09-16T00:00:00"/>
    <s v="Banda 20"/>
    <x v="1"/>
    <n v="80134.2"/>
    <n v="7212.0779999999995"/>
    <n v="4808.0519999999997"/>
    <n v="4808.0519999999997"/>
    <n v="24841.601999999999"/>
    <n v="30450.995999999999"/>
    <n v="152254.97999999998"/>
    <n v="6146.2931399999998"/>
    <n v="12292.58628"/>
    <n v="0"/>
    <n v="456764.93999999994"/>
    <n v="1.295890410958904"/>
    <n v="5075.1659999999993"/>
    <n v="131537.1790684931"/>
    <n v="588302.11906849302"/>
  </r>
  <r>
    <s v="L07364"/>
    <x v="0"/>
    <s v="Saundra Smiddy  "/>
    <d v="2014-05-03T00:00:00"/>
    <s v="Banda 15"/>
    <x v="2"/>
    <n v="10828"/>
    <n v="866.24"/>
    <n v="433.12"/>
    <n v="108.28"/>
    <n v="4006.36"/>
    <n v="3356.68"/>
    <n v="19598.68"/>
    <n v="754.71159999999986"/>
    <n v="1509.4231999999997"/>
    <n v="0"/>
    <n v="58796.04"/>
    <n v="3.6712328767123288"/>
    <n v="653.28933333333339"/>
    <n v="47967.545570776259"/>
    <n v="106763.58557077625"/>
  </r>
  <r>
    <s v="A07719"/>
    <x v="3"/>
    <s v="Alysia Thaxton  "/>
    <d v="2015-09-25T00:00:00"/>
    <s v="Banda 18"/>
    <x v="1"/>
    <n v="36000.9"/>
    <n v="1800.0450000000001"/>
    <n v="5400.1350000000002"/>
    <n v="1080.027"/>
    <n v="10440.261"/>
    <n v="10080.252000000002"/>
    <n v="64801.62"/>
    <n v="2476.8619200000003"/>
    <n v="4953.7238400000006"/>
    <n v="0"/>
    <n v="194404.86000000002"/>
    <n v="2.2739726027397262"/>
    <n v="2160.0540000000001"/>
    <n v="98238.072328767143"/>
    <n v="292642.93232876714"/>
  </r>
  <r>
    <s v="A08471"/>
    <x v="0"/>
    <s v="Sha Desimone  "/>
    <d v="2014-10-30T00:00:00"/>
    <s v="Banda 18"/>
    <x v="3"/>
    <n v="31431"/>
    <n v="2828.79"/>
    <n v="3771.72"/>
    <n v="1257.24"/>
    <n v="8172.06"/>
    <n v="10372.230000000001"/>
    <n v="57833.04"/>
    <n v="2297.6061000000004"/>
    <n v="4595.2122000000008"/>
    <n v="0"/>
    <n v="173499.12"/>
    <n v="3.1780821917808217"/>
    <n v="1927.768"/>
    <n v="122532.10301369862"/>
    <n v="296031.22301369859"/>
  </r>
  <r>
    <s v="R-7396"/>
    <x v="0"/>
    <s v="Heide Kardos  "/>
    <d v="2016-06-05T00:00:00"/>
    <s v="Banda 15"/>
    <x v="2"/>
    <n v="10845"/>
    <n v="542.25"/>
    <n v="867.6"/>
    <n v="759.15000000000009"/>
    <n v="3795.7499999999995"/>
    <n v="3795.7499999999995"/>
    <n v="20605.5"/>
    <n v="810.12149999999997"/>
    <n v="1620.2429999999999"/>
    <n v="0"/>
    <n v="61816.5"/>
    <n v="1.5780821917808219"/>
    <n v="686.85"/>
    <n v="21678.115068493149"/>
    <n v="83494.615068493149"/>
  </r>
  <r>
    <s v="A-8034"/>
    <x v="3"/>
    <s v="Sandy Faison  "/>
    <d v="2014-06-14T00:00:00"/>
    <s v="Banda 15"/>
    <x v="0"/>
    <n v="14876.400000000001"/>
    <n v="1190.1120000000001"/>
    <n v="595.05600000000004"/>
    <n v="297.52800000000002"/>
    <n v="4611.6840000000002"/>
    <n v="4165.3920000000007"/>
    <n v="25736.172000000002"/>
    <n v="986.30532000000017"/>
    <n v="1972.6106400000003"/>
    <n v="1972.6106400000003"/>
    <n v="77208.516000000003"/>
    <n v="3.5561643835616437"/>
    <n v="857.87240000000008"/>
    <n v="61014.705490410954"/>
    <n v="138223.22149041097"/>
  </r>
  <r>
    <s v="A07600"/>
    <x v="1"/>
    <s v="Shenika Lamont  "/>
    <d v="2016-12-03T00:00:00"/>
    <s v="Banda 15"/>
    <x v="2"/>
    <n v="14184"/>
    <n v="1418.4"/>
    <n v="851.04"/>
    <n v="425.52"/>
    <n v="5389.92"/>
    <n v="5531.76"/>
    <n v="27800.639999999999"/>
    <n v="1114.8624"/>
    <n v="2229.7248"/>
    <n v="0"/>
    <n v="83401.919999999998"/>
    <n v="1.0821917808219179"/>
    <n v="926.68799999999999"/>
    <n v="20057.082739726029"/>
    <n v="103459.00273972603"/>
  </r>
  <r>
    <s v="A-7806"/>
    <x v="3"/>
    <s v="Lynne Gainey  "/>
    <d v="2011-03-08T00:00:00"/>
    <s v="Banda 17"/>
    <x v="2"/>
    <n v="22965"/>
    <n v="1607.5500000000002"/>
    <n v="1148.25"/>
    <n v="688.94999999999993"/>
    <n v="8497.0499999999993"/>
    <n v="8497.0499999999993"/>
    <n v="43403.850000000006"/>
    <n v="1715.4854999999998"/>
    <n v="3430.9709999999995"/>
    <n v="0"/>
    <n v="130211.55000000002"/>
    <n v="6.8273972602739725"/>
    <n v="1446.7950000000003"/>
    <n v="197556.88438356167"/>
    <n v="327768.43438356172"/>
  </r>
  <r>
    <s v="R08122"/>
    <x v="3"/>
    <s v="Willian Lahr  "/>
    <d v="2013-12-18T00:00:00"/>
    <s v="Banda 18"/>
    <x v="3"/>
    <n v="30447.75"/>
    <n v="1826.865"/>
    <n v="913.4325"/>
    <n v="4567.1624999999995"/>
    <n v="10047.7575"/>
    <n v="10352.235000000001"/>
    <n v="58155.202499999999"/>
    <n v="2314.029"/>
    <n v="4628.058"/>
    <n v="0"/>
    <n v="174465.60749999998"/>
    <n v="4.043835616438356"/>
    <n v="1938.50675"/>
    <n v="156780.0527671233"/>
    <n v="331245.66026712325"/>
  </r>
  <r>
    <s v="A08272"/>
    <x v="0"/>
    <s v="Marinda Skelley  "/>
    <d v="2017-05-31T00:00:00"/>
    <s v="Banda 15"/>
    <x v="0"/>
    <n v="13215.400000000001"/>
    <n v="925.0780000000002"/>
    <n v="1585.8480000000002"/>
    <n v="660.7700000000001"/>
    <n v="4493.2360000000008"/>
    <n v="5021.8520000000008"/>
    <n v="25902.184000000001"/>
    <n v="1034.7658200000001"/>
    <n v="2069.5316400000002"/>
    <n v="2069.5316400000002"/>
    <n v="77706.551999999996"/>
    <n v="0.59178082191780823"/>
    <n v="863.4061333333334"/>
    <n v="10218.943824657536"/>
    <n v="87925.495824657526"/>
  </r>
  <r>
    <s v="L-7565"/>
    <x v="1"/>
    <s v="Geraldo Marty  "/>
    <d v="2016-05-28T00:00:00"/>
    <s v="Banda 15"/>
    <x v="2"/>
    <n v="9087"/>
    <n v="726.96"/>
    <n v="999.57"/>
    <n v="90.87"/>
    <n v="3543.9300000000003"/>
    <n v="3453.06"/>
    <n v="17901.39"/>
    <n v="708.78600000000006"/>
    <n v="1417.5720000000001"/>
    <n v="0"/>
    <n v="53704.17"/>
    <n v="1.6"/>
    <n v="596.71299999999997"/>
    <n v="19094.815999999999"/>
    <n v="72798.986000000004"/>
  </r>
  <r>
    <s v="G-8255"/>
    <x v="6"/>
    <s v="Davina Farraj  "/>
    <d v="2015-03-10T00:00:00"/>
    <s v="Banda 15"/>
    <x v="0"/>
    <n v="11991.1"/>
    <n v="719.46600000000001"/>
    <n v="1319.021"/>
    <n v="1678.7540000000001"/>
    <n v="3237.5970000000002"/>
    <n v="4316.7960000000003"/>
    <n v="23262.734000000004"/>
    <n v="938.90313000000015"/>
    <n v="1877.8062600000003"/>
    <n v="1877.8062600000003"/>
    <n v="69788.202000000019"/>
    <n v="2.8191780821917809"/>
    <n v="775.42446666666683"/>
    <n v="43721.193216438369"/>
    <n v="113509.3952164384"/>
  </r>
  <r>
    <s v="G07363"/>
    <x v="0"/>
    <s v="Tyrell Herrmann  "/>
    <d v="2016-05-27T00:00:00"/>
    <s v="Banda 15"/>
    <x v="2"/>
    <n v="14163"/>
    <n v="1274.6699999999998"/>
    <n v="424.89"/>
    <n v="849.78"/>
    <n v="4957.0499999999993"/>
    <n v="4248.8999999999996"/>
    <n v="25918.29"/>
    <n v="1006.9893"/>
    <n v="2013.9785999999999"/>
    <n v="0"/>
    <n v="77754.87"/>
    <n v="1.6027397260273972"/>
    <n v="863.94299999999998"/>
    <n v="27693.515342465755"/>
    <n v="105448.38534246574"/>
  </r>
  <r>
    <s v="R07636"/>
    <x v="1"/>
    <s v="Jayme Tolleson  "/>
    <d v="2017-10-09T00:00:00"/>
    <s v="Banda 15"/>
    <x v="2"/>
    <n v="10849"/>
    <n v="867.92000000000007"/>
    <n v="976.41"/>
    <n v="867.92000000000007"/>
    <n v="3146.2099999999996"/>
    <n v="3471.6800000000003"/>
    <n v="20179.14"/>
    <n v="797.40149999999994"/>
    <n v="1594.8029999999999"/>
    <n v="0"/>
    <n v="60537.42"/>
    <n v="0.23287671232876711"/>
    <n v="672.63800000000003"/>
    <n v="3132.834520547945"/>
    <n v="63670.25452054794"/>
  </r>
  <r>
    <s v="R08162"/>
    <x v="2"/>
    <s v="January Heslop  "/>
    <d v="2017-06-03T00:00:00"/>
    <s v="Banda 16"/>
    <x v="2"/>
    <n v="15280"/>
    <n v="1375.2"/>
    <n v="1069.6000000000001"/>
    <n v="611.20000000000005"/>
    <n v="5806.4"/>
    <n v="3972.8"/>
    <n v="28115.200000000001"/>
    <n v="1066.5440000000001"/>
    <n v="2133.0880000000002"/>
    <n v="0"/>
    <n v="84345.600000000006"/>
    <n v="0.58356164383561648"/>
    <n v="937.1733333333334"/>
    <n v="10937.968219178083"/>
    <n v="95283.568219178094"/>
  </r>
  <r>
    <s v="L-7614"/>
    <x v="6"/>
    <s v="Herlinda Thorp  "/>
    <d v="2015-03-30T00:00:00"/>
    <s v="Banda 15"/>
    <x v="2"/>
    <n v="9731"/>
    <n v="973.1"/>
    <n v="1070.4100000000001"/>
    <n v="1167.72"/>
    <n v="3600.47"/>
    <n v="3892.4"/>
    <n v="20435.100000000002"/>
    <n v="832.0005000000001"/>
    <n v="1664.0010000000002"/>
    <n v="0"/>
    <n v="61305.3"/>
    <n v="2.7643835616438355"/>
    <n v="681.17000000000007"/>
    <n v="37660.303013698634"/>
    <n v="98965.603013698637"/>
  </r>
  <r>
    <s v="L07683"/>
    <x v="1"/>
    <s v="Shannan Dingess  "/>
    <d v="2017-04-16T00:00:00"/>
    <s v="Banda 15"/>
    <x v="2"/>
    <n v="14064"/>
    <n v="1125.1200000000001"/>
    <n v="562.56000000000006"/>
    <n v="1687.6799999999998"/>
    <n v="4781.76"/>
    <n v="3516"/>
    <n v="25737.120000000003"/>
    <n v="985.88639999999998"/>
    <n v="1971.7728"/>
    <n v="0"/>
    <n v="77211.360000000015"/>
    <n v="0.71506849315068488"/>
    <n v="857.90400000000011"/>
    <n v="12269.202410958904"/>
    <n v="89480.562410958926"/>
  </r>
  <r>
    <s v="L-8014"/>
    <x v="1"/>
    <s v="Oneida Cosio  "/>
    <d v="2017-07-27T00:00:00"/>
    <s v="Banda 17"/>
    <x v="2"/>
    <n v="30949"/>
    <n v="3094.9"/>
    <n v="4642.3499999999995"/>
    <n v="3404.39"/>
    <n v="10522.66"/>
    <n v="11760.62"/>
    <n v="64373.920000000006"/>
    <n v="2609.0007000000001"/>
    <n v="5218.0014000000001"/>
    <n v="0"/>
    <n v="193121.76"/>
    <n v="0.43561643835616437"/>
    <n v="2145.7973333333334"/>
    <n v="18694.891835616439"/>
    <n v="211816.65183561645"/>
  </r>
  <r>
    <s v="G-8387"/>
    <x v="0"/>
    <s v="Anastacia Delacruz  "/>
    <d v="2011-03-30T00:00:00"/>
    <s v="Banda 15"/>
    <x v="0"/>
    <n v="14009.6"/>
    <n v="700.48"/>
    <n v="1681.152"/>
    <n v="1400.96"/>
    <n v="5603.84"/>
    <n v="3642.4960000000001"/>
    <n v="27038.527999999998"/>
    <n v="1022.7008"/>
    <n v="2045.4015999999999"/>
    <n v="2045.4015999999999"/>
    <n v="81115.584000000003"/>
    <n v="6.7671232876712333"/>
    <n v="901.28426666666667"/>
    <n v="121982.0349954338"/>
    <n v="203097.61899543379"/>
  </r>
  <r>
    <s v="R-7383"/>
    <x v="1"/>
    <s v="Shenika Lamont  "/>
    <d v="2016-11-11T00:00:00"/>
    <s v="Banda 15"/>
    <x v="0"/>
    <n v="10087"/>
    <n v="504.35"/>
    <n v="806.96"/>
    <n v="201.74"/>
    <n v="3126.97"/>
    <n v="3227.84"/>
    <n v="17954.86"/>
    <n v="694.99430000000007"/>
    <n v="1389.9886000000001"/>
    <n v="1389.9886000000001"/>
    <n v="53864.58"/>
    <n v="1.1424657534246576"/>
    <n v="598.49533333333341"/>
    <n v="13675.208438356167"/>
    <n v="67539.788438356161"/>
  </r>
  <r>
    <s v="G-7701"/>
    <x v="3"/>
    <s v="Porsche Lockamy  "/>
    <d v="2012-09-16T00:00:00"/>
    <s v="Banda 16"/>
    <x v="2"/>
    <n v="21879"/>
    <n v="1093.95"/>
    <n v="875.16"/>
    <n v="1531.5300000000002"/>
    <n v="8532.81"/>
    <n v="5688.54"/>
    <n v="39600.99"/>
    <n v="1487.7719999999999"/>
    <n v="2975.5439999999999"/>
    <n v="0"/>
    <n v="118802.97"/>
    <n v="5.2986301369863016"/>
    <n v="1320.0329999999999"/>
    <n v="139887.33271232876"/>
    <n v="258690.30271232876"/>
  </r>
  <r>
    <s v="R07305"/>
    <x v="1"/>
    <s v="Leontine Longacre  "/>
    <d v="2011-09-16T00:00:00"/>
    <s v="Banda 15"/>
    <x v="0"/>
    <n v="11270.6"/>
    <n v="901.64800000000002"/>
    <n v="112.706"/>
    <n v="112.706"/>
    <n v="3043.0620000000004"/>
    <n v="2930.3560000000002"/>
    <n v="18371.078000000001"/>
    <n v="698.77719999999999"/>
    <n v="1397.5544"/>
    <n v="1397.5544"/>
    <n v="55113.234000000004"/>
    <n v="6.3013698630136989"/>
    <n v="612.3692666666667"/>
    <n v="77175.304840182653"/>
    <n v="132288.53884018265"/>
  </r>
  <r>
    <s v="R-7952"/>
    <x v="0"/>
    <s v="Shonta Stefan  "/>
    <d v="2012-01-17T00:00:00"/>
    <s v="Banda 16"/>
    <x v="1"/>
    <n v="18072.900000000001"/>
    <n v="903.6450000000001"/>
    <n v="722.91600000000005"/>
    <n v="2530.2060000000006"/>
    <n v="5241.1409999999996"/>
    <n v="4518.2250000000004"/>
    <n v="31989.033000000003"/>
    <n v="1225.3426200000001"/>
    <n v="2450.6852400000002"/>
    <n v="0"/>
    <n v="95967.099000000017"/>
    <n v="5.9643835616438352"/>
    <n v="1066.3011000000001"/>
    <n v="127196.57505205482"/>
    <n v="223163.67405205482"/>
  </r>
  <r>
    <s v="A08323"/>
    <x v="6"/>
    <s v="Mayra Stead  "/>
    <d v="2016-01-11T00:00:00"/>
    <s v="Banda 15"/>
    <x v="2"/>
    <n v="13456"/>
    <n v="672.80000000000007"/>
    <n v="269.12"/>
    <n v="403.68"/>
    <n v="4978.72"/>
    <n v="5113.28"/>
    <n v="24893.599999999999"/>
    <n v="982.28800000000001"/>
    <n v="1964.576"/>
    <n v="0"/>
    <n v="74680.799999999988"/>
    <n v="1.978082191780822"/>
    <n v="829.78666666666663"/>
    <n v="32827.724566210047"/>
    <n v="107508.52456621004"/>
  </r>
  <r>
    <s v="A-7420"/>
    <x v="0"/>
    <s v="Henry Maberry  "/>
    <d v="2016-04-28T00:00:00"/>
    <s v="Banda 16"/>
    <x v="2"/>
    <n v="21864"/>
    <n v="1967.76"/>
    <n v="1530.4800000000002"/>
    <n v="437.28000000000003"/>
    <n v="8308.32"/>
    <n v="7652.4"/>
    <n v="41760.239999999998"/>
    <n v="1641.9864000000002"/>
    <n v="3283.9728000000005"/>
    <n v="0"/>
    <n v="125280.72"/>
    <n v="1.6821917808219178"/>
    <n v="1392.008"/>
    <n v="46832.488328767125"/>
    <n v="172113.20832876713"/>
  </r>
  <r>
    <s v="A-7467"/>
    <x v="0"/>
    <s v="Susanna Vosburgh  "/>
    <d v="2015-06-16T00:00:00"/>
    <s v="Banda 15"/>
    <x v="2"/>
    <n v="12364"/>
    <n v="1112.76"/>
    <n v="247.28"/>
    <n v="1483.6799999999998"/>
    <n v="3338.28"/>
    <n v="4451.04"/>
    <n v="22997.040000000001"/>
    <n v="933.48200000000008"/>
    <n v="1866.9640000000002"/>
    <n v="0"/>
    <n v="68991.12"/>
    <n v="2.5506849315068494"/>
    <n v="766.56799999999998"/>
    <n v="39105.468931506854"/>
    <n v="108096.58893150685"/>
  </r>
  <r>
    <s v="G07686"/>
    <x v="0"/>
    <s v="Wade Landen  "/>
    <d v="2011-05-25T00:00:00"/>
    <s v="Banda 15"/>
    <x v="4"/>
    <n v="17416.25"/>
    <n v="1219.1375"/>
    <n v="2089.9499999999998"/>
    <n v="2438.2750000000001"/>
    <n v="6444.0124999999998"/>
    <n v="6618.1750000000002"/>
    <n v="36225.800000000003"/>
    <n v="1457.740125"/>
    <n v="2915.4802500000001"/>
    <n v="2915.4802500000001"/>
    <n v="108677.40000000001"/>
    <n v="6.6136986301369864"/>
    <n v="1207.5266666666669"/>
    <n v="159724.34922374433"/>
    <n v="268401.74922374432"/>
  </r>
  <r>
    <s v="A07640"/>
    <x v="0"/>
    <s v="January Heslop  "/>
    <d v="2013-02-23T00:00:00"/>
    <s v="Banda 15"/>
    <x v="0"/>
    <n v="13773.1"/>
    <n v="688.65500000000009"/>
    <n v="1377.3100000000002"/>
    <n v="826.38599999999997"/>
    <n v="3443.2750000000001"/>
    <n v="3994.1989999999996"/>
    <n v="24102.925000000003"/>
    <n v="933.81618000000003"/>
    <n v="1867.6323600000001"/>
    <n v="1867.6323600000001"/>
    <n v="72308.775000000009"/>
    <n v="4.86027397260274"/>
    <n v="803.43083333333345"/>
    <n v="78097.8793607306"/>
    <n v="150406.65436073061"/>
  </r>
  <r>
    <s v="R-7506"/>
    <x v="1"/>
    <s v="Henry Maberry  "/>
    <d v="2015-04-16T00:00:00"/>
    <s v="Banda 16"/>
    <x v="2"/>
    <n v="18952"/>
    <n v="1516.16"/>
    <n v="2274.2399999999998"/>
    <n v="1137.1199999999999"/>
    <n v="6254.16"/>
    <n v="6443.68"/>
    <n v="36577.360000000001"/>
    <n v="1446.0376000000001"/>
    <n v="2892.0752000000002"/>
    <n v="0"/>
    <n v="109732.08"/>
    <n v="2.7178082191780821"/>
    <n v="1219.2453333333333"/>
    <n v="66273.499762557069"/>
    <n v="176005.57976255706"/>
  </r>
  <r>
    <s v="L07742"/>
    <x v="0"/>
    <s v="Edyth Judkins  "/>
    <d v="2014-09-23T00:00:00"/>
    <s v="Banda 15"/>
    <x v="2"/>
    <n v="8775"/>
    <n v="877.5"/>
    <n v="965.25"/>
    <n v="1053"/>
    <n v="2369.25"/>
    <n v="2193.75"/>
    <n v="16233.75"/>
    <n v="631.79999999999995"/>
    <n v="1263.5999999999999"/>
    <n v="0"/>
    <n v="48701.25"/>
    <n v="3.2794520547945205"/>
    <n v="541.125"/>
    <n v="35491.869863013701"/>
    <n v="84193.119863013708"/>
  </r>
  <r>
    <s v="R-8097"/>
    <x v="3"/>
    <s v="Candelaria Loya  "/>
    <d v="2013-07-08T00:00:00"/>
    <s v="Banda 20"/>
    <x v="2"/>
    <n v="92051"/>
    <n v="5523.0599999999995"/>
    <n v="3682.04"/>
    <n v="12887.140000000001"/>
    <n v="25774.280000000002"/>
    <n v="34979.379999999997"/>
    <n v="174896.9"/>
    <n v="7106.3371999999999"/>
    <n v="14212.6744"/>
    <n v="0"/>
    <n v="524690.69999999995"/>
    <n v="4.4904109589041097"/>
    <n v="5829.8966666666665"/>
    <n v="523572.63762557082"/>
    <n v="1048263.3376255708"/>
  </r>
  <r>
    <s v="R-7550"/>
    <x v="3"/>
    <s v="Roosevelt Saleem  "/>
    <d v="2013-03-05T00:00:00"/>
    <s v="Banda 15"/>
    <x v="0"/>
    <n v="10132.1"/>
    <n v="506.60500000000002"/>
    <n v="1418.4940000000001"/>
    <n v="709.24700000000007"/>
    <n v="3039.63"/>
    <n v="3140.951"/>
    <n v="18947.027000000002"/>
    <n v="737.61688000000004"/>
    <n v="1475.2337600000001"/>
    <n v="1475.2337600000001"/>
    <n v="56841.081000000006"/>
    <n v="4.8328767123287673"/>
    <n v="631.56756666666672"/>
    <n v="61045.763704109595"/>
    <n v="117886.84470410959"/>
  </r>
  <r>
    <s v="G08135"/>
    <x v="1"/>
    <s v="Candelaria Loya  "/>
    <d v="2014-01-09T00:00:00"/>
    <s v="Banda 15"/>
    <x v="2"/>
    <n v="10286"/>
    <n v="514.30000000000007"/>
    <n v="308.58"/>
    <n v="411.44"/>
    <n v="3394.38"/>
    <n v="3600.1"/>
    <n v="18514.8"/>
    <n v="726.19160000000011"/>
    <n v="1452.3832000000002"/>
    <n v="0"/>
    <n v="55544.399999999994"/>
    <n v="3.9835616438356163"/>
    <n v="617.16"/>
    <n v="49169.898082191772"/>
    <n v="104714.29808219176"/>
  </r>
  <r>
    <s v="G07327"/>
    <x v="3"/>
    <s v="Porsche Lockamy  "/>
    <d v="2013-01-05T00:00:00"/>
    <s v="Banda 15"/>
    <x v="2"/>
    <n v="8478"/>
    <n v="593.46"/>
    <n v="339.12"/>
    <n v="678.24"/>
    <n v="3136.86"/>
    <n v="2289.06"/>
    <n v="15514.74"/>
    <n v="591.76440000000002"/>
    <n v="1183.5288"/>
    <n v="0"/>
    <n v="46544.22"/>
    <n v="4.9945205479452053"/>
    <n v="517.15800000000002"/>
    <n v="51659.125150684929"/>
    <n v="98203.345150684938"/>
  </r>
  <r>
    <s v="R08070"/>
    <x v="5"/>
    <s v="Saundra Smiddy  "/>
    <d v="2012-06-20T00:00:00"/>
    <s v="Banda 15"/>
    <x v="2"/>
    <n v="8074"/>
    <n v="565.18000000000006"/>
    <n v="1211.0999999999999"/>
    <n v="888.14"/>
    <n v="2018.5"/>
    <n v="2825.8999999999996"/>
    <n v="15582.82"/>
    <n v="627.34979999999996"/>
    <n v="1254.6995999999999"/>
    <n v="0"/>
    <n v="46748.46"/>
    <n v="5.5397260273972604"/>
    <n v="519.42733333333331"/>
    <n v="57549.70235616438"/>
    <n v="104298.16235616438"/>
  </r>
  <r>
    <s v="R08140"/>
    <x v="3"/>
    <s v="Enrique Kehrer  "/>
    <d v="2012-11-06T00:00:00"/>
    <s v="Banda 15"/>
    <x v="1"/>
    <n v="13390.2"/>
    <n v="1071.2160000000001"/>
    <n v="1874.6280000000004"/>
    <n v="1740.7260000000001"/>
    <n v="5088.2760000000007"/>
    <n v="4552.6680000000006"/>
    <n v="27717.714000000004"/>
    <n v="1099.3354200000001"/>
    <n v="2198.6708400000002"/>
    <n v="0"/>
    <n v="83153.142000000007"/>
    <n v="5.1589041095890407"/>
    <n v="923.92380000000014"/>
    <n v="95328.68577534247"/>
    <n v="178481.82777534248"/>
  </r>
  <r>
    <s v="A-8024"/>
    <x v="4"/>
    <s v="Kristan Botelho  "/>
    <d v="2014-11-03T00:00:00"/>
    <s v="Banda 15"/>
    <x v="1"/>
    <n v="9289.8000000000011"/>
    <n v="836.08200000000011"/>
    <n v="1393.47"/>
    <n v="185.79600000000002"/>
    <n v="3344.3280000000004"/>
    <n v="2415.3480000000004"/>
    <n v="17464.824000000004"/>
    <n v="663.29172000000005"/>
    <n v="1326.5834400000001"/>
    <n v="0"/>
    <n v="52394.472000000009"/>
    <n v="3.1671232876712327"/>
    <n v="582.16080000000011"/>
    <n v="36875.500536986307"/>
    <n v="89269.972536986315"/>
  </r>
  <r>
    <s v="R07970"/>
    <x v="0"/>
    <s v="Mayme Gorney  "/>
    <d v="2015-02-11T00:00:00"/>
    <s v="Banda 15"/>
    <x v="0"/>
    <n v="15939.000000000002"/>
    <n v="956.34"/>
    <n v="1115.7300000000002"/>
    <n v="956.34"/>
    <n v="5100.4800000000005"/>
    <n v="6056.8200000000006"/>
    <n v="30124.71"/>
    <n v="1204.9884000000002"/>
    <n v="2409.9768000000004"/>
    <n v="2409.9768000000004"/>
    <n v="90374.13"/>
    <n v="2.893150684931507"/>
    <n v="1004.1569999999999"/>
    <n v="58103.550246575345"/>
    <n v="148477.68024657536"/>
  </r>
  <r>
    <s v="A-7482"/>
    <x v="7"/>
    <s v="Lyla Falzone  "/>
    <d v="2016-06-26T00:00:00"/>
    <s v="Banda 15"/>
    <x v="0"/>
    <n v="11182.6"/>
    <n v="559.13"/>
    <n v="335.47800000000001"/>
    <n v="111.82600000000001"/>
    <n v="3913.91"/>
    <n v="3690.2580000000003"/>
    <n v="19793.201999999997"/>
    <n v="763.77158000000009"/>
    <n v="1527.5431600000002"/>
    <n v="1527.5431600000002"/>
    <n v="59379.605999999992"/>
    <n v="1.5205479452054795"/>
    <n v="659.77339999999992"/>
    <n v="20064.341753424658"/>
    <n v="79443.947753424654"/>
  </r>
  <r>
    <s v="A07401"/>
    <x v="1"/>
    <s v="Edyth Judkins  "/>
    <d v="2014-04-16T00:00:00"/>
    <s v="Banda 19"/>
    <x v="1"/>
    <n v="52836.3"/>
    <n v="4755.2669999999998"/>
    <n v="4226.9040000000005"/>
    <n v="1585.0889999999999"/>
    <n v="16379.253000000001"/>
    <n v="19549.431"/>
    <n v="99332.244000000006"/>
    <n v="3978.5733900000005"/>
    <n v="7957.1467800000009"/>
    <n v="0"/>
    <n v="297996.73200000002"/>
    <n v="3.7178082191780821"/>
    <n v="3311.0748000000003"/>
    <n v="246198.82211506853"/>
    <n v="544195.55411506852"/>
  </r>
  <r>
    <s v="A07841"/>
    <x v="1"/>
    <s v="Krystyna Summerlin  "/>
    <d v="2011-01-18T00:00:00"/>
    <s v="Banda 16"/>
    <x v="0"/>
    <n v="20199.300000000003"/>
    <n v="1817.9370000000001"/>
    <n v="2625.9090000000006"/>
    <n v="3029.8950000000004"/>
    <n v="7271.7480000000005"/>
    <n v="7473.7410000000009"/>
    <n v="42418.530000000006"/>
    <n v="1712.9006400000003"/>
    <n v="3425.8012800000006"/>
    <n v="3425.8012800000006"/>
    <n v="127255.59000000003"/>
    <n v="6.9616438356164387"/>
    <n v="1413.9510000000002"/>
    <n v="196868.46526027401"/>
    <n v="324124.05526027404"/>
  </r>
  <r>
    <s v="L07338"/>
    <x v="6"/>
    <s v="Gabrielle Merriman  "/>
    <d v="2012-03-02T00:00:00"/>
    <s v="Banda 16"/>
    <x v="2"/>
    <n v="19127"/>
    <n v="1721.4299999999998"/>
    <n v="1147.6199999999999"/>
    <n v="1721.4299999999998"/>
    <n v="6694.45"/>
    <n v="7459.5300000000007"/>
    <n v="37871.46"/>
    <n v="1532.0727000000002"/>
    <n v="3064.1454000000003"/>
    <n v="0"/>
    <n v="113614.38"/>
    <n v="5.8410958904109593"/>
    <n v="1262.3820000000001"/>
    <n v="147473.88624657536"/>
    <n v="261088.26624657537"/>
  </r>
  <r>
    <s v="L-7628"/>
    <x v="4"/>
    <s v="Adalberto Mcferrin  "/>
    <d v="2012-08-15T00:00:00"/>
    <s v="Banda 15"/>
    <x v="0"/>
    <n v="9640.4000000000015"/>
    <n v="674.8280000000002"/>
    <n v="1446.0600000000002"/>
    <n v="385.61600000000004"/>
    <n v="2410.1000000000004"/>
    <n v="2795.7160000000003"/>
    <n v="17352.72"/>
    <n v="674.82800000000009"/>
    <n v="1349.6560000000002"/>
    <n v="1349.6560000000002"/>
    <n v="52058.16"/>
    <n v="5.3863013698630136"/>
    <n v="578.42400000000009"/>
    <n v="62311.319671232879"/>
    <n v="114369.47967123288"/>
  </r>
  <r>
    <s v="G08475"/>
    <x v="1"/>
    <s v="Juliet Pass  "/>
    <d v="2017-10-22T00:00:00"/>
    <s v="Banda 15"/>
    <x v="0"/>
    <n v="12849.1"/>
    <n v="770.94600000000003"/>
    <n v="1798.8740000000003"/>
    <n v="899.43700000000013"/>
    <n v="5011.1490000000003"/>
    <n v="3854.73"/>
    <n v="25184.236000000001"/>
    <n v="968.82213999999999"/>
    <n v="1937.64428"/>
    <n v="1937.64428"/>
    <n v="75552.707999999999"/>
    <n v="0.19726027397260273"/>
    <n v="839.4745333333334"/>
    <n v="3311.8995287671237"/>
    <n v="78864.607528767126"/>
  </r>
  <r>
    <s v="A-7838"/>
    <x v="0"/>
    <s v="Sha Desimone  "/>
    <d v="2012-09-05T00:00:00"/>
    <s v="Banda 17"/>
    <x v="0"/>
    <n v="35381.5"/>
    <n v="1769.075"/>
    <n v="1415.26"/>
    <n v="4245.78"/>
    <n v="9906.8200000000015"/>
    <n v="12383.525"/>
    <n v="65101.96"/>
    <n v="2600.54025"/>
    <n v="5201.0805"/>
    <n v="5201.0805"/>
    <n v="195305.88"/>
    <n v="5.3287671232876717"/>
    <n v="2170.0653333333335"/>
    <n v="231275.45607305941"/>
    <n v="426581.33607305941"/>
  </r>
  <r>
    <s v="L08493"/>
    <x v="1"/>
    <s v="Henry Maberry  "/>
    <d v="2012-11-18T00:00:00"/>
    <s v="Banda 15"/>
    <x v="1"/>
    <n v="12404.7"/>
    <n v="744.28200000000004"/>
    <n v="868.32900000000018"/>
    <n v="620.23500000000013"/>
    <n v="3845.4570000000003"/>
    <n v="3845.4570000000003"/>
    <n v="22328.46"/>
    <n v="867.08853000000011"/>
    <n v="1734.1770600000002"/>
    <n v="0"/>
    <n v="66985.38"/>
    <n v="5.1260273972602741"/>
    <n v="744.28199999999993"/>
    <n v="76304.198465753419"/>
    <n v="143289.57846575341"/>
  </r>
  <r>
    <s v="L-7464"/>
    <x v="3"/>
    <s v="Sterling Huston  "/>
    <d v="2014-05-13T00:00:00"/>
    <s v="Banda 15"/>
    <x v="0"/>
    <n v="11155.1"/>
    <n v="669.30600000000004"/>
    <n v="111.551"/>
    <n v="557.755"/>
    <n v="3458.0810000000001"/>
    <n v="3123.4280000000003"/>
    <n v="19075.221000000001"/>
    <n v="729.54354000000012"/>
    <n v="1459.0870800000002"/>
    <n v="1459.0870800000002"/>
    <n v="57225.663"/>
    <n v="3.6438356164383561"/>
    <n v="635.84070000000008"/>
    <n v="46337.979780821923"/>
    <n v="103563.64278082192"/>
  </r>
  <r>
    <s v="R07656"/>
    <x v="3"/>
    <s v="Emmy Trader  "/>
    <d v="2012-11-23T00:00:00"/>
    <s v="Banda 16"/>
    <x v="2"/>
    <n v="18132"/>
    <n v="1450.56"/>
    <n v="362.64"/>
    <n v="543.96"/>
    <n v="5258.28"/>
    <n v="7071.4800000000005"/>
    <n v="32818.92"/>
    <n v="1325.4492"/>
    <n v="2650.8984"/>
    <n v="0"/>
    <n v="98456.76"/>
    <n v="5.1123287671232873"/>
    <n v="1093.9639999999999"/>
    <n v="111854.07254794519"/>
    <n v="210310.8325479452"/>
  </r>
  <r>
    <s v="A-8444"/>
    <x v="3"/>
    <s v="Lourie Ealy  "/>
    <d v="2016-03-19T00:00:00"/>
    <s v="Banda 15"/>
    <x v="2"/>
    <n v="11356"/>
    <n v="567.80000000000007"/>
    <n v="1476.28"/>
    <n v="227.12"/>
    <n v="3066.1200000000003"/>
    <n v="2952.56"/>
    <n v="19645.88"/>
    <n v="743.81799999999998"/>
    <n v="1487.636"/>
    <n v="0"/>
    <n v="58937.64"/>
    <n v="1.7917808219178082"/>
    <n v="654.86266666666666"/>
    <n v="23467.407342465754"/>
    <n v="82405.047342465754"/>
  </r>
  <r>
    <s v="L08005"/>
    <x v="1"/>
    <s v="Lindsey Eckel  "/>
    <d v="2017-03-31T00:00:00"/>
    <s v="Banda 16"/>
    <x v="1"/>
    <n v="16178.4"/>
    <n v="808.92000000000007"/>
    <n v="1294.2719999999999"/>
    <n v="2426.7599999999998"/>
    <n v="6309.576"/>
    <n v="4853.5199999999995"/>
    <n v="31871.448"/>
    <n v="1236.0297599999999"/>
    <n v="2472.0595199999998"/>
    <n v="0"/>
    <n v="95614.343999999997"/>
    <n v="0.75890410958904109"/>
    <n v="1062.3815999999999"/>
    <n v="16124.915243835614"/>
    <n v="111739.25924383561"/>
  </r>
  <r>
    <s v="A-7772"/>
    <x v="3"/>
    <s v="Roosevelt Saleem  "/>
    <d v="2016-04-16T00:00:00"/>
    <s v="Banda 16"/>
    <x v="2"/>
    <n v="14909"/>
    <n v="1192.72"/>
    <n v="1043.6300000000001"/>
    <n v="2236.35"/>
    <n v="4472.7"/>
    <n v="5814.51"/>
    <n v="29668.909999999996"/>
    <n v="1213.5925999999999"/>
    <n v="2427.1851999999999"/>
    <n v="0"/>
    <n v="89006.729999999981"/>
    <n v="1.715068493150685"/>
    <n v="988.96366666666654"/>
    <n v="33922.808511415526"/>
    <n v="122929.53851141551"/>
  </r>
  <r>
    <s v="L-7310"/>
    <x v="1"/>
    <s v="Graciela Hufford  "/>
    <d v="2016-07-18T00:00:00"/>
    <s v="Banda 18"/>
    <x v="4"/>
    <n v="55318.75"/>
    <n v="3872.3125000000005"/>
    <n v="1659.5625"/>
    <n v="2765.9375"/>
    <n v="14936.062500000002"/>
    <n v="21574.3125"/>
    <n v="100126.9375"/>
    <n v="4054.8643749999997"/>
    <n v="8109.7287499999993"/>
    <n v="8109.7287499999993"/>
    <n v="300380.8125"/>
    <n v="1.4602739726027398"/>
    <n v="3337.5645833333333"/>
    <n v="97475.17385844751"/>
    <n v="397855.98635844752"/>
  </r>
  <r>
    <s v="R-7365"/>
    <x v="0"/>
    <s v="Gerente"/>
    <d v="2012-09-06T00:00:00"/>
    <s v="Banda 16"/>
    <x v="2"/>
    <n v="20190"/>
    <n v="1009.5"/>
    <n v="1211.3999999999999"/>
    <n v="807.6"/>
    <n v="5047.5"/>
    <n v="5855.0999999999995"/>
    <n v="34121.1"/>
    <n v="1316.3879999999999"/>
    <n v="2632.7759999999998"/>
    <n v="0"/>
    <n v="102363.29999999999"/>
    <n v="5.3260273972602743"/>
    <n v="1137.3699999999999"/>
    <n v="121153.27561643835"/>
    <n v="223516.57561643835"/>
  </r>
  <r>
    <s v="G-8014"/>
    <x v="0"/>
    <s v="Margareta Schwing  "/>
    <d v="2010-12-27T00:00:00"/>
    <s v="Banda 16"/>
    <x v="4"/>
    <n v="25695"/>
    <n v="1541.7"/>
    <n v="3597.3"/>
    <n v="770.85"/>
    <n v="8222.4"/>
    <n v="6423.75"/>
    <n v="46251"/>
    <n v="1742.1210000000001"/>
    <n v="3484.2420000000002"/>
    <n v="3484.2420000000002"/>
    <n v="138753"/>
    <n v="7.021917808219178"/>
    <n v="1541.7"/>
    <n v="216513.81369863014"/>
    <n v="355266.81369863014"/>
  </r>
  <r>
    <s v="G-8239"/>
    <x v="3"/>
    <s v="Oneida Cosio  "/>
    <d v="2013-03-06T00:00:00"/>
    <s v="Banda 15"/>
    <x v="1"/>
    <n v="12041.1"/>
    <n v="602.05500000000006"/>
    <n v="1324.521"/>
    <n v="1324.521"/>
    <n v="4816.4400000000005"/>
    <n v="4093.9740000000006"/>
    <n v="24202.611000000004"/>
    <n v="947.63457000000017"/>
    <n v="1895.2691400000003"/>
    <n v="0"/>
    <n v="72607.833000000013"/>
    <n v="4.8301369863013699"/>
    <n v="806.75370000000009"/>
    <n v="77934.617704109594"/>
    <n v="150542.45070410962"/>
  </r>
  <r>
    <s v="G07884"/>
    <x v="1"/>
    <s v="Lynne Gainey  "/>
    <d v="2013-04-03T00:00:00"/>
    <s v="Banda 20"/>
    <x v="1"/>
    <n v="59487.3"/>
    <n v="2974.3650000000002"/>
    <n v="594.87300000000005"/>
    <n v="8923.0949999999993"/>
    <n v="17251.316999999999"/>
    <n v="22010.300999999999"/>
    <n v="111241.25099999999"/>
    <n v="4491.29115"/>
    <n v="8982.5823"/>
    <n v="0"/>
    <n v="333723.75299999997"/>
    <n v="4.7534246575342465"/>
    <n v="3708.0416999999998"/>
    <n v="352517.93695890409"/>
    <n v="686241.68995890405"/>
  </r>
  <r>
    <s v="A-8254"/>
    <x v="1"/>
    <s v="Henry Maberry  "/>
    <d v="2013-08-13T00:00:00"/>
    <s v="Banda 15"/>
    <x v="2"/>
    <n v="8333"/>
    <n v="416.65000000000003"/>
    <n v="166.66"/>
    <n v="83.33"/>
    <n v="2333.2400000000002"/>
    <n v="2083.25"/>
    <n v="13416.13"/>
    <n v="501.64660000000003"/>
    <n v="1003.2932000000001"/>
    <n v="0"/>
    <n v="40248.39"/>
    <n v="4.3917808219178083"/>
    <n v="447.2043333333333"/>
    <n v="39280.468292237441"/>
    <n v="79528.858292237448"/>
  </r>
  <r>
    <s v="G07887"/>
    <x v="1"/>
    <s v="Brigida Arzate  "/>
    <d v="2011-06-20T00:00:00"/>
    <s v="Banda 16"/>
    <x v="2"/>
    <n v="16826"/>
    <n v="1346.08"/>
    <n v="504.78"/>
    <n v="2187.38"/>
    <n v="5720.84"/>
    <n v="4206.5"/>
    <n v="30791.58"/>
    <n v="1181.1851999999999"/>
    <n v="2362.3703999999998"/>
    <n v="0"/>
    <n v="92374.74"/>
    <n v="6.5424657534246577"/>
    <n v="1026.386"/>
    <n v="134301.90509589043"/>
    <n v="226676.64509589045"/>
  </r>
  <r>
    <s v="L-7669"/>
    <x v="0"/>
    <s v="Edyth Judkins  "/>
    <d v="2012-11-10T00:00:00"/>
    <s v="Banda 15"/>
    <x v="2"/>
    <n v="12615"/>
    <n v="883.05000000000007"/>
    <n v="126.15"/>
    <n v="883.05000000000007"/>
    <n v="3153.75"/>
    <n v="4541.3999999999996"/>
    <n v="22202.400000000001"/>
    <n v="893.14199999999994"/>
    <n v="1786.2839999999999"/>
    <n v="0"/>
    <n v="66607.200000000012"/>
    <n v="5.1479452054794521"/>
    <n v="740.08"/>
    <n v="76197.825753424666"/>
    <n v="142805.02575342468"/>
  </r>
  <r>
    <s v="G-8020"/>
    <x v="0"/>
    <s v="Kandace Navin  "/>
    <d v="2012-10-04T00:00:00"/>
    <s v="Banda 15"/>
    <x v="0"/>
    <n v="15602.400000000001"/>
    <n v="1560.2400000000002"/>
    <n v="1872.288"/>
    <n v="936.14400000000001"/>
    <n v="5148.7920000000004"/>
    <n v="4836.7440000000006"/>
    <n v="29956.608000000007"/>
    <n v="1176.4209600000002"/>
    <n v="2352.8419200000003"/>
    <n v="2352.8419200000003"/>
    <n v="89869.824000000022"/>
    <n v="5.2493150684931509"/>
    <n v="998.5536000000003"/>
    <n v="104834.44918356169"/>
    <n v="194704.27318356172"/>
  </r>
  <r>
    <s v="G-8013"/>
    <x v="1"/>
    <s v="Mayra Stead  "/>
    <d v="2010-11-27T00:00:00"/>
    <s v="Banda 17"/>
    <x v="1"/>
    <n v="26617.5"/>
    <n v="2395.5749999999998"/>
    <n v="1064.7"/>
    <n v="3460.2750000000001"/>
    <n v="10114.65"/>
    <n v="6920.55"/>
    <n v="50573.250000000007"/>
    <n v="1945.7392499999999"/>
    <n v="3891.4784999999997"/>
    <n v="0"/>
    <n v="151719.75000000003"/>
    <n v="7.1041095890410961"/>
    <n v="1685.7750000000003"/>
    <n v="239518.60684931514"/>
    <n v="391238.35684931517"/>
  </r>
  <r>
    <s v="A08293"/>
    <x v="0"/>
    <s v="Quinn Coller  "/>
    <d v="2015-01-02T00:00:00"/>
    <s v="Banda 15"/>
    <x v="0"/>
    <n v="13787.400000000001"/>
    <n v="965.11800000000017"/>
    <n v="551.49600000000009"/>
    <n v="137.87400000000002"/>
    <n v="4549.8420000000006"/>
    <n v="3584.7240000000006"/>
    <n v="23576.454000000005"/>
    <n v="887.90856000000008"/>
    <n v="1775.8171200000002"/>
    <n v="1775.8171200000002"/>
    <n v="70729.362000000023"/>
    <n v="3.0027397260273974"/>
    <n v="785.88180000000023"/>
    <n v="47195.970016438368"/>
    <n v="117925.33201643839"/>
  </r>
  <r>
    <s v="R-8384"/>
    <x v="3"/>
    <s v="Jeane Putney  "/>
    <d v="2013-02-08T00:00:00"/>
    <s v="Banda 15"/>
    <x v="2"/>
    <n v="9937"/>
    <n v="794.96"/>
    <n v="397.48"/>
    <n v="596.22"/>
    <n v="3477.95"/>
    <n v="3974.8"/>
    <n v="19178.409999999996"/>
    <n v="774.09230000000002"/>
    <n v="1548.1846"/>
    <n v="0"/>
    <n v="57535.229999999989"/>
    <n v="4.9013698630136986"/>
    <n v="639.28033333333326"/>
    <n v="62666.987196347021"/>
    <n v="120202.21719634702"/>
  </r>
  <r>
    <s v="G08296"/>
    <x v="6"/>
    <s v="Santa Brister  "/>
    <d v="2016-02-29T00:00:00"/>
    <s v="Banda 16"/>
    <x v="2"/>
    <n v="16258"/>
    <n v="1138.0600000000002"/>
    <n v="1950.96"/>
    <n v="1625.8000000000002"/>
    <n v="6015.46"/>
    <n v="4877.3999999999996"/>
    <n v="31865.68"/>
    <n v="1237.2338"/>
    <n v="2474.4675999999999"/>
    <n v="0"/>
    <n v="95597.040000000008"/>
    <n v="1.8438356164383563"/>
    <n v="1062.1893333333333"/>
    <n v="39170.050484018269"/>
    <n v="134767.09048401826"/>
  </r>
  <r>
    <s v="A-8381"/>
    <x v="1"/>
    <s v="Audrie Ehlert  "/>
    <d v="2011-08-25T00:00:00"/>
    <s v="Banda 15"/>
    <x v="0"/>
    <n v="11370.7"/>
    <n v="795.94900000000018"/>
    <n v="795.94900000000018"/>
    <n v="1023.3630000000001"/>
    <n v="3979.7449999999999"/>
    <n v="4093.4520000000002"/>
    <n v="22059.158000000003"/>
    <n v="877.81804"/>
    <n v="1755.63608"/>
    <n v="1755.63608"/>
    <n v="66177.474000000017"/>
    <n v="6.3616438356164382"/>
    <n v="735.30526666666674"/>
    <n v="93555.004339726031"/>
    <n v="159732.47833972605"/>
  </r>
  <r>
    <s v="R08034"/>
    <x v="5"/>
    <s v="Cristopher Stroble  "/>
    <d v="2013-12-26T00:00:00"/>
    <s v="Banda 15"/>
    <x v="3"/>
    <n v="10353.75"/>
    <n v="1035.375"/>
    <n v="414.15000000000003"/>
    <n v="517.6875"/>
    <n v="3209.6624999999999"/>
    <n v="3002.5874999999996"/>
    <n v="18533.212500000001"/>
    <n v="721.65637500000003"/>
    <n v="1443.3127500000001"/>
    <n v="0"/>
    <n v="55599.637500000004"/>
    <n v="4.021917808219178"/>
    <n v="617.77375000000006"/>
    <n v="49692.704931506858"/>
    <n v="105292.34243150687"/>
  </r>
  <r>
    <s v="G07308"/>
    <x v="0"/>
    <s v="Brigida Arzate  "/>
    <d v="2016-07-18T00:00:00"/>
    <s v="Banda 15"/>
    <x v="1"/>
    <n v="7381.8"/>
    <n v="369.09000000000003"/>
    <n v="221.45400000000001"/>
    <n v="885.81600000000003"/>
    <n v="2435.9940000000001"/>
    <n v="2805.0840000000003"/>
    <n v="14099.238000000001"/>
    <n v="566.18406000000004"/>
    <n v="1132.3681200000001"/>
    <n v="0"/>
    <n v="42297.714000000007"/>
    <n v="1.4602739726027398"/>
    <n v="469.97460000000007"/>
    <n v="13725.833523287674"/>
    <n v="56023.547523287678"/>
  </r>
  <r>
    <s v="A-7335"/>
    <x v="3"/>
    <s v="Mary Herb  "/>
    <d v="2011-05-19T00:00:00"/>
    <s v="Banda 18"/>
    <x v="0"/>
    <n v="36381.4"/>
    <n v="2546.6980000000003"/>
    <n v="727.62800000000004"/>
    <n v="1455.2560000000001"/>
    <n v="13824.932000000001"/>
    <n v="10186.792000000001"/>
    <n v="65122.705999999998"/>
    <n v="2473.9351999999999"/>
    <n v="4947.8703999999998"/>
    <n v="4947.8703999999998"/>
    <n v="195368.11799999999"/>
    <n v="6.6301369863013697"/>
    <n v="2170.7568666666666"/>
    <n v="287848.30779908673"/>
    <n v="483216.42579908669"/>
  </r>
  <r>
    <s v="L07795"/>
    <x v="0"/>
    <s v="Pandora Chang  "/>
    <d v="2011-09-29T00:00:00"/>
    <s v="Banda 17"/>
    <x v="0"/>
    <n v="24147.200000000001"/>
    <n v="1207.3600000000001"/>
    <n v="724.41599999999994"/>
    <n v="3380.6080000000006"/>
    <n v="7002.6880000000001"/>
    <n v="7485.6320000000005"/>
    <n v="43947.904000000002"/>
    <n v="1728.9395199999999"/>
    <n v="3457.8790399999998"/>
    <n v="3457.8790399999998"/>
    <n v="131843.712"/>
    <n v="6.2657534246575342"/>
    <n v="1464.9301333333335"/>
    <n v="183577.81999634704"/>
    <n v="315421.53199634701"/>
  </r>
  <r>
    <s v="L07687"/>
    <x v="0"/>
    <s v="Oneida Cosio  "/>
    <d v="2015-04-10T00:00:00"/>
    <s v="Banda 15"/>
    <x v="1"/>
    <n v="13029.300000000001"/>
    <n v="781.75800000000004"/>
    <n v="521.17200000000003"/>
    <n v="1563.5160000000001"/>
    <n v="4820.8410000000003"/>
    <n v="5081.4270000000006"/>
    <n v="25798.013999999999"/>
    <n v="1037.1322800000003"/>
    <n v="2074.2645600000005"/>
    <n v="0"/>
    <n v="77394.042000000001"/>
    <n v="2.7342465753424658"/>
    <n v="859.93380000000002"/>
    <n v="47025.420953424655"/>
    <n v="124419.46295342466"/>
  </r>
  <r>
    <s v="A07835"/>
    <x v="1"/>
    <s v="Tanner Cambridge  "/>
    <d v="2017-03-09T00:00:00"/>
    <s v="Banda 16"/>
    <x v="2"/>
    <n v="14615"/>
    <n v="730.75"/>
    <n v="1023.0500000000001"/>
    <n v="292.3"/>
    <n v="4969.1000000000004"/>
    <n v="4676.8"/>
    <n v="26306.999999999996"/>
    <n v="1014.2809999999999"/>
    <n v="2028.5619999999999"/>
    <n v="0"/>
    <n v="78920.999999999985"/>
    <n v="0.81917808219178079"/>
    <n v="876.89999999999986"/>
    <n v="14366.745205479448"/>
    <n v="93287.745205479441"/>
  </r>
  <r>
    <s v="R07864"/>
    <x v="3"/>
    <s v="Nathalie Boettcher  "/>
    <d v="2010-12-09T00:00:00"/>
    <s v="Banda 15"/>
    <x v="1"/>
    <n v="11403"/>
    <n v="1026.27"/>
    <n v="798.21"/>
    <n v="1710.45"/>
    <n v="2964.78"/>
    <n v="3534.93"/>
    <n v="21437.64"/>
    <n v="857.50560000000007"/>
    <n v="1715.0112000000001"/>
    <n v="0"/>
    <n v="64312.92"/>
    <n v="7.0712328767123287"/>
    <n v="714.58799999999997"/>
    <n v="101060.36317808217"/>
    <n v="165373.28317808217"/>
  </r>
  <r>
    <s v="G-8231"/>
    <x v="0"/>
    <s v="Janene Wellman  "/>
    <d v="2012-06-07T00:00:00"/>
    <s v="Banda 15"/>
    <x v="4"/>
    <n v="15692.5"/>
    <n v="1412.325"/>
    <n v="627.70000000000005"/>
    <n v="2196.9500000000003"/>
    <n v="5335.4500000000007"/>
    <n v="5492.375"/>
    <n v="30757.300000000003"/>
    <n v="1234.9997499999999"/>
    <n v="2469.9994999999999"/>
    <n v="2469.9994999999999"/>
    <n v="92271.900000000009"/>
    <n v="5.5753424657534243"/>
    <n v="1025.2433333333333"/>
    <n v="114321.65388127854"/>
    <n v="206593.55388127855"/>
  </r>
  <r>
    <s v="G-8237"/>
    <x v="1"/>
    <s v="Alysia Thaxton  "/>
    <d v="2012-12-26T00:00:00"/>
    <s v="Banda 15"/>
    <x v="2"/>
    <n v="8622"/>
    <n v="775.98"/>
    <n v="603.54000000000008"/>
    <n v="1120.8600000000001"/>
    <n v="2586.6"/>
    <n v="2155.5"/>
    <n v="15864.480000000001"/>
    <n v="613.88639999999998"/>
    <n v="1227.7728"/>
    <n v="0"/>
    <n v="47593.440000000002"/>
    <n v="5.021917808219178"/>
    <n v="528.81600000000003"/>
    <n v="53113.409753424654"/>
    <n v="100706.84975342466"/>
  </r>
  <r>
    <s v="G-7996"/>
    <x v="0"/>
    <s v="Tyrell Herrmann  "/>
    <d v="2011-12-25T00:00:00"/>
    <s v="Banda 15"/>
    <x v="2"/>
    <n v="10179"/>
    <n v="508.95000000000005"/>
    <n v="1526.85"/>
    <n v="1119.69"/>
    <n v="2748.3300000000004"/>
    <n v="2544.75"/>
    <n v="18627.57"/>
    <n v="713.54790000000014"/>
    <n v="1427.0958000000003"/>
    <n v="0"/>
    <n v="55882.71"/>
    <n v="6.0273972602739727"/>
    <n v="620.91899999999998"/>
    <n v="74850.509589041088"/>
    <n v="130733.21958904108"/>
  </r>
  <r>
    <s v="G07765"/>
    <x v="4"/>
    <s v="Coreen Washer  "/>
    <d v="2014-09-21T00:00:00"/>
    <s v="Banda 20"/>
    <x v="2"/>
    <n v="97784"/>
    <n v="7822.72"/>
    <n v="977.84"/>
    <n v="6844.880000000001"/>
    <n v="36180.080000000002"/>
    <n v="31290.880000000001"/>
    <n v="180900.40000000002"/>
    <n v="7060.0048000000006"/>
    <n v="14120.009600000001"/>
    <n v="0"/>
    <n v="542701.20000000007"/>
    <n v="3.2849315068493152"/>
    <n v="6030.0133333333342"/>
    <n v="396163.61570776266"/>
    <n v="938864.81570776273"/>
  </r>
  <r>
    <s v="L08334"/>
    <x v="0"/>
    <s v="Jayme Tolleson  "/>
    <d v="2012-10-31T00:00:00"/>
    <s v="Banda 15"/>
    <x v="0"/>
    <n v="15829.000000000002"/>
    <n v="791.45000000000016"/>
    <n v="791.45000000000016"/>
    <n v="1266.3200000000002"/>
    <n v="4432.1200000000008"/>
    <n v="4273.8300000000008"/>
    <n v="27384.170000000006"/>
    <n v="1049.4627000000003"/>
    <n v="2098.9254000000005"/>
    <n v="2098.9254000000005"/>
    <n v="82152.510000000009"/>
    <n v="5.1753424657534248"/>
    <n v="912.80566666666687"/>
    <n v="94481.638593607335"/>
    <n v="176634.14859360736"/>
  </r>
  <r>
    <s v="G07836"/>
    <x v="0"/>
    <s v="Pandora Chang  "/>
    <d v="2012-04-06T00:00:00"/>
    <s v="Banda 15"/>
    <x v="1"/>
    <n v="11626.2"/>
    <n v="930.09600000000012"/>
    <n v="930.09600000000012"/>
    <n v="232.52400000000003"/>
    <n v="3952.9080000000004"/>
    <n v="3604.1220000000003"/>
    <n v="21275.946"/>
    <n v="824.29758000000004"/>
    <n v="1648.5951600000001"/>
    <n v="0"/>
    <n v="63827.838000000003"/>
    <n v="5.7452054794520544"/>
    <n v="709.19820000000004"/>
    <n v="81489.787693150676"/>
    <n v="145317.62569315068"/>
  </r>
  <r>
    <s v="G-8377"/>
    <x v="0"/>
    <s v="Graciela Hufford  "/>
    <d v="2012-05-10T00:00:00"/>
    <s v="Banda 15"/>
    <x v="2"/>
    <n v="15090"/>
    <n v="905.4"/>
    <n v="1810.8"/>
    <n v="754.5"/>
    <n v="5432.4"/>
    <n v="4828.8"/>
    <n v="28821.899999999998"/>
    <n v="1118.1690000000001"/>
    <n v="2236.3380000000002"/>
    <n v="0"/>
    <n v="86465.7"/>
    <n v="5.6520547945205477"/>
    <n v="960.7299999999999"/>
    <n v="108601.9720547945"/>
    <n v="195067.6720547945"/>
  </r>
  <r>
    <s v="A08468"/>
    <x v="0"/>
    <s v="Candelaria Loya  "/>
    <d v="2012-02-10T00:00:00"/>
    <s v="Banda 19"/>
    <x v="4"/>
    <n v="65862.5"/>
    <n v="6586.25"/>
    <n v="2634.5"/>
    <n v="3293.125"/>
    <n v="20417.375"/>
    <n v="17782.875"/>
    <n v="116576.625"/>
    <n v="4498.4087500000005"/>
    <n v="8996.817500000001"/>
    <n v="8996.817500000001"/>
    <n v="349729.875"/>
    <n v="5.8986301369863012"/>
    <n v="3885.8874999999998"/>
    <n v="458428.2623287671"/>
    <n v="808158.1373287671"/>
  </r>
  <r>
    <s v="L-8460"/>
    <x v="1"/>
    <s v="Shenika Lamont  "/>
    <d v="2015-11-02T00:00:00"/>
    <s v="Banda 15"/>
    <x v="0"/>
    <n v="16299.800000000001"/>
    <n v="1629.9800000000002"/>
    <n v="488.99400000000003"/>
    <n v="1629.9800000000002"/>
    <n v="4237.9480000000003"/>
    <n v="5215.9360000000006"/>
    <n v="29502.638000000003"/>
    <n v="1180.1055200000001"/>
    <n v="2360.2110400000001"/>
    <n v="2360.2110400000001"/>
    <n v="88507.914000000004"/>
    <n v="2.1698630136986301"/>
    <n v="983.42126666666672"/>
    <n v="42677.788668493151"/>
    <n v="131185.70266849315"/>
  </r>
  <r>
    <s v="G-7482"/>
    <x v="3"/>
    <s v="Idell Ding  "/>
    <d v="2010-11-13T00:00:00"/>
    <s v="Banda 15"/>
    <x v="1"/>
    <n v="9092.7000000000007"/>
    <n v="545.56200000000001"/>
    <n v="1000.1970000000001"/>
    <n v="1182.0510000000002"/>
    <n v="3364.2990000000004"/>
    <n v="2545.9560000000006"/>
    <n v="17730.765000000003"/>
    <n v="683.77104000000008"/>
    <n v="1367.5420800000002"/>
    <n v="0"/>
    <n v="53192.295000000013"/>
    <n v="7.1424657534246574"/>
    <n v="591.02550000000008"/>
    <n v="84427.587863013716"/>
    <n v="137619.88286301371"/>
  </r>
  <r>
    <s v="L07401"/>
    <x v="0"/>
    <s v="Ileen Reynosa  "/>
    <d v="2017-07-01T00:00:00"/>
    <s v="Banda 15"/>
    <x v="1"/>
    <n v="12548.7"/>
    <n v="878.40900000000011"/>
    <n v="1882.3050000000001"/>
    <n v="1129.383"/>
    <n v="3262.6620000000003"/>
    <n v="4266.5580000000009"/>
    <n v="23968.017000000003"/>
    <n v="957.46581000000015"/>
    <n v="1914.9316200000003"/>
    <n v="0"/>
    <n v="71904.051000000007"/>
    <n v="0.50684931506849318"/>
    <n v="798.93390000000011"/>
    <n v="8098.7820000000011"/>
    <n v="80002.833000000013"/>
  </r>
  <r>
    <s v="L-7868"/>
    <x v="1"/>
    <s v="Kelley Bonenfant  "/>
    <d v="2016-03-07T00:00:00"/>
    <s v="Banda 15"/>
    <x v="2"/>
    <n v="8141"/>
    <n v="732.68999999999994"/>
    <n v="244.23"/>
    <n v="244.23"/>
    <n v="2686.53"/>
    <n v="2930.7599999999998"/>
    <n v="14979.44"/>
    <n v="595.9212"/>
    <n v="1191.8424"/>
    <n v="0"/>
    <n v="44938.32"/>
    <n v="1.8246575342465754"/>
    <n v="499.31466666666671"/>
    <n v="18221.565369863016"/>
    <n v="63159.885369863012"/>
  </r>
  <r>
    <s v="A07550"/>
    <x v="0"/>
    <s v="Gabrielle Merriman  "/>
    <d v="2014-04-30T00:00:00"/>
    <s v="Banda 15"/>
    <x v="2"/>
    <n v="12764"/>
    <n v="1021.12"/>
    <n v="255.28"/>
    <n v="1404.04"/>
    <n v="3829.2"/>
    <n v="4722.68"/>
    <n v="23996.320000000003"/>
    <n v="970.06400000000008"/>
    <n v="1940.1280000000002"/>
    <n v="0"/>
    <n v="71988.960000000006"/>
    <n v="3.6794520547945204"/>
    <n v="799.87733333333347"/>
    <n v="58862.205954337907"/>
    <n v="130851.16595433792"/>
  </r>
  <r>
    <s v="L07741"/>
    <x v="1"/>
    <s v="Elma Matheney  "/>
    <d v="2010-11-28T00:00:00"/>
    <s v="Banda 15"/>
    <x v="1"/>
    <n v="9640.8000000000011"/>
    <n v="482.04000000000008"/>
    <n v="385.63200000000006"/>
    <n v="385.63200000000006"/>
    <n v="3567.0960000000005"/>
    <n v="3567.0960000000005"/>
    <n v="18028.296000000002"/>
    <n v="709.56288000000006"/>
    <n v="1419.1257600000001"/>
    <n v="0"/>
    <n v="54084.888000000006"/>
    <n v="7.1013698630136988"/>
    <n v="600.94320000000005"/>
    <n v="85350.398597260282"/>
    <n v="139435.28659726027"/>
  </r>
  <r>
    <s v="A-8069"/>
    <x v="6"/>
    <s v="Jayme Tolleson  "/>
    <d v="2016-12-10T00:00:00"/>
    <s v="Banda 17"/>
    <x v="0"/>
    <n v="27395.500000000004"/>
    <n v="2739.5500000000006"/>
    <n v="3013.5050000000006"/>
    <n v="1643.7300000000002"/>
    <n v="9862.380000000001"/>
    <n v="7944.6950000000006"/>
    <n v="52599.360000000008"/>
    <n v="2040.9647500000003"/>
    <n v="4081.9295000000006"/>
    <n v="4081.9295000000006"/>
    <n v="157798.08000000002"/>
    <n v="1.0630136986301371"/>
    <n v="1753.3120000000004"/>
    <n v="37275.893479452061"/>
    <n v="195073.97347945208"/>
  </r>
  <r>
    <s v="G07672"/>
    <x v="0"/>
    <s v="Wade Landen  "/>
    <d v="2015-05-10T00:00:00"/>
    <s v="Banda 17"/>
    <x v="0"/>
    <n v="29595.500000000004"/>
    <n v="2071.6850000000004"/>
    <n v="2959.5500000000006"/>
    <n v="1775.7300000000002"/>
    <n v="10654.380000000001"/>
    <n v="11246.29"/>
    <n v="58303.135000000017"/>
    <n v="2326.2063000000003"/>
    <n v="4652.4126000000006"/>
    <n v="4652.4126000000006"/>
    <n v="174909.40500000006"/>
    <n v="2.6520547945205482"/>
    <n v="1943.4378333333339"/>
    <n v="103082.07247488588"/>
    <n v="277991.47747488593"/>
  </r>
  <r>
    <s v="R-8323"/>
    <x v="4"/>
    <s v="Marinda Skelley  "/>
    <d v="2017-07-16T00:00:00"/>
    <s v="Banda 20"/>
    <x v="1"/>
    <n v="82626.3"/>
    <n v="4131.3150000000005"/>
    <n v="11567.682000000001"/>
    <n v="11567.682000000001"/>
    <n v="26440.416000000001"/>
    <n v="23961.627"/>
    <n v="160295.02200000003"/>
    <n v="6238.2856500000007"/>
    <n v="12476.571300000001"/>
    <n v="0"/>
    <n v="480885.06600000011"/>
    <n v="0.46575342465753422"/>
    <n v="5343.1674000000012"/>
    <n v="49771.970301369875"/>
    <n v="530657.03630137001"/>
  </r>
  <r>
    <s v="L-7859"/>
    <x v="3"/>
    <s v="Anastacia Delacruz  "/>
    <d v="2012-06-16T00:00:00"/>
    <s v="Banda 15"/>
    <x v="2"/>
    <n v="10658"/>
    <n v="959.21999999999991"/>
    <n v="1598.7"/>
    <n v="1385.54"/>
    <n v="2984.2400000000002"/>
    <n v="2664.5"/>
    <n v="20250.2"/>
    <n v="786.56039999999996"/>
    <n v="1573.1207999999999"/>
    <n v="0"/>
    <n v="60750.600000000006"/>
    <n v="5.5506849315068489"/>
    <n v="675.00666666666666"/>
    <n v="74934.986666666664"/>
    <n v="135685.58666666667"/>
  </r>
  <r>
    <s v="G07941"/>
    <x v="0"/>
    <s v="Gemma Percell  "/>
    <d v="2014-03-11T00:00:00"/>
    <s v="Banda 16"/>
    <x v="2"/>
    <n v="20575"/>
    <n v="1646"/>
    <n v="205.75"/>
    <n v="2880.5000000000005"/>
    <n v="5555.25"/>
    <n v="6172.5"/>
    <n v="37035"/>
    <n v="1466.9975000000002"/>
    <n v="2933.9950000000003"/>
    <n v="0"/>
    <n v="111105"/>
    <n v="3.8164383561643835"/>
    <n v="1234.5"/>
    <n v="94227.863013698632"/>
    <n v="205332.86301369863"/>
  </r>
  <r>
    <s v="A07983"/>
    <x v="3"/>
    <s v="Herlinda Thorp  "/>
    <d v="2015-03-16T00:00:00"/>
    <s v="Banda 15"/>
    <x v="2"/>
    <n v="10417"/>
    <n v="520.85"/>
    <n v="833.36"/>
    <n v="1041.7"/>
    <n v="3437.61"/>
    <n v="2708.42"/>
    <n v="18958.940000000002"/>
    <n v="721.89809999999989"/>
    <n v="1443.7961999999998"/>
    <n v="0"/>
    <n v="56876.820000000007"/>
    <n v="2.8027397260273972"/>
    <n v="631.96466666666674"/>
    <n v="35424.649534246579"/>
    <n v="92301.469534246586"/>
  </r>
  <r>
    <s v="G07785"/>
    <x v="0"/>
    <s v="Marinda Skelley  "/>
    <d v="2012-01-20T00:00:00"/>
    <s v="Banda 16"/>
    <x v="1"/>
    <n v="18306.900000000001"/>
    <n v="1464.5520000000001"/>
    <n v="915.34500000000014"/>
    <n v="1830.6900000000003"/>
    <n v="6590.4840000000004"/>
    <n v="5125.9320000000007"/>
    <n v="34233.903000000006"/>
    <n v="1321.75818"/>
    <n v="2643.5163600000001"/>
    <n v="0"/>
    <n v="102701.70900000002"/>
    <n v="5.956164383561644"/>
    <n v="1141.1301000000001"/>
    <n v="135935.16917260276"/>
    <n v="238636.8781726028"/>
  </r>
  <r>
    <s v="L08089"/>
    <x v="3"/>
    <s v="Della Muniz  "/>
    <d v="2017-03-05T00:00:00"/>
    <s v="Banda 18"/>
    <x v="0"/>
    <n v="39439.4"/>
    <n v="1971.9700000000003"/>
    <n v="3155.152"/>
    <n v="5915.91"/>
    <n v="9859.85"/>
    <n v="9859.85"/>
    <n v="70202.131999999998"/>
    <n v="2709.4867799999997"/>
    <n v="5418.9735599999995"/>
    <n v="5418.9735599999995"/>
    <n v="210606.39600000001"/>
    <n v="0.83013698630136989"/>
    <n v="2340.0710666666664"/>
    <n v="38851.590860273973"/>
    <n v="249457.98686027399"/>
  </r>
  <r>
    <s v="G08062"/>
    <x v="0"/>
    <s v="Cristopher Stroble  "/>
    <d v="2010-12-02T00:00:00"/>
    <s v="Banda 16"/>
    <x v="0"/>
    <n v="17200.7"/>
    <n v="1720.0700000000002"/>
    <n v="1892.077"/>
    <n v="2236.0910000000003"/>
    <n v="5676.2310000000007"/>
    <n v="4816.1960000000008"/>
    <n v="33541.365000000005"/>
    <n v="1314.1334800000002"/>
    <n v="2628.2669600000004"/>
    <n v="2628.2669600000004"/>
    <n v="100624.09500000002"/>
    <n v="7.0904109589041093"/>
    <n v="1118.0455000000002"/>
    <n v="158548.04131506852"/>
    <n v="259172.13631506852"/>
  </r>
  <r>
    <s v="R-8382"/>
    <x v="1"/>
    <s v="Jayme Tolleson  "/>
    <d v="2016-07-22T00:00:00"/>
    <s v="Banda 15"/>
    <x v="2"/>
    <n v="14242"/>
    <n v="1281.78"/>
    <n v="712.1"/>
    <n v="2136.2999999999997"/>
    <n v="4557.4400000000005"/>
    <n v="5411.96"/>
    <n v="28341.58"/>
    <n v="1155.0262"/>
    <n v="2310.0524"/>
    <n v="0"/>
    <n v="85024.74"/>
    <n v="1.4493150684931506"/>
    <n v="944.71933333333334"/>
    <n v="27383.91930593607"/>
    <n v="112408.65930593607"/>
  </r>
  <r>
    <s v="A-7768"/>
    <x v="0"/>
    <s v="Herlinda Thorp  "/>
    <d v="2015-02-23T00:00:00"/>
    <s v="Banda 15"/>
    <x v="2"/>
    <n v="14805"/>
    <n v="1332.45"/>
    <n v="592.20000000000005"/>
    <n v="888.3"/>
    <n v="3997.3500000000004"/>
    <n v="5329.8"/>
    <n v="26945.100000000002"/>
    <n v="1085.2065"/>
    <n v="2170.413"/>
    <n v="0"/>
    <n v="80835.3"/>
    <n v="2.8602739726027395"/>
    <n v="898.17000000000007"/>
    <n v="51380.245479452053"/>
    <n v="132215.54547945206"/>
  </r>
  <r>
    <s v="R08402"/>
    <x v="5"/>
    <s v="Santa Brister  "/>
    <d v="2014-07-04T00:00:00"/>
    <s v="Banda 18"/>
    <x v="2"/>
    <n v="33366"/>
    <n v="3002.94"/>
    <n v="3002.94"/>
    <n v="2001.96"/>
    <n v="11344.44"/>
    <n v="12679.08"/>
    <n v="65397.360000000008"/>
    <n v="2629.2408"/>
    <n v="5258.4816000000001"/>
    <n v="0"/>
    <n v="196192.08000000002"/>
    <n v="3.5013698630136987"/>
    <n v="2179.9120000000003"/>
    <n v="152653.56361643839"/>
    <n v="348845.64361643838"/>
  </r>
  <r>
    <s v="R07419"/>
    <x v="1"/>
    <s v="Saundra Smiddy  "/>
    <d v="2012-01-27T00:00:00"/>
    <s v="Banda 15"/>
    <x v="2"/>
    <n v="9378"/>
    <n v="656.46"/>
    <n v="1219.1400000000001"/>
    <n v="844.02"/>
    <n v="3188.5200000000004"/>
    <n v="3563.64"/>
    <n v="18849.78"/>
    <n v="756.80460000000005"/>
    <n v="1513.6092000000001"/>
    <n v="0"/>
    <n v="56549.34"/>
    <n v="5.9369863013698634"/>
    <n v="628.32599999999991"/>
    <n v="74607.257095890411"/>
    <n v="131156.59709589041"/>
  </r>
  <r>
    <s v="G07566"/>
    <x v="1"/>
    <s v="Shannan Dingess  "/>
    <d v="2010-12-22T00:00:00"/>
    <s v="Banda 15"/>
    <x v="2"/>
    <n v="9053"/>
    <n v="814.77"/>
    <n v="181.06"/>
    <n v="452.65000000000003"/>
    <n v="2444.31"/>
    <n v="2896.96"/>
    <n v="15842.75"/>
    <n v="626.46759999999995"/>
    <n v="1252.9351999999999"/>
    <n v="0"/>
    <n v="47528.25"/>
    <n v="7.0356164383561648"/>
    <n v="528.0916666666667"/>
    <n v="74309.008219178097"/>
    <n v="121837.2582191781"/>
  </r>
  <r>
    <s v="A-7513"/>
    <x v="1"/>
    <s v="Pandora Chang  "/>
    <d v="2012-10-01T00:00:00"/>
    <s v="Banda 16"/>
    <x v="4"/>
    <n v="20401.25"/>
    <n v="1428.0875000000001"/>
    <n v="408.02500000000003"/>
    <n v="2856.1750000000002"/>
    <n v="5304.3249999999998"/>
    <n v="7548.4624999999996"/>
    <n v="37946.325000000004"/>
    <n v="1544.3746249999999"/>
    <n v="3088.7492499999998"/>
    <n v="3088.7492499999998"/>
    <n v="113838.97500000001"/>
    <n v="5.2575342465753421"/>
    <n v="1264.8775000000001"/>
    <n v="133002.73547945207"/>
    <n v="246841.71047945207"/>
  </r>
  <r>
    <s v="R07832"/>
    <x v="2"/>
    <s v="Frankie Koester  "/>
    <d v="2013-01-24T00:00:00"/>
    <s v="Banda 18"/>
    <x v="1"/>
    <n v="32891.4"/>
    <n v="1973.4839999999999"/>
    <n v="986.74199999999996"/>
    <n v="4933.71"/>
    <n v="11183.076000000001"/>
    <n v="12169.818000000001"/>
    <n v="64138.229999999996"/>
    <n v="2578.6857600000003"/>
    <n v="5157.3715200000006"/>
    <n v="0"/>
    <n v="192414.69"/>
    <n v="4.9424657534246572"/>
    <n v="2137.9409999999998"/>
    <n v="211334.00350684926"/>
    <n v="403748.69350684923"/>
  </r>
  <r>
    <s v="A-8148"/>
    <x v="0"/>
    <s v="Saundra Smiddy  "/>
    <d v="2012-05-28T00:00:00"/>
    <s v="Banda 17"/>
    <x v="2"/>
    <n v="31773"/>
    <n v="2541.84"/>
    <n v="1588.65"/>
    <n v="317.73"/>
    <n v="10167.36"/>
    <n v="9849.6299999999992"/>
    <n v="56238.21"/>
    <n v="2179.6278000000002"/>
    <n v="4359.2556000000004"/>
    <n v="0"/>
    <n v="168714.63"/>
    <n v="5.602739726027397"/>
    <n v="1874.607"/>
    <n v="210058.70219178082"/>
    <n v="378773.33219178079"/>
  </r>
  <r>
    <s v="A07965"/>
    <x v="3"/>
    <s v="Colene Apicella  "/>
    <d v="2012-04-03T00:00:00"/>
    <s v="Banda 16"/>
    <x v="0"/>
    <n v="16351.500000000002"/>
    <n v="981.09"/>
    <n v="163.51500000000001"/>
    <n v="1635.1500000000003"/>
    <n v="5723.0250000000005"/>
    <n v="5559.5100000000011"/>
    <n v="30413.790000000005"/>
    <n v="1198.5649500000002"/>
    <n v="2397.1299000000004"/>
    <n v="2397.1299000000004"/>
    <n v="91241.37000000001"/>
    <n v="5.7534246575342465"/>
    <n v="1013.7930000000001"/>
    <n v="116655.63287671233"/>
    <n v="207897.00287671236"/>
  </r>
  <r>
    <s v="G-8287"/>
    <x v="0"/>
    <s v="Oneida Cosio  "/>
    <d v="2013-07-08T00:00:00"/>
    <s v="Banda 15"/>
    <x v="1"/>
    <n v="8337.6"/>
    <n v="583.63200000000006"/>
    <n v="333.50400000000002"/>
    <n v="1083.8880000000001"/>
    <n v="2084.4"/>
    <n v="2751.4080000000004"/>
    <n v="15174.432000000001"/>
    <n v="607.81104000000016"/>
    <n v="1215.6220800000003"/>
    <n v="0"/>
    <n v="45523.296000000002"/>
    <n v="4.4904109589041097"/>
    <n v="505.81440000000003"/>
    <n v="45426.290498630136"/>
    <n v="90949.586498630146"/>
  </r>
  <r>
    <s v="A-7781"/>
    <x v="2"/>
    <s v="Veola Frase  "/>
    <d v="2014-01-13T00:00:00"/>
    <s v="Banda 17"/>
    <x v="2"/>
    <n v="27548"/>
    <n v="2754.8"/>
    <n v="3030.28"/>
    <n v="1377.4"/>
    <n v="7713.4400000000005"/>
    <n v="9366.3200000000015"/>
    <n v="51790.240000000005"/>
    <n v="2068.8548000000001"/>
    <n v="4137.7096000000001"/>
    <n v="0"/>
    <n v="155370.72000000003"/>
    <n v="3.9726027397260273"/>
    <n v="1726.3413333333335"/>
    <n v="137161.36621004567"/>
    <n v="292532.08621004573"/>
  </r>
  <r>
    <s v="L-7919"/>
    <x v="2"/>
    <s v="Coreen Washer  "/>
    <d v="2013-09-20T00:00:00"/>
    <s v="Banda 15"/>
    <x v="2"/>
    <n v="13409"/>
    <n v="1340.9"/>
    <n v="402.27"/>
    <n v="1877.2600000000002"/>
    <n v="4961.33"/>
    <n v="3620.4300000000003"/>
    <n v="25611.190000000002"/>
    <n v="994.94780000000014"/>
    <n v="1989.8956000000003"/>
    <n v="0"/>
    <n v="76833.570000000007"/>
    <n v="4.2876712328767121"/>
    <n v="853.70633333333342"/>
    <n v="73208.241735159812"/>
    <n v="150041.81173515983"/>
  </r>
  <r>
    <s v="G07998"/>
    <x v="1"/>
    <s v="Kelley Bonenfant  "/>
    <d v="2012-09-22T00:00:00"/>
    <s v="Banda 19"/>
    <x v="1"/>
    <n v="56412"/>
    <n v="5641.2000000000007"/>
    <n v="2820.6000000000004"/>
    <n v="6769.44"/>
    <n v="17487.72"/>
    <n v="21436.560000000001"/>
    <n v="110567.51999999999"/>
    <n v="4507.3188"/>
    <n v="9014.6376"/>
    <n v="0"/>
    <n v="331702.55999999994"/>
    <n v="5.2821917808219174"/>
    <n v="3685.5839999999998"/>
    <n v="389359.23024657526"/>
    <n v="721061.79024657514"/>
  </r>
  <r>
    <s v="L-7721"/>
    <x v="1"/>
    <s v="Jordon Deschamp  "/>
    <d v="2014-02-04T00:00:00"/>
    <s v="Banda 15"/>
    <x v="2"/>
    <n v="11413"/>
    <n v="1027.17"/>
    <n v="228.26"/>
    <n v="684.78"/>
    <n v="3766.29"/>
    <n v="3994.5499999999997"/>
    <n v="21114.05"/>
    <n v="839.99679999999989"/>
    <n v="1679.9935999999998"/>
    <n v="0"/>
    <n v="63342.149999999994"/>
    <n v="3.9123287671232876"/>
    <n v="703.80166666666662"/>
    <n v="55070.070136986302"/>
    <n v="118412.22013698629"/>
  </r>
  <r>
    <s v="G-8241"/>
    <x v="6"/>
    <s v="Lindsey Eckel  "/>
    <d v="2016-10-07T00:00:00"/>
    <s v="Banda 15"/>
    <x v="2"/>
    <n v="14140"/>
    <n v="1131.2"/>
    <n v="1979.6000000000001"/>
    <n v="1838.2"/>
    <n v="4524.8"/>
    <n v="4807.6000000000004"/>
    <n v="28421.4"/>
    <n v="1135.442"/>
    <n v="2270.884"/>
    <n v="0"/>
    <n v="85264.200000000012"/>
    <n v="1.2383561643835617"/>
    <n v="947.38"/>
    <n v="23463.87726027397"/>
    <n v="108728.07726027397"/>
  </r>
  <r>
    <s v="R08459"/>
    <x v="0"/>
    <s v="Edyth Judkins  "/>
    <d v="2014-06-24T00:00:00"/>
    <s v="Banda 16"/>
    <x v="3"/>
    <n v="15017.25"/>
    <n v="1201.3800000000001"/>
    <n v="1802.07"/>
    <n v="1802.07"/>
    <n v="3754.3125"/>
    <n v="4355.0024999999996"/>
    <n v="27932.084999999999"/>
    <n v="1102.2661499999999"/>
    <n v="2204.5322999999999"/>
    <n v="0"/>
    <n v="83796.255000000005"/>
    <n v="3.5287671232876714"/>
    <n v="931.06949999999995"/>
    <n v="65710.548821917808"/>
    <n v="149506.8038219178"/>
  </r>
  <r>
    <s v="A-7497"/>
    <x v="0"/>
    <s v="Herlinda Thorp  "/>
    <d v="2011-06-30T00:00:00"/>
    <s v="Banda 15"/>
    <x v="1"/>
    <n v="10247.4"/>
    <n v="717.3180000000001"/>
    <n v="1537.11"/>
    <n v="1332.162"/>
    <n v="2971.7459999999996"/>
    <n v="2869.2720000000004"/>
    <n v="19675.008000000002"/>
    <n v="768.55500000000006"/>
    <n v="1537.1100000000001"/>
    <n v="0"/>
    <n v="59025.024000000005"/>
    <n v="6.515068493150685"/>
    <n v="655.83360000000005"/>
    <n v="85456.016482191786"/>
    <n v="144481.04048219178"/>
  </r>
  <r>
    <s v="A07945"/>
    <x v="3"/>
    <s v="Mayme Gorney  "/>
    <d v="2011-04-15T00:00:00"/>
    <s v="Banda 16"/>
    <x v="3"/>
    <n v="10760.25"/>
    <n v="860.82"/>
    <n v="107.60250000000001"/>
    <n v="430.41"/>
    <n v="4196.4975000000004"/>
    <n v="4196.4975000000004"/>
    <n v="20552.077500000003"/>
    <n v="819.93105000000014"/>
    <n v="1639.8621000000003"/>
    <n v="0"/>
    <n v="61656.232500000013"/>
    <n v="6.7232876712328764"/>
    <n v="685.06925000000012"/>
    <n v="92118.352849315081"/>
    <n v="153774.58534931508"/>
  </r>
  <r>
    <s v="L08250"/>
    <x v="0"/>
    <s v="Gerente"/>
    <d v="2015-11-25T00:00:00"/>
    <s v="Banda 16"/>
    <x v="0"/>
    <n v="22459.800000000003"/>
    <n v="1347.5880000000002"/>
    <n v="3144.3720000000008"/>
    <n v="2021.3820000000003"/>
    <n v="6064.1460000000015"/>
    <n v="6064.1460000000015"/>
    <n v="41101.434000000008"/>
    <n v="1587.9078600000003"/>
    <n v="3175.8157200000005"/>
    <n v="3175.8157200000005"/>
    <n v="123304.30200000003"/>
    <n v="2.106849315068493"/>
    <n v="1370.0478000000003"/>
    <n v="57729.685380821924"/>
    <n v="181033.98738082196"/>
  </r>
  <r>
    <s v="L-8343"/>
    <x v="0"/>
    <s v="Daysi Armas  "/>
    <d v="2012-04-04T00:00:00"/>
    <s v="Banda 15"/>
    <x v="2"/>
    <n v="9746"/>
    <n v="974.6"/>
    <n v="877.14"/>
    <n v="682.22"/>
    <n v="3313.6400000000003"/>
    <n v="3800.94"/>
    <n v="19394.539999999997"/>
    <n v="785.52760000000012"/>
    <n v="1571.0552000000002"/>
    <n v="0"/>
    <n v="58183.619999999995"/>
    <n v="5.7506849315068491"/>
    <n v="646.48466666666661"/>
    <n v="74354.592621004558"/>
    <n v="132538.21262100455"/>
  </r>
  <r>
    <s v="R07758"/>
    <x v="3"/>
    <s v="Emmy Trader  "/>
    <d v="2012-05-10T00:00:00"/>
    <s v="Banda 15"/>
    <x v="2"/>
    <n v="12930"/>
    <n v="905.10000000000014"/>
    <n v="517.20000000000005"/>
    <n v="1551.6"/>
    <n v="4525.5"/>
    <n v="3879"/>
    <n v="24308.400000000001"/>
    <n v="947.76900000000001"/>
    <n v="1895.538"/>
    <n v="0"/>
    <n v="72925.200000000012"/>
    <n v="5.6520547945205477"/>
    <n v="810.28000000000009"/>
    <n v="91594.939178082204"/>
    <n v="164520.13917808223"/>
  </r>
  <r>
    <s v="A-7405"/>
    <x v="1"/>
    <s v="Susanna Vosburgh  "/>
    <d v="2016-06-27T00:00:00"/>
    <s v="Banda 15"/>
    <x v="1"/>
    <n v="11051.1"/>
    <n v="884.08800000000008"/>
    <n v="773.57700000000011"/>
    <n v="1326.1320000000001"/>
    <n v="2873.2860000000001"/>
    <n v="3646.8630000000003"/>
    <n v="20555.045999999998"/>
    <n v="823.30695000000014"/>
    <n v="1646.6139000000003"/>
    <n v="0"/>
    <n v="61665.137999999992"/>
    <n v="1.5178082191780822"/>
    <n v="685.16819999999996"/>
    <n v="20799.078509589039"/>
    <n v="82464.216509589023"/>
  </r>
  <r>
    <s v="L-8371"/>
    <x v="0"/>
    <s v="Lindsey Eckel  "/>
    <d v="2013-06-15T00:00:00"/>
    <s v="Banda 16"/>
    <x v="1"/>
    <n v="16973.100000000002"/>
    <n v="1018.3860000000001"/>
    <n v="1697.3100000000004"/>
    <n v="339.46200000000005"/>
    <n v="4243.2750000000005"/>
    <n v="5261.661000000001"/>
    <n v="29533.194000000003"/>
    <n v="1150.7761800000003"/>
    <n v="2301.5523600000006"/>
    <n v="0"/>
    <n v="88599.582000000009"/>
    <n v="4.5534246575342463"/>
    <n v="984.4398000000001"/>
    <n v="89651.44918356165"/>
    <n v="178251.03118356166"/>
  </r>
  <r>
    <s v="L08365"/>
    <x v="0"/>
    <s v="Nena Custis  "/>
    <d v="2015-08-08T00:00:00"/>
    <s v="Banda 15"/>
    <x v="2"/>
    <n v="13079"/>
    <n v="1046.32"/>
    <n v="1177.1099999999999"/>
    <n v="653.95000000000005"/>
    <n v="4839.2299999999996"/>
    <n v="4839.2299999999996"/>
    <n v="25634.84"/>
    <n v="1018.8541"/>
    <n v="2037.7082"/>
    <n v="0"/>
    <n v="76904.52"/>
    <n v="2.4054794520547946"/>
    <n v="854.49466666666672"/>
    <n v="41109.387251141554"/>
    <n v="118013.90725114156"/>
  </r>
  <r>
    <s v="R07314"/>
    <x v="1"/>
    <s v="Jordon Deschamp  "/>
    <d v="2017-08-03T00:00:00"/>
    <s v="Banda 15"/>
    <x v="2"/>
    <n v="11052"/>
    <n v="663.12"/>
    <n v="331.56"/>
    <n v="1215.72"/>
    <n v="3536.64"/>
    <n v="3315.6"/>
    <n v="20114.64"/>
    <n v="783.58679999999993"/>
    <n v="1567.1735999999999"/>
    <n v="0"/>
    <n v="60343.92"/>
    <n v="0.41643835616438357"/>
    <n v="670.48799999999994"/>
    <n v="5584.3384109589033"/>
    <n v="65928.258410958908"/>
  </r>
  <r>
    <s v="A08261"/>
    <x v="3"/>
    <s v="Valeria Boothby  "/>
    <d v="2014-03-26T00:00:00"/>
    <s v="Banda 16"/>
    <x v="1"/>
    <n v="12600.9"/>
    <n v="1134.0809999999999"/>
    <n v="378.02699999999999"/>
    <n v="1008.072"/>
    <n v="3528.2520000000004"/>
    <n v="3402.2429999999999"/>
    <n v="22051.575000000001"/>
    <n v="855.60110999999995"/>
    <n v="1711.2022199999999"/>
    <n v="0"/>
    <n v="66154.725000000006"/>
    <n v="3.7753424657534245"/>
    <n v="735.05250000000001"/>
    <n v="55501.498356164375"/>
    <n v="121656.22335616438"/>
  </r>
  <r>
    <s v="L-7903"/>
    <x v="0"/>
    <s v="Kimberely Houtz  "/>
    <d v="2015-09-05T00:00:00"/>
    <s v="Banda 15"/>
    <x v="2"/>
    <n v="9399"/>
    <n v="939.90000000000009"/>
    <n v="563.93999999999994"/>
    <n v="281.96999999999997"/>
    <n v="2725.71"/>
    <n v="2631.7200000000003"/>
    <n v="16542.240000000002"/>
    <n v="641.01179999999999"/>
    <n v="1282.0236"/>
    <n v="0"/>
    <n v="49626.720000000001"/>
    <n v="2.3287671232876712"/>
    <n v="551.40800000000002"/>
    <n v="25682.016438356164"/>
    <n v="75308.736438356165"/>
  </r>
  <r>
    <s v="R08339"/>
    <x v="8"/>
    <s v="Leontine Longacre  "/>
    <d v="2014-04-07T00:00:00"/>
    <s v="Banda 17"/>
    <x v="0"/>
    <n v="35807.200000000004"/>
    <n v="2506.5040000000004"/>
    <n v="2148.4320000000002"/>
    <n v="2864.5760000000005"/>
    <n v="12890.592000000001"/>
    <n v="10742.160000000002"/>
    <n v="66959.464000000007"/>
    <n v="2592.4412800000005"/>
    <n v="5184.8825600000009"/>
    <n v="5184.8825600000009"/>
    <n v="200878.39200000002"/>
    <n v="3.7424657534246575"/>
    <n v="2231.9821333333334"/>
    <n v="167062.33392511416"/>
    <n v="367940.72592511418"/>
  </r>
  <r>
    <s v="L07875"/>
    <x v="8"/>
    <s v="Sterling Huston  "/>
    <d v="2016-01-30T00:00:00"/>
    <s v="Banda 15"/>
    <x v="1"/>
    <n v="12090.6"/>
    <n v="725.43600000000004"/>
    <n v="1692.6840000000002"/>
    <n v="483.62400000000002"/>
    <n v="3506.2739999999999"/>
    <n v="4715.3340000000007"/>
    <n v="23213.952000000005"/>
    <n v="933.39432000000011"/>
    <n v="1866.7886400000002"/>
    <n v="0"/>
    <n v="69641.856000000014"/>
    <n v="1.9260273972602739"/>
    <n v="773.79840000000013"/>
    <n v="29807.138367123291"/>
    <n v="99448.994367123305"/>
  </r>
  <r>
    <s v="L08355"/>
    <x v="8"/>
    <s v="Alysia Thaxton  "/>
    <d v="2013-11-26T00:00:00"/>
    <s v="Banda 15"/>
    <x v="2"/>
    <n v="11959"/>
    <n v="597.95000000000005"/>
    <n v="1315.49"/>
    <n v="358.77"/>
    <n v="3826.88"/>
    <n v="3109.34"/>
    <n v="21167.43"/>
    <n v="797.6653"/>
    <n v="1595.3306"/>
    <n v="0"/>
    <n v="63502.29"/>
    <n v="4.1041095890410961"/>
    <n v="705.58100000000002"/>
    <n v="57915.634958904113"/>
    <n v="121417.92495890411"/>
  </r>
  <r>
    <s v="R-8499"/>
    <x v="8"/>
    <s v="Jayme Tolleson  "/>
    <d v="2012-02-16T00:00:00"/>
    <s v="Banda 17"/>
    <x v="2"/>
    <n v="31466"/>
    <n v="1573.3000000000002"/>
    <n v="1887.96"/>
    <n v="4405.2400000000007"/>
    <n v="12586.400000000001"/>
    <n v="11957.08"/>
    <n v="63875.98"/>
    <n v="2548.7460000000001"/>
    <n v="5097.4920000000002"/>
    <n v="0"/>
    <n v="191627.94"/>
    <n v="5.882191780821918"/>
    <n v="2129.1993333333335"/>
    <n v="250487.17636529685"/>
    <n v="442115.11636529688"/>
  </r>
  <r>
    <s v="R07510"/>
    <x v="8"/>
    <s v="Audrea Franke  "/>
    <d v="2013-05-01T00:00:00"/>
    <s v="Banda 15"/>
    <x v="1"/>
    <n v="13122.9"/>
    <n v="787.37399999999991"/>
    <n v="131.22899999999998"/>
    <n v="1443.519"/>
    <n v="4330.5569999999998"/>
    <n v="3936.87"/>
    <n v="23752.448999999997"/>
    <n v="923.85216000000003"/>
    <n v="1847.7043200000001"/>
    <n v="0"/>
    <n v="71257.346999999994"/>
    <n v="4.6767123287671231"/>
    <n v="791.74829999999986"/>
    <n v="74055.580717808203"/>
    <n v="145312.9277178082"/>
  </r>
  <r>
    <s v="L07534"/>
    <x v="8"/>
    <s v="Janene Wellman  "/>
    <d v="2014-02-17T00:00:00"/>
    <s v="Banda 16"/>
    <x v="4"/>
    <n v="24968.75"/>
    <n v="1498.125"/>
    <n v="249.6875"/>
    <n v="2247.1875"/>
    <n v="8988.75"/>
    <n v="8239.6875"/>
    <n v="46192.1875"/>
    <n v="1807.7375"/>
    <n v="3615.4749999999999"/>
    <n v="3615.4749999999999"/>
    <n v="138576.5625"/>
    <n v="3.8767123287671232"/>
    <n v="1539.7395833333333"/>
    <n v="119382.54851598172"/>
    <n v="257959.1110159817"/>
  </r>
  <r>
    <s v="R07493"/>
    <x v="8"/>
    <s v="Lyla Falzone  "/>
    <d v="2011-05-29T00:00:00"/>
    <s v="Banda 15"/>
    <x v="2"/>
    <n v="14519"/>
    <n v="1451.9"/>
    <n v="725.95"/>
    <n v="1161.52"/>
    <n v="5372.03"/>
    <n v="5517.22"/>
    <n v="28747.62"/>
    <n v="1157.1642999999999"/>
    <n v="2314.3285999999998"/>
    <n v="0"/>
    <n v="86242.86"/>
    <n v="6.602739726027397"/>
    <n v="958.25400000000002"/>
    <n v="126542.03506849316"/>
    <n v="212784.89506849315"/>
  </r>
  <r>
    <s v="G07518"/>
    <x v="8"/>
    <s v="Lyla Falzone  "/>
    <d v="2011-12-04T00:00:00"/>
    <s v="Banda 15"/>
    <x v="1"/>
    <n v="9736.2000000000007"/>
    <n v="584.17200000000003"/>
    <n v="97.362000000000009"/>
    <n v="486.81000000000006"/>
    <n v="2434.0500000000002"/>
    <n v="3602.3940000000002"/>
    <n v="16940.988000000001"/>
    <n v="680.56038000000012"/>
    <n v="1361.1207600000002"/>
    <n v="0"/>
    <n v="50822.964000000007"/>
    <n v="6.0849315068493155"/>
    <n v="564.69960000000003"/>
    <n v="68723.167758904121"/>
    <n v="119546.13175890413"/>
  </r>
  <r>
    <s v="L07484"/>
    <x v="8"/>
    <s v="Sandy Mcgrady  "/>
    <d v="2016-05-23T00:00:00"/>
    <s v="Banda 16"/>
    <x v="0"/>
    <n v="19694.400000000001"/>
    <n v="984.72000000000014"/>
    <n v="1181.664"/>
    <n v="1969.4400000000003"/>
    <n v="7089.9840000000004"/>
    <n v="7483.8720000000003"/>
    <n v="38404.080000000002"/>
    <n v="1532.2243200000003"/>
    <n v="3064.4486400000005"/>
    <n v="3064.4486400000005"/>
    <n v="115212.24"/>
    <n v="1.6136986301369862"/>
    <n v="1280.136"/>
    <n v="41315.074191780819"/>
    <n v="156527.31419178081"/>
  </r>
  <r>
    <s v="A-8429"/>
    <x v="8"/>
    <s v="Shenika Lamont  "/>
    <d v="2017-10-29T00:00:00"/>
    <s v="Banda 15"/>
    <x v="1"/>
    <n v="11297.7"/>
    <n v="903.81600000000003"/>
    <n v="112.977"/>
    <n v="1694.655"/>
    <n v="3954.1950000000002"/>
    <n v="3050.3790000000004"/>
    <n v="21013.722000000005"/>
    <n v="814.56416999999988"/>
    <n v="1629.1283399999998"/>
    <n v="0"/>
    <n v="63041.166000000012"/>
    <n v="0.17808219178082191"/>
    <n v="700.45740000000012"/>
    <n v="2494.7797808219184"/>
    <n v="65535.94578082193"/>
  </r>
  <r>
    <s v="R07300"/>
    <x v="8"/>
    <s v="Johnette Chapple  "/>
    <d v="2016-05-29T00:00:00"/>
    <s v="Banda 15"/>
    <x v="2"/>
    <n v="14857"/>
    <n v="1188.56"/>
    <n v="2228.5499999999997"/>
    <n v="742.85"/>
    <n v="3862.82"/>
    <n v="5348.5199999999995"/>
    <n v="28228.3"/>
    <n v="1133.5891000000001"/>
    <n v="2267.1782000000003"/>
    <n v="0"/>
    <n v="84684.9"/>
    <n v="1.5972602739726027"/>
    <n v="940.94333333333327"/>
    <n v="30058.628127853877"/>
    <n v="114743.52812785388"/>
  </r>
  <r>
    <s v="R07740"/>
    <x v="8"/>
    <s v="Jeane Putney  "/>
    <d v="2016-11-01T00:00:00"/>
    <s v="Banda 15"/>
    <x v="2"/>
    <n v="14478"/>
    <n v="1303.02"/>
    <n v="1592.58"/>
    <n v="2026.9200000000003"/>
    <n v="3619.5"/>
    <n v="5067.2999999999993"/>
    <n v="28087.32"/>
    <n v="1140.8663999999999"/>
    <n v="2281.7327999999998"/>
    <n v="0"/>
    <n v="84261.959999999992"/>
    <n v="1.1698630136986301"/>
    <n v="936.24400000000003"/>
    <n v="21905.544547945206"/>
    <n v="106167.50454794519"/>
  </r>
  <r>
    <s v="A07347"/>
    <x v="8"/>
    <s v="Nathalie Boettcher  "/>
    <d v="2017-10-24T00:00:00"/>
    <s v="Banda 15"/>
    <x v="4"/>
    <n v="12718.75"/>
    <n v="763.125"/>
    <n v="1144.6875"/>
    <n v="1399.0625"/>
    <n v="4833.125"/>
    <n v="3306.875"/>
    <n v="24165.625"/>
    <n v="919.56562500000007"/>
    <n v="1839.1312500000001"/>
    <n v="1839.1312500000001"/>
    <n v="72496.875"/>
    <n v="0.19178082191780821"/>
    <n v="805.52083333333337"/>
    <n v="3089.6689497716898"/>
    <n v="75586.543949771687"/>
  </r>
  <r>
    <s v="R07687"/>
    <x v="8"/>
    <s v="Elma Matheney  "/>
    <d v="2014-06-09T00:00:00"/>
    <s v="Banda 17"/>
    <x v="2"/>
    <n v="29531"/>
    <n v="2953.1000000000004"/>
    <n v="3543.72"/>
    <n v="3543.72"/>
    <n v="8268.68"/>
    <n v="11221.78"/>
    <n v="59062"/>
    <n v="2415.6358"/>
    <n v="4831.2716"/>
    <n v="0"/>
    <n v="177186"/>
    <n v="3.56986301369863"/>
    <n v="1968.7333333333333"/>
    <n v="140562.16621004566"/>
    <n v="317748.16621004569"/>
  </r>
  <r>
    <s v="L08200"/>
    <x v="8"/>
    <s v="Tanner Cambridge  "/>
    <d v="2015-01-27T00:00:00"/>
    <s v="Banda 16"/>
    <x v="0"/>
    <n v="19200.5"/>
    <n v="1536.04"/>
    <n v="2112.0549999999998"/>
    <n v="2304.06"/>
    <n v="6912.1799999999994"/>
    <n v="5760.15"/>
    <n v="37824.985000000001"/>
    <n v="1478.4385000000002"/>
    <n v="2956.8770000000004"/>
    <n v="2956.8770000000004"/>
    <n v="113474.955"/>
    <n v="2.9342465753424656"/>
    <n v="1260.8328333333334"/>
    <n v="73991.888465753422"/>
    <n v="187466.84346575342"/>
  </r>
  <r>
    <s v="L-7692"/>
    <x v="8"/>
    <s v="Earnest Anderton  "/>
    <d v="2014-03-28T00:00:00"/>
    <s v="Banda 16"/>
    <x v="2"/>
    <n v="15405"/>
    <n v="1078.3500000000001"/>
    <n v="308.10000000000002"/>
    <n v="462.15"/>
    <n v="5545.8"/>
    <n v="5699.85"/>
    <n v="28499.25"/>
    <n v="1127.646"/>
    <n v="2255.2919999999999"/>
    <n v="0"/>
    <n v="85497.75"/>
    <n v="3.7698630136986302"/>
    <n v="949.97500000000002"/>
    <n v="71625.51232876713"/>
    <n v="157123.26232876713"/>
  </r>
  <r>
    <s v="G-7574"/>
    <x v="8"/>
    <s v="January Heslop  "/>
    <d v="2017-05-22T00:00:00"/>
    <s v="Banda 15"/>
    <x v="1"/>
    <n v="11031.300000000001"/>
    <n v="992.81700000000001"/>
    <n v="330.93900000000002"/>
    <n v="110.31300000000002"/>
    <n v="4302.2070000000003"/>
    <n v="3750.6420000000007"/>
    <n v="20518.218000000001"/>
    <n v="800.87238000000002"/>
    <n v="1601.74476"/>
    <n v="0"/>
    <n v="61554.654000000002"/>
    <n v="0.61643835616438358"/>
    <n v="683.94060000000002"/>
    <n v="8432.1443835616446"/>
    <n v="69986.798383561647"/>
  </r>
  <r>
    <s v="A08030"/>
    <x v="8"/>
    <s v="Janene Wellman  "/>
    <d v="2014-12-30T00:00:00"/>
    <s v="Banda 18"/>
    <x v="2"/>
    <n v="41497"/>
    <n v="4149.7"/>
    <n v="2074.85"/>
    <n v="4149.7"/>
    <n v="14938.92"/>
    <n v="14108.980000000001"/>
    <n v="80919.149999999994"/>
    <n v="3220.1671999999999"/>
    <n v="6440.3343999999997"/>
    <n v="0"/>
    <n v="242757.44999999998"/>
    <n v="3.010958904109589"/>
    <n v="2697.3049999999998"/>
    <n v="162429.49013698631"/>
    <n v="405186.94013698632"/>
  </r>
  <r>
    <s v="A07732"/>
    <x v="8"/>
    <s v="Saundra Smiddy  "/>
    <d v="2013-08-02T00:00:00"/>
    <s v="Banda 20"/>
    <x v="1"/>
    <n v="100134.90000000001"/>
    <n v="7009.4430000000011"/>
    <n v="15020.235000000001"/>
    <n v="2002.6980000000003"/>
    <n v="36048.563999999998"/>
    <n v="33044.517000000007"/>
    <n v="193260.35700000002"/>
    <n v="7520.1309900000006"/>
    <n v="15040.261980000001"/>
    <n v="0"/>
    <n v="579781.071"/>
    <n v="4.4219178082191783"/>
    <n v="6442.0119000000004"/>
    <n v="569720.94282739738"/>
    <n v="1149502.0138273975"/>
  </r>
  <r>
    <s v="G-7546"/>
    <x v="8"/>
    <s v="Ladawn Karner  "/>
    <d v="2013-01-14T00:00:00"/>
    <s v="Banda 15"/>
    <x v="2"/>
    <n v="12080"/>
    <n v="604"/>
    <n v="845.60000000000014"/>
    <n v="1449.6"/>
    <n v="3744.8"/>
    <n v="4228"/>
    <n v="22952"/>
    <n v="913.24800000000005"/>
    <n v="1826.4960000000001"/>
    <n v="0"/>
    <n v="68856"/>
    <n v="4.9698630136986299"/>
    <n v="765.06666666666672"/>
    <n v="76045.530593607313"/>
    <n v="144901.53059360731"/>
  </r>
  <r>
    <s v="L08308"/>
    <x v="8"/>
    <s v="Jeni Buchman  "/>
    <d v="2013-07-01T00:00:00"/>
    <s v="Banda 15"/>
    <x v="1"/>
    <n v="9681.3000000000011"/>
    <n v="774.50400000000013"/>
    <n v="290.43900000000002"/>
    <n v="1452.1950000000002"/>
    <n v="3001.2030000000004"/>
    <n v="2904.3900000000003"/>
    <n v="18104.031000000003"/>
    <n v="714.47994000000017"/>
    <n v="1428.9598800000003"/>
    <n v="0"/>
    <n v="54312.093000000008"/>
    <n v="4.5095890410958903"/>
    <n v="603.46770000000004"/>
    <n v="54427.826531506857"/>
    <n v="108739.91953150686"/>
  </r>
  <r>
    <s v="L07541"/>
    <x v="8"/>
    <s v="Oneida Cosio  "/>
    <d v="2011-12-11T00:00:00"/>
    <s v="Banda 16"/>
    <x v="2"/>
    <n v="14989"/>
    <n v="1199.1200000000001"/>
    <n v="1798.6799999999998"/>
    <n v="1648.79"/>
    <n v="5246.15"/>
    <n v="5695.82"/>
    <n v="30577.559999999998"/>
    <n v="1232.0958000000001"/>
    <n v="2464.1916000000001"/>
    <n v="0"/>
    <n v="91732.68"/>
    <n v="6.065753424657534"/>
    <n v="1019.252"/>
    <n v="123650.62619178082"/>
    <n v="215383.30619178081"/>
  </r>
  <r>
    <s v="R07706"/>
    <x v="8"/>
    <s v="Santa Brister  "/>
    <d v="2017-04-01T00:00:00"/>
    <s v="Banda 16"/>
    <x v="0"/>
    <n v="17719.900000000001"/>
    <n v="1240.3930000000003"/>
    <n v="1771.9900000000002"/>
    <n v="1063.194"/>
    <n v="5138.7709999999997"/>
    <n v="4784.3730000000005"/>
    <n v="31718.621000000003"/>
    <n v="1219.1291200000001"/>
    <n v="2438.2582400000001"/>
    <n v="2438.2582400000001"/>
    <n v="95155.863000000012"/>
    <n v="0.75616438356164384"/>
    <n v="1057.2873666666667"/>
    <n v="15989.660997260273"/>
    <n v="111145.52399726029"/>
  </r>
  <r>
    <s v="G07737"/>
    <x v="8"/>
    <s v="Porsche Lockamy  "/>
    <d v="2014-04-27T00:00:00"/>
    <s v="Banda 15"/>
    <x v="0"/>
    <n v="11936.1"/>
    <n v="835.52700000000016"/>
    <n v="1432.3319999999999"/>
    <n v="238.72200000000001"/>
    <n v="3580.83"/>
    <n v="3103.3860000000004"/>
    <n v="21126.896999999997"/>
    <n v="802.10591999999997"/>
    <n v="1604.2118399999999"/>
    <n v="1604.2118399999999"/>
    <n v="63380.690999999992"/>
    <n v="3.6876712328767125"/>
    <n v="704.22989999999993"/>
    <n v="51939.366871232873"/>
    <n v="115320.05787123286"/>
  </r>
  <r>
    <s v="L-7940"/>
    <x v="8"/>
    <s v="Enrique KeRHer  "/>
    <d v="2016-12-03T00:00:00"/>
    <s v="Banda 15"/>
    <x v="4"/>
    <n v="18055"/>
    <n v="1263.8500000000001"/>
    <n v="2347.15"/>
    <n v="1986.05"/>
    <n v="4513.75"/>
    <n v="6860.9"/>
    <n v="35026.699999999997"/>
    <n v="1426.345"/>
    <n v="2852.69"/>
    <n v="2852.69"/>
    <n v="105080.09999999999"/>
    <n v="1.0821917808219179"/>
    <n v="1167.5566666666666"/>
    <n v="25270.404566210047"/>
    <n v="130350.50456621003"/>
  </r>
  <r>
    <s v="R-8477"/>
    <x v="8"/>
    <s v="Kristan Botelho  "/>
    <d v="2017-05-20T00:00:00"/>
    <s v="Banda 15"/>
    <x v="0"/>
    <n v="15160.2"/>
    <n v="1061.2140000000002"/>
    <n v="1819.2239999999999"/>
    <n v="1667.6220000000001"/>
    <n v="4093.2540000000004"/>
    <n v="5609.2740000000003"/>
    <n v="29410.788"/>
    <n v="1190.0757000000001"/>
    <n v="2380.1514000000002"/>
    <n v="2380.1514000000002"/>
    <n v="88232.364000000001"/>
    <n v="0.62191780821917808"/>
    <n v="980.3596"/>
    <n v="12194.061873972601"/>
    <n v="100426.42587397261"/>
  </r>
  <r>
    <s v="G07642"/>
    <x v="8"/>
    <s v="Adelia Monty  "/>
    <d v="2012-10-23T00:00:00"/>
    <s v="Banda 18"/>
    <x v="4"/>
    <n v="51185"/>
    <n v="2559.25"/>
    <n v="3582.9500000000003"/>
    <n v="3071.1"/>
    <n v="14331.800000000001"/>
    <n v="13308.1"/>
    <n v="88038.2"/>
    <n v="3347.4990000000003"/>
    <n v="6694.9980000000005"/>
    <n v="6694.9980000000005"/>
    <n v="264114.59999999998"/>
    <n v="5.1972602739726028"/>
    <n v="2934.6066666666666"/>
    <n v="305038.29296803655"/>
    <n v="569152.89296803647"/>
  </r>
  <r>
    <s v="R-7652"/>
    <x v="8"/>
    <s v="Aretha Newbern  "/>
    <d v="2015-07-23T00:00:00"/>
    <s v="Banda 15"/>
    <x v="1"/>
    <n v="11016"/>
    <n v="881.28"/>
    <n v="660.95999999999992"/>
    <n v="660.95999999999992"/>
    <n v="3745.44"/>
    <n v="4075.92"/>
    <n v="21040.559999999998"/>
    <n v="840.52080000000001"/>
    <n v="1681.0416"/>
    <n v="0"/>
    <n v="63121.679999999993"/>
    <n v="2.4493150684931506"/>
    <n v="701.35199999999998"/>
    <n v="34356.64043835616"/>
    <n v="97478.320438356153"/>
  </r>
  <r>
    <s v="L08035"/>
    <x v="8"/>
    <s v="Della Muniz  "/>
    <d v="2015-06-14T00:00:00"/>
    <s v="Banda 15"/>
    <x v="2"/>
    <n v="12495"/>
    <n v="749.69999999999993"/>
    <n v="1374.45"/>
    <n v="874.65000000000009"/>
    <n v="4873.05"/>
    <n v="4248.3"/>
    <n v="24615.15"/>
    <n v="962.11500000000001"/>
    <n v="1924.23"/>
    <n v="0"/>
    <n v="73845.450000000012"/>
    <n v="2.5561643835616437"/>
    <n v="820.505"/>
    <n v="41946.913150684923"/>
    <n v="115792.36315068493"/>
  </r>
  <r>
    <s v="G07892"/>
    <x v="8"/>
    <s v="Elayne Gauger  "/>
    <d v="2016-09-20T00:00:00"/>
    <s v="Banda 16"/>
    <x v="2"/>
    <n v="19600"/>
    <n v="980"/>
    <n v="2156"/>
    <n v="980"/>
    <n v="6664.0000000000009"/>
    <n v="7840"/>
    <n v="38220"/>
    <n v="1530.7600000000002"/>
    <n v="3061.5200000000004"/>
    <n v="0"/>
    <n v="114660"/>
    <n v="1.284931506849315"/>
    <n v="1274"/>
    <n v="32740.054794520547"/>
    <n v="147400.05479452055"/>
  </r>
  <r>
    <s v="R-7942"/>
    <x v="8"/>
    <s v="Pandora Chang  "/>
    <d v="2014-09-27T00:00:00"/>
    <s v="Banda 17"/>
    <x v="1"/>
    <n v="25893.9"/>
    <n v="1812.5730000000003"/>
    <n v="258.93900000000002"/>
    <n v="3884.085"/>
    <n v="8544.987000000001"/>
    <n v="7250.2920000000013"/>
    <n v="47644.775999999998"/>
    <n v="1854.00324"/>
    <n v="3708.00648"/>
    <n v="0"/>
    <n v="142934.32799999998"/>
    <n v="3.2684931506849315"/>
    <n v="1588.1591999999998"/>
    <n v="103817.7493479452"/>
    <n v="246752.07734794519"/>
  </r>
  <r>
    <s v="L-8500"/>
    <x v="8"/>
    <s v="Margarete Sauer  "/>
    <d v="2017-02-16T00:00:00"/>
    <s v="Banda 15"/>
    <x v="0"/>
    <n v="13072.400000000001"/>
    <n v="653.62000000000012"/>
    <n v="1830.1360000000004"/>
    <n v="392.17200000000003"/>
    <n v="4706.0640000000003"/>
    <n v="3790.9960000000001"/>
    <n v="24445.388000000003"/>
    <n v="930.75488000000007"/>
    <n v="1861.5097600000001"/>
    <n v="1861.5097600000001"/>
    <n v="73336.164000000004"/>
    <n v="0.87671232876712324"/>
    <n v="814.84626666666679"/>
    <n v="14287.715360730595"/>
    <n v="87623.8793607306"/>
  </r>
  <r>
    <s v="A07468"/>
    <x v="8"/>
    <s v="Wade Landen  "/>
    <d v="2011-09-26T00:00:00"/>
    <s v="Banda 17"/>
    <x v="2"/>
    <n v="31397"/>
    <n v="2825.73"/>
    <n v="4395.5800000000008"/>
    <n v="941.91"/>
    <n v="8477.19"/>
    <n v="11302.92"/>
    <n v="59340.330000000009"/>
    <n v="2379.8926000000001"/>
    <n v="4759.7852000000003"/>
    <n v="0"/>
    <n v="178020.99000000002"/>
    <n v="6.2739726027397262"/>
    <n v="1978.0110000000002"/>
    <n v="248199.73643835619"/>
    <n v="426220.72643835621"/>
  </r>
  <r>
    <s v="R07523"/>
    <x v="8"/>
    <s v="Saundra Smiddy  "/>
    <d v="2015-11-18T00:00:00"/>
    <s v="Banda 15"/>
    <x v="3"/>
    <n v="7209.75"/>
    <n v="360.48750000000001"/>
    <n v="288.39"/>
    <n v="360.48750000000001"/>
    <n v="2739.7049999999999"/>
    <n v="2811.8025000000002"/>
    <n v="13770.622499999999"/>
    <n v="546.49905000000001"/>
    <n v="1092.9981"/>
    <n v="0"/>
    <n v="41311.8675"/>
    <n v="2.1260273972602741"/>
    <n v="459.02074999999996"/>
    <n v="19517.813808219176"/>
    <n v="60829.68130821918"/>
  </r>
  <r>
    <s v="A-7398"/>
    <x v="8"/>
    <s v="Marinda Skelley  "/>
    <d v="2014-08-29T00:00:00"/>
    <s v="Banda 16"/>
    <x v="2"/>
    <n v="16476"/>
    <n v="988.56"/>
    <n v="659.04"/>
    <n v="494.28"/>
    <n v="5437.08"/>
    <n v="4283.76"/>
    <n v="28338.720000000001"/>
    <n v="1067.6447999999998"/>
    <n v="2135.2895999999996"/>
    <n v="0"/>
    <n v="85016.16"/>
    <n v="3.3479452054794518"/>
    <n v="944.62400000000002"/>
    <n v="63250.987835616434"/>
    <n v="148267.14783561643"/>
  </r>
  <r>
    <s v="G07461"/>
    <x v="8"/>
    <s v="Sha Desimone  "/>
    <d v="2015-05-05T00:00:00"/>
    <s v="Banda 20"/>
    <x v="0"/>
    <n v="111559.8"/>
    <n v="8924.7839999999997"/>
    <n v="13387.175999999999"/>
    <n v="15618.372000000001"/>
    <n v="43508.322"/>
    <n v="32352.341999999997"/>
    <n v="225350.79600000003"/>
    <n v="8768.6002800000006"/>
    <n v="17537.200560000001"/>
    <n v="17537.200560000001"/>
    <n v="676052.38800000004"/>
    <n v="2.6657534246575341"/>
    <n v="7511.6932000000006"/>
    <n v="400486.43745753425"/>
    <n v="1076538.8254575343"/>
  </r>
  <r>
    <s v="L07804"/>
    <x v="8"/>
    <s v="Edyth Judkins  "/>
    <d v="2014-08-04T00:00:00"/>
    <s v="Banda 18"/>
    <x v="2"/>
    <n v="33274"/>
    <n v="1996.4399999999998"/>
    <n v="2661.92"/>
    <n v="2994.66"/>
    <n v="9982.1999999999989"/>
    <n v="9982.1999999999989"/>
    <n v="60891.42"/>
    <n v="2372.4361999999996"/>
    <n v="4744.8723999999993"/>
    <n v="0"/>
    <n v="182674.26"/>
    <n v="3.4164383561643836"/>
    <n v="2029.7139999999999"/>
    <n v="138687.85523287673"/>
    <n v="321362.11523287673"/>
  </r>
  <r>
    <s v="G08456"/>
    <x v="8"/>
    <s v="Laverna Goble  "/>
    <d v="2015-10-13T00:00:00"/>
    <s v="Banda 17"/>
    <x v="2"/>
    <n v="31870"/>
    <n v="3187"/>
    <n v="4143.1000000000004"/>
    <n v="2868.2999999999997"/>
    <n v="9879.7000000000007"/>
    <n v="11154.5"/>
    <n v="63102.600000000006"/>
    <n v="2533.665"/>
    <n v="5067.33"/>
    <n v="0"/>
    <n v="189307.80000000002"/>
    <n v="2.2246575342465755"/>
    <n v="2103.42"/>
    <n v="93587.783013698645"/>
    <n v="282895.58301369869"/>
  </r>
  <r>
    <s v="A08233"/>
    <x v="8"/>
    <s v="Gemma Percell  "/>
    <d v="2012-03-05T00:00:00"/>
    <s v="Banda 16"/>
    <x v="3"/>
    <n v="16816.5"/>
    <n v="1513.4849999999999"/>
    <n v="504.495"/>
    <n v="1008.99"/>
    <n v="6390.27"/>
    <n v="4204.125"/>
    <n v="30437.865000000002"/>
    <n v="1151.9302499999999"/>
    <n v="2303.8604999999998"/>
    <n v="0"/>
    <n v="91313.595000000001"/>
    <n v="5.8328767123287673"/>
    <n v="1014.5955"/>
    <n v="118360.20928767124"/>
    <n v="209673.80428767123"/>
  </r>
  <r>
    <s v="L-7993"/>
    <x v="8"/>
    <s v="Sterling Huston  "/>
    <d v="2011-07-21T00:00:00"/>
    <s v="Banda 15"/>
    <x v="2"/>
    <n v="11236"/>
    <n v="1011.24"/>
    <n v="1011.24"/>
    <n v="674.16"/>
    <n v="2809"/>
    <n v="4044.96"/>
    <n v="20786.599999999999"/>
    <n v="839.3291999999999"/>
    <n v="1678.6583999999998"/>
    <n v="0"/>
    <n v="62359.799999999996"/>
    <n v="6.4575342465753423"/>
    <n v="692.88666666666666"/>
    <n v="89486.787579908676"/>
    <n v="151846.58757990866"/>
  </r>
  <r>
    <s v="R-8356"/>
    <x v="8"/>
    <s v="Janene Wellman  "/>
    <d v="2016-09-27T00:00:00"/>
    <s v="Banda 17"/>
    <x v="1"/>
    <n v="28531.8"/>
    <n v="1711.9079999999999"/>
    <n v="855.95399999999995"/>
    <n v="2853.1800000000003"/>
    <n v="9986.1299999999992"/>
    <n v="9700.8119999999999"/>
    <n v="53639.784"/>
    <n v="2114.2063800000001"/>
    <n v="4228.4127600000002"/>
    <n v="0"/>
    <n v="160919.35200000001"/>
    <n v="1.2657534246575342"/>
    <n v="1787.9928"/>
    <n v="45263.160197260273"/>
    <n v="206182.51219726028"/>
  </r>
  <r>
    <s v="G-7799"/>
    <x v="8"/>
    <s v="Mayme Gorney  "/>
    <d v="2016-04-07T00:00:00"/>
    <s v="Banda 15"/>
    <x v="2"/>
    <n v="12412"/>
    <n v="1117.08"/>
    <n v="1737.68"/>
    <n v="1365.32"/>
    <n v="4840.68"/>
    <n v="4964.8"/>
    <n v="26437.56"/>
    <n v="1069.9144000000001"/>
    <n v="2139.8288000000002"/>
    <n v="0"/>
    <n v="79312.680000000008"/>
    <n v="1.7397260273972603"/>
    <n v="881.25200000000007"/>
    <n v="30662.740821917811"/>
    <n v="109975.42082191783"/>
  </r>
  <r>
    <s v="G-7672"/>
    <x v="8"/>
    <s v="Tomoko Vierra  "/>
    <d v="2012-01-26T00:00:00"/>
    <s v="Banda 16"/>
    <x v="2"/>
    <n v="19299"/>
    <n v="1929.9"/>
    <n v="1543.92"/>
    <n v="1543.92"/>
    <n v="5982.69"/>
    <n v="5982.69"/>
    <n v="36282.119999999995"/>
    <n v="1431.9857999999999"/>
    <n v="2863.9715999999999"/>
    <n v="0"/>
    <n v="108846.35999999999"/>
    <n v="5.9397260273972599"/>
    <n v="1209.4039999999998"/>
    <n v="143670.56832876708"/>
    <n v="252516.92832876707"/>
  </r>
  <r>
    <s v="L-8307"/>
    <x v="8"/>
    <s v="Kandace Navin  "/>
    <d v="2012-10-12T00:00:00"/>
    <s v="Banda 16"/>
    <x v="2"/>
    <n v="21595"/>
    <n v="1727.6000000000001"/>
    <n v="2591.4"/>
    <n v="2375.4499999999998"/>
    <n v="6910.4000000000005"/>
    <n v="8422.0500000000011"/>
    <n v="43621.9"/>
    <n v="1770.7900000000004"/>
    <n v="3541.5800000000008"/>
    <n v="0"/>
    <n v="130865.70000000001"/>
    <n v="5.2273972602739729"/>
    <n v="1454.0633333333333"/>
    <n v="152019.33369863016"/>
    <n v="282885.03369863017"/>
  </r>
  <r>
    <s v="L-7604"/>
    <x v="8"/>
    <s v="Aretha Newbern  "/>
    <d v="2015-07-14T00:00:00"/>
    <s v="Banda 18"/>
    <x v="1"/>
    <n v="37330.200000000004"/>
    <n v="1866.5100000000002"/>
    <n v="5226.228000000001"/>
    <n v="4852.9260000000004"/>
    <n v="9705.8520000000008"/>
    <n v="14185.476000000002"/>
    <n v="73167.19200000001"/>
    <n v="2967.7509000000009"/>
    <n v="5935.5018000000018"/>
    <n v="0"/>
    <n v="219501.57600000003"/>
    <n v="2.473972602739726"/>
    <n v="2438.9064000000003"/>
    <n v="120675.75228493151"/>
    <n v="340177.32828493154"/>
  </r>
  <r>
    <s v="L08128"/>
    <x v="8"/>
    <s v="Lyla Falzone  "/>
    <d v="2017-02-23T00:00:00"/>
    <s v="Banda 15"/>
    <x v="0"/>
    <n v="9676.7000000000007"/>
    <n v="774.13600000000008"/>
    <n v="1064.4370000000001"/>
    <n v="1354.7380000000003"/>
    <n v="3193.3110000000006"/>
    <n v="3870.6800000000003"/>
    <n v="19934.002000000004"/>
    <n v="813.81047000000012"/>
    <n v="1627.6209400000002"/>
    <n v="1627.6209400000002"/>
    <n v="59802.006000000008"/>
    <n v="0.8575342465753425"/>
    <n v="664.46673333333342"/>
    <n v="11396.059590867582"/>
    <n v="71198.065590867598"/>
  </r>
  <r>
    <s v="G-8292"/>
    <x v="8"/>
    <s v="Tomoko Parente  "/>
    <d v="2015-10-09T00:00:00"/>
    <s v="Banda 17"/>
    <x v="2"/>
    <n v="23093"/>
    <n v="2078.37"/>
    <n v="2771.16"/>
    <n v="2540.23"/>
    <n v="6927.9"/>
    <n v="7851.6200000000008"/>
    <n v="45262.28"/>
    <n v="1812.8004999999998"/>
    <n v="3625.6009999999997"/>
    <n v="0"/>
    <n v="135786.84"/>
    <n v="2.2356164383561645"/>
    <n v="1508.7426666666665"/>
    <n v="67459.398136986303"/>
    <n v="203246.2381369863"/>
  </r>
  <r>
    <s v="L-8052"/>
    <x v="8"/>
    <s v="Adelia Monty  "/>
    <d v="2015-01-15T00:00:00"/>
    <s v="Banda 16"/>
    <x v="0"/>
    <n v="21990.100000000002"/>
    <n v="1319.4060000000002"/>
    <n v="1539.3070000000002"/>
    <n v="2638.8120000000004"/>
    <n v="8356.2380000000012"/>
    <n v="8796.0400000000009"/>
    <n v="44639.903000000006"/>
    <n v="1798.7901800000004"/>
    <n v="3597.5803600000008"/>
    <n v="3597.5803600000008"/>
    <n v="133919.70900000003"/>
    <n v="2.967123287671233"/>
    <n v="1487.9967666666669"/>
    <n v="88301.397167123301"/>
    <n v="222221.10616712333"/>
  </r>
  <r>
    <s v="R07724"/>
    <x v="8"/>
    <s v="Clara Lamas  "/>
    <d v="2011-05-15T00:00:00"/>
    <s v="Banda 16"/>
    <x v="0"/>
    <n v="24838.000000000004"/>
    <n v="1738.6600000000003"/>
    <n v="2235.42"/>
    <n v="3725.7000000000003"/>
    <n v="8196.5400000000009"/>
    <n v="7948.1600000000017"/>
    <n v="48682.48000000001"/>
    <n v="1927.4288000000001"/>
    <n v="3854.8576000000003"/>
    <n v="3854.8576000000003"/>
    <n v="146047.44000000003"/>
    <n v="6.6410958904109592"/>
    <n v="1622.7493333333337"/>
    <n v="215536.67857534249"/>
    <n v="361584.11857534252"/>
  </r>
  <r>
    <s v="G-7828"/>
    <x v="8"/>
    <s v="Ladawn Karner  "/>
    <d v="2017-07-06T00:00:00"/>
    <s v="Banda 16"/>
    <x v="2"/>
    <n v="21884"/>
    <n v="1094.2"/>
    <n v="1969.56"/>
    <n v="1094.2"/>
    <n v="8534.76"/>
    <n v="5908.68"/>
    <n v="40485.4"/>
    <n v="1525.3148000000001"/>
    <n v="3050.6296000000002"/>
    <n v="0"/>
    <n v="121456.20000000001"/>
    <n v="0.49315068493150682"/>
    <n v="1349.5133333333333"/>
    <n v="13310.268493150685"/>
    <n v="134766.46849315069"/>
  </r>
  <r>
    <s v="L-7307"/>
    <x v="8"/>
    <s v="Valeria Boothby  "/>
    <d v="2013-08-03T00:00:00"/>
    <s v="Banda 15"/>
    <x v="1"/>
    <n v="8438.4"/>
    <n v="843.84"/>
    <n v="168.768"/>
    <n v="253.15199999999999"/>
    <n v="2953.4399999999996"/>
    <n v="3037.8239999999996"/>
    <n v="15695.423999999999"/>
    <n v="624.44159999999988"/>
    <n v="1248.8831999999998"/>
    <n v="0"/>
    <n v="47086.271999999997"/>
    <n v="4.419178082191781"/>
    <n v="523.18079999999998"/>
    <n v="46240.582487671236"/>
    <n v="93326.854487671226"/>
  </r>
  <r>
    <s v="L08032"/>
    <x v="8"/>
    <s v="Kimberely Houtz  "/>
    <d v="2015-03-14T00:00:00"/>
    <s v="Banda 15"/>
    <x v="4"/>
    <n v="18256.25"/>
    <n v="1460.5"/>
    <n v="1643.0625"/>
    <n v="1825.625"/>
    <n v="6937.375"/>
    <n v="5111.7500000000009"/>
    <n v="35234.5625"/>
    <n v="1358.2650000000001"/>
    <n v="2716.53"/>
    <n v="2716.53"/>
    <n v="105703.6875"/>
    <n v="2.8082191780821919"/>
    <n v="1174.4854166666667"/>
    <n v="65964.249429223739"/>
    <n v="171667.93692922374"/>
  </r>
  <r>
    <s v="A-8035"/>
    <x v="8"/>
    <s v="Anastacia Delacruz  "/>
    <d v="2014-03-11T00:00:00"/>
    <s v="Banda 19"/>
    <x v="1"/>
    <n v="47468.700000000004"/>
    <n v="4746.8700000000008"/>
    <n v="6170.9310000000005"/>
    <n v="2848.1220000000003"/>
    <n v="14240.61"/>
    <n v="12816.549000000003"/>
    <n v="88291.782000000007"/>
    <n v="3422.4932700000008"/>
    <n v="6844.9865400000017"/>
    <n v="0"/>
    <n v="264875.34600000002"/>
    <n v="3.8164383561643835"/>
    <n v="2943.0594000000001"/>
    <n v="224640.09557260273"/>
    <n v="489515.44157260272"/>
  </r>
  <r>
    <s v="L-7484"/>
    <x v="8"/>
    <s v="Susanna Vosburgh  "/>
    <d v="2017-09-13T00:00:00"/>
    <s v="Banda 17"/>
    <x v="2"/>
    <n v="30323"/>
    <n v="1516.15"/>
    <n v="3638.7599999999998"/>
    <n v="909.68999999999994"/>
    <n v="10613.05"/>
    <n v="11219.51"/>
    <n v="58220.160000000011"/>
    <n v="2295.4511000000002"/>
    <n v="4590.9022000000004"/>
    <n v="0"/>
    <n v="174660.48000000004"/>
    <n v="0.30410958904109592"/>
    <n v="1940.6720000000003"/>
    <n v="11803.539287671234"/>
    <n v="186464.01928767128"/>
  </r>
  <r>
    <s v="L07601"/>
    <x v="8"/>
    <s v="Mary Herb  "/>
    <d v="2015-01-22T00:00:00"/>
    <s v="Banda 15"/>
    <x v="1"/>
    <n v="9241.2000000000007"/>
    <n v="462.06000000000006"/>
    <n v="369.64800000000002"/>
    <n v="646.88400000000013"/>
    <n v="2864.7720000000004"/>
    <n v="2957.1840000000002"/>
    <n v="16541.748"/>
    <n v="645.03575999999998"/>
    <n v="1290.07152"/>
    <n v="0"/>
    <n v="49625.243999999999"/>
    <n v="2.9479452054794519"/>
    <n v="551.39160000000004"/>
    <n v="32509.444471232877"/>
    <n v="82134.688471232876"/>
  </r>
  <r>
    <s v="G-7944"/>
    <x v="8"/>
    <s v="Herlinda Thorp  "/>
    <d v="2014-11-21T00:00:00"/>
    <s v="Banda 16"/>
    <x v="2"/>
    <n v="22423"/>
    <n v="2018.07"/>
    <n v="448.46000000000004"/>
    <n v="3139.2200000000003"/>
    <n v="6726.9"/>
    <n v="8072.28"/>
    <n v="42827.93"/>
    <n v="1735.5401999999999"/>
    <n v="3471.0803999999998"/>
    <n v="0"/>
    <n v="128483.79000000001"/>
    <n v="3.117808219178082"/>
    <n v="1427.5976666666668"/>
    <n v="89019.514776255703"/>
    <n v="217503.30477625571"/>
  </r>
  <r>
    <s v="G08492"/>
    <x v="8"/>
    <s v="Willian LaRH  "/>
    <d v="2010-12-12T00:00:00"/>
    <s v="Banda 16"/>
    <x v="1"/>
    <n v="15688.800000000001"/>
    <n v="784.44"/>
    <n v="1098.2160000000001"/>
    <n v="156.88800000000001"/>
    <n v="5020.4160000000002"/>
    <n v="4235.9760000000006"/>
    <n v="26984.736000000004"/>
    <n v="1016.6342400000001"/>
    <n v="2033.2684800000002"/>
    <n v="0"/>
    <n v="80954.208000000013"/>
    <n v="7.0630136986301366"/>
    <n v="899.49120000000016"/>
    <n v="127062.37334794523"/>
    <n v="208016.58134794526"/>
  </r>
  <r>
    <s v="R-7358"/>
    <x v="8"/>
    <s v="Adalberto Mcferrin  "/>
    <d v="2010-12-20T00:00:00"/>
    <s v="Banda 18"/>
    <x v="2"/>
    <n v="36997"/>
    <n v="3699.7000000000003"/>
    <n v="1479.88"/>
    <n v="5179.5800000000008"/>
    <n v="12209.01"/>
    <n v="14798.800000000001"/>
    <n v="74363.97"/>
    <n v="3052.2525000000001"/>
    <n v="6104.5050000000001"/>
    <n v="0"/>
    <n v="223091.91"/>
    <n v="7.0410958904109586"/>
    <n v="2478.799"/>
    <n v="349069.22904109582"/>
    <n v="572161.13904109586"/>
  </r>
  <r>
    <s v="L-7313"/>
    <x v="8"/>
    <s v="Veola Frase  "/>
    <d v="2016-08-11T00:00:00"/>
    <s v="Banda 16"/>
    <x v="1"/>
    <n v="14497.2"/>
    <n v="869.83199999999999"/>
    <n v="144.97200000000001"/>
    <n v="2174.58"/>
    <n v="4639.1040000000003"/>
    <n v="5798.880000000001"/>
    <n v="28124.568000000003"/>
    <n v="1146.7285200000001"/>
    <n v="2293.4570400000002"/>
    <n v="0"/>
    <n v="84373.704000000012"/>
    <n v="1.3945205479452054"/>
    <n v="937.48560000000009"/>
    <n v="26146.858652054798"/>
    <n v="110520.56265205481"/>
  </r>
  <r>
    <s v="R-7838"/>
    <x v="8"/>
    <s v="Hanh Kohut  "/>
    <d v="2010-12-26T00:00:00"/>
    <s v="Banda 17"/>
    <x v="3"/>
    <n v="21584.25"/>
    <n v="1726.74"/>
    <n v="1726.74"/>
    <n v="2805.9524999999999"/>
    <n v="6259.4324999999999"/>
    <n v="6475.2749999999996"/>
    <n v="40578.390000000007"/>
    <n v="1601.5513500000002"/>
    <n v="3203.1027000000004"/>
    <n v="0"/>
    <n v="121735.17000000001"/>
    <n v="7.0246575342465754"/>
    <n v="1352.6130000000003"/>
    <n v="190032.86202739729"/>
    <n v="311768.0320273973"/>
  </r>
  <r>
    <s v="L08438"/>
    <x v="8"/>
    <s v="Elayne Gauger  "/>
    <d v="2016-12-24T00:00:00"/>
    <s v="Banda 15"/>
    <x v="2"/>
    <n v="10196"/>
    <n v="815.68000000000006"/>
    <n v="101.96000000000001"/>
    <n v="203.92000000000002"/>
    <n v="3160.7599999999998"/>
    <n v="3364.6800000000003"/>
    <n v="17843"/>
    <n v="699.44560000000001"/>
    <n v="1398.8912"/>
    <n v="0"/>
    <n v="53529"/>
    <n v="1.0246575342465754"/>
    <n v="594.76666666666665"/>
    <n v="12188.642922374429"/>
    <n v="65717.642922374434"/>
  </r>
  <r>
    <s v="A-8138"/>
    <x v="8"/>
    <s v="Earnest Anderton  "/>
    <d v="2016-09-06T00:00:00"/>
    <s v="Banda 15"/>
    <x v="4"/>
    <n v="13541.25"/>
    <n v="947.88750000000005"/>
    <n v="1895.7750000000001"/>
    <n v="1624.95"/>
    <n v="5145.6750000000002"/>
    <n v="4604.0250000000005"/>
    <n v="27759.562500000004"/>
    <n v="1096.8412499999999"/>
    <n v="2193.6824999999999"/>
    <n v="2193.6824999999999"/>
    <n v="83278.687500000015"/>
    <n v="1.3232876712328767"/>
    <n v="925.31875000000014"/>
    <n v="24489.257876712334"/>
    <n v="107767.94537671235"/>
  </r>
  <r>
    <s v="A-7779"/>
    <x v="8"/>
    <s v="Shonta Stefan  "/>
    <d v="2015-08-09T00:00:00"/>
    <s v="Banda 16"/>
    <x v="2"/>
    <n v="16486"/>
    <n v="1318.88"/>
    <n v="2308.0400000000004"/>
    <n v="1978.32"/>
    <n v="5110.66"/>
    <n v="4616.0800000000008"/>
    <n v="31817.980000000003"/>
    <n v="1241.3958"/>
    <n v="2482.7916"/>
    <n v="0"/>
    <n v="95453.94"/>
    <n v="2.4027397260273973"/>
    <n v="1060.5993333333333"/>
    <n v="50966.883031963473"/>
    <n v="146420.82303196349"/>
  </r>
  <r>
    <s v="R07868"/>
    <x v="8"/>
    <s v="Justa Boer  "/>
    <d v="2010-12-04T00:00:00"/>
    <s v="Banda 15"/>
    <x v="0"/>
    <n v="15258.1"/>
    <n v="762.90500000000009"/>
    <n v="1068.0670000000002"/>
    <n v="152.58100000000002"/>
    <n v="4119.6870000000008"/>
    <n v="5645.4970000000003"/>
    <n v="27006.837"/>
    <n v="1072.6444300000001"/>
    <n v="2145.2888600000001"/>
    <n v="2145.2888600000001"/>
    <n v="81020.510999999999"/>
    <n v="7.0849315068493155"/>
    <n v="900.22789999999998"/>
    <n v="127561.06024109591"/>
    <n v="208581.57124109589"/>
  </r>
  <r>
    <s v="R-8131"/>
    <x v="8"/>
    <s v="Noble Portis  "/>
    <d v="2013-11-17T00:00:00"/>
    <s v="Banda 15"/>
    <x v="1"/>
    <n v="10609.2"/>
    <n v="742.64400000000012"/>
    <n v="106.09200000000001"/>
    <n v="848.7360000000001"/>
    <n v="3925.404"/>
    <n v="3713.22"/>
    <n v="19945.296000000002"/>
    <n v="787.20263999999997"/>
    <n v="1574.4052799999999"/>
    <n v="0"/>
    <n v="59835.888000000006"/>
    <n v="4.1287671232876715"/>
    <n v="664.84320000000002"/>
    <n v="54899.654926027404"/>
    <n v="114735.54292602741"/>
  </r>
  <r>
    <s v="A07946"/>
    <x v="9"/>
    <s v="Sarai Darosa  "/>
    <d v="2011-12-30T00:00:00"/>
    <s v="Banda 15"/>
    <x v="2"/>
    <n v="15031"/>
    <n v="1503.1000000000001"/>
    <n v="901.86"/>
    <n v="1352.79"/>
    <n v="5711.78"/>
    <n v="3908.06"/>
    <n v="28408.59"/>
    <n v="1089.7474999999999"/>
    <n v="2179.4949999999999"/>
    <n v="0"/>
    <n v="85225.77"/>
    <n v="6.0136986301369859"/>
    <n v="946.95299999999997"/>
    <n v="113893.79917808218"/>
    <n v="199119.56917808217"/>
  </r>
  <r>
    <s v="L-7305"/>
    <x v="9"/>
    <s v="Jayme Tolleson  "/>
    <d v="2012-08-17T00:00:00"/>
    <s v="Banda 15"/>
    <x v="0"/>
    <n v="9024.4000000000015"/>
    <n v="902.44000000000017"/>
    <n v="270.73200000000003"/>
    <n v="180.48800000000003"/>
    <n v="2436.5880000000006"/>
    <n v="3339.0280000000007"/>
    <n v="16153.676000000001"/>
    <n v="651.56168000000014"/>
    <n v="1303.1233600000003"/>
    <n v="1303.1233600000003"/>
    <n v="48461.028000000006"/>
    <n v="5.3808219178082188"/>
    <n v="538.45586666666668"/>
    <n v="57946.702582648402"/>
    <n v="106407.73058264841"/>
  </r>
  <r>
    <s v="R08339"/>
    <x v="9"/>
    <s v="Margurite Everton  "/>
    <d v="2013-06-30T00:00:00"/>
    <s v="Banda 15"/>
    <x v="0"/>
    <n v="9081.6"/>
    <n v="908.16000000000008"/>
    <n v="1180.6080000000002"/>
    <n v="817.34400000000005"/>
    <n v="2270.4"/>
    <n v="2996.9280000000003"/>
    <n v="17255.04"/>
    <n v="692.92608000000007"/>
    <n v="1385.8521600000001"/>
    <n v="1385.8521600000001"/>
    <n v="51765.120000000003"/>
    <n v="4.5123287671232877"/>
    <n v="575.16800000000001"/>
    <n v="51906.942246575345"/>
    <n v="103672.06224657534"/>
  </r>
  <r>
    <s v="A07582"/>
    <x v="9"/>
    <s v="Elton Verrier  "/>
    <d v="2011-06-09T00:00:00"/>
    <s v="Banda 16"/>
    <x v="2"/>
    <n v="22419"/>
    <n v="2017.71"/>
    <n v="224.19"/>
    <n v="2017.71"/>
    <n v="7398.27"/>
    <n v="8743.41"/>
    <n v="42820.289999999994"/>
    <n v="1737.4724999999999"/>
    <n v="3474.9449999999997"/>
    <n v="0"/>
    <n v="128460.86999999998"/>
    <n v="6.5726027397260278"/>
    <n v="1427.3429999999998"/>
    <n v="187627.17024657535"/>
    <n v="316088.04024657531"/>
  </r>
  <r>
    <s v="L-8445"/>
    <x v="9"/>
    <s v="Lourie Ealy  "/>
    <d v="2013-06-09T00:00:00"/>
    <s v="Banda 15"/>
    <x v="1"/>
    <n v="10968.300000000001"/>
    <n v="658.09800000000007"/>
    <n v="1096.8300000000002"/>
    <n v="438.73200000000003"/>
    <n v="3948.5880000000002"/>
    <n v="4058.2710000000002"/>
    <n v="21168.819000000003"/>
    <n v="836.88129000000004"/>
    <n v="1673.7625800000001"/>
    <n v="0"/>
    <n v="63506.457000000009"/>
    <n v="4.5698630136986305"/>
    <n v="705.6273000000001"/>
    <n v="64492.401994520565"/>
    <n v="127998.85899452057"/>
  </r>
  <r>
    <s v="L07626"/>
    <x v="9"/>
    <s v="Della Muniz  "/>
    <d v="2011-06-16T00:00:00"/>
    <s v="Banda 15"/>
    <x v="2"/>
    <n v="8200"/>
    <n v="574"/>
    <n v="164"/>
    <n v="1230"/>
    <n v="2788"/>
    <n v="2542"/>
    <n v="15498"/>
    <n v="610.08000000000004"/>
    <n v="1220.1600000000001"/>
    <n v="0"/>
    <n v="46494"/>
    <n v="6.5534246575342463"/>
    <n v="516.6"/>
    <n v="67709.983561643836"/>
    <n v="114203.98356164384"/>
  </r>
  <r>
    <s v="R07666"/>
    <x v="9"/>
    <s v="Oneida Cosio  "/>
    <d v="2011-08-04T00:00:00"/>
    <s v="Banda 15"/>
    <x v="4"/>
    <n v="14260"/>
    <n v="998.2"/>
    <n v="1996.4"/>
    <n v="2139"/>
    <n v="5704"/>
    <n v="4420.6000000000004"/>
    <n v="29518.200000000004"/>
    <n v="1155.0600000000002"/>
    <n v="2310.1200000000003"/>
    <n v="2310.1200000000003"/>
    <n v="88554.6"/>
    <n v="6.419178082191781"/>
    <n v="983.94000000000017"/>
    <n v="126321.72164383564"/>
    <n v="214876.32164383563"/>
  </r>
  <r>
    <s v="R-7416"/>
    <x v="9"/>
    <s v="Noble Portis  "/>
    <d v="2015-04-13T00:00:00"/>
    <s v="Banda 15"/>
    <x v="2"/>
    <n v="14466"/>
    <n v="723.30000000000007"/>
    <n v="1591.26"/>
    <n v="144.66"/>
    <n v="4339.8"/>
    <n v="4339.8"/>
    <n v="25604.819999999996"/>
    <n v="982.2414"/>
    <n v="1964.4828"/>
    <n v="0"/>
    <n v="76814.459999999992"/>
    <n v="2.7260273972602738"/>
    <n v="853.49399999999991"/>
    <n v="46532.960547945193"/>
    <n v="123347.42054794519"/>
  </r>
  <r>
    <s v="R-7539"/>
    <x v="9"/>
    <s v="Frankie Koester  "/>
    <d v="2015-11-01T00:00:00"/>
    <s v="Banda 17"/>
    <x v="2"/>
    <n v="29562"/>
    <n v="2069.34"/>
    <n v="3251.82"/>
    <n v="591.24"/>
    <n v="8277.36"/>
    <n v="11824.800000000001"/>
    <n v="55576.560000000005"/>
    <n v="2246.712"/>
    <n v="4493.424"/>
    <n v="0"/>
    <n v="166729.68000000002"/>
    <n v="2.1726027397260275"/>
    <n v="1852.5520000000001"/>
    <n v="80497.191013698641"/>
    <n v="247226.87101369866"/>
  </r>
  <r>
    <s v="G08494"/>
    <x v="9"/>
    <s v="Edyth Judkins  "/>
    <d v="2011-05-01T00:00:00"/>
    <s v="Banda 18"/>
    <x v="0"/>
    <n v="39006"/>
    <n v="3120.48"/>
    <n v="5070.78"/>
    <n v="2730.42"/>
    <n v="10141.56"/>
    <n v="10141.56"/>
    <n v="70210.8"/>
    <n v="2710.9170000000004"/>
    <n v="5421.8340000000007"/>
    <n v="5421.8340000000007"/>
    <n v="210632.40000000002"/>
    <n v="6.6794520547945204"/>
    <n v="2340.36"/>
    <n v="312646.44821917813"/>
    <n v="523278.84821917815"/>
  </r>
  <r>
    <s v="A-7791"/>
    <x v="9"/>
    <s v="Adalberto Mcferrin  "/>
    <d v="2011-07-26T00:00:00"/>
    <s v="Banda 20"/>
    <x v="0"/>
    <n v="71196.400000000009"/>
    <n v="7119.6400000000012"/>
    <n v="7831.6040000000012"/>
    <n v="2847.8560000000002"/>
    <n v="19934.992000000006"/>
    <n v="23494.812000000005"/>
    <n v="132425.30400000003"/>
    <n v="5261.4139600000017"/>
    <n v="10522.827920000003"/>
    <n v="10522.827920000003"/>
    <n v="397275.91200000013"/>
    <n v="6.4438356164383563"/>
    <n v="4414.1768000000011"/>
    <n v="568884.593621918"/>
    <n v="966160.50562191813"/>
  </r>
  <r>
    <s v="L07494"/>
    <x v="9"/>
    <s v="Sterling Huston  "/>
    <d v="2015-11-19T00:00:00"/>
    <s v="Banda 17"/>
    <x v="1"/>
    <n v="29696.400000000001"/>
    <n v="1781.7840000000001"/>
    <n v="4157.496000000001"/>
    <n v="2672.6759999999999"/>
    <n v="10690.704"/>
    <n v="11581.596000000001"/>
    <n v="60580.656000000003"/>
    <n v="2429.1655200000005"/>
    <n v="4858.3310400000009"/>
    <n v="0"/>
    <n v="181741.96799999999"/>
    <n v="2.1232876712328768"/>
    <n v="2019.3552000000002"/>
    <n v="85753.440000000017"/>
    <n v="267495.408"/>
  </r>
  <r>
    <s v="A08412"/>
    <x v="9"/>
    <s v="Nathalie Boettcher  "/>
    <d v="2017-06-26T00:00:00"/>
    <s v="Banda 16"/>
    <x v="0"/>
    <n v="19519.5"/>
    <n v="1366.3650000000002"/>
    <n v="1366.3650000000002"/>
    <n v="2732.7300000000005"/>
    <n v="5660.6549999999997"/>
    <n v="5075.0700000000006"/>
    <n v="35720.685000000005"/>
    <n v="1383.93255"/>
    <n v="2767.8651"/>
    <n v="2767.8651"/>
    <n v="107162.05500000002"/>
    <n v="0.52054794520547942"/>
    <n v="1190.6895000000002"/>
    <n v="12396.219452054796"/>
    <n v="119558.27445205481"/>
  </r>
  <r>
    <s v="R-8088"/>
    <x v="9"/>
    <s v="Concepcion Sevin  "/>
    <d v="2016-06-10T00:00:00"/>
    <s v="Banda 15"/>
    <x v="0"/>
    <n v="10443.400000000001"/>
    <n v="939.90600000000006"/>
    <n v="1253.2080000000001"/>
    <n v="104.43400000000001"/>
    <n v="3237.4540000000006"/>
    <n v="2715.2840000000006"/>
    <n v="18693.686000000002"/>
    <n v="712.23988000000008"/>
    <n v="1424.4797600000002"/>
    <n v="1424.4797600000002"/>
    <n v="56081.058000000005"/>
    <n v="1.5643835616438355"/>
    <n v="623.12286666666671"/>
    <n v="19496.063389954339"/>
    <n v="75577.121389954351"/>
  </r>
  <r>
    <s v="A07449"/>
    <x v="9"/>
    <s v="Noble Portis  "/>
    <d v="2015-08-29T00:00:00"/>
    <s v="Banda 15"/>
    <x v="2"/>
    <n v="14605"/>
    <n v="1022.3500000000001"/>
    <n v="1606.55"/>
    <n v="1022.3500000000001"/>
    <n v="5403.85"/>
    <n v="4527.55"/>
    <n v="28187.649999999998"/>
    <n v="1093.9145000000001"/>
    <n v="2187.8290000000002"/>
    <n v="0"/>
    <n v="84562.95"/>
    <n v="2.3479452054794518"/>
    <n v="939.58833333333325"/>
    <n v="44122.03844748858"/>
    <n v="128684.98844748858"/>
  </r>
  <r>
    <s v="A08168"/>
    <x v="9"/>
    <s v="Edwardo Hardrick  "/>
    <d v="2012-05-26T00:00:00"/>
    <s v="Banda 17"/>
    <x v="2"/>
    <n v="22700"/>
    <n v="2270"/>
    <n v="454"/>
    <n v="908"/>
    <n v="7037"/>
    <n v="7491"/>
    <n v="40860"/>
    <n v="1616.2399999999998"/>
    <n v="3232.4799999999996"/>
    <n v="0"/>
    <n v="122580"/>
    <n v="5.6082191780821917"/>
    <n v="1362"/>
    <n v="152767.89041095891"/>
    <n v="275347.89041095891"/>
  </r>
  <r>
    <s v="A-7970"/>
    <x v="9"/>
    <s v="Della Muniz  "/>
    <d v="2016-02-23T00:00:00"/>
    <s v="Banda 17"/>
    <x v="0"/>
    <n v="24866.600000000002"/>
    <n v="1740.6620000000003"/>
    <n v="1491.9960000000001"/>
    <n v="2735.3260000000005"/>
    <n v="8454.6440000000021"/>
    <n v="7957.3120000000008"/>
    <n v="47246.54"/>
    <n v="1857.5350200000003"/>
    <n v="3715.0700400000005"/>
    <n v="3715.0700400000005"/>
    <n v="141739.62"/>
    <n v="1.8602739726027397"/>
    <n v="1574.8846666666666"/>
    <n v="58594.339105022831"/>
    <n v="200333.95910502283"/>
  </r>
  <r>
    <s v="A-8493"/>
    <x v="9"/>
    <s v="Mayme Gorney  "/>
    <d v="2016-11-06T00:00:00"/>
    <s v="Banda 15"/>
    <x v="3"/>
    <n v="8859.75"/>
    <n v="442.98750000000001"/>
    <n v="88.597499999999997"/>
    <n v="885.97500000000002"/>
    <n v="3100.9124999999999"/>
    <n v="3543.9"/>
    <n v="16922.122500000001"/>
    <n v="681.31477500000005"/>
    <n v="1362.6295500000001"/>
    <n v="0"/>
    <n v="50766.367500000008"/>
    <n v="1.1561643835616437"/>
    <n v="564.07075000000009"/>
    <n v="13043.170219178082"/>
    <n v="63809.537719178086"/>
  </r>
  <r>
    <s v="A08372"/>
    <x v="9"/>
    <s v="Audrea Franke  "/>
    <d v="2013-06-24T00:00:00"/>
    <s v="Banda 16"/>
    <x v="1"/>
    <n v="18693.900000000001"/>
    <n v="1869.3900000000003"/>
    <n v="1495.5120000000002"/>
    <n v="1682.451"/>
    <n v="6168.987000000001"/>
    <n v="7477.5600000000013"/>
    <n v="37387.800000000003"/>
    <n v="1525.4222400000003"/>
    <n v="3050.8444800000007"/>
    <n v="0"/>
    <n v="112163.40000000001"/>
    <n v="4.5287671232876709"/>
    <n v="1246.26"/>
    <n v="112880.42630136987"/>
    <n v="225043.82630136987"/>
  </r>
  <r>
    <s v="G07661"/>
    <x v="9"/>
    <s v="Margurite Everton  "/>
    <d v="2014-10-24T00:00:00"/>
    <s v="Banda 16"/>
    <x v="1"/>
    <n v="18502.2"/>
    <n v="1295.1540000000002"/>
    <n v="1295.1540000000002"/>
    <n v="185.02200000000002"/>
    <n v="4810.5720000000001"/>
    <n v="5735.6819999999998"/>
    <n v="31823.784"/>
    <n v="1239.6474000000001"/>
    <n v="2479.2948000000001"/>
    <n v="0"/>
    <n v="95471.351999999999"/>
    <n v="3.1945205479452055"/>
    <n v="1060.7927999999999"/>
    <n v="67774.487934246572"/>
    <n v="163245.83993424656"/>
  </r>
  <r>
    <s v="R-7872"/>
    <x v="9"/>
    <s v="Heide Kardos  "/>
    <d v="2017-08-27T00:00:00"/>
    <s v="Banda 15"/>
    <x v="2"/>
    <n v="12327"/>
    <n v="1109.43"/>
    <n v="739.62"/>
    <n v="1109.43"/>
    <n v="4314.45"/>
    <n v="3205.02"/>
    <n v="22804.95"/>
    <n v="875.21699999999998"/>
    <n v="1750.434"/>
    <n v="0"/>
    <n v="68414.850000000006"/>
    <n v="0.35068493150684932"/>
    <n v="760.16500000000008"/>
    <n v="5331.5682191780825"/>
    <n v="73746.418219178086"/>
  </r>
  <r>
    <s v="R-7745"/>
    <x v="9"/>
    <s v="Nena Custis  "/>
    <d v="2014-03-19T00:00:00"/>
    <s v="Banda 16"/>
    <x v="4"/>
    <n v="25060"/>
    <n v="2004.8"/>
    <n v="2756.6"/>
    <n v="3007.2"/>
    <n v="9522.7999999999993"/>
    <n v="6265"/>
    <n v="48616.399999999994"/>
    <n v="1856.9459999999999"/>
    <n v="3713.8919999999998"/>
    <n v="3713.8919999999998"/>
    <n v="145849.19999999998"/>
    <n v="3.7945205479452055"/>
    <n v="1620.5466666666664"/>
    <n v="122983.9525114155"/>
    <n v="268833.15251141548"/>
  </r>
  <r>
    <s v="G-8070"/>
    <x v="9"/>
    <s v="Krystyna Summerlin  "/>
    <d v="2015-09-07T00:00:00"/>
    <s v="Banda 16"/>
    <x v="2"/>
    <n v="17547"/>
    <n v="877.35"/>
    <n v="1579.23"/>
    <n v="1403.76"/>
    <n v="4386.75"/>
    <n v="7018.8"/>
    <n v="32812.89"/>
    <n v="1335.3267000000001"/>
    <n v="2670.6534000000001"/>
    <n v="0"/>
    <n v="98438.67"/>
    <n v="2.3232876712328765"/>
    <n v="1093.7629999999999"/>
    <n v="50822.521863013688"/>
    <n v="149261.19186301369"/>
  </r>
  <r>
    <s v="R07670"/>
    <x v="9"/>
    <s v="Sterling Huston  "/>
    <d v="2013-09-12T00:00:00"/>
    <s v="Banda 15"/>
    <x v="2"/>
    <n v="12888"/>
    <n v="1159.9199999999998"/>
    <n v="515.52"/>
    <n v="902.16000000000008"/>
    <n v="3737.5199999999995"/>
    <n v="3222"/>
    <n v="22425.119999999999"/>
    <n v="859.62959999999998"/>
    <n v="1719.2592"/>
    <n v="0"/>
    <n v="67275.360000000001"/>
    <n v="4.3095890410958901"/>
    <n v="747.50400000000002"/>
    <n v="64428.700931506843"/>
    <n v="131704.06093150686"/>
  </r>
  <r>
    <s v="G-7942"/>
    <x v="9"/>
    <s v="Shannan Dingess  "/>
    <d v="2014-03-12T00:00:00"/>
    <s v="Banda 15"/>
    <x v="2"/>
    <n v="15251"/>
    <n v="1067.5700000000002"/>
    <n v="305.02"/>
    <n v="1067.5700000000002"/>
    <n v="5947.89"/>
    <n v="4422.79"/>
    <n v="28061.84"/>
    <n v="1075.1955"/>
    <n v="2150.3910000000001"/>
    <n v="0"/>
    <n v="84185.52"/>
    <n v="3.8136986301369862"/>
    <n v="935.39466666666669"/>
    <n v="71346.267178082184"/>
    <n v="155531.78717808219"/>
  </r>
  <r>
    <s v="R-8421"/>
    <x v="9"/>
    <s v="Nena Custis  "/>
    <d v="2010-12-14T00:00:00"/>
    <s v="Banda 15"/>
    <x v="2"/>
    <n v="14327"/>
    <n v="1002.8900000000001"/>
    <n v="1432.7"/>
    <n v="1719.24"/>
    <n v="5730.8"/>
    <n v="3725.02"/>
    <n v="27937.65"/>
    <n v="1065.9288000000001"/>
    <n v="2131.8576000000003"/>
    <n v="0"/>
    <n v="83812.950000000012"/>
    <n v="7.0575342465753428"/>
    <n v="931.255"/>
    <n v="131447.28109589042"/>
    <n v="215260.23109589043"/>
  </r>
  <r>
    <s v="A08142"/>
    <x v="9"/>
    <s v="Earnest Anderton  "/>
    <d v="2014-04-17T00:00:00"/>
    <s v="Banda 18"/>
    <x v="0"/>
    <n v="34981.100000000006"/>
    <n v="1749.0550000000003"/>
    <n v="5247.1650000000009"/>
    <n v="5247.1650000000009"/>
    <n v="9444.8970000000027"/>
    <n v="10144.519"/>
    <n v="66813.901000000013"/>
    <n v="2620.08439"/>
    <n v="5240.16878"/>
    <n v="5240.16878"/>
    <n v="200441.70300000004"/>
    <n v="3.7150684931506848"/>
    <n v="2227.1300333333338"/>
    <n v="165478.81233972608"/>
    <n v="365920.51533972612"/>
  </r>
  <r>
    <s v="G08103"/>
    <x v="9"/>
    <s v="Gabrielle Merriman  "/>
    <d v="2016-06-20T00:00:00"/>
    <s v="Banda 15"/>
    <x v="2"/>
    <n v="11987"/>
    <n v="958.96"/>
    <n v="359.61"/>
    <n v="359.61"/>
    <n v="3835.84"/>
    <n v="3116.62"/>
    <n v="20617.64"/>
    <n v="782.75110000000006"/>
    <n v="1565.5022000000001"/>
    <n v="0"/>
    <n v="61852.92"/>
    <n v="1.536986301369863"/>
    <n v="687.25466666666659"/>
    <n v="21126.020164383561"/>
    <n v="82978.940164383559"/>
  </r>
  <r>
    <s v="L-7811"/>
    <x v="9"/>
    <s v="January Heslop  "/>
    <d v="2012-10-07T00:00:00"/>
    <s v="Banda 17"/>
    <x v="0"/>
    <n v="24461.800000000003"/>
    <n v="1712.3260000000005"/>
    <n v="3180.0340000000006"/>
    <n v="2935.4160000000002"/>
    <n v="7827.7760000000007"/>
    <n v="6115.4500000000007"/>
    <n v="46232.802000000011"/>
    <n v="1773.4805000000001"/>
    <n v="3546.9610000000002"/>
    <n v="3546.9610000000002"/>
    <n v="138698.40600000002"/>
    <n v="5.2410958904109588"/>
    <n v="1541.0934000000004"/>
    <n v="161540.3657095891"/>
    <n v="300238.77170958911"/>
  </r>
  <r>
    <s v="A-7381"/>
    <x v="9"/>
    <s v="Daysi Armas  "/>
    <d v="2017-06-07T00:00:00"/>
    <s v="Banda 15"/>
    <x v="2"/>
    <n v="12858"/>
    <n v="771.48"/>
    <n v="1028.6400000000001"/>
    <n v="1028.6400000000001"/>
    <n v="4886.04"/>
    <n v="4500.2999999999993"/>
    <n v="25073.1"/>
    <n v="986.20859999999993"/>
    <n v="1972.4171999999999"/>
    <n v="0"/>
    <n v="75219.299999999988"/>
    <n v="0.57260273972602738"/>
    <n v="835.77"/>
    <n v="9571.2838356164393"/>
    <n v="84790.583835616431"/>
  </r>
  <r>
    <s v="G-8056"/>
    <x v="9"/>
    <s v="Davina Farraj  "/>
    <d v="2012-08-07T00:00:00"/>
    <s v="Banda 15"/>
    <x v="2"/>
    <n v="8290"/>
    <n v="497.4"/>
    <n v="911.9"/>
    <n v="663.2"/>
    <n v="2487"/>
    <n v="3150.2"/>
    <n v="15999.7"/>
    <n v="643.30400000000009"/>
    <n v="1286.6080000000002"/>
    <n v="0"/>
    <n v="47999.100000000006"/>
    <n v="5.4082191780821915"/>
    <n v="533.32333333333338"/>
    <n v="57686.589589041097"/>
    <n v="105685.68958904111"/>
  </r>
  <r>
    <s v="G08418"/>
    <x v="9"/>
    <s v="Daysi Armas  "/>
    <d v="2013-04-30T00:00:00"/>
    <s v="Banda 15"/>
    <x v="2"/>
    <n v="8607"/>
    <n v="774.63"/>
    <n v="602.49"/>
    <n v="1204.98"/>
    <n v="2668.17"/>
    <n v="2840.31"/>
    <n v="16697.579999999998"/>
    <n v="667.90319999999997"/>
    <n v="1335.8063999999999"/>
    <n v="0"/>
    <n v="50092.739999999991"/>
    <n v="4.6794520547945204"/>
    <n v="556.5859999999999"/>
    <n v="52090.350027397246"/>
    <n v="102183.09002739724"/>
  </r>
  <r>
    <s v="A-7572"/>
    <x v="9"/>
    <s v="Kelley Bonenfant  "/>
    <d v="2017-03-18T00:00:00"/>
    <s v="Banda 17"/>
    <x v="0"/>
    <n v="26737.7"/>
    <n v="2406.393"/>
    <n v="2673.7700000000004"/>
    <n v="1871.6390000000001"/>
    <n v="9358.1949999999997"/>
    <n v="9358.1949999999997"/>
    <n v="52405.892"/>
    <n v="2082.8668299999999"/>
    <n v="4165.7336599999999"/>
    <n v="4165.7336599999999"/>
    <n v="157217.67600000001"/>
    <n v="0.79452054794520544"/>
    <n v="1746.8630666666666"/>
    <n v="27758.372018264836"/>
    <n v="184976.04801826485"/>
  </r>
  <r>
    <s v="L08145"/>
    <x v="9"/>
    <s v="Pandora Chang  "/>
    <d v="2013-07-19T00:00:00"/>
    <s v="Banda 17"/>
    <x v="0"/>
    <n v="35202.200000000004"/>
    <n v="3520.2200000000007"/>
    <n v="4928.3080000000009"/>
    <n v="1760.1100000000004"/>
    <n v="14080.880000000003"/>
    <n v="9504.594000000001"/>
    <n v="68996.312000000005"/>
    <n v="2640.1650000000004"/>
    <n v="5280.3300000000008"/>
    <n v="5280.3300000000008"/>
    <n v="206988.93600000002"/>
    <n v="4.4602739726027396"/>
    <n v="2299.8770666666669"/>
    <n v="205161.63641278542"/>
    <n v="412150.57241278543"/>
  </r>
  <r>
    <s v="R07338"/>
    <x v="9"/>
    <s v="Sha Desimone  "/>
    <d v="2016-08-18T00:00:00"/>
    <s v="Banda 15"/>
    <x v="2"/>
    <n v="15473"/>
    <n v="1237.8399999999999"/>
    <n v="1856.76"/>
    <n v="309.45999999999998"/>
    <n v="3868.25"/>
    <n v="6189.2000000000007"/>
    <n v="28934.51"/>
    <n v="1177.4953"/>
    <n v="2354.9906000000001"/>
    <n v="0"/>
    <n v="86803.53"/>
    <n v="1.3753424657534246"/>
    <n v="964.48366666666664"/>
    <n v="26529.906885844746"/>
    <n v="113333.43688584474"/>
  </r>
  <r>
    <s v="R-7713"/>
    <x v="9"/>
    <s v="Charisse Weist  "/>
    <d v="2011-09-29T00:00:00"/>
    <s v="Banda 16"/>
    <x v="0"/>
    <n v="22860.2"/>
    <n v="1828.816"/>
    <n v="685.80600000000004"/>
    <n v="685.80600000000004"/>
    <n v="6858.06"/>
    <n v="8001.07"/>
    <n v="40919.758000000002"/>
    <n v="1623.0742"/>
    <n v="3246.1484"/>
    <n v="3246.1484"/>
    <n v="122759.274"/>
    <n v="6.2657534246575342"/>
    <n v="1363.9919333333335"/>
    <n v="170928.7425497717"/>
    <n v="293688.01654977171"/>
  </r>
  <r>
    <s v="A-7965"/>
    <x v="9"/>
    <s v="Kandace Navin  "/>
    <d v="2011-02-21T00:00:00"/>
    <s v="Banda 15"/>
    <x v="1"/>
    <n v="9863.1"/>
    <n v="887.67899999999997"/>
    <n v="394.524"/>
    <n v="98.631"/>
    <n v="2958.93"/>
    <n v="3649.3470000000002"/>
    <n v="17852.210999999999"/>
    <n v="714.08843999999999"/>
    <n v="1428.17688"/>
    <n v="0"/>
    <n v="53556.633000000002"/>
    <n v="6.8684931506849312"/>
    <n v="595.07370000000003"/>
    <n v="81745.192652054786"/>
    <n v="135301.8256520548"/>
  </r>
  <r>
    <s v="R-8481"/>
    <x v="9"/>
    <s v="Coreen Washer  "/>
    <d v="2016-12-14T00:00:00"/>
    <s v="Banda 15"/>
    <x v="4"/>
    <n v="12887.5"/>
    <n v="644.375"/>
    <n v="515.5"/>
    <n v="257.75"/>
    <n v="4639.5"/>
    <n v="4768.375"/>
    <n v="23713"/>
    <n v="931.76625000000013"/>
    <n v="1863.5325000000003"/>
    <n v="1863.5325000000003"/>
    <n v="71139"/>
    <n v="1.0520547945205478"/>
    <n v="790.43333333333328"/>
    <n v="16631.583561643834"/>
    <n v="87770.583561643842"/>
  </r>
  <r>
    <s v="A-8495"/>
    <x v="9"/>
    <s v="Wade Landen  "/>
    <d v="2017-07-06T00:00:00"/>
    <s v="Banda 16"/>
    <x v="2"/>
    <n v="15252"/>
    <n v="1067.6400000000001"/>
    <n v="1830.24"/>
    <n v="762.6"/>
    <n v="5338.2"/>
    <n v="4880.6400000000003"/>
    <n v="29131.32"/>
    <n v="1134.7488000000001"/>
    <n v="2269.4976000000001"/>
    <n v="0"/>
    <n v="87393.959999999992"/>
    <n v="0.49315068493150682"/>
    <n v="971.04399999999998"/>
    <n v="9577.4202739726024"/>
    <n v="96971.380273972594"/>
  </r>
  <r>
    <s v="A07755"/>
    <x v="9"/>
    <s v="Kelley Bonenfant  "/>
    <d v="2013-07-18T00:00:00"/>
    <s v="Banda 15"/>
    <x v="1"/>
    <n v="12868.2"/>
    <n v="900.77400000000011"/>
    <n v="1158.1379999999999"/>
    <n v="1415.5020000000002"/>
    <n v="4632.5519999999997"/>
    <n v="3860.46"/>
    <n v="24835.626"/>
    <n v="966.40182000000004"/>
    <n v="1932.8036400000001"/>
    <n v="0"/>
    <n v="74506.877999999997"/>
    <n v="4.463013698630137"/>
    <n v="827.85419999999999"/>
    <n v="73894.492701369862"/>
    <n v="148401.37070136986"/>
  </r>
  <r>
    <s v="L-8125"/>
    <x v="9"/>
    <s v="Noble Portis  "/>
    <d v="2012-04-25T00:00:00"/>
    <s v="Banda 15"/>
    <x v="2"/>
    <n v="10500"/>
    <n v="630"/>
    <n v="630"/>
    <n v="525"/>
    <n v="4200"/>
    <n v="2625"/>
    <n v="19110"/>
    <n v="714"/>
    <n v="1428"/>
    <n v="0"/>
    <n v="57330"/>
    <n v="5.6931506849315072"/>
    <n v="637"/>
    <n v="72530.739726027401"/>
    <n v="129860.7397260274"/>
  </r>
  <r>
    <s v="A07900"/>
    <x v="9"/>
    <s v="Margareta Schwing  "/>
    <d v="2016-08-24T00:00:00"/>
    <s v="Banda 15"/>
    <x v="2"/>
    <n v="13345"/>
    <n v="1334.5"/>
    <n v="1067.5999999999999"/>
    <n v="934.15000000000009"/>
    <n v="4270.3999999999996"/>
    <n v="4003.5"/>
    <n v="24955.15"/>
    <n v="978.18849999999986"/>
    <n v="1956.3769999999997"/>
    <n v="0"/>
    <n v="74865.450000000012"/>
    <n v="1.3589041095890411"/>
    <n v="831.83833333333337"/>
    <n v="22607.770593607303"/>
    <n v="97473.220593607315"/>
  </r>
  <r>
    <s v="R08460"/>
    <x v="9"/>
    <s v="Daysi Armas  "/>
    <d v="2011-02-10T00:00:00"/>
    <s v="Banda 15"/>
    <x v="2"/>
    <n v="11664"/>
    <n v="816.48000000000013"/>
    <n v="1632.9600000000003"/>
    <n v="933.12"/>
    <n v="3732.48"/>
    <n v="3149.28"/>
    <n v="21928.32"/>
    <n v="843.30720000000008"/>
    <n v="1686.6144000000002"/>
    <n v="0"/>
    <n v="65784.959999999992"/>
    <n v="6.8986301369863012"/>
    <n v="730.94399999999996"/>
    <n v="100850.24613698629"/>
    <n v="166635.20613698626"/>
  </r>
  <r>
    <s v="R-7437"/>
    <x v="9"/>
    <s v="Adalberto Mcferrin  "/>
    <d v="2017-07-23T00:00:00"/>
    <s v="Banda 16"/>
    <x v="1"/>
    <n v="14670"/>
    <n v="880.19999999999993"/>
    <n v="2053.8000000000002"/>
    <n v="1320.3"/>
    <n v="4987.8"/>
    <n v="4547.7"/>
    <n v="28459.8"/>
    <n v="1109.0519999999999"/>
    <n v="2218.1039999999998"/>
    <n v="0"/>
    <n v="85379.4"/>
    <n v="0.44657534246575342"/>
    <n v="948.66"/>
    <n v="8472.963287671233"/>
    <n v="93852.363287671222"/>
  </r>
  <r>
    <s v="A-8372"/>
    <x v="9"/>
    <s v="Alysia Thaxton  "/>
    <d v="2016-12-12T00:00:00"/>
    <s v="Banda 15"/>
    <x v="0"/>
    <n v="16418.600000000002"/>
    <n v="1149.3020000000004"/>
    <n v="1970.2320000000002"/>
    <n v="656.74400000000014"/>
    <n v="5418.1380000000008"/>
    <n v="5910.6960000000008"/>
    <n v="31523.712000000003"/>
    <n v="1249.4554600000004"/>
    <n v="2498.9109200000007"/>
    <n v="2498.9109200000007"/>
    <n v="94571.136000000013"/>
    <n v="1.0575342465753426"/>
    <n v="1050.7904000000001"/>
    <n v="22224.936679452057"/>
    <n v="116796.07267945207"/>
  </r>
  <r>
    <s v="G-8302"/>
    <x v="9"/>
    <s v="Shannan Dingess  "/>
    <d v="2013-11-14T00:00:00"/>
    <s v="Banda 15"/>
    <x v="1"/>
    <n v="12349.800000000001"/>
    <n v="1111.482"/>
    <n v="617.49000000000012"/>
    <n v="1358.4780000000001"/>
    <n v="3334.4460000000004"/>
    <n v="4692.9240000000009"/>
    <n v="23464.620000000003"/>
    <n v="958.34448000000009"/>
    <n v="1916.6889600000002"/>
    <n v="0"/>
    <n v="70393.860000000015"/>
    <n v="4.1369863013698627"/>
    <n v="782.15400000000011"/>
    <n v="64715.207671232878"/>
    <n v="135109.06767123289"/>
  </r>
  <r>
    <s v="L08467"/>
    <x v="9"/>
    <s v="Margurite Everton  "/>
    <d v="2011-06-06T00:00:00"/>
    <s v="Banda 15"/>
    <x v="0"/>
    <n v="10377.400000000001"/>
    <n v="622.64400000000012"/>
    <n v="1037.7400000000002"/>
    <n v="1556.6100000000001"/>
    <n v="4047.1860000000006"/>
    <n v="3424.5420000000008"/>
    <n v="21066.122000000003"/>
    <n v="829.15426000000025"/>
    <n v="1658.3085200000005"/>
    <n v="1658.3085200000005"/>
    <n v="63198.366000000009"/>
    <n v="6.580821917808219"/>
    <n v="702.20406666666679"/>
    <n v="92421.598253881282"/>
    <n v="155619.96425388131"/>
  </r>
  <r>
    <s v="G08329"/>
    <x v="9"/>
    <s v="Porsche Lockamy  "/>
    <d v="2011-01-09T00:00:00"/>
    <s v="Banda 15"/>
    <x v="2"/>
    <n v="14565"/>
    <n v="728.25"/>
    <n v="436.95"/>
    <n v="873.9"/>
    <n v="4515.1499999999996"/>
    <n v="5389.05"/>
    <n v="26508.3"/>
    <n v="1054.5060000000001"/>
    <n v="2109.0120000000002"/>
    <n v="0"/>
    <n v="79524.899999999994"/>
    <n v="6.9863013698630141"/>
    <n v="883.61"/>
    <n v="123463.31506849316"/>
    <n v="202988.21506849315"/>
  </r>
  <r>
    <s v="L07330"/>
    <x v="9"/>
    <s v="Sha Desimone  "/>
    <d v="2015-01-22T00:00:00"/>
    <s v="Banda 17"/>
    <x v="2"/>
    <n v="25121"/>
    <n v="1256.0500000000002"/>
    <n v="1758.4700000000003"/>
    <n v="3014.52"/>
    <n v="9294.77"/>
    <n v="7033.880000000001"/>
    <n v="47478.69"/>
    <n v="1821.2725000000003"/>
    <n v="3642.5450000000005"/>
    <n v="0"/>
    <n v="142436.07"/>
    <n v="2.9479452054794519"/>
    <n v="1582.623"/>
    <n v="93309.717698630135"/>
    <n v="235745.78769863013"/>
  </r>
  <r>
    <s v="A07724"/>
    <x v="9"/>
    <s v="Sha Desimone  "/>
    <d v="2016-12-27T00:00:00"/>
    <s v="Banda 15"/>
    <x v="1"/>
    <n v="7364.7"/>
    <n v="441.88199999999995"/>
    <n v="810.11699999999996"/>
    <n v="441.88199999999995"/>
    <n v="2356.7040000000002"/>
    <n v="2209.41"/>
    <n v="13624.694999999998"/>
    <n v="527.31251999999995"/>
    <n v="1054.6250399999999"/>
    <n v="0"/>
    <n v="40874.084999999992"/>
    <n v="1.0164383561643835"/>
    <n v="454.15649999999994"/>
    <n v="9232.4417260273967"/>
    <n v="50106.52672602739"/>
  </r>
  <r>
    <s v="G07480"/>
    <x v="9"/>
    <s v="Elma Matheney  "/>
    <d v="2017-05-31T00:00:00"/>
    <s v="Banda 15"/>
    <x v="2"/>
    <n v="14312"/>
    <n v="1288.08"/>
    <n v="143.12"/>
    <n v="2003.6800000000003"/>
    <n v="4293.5999999999995"/>
    <n v="5581.68"/>
    <n v="27622.16"/>
    <n v="1132.0792000000001"/>
    <n v="2264.1584000000003"/>
    <n v="0"/>
    <n v="82866.48"/>
    <n v="0.59178082191780823"/>
    <n v="920.73866666666663"/>
    <n v="10897.509698630136"/>
    <n v="93763.989698630132"/>
  </r>
  <r>
    <s v="A08352"/>
    <x v="9"/>
    <s v="Sandy Faison  "/>
    <d v="2010-11-12T00:00:00"/>
    <s v="Banda 15"/>
    <x v="1"/>
    <n v="9137.7000000000007"/>
    <n v="913.7700000000001"/>
    <n v="274.13100000000003"/>
    <n v="822.39300000000003"/>
    <n v="3106.8180000000007"/>
    <n v="3015.4410000000003"/>
    <n v="17270.253000000001"/>
    <n v="685.3275000000001"/>
    <n v="1370.6550000000002"/>
    <n v="0"/>
    <n v="51810.759000000005"/>
    <n v="7.1452054794520548"/>
    <n v="575.67510000000004"/>
    <n v="82266.337578082195"/>
    <n v="134077.09657808219"/>
  </r>
  <r>
    <s v="R08103"/>
    <x v="9"/>
    <s v="Janene Wellman  "/>
    <d v="2015-10-13T00:00:00"/>
    <s v="Banda 17"/>
    <x v="0"/>
    <n v="29606.500000000004"/>
    <n v="2368.5200000000004"/>
    <n v="1184.2600000000002"/>
    <n v="2664.585"/>
    <n v="10362.275000000001"/>
    <n v="8585.8850000000002"/>
    <n v="54772.025000000009"/>
    <n v="2122.7860500000002"/>
    <n v="4245.5721000000003"/>
    <n v="4245.5721000000003"/>
    <n v="164316.07500000001"/>
    <n v="2.2246575342465755"/>
    <n v="1825.7341666666669"/>
    <n v="81232.665388127862"/>
    <n v="245548.74038812786"/>
  </r>
  <r>
    <s v="G07942"/>
    <x v="9"/>
    <s v="Willian LaRH  "/>
    <d v="2016-04-09T00:00:00"/>
    <s v="Banda 17"/>
    <x v="0"/>
    <n v="27421.9"/>
    <n v="2742.1900000000005"/>
    <n v="2467.971"/>
    <n v="1371.0950000000003"/>
    <n v="6855.4750000000004"/>
    <n v="9323.4460000000017"/>
    <n v="50182.077000000005"/>
    <n v="2012.7674600000003"/>
    <n v="4025.5349200000005"/>
    <n v="4025.5349200000005"/>
    <n v="150546.23100000003"/>
    <n v="1.7342465753424658"/>
    <n v="1672.7359000000001"/>
    <n v="58018.730120547953"/>
    <n v="208564.96112054799"/>
  </r>
  <r>
    <s v="G-8046"/>
    <x v="9"/>
    <s v="Aisha Fermin  "/>
    <d v="2014-05-20T00:00:00"/>
    <s v="Banda 15"/>
    <x v="2"/>
    <n v="9663"/>
    <n v="579.78"/>
    <n v="289.89"/>
    <n v="483.15000000000003"/>
    <n v="3188.79"/>
    <n v="2415.75"/>
    <n v="16620.36"/>
    <n v="625.1961"/>
    <n v="1250.3922"/>
    <n v="0"/>
    <n v="49861.08"/>
    <n v="3.6246575342465754"/>
    <n v="554.01200000000006"/>
    <n v="40162.075397260283"/>
    <n v="90023.155397260285"/>
  </r>
  <r>
    <s v="L08026"/>
    <x v="9"/>
    <s v="Margurite Everton  "/>
    <d v="2017-05-23T00:00:00"/>
    <s v="Banda 15"/>
    <x v="1"/>
    <n v="9940.5"/>
    <n v="894.64499999999998"/>
    <n v="1292.2650000000001"/>
    <n v="596.42999999999995"/>
    <n v="3777.39"/>
    <n v="3280.3650000000002"/>
    <n v="19781.595000000001"/>
    <n v="776.35304999999994"/>
    <n v="1552.7060999999999"/>
    <n v="0"/>
    <n v="59344.785000000003"/>
    <n v="0.61369863013698633"/>
    <n v="659.38650000000007"/>
    <n v="8093.29183561644"/>
    <n v="67438.076835616448"/>
  </r>
  <r>
    <s v="A08252"/>
    <x v="9"/>
    <s v="Lourie Ealy  "/>
    <d v="2017-09-25T00:00:00"/>
    <s v="Banda 20"/>
    <x v="2"/>
    <n v="99786"/>
    <n v="8980.74"/>
    <n v="4989.3"/>
    <n v="2993.58"/>
    <n v="33927.240000000005"/>
    <n v="38916.54"/>
    <n v="189593.40000000002"/>
    <n v="7623.6504000000004"/>
    <n v="15247.300800000001"/>
    <n v="0"/>
    <n v="568780.20000000007"/>
    <n v="0.27123287671232876"/>
    <n v="6319.7800000000007"/>
    <n v="34282.642191780826"/>
    <n v="603062.84219178092"/>
  </r>
  <r>
    <s v="G-8163"/>
    <x v="9"/>
    <s v="Edwardo Hardrick  "/>
    <d v="2013-04-22T00:00:00"/>
    <s v="Banda 15"/>
    <x v="2"/>
    <n v="11699"/>
    <n v="818.93000000000006"/>
    <n v="818.93000000000006"/>
    <n v="233.98000000000002"/>
    <n v="4679.6000000000004"/>
    <n v="4562.6100000000006"/>
    <n v="22813.050000000003"/>
    <n v="904.33270000000016"/>
    <n v="1808.6654000000003"/>
    <n v="0"/>
    <n v="68439.150000000009"/>
    <n v="4.7013698630136984"/>
    <n v="760.43500000000006"/>
    <n v="71501.723835616445"/>
    <n v="139940.87383561645"/>
  </r>
  <r>
    <s v="G08399"/>
    <x v="9"/>
    <s v="Nena Custis  "/>
    <d v="2017-01-01T00:00:00"/>
    <s v="Banda 18"/>
    <x v="1"/>
    <n v="39678.300000000003"/>
    <n v="3967.8300000000004"/>
    <n v="1587.1320000000001"/>
    <n v="5158.179000000001"/>
    <n v="13490.622000000001"/>
    <n v="13887.405000000001"/>
    <n v="77769.468000000008"/>
    <n v="3126.65004"/>
    <n v="6253.30008"/>
    <n v="0"/>
    <n v="233308.40400000004"/>
    <n v="1.0027397260273974"/>
    <n v="2592.3156000000004"/>
    <n v="51988.356690410968"/>
    <n v="285296.76069041103"/>
  </r>
  <r>
    <s v="G08423"/>
    <x v="9"/>
    <s v="Ladawn Karner  "/>
    <d v="2015-01-22T00:00:00"/>
    <s v="Banda 15"/>
    <x v="2"/>
    <n v="9545"/>
    <n v="477.25"/>
    <n v="668.15000000000009"/>
    <n v="381.8"/>
    <n v="2863.5"/>
    <n v="3818"/>
    <n v="17753.699999999997"/>
    <n v="713.96599999999989"/>
    <n v="1427.9319999999998"/>
    <n v="0"/>
    <n v="53261.099999999991"/>
    <n v="2.9479452054794519"/>
    <n v="591.78999999999985"/>
    <n v="34891.289863013692"/>
    <n v="88152.389863013683"/>
  </r>
  <r>
    <s v="G-8357"/>
    <x v="9"/>
    <s v="Jeane Putney  "/>
    <d v="2010-11-12T00:00:00"/>
    <s v="Banda 17"/>
    <x v="2"/>
    <n v="27363"/>
    <n v="2736.3"/>
    <n v="3009.93"/>
    <n v="2189.04"/>
    <n v="7388.01"/>
    <n v="10671.57"/>
    <n v="53357.85"/>
    <n v="2183.5673999999999"/>
    <n v="4367.1347999999998"/>
    <n v="0"/>
    <n v="160073.54999999999"/>
    <n v="7.1452054794520548"/>
    <n v="1778.595"/>
    <n v="254168.53479452056"/>
    <n v="414242.08479452052"/>
  </r>
  <r>
    <s v="L-8170"/>
    <x v="9"/>
    <s v="Roosevelt Saleem  "/>
    <d v="2017-02-16T00:00:00"/>
    <s v="Banda 16"/>
    <x v="2"/>
    <n v="15820"/>
    <n v="1107.4000000000001"/>
    <n v="1107.4000000000001"/>
    <n v="316.40000000000003"/>
    <n v="4904.2"/>
    <n v="4746"/>
    <n v="28001.400000000005"/>
    <n v="1080.5060000000001"/>
    <n v="2161.0120000000002"/>
    <n v="0"/>
    <n v="84004.200000000012"/>
    <n v="0.87671232876712324"/>
    <n v="933.38000000000022"/>
    <n v="16366.115068493154"/>
    <n v="100370.31506849316"/>
  </r>
  <r>
    <s v="A08390"/>
    <x v="9"/>
    <s v="Margarete Sauer  "/>
    <d v="2015-04-11T00:00:00"/>
    <s v="Banda 18"/>
    <x v="4"/>
    <n v="56388.75"/>
    <n v="3383.3249999999998"/>
    <n v="3383.3249999999998"/>
    <n v="6202.7624999999998"/>
    <n v="14661.075000000001"/>
    <n v="21427.724999999999"/>
    <n v="105446.96249999999"/>
    <n v="4279.9061249999995"/>
    <n v="8559.812249999999"/>
    <n v="8559.812249999999"/>
    <n v="316340.88749999995"/>
    <n v="2.7315068493150685"/>
    <n v="3514.8987499999998"/>
    <n v="192019.40020547944"/>
    <n v="508360.28770547942"/>
  </r>
  <r>
    <s v="R07667"/>
    <x v="9"/>
    <s v="Cristopher Stroble  "/>
    <d v="2016-07-02T00:00:00"/>
    <s v="Banda 16"/>
    <x v="2"/>
    <n v="16535"/>
    <n v="1488.1499999999999"/>
    <n v="661.4"/>
    <n v="2149.5500000000002"/>
    <n v="5787.25"/>
    <n v="5787.25"/>
    <n v="32408.600000000002"/>
    <n v="1297.9975000000002"/>
    <n v="2595.9950000000003"/>
    <n v="0"/>
    <n v="97225.8"/>
    <n v="1.5041095890410958"/>
    <n v="1080.2866666666666"/>
    <n v="32497.390684931506"/>
    <n v="129723.19068493151"/>
  </r>
  <r>
    <s v="A07868"/>
    <x v="9"/>
    <s v="Kelley Bonenfant  "/>
    <d v="2016-01-08T00:00:00"/>
    <s v="Banda 17"/>
    <x v="0"/>
    <n v="30714.2"/>
    <n v="2764.2779999999998"/>
    <n v="4299.9880000000003"/>
    <n v="4607.13"/>
    <n v="12285.68"/>
    <n v="8599.9760000000006"/>
    <n v="63271.252"/>
    <n v="2460.2074200000002"/>
    <n v="4920.4148400000004"/>
    <n v="4920.4148400000004"/>
    <n v="189813.75599999999"/>
    <n v="1.9863013698630136"/>
    <n v="2109.0417333333335"/>
    <n v="83783.849680365296"/>
    <n v="273597.60568036529"/>
  </r>
  <r>
    <s v="L-7592"/>
    <x v="9"/>
    <s v="Audrea Franke  "/>
    <d v="2016-08-13T00:00:00"/>
    <s v="Banda 15"/>
    <x v="2"/>
    <n v="11981"/>
    <n v="838.67000000000007"/>
    <n v="838.67000000000007"/>
    <n v="1437.72"/>
    <n v="3714.11"/>
    <n v="3234.8700000000003"/>
    <n v="22045.039999999997"/>
    <n v="853.04720000000009"/>
    <n v="1706.0944000000002"/>
    <n v="0"/>
    <n v="66135.12"/>
    <n v="1.3890410958904109"/>
    <n v="734.83466666666652"/>
    <n v="20414.311013698625"/>
    <n v="86549.431013698617"/>
  </r>
  <r>
    <s v="A-7753"/>
    <x v="9"/>
    <s v="Kristan Botelho  "/>
    <d v="2014-09-24T00:00:00"/>
    <s v="Banda 15"/>
    <x v="1"/>
    <n v="12602.7"/>
    <n v="756.16200000000003"/>
    <n v="1386.297"/>
    <n v="630.1350000000001"/>
    <n v="4915.0530000000008"/>
    <n v="3276.7020000000002"/>
    <n v="23567.049000000003"/>
    <n v="887.23008000000004"/>
    <n v="1774.4601600000001"/>
    <n v="0"/>
    <n v="70701.147000000012"/>
    <n v="3.2767123287671232"/>
    <n v="785.56830000000014"/>
    <n v="51481.626673972605"/>
    <n v="122182.77367397261"/>
  </r>
  <r>
    <s v="L-7810"/>
    <x v="9"/>
    <s v="Aisha Fermin  "/>
    <d v="2015-11-24T00:00:00"/>
    <s v="Banda 17"/>
    <x v="1"/>
    <n v="20770.2"/>
    <n v="1869.318"/>
    <n v="2284.7220000000002"/>
    <n v="207.702"/>
    <n v="6023.3580000000002"/>
    <n v="6231.06"/>
    <n v="37386.36"/>
    <n v="1453.914"/>
    <n v="2907.828"/>
    <n v="0"/>
    <n v="112159.08"/>
    <n v="2.1095890410958904"/>
    <n v="1246.212"/>
    <n v="52579.903561643834"/>
    <n v="164738.98356164384"/>
  </r>
  <r>
    <s v="L08056"/>
    <x v="9"/>
    <s v="Aisha Fermin  "/>
    <d v="2014-08-14T00:00:00"/>
    <s v="Banda 15"/>
    <x v="2"/>
    <n v="11296"/>
    <n v="790.72"/>
    <n v="338.88"/>
    <n v="1468.48"/>
    <n v="3275.8399999999997"/>
    <n v="4518.4000000000005"/>
    <n v="21688.32"/>
    <n v="887.86560000000009"/>
    <n v="1775.7312000000002"/>
    <n v="0"/>
    <n v="65064.959999999999"/>
    <n v="3.3890410958904109"/>
    <n v="722.94399999999996"/>
    <n v="49001.738520547944"/>
    <n v="114066.69852054794"/>
  </r>
  <r>
    <s v="A07365"/>
    <x v="9"/>
    <s v="Lourie Ealy  "/>
    <d v="2011-03-22T00:00:00"/>
    <s v="Banda 15"/>
    <x v="0"/>
    <n v="8849.5"/>
    <n v="619.46500000000003"/>
    <n v="530.97"/>
    <n v="973.44500000000005"/>
    <n v="2831.84"/>
    <n v="2477.86"/>
    <n v="16283.08"/>
    <n v="630.96935000000008"/>
    <n v="1261.9387000000002"/>
    <n v="1261.9387000000002"/>
    <n v="48849.24"/>
    <n v="6.7890410958904113"/>
    <n v="542.76933333333329"/>
    <n v="73697.666191780823"/>
    <n v="122546.90619178081"/>
  </r>
  <r>
    <s v="A-8075"/>
    <x v="9"/>
    <s v="Enrique KeRHer  "/>
    <d v="2013-05-25T00:00:00"/>
    <s v="Banda 17"/>
    <x v="0"/>
    <n v="30530.500000000004"/>
    <n v="1526.5250000000003"/>
    <n v="3968.9650000000006"/>
    <n v="2442.4400000000005"/>
    <n v="7937.9300000000012"/>
    <n v="10075.065000000002"/>
    <n v="56481.42500000001"/>
    <n v="2231.7795500000002"/>
    <n v="4463.5591000000004"/>
    <n v="4463.5591000000004"/>
    <n v="169444.27500000002"/>
    <n v="4.6109589041095891"/>
    <n v="1882.7141666666671"/>
    <n v="173622.35301369865"/>
    <n v="343066.62801369868"/>
  </r>
  <r>
    <s v="R08348"/>
    <x v="9"/>
    <s v="Heide Kardos  "/>
    <d v="2014-06-18T00:00:00"/>
    <s v="Banda 15"/>
    <x v="1"/>
    <n v="8280.9"/>
    <n v="662.47199999999998"/>
    <n v="662.47199999999998"/>
    <n v="662.47199999999998"/>
    <n v="3063.933"/>
    <n v="2484.27"/>
    <n v="15816.519"/>
    <n v="613.61469"/>
    <n v="1227.22938"/>
    <n v="0"/>
    <n v="47449.557000000001"/>
    <n v="3.5452054794520547"/>
    <n v="527.21730000000002"/>
    <n v="37381.873216438362"/>
    <n v="84831.43021643837"/>
  </r>
  <r>
    <s v="R07944"/>
    <x v="9"/>
    <s v="Porsche Lockamy  "/>
    <d v="2017-04-26T00:00:00"/>
    <s v="Banda 16"/>
    <x v="0"/>
    <n v="21667.800000000003"/>
    <n v="1300.0680000000002"/>
    <n v="2166.7800000000002"/>
    <n v="216.67800000000003"/>
    <n v="6066.9840000000013"/>
    <n v="7367.0520000000015"/>
    <n v="38785.362000000001"/>
    <n v="1523.2463400000004"/>
    <n v="3046.4926800000007"/>
    <n v="3046.4926800000007"/>
    <n v="116356.08600000001"/>
    <n v="0.68767123287671228"/>
    <n v="1292.8453999999999"/>
    <n v="17781.051802739723"/>
    <n v="134137.13780273974"/>
  </r>
  <r>
    <s v="G07885"/>
    <x v="9"/>
    <s v="Sha Desimone  "/>
    <d v="2011-01-01T00:00:00"/>
    <s v="Banda 15"/>
    <x v="0"/>
    <n v="12325.500000000002"/>
    <n v="1109.2950000000001"/>
    <n v="1232.5500000000002"/>
    <n v="862.7850000000002"/>
    <n v="4930.2000000000007"/>
    <n v="3327.8850000000007"/>
    <n v="23788.215000000004"/>
    <n v="909.62190000000032"/>
    <n v="1819.2438000000006"/>
    <n v="1819.2438000000006"/>
    <n v="71364.645000000019"/>
    <n v="7.0082191780821921"/>
    <n v="792.94050000000016"/>
    <n v="111142.01638356167"/>
    <n v="182506.66138356167"/>
  </r>
  <r>
    <s v="L-8457"/>
    <x v="9"/>
    <s v="Quinn Coller  "/>
    <d v="2016-03-28T00:00:00"/>
    <s v="Banda 15"/>
    <x v="1"/>
    <n v="10741.5"/>
    <n v="537.07500000000005"/>
    <n v="429.66"/>
    <n v="1396.395"/>
    <n v="3866.94"/>
    <n v="4189.1850000000004"/>
    <n v="21160.755000000001"/>
    <n v="850.72680000000003"/>
    <n v="1701.4536000000001"/>
    <n v="0"/>
    <n v="63482.264999999999"/>
    <n v="1.7671232876712328"/>
    <n v="705.35850000000005"/>
    <n v="24929.108630136991"/>
    <n v="88411.373630136994"/>
  </r>
  <r>
    <s v="R08235"/>
    <x v="9"/>
    <s v="Lyla Falzone  "/>
    <d v="2010-12-28T00:00:00"/>
    <s v="Banda 16"/>
    <x v="1"/>
    <n v="17280.900000000001"/>
    <n v="1209.6630000000002"/>
    <n v="1036.854"/>
    <n v="864.04500000000007"/>
    <n v="4320.2250000000004"/>
    <n v="4665.8430000000008"/>
    <n v="29377.53"/>
    <n v="1131.8989500000002"/>
    <n v="2263.7979000000005"/>
    <n v="0"/>
    <n v="88132.59"/>
    <n v="7.0191780821917806"/>
    <n v="979.25099999999998"/>
    <n v="137470.74312328768"/>
    <n v="225603.33312328768"/>
  </r>
  <r>
    <s v="A-7920"/>
    <x v="9"/>
    <s v="Santa Brister  "/>
    <d v="2015-06-10T00:00:00"/>
    <s v="Banda 15"/>
    <x v="3"/>
    <n v="10247.25"/>
    <n v="922.25249999999994"/>
    <n v="1127.1975"/>
    <n v="1127.1975"/>
    <n v="3689.0099999999998"/>
    <n v="3279.12"/>
    <n v="20392.0275"/>
    <n v="804.4091249999999"/>
    <n v="1608.8182499999998"/>
    <n v="0"/>
    <n v="61176.082500000004"/>
    <n v="2.5671232876712327"/>
    <n v="679.73424999999997"/>
    <n v="34899.232452054792"/>
    <n v="96075.314952054789"/>
  </r>
  <r>
    <s v="R-8172"/>
    <x v="9"/>
    <s v="Krystyna Summerlin  "/>
    <d v="2012-09-03T00:00:00"/>
    <s v="Banda 20"/>
    <x v="0"/>
    <n v="86412.700000000012"/>
    <n v="8641.2700000000023"/>
    <n v="6913.0160000000014"/>
    <n v="8641.2700000000023"/>
    <n v="26787.937000000002"/>
    <n v="21603.175000000003"/>
    <n v="158999.36800000002"/>
    <n v="6135.3017000000018"/>
    <n v="12270.603400000004"/>
    <n v="12270.603400000004"/>
    <n v="476998.10400000005"/>
    <n v="5.3342465753424655"/>
    <n v="5299.9789333333338"/>
    <n v="565427.88949041092"/>
    <n v="1042425.993490411"/>
  </r>
  <r>
    <s v="G-8020"/>
    <x v="9"/>
    <s v="Kandace Navin  "/>
    <d v="2011-07-09T00:00:00"/>
    <s v="Banda 15"/>
    <x v="2"/>
    <n v="10639"/>
    <n v="531.95000000000005"/>
    <n v="957.51"/>
    <n v="1276.68"/>
    <n v="4255.6000000000004"/>
    <n v="2872.53"/>
    <n v="20533.27"/>
    <n v="781.9665"/>
    <n v="1563.933"/>
    <n v="0"/>
    <n v="61599.81"/>
    <n v="6.4904109589041097"/>
    <n v="684.44233333333329"/>
    <n v="88846.24042009133"/>
    <n v="150446.05042009131"/>
  </r>
  <r>
    <s v="L-8236"/>
    <x v="9"/>
    <s v="Pandora Chang  "/>
    <d v="2013-10-03T00:00:00"/>
    <s v="Banda 15"/>
    <x v="2"/>
    <n v="12034"/>
    <n v="601.70000000000005"/>
    <n v="120.34"/>
    <n v="120.34"/>
    <n v="3128.84"/>
    <n v="3971.2200000000003"/>
    <n v="19976.440000000002"/>
    <n v="779.80320000000006"/>
    <n v="1559.6064000000001"/>
    <n v="0"/>
    <n v="59929.320000000007"/>
    <n v="4.2520547945205482"/>
    <n v="665.88133333333337"/>
    <n v="56627.278319634708"/>
    <n v="116556.59831963471"/>
  </r>
  <r>
    <s v="L07960"/>
    <x v="9"/>
    <s v="Santa Brister  "/>
    <d v="2015-07-26T00:00:00"/>
    <s v="Banda 15"/>
    <x v="1"/>
    <n v="9771.3000000000011"/>
    <n v="781.70400000000006"/>
    <n v="1367.9820000000002"/>
    <n v="879.41700000000003"/>
    <n v="3322.2420000000006"/>
    <n v="2931.3900000000003"/>
    <n v="19054.035"/>
    <n v="743.59593000000007"/>
    <n v="1487.1918600000001"/>
    <n v="0"/>
    <n v="57162.104999999996"/>
    <n v="2.441095890410959"/>
    <n v="635.1345"/>
    <n v="31008.484356164387"/>
    <n v="88170.58935616439"/>
  </r>
  <r>
    <s v="R-7704"/>
    <x v="9"/>
    <s v="Justa Boer  "/>
    <d v="2014-09-19T00:00:00"/>
    <s v="Banda 15"/>
    <x v="2"/>
    <n v="14413"/>
    <n v="864.78"/>
    <n v="1441.3000000000002"/>
    <n v="576.52"/>
    <n v="4612.16"/>
    <n v="5765.2000000000007"/>
    <n v="27672.960000000003"/>
    <n v="1112.6836000000001"/>
    <n v="2225.3672000000001"/>
    <n v="0"/>
    <n v="83018.880000000005"/>
    <n v="3.2904109589041095"/>
    <n v="922.43200000000013"/>
    <n v="60703.607232876719"/>
    <n v="143722.48723287671"/>
  </r>
  <r>
    <s v="A-7590"/>
    <x v="9"/>
    <s v="Oneida Cosio  "/>
    <d v="2015-09-11T00:00:00"/>
    <s v="Banda 15"/>
    <x v="3"/>
    <n v="8439"/>
    <n v="759.51"/>
    <n v="675.12"/>
    <n v="84.39"/>
    <n v="3291.21"/>
    <n v="2278.5300000000002"/>
    <n v="15527.76"/>
    <n v="588.19830000000002"/>
    <n v="1176.3966"/>
    <n v="0"/>
    <n v="46583.28"/>
    <n v="2.3123287671232875"/>
    <n v="517.59199999999998"/>
    <n v="23936.857424657534"/>
    <n v="70520.137424657529"/>
  </r>
  <r>
    <s v="L08211"/>
    <x v="9"/>
    <s v="Clara Lamas  "/>
    <d v="2012-08-09T00:00:00"/>
    <s v="Banda 15"/>
    <x v="0"/>
    <n v="10640.300000000001"/>
    <n v="851.22400000000016"/>
    <n v="212.80600000000004"/>
    <n v="532.0150000000001"/>
    <n v="3085.6869999999999"/>
    <n v="3404.8960000000006"/>
    <n v="18726.928"/>
    <n v="736.30876000000012"/>
    <n v="1472.6175200000002"/>
    <n v="1472.6175200000002"/>
    <n v="56180.784"/>
    <n v="5.4027397260273968"/>
    <n v="624.23093333333338"/>
    <n v="67451.145234703188"/>
    <n v="123631.92923470319"/>
  </r>
  <r>
    <s v="R07871"/>
    <x v="9"/>
    <s v="Ileen Reynosa  "/>
    <d v="2012-11-07T00:00:00"/>
    <s v="Banda 15"/>
    <x v="2"/>
    <n v="13155"/>
    <n v="657.75"/>
    <n v="1973.25"/>
    <n v="1315.5"/>
    <n v="3946.5"/>
    <n v="4078.05"/>
    <n v="25126.05"/>
    <n v="982.67849999999999"/>
    <n v="1965.357"/>
    <n v="0"/>
    <n v="75378.149999999994"/>
    <n v="5.1561643835616442"/>
    <n v="837.53499999999997"/>
    <n v="86369.362739726042"/>
    <n v="161747.51273972605"/>
  </r>
  <r>
    <s v="L-7850"/>
    <x v="9"/>
    <s v="Leontine Longacre  "/>
    <d v="2016-04-02T00:00:00"/>
    <s v="Banda 15"/>
    <x v="3"/>
    <n v="11169"/>
    <n v="558.45000000000005"/>
    <n v="1451.97"/>
    <n v="1340.28"/>
    <n v="3350.7"/>
    <n v="3909.1499999999996"/>
    <n v="21779.550000000003"/>
    <n v="867.83129999999994"/>
    <n v="1735.6625999999999"/>
    <n v="0"/>
    <n v="65338.650000000009"/>
    <n v="1.7534246575342465"/>
    <n v="725.98500000000013"/>
    <n v="25459.200000000004"/>
    <n v="90797.85"/>
  </r>
  <r>
    <s v="G-8244"/>
    <x v="9"/>
    <s v="Kimberely Houtz  "/>
    <d v="2010-12-04T00:00:00"/>
    <s v="Banda 15"/>
    <x v="2"/>
    <n v="10467"/>
    <n v="942.03"/>
    <n v="418.68"/>
    <n v="104.67"/>
    <n v="3663.45"/>
    <n v="3349.44"/>
    <n v="18945.27"/>
    <n v="736.8768"/>
    <n v="1473.7536"/>
    <n v="0"/>
    <n v="56835.81"/>
    <n v="7.0849315068493155"/>
    <n v="631.50900000000001"/>
    <n v="89483.960219178087"/>
    <n v="146319.77021917808"/>
  </r>
  <r>
    <s v="L-8207"/>
    <x v="9"/>
    <s v="Willian LaRH  "/>
    <d v="2015-05-15T00:00:00"/>
    <s v="Banda 16"/>
    <x v="1"/>
    <n v="18031.5"/>
    <n v="1442.52"/>
    <n v="1262.2050000000002"/>
    <n v="2163.7799999999997"/>
    <n v="4868.5050000000001"/>
    <n v="4507.875"/>
    <n v="32276.385000000002"/>
    <n v="1247.7798"/>
    <n v="2495.5596"/>
    <n v="0"/>
    <n v="96829.154999999999"/>
    <n v="2.6383561643835618"/>
    <n v="1075.8795"/>
    <n v="56771.066219178087"/>
    <n v="153600.22121917809"/>
  </r>
  <r>
    <s v="A08188"/>
    <x v="9"/>
    <s v="Erich Gattis  "/>
    <d v="2016-01-22T00:00:00"/>
    <s v="Banda 15"/>
    <x v="0"/>
    <n v="15271.300000000001"/>
    <n v="763.56500000000005"/>
    <n v="1374.4170000000001"/>
    <n v="1832.556"/>
    <n v="4428.6769999999997"/>
    <n v="5497.6680000000006"/>
    <n v="29168.183000000005"/>
    <n v="1168.2544500000001"/>
    <n v="2336.5089000000003"/>
    <n v="2336.5089000000003"/>
    <n v="87504.549000000014"/>
    <n v="1.9479452054794522"/>
    <n v="972.27276666666683"/>
    <n v="37878.681484931512"/>
    <n v="125383.23048493153"/>
  </r>
  <r>
    <s v="L07902"/>
    <x v="9"/>
    <s v="Lynne Gainey  "/>
    <d v="2013-04-14T00:00:00"/>
    <s v="Banda 15"/>
    <x v="0"/>
    <n v="16962"/>
    <n v="1526.58"/>
    <n v="2374.6800000000003"/>
    <n v="1865.82"/>
    <n v="5258.22"/>
    <n v="4240.5"/>
    <n v="32227.800000000003"/>
    <n v="1243.3145999999999"/>
    <n v="2486.6291999999999"/>
    <n v="2486.6291999999999"/>
    <n v="96683.400000000009"/>
    <n v="4.7232876712328764"/>
    <n v="1074.26"/>
    <n v="101480.7802739726"/>
    <n v="198164.18027397263"/>
  </r>
  <r>
    <s v="R-8204"/>
    <x v="9"/>
    <s v="Shannan Dingess  "/>
    <d v="2010-12-25T00:00:00"/>
    <s v="Banda 15"/>
    <x v="1"/>
    <n v="9814.5"/>
    <n v="490.72500000000002"/>
    <n v="1275.885"/>
    <n v="687.0150000000001"/>
    <n v="3042.4949999999999"/>
    <n v="3140.64"/>
    <n v="18451.259999999998"/>
    <n v="720.38429999999994"/>
    <n v="1440.7685999999999"/>
    <n v="0"/>
    <n v="55353.78"/>
    <n v="7.0273972602739727"/>
    <n v="615.04199999999992"/>
    <n v="86442.889315068489"/>
    <n v="141796.66931506849"/>
  </r>
  <r>
    <s v="A07873"/>
    <x v="9"/>
    <s v="Nena Custis  "/>
    <d v="2015-10-16T00:00:00"/>
    <s v="Banda 15"/>
    <x v="0"/>
    <n v="8940.8000000000011"/>
    <n v="447.04000000000008"/>
    <n v="804.67200000000003"/>
    <n v="625.85600000000011"/>
    <n v="2235.2000000000003"/>
    <n v="2771.6480000000001"/>
    <n v="15825.216000000004"/>
    <n v="619.59744000000001"/>
    <n v="1239.19488"/>
    <n v="1239.19488"/>
    <n v="47475.648000000016"/>
    <n v="2.2164383561643834"/>
    <n v="527.50720000000013"/>
    <n v="23383.743824657537"/>
    <n v="70859.391824657549"/>
  </r>
  <r>
    <s v="A07819"/>
    <x v="9"/>
    <s v="Sha Desimone  "/>
    <d v="2014-06-19T00:00:00"/>
    <s v="Banda 15"/>
    <x v="2"/>
    <n v="14115"/>
    <n v="1411.5"/>
    <n v="282.3"/>
    <n v="1693.8"/>
    <n v="4093.35"/>
    <n v="5222.55"/>
    <n v="26818.499999999996"/>
    <n v="1092.5010000000002"/>
    <n v="2185.0020000000004"/>
    <n v="0"/>
    <n v="80455.499999999985"/>
    <n v="3.5424657534246577"/>
    <n v="893.94999999999993"/>
    <n v="63335.745205479456"/>
    <n v="143791.24520547944"/>
  </r>
  <r>
    <s v="A08142"/>
    <x v="9"/>
    <s v="Jayme Tolleson  "/>
    <d v="2015-12-24T00:00:00"/>
    <s v="Banda 15"/>
    <x v="0"/>
    <n v="13174.7"/>
    <n v="1185.723"/>
    <n v="263.49400000000003"/>
    <n v="658.73500000000013"/>
    <n v="5269.880000000001"/>
    <n v="4479.3980000000001"/>
    <n v="25031.930000000004"/>
    <n v="981.51515000000018"/>
    <n v="1963.0303000000004"/>
    <n v="1963.0303000000004"/>
    <n v="75095.790000000008"/>
    <n v="2.0273972602739727"/>
    <n v="834.39766666666685"/>
    <n v="33833.110867579919"/>
    <n v="108928.90086757993"/>
  </r>
  <r>
    <s v="A-8408"/>
    <x v="9"/>
    <s v="Colene Apicella  "/>
    <d v="2012-08-30T00:00:00"/>
    <s v="Banda 15"/>
    <x v="4"/>
    <n v="19320"/>
    <n v="966"/>
    <n v="772.80000000000007"/>
    <n v="579.6"/>
    <n v="6762"/>
    <n v="5023.2"/>
    <n v="33423.599999999999"/>
    <n v="1251.9360000000001"/>
    <n v="2503.8720000000003"/>
    <n v="2503.8720000000003"/>
    <n v="100270.79999999999"/>
    <n v="5.3452054794520549"/>
    <n v="1114.1199999999999"/>
    <n v="119104.00657534246"/>
    <n v="219374.80657534243"/>
  </r>
  <r>
    <s v="A08186"/>
    <x v="9"/>
    <s v="Laverna Goble  "/>
    <d v="2015-07-09T00:00:00"/>
    <s v="Banda 16"/>
    <x v="1"/>
    <n v="15809.4"/>
    <n v="948.56399999999996"/>
    <n v="316.18799999999999"/>
    <n v="1739.0339999999999"/>
    <n v="4900.9139999999998"/>
    <n v="5533.29"/>
    <n v="29247.39"/>
    <n v="1165.1527799999999"/>
    <n v="2330.3055599999998"/>
    <n v="0"/>
    <n v="87742.17"/>
    <n v="2.4876712328767123"/>
    <n v="974.91300000000001"/>
    <n v="48505.260493150687"/>
    <n v="136247.43049315069"/>
  </r>
  <r>
    <s v="A08439"/>
    <x v="9"/>
    <s v="Janene Wellman  "/>
    <d v="2011-06-13T00:00:00"/>
    <s v="Banda 17"/>
    <x v="2"/>
    <n v="21509"/>
    <n v="1075.45"/>
    <n v="430.18"/>
    <n v="3011.26"/>
    <n v="5377.25"/>
    <n v="7743.24"/>
    <n v="39146.379999999997"/>
    <n v="1580.9115000000002"/>
    <n v="3161.8230000000003"/>
    <n v="0"/>
    <n v="117439.13999999998"/>
    <n v="6.5616438356164384"/>
    <n v="1304.8793333333333"/>
    <n v="171243.06867579909"/>
    <n v="288682.20867579908"/>
  </r>
  <r>
    <s v="A07466"/>
    <x v="9"/>
    <s v="Lyla Falzone  "/>
    <d v="2015-05-13T00:00:00"/>
    <s v="Banda 15"/>
    <x v="0"/>
    <n v="9275.2000000000007"/>
    <n v="927.5200000000001"/>
    <n v="1298.5280000000002"/>
    <n v="742.01600000000008"/>
    <n v="2875.3120000000004"/>
    <n v="3060.8160000000003"/>
    <n v="18179.392"/>
    <n v="723.46560000000011"/>
    <n v="1446.9312000000002"/>
    <n v="1446.9312000000002"/>
    <n v="54538.175999999999"/>
    <n v="2.6438356164383561"/>
    <n v="605.97973333333334"/>
    <n v="32042.21603652968"/>
    <n v="86580.39203652968"/>
  </r>
  <r>
    <s v="L-7520"/>
    <x v="9"/>
    <s v="Heide Kardos  "/>
    <d v="2014-08-18T00:00:00"/>
    <s v="Banda 15"/>
    <x v="2"/>
    <n v="12832"/>
    <n v="1283.2"/>
    <n v="513.28"/>
    <n v="769.92"/>
    <n v="4234.5600000000004"/>
    <n v="4491.2"/>
    <n v="24124.160000000003"/>
    <n v="962.4"/>
    <n v="1924.8"/>
    <n v="0"/>
    <n v="72372.48000000001"/>
    <n v="3.3780821917808219"/>
    <n v="804.13866666666684"/>
    <n v="54328.930191780833"/>
    <n v="126701.41019178084"/>
  </r>
  <r>
    <s v="G-8226"/>
    <x v="9"/>
    <s v="Oneida Cosio  "/>
    <d v="2014-01-02T00:00:00"/>
    <s v="Banda 15"/>
    <x v="0"/>
    <n v="14762.000000000002"/>
    <n v="885.72"/>
    <n v="1033.3400000000001"/>
    <n v="295.24000000000007"/>
    <n v="4871.4600000000009"/>
    <n v="5904.8000000000011"/>
    <n v="27752.560000000005"/>
    <n v="1111.5786000000003"/>
    <n v="2223.1572000000006"/>
    <n v="2223.1572000000006"/>
    <n v="83257.680000000022"/>
    <n v="4.0027397260273974"/>
    <n v="925.08533333333355"/>
    <n v="74057.516273972622"/>
    <n v="157315.19627397263"/>
  </r>
  <r>
    <s v="L-8357"/>
    <x v="9"/>
    <s v="Kimberely Houtz  "/>
    <d v="2014-04-22T00:00:00"/>
    <s v="Banda 17"/>
    <x v="2"/>
    <n v="22605"/>
    <n v="1130.25"/>
    <n v="226.05"/>
    <n v="1356.3"/>
    <n v="8815.9500000000007"/>
    <n v="6103.35"/>
    <n v="40236.9"/>
    <n v="1514.5349999999999"/>
    <n v="3029.0699999999997"/>
    <n v="0"/>
    <n v="120710.70000000001"/>
    <n v="3.7013698630136984"/>
    <n v="1341.23"/>
    <n v="99287.766027397243"/>
    <n v="219998.46602739725"/>
  </r>
  <r>
    <s v="R07495"/>
    <x v="9"/>
    <s v="Quinn Coller  "/>
    <d v="2013-09-15T00:00:00"/>
    <s v="Banda 15"/>
    <x v="0"/>
    <n v="12602.7"/>
    <n v="630.1350000000001"/>
    <n v="378.08100000000002"/>
    <n v="126.02700000000002"/>
    <n v="4158.8910000000005"/>
    <n v="4789.0260000000007"/>
    <n v="22684.860000000004"/>
    <n v="897.3122400000002"/>
    <n v="1794.6244800000004"/>
    <n v="1794.6244800000004"/>
    <n v="68054.580000000016"/>
    <n v="4.3013698630136989"/>
    <n v="756.16200000000015"/>
    <n v="65050.648767123304"/>
    <n v="133105.22876712331"/>
  </r>
  <r>
    <s v="G07668"/>
    <x v="9"/>
    <s v="Noble Portis  "/>
    <d v="2014-03-03T00:00:00"/>
    <s v="Banda 15"/>
    <x v="2"/>
    <n v="12214"/>
    <n v="977.12"/>
    <n v="122.14"/>
    <n v="1587.8200000000002"/>
    <n v="3175.6400000000003"/>
    <n v="3053.5"/>
    <n v="21130.22"/>
    <n v="818.33800000000008"/>
    <n v="1636.6760000000002"/>
    <n v="0"/>
    <n v="63390.66"/>
    <n v="3.8383561643835615"/>
    <n v="704.34066666666672"/>
    <n v="54070.206794520556"/>
    <n v="117460.86679452055"/>
  </r>
  <r>
    <s v="A07353"/>
    <x v="9"/>
    <s v="Sha Desimone  "/>
    <d v="2014-10-17T00:00:00"/>
    <s v="Banda 17"/>
    <x v="0"/>
    <n v="31216.9"/>
    <n v="3121.6900000000005"/>
    <n v="1873.0140000000001"/>
    <n v="3746.0280000000002"/>
    <n v="9052.9009999999998"/>
    <n v="11550.253000000001"/>
    <n v="60560.786000000007"/>
    <n v="2466.1351000000004"/>
    <n v="4932.2702000000008"/>
    <n v="4932.2702000000008"/>
    <n v="181682.35800000001"/>
    <n v="3.2136986301369861"/>
    <n v="2018.692866666667"/>
    <n v="129749.41000547947"/>
    <n v="311431.76800547948"/>
  </r>
  <r>
    <s v="A08430"/>
    <x v="9"/>
    <s v="Jeni Buchman  "/>
    <d v="2011-09-16T00:00:00"/>
    <s v="Banda 16"/>
    <x v="4"/>
    <n v="28330"/>
    <n v="2549.6999999999998"/>
    <n v="1983.1000000000001"/>
    <n v="1416.5"/>
    <n v="7932.4000000000005"/>
    <n v="10198.799999999999"/>
    <n v="52410.5"/>
    <n v="2104.9189999999999"/>
    <n v="4209.8379999999997"/>
    <n v="4209.8379999999997"/>
    <n v="157231.5"/>
    <n v="6.3013698630136989"/>
    <n v="1747.0166666666667"/>
    <n v="220171.96347031966"/>
    <n v="377403.46347031964"/>
  </r>
  <r>
    <s v="R08159"/>
    <x v="9"/>
    <s v="Marinda Skelley  "/>
    <d v="2011-06-16T00:00:00"/>
    <s v="Banda 15"/>
    <x v="0"/>
    <n v="12232.000000000002"/>
    <n v="856.24000000000024"/>
    <n v="244.64000000000004"/>
    <n v="244.64000000000004"/>
    <n v="3180.3200000000006"/>
    <n v="3669.6000000000004"/>
    <n v="20427.440000000002"/>
    <n v="792.63360000000011"/>
    <n v="1585.2672000000002"/>
    <n v="1585.2672000000002"/>
    <n v="61282.320000000007"/>
    <n v="6.5534246575342463"/>
    <n v="680.91466666666679"/>
    <n v="89246.459324200914"/>
    <n v="150528.77932420094"/>
  </r>
  <r>
    <s v="A-8018"/>
    <x v="9"/>
    <s v="Kimi Witter  "/>
    <d v="2011-10-08T00:00:00"/>
    <s v="Banda 16"/>
    <x v="1"/>
    <n v="13532.4"/>
    <n v="1082.5920000000001"/>
    <n v="2029.86"/>
    <n v="2029.86"/>
    <n v="4601.0160000000005"/>
    <n v="4871.6639999999998"/>
    <n v="28147.392"/>
    <n v="1132.6618800000001"/>
    <n v="2265.3237600000002"/>
    <n v="0"/>
    <n v="84442.176000000007"/>
    <n v="6.2410958904109588"/>
    <n v="938.24639999999999"/>
    <n v="117113.71502465753"/>
    <n v="201555.89102465753"/>
  </r>
  <r>
    <s v="L-8260"/>
    <x v="9"/>
    <s v="Coreen Washer  "/>
    <d v="2017-06-19T00:00:00"/>
    <s v="Banda 18"/>
    <x v="1"/>
    <n v="31835.7"/>
    <n v="1591.7850000000001"/>
    <n v="4138.6410000000005"/>
    <n v="955.07100000000003"/>
    <n v="8595.639000000001"/>
    <n v="10505.781000000001"/>
    <n v="57622.617000000013"/>
    <n v="2257.1511300000002"/>
    <n v="4514.3022600000004"/>
    <n v="0"/>
    <n v="172867.85100000002"/>
    <n v="0.53972602739726028"/>
    <n v="1920.7539000000004"/>
    <n v="20733.617441095896"/>
    <n v="193601.46844109593"/>
  </r>
  <r>
    <s v="G07723"/>
    <x v="9"/>
    <s v="Frankie Koester  "/>
    <d v="2014-12-28T00:00:00"/>
    <s v="Banda 18"/>
    <x v="2"/>
    <n v="43296"/>
    <n v="2164.8000000000002"/>
    <n v="4762.5600000000004"/>
    <n v="1298.8799999999999"/>
    <n v="15153.599999999999"/>
    <n v="13854.720000000001"/>
    <n v="80530.559999999998"/>
    <n v="3108.6528000000003"/>
    <n v="6217.3056000000006"/>
    <n v="0"/>
    <n v="241591.67999999999"/>
    <n v="3.0164383561643837"/>
    <n v="2684.3519999999999"/>
    <n v="161943.6466849315"/>
    <n v="403535.32668493153"/>
  </r>
  <r>
    <s v="G-8279"/>
    <x v="9"/>
    <s v="Concepcion Sevin  "/>
    <d v="2014-05-12T00:00:00"/>
    <s v="Banda 15"/>
    <x v="1"/>
    <n v="12465"/>
    <n v="747.9"/>
    <n v="997.2"/>
    <n v="1246.5"/>
    <n v="3116.25"/>
    <n v="4861.3500000000004"/>
    <n v="23434.199999999997"/>
    <n v="954.81900000000007"/>
    <n v="1909.6380000000001"/>
    <n v="0"/>
    <n v="70302.599999999991"/>
    <n v="3.6465753424657534"/>
    <n v="781.13999999999987"/>
    <n v="56969.717260273967"/>
    <n v="127272.31726027397"/>
  </r>
  <r>
    <s v="G08086"/>
    <x v="9"/>
    <s v="Margareta Schwing  "/>
    <d v="2014-06-30T00:00:00"/>
    <s v="Banda 15"/>
    <x v="4"/>
    <n v="15528.75"/>
    <n v="1087.0125"/>
    <n v="155.28749999999999"/>
    <n v="1242.3"/>
    <n v="5279.7750000000005"/>
    <n v="4192.7625000000007"/>
    <n v="27485.887500000001"/>
    <n v="1051.2963749999999"/>
    <n v="2102.5927499999998"/>
    <n v="2102.5927499999998"/>
    <n v="82457.662500000006"/>
    <n v="3.5123287671232877"/>
    <n v="916.19625000000008"/>
    <n v="64359.648904109599"/>
    <n v="146817.31140410961"/>
  </r>
  <r>
    <s v="L07415"/>
    <x v="9"/>
    <s v="Nena Custis  "/>
    <d v="2011-11-17T00:00:00"/>
    <s v="Banda 15"/>
    <x v="4"/>
    <n v="14413.75"/>
    <n v="1153.1000000000001"/>
    <n v="576.55000000000007"/>
    <n v="1585.5125"/>
    <n v="5333.0874999999996"/>
    <n v="5044.8125"/>
    <n v="28106.8125"/>
    <n v="1117.065625"/>
    <n v="2234.1312499999999"/>
    <n v="2234.1312499999999"/>
    <n v="84320.4375"/>
    <n v="6.1315068493150688"/>
    <n v="936.89374999999995"/>
    <n v="114891.4089041096"/>
    <n v="199211.84640410962"/>
  </r>
  <r>
    <s v="G-7831"/>
    <x v="9"/>
    <s v="Wade Landen  "/>
    <d v="2017-06-20T00:00:00"/>
    <s v="Banda 17"/>
    <x v="0"/>
    <n v="34103.300000000003"/>
    <n v="1705.1650000000002"/>
    <n v="1364.1320000000001"/>
    <n v="1364.1320000000001"/>
    <n v="10230.99"/>
    <n v="11254.089000000002"/>
    <n v="60021.807999999997"/>
    <n v="2342.89671"/>
    <n v="4685.79342"/>
    <n v="4685.79342"/>
    <n v="180065.424"/>
    <n v="0.53698630136986303"/>
    <n v="2000.7269333333331"/>
    <n v="21487.259119634698"/>
    <n v="201552.68311963469"/>
  </r>
  <r>
    <s v="G-7477"/>
    <x v="9"/>
    <s v="Quinn Coller  "/>
    <d v="2016-12-14T00:00:00"/>
    <s v="Banda 15"/>
    <x v="0"/>
    <n v="12054.900000000001"/>
    <n v="1084.941"/>
    <n v="361.64700000000005"/>
    <n v="1205.4900000000002"/>
    <n v="4821.9600000000009"/>
    <n v="4339.7640000000001"/>
    <n v="23868.702000000001"/>
    <n v="949.9261200000002"/>
    <n v="1899.8522400000004"/>
    <n v="1899.8522400000004"/>
    <n v="71606.106"/>
    <n v="1.0520547945205478"/>
    <n v="795.62340000000006"/>
    <n v="16740.788252054794"/>
    <n v="88346.894252054801"/>
  </r>
  <r>
    <s v="A07749"/>
    <x v="9"/>
    <s v="Lyla Falzone  "/>
    <d v="2014-06-20T00:00:00"/>
    <s v="Banda 15"/>
    <x v="4"/>
    <n v="10606.25"/>
    <n v="1060.625"/>
    <n v="1060.625"/>
    <n v="530.3125"/>
    <n v="3287.9375"/>
    <n v="4242.5"/>
    <n v="20788.25"/>
    <n v="846.37874999999997"/>
    <n v="1692.7574999999999"/>
    <n v="1692.7574999999999"/>
    <n v="62364.75"/>
    <n v="3.5397260273972604"/>
    <n v="692.94166666666672"/>
    <n v="49056.473059360731"/>
    <n v="111421.22305936072"/>
  </r>
  <r>
    <s v="G-8140"/>
    <x v="9"/>
    <s v="Aretha Newbern  "/>
    <d v="2012-02-05T00:00:00"/>
    <s v="Banda 17"/>
    <x v="0"/>
    <n v="31489.7"/>
    <n v="3148.9700000000003"/>
    <n v="1889.3820000000001"/>
    <n v="2519.1759999999999"/>
    <n v="11651.189"/>
    <n v="9761.8070000000007"/>
    <n v="60460.223999999995"/>
    <n v="2368.0254400000003"/>
    <n v="4736.0508800000007"/>
    <n v="4736.0508800000007"/>
    <n v="181380.67199999999"/>
    <n v="5.912328767123288"/>
    <n v="2015.3407999999997"/>
    <n v="238307.14774794516"/>
    <n v="419687.81974794518"/>
  </r>
  <r>
    <s v="R07659"/>
    <x v="9"/>
    <s v="Gerente"/>
    <d v="2010-12-05T00:00:00"/>
    <s v="Banda 17"/>
    <x v="1"/>
    <n v="20495.7"/>
    <n v="1844.6130000000001"/>
    <n v="1639.6560000000002"/>
    <n v="2869.3980000000006"/>
    <n v="6558.6240000000007"/>
    <n v="5328.8820000000005"/>
    <n v="38736.873"/>
    <n v="1504.3843800000002"/>
    <n v="3008.7687600000004"/>
    <n v="0"/>
    <n v="116210.61900000001"/>
    <n v="7.0821917808219181"/>
    <n v="1291.2291"/>
    <n v="182894.64238356167"/>
    <n v="299105.26138356165"/>
  </r>
  <r>
    <s v="L07365"/>
    <x v="9"/>
    <s v="Trudy Gaulding  "/>
    <d v="2012-11-30T00:00:00"/>
    <s v="Banda 15"/>
    <x v="2"/>
    <n v="11599"/>
    <n v="1043.9099999999999"/>
    <n v="695.93999999999994"/>
    <n v="1043.9099999999999"/>
    <n v="4407.62"/>
    <n v="3943.6600000000003"/>
    <n v="22734.04"/>
    <n v="898.9224999999999"/>
    <n v="1797.8449999999998"/>
    <n v="0"/>
    <n v="68202.12"/>
    <n v="5.0931506849315067"/>
    <n v="757.80133333333333"/>
    <n v="77191.927598173512"/>
    <n v="145394.04759817349"/>
  </r>
  <r>
    <s v="G08186"/>
    <x v="9"/>
    <s v="Leontine Longacre  "/>
    <d v="2011-10-13T00:00:00"/>
    <s v="Banda 20"/>
    <x v="3"/>
    <n v="78378.75"/>
    <n v="7054.0874999999996"/>
    <n v="7837.875"/>
    <n v="783.78750000000002"/>
    <n v="21946.050000000003"/>
    <n v="25081.200000000001"/>
    <n v="141081.75"/>
    <n v="5541.3776249999992"/>
    <n v="11082.755249999998"/>
    <n v="0"/>
    <n v="423245.25"/>
    <n v="6.2273972602739729"/>
    <n v="4702.7250000000004"/>
    <n v="585714.73561643844"/>
    <n v="1008959.9856164384"/>
  </r>
  <r>
    <s v="G08225"/>
    <x v="9"/>
    <s v="Gabrielle Merriman  "/>
    <d v="2013-12-28T00:00:00"/>
    <s v="Banda 16"/>
    <x v="0"/>
    <n v="18401.900000000001"/>
    <n v="1656.171"/>
    <n v="1288.1330000000003"/>
    <n v="1840.1900000000003"/>
    <n v="4600.4750000000004"/>
    <n v="5152.5320000000011"/>
    <n v="32939.400999999998"/>
    <n v="1293.6535699999999"/>
    <n v="2587.3071399999999"/>
    <n v="2587.3071399999999"/>
    <n v="98818.202999999994"/>
    <n v="4.0164383561643833"/>
    <n v="1097.9800333333333"/>
    <n v="88199.382403652955"/>
    <n v="187017.58540365295"/>
  </r>
  <r>
    <s v="R-7996"/>
    <x v="9"/>
    <s v="Mary Herb  "/>
    <d v="2014-11-04T00:00:00"/>
    <s v="Banda 17"/>
    <x v="1"/>
    <n v="19982.7"/>
    <n v="999.1350000000001"/>
    <n v="199.827"/>
    <n v="1598.616"/>
    <n v="6794.1180000000004"/>
    <n v="6794.1180000000004"/>
    <n v="36368.514000000003"/>
    <n v="1426.76478"/>
    <n v="2853.5295599999999"/>
    <n v="0"/>
    <n v="109105.54200000002"/>
    <n v="3.1643835616438358"/>
    <n v="1212.2838000000002"/>
    <n v="76722.61857534248"/>
    <n v="185828.16057534248"/>
  </r>
  <r>
    <s v="R08322"/>
    <x v="9"/>
    <s v="Idell Ding  "/>
    <d v="2013-08-21T00:00:00"/>
    <s v="Banda 17"/>
    <x v="1"/>
    <n v="19692.900000000001"/>
    <n v="1969.2900000000002"/>
    <n v="590.78700000000003"/>
    <n v="2166.2190000000001"/>
    <n v="7089.4440000000004"/>
    <n v="6498.6570000000011"/>
    <n v="38007.297000000006"/>
    <n v="1508.4761400000004"/>
    <n v="3016.9522800000009"/>
    <n v="0"/>
    <n v="114021.89100000002"/>
    <n v="4.3698630136986303"/>
    <n v="1266.9099000000001"/>
    <n v="110724.45427397262"/>
    <n v="224746.34527397263"/>
  </r>
  <r>
    <s v="L07399"/>
    <x v="9"/>
    <s v="Quinn Coller  "/>
    <d v="2016-11-16T00:00:00"/>
    <s v="Banda 18"/>
    <x v="4"/>
    <n v="58501.25"/>
    <n v="2925.0625"/>
    <n v="5265.1125000000002"/>
    <n v="2340.0500000000002"/>
    <n v="20475.4375"/>
    <n v="15795.337500000001"/>
    <n v="105302.25"/>
    <n v="3978.085"/>
    <n v="7956.17"/>
    <n v="7956.17"/>
    <n v="315906.75"/>
    <n v="1.1287671232876713"/>
    <n v="3510.0749999999998"/>
    <n v="79241.14520547945"/>
    <n v="395147.89520547946"/>
  </r>
  <r>
    <s v="L07328"/>
    <x v="9"/>
    <s v="Margurite Everton  "/>
    <d v="2016-12-07T00:00:00"/>
    <s v="Banda 16"/>
    <x v="0"/>
    <n v="19687.800000000003"/>
    <n v="1378.1460000000004"/>
    <n v="393.75600000000009"/>
    <n v="1378.1460000000004"/>
    <n v="7284.4860000000008"/>
    <n v="7481.3640000000014"/>
    <n v="37603.698000000004"/>
    <n v="1500.21036"/>
    <n v="3000.4207200000001"/>
    <n v="3000.4207200000001"/>
    <n v="112811.09400000001"/>
    <n v="1.0712328767123287"/>
    <n v="1253.4566000000002"/>
    <n v="26854.8783890411"/>
    <n v="139665.9723890411"/>
  </r>
  <r>
    <s v="A07905"/>
    <x v="9"/>
    <s v="Trudy Gaulding  "/>
    <d v="2011-02-19T00:00:00"/>
    <s v="Banda 15"/>
    <x v="2"/>
    <n v="8089"/>
    <n v="647.12"/>
    <n v="728.01"/>
    <n v="1051.57"/>
    <n v="2022.25"/>
    <n v="2669.3700000000003"/>
    <n v="15207.320000000002"/>
    <n v="610.71950000000004"/>
    <n v="1221.4390000000001"/>
    <n v="0"/>
    <n v="45621.960000000006"/>
    <n v="6.8739726027397259"/>
    <n v="506.91066666666671"/>
    <n v="69689.800694063932"/>
    <n v="115311.76069406394"/>
  </r>
  <r>
    <s v="L-7810"/>
    <x v="9"/>
    <s v="Elayne Gauger  "/>
    <d v="2013-11-19T00:00:00"/>
    <s v="Banda 16"/>
    <x v="2"/>
    <n v="14695"/>
    <n v="1469.5"/>
    <n v="146.95000000000002"/>
    <n v="293.90000000000003"/>
    <n v="3967.65"/>
    <n v="4114.6000000000004"/>
    <n v="24687.600000000006"/>
    <n v="956.64450000000011"/>
    <n v="1913.2890000000002"/>
    <n v="0"/>
    <n v="74062.800000000017"/>
    <n v="4.1232876712328768"/>
    <n v="822.92000000000019"/>
    <n v="67862.717808219197"/>
    <n v="141925.51780821921"/>
  </r>
  <r>
    <s v="G-7341"/>
    <x v="9"/>
    <s v="Justa Boer  "/>
    <d v="2012-12-23T00:00:00"/>
    <s v="Banda 15"/>
    <x v="2"/>
    <n v="12619"/>
    <n v="630.95000000000005"/>
    <n v="1892.85"/>
    <n v="1514.28"/>
    <n v="4921.41"/>
    <n v="4290.46"/>
    <n v="25868.95"/>
    <n v="1015.8295000000001"/>
    <n v="2031.6590000000001"/>
    <n v="0"/>
    <n v="77606.850000000006"/>
    <n v="5.0301369863013701"/>
    <n v="862.2983333333334"/>
    <n v="86749.574794520551"/>
    <n v="164356.42479452054"/>
  </r>
  <r>
    <s v="R08107"/>
    <x v="9"/>
    <s v="Jeane Putney  "/>
    <d v="2011-08-28T00:00:00"/>
    <s v="Banda 15"/>
    <x v="1"/>
    <n v="13186.800000000001"/>
    <n v="923.07600000000014"/>
    <n v="1978.02"/>
    <n v="131.86800000000002"/>
    <n v="5142.8520000000008"/>
    <n v="4219.7760000000007"/>
    <n v="25582.392000000003"/>
    <n v="986.37264000000005"/>
    <n v="1972.7452800000001"/>
    <n v="0"/>
    <n v="76747.176000000007"/>
    <n v="6.353424657534247"/>
    <n v="852.74640000000011"/>
    <n v="108357.20008767126"/>
    <n v="185104.37608767126"/>
  </r>
  <r>
    <s v="G07571"/>
    <x v="9"/>
    <s v="Ladawn Karner  "/>
    <d v="2011-01-11T00:00:00"/>
    <s v="Banda 16"/>
    <x v="2"/>
    <n v="22650"/>
    <n v="2038.5"/>
    <n v="3397.5"/>
    <n v="2944.5"/>
    <n v="5662.5"/>
    <n v="7701.0000000000009"/>
    <n v="44394"/>
    <n v="1793.88"/>
    <n v="3587.76"/>
    <n v="0"/>
    <n v="133182"/>
    <n v="6.9808219178082194"/>
    <n v="1479.8"/>
    <n v="206604.40547945205"/>
    <n v="339786.40547945205"/>
  </r>
  <r>
    <s v="L-8466"/>
    <x v="9"/>
    <s v="Kimi Witter  "/>
    <d v="2015-11-24T00:00:00"/>
    <s v="Banda 15"/>
    <x v="2"/>
    <n v="8292"/>
    <n v="497.52"/>
    <n v="497.52"/>
    <n v="331.68"/>
    <n v="3068.04"/>
    <n v="3316.8"/>
    <n v="16003.560000000001"/>
    <n v="639.31320000000005"/>
    <n v="1278.6264000000001"/>
    <n v="0"/>
    <n v="48010.680000000008"/>
    <n v="2.1095890410958904"/>
    <n v="533.452"/>
    <n v="22507.289863013699"/>
    <n v="70517.969863013714"/>
  </r>
  <r>
    <s v="A07308"/>
    <x v="9"/>
    <s v="Jayme Tolleson  "/>
    <d v="2015-05-21T00:00:00"/>
    <s v="Banda 15"/>
    <x v="0"/>
    <n v="13328.7"/>
    <n v="1199.5830000000001"/>
    <n v="533.14800000000002"/>
    <n v="666.43500000000006"/>
    <n v="4265.1840000000002"/>
    <n v="4265.1840000000002"/>
    <n v="24258.234"/>
    <n v="953.00205000000005"/>
    <n v="1906.0041000000001"/>
    <n v="1906.0041000000001"/>
    <n v="72774.702000000005"/>
    <n v="2.6219178082191781"/>
    <n v="808.6078"/>
    <n v="42402.063813698631"/>
    <n v="115176.76581369864"/>
  </r>
  <r>
    <s v="A08004"/>
    <x v="9"/>
    <s v="Sandy Faison  "/>
    <d v="2016-04-05T00:00:00"/>
    <s v="Banda 18"/>
    <x v="1"/>
    <n v="35169.300000000003"/>
    <n v="3165.2370000000001"/>
    <n v="4220.3159999999998"/>
    <n v="2110.1579999999999"/>
    <n v="10902.483"/>
    <n v="13364.334000000001"/>
    <n v="68931.828000000009"/>
    <n v="2781.8916300000001"/>
    <n v="5563.7832600000002"/>
    <n v="0"/>
    <n v="206795.48400000003"/>
    <n v="1.7452054794520548"/>
    <n v="2297.7276000000002"/>
    <n v="80200.135956164391"/>
    <n v="286995.61995616439"/>
  </r>
  <r>
    <s v="L08214"/>
    <x v="9"/>
    <s v="Alysia Thaxton  "/>
    <d v="2013-04-25T00:00:00"/>
    <s v="Banda 15"/>
    <x v="1"/>
    <n v="10798.2"/>
    <n v="971.83800000000008"/>
    <n v="863.85600000000011"/>
    <n v="107.98200000000001"/>
    <n v="3563.4060000000004"/>
    <n v="3347.442"/>
    <n v="19652.724000000002"/>
    <n v="763.43274000000008"/>
    <n v="1526.8654800000002"/>
    <n v="0"/>
    <n v="58958.172000000006"/>
    <n v="4.6931506849315072"/>
    <n v="655.09080000000006"/>
    <n v="61488.796734246585"/>
    <n v="120446.96873424659"/>
  </r>
  <r>
    <s v="G07522"/>
    <x v="9"/>
    <s v="Leontine Longacre  "/>
    <d v="2016-02-21T00:00:00"/>
    <s v="Banda 15"/>
    <x v="2"/>
    <n v="13962"/>
    <n v="1256.58"/>
    <n v="558.48"/>
    <n v="279.24"/>
    <n v="5445.18"/>
    <n v="4188.5999999999995"/>
    <n v="25690.079999999998"/>
    <n v="987.11339999999996"/>
    <n v="1974.2267999999999"/>
    <n v="0"/>
    <n v="77070.239999999991"/>
    <n v="1.8657534246575342"/>
    <n v="856.3359999999999"/>
    <n v="31954.236493150682"/>
    <n v="109024.47649315067"/>
  </r>
  <r>
    <s v="A-7619"/>
    <x v="9"/>
    <s v="Earnest Anderton  "/>
    <d v="2015-06-15T00:00:00"/>
    <s v="Banda 18"/>
    <x v="0"/>
    <n v="34387.100000000006"/>
    <n v="2750.9680000000003"/>
    <n v="4470.3230000000012"/>
    <n v="1719.3550000000005"/>
    <n v="8596.7750000000015"/>
    <n v="11347.743000000002"/>
    <n v="63272.264000000017"/>
    <n v="2513.6970100000003"/>
    <n v="5027.3940200000006"/>
    <n v="5027.3940200000006"/>
    <n v="189816.79200000004"/>
    <n v="2.5534246575342467"/>
    <n v="2109.0754666666671"/>
    <n v="107707.30602374433"/>
    <n v="297524.09802374436"/>
  </r>
  <r>
    <s v="G-7718"/>
    <x v="9"/>
    <s v="Kimi Witter  "/>
    <d v="2011-04-18T00:00:00"/>
    <s v="Banda 15"/>
    <x v="2"/>
    <n v="12023"/>
    <n v="1082.07"/>
    <n v="360.69"/>
    <n v="601.15"/>
    <n v="4208.05"/>
    <n v="3486.6699999999996"/>
    <n v="21761.629999999997"/>
    <n v="840.40769999999998"/>
    <n v="1680.8154"/>
    <n v="0"/>
    <n v="65284.889999999992"/>
    <n v="6.7150684931506852"/>
    <n v="725.38766666666663"/>
    <n v="97420.557315068494"/>
    <n v="162705.44731506848"/>
  </r>
  <r>
    <s v="R07687"/>
    <x v="9"/>
    <s v="Susanna Vosburgh  "/>
    <d v="2015-01-24T00:00:00"/>
    <s v="Banda 16"/>
    <x v="1"/>
    <n v="20204.100000000002"/>
    <n v="1818.3690000000001"/>
    <n v="1414.2870000000003"/>
    <n v="1414.2870000000003"/>
    <n v="8081.6400000000012"/>
    <n v="7071.4350000000004"/>
    <n v="40004.118000000002"/>
    <n v="1579.9606200000001"/>
    <n v="3159.9212400000001"/>
    <n v="0"/>
    <n v="120012.35400000001"/>
    <n v="2.9424657534246577"/>
    <n v="1333.4706000000001"/>
    <n v="78473.831473972619"/>
    <n v="198486.18547397264"/>
  </r>
  <r>
    <s v="A-7507"/>
    <x v="9"/>
    <s v="Kimi Witter  "/>
    <d v="2014-04-11T00:00:00"/>
    <s v="Banda 17"/>
    <x v="2"/>
    <n v="24555"/>
    <n v="2209.9499999999998"/>
    <n v="1227.75"/>
    <n v="3683.25"/>
    <n v="6875.4000000000005"/>
    <n v="8348.7000000000007"/>
    <n v="46900.05"/>
    <n v="1893.1904999999999"/>
    <n v="3786.3809999999999"/>
    <n v="0"/>
    <n v="140700.15000000002"/>
    <n v="3.7315068493150685"/>
    <n v="1563.335"/>
    <n v="116671.90520547946"/>
    <n v="257372.0552054795"/>
  </r>
  <r>
    <s v="A-8162"/>
    <x v="9"/>
    <s v="Mayme Gorney  "/>
    <d v="2011-06-03T00:00:00"/>
    <s v="Banda 17"/>
    <x v="1"/>
    <n v="28611.9"/>
    <n v="2575.0709999999999"/>
    <n v="1716.7139999999999"/>
    <n v="4005.6660000000006"/>
    <n v="8869.6890000000003"/>
    <n v="10586.403"/>
    <n v="56365.442999999992"/>
    <n v="2288.9520000000002"/>
    <n v="4577.9040000000005"/>
    <n v="0"/>
    <n v="169096.32899999997"/>
    <n v="6.5890410958904111"/>
    <n v="1878.8480999999997"/>
    <n v="247596.14687671227"/>
    <n v="416692.47587671224"/>
  </r>
  <r>
    <s v="G07557"/>
    <x v="9"/>
    <s v="Roosevelt Saleem  "/>
    <d v="2015-04-01T00:00:00"/>
    <s v="Banda 16"/>
    <x v="0"/>
    <n v="23009.800000000003"/>
    <n v="1840.7840000000003"/>
    <n v="2300.9800000000005"/>
    <n v="690.2940000000001"/>
    <n v="5752.4500000000007"/>
    <n v="6442.7440000000015"/>
    <n v="40037.052000000003"/>
    <n v="1550.8605200000004"/>
    <n v="3101.7210400000008"/>
    <n v="3101.7210400000008"/>
    <n v="120111.15600000002"/>
    <n v="2.7589041095890412"/>
    <n v="1334.5684000000001"/>
    <n v="73638.924865753434"/>
    <n v="193750.08086575347"/>
  </r>
  <r>
    <s v="A-8447"/>
    <x v="9"/>
    <s v="Jayme Tolleson  "/>
    <d v="2017-06-28T00:00:00"/>
    <s v="Banda 15"/>
    <x v="1"/>
    <n v="11907"/>
    <n v="952.56000000000006"/>
    <n v="476.28000000000003"/>
    <n v="1190.7"/>
    <n v="3572.1"/>
    <n v="4405.59"/>
    <n v="22504.23"/>
    <n v="908.50410000000011"/>
    <n v="1817.0082000000002"/>
    <n v="0"/>
    <n v="67512.69"/>
    <n v="0.51506849315068493"/>
    <n v="750.14099999999996"/>
    <n v="7727.4798904109584"/>
    <n v="75240.169890410965"/>
  </r>
  <r>
    <s v="R-7574"/>
    <x v="9"/>
    <s v="Kristan Botelho  "/>
    <d v="2017-01-06T00:00:00"/>
    <s v="Banda 16"/>
    <x v="2"/>
    <n v="20785"/>
    <n v="1247.0999999999999"/>
    <n v="415.7"/>
    <n v="623.54999999999995"/>
    <n v="5819.8"/>
    <n v="6859.05"/>
    <n v="35750.199999999997"/>
    <n v="1400.9090000000001"/>
    <n v="2801.8180000000002"/>
    <n v="0"/>
    <n v="107250.59999999999"/>
    <n v="0.989041095890411"/>
    <n v="1191.6733333333332"/>
    <n v="23572.277990867577"/>
    <n v="130822.87799086756"/>
  </r>
  <r>
    <s v="G-8356"/>
    <x v="9"/>
    <s v="Charisse Weist  "/>
    <d v="2014-11-05T00:00:00"/>
    <s v="Banda 15"/>
    <x v="2"/>
    <n v="9832"/>
    <n v="983.2"/>
    <n v="98.320000000000007"/>
    <n v="786.56000000000006"/>
    <n v="3047.92"/>
    <n v="2556.3200000000002"/>
    <n v="17304.32"/>
    <n v="667.59280000000001"/>
    <n v="1335.1856"/>
    <n v="0"/>
    <n v="51912.959999999999"/>
    <n v="3.1616438356164385"/>
    <n v="576.81066666666663"/>
    <n v="36473.397771689495"/>
    <n v="88386.357771689494"/>
  </r>
  <r>
    <s v="R07305"/>
    <x v="9"/>
    <s v="Ladawn Karner  "/>
    <d v="2017-02-07T00:00:00"/>
    <s v="Banda 16"/>
    <x v="0"/>
    <n v="23994.300000000003"/>
    <n v="1199.7150000000001"/>
    <n v="1679.6010000000003"/>
    <n v="2159.4870000000001"/>
    <n v="7198.2900000000009"/>
    <n v="6478.4610000000011"/>
    <n v="42709.854000000007"/>
    <n v="1636.4112600000003"/>
    <n v="3272.8225200000006"/>
    <n v="3272.8225200000006"/>
    <n v="128129.56200000002"/>
    <n v="0.90136986301369859"/>
    <n v="1423.6618000000003"/>
    <n v="25664.916832876715"/>
    <n v="153794.47883287675"/>
  </r>
  <r>
    <s v="G-7794"/>
    <x v="9"/>
    <s v="Nelia Sellner  "/>
    <d v="2016-10-04T00:00:00"/>
    <s v="Banda 15"/>
    <x v="1"/>
    <n v="13384.800000000001"/>
    <n v="1070.7840000000001"/>
    <n v="1873.8720000000003"/>
    <n v="1740.0240000000001"/>
    <n v="4283.1360000000004"/>
    <n v="3747.7440000000006"/>
    <n v="26100.36"/>
    <n v="1018.5832800000003"/>
    <n v="2037.1665600000006"/>
    <n v="0"/>
    <n v="78301.08"/>
    <n v="1.2465753424657535"/>
    <n v="870.01200000000006"/>
    <n v="21690.710136986305"/>
    <n v="99991.79013698631"/>
  </r>
  <r>
    <s v="G-7466"/>
    <x v="9"/>
    <s v="Shannan Dingess  "/>
    <d v="2014-12-24T00:00:00"/>
    <s v="Banda 16"/>
    <x v="1"/>
    <n v="19430.100000000002"/>
    <n v="971.50500000000011"/>
    <n v="2525.9130000000005"/>
    <n v="582.90300000000002"/>
    <n v="7577.7390000000014"/>
    <n v="6994.8360000000002"/>
    <n v="38082.996000000006"/>
    <n v="1488.3456600000002"/>
    <n v="2976.6913200000004"/>
    <n v="0"/>
    <n v="114248.98800000001"/>
    <n v="3.0273972602739727"/>
    <n v="1269.4332000000002"/>
    <n v="76861.571835616458"/>
    <n v="191110.55983561647"/>
  </r>
  <r>
    <s v="A-7340"/>
    <x v="9"/>
    <s v="Lourie Ealy  "/>
    <d v="2013-12-28T00:00:00"/>
    <s v="Banda 15"/>
    <x v="1"/>
    <n v="10289.700000000001"/>
    <n v="823.17600000000004"/>
    <n v="205.79400000000001"/>
    <n v="411.58800000000002"/>
    <n v="3189.8070000000002"/>
    <n v="3704.2919999999999"/>
    <n v="18624.357"/>
    <n v="741.88737000000015"/>
    <n v="1483.7747400000003"/>
    <n v="0"/>
    <n v="55873.070999999996"/>
    <n v="4.0164383561643833"/>
    <n v="620.81190000000004"/>
    <n v="49869.054542465754"/>
    <n v="105742.12554246574"/>
  </r>
  <r>
    <s v="R07860"/>
    <x v="9"/>
    <s v="Mayme Gorney  "/>
    <d v="2014-02-14T00:00:00"/>
    <s v="Banda 15"/>
    <x v="2"/>
    <n v="8006"/>
    <n v="400.3"/>
    <n v="1040.78"/>
    <n v="1040.78"/>
    <n v="2561.92"/>
    <n v="2321.7399999999998"/>
    <n v="15371.52"/>
    <n v="597.24759999999992"/>
    <n v="1194.4951999999998"/>
    <n v="0"/>
    <n v="46114.559999999998"/>
    <n v="3.8849315068493149"/>
    <n v="512.38400000000001"/>
    <n v="39811.534904109591"/>
    <n v="85926.094904109588"/>
  </r>
  <r>
    <s v="L-8073"/>
    <x v="9"/>
    <s v="Lean Hersom  "/>
    <d v="2017-07-21T00:00:00"/>
    <s v="Banda 15"/>
    <x v="3"/>
    <n v="10436.25"/>
    <n v="521.8125"/>
    <n v="104.3625"/>
    <n v="939.26249999999993"/>
    <n v="2817.7875000000004"/>
    <n v="3339.6"/>
    <n v="18159.075000000001"/>
    <n v="713.83950000000004"/>
    <n v="1427.6790000000001"/>
    <n v="0"/>
    <n v="54477.225000000006"/>
    <n v="0.45205479452054792"/>
    <n v="605.30250000000001"/>
    <n v="5472.5979452054789"/>
    <n v="59949.822945205487"/>
  </r>
  <r>
    <s v="R-7345"/>
    <x v="9"/>
    <s v="Susanna Vosburgh  "/>
    <d v="2011-12-10T00:00:00"/>
    <s v="Banda 15"/>
    <x v="2"/>
    <n v="14310"/>
    <n v="1144.8"/>
    <n v="1860.3"/>
    <n v="1144.8"/>
    <n v="4293"/>
    <n v="5580.9000000000005"/>
    <n v="28333.8"/>
    <n v="1149.0930000000001"/>
    <n v="2298.1860000000001"/>
    <n v="0"/>
    <n v="85001.4"/>
    <n v="6.0684931506849313"/>
    <n v="944.45999999999992"/>
    <n v="114628.98082191779"/>
    <n v="199630.38082191779"/>
  </r>
  <r>
    <s v="L08472"/>
    <x v="9"/>
    <s v="Shonta Stefan  "/>
    <d v="2010-12-14T00:00:00"/>
    <s v="Banda 17"/>
    <x v="0"/>
    <n v="32293.800000000003"/>
    <n v="3229.3800000000006"/>
    <n v="3875.2560000000003"/>
    <n v="2583.5040000000004"/>
    <n v="9365.2019999999993"/>
    <n v="11302.83"/>
    <n v="62649.972000000002"/>
    <n v="2518.9164000000001"/>
    <n v="5037.8328000000001"/>
    <n v="5037.8328000000001"/>
    <n v="187949.916"/>
    <n v="7.0575342465753428"/>
    <n v="2088.3324000000002"/>
    <n v="294769.54862465756"/>
    <n v="482719.46462465753"/>
  </r>
  <r>
    <s v="G-8261"/>
    <x v="9"/>
    <s v="Leontine Longacre  "/>
    <d v="2011-11-01T00:00:00"/>
    <s v="Banda 15"/>
    <x v="2"/>
    <n v="13603"/>
    <n v="952.21"/>
    <n v="1632.36"/>
    <n v="544.12"/>
    <n v="4761.0499999999993"/>
    <n v="3672.8100000000004"/>
    <n v="25165.55"/>
    <n v="957.65120000000013"/>
    <n v="1915.3024000000003"/>
    <n v="0"/>
    <n v="75496.649999999994"/>
    <n v="6.1753424657534248"/>
    <n v="838.85166666666669"/>
    <n v="103603.92639269406"/>
    <n v="179100.57639269406"/>
  </r>
  <r>
    <s v="A07335"/>
    <x v="9"/>
    <s v="Jeni Buchman  "/>
    <d v="2012-11-25T00:00:00"/>
    <s v="Banda 17"/>
    <x v="1"/>
    <n v="27891"/>
    <n v="1952.3700000000001"/>
    <n v="1673.46"/>
    <n v="1673.46"/>
    <n v="7251.66"/>
    <n v="10319.67"/>
    <n v="50761.619999999995"/>
    <n v="2044.4103"/>
    <n v="4088.8206"/>
    <n v="0"/>
    <n v="152284.85999999999"/>
    <n v="5.1068493150684935"/>
    <n v="1692.0539999999999"/>
    <n v="172821.29621917807"/>
    <n v="325106.15621917805"/>
  </r>
  <r>
    <s v="L-7840"/>
    <x v="9"/>
    <s v="Candelaria Loya  "/>
    <d v="2017-01-06T00:00:00"/>
    <s v="Banda 18"/>
    <x v="2"/>
    <n v="43695"/>
    <n v="3495.6"/>
    <n v="4806.45"/>
    <n v="5680.35"/>
    <n v="16604.099999999999"/>
    <n v="12234.6"/>
    <n v="86516.1"/>
    <n v="3351.4065000000001"/>
    <n v="6702.8130000000001"/>
    <n v="0"/>
    <n v="259548.30000000002"/>
    <n v="0.989041095890411"/>
    <n v="2883.8700000000003"/>
    <n v="57045.318904109597"/>
    <n v="316593.61890410964"/>
  </r>
  <r>
    <s v="G-7795"/>
    <x v="9"/>
    <s v="Clara Lamas  "/>
    <d v="2012-05-20T00:00:00"/>
    <s v="Banda 17"/>
    <x v="0"/>
    <n v="31192.7"/>
    <n v="1559.6350000000002"/>
    <n v="1871.5619999999999"/>
    <n v="1871.5619999999999"/>
    <n v="9357.81"/>
    <n v="10605.518000000002"/>
    <n v="56458.786999999997"/>
    <n v="2220.9202399999999"/>
    <n v="4441.8404799999998"/>
    <n v="4441.8404799999998"/>
    <n v="169376.36099999998"/>
    <n v="5.624657534246575"/>
    <n v="1881.9595666666667"/>
    <n v="211707.56111598175"/>
    <n v="381083.9221159817"/>
  </r>
  <r>
    <s v="G08021"/>
    <x v="9"/>
    <s v="Cristopher Stroble  "/>
    <d v="2016-08-08T00:00:00"/>
    <s v="Banda 17"/>
    <x v="0"/>
    <n v="33598.400000000001"/>
    <n v="1679.92"/>
    <n v="5039.76"/>
    <n v="4703.7760000000007"/>
    <n v="10079.52"/>
    <n v="12431.408000000001"/>
    <n v="67532.784"/>
    <n v="2718.1105600000005"/>
    <n v="5436.2211200000011"/>
    <n v="5436.2211200000011"/>
    <n v="202598.35200000001"/>
    <n v="1.4027397260273973"/>
    <n v="2251.0927999999999"/>
    <n v="63153.945950684931"/>
    <n v="265752.29795068497"/>
  </r>
  <r>
    <s v="R-8151"/>
    <x v="9"/>
    <s v="Lyla Falzone  "/>
    <d v="2013-11-06T00:00:00"/>
    <s v="Banda 18"/>
    <x v="0"/>
    <n v="41331.4"/>
    <n v="2479.884"/>
    <n v="2479.884"/>
    <n v="3719.826"/>
    <n v="14465.99"/>
    <n v="16532.560000000001"/>
    <n v="81009.543999999994"/>
    <n v="3265.1805999999997"/>
    <n v="6530.3611999999994"/>
    <n v="6530.3611999999994"/>
    <n v="243028.63199999998"/>
    <n v="4.1589041095890407"/>
    <n v="2700.3181333333332"/>
    <n v="224607.28363835614"/>
    <n v="467635.91563835612"/>
  </r>
  <r>
    <s v="G-7960"/>
    <x v="9"/>
    <s v="Porsche Lockamy  "/>
    <d v="2015-10-03T00:00:00"/>
    <s v="Banda 15"/>
    <x v="4"/>
    <n v="19026.25"/>
    <n v="1331.8375000000001"/>
    <n v="2663.6750000000002"/>
    <n v="2663.6750000000002"/>
    <n v="5517.6124999999993"/>
    <n v="4756.5625"/>
    <n v="35959.612500000003"/>
    <n v="1388.9162500000002"/>
    <n v="2777.8325000000004"/>
    <n v="2777.8325000000004"/>
    <n v="107878.83750000001"/>
    <n v="2.2520547945205478"/>
    <n v="1198.6537500000002"/>
    <n v="53988.678493150692"/>
    <n v="161867.51599315071"/>
  </r>
  <r>
    <s v="R07907"/>
    <x v="9"/>
    <s v="Santa Brister  "/>
    <d v="2015-10-18T00:00:00"/>
    <s v="Banda 16"/>
    <x v="2"/>
    <n v="19461"/>
    <n v="1167.6599999999999"/>
    <n v="1556.88"/>
    <n v="1362.2700000000002"/>
    <n v="6032.91"/>
    <n v="7589.79"/>
    <n v="37170.51"/>
    <n v="1496.5509000000002"/>
    <n v="2993.1018000000004"/>
    <n v="0"/>
    <n v="111511.53"/>
    <n v="2.2109589041095892"/>
    <n v="1239.0170000000001"/>
    <n v="54788.313369863019"/>
    <n v="166299.84336986303"/>
  </r>
  <r>
    <s v="L08292"/>
    <x v="9"/>
    <s v="Juliet Pass  "/>
    <d v="2012-12-18T00:00:00"/>
    <s v="Banda 17"/>
    <x v="2"/>
    <n v="23498"/>
    <n v="1409.8799999999999"/>
    <n v="2114.8199999999997"/>
    <n v="2114.8199999999997"/>
    <n v="7284.38"/>
    <n v="7284.38"/>
    <n v="43706.28"/>
    <n v="1708.3045999999999"/>
    <n v="3416.6091999999999"/>
    <n v="0"/>
    <n v="131118.84"/>
    <n v="5.043835616438356"/>
    <n v="1456.876"/>
    <n v="146964.86115068494"/>
    <n v="278083.70115068497"/>
  </r>
  <r>
    <s v="L-7536"/>
    <x v="9"/>
    <s v="Herlinda Thorp  "/>
    <d v="2013-11-29T00:00:00"/>
    <s v="Banda 17"/>
    <x v="1"/>
    <n v="24014.7"/>
    <n v="2401.4700000000003"/>
    <n v="2161.3229999999999"/>
    <n v="1681.0290000000002"/>
    <n v="6243.8220000000001"/>
    <n v="8885.4390000000003"/>
    <n v="45387.782999999996"/>
    <n v="1844.3289600000003"/>
    <n v="3688.6579200000006"/>
    <n v="0"/>
    <n v="136163.34899999999"/>
    <n v="4.095890410958904"/>
    <n v="1512.9260999999999"/>
    <n v="123935.59010958903"/>
    <n v="260098.93910958903"/>
  </r>
  <r>
    <s v="G07548"/>
    <x v="9"/>
    <s v="Lourie Ealy  "/>
    <d v="2011-12-08T00:00:00"/>
    <s v="Banda 16"/>
    <x v="0"/>
    <n v="22782.100000000002"/>
    <n v="1366.9260000000002"/>
    <n v="1822.5680000000002"/>
    <n v="911.28400000000011"/>
    <n v="7745.9140000000016"/>
    <n v="5695.5250000000005"/>
    <n v="40324.317000000003"/>
    <n v="1515.0096500000002"/>
    <n v="3030.0193000000004"/>
    <n v="3030.0193000000004"/>
    <n v="120972.951"/>
    <n v="6.0739726027397261"/>
    <n v="1344.1439"/>
    <n v="163285.86445479453"/>
    <n v="284258.81545479456"/>
  </r>
  <r>
    <s v="R-7397"/>
    <x v="9"/>
    <s v="Alysia Thaxton  "/>
    <d v="2015-01-13T00:00:00"/>
    <s v="Banda 15"/>
    <x v="1"/>
    <n v="12406.5"/>
    <n v="1240.6500000000001"/>
    <n v="1116.585"/>
    <n v="1240.6500000000001"/>
    <n v="3101.625"/>
    <n v="3225.69"/>
    <n v="22331.7"/>
    <n v="872.17695000000015"/>
    <n v="1744.3539000000003"/>
    <n v="0"/>
    <n v="66995.100000000006"/>
    <n v="2.9726027397260273"/>
    <n v="744.39"/>
    <n v="44255.51506849315"/>
    <n v="111250.61506849315"/>
  </r>
  <r>
    <s v="G08284"/>
    <x v="9"/>
    <s v="Tomoko Parente  "/>
    <d v="2014-09-16T00:00:00"/>
    <s v="Banda 15"/>
    <x v="1"/>
    <n v="7690.5"/>
    <n v="384.52500000000003"/>
    <n v="615.24"/>
    <n v="922.86"/>
    <n v="2384.0549999999998"/>
    <n v="2076.4349999999999"/>
    <n v="14073.615"/>
    <n v="541.41120000000001"/>
    <n v="1082.8224"/>
    <n v="0"/>
    <n v="42220.845000000001"/>
    <n v="3.2986301369863016"/>
    <n v="469.12049999999999"/>
    <n v="30949.100383561647"/>
    <n v="73169.945383561644"/>
  </r>
  <r>
    <s v="R08291"/>
    <x v="9"/>
    <s v="Kandace Navin  "/>
    <d v="2017-08-20T00:00:00"/>
    <s v="Banda 17"/>
    <x v="1"/>
    <n v="27954.9"/>
    <n v="2236.3920000000003"/>
    <n v="3634.1370000000002"/>
    <n v="838.64700000000005"/>
    <n v="10902.411"/>
    <n v="8106.9210000000003"/>
    <n v="53673.408000000003"/>
    <n v="2054.6851500000002"/>
    <n v="4109.3703000000005"/>
    <n v="0"/>
    <n v="161020.22400000002"/>
    <n v="0.36986301369863012"/>
    <n v="1789.1136000000001"/>
    <n v="13234.53895890411"/>
    <n v="174254.76295890412"/>
  </r>
  <r>
    <s v="L07321"/>
    <x v="9"/>
    <s v="Trudy Gaulding  "/>
    <d v="2016-10-18T00:00:00"/>
    <s v="Banda 17"/>
    <x v="2"/>
    <n v="31208"/>
    <n v="1560.4"/>
    <n v="4681.2"/>
    <n v="936.24"/>
    <n v="9674.48"/>
    <n v="10298.640000000001"/>
    <n v="58358.959999999992"/>
    <n v="2275.0632000000001"/>
    <n v="4550.1264000000001"/>
    <n v="0"/>
    <n v="175076.87999999998"/>
    <n v="1.2082191780821918"/>
    <n v="1945.2986666666663"/>
    <n v="47006.943123287667"/>
    <n v="222083.82312328764"/>
  </r>
  <r>
    <s v="A-8431"/>
    <x v="9"/>
    <s v="Shannan Dingess  "/>
    <d v="2015-10-07T00:00:00"/>
    <s v="Banda 16"/>
    <x v="2"/>
    <n v="15579"/>
    <n v="778.95"/>
    <n v="1090.5300000000002"/>
    <n v="467.37"/>
    <n v="4985.28"/>
    <n v="4050.54"/>
    <n v="26951.67"/>
    <n v="1014.1929"/>
    <n v="2028.3858"/>
    <n v="0"/>
    <n v="80855.009999999995"/>
    <n v="2.2410958904109588"/>
    <n v="898.3889999999999"/>
    <n v="40267.517917808218"/>
    <n v="121122.52791780821"/>
  </r>
  <r>
    <s v="A08026"/>
    <x v="9"/>
    <s v="Kimberely Houtz  "/>
    <d v="2013-12-11T00:00:00"/>
    <s v="Banda 18"/>
    <x v="4"/>
    <n v="39960"/>
    <n v="2797.2000000000003"/>
    <n v="3596.4"/>
    <n v="5594.4000000000005"/>
    <n v="13586.400000000001"/>
    <n v="15584.4"/>
    <n v="81118.8"/>
    <n v="3288.7080000000005"/>
    <n v="6577.4160000000011"/>
    <n v="6577.4160000000011"/>
    <n v="243356.40000000002"/>
    <n v="4.0630136986301366"/>
    <n v="2703.96"/>
    <n v="219724.53041095886"/>
    <n v="463080.93041095888"/>
  </r>
  <r>
    <s v="R07720"/>
    <x v="9"/>
    <s v="Margareta Schwing  "/>
    <d v="2015-11-16T00:00:00"/>
    <s v="Banda 17"/>
    <x v="0"/>
    <n v="35690.600000000006"/>
    <n v="2141.4360000000001"/>
    <n v="2855.2480000000005"/>
    <n v="3212.1540000000005"/>
    <n v="8922.6500000000015"/>
    <n v="11064.086000000001"/>
    <n v="63886.174000000014"/>
    <n v="2516.1873000000001"/>
    <n v="5032.3746000000001"/>
    <n v="5032.3746000000001"/>
    <n v="191658.52200000006"/>
    <n v="2.1315068493150684"/>
    <n v="2129.5391333333337"/>
    <n v="90782.544971689509"/>
    <n v="282441.06697168958"/>
  </r>
  <r>
    <s v="A-8438"/>
    <x v="9"/>
    <s v="Leontine Longacre  "/>
    <d v="2013-04-27T00:00:00"/>
    <s v="Banda 15"/>
    <x v="0"/>
    <n v="11114.400000000001"/>
    <n v="778.00800000000015"/>
    <n v="1111.4400000000003"/>
    <n v="1667.16"/>
    <n v="2778.6000000000004"/>
    <n v="3223.1760000000004"/>
    <n v="20672.784"/>
    <n v="816.90840000000014"/>
    <n v="1633.8168000000003"/>
    <n v="1633.8168000000003"/>
    <n v="62018.351999999999"/>
    <n v="4.6876712328767125"/>
    <n v="689.09280000000001"/>
    <n v="64604.809906849317"/>
    <n v="126623.16190684932"/>
  </r>
  <r>
    <s v="L-7635"/>
    <x v="9"/>
    <s v="Veola Frase  "/>
    <d v="2013-05-05T00:00:00"/>
    <s v="Banda 16"/>
    <x v="2"/>
    <n v="16265"/>
    <n v="1463.85"/>
    <n v="1138.5500000000002"/>
    <n v="2439.75"/>
    <n v="5367.45"/>
    <n v="6506"/>
    <n v="33180.6"/>
    <n v="1359.7540000000001"/>
    <n v="2719.5080000000003"/>
    <n v="0"/>
    <n v="99541.799999999988"/>
    <n v="4.6657534246575345"/>
    <n v="1106.02"/>
    <n v="103208.33205479453"/>
    <n v="202750.13205479452"/>
  </r>
  <r>
    <s v="G-8139"/>
    <x v="9"/>
    <s v="Roosevelt Saleem  "/>
    <d v="2014-11-06T00:00:00"/>
    <s v="Banda 17"/>
    <x v="0"/>
    <n v="29420.600000000002"/>
    <n v="2059.4420000000005"/>
    <n v="588.41200000000003"/>
    <n v="3530.4720000000002"/>
    <n v="10885.622000000001"/>
    <n v="9414.5920000000006"/>
    <n v="55899.14"/>
    <n v="2191.8346999999999"/>
    <n v="4383.6693999999998"/>
    <n v="4383.6693999999998"/>
    <n v="167697.41999999998"/>
    <n v="3.1589041095890411"/>
    <n v="1863.3046666666667"/>
    <n v="117720.01537899542"/>
    <n v="285417.43537899537"/>
  </r>
  <r>
    <s v="A08362"/>
    <x v="9"/>
    <s v="Mayme Gorney  "/>
    <d v="2012-07-14T00:00:00"/>
    <s v="Banda 15"/>
    <x v="2"/>
    <n v="10586"/>
    <n v="741.0200000000001"/>
    <n v="1164.46"/>
    <n v="1482.0400000000002"/>
    <n v="3810.96"/>
    <n v="3175.7999999999997"/>
    <n v="20960.28"/>
    <n v="819.35640000000012"/>
    <n v="1638.7128000000002"/>
    <n v="0"/>
    <n v="62880.84"/>
    <n v="5.4739726027397264"/>
    <n v="698.67599999999993"/>
    <n v="76490.665643835615"/>
    <n v="139371.50564383561"/>
  </r>
  <r>
    <s v="L-7476"/>
    <x v="9"/>
    <s v="Erich Gattis  "/>
    <d v="2015-11-08T00:00:00"/>
    <s v="Banda 15"/>
    <x v="4"/>
    <n v="13788.75"/>
    <n v="965.21250000000009"/>
    <n v="2068.3125"/>
    <n v="965.21250000000009"/>
    <n v="4826.0625"/>
    <n v="5101.8374999999996"/>
    <n v="27715.387500000004"/>
    <n v="1104.478875"/>
    <n v="2208.95775"/>
    <n v="2208.95775"/>
    <n v="83146.162500000006"/>
    <n v="2.1534246575342464"/>
    <n v="923.84625000000017"/>
    <n v="39788.665890410964"/>
    <n v="122934.82839041097"/>
  </r>
  <r>
    <s v="G-7685"/>
    <x v="9"/>
    <s v="Kandace Navin  "/>
    <d v="2016-02-06T00:00:00"/>
    <s v="Banda 15"/>
    <x v="1"/>
    <n v="7218.9000000000005"/>
    <n v="360.94500000000005"/>
    <n v="72.189000000000007"/>
    <n v="1010.6460000000002"/>
    <n v="2237.8590000000004"/>
    <n v="2526.6150000000002"/>
    <n v="13427.154"/>
    <n v="535.64238000000012"/>
    <n v="1071.2847600000002"/>
    <n v="0"/>
    <n v="40281.462"/>
    <n v="1.9068493150684931"/>
    <n v="447.5718"/>
    <n v="17069.039605479451"/>
    <n v="57350.501605479454"/>
  </r>
  <r>
    <s v="G-8032"/>
    <x v="9"/>
    <s v="Charisse Weist  "/>
    <d v="2017-10-01T00:00:00"/>
    <s v="Banda 15"/>
    <x v="2"/>
    <n v="12495"/>
    <n v="1249.5"/>
    <n v="999.6"/>
    <n v="1624.3500000000001"/>
    <n v="3498.6000000000004"/>
    <n v="4998"/>
    <n v="24865.050000000003"/>
    <n v="1025.8395"/>
    <n v="2051.6790000000001"/>
    <n v="0"/>
    <n v="74595.150000000009"/>
    <n v="0.25479452054794521"/>
    <n v="828.83500000000015"/>
    <n v="4223.6523287671243"/>
    <n v="78818.802328767139"/>
  </r>
  <r>
    <s v="G-8178"/>
    <x v="9"/>
    <s v="Nena Custis  "/>
    <d v="2016-05-01T00:00:00"/>
    <s v="Banda 15"/>
    <x v="4"/>
    <n v="17787.5"/>
    <n v="1245.1250000000002"/>
    <n v="889.375"/>
    <n v="2490.2500000000005"/>
    <n v="5514.125"/>
    <n v="5336.25"/>
    <n v="33262.625"/>
    <n v="1307.3812499999999"/>
    <n v="2614.7624999999998"/>
    <n v="2614.7624999999998"/>
    <n v="99787.875"/>
    <n v="1.6739726027397259"/>
    <n v="1108.7541666666666"/>
    <n v="37120.481963470316"/>
    <n v="136908.35696347032"/>
  </r>
  <r>
    <s v="G08432"/>
    <x v="9"/>
    <s v="Lyla Falzone  "/>
    <d v="2015-07-26T00:00:00"/>
    <s v="Banda 15"/>
    <x v="0"/>
    <n v="11609.400000000001"/>
    <n v="580.47000000000014"/>
    <n v="464.37600000000009"/>
    <n v="1277.0340000000001"/>
    <n v="4411.572000000001"/>
    <n v="3366.7260000000001"/>
    <n v="21709.578000000001"/>
    <n v="833.55492000000015"/>
    <n v="1667.1098400000003"/>
    <n v="1667.1098400000003"/>
    <n v="65128.734000000004"/>
    <n v="2.441095890410959"/>
    <n v="723.65260000000001"/>
    <n v="35330.107758904109"/>
    <n v="100458.84175890411"/>
  </r>
  <r>
    <s v="R08414"/>
    <x v="9"/>
    <s v="Clara Lamas  "/>
    <d v="2012-10-04T00:00:00"/>
    <s v="Banda 16"/>
    <x v="0"/>
    <n v="19233.5"/>
    <n v="1346.345"/>
    <n v="2500.355"/>
    <n v="1731.0149999999999"/>
    <n v="7116.3949999999995"/>
    <n v="7308.7300000000005"/>
    <n v="39236.340000000004"/>
    <n v="1569.4536000000001"/>
    <n v="3138.9072000000001"/>
    <n v="3138.9072000000001"/>
    <n v="117709.02000000002"/>
    <n v="5.2493150684931509"/>
    <n v="1307.8780000000002"/>
    <n v="137309.27386301372"/>
    <n v="255018.29386301374"/>
  </r>
  <r>
    <s v="G-7522"/>
    <x v="9"/>
    <s v="Gerente"/>
    <d v="2016-04-07T00:00:00"/>
    <s v="Banda 17"/>
    <x v="2"/>
    <n v="29900"/>
    <n v="2691"/>
    <n v="1196"/>
    <n v="2392"/>
    <n v="11960"/>
    <n v="8671"/>
    <n v="56810"/>
    <n v="2191.67"/>
    <n v="4383.34"/>
    <n v="0"/>
    <n v="170430"/>
    <n v="1.7397260273972603"/>
    <n v="1893.6666666666667"/>
    <n v="65889.223744292249"/>
    <n v="236319.22374429225"/>
  </r>
  <r>
    <s v="L-7821"/>
    <x v="9"/>
    <s v="Jayme Tolleson  "/>
    <d v="2011-10-08T00:00:00"/>
    <s v="Banda 16"/>
    <x v="1"/>
    <n v="12694.5"/>
    <n v="1142.5049999999999"/>
    <n v="1269.45"/>
    <n v="253.89000000000001"/>
    <n v="4062.2400000000002"/>
    <n v="3427.5150000000003"/>
    <n v="22850.1"/>
    <n v="874.65105000000005"/>
    <n v="1749.3021000000001"/>
    <n v="0"/>
    <n v="68550.299999999988"/>
    <n v="6.2410958904109588"/>
    <n v="761.67"/>
    <n v="95073.110136986303"/>
    <n v="163623.41013698629"/>
  </r>
  <r>
    <s v="L-7607"/>
    <x v="9"/>
    <s v="Lindsey Eckel  "/>
    <d v="2013-12-15T00:00:00"/>
    <s v="Banda 17"/>
    <x v="2"/>
    <n v="23091"/>
    <n v="1385.46"/>
    <n v="3001.83"/>
    <n v="2770.92"/>
    <n v="5772.75"/>
    <n v="7158.21"/>
    <n v="43180.17"/>
    <n v="1708.7340000000004"/>
    <n v="3417.4680000000008"/>
    <n v="0"/>
    <n v="129540.51"/>
    <n v="4.0520547945205481"/>
    <n v="1439.3389999999999"/>
    <n v="116645.60991780822"/>
    <n v="246186.11991780822"/>
  </r>
  <r>
    <s v="L08402"/>
    <x v="9"/>
    <s v="Adelia Monty  "/>
    <d v="2013-02-19T00:00:00"/>
    <s v="Banda 15"/>
    <x v="2"/>
    <n v="9030"/>
    <n v="722.4"/>
    <n v="361.2"/>
    <n v="812.69999999999993"/>
    <n v="2889.6"/>
    <n v="3431.4"/>
    <n v="17247.300000000003"/>
    <n v="696.21299999999997"/>
    <n v="1392.4259999999999"/>
    <n v="0"/>
    <n v="51741.900000000009"/>
    <n v="4.8712328767123285"/>
    <n v="574.91000000000008"/>
    <n v="56010.409863013701"/>
    <n v="107752.30986301371"/>
  </r>
  <r>
    <s v="G07524"/>
    <x v="9"/>
    <s v="Kelley Bonenfant  "/>
    <d v="2014-10-10T00:00:00"/>
    <s v="Banda 17"/>
    <x v="2"/>
    <n v="23301"/>
    <n v="2330.1"/>
    <n v="1398.06"/>
    <n v="1165.05"/>
    <n v="8388.36"/>
    <n v="8854.3799999999992"/>
    <n v="45436.95"/>
    <n v="1824.4683"/>
    <n v="3648.9366"/>
    <n v="0"/>
    <n v="136310.84999999998"/>
    <n v="3.2328767123287672"/>
    <n v="1514.5649999999998"/>
    <n v="97928.038356164368"/>
    <n v="234238.88835616433"/>
  </r>
  <r>
    <s v="G07730"/>
    <x v="9"/>
    <s v="Sandy Mcgrady  "/>
    <d v="2015-01-27T00:00:00"/>
    <s v="Banda 17"/>
    <x v="2"/>
    <n v="30384"/>
    <n v="2734.56"/>
    <n v="1215.3600000000001"/>
    <n v="1519.2"/>
    <n v="12153.6"/>
    <n v="10330.560000000001"/>
    <n v="58337.279999999999"/>
    <n v="2287.9151999999999"/>
    <n v="4575.8303999999998"/>
    <n v="0"/>
    <n v="175011.84"/>
    <n v="2.9342465753424656"/>
    <n v="1944.576"/>
    <n v="114117.30936986303"/>
    <n v="289129.14936986304"/>
  </r>
  <r>
    <s v="A08470"/>
    <x v="9"/>
    <s v="Leontine Longacre  "/>
    <d v="2011-02-20T00:00:00"/>
    <s v="Banda 16"/>
    <x v="0"/>
    <n v="18421.7"/>
    <n v="1657.953"/>
    <n v="2579.0380000000005"/>
    <n v="2026.3870000000002"/>
    <n v="6631.8119999999999"/>
    <n v="5710.7269999999999"/>
    <n v="37027.616999999998"/>
    <n v="1455.3143"/>
    <n v="2910.6286"/>
    <n v="2910.6286"/>
    <n v="111082.851"/>
    <n v="6.8712328767123285"/>
    <n v="1234.2538999999999"/>
    <n v="169616.91951780819"/>
    <n v="280699.77051780815"/>
  </r>
  <r>
    <s v="G08135"/>
    <x v="9"/>
    <s v="Kelley Bonenfant  "/>
    <d v="2011-03-07T00:00:00"/>
    <s v="Banda 16"/>
    <x v="4"/>
    <n v="18235"/>
    <n v="1276.45"/>
    <n v="2552.9"/>
    <n v="2370.5500000000002"/>
    <n v="7294"/>
    <n v="6746.95"/>
    <n v="38475.85"/>
    <n v="1535.3870000000002"/>
    <n v="3070.7740000000003"/>
    <n v="3070.7740000000003"/>
    <n v="115427.54999999999"/>
    <n v="6.8301369863013699"/>
    <n v="1282.5283333333332"/>
    <n v="175196.88410958904"/>
    <n v="290624.43410958903"/>
  </r>
  <r>
    <s v="R08344"/>
    <x v="9"/>
    <s v="Noble Portis  "/>
    <d v="2013-02-14T00:00:00"/>
    <s v="Banda 20"/>
    <x v="1"/>
    <n v="85127.400000000009"/>
    <n v="4256.3700000000008"/>
    <n v="5107.6440000000002"/>
    <n v="11066.562000000002"/>
    <n v="29794.59"/>
    <n v="30645.864000000001"/>
    <n v="165998.43000000002"/>
    <n v="6605.8862399999998"/>
    <n v="13211.77248"/>
    <n v="0"/>
    <n v="497995.29000000004"/>
    <n v="4.8849315068493153"/>
    <n v="5533.2810000000009"/>
    <n v="540593.9738630139"/>
    <n v="1038589.2638630139"/>
  </r>
  <r>
    <s v="R08393"/>
    <x v="9"/>
    <s v="Concepcion Sevin  "/>
    <d v="2012-01-08T00:00:00"/>
    <s v="Banda 15"/>
    <x v="2"/>
    <n v="8124"/>
    <n v="568.68000000000006"/>
    <n v="649.91999999999996"/>
    <n v="1056.1200000000001"/>
    <n v="2193.48"/>
    <n v="2599.6799999999998"/>
    <n v="15191.880000000001"/>
    <n v="604.42560000000003"/>
    <n v="1208.8512000000001"/>
    <n v="0"/>
    <n v="45575.64"/>
    <n v="5.9890410958904106"/>
    <n v="506.39600000000002"/>
    <n v="60656.529095890408"/>
    <n v="106232.16909589041"/>
  </r>
  <r>
    <s v="R07531"/>
    <x v="9"/>
    <s v="Tomoko Parente  "/>
    <d v="2014-02-05T00:00:00"/>
    <s v="Banda 15"/>
    <x v="4"/>
    <n v="13926.25"/>
    <n v="1114.1000000000001"/>
    <n v="974.83750000000009"/>
    <n v="1253.3625"/>
    <n v="4317.1374999999998"/>
    <n v="4874.1875"/>
    <n v="26459.875"/>
    <n v="1057.002375"/>
    <n v="2114.0047500000001"/>
    <n v="2114.0047500000001"/>
    <n v="79379.625"/>
    <n v="3.9095890410958902"/>
    <n v="881.99583333333328"/>
    <n v="68964.824885844733"/>
    <n v="148344.44988584472"/>
  </r>
  <r>
    <s v="A-8186"/>
    <x v="9"/>
    <s v="Brigida Arzate  "/>
    <d v="2014-09-09T00:00:00"/>
    <s v="Banda 17"/>
    <x v="2"/>
    <n v="27368"/>
    <n v="1368.4"/>
    <n v="1368.4"/>
    <n v="2736.8"/>
    <n v="7115.68"/>
    <n v="7936.7199999999993"/>
    <n v="47894.000000000007"/>
    <n v="1863.7608"/>
    <n v="3727.5216"/>
    <n v="0"/>
    <n v="143682.00000000003"/>
    <n v="3.3178082191780822"/>
    <n v="1596.4666666666669"/>
    <n v="105935.40456621007"/>
    <n v="249617.40456621011"/>
  </r>
  <r>
    <s v="A-8496"/>
    <x v="9"/>
    <s v="Johnette Chapple  "/>
    <d v="2012-08-23T00:00:00"/>
    <s v="Banda 17"/>
    <x v="2"/>
    <n v="22354"/>
    <n v="1788.32"/>
    <n v="2011.86"/>
    <n v="1341.24"/>
    <n v="8270.98"/>
    <n v="8270.98"/>
    <n v="44037.380000000005"/>
    <n v="1752.5536000000002"/>
    <n v="3505.1072000000004"/>
    <n v="0"/>
    <n v="132112.14000000001"/>
    <n v="5.3643835616438356"/>
    <n v="1467.9126666666668"/>
    <n v="157488.93157990871"/>
    <n v="289601.07157990872"/>
  </r>
  <r>
    <s v="L-7870"/>
    <x v="9"/>
    <s v="Brigida Arzate  "/>
    <d v="2015-01-21T00:00:00"/>
    <s v="Banda 16"/>
    <x v="2"/>
    <n v="15517"/>
    <n v="1241.3600000000001"/>
    <n v="310.34000000000003"/>
    <n v="1241.3600000000001"/>
    <n v="4965.4400000000005"/>
    <n v="6206.8"/>
    <n v="29482.3"/>
    <n v="1197.9123999999999"/>
    <n v="2395.8247999999999"/>
    <n v="0"/>
    <n v="88446.9"/>
    <n v="2.9506849315068493"/>
    <n v="982.74333333333334"/>
    <n v="57995.318904109597"/>
    <n v="146442.21890410958"/>
  </r>
  <r>
    <s v="G07797"/>
    <x v="9"/>
    <s v="Clara Lamas  "/>
    <d v="2012-04-20T00:00:00"/>
    <s v="Banda 15"/>
    <x v="2"/>
    <n v="9732"/>
    <n v="973.2"/>
    <n v="1167.8399999999999"/>
    <n v="389.28000000000003"/>
    <n v="3600.84"/>
    <n v="3503.52"/>
    <n v="19366.68"/>
    <n v="769.80119999999999"/>
    <n v="1539.6024"/>
    <n v="0"/>
    <n v="58100.04"/>
    <n v="5.7068493150684931"/>
    <n v="645.55600000000004"/>
    <n v="73681.816328767134"/>
    <n v="131781.85632876714"/>
  </r>
  <r>
    <s v="R07741"/>
    <x v="9"/>
    <s v="Margurite Everton  "/>
    <d v="2011-02-03T00:00:00"/>
    <s v="Banda 16"/>
    <x v="2"/>
    <n v="17656"/>
    <n v="1059.3599999999999"/>
    <n v="1765.6000000000001"/>
    <n v="882.80000000000007"/>
    <n v="6179.5999999999995"/>
    <n v="4414"/>
    <n v="31957.359999999997"/>
    <n v="1202.3735999999999"/>
    <n v="2404.7471999999998"/>
    <n v="0"/>
    <n v="95872.079999999987"/>
    <n v="6.9178082191780819"/>
    <n v="1065.2453333333333"/>
    <n v="147383.25844748857"/>
    <n v="243255.33844748855"/>
  </r>
  <r>
    <s v="A-7961"/>
    <x v="9"/>
    <s v="Clara Lamas  "/>
    <d v="2012-07-26T00:00:00"/>
    <s v="Banda 16"/>
    <x v="1"/>
    <n v="14601.6"/>
    <n v="876.096"/>
    <n v="1314.144"/>
    <n v="584.06400000000008"/>
    <n v="5402.5919999999996"/>
    <n v="3942.4320000000002"/>
    <n v="26720.928"/>
    <n v="1010.4307200000001"/>
    <n v="2020.8614400000001"/>
    <n v="0"/>
    <n v="80162.784"/>
    <n v="5.441095890410959"/>
    <n v="890.69759999999997"/>
    <n v="96927.421019178073"/>
    <n v="177090.20501917807"/>
  </r>
  <r>
    <s v="R-8404"/>
    <x v="9"/>
    <s v="Laverna Goble  "/>
    <d v="2011-07-06T00:00:00"/>
    <s v="Banda 15"/>
    <x v="0"/>
    <n v="10191.5"/>
    <n v="917.23500000000001"/>
    <n v="203.83"/>
    <n v="1019.1500000000001"/>
    <n v="3567.0249999999996"/>
    <n v="3261.28"/>
    <n v="19160.02"/>
    <n v="755.19015000000013"/>
    <n v="1510.3803000000003"/>
    <n v="1510.3803000000003"/>
    <n v="57480.06"/>
    <n v="6.4986301369863018"/>
    <n v="638.66733333333332"/>
    <n v="83009.25559817352"/>
    <n v="140489.31559817353"/>
  </r>
  <r>
    <s v="A-7387"/>
    <x v="9"/>
    <s v="Sarai Darosa  "/>
    <d v="2017-08-29T00:00:00"/>
    <s v="Banda 16"/>
    <x v="2"/>
    <n v="18138"/>
    <n v="1088.28"/>
    <n v="1995.18"/>
    <n v="1451.04"/>
    <n v="5078.6400000000003"/>
    <n v="5622.78"/>
    <n v="33373.919999999998"/>
    <n v="1307.7498000000001"/>
    <n v="2615.4996000000001"/>
    <n v="0"/>
    <n v="100121.76"/>
    <n v="0.34520547945205482"/>
    <n v="1112.4639999999999"/>
    <n v="7680.5733698630138"/>
    <n v="107802.33336986302"/>
  </r>
  <r>
    <s v="L-8398"/>
    <x v="9"/>
    <s v="Margurite Everton  "/>
    <d v="2017-04-28T00:00:00"/>
    <s v="Banda 18"/>
    <x v="1"/>
    <n v="30586.5"/>
    <n v="3058.65"/>
    <n v="611.73"/>
    <n v="3364.5149999999999"/>
    <n v="9481.8150000000005"/>
    <n v="7646.625"/>
    <n v="54749.835000000006"/>
    <n v="2113.5271499999999"/>
    <n v="4227.0542999999998"/>
    <n v="0"/>
    <n v="164249.505"/>
    <n v="0.68219178082191778"/>
    <n v="1824.9945000000002"/>
    <n v="24899.924958904114"/>
    <n v="189149.4299589041"/>
  </r>
  <r>
    <s v="R-8462"/>
    <x v="9"/>
    <s v="Mayra Stead  "/>
    <d v="2012-07-11T00:00:00"/>
    <s v="Banda 15"/>
    <x v="2"/>
    <n v="15266"/>
    <n v="1068.6200000000001"/>
    <n v="152.66"/>
    <n v="1831.9199999999998"/>
    <n v="5037.7800000000007"/>
    <n v="5648.42"/>
    <n v="29005.4"/>
    <n v="1166.3224"/>
    <n v="2332.6448"/>
    <n v="0"/>
    <n v="87016.200000000012"/>
    <n v="5.4821917808219176"/>
    <n v="966.84666666666669"/>
    <n v="106008.77698630137"/>
    <n v="193024.97698630136"/>
  </r>
  <r>
    <s v="L-8414"/>
    <x v="9"/>
    <s v="Tanner Cambridge  "/>
    <d v="2015-12-19T00:00:00"/>
    <s v="Banda 15"/>
    <x v="1"/>
    <n v="9352.8000000000011"/>
    <n v="654.69600000000014"/>
    <n v="841.75200000000007"/>
    <n v="93.528000000000006"/>
    <n v="2338.2000000000003"/>
    <n v="2525.2560000000003"/>
    <n v="15806.232000000004"/>
    <n v="605.12616000000003"/>
    <n v="1210.2523200000001"/>
    <n v="0"/>
    <n v="47418.696000000011"/>
    <n v="2.0410958904109591"/>
    <n v="526.87440000000015"/>
    <n v="21508.023452054804"/>
    <n v="68926.719452054822"/>
  </r>
  <r>
    <s v="G-7557"/>
    <x v="9"/>
    <s v="Davina Farraj  "/>
    <d v="2012-03-25T00:00:00"/>
    <s v="Banda 16"/>
    <x v="4"/>
    <n v="21375"/>
    <n v="1496.2500000000002"/>
    <n v="641.25"/>
    <n v="1710"/>
    <n v="6840"/>
    <n v="6840"/>
    <n v="38902.5"/>
    <n v="1526.1750000000002"/>
    <n v="3052.3500000000004"/>
    <n v="3052.3500000000004"/>
    <n v="116707.5"/>
    <n v="5.7780821917808218"/>
    <n v="1296.75"/>
    <n v="149854.56164383562"/>
    <n v="266562.06164383562"/>
  </r>
  <r>
    <s v="A-8181"/>
    <x v="9"/>
    <s v="Edwardo Hardrick  "/>
    <d v="2015-09-14T00:00:00"/>
    <s v="Banda 18"/>
    <x v="2"/>
    <n v="34262"/>
    <n v="2055.7199999999998"/>
    <n v="4454.0600000000004"/>
    <n v="4454.0600000000004"/>
    <n v="10963.84"/>
    <n v="9593.36"/>
    <n v="65783.039999999994"/>
    <n v="2552.5189999999998"/>
    <n v="5105.0379999999996"/>
    <n v="0"/>
    <n v="197349.12"/>
    <n v="2.3041095890410959"/>
    <n v="2192.7679999999996"/>
    <n v="101047.5555068493"/>
    <n v="298396.67550684931"/>
  </r>
  <r>
    <s v="A-7962"/>
    <x v="9"/>
    <s v="Marinda Skelley  "/>
    <d v="2016-12-06T00:00:00"/>
    <s v="Banda 15"/>
    <x v="3"/>
    <n v="10330.5"/>
    <n v="1033.05"/>
    <n v="206.61"/>
    <n v="309.91499999999996"/>
    <n v="4028.895"/>
    <n v="2995.8449999999998"/>
    <n v="18904.815000000002"/>
    <n v="726.23415"/>
    <n v="1452.4683"/>
    <n v="0"/>
    <n v="56714.445000000007"/>
    <n v="1.0739726027397261"/>
    <n v="630.16050000000007"/>
    <n v="13535.502246575345"/>
    <n v="70249.94724657535"/>
  </r>
  <r>
    <s v="R08197"/>
    <x v="9"/>
    <s v="Willian LaRH  "/>
    <d v="2012-03-18T00:00:00"/>
    <s v="Banda 15"/>
    <x v="2"/>
    <n v="12398"/>
    <n v="743.88"/>
    <n v="123.98"/>
    <n v="991.84"/>
    <n v="4587.26"/>
    <n v="4215.3200000000006"/>
    <n v="23060.28"/>
    <n v="903.81420000000003"/>
    <n v="1807.6284000000001"/>
    <n v="0"/>
    <n v="69180.84"/>
    <n v="5.7972602739726025"/>
    <n v="768.67599999999993"/>
    <n v="89124.296767123276"/>
    <n v="158305.13676712327"/>
  </r>
  <r>
    <s v="R07905"/>
    <x v="9"/>
    <s v="Jeane Putney  "/>
    <d v="2016-01-15T00:00:00"/>
    <s v="Banda 18"/>
    <x v="1"/>
    <n v="34333.200000000004"/>
    <n v="2746.6560000000004"/>
    <n v="1029.9960000000001"/>
    <n v="4806.648000000001"/>
    <n v="9613.2960000000021"/>
    <n v="12016.62"/>
    <n v="64546.416000000012"/>
    <n v="2605.8898800000006"/>
    <n v="5211.7797600000013"/>
    <n v="0"/>
    <n v="193639.24800000002"/>
    <n v="1.9671232876712328"/>
    <n v="2151.5472000000004"/>
    <n v="84647.172032876726"/>
    <n v="278286.42003287678"/>
  </r>
  <r>
    <s v="G08456"/>
    <x v="9"/>
    <s v="Juliet Pass  "/>
    <d v="2015-12-28T00:00:00"/>
    <s v="Banda 15"/>
    <x v="1"/>
    <n v="11124"/>
    <n v="1112.4000000000001"/>
    <n v="222.48000000000002"/>
    <n v="333.71999999999997"/>
    <n v="3782.1600000000003"/>
    <n v="3337.2"/>
    <n v="19911.96"/>
    <n v="773.11799999999994"/>
    <n v="1546.2359999999999"/>
    <n v="0"/>
    <n v="59735.88"/>
    <n v="2.0164383561643837"/>
    <n v="663.73199999999997"/>
    <n v="26767.493260273972"/>
    <n v="86503.373260273976"/>
  </r>
  <r>
    <s v="G-7571"/>
    <x v="9"/>
    <s v="Elton Verrier  "/>
    <d v="2017-05-01T00:00:00"/>
    <s v="Banda 17"/>
    <x v="0"/>
    <n v="32686.500000000004"/>
    <n v="2614.9200000000005"/>
    <n v="2614.9200000000005"/>
    <n v="3922.38"/>
    <n v="9152.2200000000012"/>
    <n v="11440.275000000001"/>
    <n v="62431.215000000004"/>
    <n v="2513.5918500000002"/>
    <n v="5027.1837000000005"/>
    <n v="5027.1837000000005"/>
    <n v="187293.64500000002"/>
    <n v="0.67397260273972603"/>
    <n v="2081.0405000000001"/>
    <n v="28051.285643835614"/>
    <n v="215344.93064383563"/>
  </r>
  <r>
    <s v="G-8177"/>
    <x v="9"/>
    <s v="Roosevelt Saleem  "/>
    <d v="2013-08-08T00:00:00"/>
    <s v="Banda 15"/>
    <x v="2"/>
    <n v="9959"/>
    <n v="995.90000000000009"/>
    <n v="398.36"/>
    <n v="99.59"/>
    <n v="2987.7"/>
    <n v="3884.01"/>
    <n v="18324.559999999998"/>
    <n v="740.94959999999992"/>
    <n v="1481.8991999999998"/>
    <n v="0"/>
    <n v="54973.679999999993"/>
    <n v="4.4054794520547942"/>
    <n v="610.81866666666656"/>
    <n v="53818.981698630123"/>
    <n v="108792.66169863011"/>
  </r>
  <r>
    <s v="G07502"/>
    <x v="9"/>
    <s v="Margarete Sauer  "/>
    <d v="2010-11-10T00:00:00"/>
    <s v="Banda 15"/>
    <x v="1"/>
    <n v="9945.9"/>
    <n v="596.75399999999991"/>
    <n v="795.67200000000003"/>
    <n v="596.75399999999991"/>
    <n v="3182.6880000000001"/>
    <n v="3083.2289999999998"/>
    <n v="18200.996999999999"/>
    <n v="707.15348999999992"/>
    <n v="1414.3069799999998"/>
    <n v="0"/>
    <n v="54602.990999999995"/>
    <n v="7.1506849315068495"/>
    <n v="606.69989999999996"/>
    <n v="86766.396657534249"/>
    <n v="141369.38765753424"/>
  </r>
  <r>
    <s v="L07879"/>
    <x v="9"/>
    <s v="Porsche Lockamy  "/>
    <d v="2015-01-20T00:00:00"/>
    <s v="Banda 15"/>
    <x v="4"/>
    <n v="15221.25"/>
    <n v="913.27499999999998"/>
    <n v="1065.4875000000002"/>
    <n v="1674.3375000000001"/>
    <n v="4718.5874999999996"/>
    <n v="5936.2875000000004"/>
    <n v="29529.224999999999"/>
    <n v="1194.868125"/>
    <n v="2389.7362499999999"/>
    <n v="2389.7362499999999"/>
    <n v="88587.674999999988"/>
    <n v="2.9534246575342467"/>
    <n v="984.3075"/>
    <n v="58141.560821917818"/>
    <n v="146729.2358219178"/>
  </r>
  <r>
    <s v="L-8330"/>
    <x v="9"/>
    <s v="Willian LaRH  "/>
    <d v="2011-11-25T00:00:00"/>
    <s v="Banda 17"/>
    <x v="2"/>
    <n v="21016"/>
    <n v="1681.28"/>
    <n v="2311.7600000000002"/>
    <n v="1891.4399999999998"/>
    <n v="6094.6399999999994"/>
    <n v="6514.96"/>
    <n v="39510.079999999994"/>
    <n v="1557.2855999999999"/>
    <n v="3114.5711999999999"/>
    <n v="0"/>
    <n v="118530.23999999999"/>
    <n v="6.1095890410958908"/>
    <n v="1317.0026666666665"/>
    <n v="160926.90118721459"/>
    <n v="279457.14118721458"/>
  </r>
  <r>
    <s v="G07972"/>
    <x v="9"/>
    <s v="Nelia Sellner  "/>
    <d v="2015-05-16T00:00:00"/>
    <s v="Banda 15"/>
    <x v="1"/>
    <n v="9490.5"/>
    <n v="664.33500000000004"/>
    <n v="664.33500000000004"/>
    <n v="569.42999999999995"/>
    <n v="2467.5300000000002"/>
    <n v="2562.4349999999999"/>
    <n v="16418.564999999999"/>
    <n v="633.01634999999999"/>
    <n v="1266.0327"/>
    <n v="0"/>
    <n v="49255.694999999992"/>
    <n v="2.6356164383561644"/>
    <n v="547.28549999999996"/>
    <n v="28848.693205479449"/>
    <n v="78104.388205479438"/>
  </r>
  <r>
    <s v="R-7601"/>
    <x v="9"/>
    <s v="Krystyna Summerlin  "/>
    <d v="2010-12-03T00:00:00"/>
    <s v="Banda 18"/>
    <x v="2"/>
    <n v="39331"/>
    <n v="3539.79"/>
    <n v="786.62"/>
    <n v="393.31"/>
    <n v="11012.68"/>
    <n v="13372.54"/>
    <n v="68435.94"/>
    <n v="2709.9059000000002"/>
    <n v="5419.8118000000004"/>
    <n v="0"/>
    <n v="205307.82"/>
    <n v="7.087671232876712"/>
    <n v="2281.1979999999999"/>
    <n v="323367.62882191781"/>
    <n v="528675.44882191787"/>
  </r>
  <r>
    <s v="L08083"/>
    <x v="9"/>
    <s v="Herlinda Thorp  "/>
    <d v="2012-11-06T00:00:00"/>
    <s v="Banda 19"/>
    <x v="0"/>
    <n v="49333.9"/>
    <n v="3453.3730000000005"/>
    <n v="2466.6950000000002"/>
    <n v="1480.0170000000001"/>
    <n v="19733.560000000001"/>
    <n v="16773.526000000002"/>
    <n v="93241.070999999996"/>
    <n v="3626.0416500000001"/>
    <n v="7252.0833000000002"/>
    <n v="7252.0833000000002"/>
    <n v="279723.21299999999"/>
    <n v="5.1589041095890407"/>
    <n v="3108.0356999999999"/>
    <n v="320681.16290958901"/>
    <n v="600404.375909589"/>
  </r>
  <r>
    <s v="R-8433"/>
    <x v="9"/>
    <s v="Saundra Smiddy  "/>
    <d v="2012-11-08T00:00:00"/>
    <s v="Banda 15"/>
    <x v="2"/>
    <n v="8481"/>
    <n v="508.85999999999996"/>
    <n v="169.62"/>
    <n v="169.62"/>
    <n v="3307.59"/>
    <n v="2968.35"/>
    <n v="15605.040000000003"/>
    <n v="607.2396"/>
    <n v="1214.4792"/>
    <n v="0"/>
    <n v="46815.12000000001"/>
    <n v="5.1534246575342468"/>
    <n v="520.16800000000012"/>
    <n v="53612.931945205492"/>
    <n v="100428.0519452055"/>
  </r>
  <r>
    <s v="R-8308"/>
    <x v="9"/>
    <s v="Gemma Percell  "/>
    <d v="2015-10-18T00:00:00"/>
    <s v="Banda 15"/>
    <x v="4"/>
    <n v="16586.25"/>
    <n v="995.17499999999995"/>
    <n v="165.86250000000001"/>
    <n v="2322.0750000000003"/>
    <n v="5141.7375000000002"/>
    <n v="4644.1500000000005"/>
    <n v="29855.25"/>
    <n v="1159.3788750000001"/>
    <n v="2318.7577500000002"/>
    <n v="2318.7577500000002"/>
    <n v="89565.75"/>
    <n v="2.2109589041095892"/>
    <n v="995.17499999999995"/>
    <n v="44005.820547945208"/>
    <n v="133571.57054794522"/>
  </r>
  <r>
    <s v="L07440"/>
    <x v="9"/>
    <s v="Edyth Judkins  "/>
    <d v="2015-08-18T00:00:00"/>
    <s v="Banda 16"/>
    <x v="2"/>
    <n v="20300"/>
    <n v="1218"/>
    <n v="812"/>
    <n v="3045"/>
    <n v="6293"/>
    <n v="8120"/>
    <n v="39788"/>
    <n v="1624.0000000000002"/>
    <n v="3248.0000000000005"/>
    <n v="0"/>
    <n v="119364"/>
    <n v="2.3780821917808219"/>
    <n v="1326.2666666666667"/>
    <n v="63079.422831050222"/>
    <n v="182443.42283105024"/>
  </r>
  <r>
    <s v="A08088"/>
    <x v="9"/>
    <s v="Trudy Gaulding  "/>
    <d v="2017-08-18T00:00:00"/>
    <s v="Banda 16"/>
    <x v="0"/>
    <n v="19404"/>
    <n v="1164.24"/>
    <n v="1552.32"/>
    <n v="2910.6"/>
    <n v="5239.08"/>
    <n v="6403.3200000000006"/>
    <n v="36673.56"/>
    <n v="1465.0020000000002"/>
    <n v="2930.0040000000004"/>
    <n v="2930.0040000000004"/>
    <n v="110020.68"/>
    <n v="0.37534246575342467"/>
    <n v="1222.452"/>
    <n v="9176.7629589041098"/>
    <n v="119197.44295890411"/>
  </r>
  <r>
    <s v="L-7785"/>
    <x v="9"/>
    <s v="Frankie Koester  "/>
    <d v="2013-03-07T00:00:00"/>
    <s v="Banda 15"/>
    <x v="0"/>
    <n v="16277.800000000001"/>
    <n v="1139.4460000000001"/>
    <n v="1790.5580000000002"/>
    <n v="2278.8920000000003"/>
    <n v="6022.7860000000001"/>
    <n v="6511.1200000000008"/>
    <n v="34020.602000000006"/>
    <n v="1378.7296600000002"/>
    <n v="2757.4593200000004"/>
    <n v="2757.4593200000004"/>
    <n v="102061.80600000001"/>
    <n v="4.8273972602739725"/>
    <n v="1134.0200666666669"/>
    <n v="109487.30725844752"/>
    <n v="211549.11325844753"/>
  </r>
  <r>
    <s v="L-8112"/>
    <x v="9"/>
    <s v="Oneida Cosio  "/>
    <d v="2013-03-18T00:00:00"/>
    <s v="Banda 15"/>
    <x v="2"/>
    <n v="8486"/>
    <n v="509.15999999999997"/>
    <n v="594.0200000000001"/>
    <n v="1018.3199999999999"/>
    <n v="2460.94"/>
    <n v="2630.66"/>
    <n v="15699.1"/>
    <n v="617.7808"/>
    <n v="1235.5616"/>
    <n v="0"/>
    <n v="47097.3"/>
    <n v="4.7972602739726025"/>
    <n v="523.3033333333334"/>
    <n v="50208.445844748858"/>
    <n v="97305.745844748861"/>
  </r>
  <r>
    <s v="A07610"/>
    <x v="9"/>
    <s v="Shannan Dingess  "/>
    <d v="2017-02-04T00:00:00"/>
    <s v="Banda 15"/>
    <x v="0"/>
    <n v="9175.1"/>
    <n v="550.50599999999997"/>
    <n v="550.50599999999997"/>
    <n v="1284.5140000000001"/>
    <n v="3303.0360000000001"/>
    <n v="2936.0320000000002"/>
    <n v="17799.694"/>
    <n v="699.14261999999997"/>
    <n v="1398.2852399999999"/>
    <n v="1398.2852399999999"/>
    <n v="53399.081999999995"/>
    <n v="0.90958904109589045"/>
    <n v="593.32313333333332"/>
    <n v="10793.604398173517"/>
    <n v="64192.686398173508"/>
  </r>
  <r>
    <s v="L-7975"/>
    <x v="9"/>
    <s v="Graciela Hufford  "/>
    <d v="2014-10-21T00:00:00"/>
    <s v="Banda 16"/>
    <x v="2"/>
    <n v="14877"/>
    <n v="1190.1600000000001"/>
    <n v="1934.01"/>
    <n v="2231.5499999999997"/>
    <n v="5504.49"/>
    <n v="5653.26"/>
    <n v="31390.47"/>
    <n v="1267.5204000000001"/>
    <n v="2535.0408000000002"/>
    <n v="0"/>
    <n v="94171.41"/>
    <n v="3.2027397260273971"/>
    <n v="1046.3489999999999"/>
    <n v="67023.670191780824"/>
    <n v="161195.08019178081"/>
  </r>
  <r>
    <s v="G-7445"/>
    <x v="9"/>
    <s v="Herlinda Thorp  "/>
    <d v="2016-05-19T00:00:00"/>
    <s v="Banda 16"/>
    <x v="4"/>
    <n v="18303.75"/>
    <n v="915.1875"/>
    <n v="1464.3"/>
    <n v="2562.5250000000001"/>
    <n v="7321.5"/>
    <n v="5674.1625000000004"/>
    <n v="36241.425000000003"/>
    <n v="1407.5583750000001"/>
    <n v="2815.1167500000001"/>
    <n v="2815.1167500000001"/>
    <n v="108724.27500000001"/>
    <n v="1.6246575342465754"/>
    <n v="1208.0475000000001"/>
    <n v="39253.269452054803"/>
    <n v="147977.5444520548"/>
  </r>
  <r>
    <s v="A07863"/>
    <x v="9"/>
    <s v="Porsche Lockamy  "/>
    <d v="2014-01-30T00:00:00"/>
    <s v="Banda 15"/>
    <x v="0"/>
    <n v="12345.300000000001"/>
    <n v="1111.077"/>
    <n v="1604.8890000000001"/>
    <n v="123.45300000000002"/>
    <n v="4073.9490000000005"/>
    <n v="3209.7780000000002"/>
    <n v="22468.445999999996"/>
    <n v="854.29476000000011"/>
    <n v="1708.5895200000002"/>
    <n v="1708.5895200000002"/>
    <n v="67405.337999999989"/>
    <n v="3.9260273972602739"/>
    <n v="748.94819999999993"/>
    <n v="58807.823046575337"/>
    <n v="126213.16104657532"/>
  </r>
  <r>
    <s v="A08000"/>
    <x v="9"/>
    <s v="Hanh Kohut  "/>
    <d v="2011-06-29T00:00:00"/>
    <s v="Banda 15"/>
    <x v="2"/>
    <n v="8611"/>
    <n v="430.55"/>
    <n v="861.1"/>
    <n v="258.33"/>
    <n v="2927.7400000000002"/>
    <n v="3358.29"/>
    <n v="16447.009999999998"/>
    <n v="654.43600000000004"/>
    <n v="1308.8720000000001"/>
    <n v="0"/>
    <n v="49341.03"/>
    <n v="6.5178082191780824"/>
    <n v="548.23366666666664"/>
    <n v="71465.637972602737"/>
    <n v="120806.66797260274"/>
  </r>
  <r>
    <s v="R-8082"/>
    <x v="9"/>
    <s v="Audrea Franke  "/>
    <d v="2013-09-12T00:00:00"/>
    <s v="Banda 15"/>
    <x v="2"/>
    <n v="10022"/>
    <n v="1002.2"/>
    <n v="200.44"/>
    <n v="1302.8600000000001"/>
    <n v="3106.82"/>
    <n v="2605.7200000000003"/>
    <n v="18240.04"/>
    <n v="709.55760000000009"/>
    <n v="1419.1152000000002"/>
    <n v="0"/>
    <n v="54720.12"/>
    <n v="4.3095890410958901"/>
    <n v="608.00133333333338"/>
    <n v="52404.717662100462"/>
    <n v="107124.83766210047"/>
  </r>
  <r>
    <s v="G-7468"/>
    <x v="9"/>
    <s v="Brigida Arzate  "/>
    <d v="2013-04-08T00:00:00"/>
    <s v="Banda 18"/>
    <x v="2"/>
    <n v="32723"/>
    <n v="2617.84"/>
    <n v="3272.3"/>
    <n v="3599.53"/>
    <n v="8507.98"/>
    <n v="10144.129999999999"/>
    <n v="60864.779999999992"/>
    <n v="2414.9573999999998"/>
    <n v="4829.9147999999996"/>
    <n v="0"/>
    <n v="182594.33999999997"/>
    <n v="4.7397260273972606"/>
    <n v="2028.8259999999998"/>
    <n v="192321.58794520548"/>
    <n v="374915.92794520548"/>
  </r>
  <r>
    <s v="A-8286"/>
    <x v="9"/>
    <s v="Shonta Stefan  "/>
    <d v="2015-04-21T00:00:00"/>
    <s v="Banda 15"/>
    <x v="1"/>
    <n v="9802.8000000000011"/>
    <n v="686.19600000000014"/>
    <n v="588.16800000000001"/>
    <n v="294.084"/>
    <n v="2646.7560000000003"/>
    <n v="2842.8119999999999"/>
    <n v="16860.815999999999"/>
    <n v="651.88620000000003"/>
    <n v="1303.7724000000001"/>
    <n v="0"/>
    <n v="50582.447999999997"/>
    <n v="2.7041095890410958"/>
    <n v="562.02719999999999"/>
    <n v="30395.662816438355"/>
    <n v="80978.110816438348"/>
  </r>
  <r>
    <s v="G-7920"/>
    <x v="9"/>
    <s v="Sandy Faison  "/>
    <d v="2013-01-09T00:00:00"/>
    <s v="Banda 20"/>
    <x v="2"/>
    <n v="88853"/>
    <n v="6219.7100000000009"/>
    <n v="1777.06"/>
    <n v="9773.83"/>
    <n v="24878.840000000004"/>
    <n v="22213.25"/>
    <n v="153715.69"/>
    <n v="5899.8392000000003"/>
    <n v="11799.678400000001"/>
    <n v="0"/>
    <n v="461147.07"/>
    <n v="4.9835616438356167"/>
    <n v="5123.8563333333332"/>
    <n v="510701.07782648405"/>
    <n v="971848.14782648406"/>
  </r>
  <r>
    <s v="G-7328"/>
    <x v="9"/>
    <s v="Shenika Lamont  "/>
    <d v="2016-09-09T00:00:00"/>
    <s v="Banda 15"/>
    <x v="2"/>
    <n v="12552"/>
    <n v="627.6"/>
    <n v="1506.24"/>
    <n v="627.6"/>
    <n v="4016.64"/>
    <n v="4016.64"/>
    <n v="23346.720000000001"/>
    <n v="907.50959999999998"/>
    <n v="1815.0192"/>
    <n v="0"/>
    <n v="70040.160000000003"/>
    <n v="1.3150684931506849"/>
    <n v="778.22400000000005"/>
    <n v="20468.357260273973"/>
    <n v="90508.517260273977"/>
  </r>
  <r>
    <s v="L-8027"/>
    <x v="9"/>
    <s v="Hanh Kohut  "/>
    <d v="2017-05-20T00:00:00"/>
    <s v="Banda 15"/>
    <x v="0"/>
    <n v="16409.800000000003"/>
    <n v="820.49000000000024"/>
    <n v="2461.4700000000003"/>
    <n v="984.58800000000019"/>
    <n v="4594.7440000000015"/>
    <n v="6235.7240000000011"/>
    <n v="31506.81600000001"/>
    <n v="1263.5546000000004"/>
    <n v="2527.1092000000008"/>
    <n v="2527.1092000000008"/>
    <n v="94520.448000000033"/>
    <n v="0.62191780821917808"/>
    <n v="1050.2272000000003"/>
    <n v="13063.099967123291"/>
    <n v="107583.54796712332"/>
  </r>
  <r>
    <s v="R-8362"/>
    <x v="9"/>
    <s v="Kelley Bonenfant  "/>
    <d v="2013-04-21T00:00:00"/>
    <s v="Banda 19"/>
    <x v="1"/>
    <n v="39530.700000000004"/>
    <n v="3162.4560000000006"/>
    <n v="3557.7630000000004"/>
    <n v="3162.4560000000006"/>
    <n v="9882.6750000000011"/>
    <n v="11859.210000000001"/>
    <n v="71155.260000000009"/>
    <n v="2802.7266300000006"/>
    <n v="5605.4532600000011"/>
    <n v="0"/>
    <n v="213465.78000000003"/>
    <n v="4.7041095890410958"/>
    <n v="2371.8420000000001"/>
    <n v="223148.09391780823"/>
    <n v="436613.87391780829"/>
  </r>
  <r>
    <s v="L07954"/>
    <x v="9"/>
    <s v="Aretha Newbern  "/>
    <d v="2013-08-19T00:00:00"/>
    <s v="Banda 15"/>
    <x v="1"/>
    <n v="9901.8000000000011"/>
    <n v="990.18000000000018"/>
    <n v="792.14400000000012"/>
    <n v="1485.2700000000002"/>
    <n v="3861.7020000000007"/>
    <n v="3861.7020000000007"/>
    <n v="20892.798000000003"/>
    <n v="848.58426000000009"/>
    <n v="1697.1685200000002"/>
    <n v="0"/>
    <n v="62678.394000000008"/>
    <n v="4.375342465753425"/>
    <n v="696.42660000000012"/>
    <n v="60942.097545205499"/>
    <n v="123620.4915452055"/>
  </r>
  <r>
    <s v="L-8456"/>
    <x v="9"/>
    <s v="Willian LaRH  "/>
    <d v="2017-02-09T00:00:00"/>
    <s v="Banda 15"/>
    <x v="1"/>
    <n v="10174.5"/>
    <n v="508.72500000000002"/>
    <n v="305.23500000000001"/>
    <n v="1220.94"/>
    <n v="2645.37"/>
    <n v="3052.35"/>
    <n v="17907.12"/>
    <n v="702.04050000000007"/>
    <n v="1404.0810000000001"/>
    <n v="0"/>
    <n v="53721.36"/>
    <n v="0.89589041095890409"/>
    <n v="596.904"/>
    <n v="10695.211397260273"/>
    <n v="64416.571397260275"/>
  </r>
  <r>
    <s v="R08132"/>
    <x v="9"/>
    <s v="Krystyna Summerlin  "/>
    <d v="2011-12-31T00:00:00"/>
    <s v="Banda 19"/>
    <x v="0"/>
    <n v="50312.9"/>
    <n v="3018.7739999999999"/>
    <n v="7546.9349999999995"/>
    <n v="1006.258"/>
    <n v="15596.999"/>
    <n v="18615.773000000001"/>
    <n v="96097.638999999996"/>
    <n v="3813.7178200000003"/>
    <n v="7627.4356400000006"/>
    <n v="7627.4356400000006"/>
    <n v="288292.91700000002"/>
    <n v="6.0109589041095894"/>
    <n v="3203.254633333333"/>
    <n v="385092.63920730597"/>
    <n v="673385.55620730598"/>
  </r>
  <r>
    <s v="G07726"/>
    <x v="9"/>
    <s v="Emmy Trader  "/>
    <d v="2014-04-04T00:00:00"/>
    <s v="Banda 15"/>
    <x v="2"/>
    <n v="12956"/>
    <n v="777.36"/>
    <n v="1036.48"/>
    <n v="1684.28"/>
    <n v="5052.84"/>
    <n v="4145.92"/>
    <n v="25652.879999999997"/>
    <n v="1002.7944"/>
    <n v="2005.5888"/>
    <n v="0"/>
    <n v="76958.639999999985"/>
    <n v="3.7506849315068491"/>
    <n v="855.09599999999989"/>
    <n v="64143.913643835607"/>
    <n v="141102.55364383559"/>
  </r>
  <r>
    <s v="R-7869"/>
    <x v="9"/>
    <s v="Tyrell Herrmann  "/>
    <d v="2014-06-04T00:00:00"/>
    <s v="Banda 18"/>
    <x v="1"/>
    <n v="30257.100000000002"/>
    <n v="1512.8550000000002"/>
    <n v="302.57100000000003"/>
    <n v="1512.8550000000002"/>
    <n v="10589.985000000001"/>
    <n v="10287.414000000001"/>
    <n v="54462.78"/>
    <n v="2124.0484200000001"/>
    <n v="4248.0968400000002"/>
    <n v="0"/>
    <n v="163388.34"/>
    <n v="3.5835616438356164"/>
    <n v="1815.4259999999999"/>
    <n v="130113.81961643834"/>
    <n v="293502.15961643832"/>
  </r>
  <r>
    <s v="G-7315"/>
    <x v="9"/>
    <s v="Idell Ding  "/>
    <d v="2014-06-16T00:00:00"/>
    <s v="Banda 17"/>
    <x v="1"/>
    <n v="27752.400000000001"/>
    <n v="1387.6200000000001"/>
    <n v="1665.144"/>
    <n v="1110.096"/>
    <n v="11100.960000000001"/>
    <n v="9158.2920000000013"/>
    <n v="52174.512000000002"/>
    <n v="2012.0490000000002"/>
    <n v="4024.0980000000004"/>
    <n v="0"/>
    <n v="156523.53600000002"/>
    <n v="3.5506849315068494"/>
    <n v="1739.1504"/>
    <n v="123503.50237808219"/>
    <n v="280027.03837808222"/>
  </r>
  <r>
    <s v="A-7338"/>
    <x v="9"/>
    <s v="Candelaria Loya  "/>
    <d v="2013-03-20T00:00:00"/>
    <s v="Banda 16"/>
    <x v="1"/>
    <n v="13999.5"/>
    <n v="979.96500000000015"/>
    <n v="1959.9300000000003"/>
    <n v="419.98499999999996"/>
    <n v="4899.8249999999998"/>
    <n v="4339.8450000000003"/>
    <n v="26599.050000000003"/>
    <n v="1028.96325"/>
    <n v="2057.9265"/>
    <n v="0"/>
    <n v="79797.150000000009"/>
    <n v="4.7917808219178086"/>
    <n v="886.6350000000001"/>
    <n v="84971.211780821934"/>
    <n v="164768.36178082193"/>
  </r>
  <r>
    <s v="L08328"/>
    <x v="9"/>
    <s v="Erich Gattis  "/>
    <d v="2015-07-06T00:00:00"/>
    <s v="Banda 15"/>
    <x v="0"/>
    <n v="15222.900000000001"/>
    <n v="1522.2900000000002"/>
    <n v="1674.5190000000002"/>
    <n v="304.45800000000003"/>
    <n v="5480.2440000000006"/>
    <n v="4566.87"/>
    <n v="28771.280999999999"/>
    <n v="1114.31628"/>
    <n v="2228.63256"/>
    <n v="2228.63256"/>
    <n v="86313.842999999993"/>
    <n v="2.495890410958904"/>
    <n v="959.04269999999997"/>
    <n v="47873.309572602739"/>
    <n v="134187.15257260273"/>
  </r>
  <r>
    <s v="R08094"/>
    <x v="9"/>
    <s v="Adelia Monty  "/>
    <d v="2017-02-10T00:00:00"/>
    <s v="Banda 17"/>
    <x v="3"/>
    <n v="22377"/>
    <n v="1790.16"/>
    <n v="2461.4699999999998"/>
    <n v="1342.62"/>
    <n v="8055.7199999999993"/>
    <n v="7384.4100000000008"/>
    <n v="43411.380000000005"/>
    <n v="1702.8896999999997"/>
    <n v="3405.7793999999994"/>
    <n v="0"/>
    <n v="130234.14000000001"/>
    <n v="0.89315068493150684"/>
    <n v="1447.046"/>
    <n v="25848.602520547945"/>
    <n v="156082.74252054797"/>
  </r>
  <r>
    <s v="A-7866"/>
    <x v="9"/>
    <s v="Idell Ding  "/>
    <d v="2016-09-04T00:00:00"/>
    <s v="Banda 15"/>
    <x v="0"/>
    <n v="11796.400000000001"/>
    <n v="707.78400000000011"/>
    <n v="471.85600000000005"/>
    <n v="1061.6760000000002"/>
    <n v="4482.6320000000005"/>
    <n v="4246.7040000000006"/>
    <n v="22767.052000000003"/>
    <n v="900.06532000000016"/>
    <n v="1800.1306400000003"/>
    <n v="1800.1306400000003"/>
    <n v="68301.156000000017"/>
    <n v="1.3287671232876712"/>
    <n v="758.90173333333348"/>
    <n v="20168.073461187218"/>
    <n v="88469.229461187235"/>
  </r>
  <r>
    <s v="G07492"/>
    <x v="9"/>
    <s v="Clara Lamas  "/>
    <d v="2012-05-03T00:00:00"/>
    <s v="Banda 16"/>
    <x v="2"/>
    <n v="15829"/>
    <n v="1424.61"/>
    <n v="1108.0300000000002"/>
    <n v="791.45"/>
    <n v="3957.25"/>
    <n v="5856.73"/>
    <n v="28967.07"/>
    <n v="1172.9288999999999"/>
    <n v="2345.8577999999998"/>
    <n v="0"/>
    <n v="86901.209999999992"/>
    <n v="5.6712328767123283"/>
    <n v="965.56899999999996"/>
    <n v="109519.33315068491"/>
    <n v="196420.54315068491"/>
  </r>
  <r>
    <s v="G-7570"/>
    <x v="9"/>
    <s v="Margareta Schwing  "/>
    <d v="2017-07-20T00:00:00"/>
    <s v="Banda 15"/>
    <x v="2"/>
    <n v="10317"/>
    <n v="825.36"/>
    <n v="1444.38"/>
    <n v="103.17"/>
    <n v="3507.78"/>
    <n v="3198.27"/>
    <n v="19395.960000000003"/>
    <n v="751.07759999999996"/>
    <n v="1502.1551999999999"/>
    <n v="0"/>
    <n v="58187.880000000005"/>
    <n v="0.45479452054794522"/>
    <n v="646.53200000000004"/>
    <n v="5880.7842191780828"/>
    <n v="64068.664219178085"/>
  </r>
  <r>
    <s v="G-7379"/>
    <x v="9"/>
    <s v="Porsche Lockamy  "/>
    <d v="2017-04-17T00:00:00"/>
    <s v="Banda 16"/>
    <x v="2"/>
    <n v="18970"/>
    <n v="1327.9"/>
    <n v="1897"/>
    <n v="379.40000000000003"/>
    <n v="7208.6"/>
    <n v="4932.2"/>
    <n v="34715.1"/>
    <n v="1305.136"/>
    <n v="2610.2719999999999"/>
    <n v="0"/>
    <n v="104145.29999999999"/>
    <n v="0.71232876712328763"/>
    <n v="1157.1699999999998"/>
    <n v="16485.709589041093"/>
    <n v="120631.00958904109"/>
  </r>
  <r>
    <s v="R-7564"/>
    <x v="9"/>
    <s v="Wade Landen  "/>
    <d v="2017-03-14T00:00:00"/>
    <s v="Banda 15"/>
    <x v="1"/>
    <n v="8683.2000000000007"/>
    <n v="694.65600000000006"/>
    <n v="868.32000000000016"/>
    <n v="347.32800000000003"/>
    <n v="2257.6320000000001"/>
    <n v="2518.1280000000002"/>
    <n v="15369.264000000001"/>
    <n v="598.27248000000009"/>
    <n v="1196.5449600000002"/>
    <n v="0"/>
    <n v="46107.792000000001"/>
    <n v="0.80547945205479454"/>
    <n v="512.30880000000002"/>
    <n v="8253.0842301369867"/>
    <n v="54360.876230136986"/>
  </r>
  <r>
    <s v="L08072"/>
    <x v="9"/>
    <s v="Ladawn Karner  "/>
    <d v="2011-12-09T00:00:00"/>
    <s v="Banda 15"/>
    <x v="2"/>
    <n v="13350"/>
    <n v="667.5"/>
    <n v="667.5"/>
    <n v="801"/>
    <n v="4939.5"/>
    <n v="3471"/>
    <n v="23896.5"/>
    <n v="898.45500000000004"/>
    <n v="1796.91"/>
    <n v="0"/>
    <n v="71689.5"/>
    <n v="6.0712328767123287"/>
    <n v="796.55"/>
    <n v="96720.810958904112"/>
    <n v="168410.3109589041"/>
  </r>
  <r>
    <s v="A07623"/>
    <x v="9"/>
    <s v="Sarai Darosa  "/>
    <d v="2016-12-25T00:00:00"/>
    <s v="Banda 15"/>
    <x v="2"/>
    <n v="15206"/>
    <n v="1520.6000000000001"/>
    <n v="1520.6000000000001"/>
    <n v="1824.72"/>
    <n v="5170.04"/>
    <n v="4561.8"/>
    <n v="29803.759999999998"/>
    <n v="1173.9032"/>
    <n v="2347.8063999999999"/>
    <n v="0"/>
    <n v="89411.28"/>
    <n v="1.021917808219178"/>
    <n v="993.45866666666666"/>
    <n v="20304.662063926939"/>
    <n v="109715.94206392694"/>
  </r>
  <r>
    <s v="L-7784"/>
    <x v="9"/>
    <s v="Mayra Stead  "/>
    <d v="2014-05-02T00:00:00"/>
    <s v="Banda 15"/>
    <x v="1"/>
    <n v="13657.5"/>
    <n v="1229.175"/>
    <n v="682.875"/>
    <n v="273.14999999999998"/>
    <n v="4643.55"/>
    <n v="4780.125"/>
    <n v="25266.375"/>
    <n v="998.36325000000011"/>
    <n v="1996.7265000000002"/>
    <n v="0"/>
    <n v="75799.125"/>
    <n v="3.6739726027397261"/>
    <n v="842.21249999999998"/>
    <n v="61885.313013698629"/>
    <n v="137684.43801369861"/>
  </r>
  <r>
    <s v="L-8026"/>
    <x v="9"/>
    <s v="Susanna Vosburgh  "/>
    <d v="2017-09-16T00:00:00"/>
    <s v="Banda 15"/>
    <x v="3"/>
    <n v="7241.25"/>
    <n v="434.47499999999997"/>
    <n v="506.88750000000005"/>
    <n v="724.125"/>
    <n v="2172.375"/>
    <n v="2679.2624999999998"/>
    <n v="13758.375"/>
    <n v="552.50737500000002"/>
    <n v="1105.01475"/>
    <n v="0"/>
    <n v="41275.125"/>
    <n v="0.29589041095890412"/>
    <n v="458.61250000000001"/>
    <n v="2713.9808219178085"/>
    <n v="43989.105821917808"/>
  </r>
  <r>
    <s v="R-8252"/>
    <x v="9"/>
    <s v="Lindsey Eckel  "/>
    <d v="2011-02-08T00:00:00"/>
    <s v="Banda 15"/>
    <x v="2"/>
    <n v="11622"/>
    <n v="813.54000000000008"/>
    <n v="1743.3"/>
    <n v="1743.3"/>
    <n v="3137.94"/>
    <n v="4648.8"/>
    <n v="23708.879999999997"/>
    <n v="973.92359999999996"/>
    <n v="1947.8471999999999"/>
    <n v="0"/>
    <n v="71126.639999999985"/>
    <n v="6.904109589041096"/>
    <n v="790.29599999999994"/>
    <n v="109125.80383561643"/>
    <n v="180252.4438356164"/>
  </r>
  <r>
    <s v="L-7566"/>
    <x v="9"/>
    <s v="Justa Boer  "/>
    <d v="2011-03-09T00:00:00"/>
    <s v="Banda 16"/>
    <x v="2"/>
    <n v="15173"/>
    <n v="1517.3000000000002"/>
    <n v="1820.76"/>
    <n v="303.45999999999998"/>
    <n v="3793.25"/>
    <n v="5158.8200000000006"/>
    <n v="27766.589999999997"/>
    <n v="1109.1463000000003"/>
    <n v="2218.2926000000007"/>
    <n v="0"/>
    <n v="83299.76999999999"/>
    <n v="6.8246575342465752"/>
    <n v="925.55299999999988"/>
    <n v="126331.64509589039"/>
    <n v="209631.41509589038"/>
  </r>
  <r>
    <s v="L07897"/>
    <x v="9"/>
    <s v="Noble Portis  "/>
    <d v="2016-10-05T00:00:00"/>
    <s v="Banda 15"/>
    <x v="0"/>
    <n v="9081.6"/>
    <n v="726.52800000000002"/>
    <n v="1089.7919999999999"/>
    <n v="272.44799999999998"/>
    <n v="2452.0320000000002"/>
    <n v="3178.56"/>
    <n v="16800.960000000003"/>
    <n v="669.31392000000005"/>
    <n v="1338.6278400000001"/>
    <n v="1338.6278400000001"/>
    <n v="50402.880000000005"/>
    <n v="1.2438356164383562"/>
    <n v="560.03200000000004"/>
    <n v="13931.754958904112"/>
    <n v="64334.63495890412"/>
  </r>
  <r>
    <s v="L-7974"/>
    <x v="9"/>
    <s v="Daysi Armas  "/>
    <d v="2016-07-29T00:00:00"/>
    <s v="Banda 17"/>
    <x v="1"/>
    <n v="18905.400000000001"/>
    <n v="1512.4320000000002"/>
    <n v="378.10800000000006"/>
    <n v="1701.4860000000001"/>
    <n v="5860.674"/>
    <n v="5860.674"/>
    <n v="34218.774000000005"/>
    <n v="1344.1739400000001"/>
    <n v="2688.3478800000003"/>
    <n v="0"/>
    <n v="102656.32200000001"/>
    <n v="1.4301369863013698"/>
    <n v="1140.6258000000003"/>
    <n v="32625.022882191784"/>
    <n v="135281.3448821918"/>
  </r>
  <r>
    <s v="R07900"/>
    <x v="9"/>
    <s v="Ileen Reynosa  "/>
    <d v="2015-11-11T00:00:00"/>
    <s v="Banda 17"/>
    <x v="2"/>
    <n v="21242"/>
    <n v="1699.3600000000001"/>
    <n v="2973.88"/>
    <n v="212.42000000000002"/>
    <n v="7434.7"/>
    <n v="6160.1799999999994"/>
    <n v="39722.54"/>
    <n v="1523.0514000000001"/>
    <n v="3046.1028000000001"/>
    <n v="0"/>
    <n v="119167.62"/>
    <n v="2.1452054794520548"/>
    <n v="1324.0846666666666"/>
    <n v="56808.673643835617"/>
    <n v="175976.29364383561"/>
  </r>
  <r>
    <s v="R-7578"/>
    <x v="9"/>
    <s v="January Heslop  "/>
    <d v="2014-10-22T00:00:00"/>
    <s v="Banda 20"/>
    <x v="2"/>
    <n v="70288"/>
    <n v="5623.04"/>
    <n v="4920.1600000000008"/>
    <n v="4217.28"/>
    <n v="18274.88"/>
    <n v="26006.560000000001"/>
    <n v="129329.92"/>
    <n v="5222.3984"/>
    <n v="10444.7968"/>
    <n v="0"/>
    <n v="387989.76000000001"/>
    <n v="3.2"/>
    <n v="4310.9973333333337"/>
    <n v="275903.82933333336"/>
    <n v="663893.58933333331"/>
  </r>
  <r>
    <s v="R08359"/>
    <x v="9"/>
    <s v="Aisha Fermin  "/>
    <d v="2016-06-07T00:00:00"/>
    <s v="Banda 15"/>
    <x v="2"/>
    <n v="8361"/>
    <n v="418.05"/>
    <n v="752.49"/>
    <n v="501.65999999999997"/>
    <n v="3093.57"/>
    <n v="2591.91"/>
    <n v="15718.679999999998"/>
    <n v="605.33640000000003"/>
    <n v="1210.6728000000001"/>
    <n v="0"/>
    <n v="47156.039999999994"/>
    <n v="1.5726027397260274"/>
    <n v="523.9559999999999"/>
    <n v="16479.492821917807"/>
    <n v="63635.532821917805"/>
  </r>
  <r>
    <s v="R08219"/>
    <x v="9"/>
    <s v="Hanh Kohut  "/>
    <d v="2011-04-18T00:00:00"/>
    <s v="Banda 15"/>
    <x v="2"/>
    <n v="8552"/>
    <n v="598.6400000000001"/>
    <n v="85.52"/>
    <n v="1197.2800000000002"/>
    <n v="2138"/>
    <n v="2138"/>
    <n v="14709.44"/>
    <n v="569.56320000000005"/>
    <n v="1139.1264000000001"/>
    <n v="0"/>
    <n v="44128.32"/>
    <n v="6.7150684931506852"/>
    <n v="490.31466666666671"/>
    <n v="65849.931397260283"/>
    <n v="109978.25139726029"/>
  </r>
  <r>
    <s v="A07682"/>
    <x v="9"/>
    <s v="Kimberely Houtz  "/>
    <d v="2010-12-11T00:00:00"/>
    <s v="Banda 19"/>
    <x v="2"/>
    <n v="51450"/>
    <n v="3087"/>
    <n v="1029"/>
    <n v="6174"/>
    <n v="13377"/>
    <n v="15949.5"/>
    <n v="91066.5"/>
    <n v="3596.355"/>
    <n v="7192.71"/>
    <n v="0"/>
    <n v="273199.5"/>
    <n v="7.065753424657534"/>
    <n v="3035.55"/>
    <n v="428968.95616438356"/>
    <n v="702168.45616438356"/>
  </r>
  <r>
    <s v="G08460"/>
    <x v="9"/>
    <s v="Della Muniz  "/>
    <d v="2017-05-13T00:00:00"/>
    <s v="Banda 16"/>
    <x v="0"/>
    <n v="21712.9"/>
    <n v="2171.2900000000004"/>
    <n v="2171.2900000000004"/>
    <n v="1519.9030000000002"/>
    <n v="6513.87"/>
    <n v="5862.4830000000011"/>
    <n v="39951.736000000004"/>
    <n v="1550.30106"/>
    <n v="3100.60212"/>
    <n v="3100.60212"/>
    <n v="119855.20800000001"/>
    <n v="0.64109589041095894"/>
    <n v="1331.7245333333335"/>
    <n v="17075.262509589047"/>
    <n v="136930.47050958907"/>
  </r>
  <r>
    <s v="R07954"/>
    <x v="9"/>
    <s v="Brigida Arzate  "/>
    <d v="2013-10-30T00:00:00"/>
    <s v="Banda 17"/>
    <x v="4"/>
    <n v="34143.75"/>
    <n v="2048.625"/>
    <n v="3072.9375"/>
    <n v="1707.1875"/>
    <n v="11950.3125"/>
    <n v="11608.875"/>
    <n v="64531.6875"/>
    <n v="2526.6375000000003"/>
    <n v="5053.2750000000005"/>
    <n v="5053.2750000000005"/>
    <n v="193595.0625"/>
    <n v="4.1780821917808222"/>
    <n v="2151.0562500000001"/>
    <n v="179745.79623287672"/>
    <n v="373340.85873287672"/>
  </r>
  <r>
    <s v="L-8053"/>
    <x v="9"/>
    <s v="Edwardo Hardrick  "/>
    <d v="2013-06-27T00:00:00"/>
    <s v="Banda 15"/>
    <x v="2"/>
    <n v="14298"/>
    <n v="1286.82"/>
    <n v="142.97999999999999"/>
    <n v="2144.6999999999998"/>
    <n v="3860.46"/>
    <n v="4432.38"/>
    <n v="26165.34"/>
    <n v="1045.1838"/>
    <n v="2090.3676"/>
    <n v="0"/>
    <n v="78496.02"/>
    <n v="4.5205479452054798"/>
    <n v="872.178"/>
    <n v="78854.449315068501"/>
    <n v="157350.46931506851"/>
  </r>
  <r>
    <s v="R-7930"/>
    <x v="9"/>
    <s v="Geraldo Marty  "/>
    <d v="2015-07-31T00:00:00"/>
    <s v="Banda 15"/>
    <x v="0"/>
    <n v="9318.1"/>
    <n v="838.62900000000002"/>
    <n v="1118.172"/>
    <n v="1211.3530000000001"/>
    <n v="3727.2400000000002"/>
    <n v="2422.7060000000001"/>
    <n v="18636.2"/>
    <n v="716.56189000000006"/>
    <n v="1433.1237800000001"/>
    <n v="1433.1237800000001"/>
    <n v="55908.600000000006"/>
    <n v="2.4273972602739726"/>
    <n v="621.20666666666671"/>
    <n v="30158.307214611876"/>
    <n v="86066.907214611885"/>
  </r>
  <r>
    <s v="L-7594"/>
    <x v="9"/>
    <s v="Lindsey Eckel  "/>
    <d v="2011-10-10T00:00:00"/>
    <s v="Banda 15"/>
    <x v="2"/>
    <n v="15366"/>
    <n v="768.30000000000007"/>
    <n v="307.32"/>
    <n v="2304.9"/>
    <n v="4763.46"/>
    <n v="4917.12"/>
    <n v="28427.1"/>
    <n v="1121.7179999999998"/>
    <n v="2243.4359999999997"/>
    <n v="0"/>
    <n v="85281.299999999988"/>
    <n v="6.2356164383561641"/>
    <n v="947.56999999999994"/>
    <n v="118173.661369863"/>
    <n v="203454.96136986298"/>
  </r>
  <r>
    <s v="R-8329"/>
    <x v="9"/>
    <s v="Santa Brister  "/>
    <d v="2011-10-30T00:00:00"/>
    <s v="Banda 17"/>
    <x v="4"/>
    <n v="30525"/>
    <n v="2747.25"/>
    <n v="305.25"/>
    <n v="4578.75"/>
    <n v="8852.25"/>
    <n v="12210"/>
    <n v="59218.5"/>
    <n v="2442"/>
    <n v="4884"/>
    <n v="4884"/>
    <n v="177655.5"/>
    <n v="6.1808219178082195"/>
    <n v="1973.95"/>
    <n v="244012.6684931507"/>
    <n v="421668.16849315073"/>
  </r>
  <r>
    <s v="G08420"/>
    <x v="9"/>
    <s v="Alysia Thaxton  "/>
    <d v="2014-08-25T00:00:00"/>
    <s v="Banda 18"/>
    <x v="4"/>
    <n v="55415"/>
    <n v="4987.3499999999995"/>
    <n v="6095.65"/>
    <n v="1108.3"/>
    <n v="14962.050000000001"/>
    <n v="19395.25"/>
    <n v="101963.6"/>
    <n v="4067.4609999999998"/>
    <n v="8134.9219999999996"/>
    <n v="8134.9219999999996"/>
    <n v="305890.80000000005"/>
    <n v="3.3589041095890413"/>
    <n v="3398.7866666666669"/>
    <n v="228323.97004566214"/>
    <n v="534214.77004566218"/>
  </r>
  <r>
    <s v="L-7511"/>
    <x v="9"/>
    <s v="Geraldo Marty  "/>
    <d v="2010-12-18T00:00:00"/>
    <s v="Banda 19"/>
    <x v="3"/>
    <n v="47538"/>
    <n v="3327.6600000000003"/>
    <n v="2376.9"/>
    <n v="5229.18"/>
    <n v="16162.920000000002"/>
    <n v="16162.920000000002"/>
    <n v="90797.58"/>
    <n v="3598.6266000000005"/>
    <n v="7197.253200000001"/>
    <n v="0"/>
    <n v="272392.74"/>
    <n v="7.0465753424657533"/>
    <n v="3026.5860000000002"/>
    <n v="426541.32558904111"/>
    <n v="698934.0655890411"/>
  </r>
  <r>
    <s v="G-7398"/>
    <x v="9"/>
    <s v="Edwardo Hardrick  "/>
    <d v="2016-11-30T00:00:00"/>
    <s v="Banda 18"/>
    <x v="0"/>
    <n v="33805.200000000004"/>
    <n v="2028.3120000000001"/>
    <n v="1014.1560000000001"/>
    <n v="676.10400000000016"/>
    <n v="12845.976000000002"/>
    <n v="11493.768000000002"/>
    <n v="61863.516000000011"/>
    <n v="2400.1692000000003"/>
    <n v="4800.3384000000005"/>
    <n v="4800.3384000000005"/>
    <n v="185590.54800000004"/>
    <n v="1.0904109589041096"/>
    <n v="2062.1172000000001"/>
    <n v="44971.103868493155"/>
    <n v="230561.65186849318"/>
  </r>
  <r>
    <s v="G-7552"/>
    <x v="9"/>
    <s v="Aisha Fermin  "/>
    <d v="2016-02-22T00:00:00"/>
    <s v="Banda 16"/>
    <x v="0"/>
    <n v="19087.2"/>
    <n v="1717.848"/>
    <n v="2863.08"/>
    <n v="1717.848"/>
    <n v="5153.5440000000008"/>
    <n v="6298.7760000000007"/>
    <n v="36838.296000000002"/>
    <n v="1471.6231200000002"/>
    <n v="2943.2462400000004"/>
    <n v="2943.2462400000004"/>
    <n v="110514.88800000001"/>
    <n v="1.8630136986301369"/>
    <n v="1227.9432000000002"/>
    <n v="45753.500054794524"/>
    <n v="156268.38805479452"/>
  </r>
  <r>
    <s v="G-7429"/>
    <x v="9"/>
    <s v="Valeria Boothby  "/>
    <d v="2011-10-07T00:00:00"/>
    <s v="Banda 15"/>
    <x v="2"/>
    <n v="12041"/>
    <n v="1083.69"/>
    <n v="1324.51"/>
    <n v="1806.1499999999999"/>
    <n v="3010.25"/>
    <n v="3130.6600000000003"/>
    <n v="22396.26"/>
    <n v="878.99300000000005"/>
    <n v="1757.9860000000001"/>
    <n v="0"/>
    <n v="67188.78"/>
    <n v="6.2438356164383562"/>
    <n v="746.54199999999992"/>
    <n v="93225.710575342455"/>
    <n v="160414.49057534244"/>
  </r>
  <r>
    <s v="G08360"/>
    <x v="9"/>
    <s v="Jordon Deschamp  "/>
    <d v="2014-06-07T00:00:00"/>
    <s v="Banda 15"/>
    <x v="2"/>
    <n v="8718"/>
    <n v="697.44"/>
    <n v="1220.5200000000002"/>
    <n v="174.36"/>
    <n v="2266.6800000000003"/>
    <n v="2528.2199999999998"/>
    <n v="15605.220000000001"/>
    <n v="605.90100000000007"/>
    <n v="1211.8020000000001"/>
    <n v="0"/>
    <n v="46815.66"/>
    <n v="3.5753424657534247"/>
    <n v="520.17400000000009"/>
    <n v="37196.003835616444"/>
    <n v="84011.663835616448"/>
  </r>
  <r>
    <s v="G07875"/>
    <x v="9"/>
    <s v="Tanner Cambridge  "/>
    <d v="2011-02-27T00:00:00"/>
    <s v="Banda 16"/>
    <x v="0"/>
    <n v="19825.300000000003"/>
    <n v="991.26500000000021"/>
    <n v="1586.0240000000003"/>
    <n v="2973.7950000000005"/>
    <n v="6344.0960000000014"/>
    <n v="5947.5900000000011"/>
    <n v="37668.070000000007"/>
    <n v="1473.0197900000001"/>
    <n v="2946.0395800000001"/>
    <n v="2946.0395800000001"/>
    <n v="113004.21000000002"/>
    <n v="6.8520547945205479"/>
    <n v="1255.6023333333335"/>
    <n v="172069.11976255709"/>
    <n v="285073.32976255711"/>
  </r>
  <r>
    <s v="L08194"/>
    <x v="9"/>
    <s v="Anastacia Delacruz  "/>
    <d v="2014-05-07T00:00:00"/>
    <s v="Banda 15"/>
    <x v="4"/>
    <n v="14192.5"/>
    <n v="851.55"/>
    <n v="425.77499999999998"/>
    <n v="1419.25"/>
    <n v="5393.15"/>
    <n v="3690.05"/>
    <n v="25972.274999999998"/>
    <n v="984.95949999999993"/>
    <n v="1969.9189999999999"/>
    <n v="1969.9189999999999"/>
    <n v="77916.824999999997"/>
    <n v="3.6602739726027398"/>
    <n v="865.74249999999995"/>
    <n v="63377.094794520541"/>
    <n v="141293.91979452054"/>
  </r>
  <r>
    <s v="R-8103"/>
    <x v="9"/>
    <s v="Daysi Armas  "/>
    <d v="2013-05-09T00:00:00"/>
    <s v="Banda 16"/>
    <x v="0"/>
    <n v="23672.000000000004"/>
    <n v="2130.4800000000005"/>
    <n v="2840.6400000000003"/>
    <n v="2367.2000000000003"/>
    <n v="8995.36"/>
    <n v="7811.7600000000011"/>
    <n v="47817.44000000001"/>
    <n v="1886.6584000000003"/>
    <n v="3773.3168000000005"/>
    <n v="3773.3168000000005"/>
    <n v="143452.32000000004"/>
    <n v="4.6547945205479451"/>
    <n v="1593.914666666667"/>
    <n v="148386.90513242013"/>
    <n v="291839.22513242019"/>
  </r>
  <r>
    <s v="G07471"/>
    <x v="9"/>
    <s v="Earnest Anderton  "/>
    <d v="2016-04-22T00:00:00"/>
    <s v="Banda 17"/>
    <x v="1"/>
    <n v="28441.8"/>
    <n v="2559.7619999999997"/>
    <n v="2275.3440000000001"/>
    <n v="1137.672"/>
    <n v="9101.3760000000002"/>
    <n v="11376.720000000001"/>
    <n v="54892.673999999999"/>
    <n v="2224.14876"/>
    <n v="4448.2975200000001"/>
    <n v="0"/>
    <n v="164678.022"/>
    <n v="1.6986301369863013"/>
    <n v="1829.7557999999999"/>
    <n v="62161.566904109575"/>
    <n v="226839.58890410958"/>
  </r>
  <r>
    <s v="R08124"/>
    <x v="9"/>
    <s v="Shannan Dingess  "/>
    <d v="2013-12-09T00:00:00"/>
    <s v="Banda 15"/>
    <x v="2"/>
    <n v="9392"/>
    <n v="469.6"/>
    <n v="751.36"/>
    <n v="939.2"/>
    <n v="3475.04"/>
    <n v="3005.44"/>
    <n v="18032.64"/>
    <n v="701.58240000000001"/>
    <n v="1403.1648"/>
    <n v="0"/>
    <n v="54097.919999999998"/>
    <n v="4.0684931506849313"/>
    <n v="601.08799999999997"/>
    <n v="48910.448219178077"/>
    <n v="103008.36821917808"/>
  </r>
  <r>
    <s v="R-8456"/>
    <x v="9"/>
    <s v="Lynne Gainey  "/>
    <d v="2015-07-23T00:00:00"/>
    <s v="Banda 17"/>
    <x v="0"/>
    <n v="27135.9"/>
    <n v="2170.8720000000003"/>
    <n v="542.71800000000007"/>
    <n v="2442.2310000000002"/>
    <n v="10583.001"/>
    <n v="10583.001"/>
    <n v="53457.722999999998"/>
    <n v="2146.4496899999999"/>
    <n v="4292.8993799999998"/>
    <n v="4292.8993799999998"/>
    <n v="160373.16899999999"/>
    <n v="2.4493150684931506"/>
    <n v="1781.9241"/>
    <n v="87289.870980821899"/>
    <n v="247663.03998082189"/>
  </r>
  <r>
    <s v="G08276"/>
    <x v="9"/>
    <s v="Adelia Monty  "/>
    <d v="2016-11-04T00:00:00"/>
    <s v="Banda 16"/>
    <x v="2"/>
    <n v="18753"/>
    <n v="1687.77"/>
    <n v="1500.24"/>
    <n v="937.65000000000009"/>
    <n v="6188.4900000000007"/>
    <n v="5438.37"/>
    <n v="34505.520000000004"/>
    <n v="1337.0889000000002"/>
    <n v="2674.1778000000004"/>
    <n v="0"/>
    <n v="103516.56000000001"/>
    <n v="1.1616438356164382"/>
    <n v="1150.1840000000002"/>
    <n v="26722.083068493153"/>
    <n v="130238.64306849317"/>
  </r>
  <r>
    <s v="L-7579"/>
    <x v="9"/>
    <s v="Lean Hersom  "/>
    <d v="2012-02-23T00:00:00"/>
    <s v="Banda 15"/>
    <x v="2"/>
    <n v="14514"/>
    <n v="1306.26"/>
    <n v="1451.4"/>
    <n v="435.41999999999996"/>
    <n v="5225.04"/>
    <n v="5225.04"/>
    <n v="28157.16"/>
    <n v="1116.1265999999998"/>
    <n v="2232.2531999999997"/>
    <n v="0"/>
    <n v="84471.48"/>
    <n v="5.8630136986301373"/>
    <n v="938.572"/>
    <n v="110057.2098630137"/>
    <n v="194528.68986301369"/>
  </r>
  <r>
    <s v="R-7560"/>
    <x v="9"/>
    <s v="Enrique KeRHer  "/>
    <d v="2017-06-03T00:00:00"/>
    <s v="Banda 16"/>
    <x v="2"/>
    <n v="22757"/>
    <n v="1592.9900000000002"/>
    <n v="2958.4100000000003"/>
    <n v="2503.27"/>
    <n v="8420.09"/>
    <n v="5689.25"/>
    <n v="43921.01"/>
    <n v="1672.6394999999998"/>
    <n v="3345.2789999999995"/>
    <n v="0"/>
    <n v="131763.03"/>
    <n v="0.58356164383561648"/>
    <n v="1464.0336666666667"/>
    <n v="17087.077863013699"/>
    <n v="148850.10786301369"/>
  </r>
  <r>
    <s v="A07997"/>
    <x v="9"/>
    <s v="Tanner Cambridge  "/>
    <d v="2013-09-09T00:00:00"/>
    <s v="Banda 16"/>
    <x v="2"/>
    <n v="20086"/>
    <n v="2008.6000000000001"/>
    <n v="2611.1800000000003"/>
    <n v="803.44"/>
    <n v="6226.66"/>
    <n v="5624.0800000000008"/>
    <n v="37359.96"/>
    <n v="1448.2005999999999"/>
    <n v="2896.4011999999998"/>
    <n v="0"/>
    <n v="112079.88"/>
    <n v="4.3178082191780822"/>
    <n v="1245.3319999999999"/>
    <n v="107542.09490410959"/>
    <n v="219621.97490410961"/>
  </r>
  <r>
    <s v="R-7834"/>
    <x v="9"/>
    <s v="Colene Apicella  "/>
    <d v="2012-11-02T00:00:00"/>
    <s v="Banda 16"/>
    <x v="0"/>
    <n v="16099.600000000002"/>
    <n v="1609.9600000000003"/>
    <n v="1448.9640000000002"/>
    <n v="804.98000000000013"/>
    <n v="4346.8920000000007"/>
    <n v="4829.88"/>
    <n v="29140.276000000002"/>
    <n v="1146.2915200000002"/>
    <n v="2292.5830400000004"/>
    <n v="2292.5830400000004"/>
    <n v="87420.828000000009"/>
    <n v="5.1698630136986301"/>
    <n v="971.34253333333334"/>
    <n v="100434.15673424657"/>
    <n v="187854.98473424657"/>
  </r>
  <r>
    <s v="R08315"/>
    <x v="9"/>
    <s v="Santa Brister  "/>
    <d v="2016-09-27T00:00:00"/>
    <s v="Banda 15"/>
    <x v="2"/>
    <n v="8609"/>
    <n v="860.90000000000009"/>
    <n v="860.90000000000009"/>
    <n v="774.81"/>
    <n v="2840.9700000000003"/>
    <n v="3185.33"/>
    <n v="17131.909999999996"/>
    <n v="691.30270000000007"/>
    <n v="1382.6054000000001"/>
    <n v="0"/>
    <n v="51395.729999999989"/>
    <n v="1.2657534246575342"/>
    <n v="571.06366666666656"/>
    <n v="14456.515835616434"/>
    <n v="65852.245835616428"/>
  </r>
  <r>
    <s v="G-7773"/>
    <x v="9"/>
    <s v="Pandora Chang  "/>
    <d v="2014-06-25T00:00:00"/>
    <s v="Banda 15"/>
    <x v="2"/>
    <n v="15310"/>
    <n v="1377.8999999999999"/>
    <n v="1684.1"/>
    <n v="1377.8999999999999"/>
    <n v="4899.2"/>
    <n v="5052.3"/>
    <n v="29701.4"/>
    <n v="1178.8700000000001"/>
    <n v="2357.7400000000002"/>
    <n v="0"/>
    <n v="89104.200000000012"/>
    <n v="3.526027397260274"/>
    <n v="990.04666666666674"/>
    <n v="69818.633424657542"/>
    <n v="158922.83342465755"/>
  </r>
  <r>
    <s v="G-8247"/>
    <x v="9"/>
    <s v="Sandy Mcgrady  "/>
    <d v="2010-12-01T00:00:00"/>
    <s v="Banda 17"/>
    <x v="0"/>
    <n v="26651.9"/>
    <n v="2665.1900000000005"/>
    <n v="2398.6709999999998"/>
    <n v="799.55700000000002"/>
    <n v="10394.241000000002"/>
    <n v="8528.6080000000002"/>
    <n v="51438.167000000009"/>
    <n v="2004.2228800000003"/>
    <n v="4008.4457600000005"/>
    <n v="4008.4457600000005"/>
    <n v="154314.50100000002"/>
    <n v="7.0931506849315067"/>
    <n v="1714.6055666666668"/>
    <n v="243239.11299178083"/>
    <n v="397553.61399178085"/>
  </r>
  <r>
    <s v="A07345"/>
    <x v="9"/>
    <s v="Enrique KeRHer  "/>
    <d v="2014-02-11T00:00:00"/>
    <s v="Banda 15"/>
    <x v="0"/>
    <n v="12274.900000000001"/>
    <n v="859.24300000000017"/>
    <n v="1841.2350000000001"/>
    <n v="1718.4860000000003"/>
    <n v="3068.7250000000004"/>
    <n v="3927.9680000000008"/>
    <n v="23690.557000000001"/>
    <n v="946.39479000000006"/>
    <n v="1892.7895800000001"/>
    <n v="1892.7895800000001"/>
    <n v="71071.671000000002"/>
    <n v="3.893150684931507"/>
    <n v="789.68523333333337"/>
    <n v="61487.272140639281"/>
    <n v="132558.94314063928"/>
  </r>
  <r>
    <s v="L-7829"/>
    <x v="9"/>
    <s v="Lean Hersom  "/>
    <d v="2012-03-05T00:00:00"/>
    <s v="Banda 17"/>
    <x v="2"/>
    <n v="26337"/>
    <n v="2633.7000000000003"/>
    <n v="526.74"/>
    <n v="1316.8500000000001"/>
    <n v="9744.69"/>
    <n v="9217.9499999999989"/>
    <n v="49776.93"/>
    <n v="1972.6413"/>
    <n v="3945.2826"/>
    <n v="0"/>
    <n v="149330.79"/>
    <n v="5.8328767123287673"/>
    <n v="1659.231"/>
    <n v="193561.79720547947"/>
    <n v="342892.5872054795"/>
  </r>
  <r>
    <s v="G-8005"/>
    <x v="9"/>
    <s v="Juliet Pass  "/>
    <d v="2013-01-09T00:00:00"/>
    <s v="Banda 17"/>
    <x v="2"/>
    <n v="25789"/>
    <n v="1805.2300000000002"/>
    <n v="3094.68"/>
    <n v="2578.9"/>
    <n v="7736.7"/>
    <n v="6447.25"/>
    <n v="47451.759999999995"/>
    <n v="1818.1245000000001"/>
    <n v="3636.2490000000003"/>
    <n v="0"/>
    <n v="142355.27999999997"/>
    <n v="4.9835616438356167"/>
    <n v="1581.7253333333331"/>
    <n v="157652.51404566207"/>
    <n v="300007.79404566204"/>
  </r>
  <r>
    <s v="A08205"/>
    <x v="9"/>
    <s v="Quinn Coller  "/>
    <d v="2012-08-18T00:00:00"/>
    <s v="Banda 15"/>
    <x v="2"/>
    <n v="9668"/>
    <n v="676.7600000000001"/>
    <n v="966.80000000000007"/>
    <n v="96.68"/>
    <n v="2513.6800000000003"/>
    <n v="3383.7999999999997"/>
    <n v="17305.72"/>
    <n v="686.428"/>
    <n v="1372.856"/>
    <n v="0"/>
    <n v="51917.16"/>
    <n v="5.3780821917808215"/>
    <n v="576.85733333333337"/>
    <n v="62047.723031963469"/>
    <n v="113964.88303196347"/>
  </r>
  <r>
    <s v="L08203"/>
    <x v="9"/>
    <s v="Jayme Tolleson  "/>
    <d v="2013-10-10T00:00:00"/>
    <s v="Banda 15"/>
    <x v="1"/>
    <n v="12225.6"/>
    <n v="978.048"/>
    <n v="733.53599999999994"/>
    <n v="1467.0719999999999"/>
    <n v="3545.424"/>
    <n v="3178.6560000000004"/>
    <n v="22128.335999999999"/>
    <n v="857.01455999999996"/>
    <n v="1714.0291199999999"/>
    <n v="0"/>
    <n v="66385.008000000002"/>
    <n v="4.2328767123287667"/>
    <n v="737.61119999999994"/>
    <n v="62444.34542465752"/>
    <n v="128829.35342465751"/>
  </r>
  <r>
    <s v="R-7616"/>
    <x v="9"/>
    <s v="Coreen Washer  "/>
    <d v="2017-03-23T00:00:00"/>
    <s v="Banda 18"/>
    <x v="2"/>
    <n v="45411"/>
    <n v="3632.88"/>
    <n v="3178.7700000000004"/>
    <n v="4086.99"/>
    <n v="15439.740000000002"/>
    <n v="14531.52"/>
    <n v="86280.9"/>
    <n v="3392.2017000000001"/>
    <n v="6784.4034000000001"/>
    <n v="0"/>
    <n v="258842.69999999998"/>
    <n v="0.78082191780821919"/>
    <n v="2876.0299999999997"/>
    <n v="44913.345205479447"/>
    <n v="303756.04520547943"/>
  </r>
  <r>
    <s v="L-8026"/>
    <x v="9"/>
    <s v="Mayme Gorney  "/>
    <d v="2017-01-13T00:00:00"/>
    <s v="Banda 15"/>
    <x v="2"/>
    <n v="14461"/>
    <n v="1446.1000000000001"/>
    <n v="1879.93"/>
    <n v="1735.32"/>
    <n v="5495.18"/>
    <n v="5495.18"/>
    <n v="30512.71"/>
    <n v="1232.0772000000002"/>
    <n v="2464.1544000000004"/>
    <n v="0"/>
    <n v="91538.13"/>
    <n v="0.96986301369863015"/>
    <n v="1017.0903333333333"/>
    <n v="19728.765917808221"/>
    <n v="111266.89591780823"/>
  </r>
  <r>
    <s v="R08266"/>
    <x v="9"/>
    <s v="Jordon Deschamp  "/>
    <d v="2015-03-31T00:00:00"/>
    <s v="Banda 18"/>
    <x v="1"/>
    <n v="30102.3"/>
    <n v="1806.1379999999999"/>
    <n v="602.04600000000005"/>
    <n v="3612.2759999999998"/>
    <n v="9030.6899999999987"/>
    <n v="9933.759"/>
    <n v="55087.208999999995"/>
    <n v="2182.4167499999999"/>
    <n v="4364.8334999999997"/>
    <n v="0"/>
    <n v="165261.62699999998"/>
    <n v="2.7616438356164386"/>
    <n v="1836.2402999999999"/>
    <n v="101420.83410410958"/>
    <n v="266682.46110410953"/>
  </r>
  <r>
    <s v="G-7683"/>
    <x v="9"/>
    <s v="Sandy Mcgrady  "/>
    <d v="2015-12-08T00:00:00"/>
    <s v="Banda 16"/>
    <x v="2"/>
    <n v="16460"/>
    <n v="987.59999999999991"/>
    <n v="2304.4"/>
    <n v="1481.3999999999999"/>
    <n v="5267.2"/>
    <n v="4773.3999999999996"/>
    <n v="31274"/>
    <n v="1211.4559999999999"/>
    <n v="2422.9119999999998"/>
    <n v="0"/>
    <n v="93822"/>
    <n v="2.0712328767123287"/>
    <n v="1042.4666666666667"/>
    <n v="43183.824657534249"/>
    <n v="137005.82465753425"/>
  </r>
  <r>
    <s v="A07749"/>
    <x v="9"/>
    <s v="Porsche Lockamy  "/>
    <d v="2013-10-07T00:00:00"/>
    <s v="Banda 15"/>
    <x v="2"/>
    <n v="12546"/>
    <n v="878.22"/>
    <n v="501.84000000000003"/>
    <n v="627.30000000000007"/>
    <n v="3638.3399999999997"/>
    <n v="3261.96"/>
    <n v="21453.659999999996"/>
    <n v="817.99920000000009"/>
    <n v="1635.9984000000002"/>
    <n v="0"/>
    <n v="64360.979999999989"/>
    <n v="4.2410958904109588"/>
    <n v="715.12199999999984"/>
    <n v="60658.019506849298"/>
    <n v="125018.99950684929"/>
  </r>
  <r>
    <s v="R07924"/>
    <x v="9"/>
    <s v="Nena Custis  "/>
    <d v="2014-03-31T00:00:00"/>
    <s v="Banda 16"/>
    <x v="2"/>
    <n v="14841"/>
    <n v="1335.69"/>
    <n v="1632.51"/>
    <n v="1484.1000000000001"/>
    <n v="5639.58"/>
    <n v="4600.71"/>
    <n v="29533.589999999997"/>
    <n v="1156.1139000000001"/>
    <n v="2312.2278000000001"/>
    <n v="0"/>
    <n v="88600.76999999999"/>
    <n v="3.7616438356164386"/>
    <n v="984.45299999999986"/>
    <n v="74063.231178082191"/>
    <n v="162664.0011780822"/>
  </r>
  <r>
    <s v="L08244"/>
    <x v="9"/>
    <s v="Aisha Fermin  "/>
    <d v="2012-09-12T00:00:00"/>
    <s v="Banda 16"/>
    <x v="0"/>
    <n v="15856.500000000002"/>
    <n v="1427.085"/>
    <n v="1585.6500000000003"/>
    <n v="158.56500000000003"/>
    <n v="4598.3850000000002"/>
    <n v="4122.6900000000005"/>
    <n v="27748.875000000007"/>
    <n v="1059.2142000000001"/>
    <n v="2118.4284000000002"/>
    <n v="2118.4284000000002"/>
    <n v="83246.625000000029"/>
    <n v="5.3095890410958901"/>
    <n v="924.9625000000002"/>
    <n v="98223.415068493166"/>
    <n v="181470.0400684932"/>
  </r>
  <r>
    <s v="A-8144"/>
    <x v="9"/>
    <s v="Lyla Falzone  "/>
    <d v="2012-01-17T00:00:00"/>
    <s v="Banda 15"/>
    <x v="2"/>
    <n v="10093"/>
    <n v="908.37"/>
    <n v="807.44"/>
    <n v="605.57999999999993"/>
    <n v="3027.9"/>
    <n v="3330.69"/>
    <n v="18772.98"/>
    <n v="743.85410000000002"/>
    <n v="1487.7082"/>
    <n v="0"/>
    <n v="56318.94"/>
    <n v="5.9643835616438352"/>
    <n v="625.76599999999996"/>
    <n v="74646.168876712327"/>
    <n v="130965.10887671233"/>
  </r>
  <r>
    <s v="R-7564"/>
    <x v="9"/>
    <s v="Tyrell Herrmann  "/>
    <d v="2012-09-08T00:00:00"/>
    <s v="Banda 20"/>
    <x v="2"/>
    <n v="79322"/>
    <n v="6345.76"/>
    <n v="4759.32"/>
    <n v="1586.44"/>
    <n v="29349.14"/>
    <n v="19830.5"/>
    <n v="141193.15999999997"/>
    <n v="5298.7096000000001"/>
    <n v="10597.4192"/>
    <n v="0"/>
    <n v="423579.47999999992"/>
    <n v="5.3205479452054796"/>
    <n v="4706.438666666666"/>
    <n v="500816.65154337889"/>
    <n v="924396.13154337881"/>
  </r>
  <r>
    <s v="L-8148"/>
    <x v="9"/>
    <s v="Anastacia Delacruz  "/>
    <d v="2016-03-06T00:00:00"/>
    <s v="Banda 16"/>
    <x v="1"/>
    <n v="18048.600000000002"/>
    <n v="1443.8880000000001"/>
    <n v="902.43000000000018"/>
    <n v="2346.3180000000002"/>
    <n v="5053.6080000000011"/>
    <n v="5053.6080000000011"/>
    <n v="32848.452000000005"/>
    <n v="1286.8651800000002"/>
    <n v="2573.7303600000005"/>
    <n v="0"/>
    <n v="98545.356000000014"/>
    <n v="1.8273972602739725"/>
    <n v="1094.9484000000002"/>
    <n v="40018.114126027402"/>
    <n v="138563.47012602742"/>
  </r>
  <r>
    <s v="R-8365"/>
    <x v="9"/>
    <s v="Shenika Lamont  "/>
    <d v="2013-01-05T00:00:00"/>
    <s v="Banda 17"/>
    <x v="2"/>
    <n v="26611"/>
    <n v="2394.9899999999998"/>
    <n v="2128.88"/>
    <n v="3991.6499999999996"/>
    <n v="10378.290000000001"/>
    <n v="8781.630000000001"/>
    <n v="54286.44"/>
    <n v="2152.8298999999997"/>
    <n v="4305.6597999999994"/>
    <n v="0"/>
    <n v="162859.32"/>
    <n v="4.9945205479452053"/>
    <n v="1809.548"/>
    <n v="180756.49336986299"/>
    <n v="343615.81336986297"/>
  </r>
  <r>
    <s v="G-7880"/>
    <x v="9"/>
    <s v="Wade Landen  "/>
    <d v="2014-05-21T00:00:00"/>
    <s v="Banda 17"/>
    <x v="1"/>
    <n v="18984.600000000002"/>
    <n v="1898.4600000000003"/>
    <n v="2088.306"/>
    <n v="569.53800000000001"/>
    <n v="5695.38"/>
    <n v="5125.8420000000006"/>
    <n v="34362.126000000004"/>
    <n v="1325.12508"/>
    <n v="2650.2501600000001"/>
    <n v="0"/>
    <n v="103086.37800000001"/>
    <n v="3.6219178082191781"/>
    <n v="1145.4042000000002"/>
    <n v="82971.197391780835"/>
    <n v="186057.57539178085"/>
  </r>
  <r>
    <s v="L07728"/>
    <x v="9"/>
    <s v="Kandace Navin  "/>
    <d v="2016-01-22T00:00:00"/>
    <s v="Banda 18"/>
    <x v="4"/>
    <n v="52507.5"/>
    <n v="2625.375"/>
    <n v="3150.45"/>
    <n v="7351.0500000000011"/>
    <n v="14177.025000000001"/>
    <n v="21003"/>
    <n v="100814.39999999999"/>
    <n v="4121.8387500000008"/>
    <n v="8243.6775000000016"/>
    <n v="8243.6775000000016"/>
    <n v="302443.19999999995"/>
    <n v="1.9479452054794522"/>
    <n v="3360.48"/>
    <n v="130920.6180821918"/>
    <n v="433363.81808219175"/>
  </r>
  <r>
    <s v="R-7435"/>
    <x v="9"/>
    <s v="Enrique KeRHer  "/>
    <d v="2011-11-05T00:00:00"/>
    <s v="Banda 15"/>
    <x v="0"/>
    <n v="16311.900000000001"/>
    <n v="1631.1900000000003"/>
    <n v="815.59500000000014"/>
    <n v="652.47600000000011"/>
    <n v="5709.165"/>
    <n v="4077.9750000000004"/>
    <n v="29198.300999999999"/>
    <n v="1109.2092"/>
    <n v="2218.4184"/>
    <n v="2218.4184"/>
    <n v="87594.902999999991"/>
    <n v="6.1643835616438354"/>
    <n v="973.27670000000001"/>
    <n v="119993.01780821917"/>
    <n v="207587.92080821918"/>
  </r>
  <r>
    <s v="L07862"/>
    <x v="9"/>
    <s v="Heide Kardos  "/>
    <d v="2015-05-29T00:00:00"/>
    <s v="Banda 15"/>
    <x v="2"/>
    <n v="12851"/>
    <n v="771.06"/>
    <n v="899.57"/>
    <n v="1028.08"/>
    <n v="4112.32"/>
    <n v="3341.26"/>
    <n v="23003.29"/>
    <n v="876.43820000000005"/>
    <n v="1752.8764000000001"/>
    <n v="0"/>
    <n v="69009.87"/>
    <n v="2.6"/>
    <n v="766.77633333333335"/>
    <n v="39872.369333333336"/>
    <n v="108882.23933333333"/>
  </r>
  <r>
    <s v="A-7819"/>
    <x v="9"/>
    <s v="Audrie Ehlert  "/>
    <d v="2013-10-31T00:00:00"/>
    <s v="Banda 15"/>
    <x v="0"/>
    <n v="12415.7"/>
    <n v="993.25600000000009"/>
    <n v="869.09900000000016"/>
    <n v="620.78500000000008"/>
    <n v="3973.0240000000003"/>
    <n v="4221.3380000000006"/>
    <n v="23093.202000000001"/>
    <n v="912.5539500000001"/>
    <n v="1825.1079000000002"/>
    <n v="1825.1079000000002"/>
    <n v="69279.606"/>
    <n v="4.1753424657534248"/>
    <n v="769.77340000000004"/>
    <n v="64281.351320547954"/>
    <n v="133560.95732054795"/>
  </r>
  <r>
    <s v="A-8420"/>
    <x v="9"/>
    <s v="Shenika Lamont  "/>
    <d v="2017-08-28T00:00:00"/>
    <s v="Banda 15"/>
    <x v="0"/>
    <n v="11315.7"/>
    <n v="792.09900000000016"/>
    <n v="678.94200000000001"/>
    <n v="1357.884"/>
    <n v="4186.8090000000002"/>
    <n v="3055.2390000000005"/>
    <n v="21386.673000000003"/>
    <n v="821.5198200000001"/>
    <n v="1643.0396400000002"/>
    <n v="1643.0396400000002"/>
    <n v="64160.019000000008"/>
    <n v="0.34794520547945207"/>
    <n v="712.8891000000001"/>
    <n v="4960.926887671234"/>
    <n v="69120.945887671245"/>
  </r>
  <r>
    <s v="A07458"/>
    <x v="9"/>
    <s v="Wade Landen  "/>
    <d v="2011-07-22T00:00:00"/>
    <s v="Banda 15"/>
    <x v="0"/>
    <n v="14260.400000000001"/>
    <n v="855.62400000000002"/>
    <n v="1853.8520000000003"/>
    <n v="1568.6440000000002"/>
    <n v="4705.9320000000007"/>
    <n v="5418.9520000000002"/>
    <n v="28663.404000000002"/>
    <n v="1152.2403200000001"/>
    <n v="2304.4806400000002"/>
    <n v="2304.4806400000002"/>
    <n v="85990.212"/>
    <n v="6.4547945205479449"/>
    <n v="955.44680000000005"/>
    <n v="123344.25538630137"/>
    <n v="209334.46738630137"/>
  </r>
  <r>
    <s v="L08291"/>
    <x v="9"/>
    <s v="Concepcion Sevin  "/>
    <d v="2013-02-04T00:00:00"/>
    <s v="Banda 15"/>
    <x v="1"/>
    <n v="13605.300000000001"/>
    <n v="1224.4770000000001"/>
    <n v="1632.636"/>
    <n v="1496.5830000000001"/>
    <n v="3673.4310000000005"/>
    <n v="4761.8550000000005"/>
    <n v="26394.281999999999"/>
    <n v="1065.2949900000001"/>
    <n v="2130.5899800000002"/>
    <n v="0"/>
    <n v="79182.84599999999"/>
    <n v="4.912328767123288"/>
    <n v="879.80939999999998"/>
    <n v="86438.260504109581"/>
    <n v="165621.10650410957"/>
  </r>
  <r>
    <s v="L07806"/>
    <x v="9"/>
    <s v="Marinda Skelley  "/>
    <d v="2017-02-23T00:00:00"/>
    <s v="Banda 15"/>
    <x v="1"/>
    <n v="10202.4"/>
    <n v="816.19200000000001"/>
    <n v="612.14400000000001"/>
    <n v="306.072"/>
    <n v="3060.72"/>
    <n v="2652.6239999999998"/>
    <n v="17650.152000000002"/>
    <n v="672.33816000000002"/>
    <n v="1344.67632"/>
    <n v="0"/>
    <n v="52950.456000000006"/>
    <n v="0.8575342465753425"/>
    <n v="588.33840000000009"/>
    <n v="10090.406531506851"/>
    <n v="63040.862531506857"/>
  </r>
  <r>
    <s v="L07386"/>
    <x v="9"/>
    <s v="Aisha Fermin  "/>
    <d v="2014-10-26T00:00:00"/>
    <s v="Banda 15"/>
    <x v="1"/>
    <n v="8640.9"/>
    <n v="604.86300000000006"/>
    <n v="1296.135"/>
    <n v="604.86300000000006"/>
    <n v="3110.7239999999997"/>
    <n v="2419.4520000000002"/>
    <n v="16676.936999999998"/>
    <n v="640.29069000000004"/>
    <n v="1280.5813800000001"/>
    <n v="0"/>
    <n v="50030.810999999994"/>
    <n v="3.1890410958904107"/>
    <n v="555.89789999999994"/>
    <n v="35455.624964383554"/>
    <n v="85486.435964383549"/>
  </r>
  <r>
    <s v="A08484"/>
    <x v="9"/>
    <s v="Mayme Gorney  "/>
    <d v="2015-03-21T00:00:00"/>
    <s v="Banda 15"/>
    <x v="1"/>
    <n v="9779.4"/>
    <n v="488.97"/>
    <n v="1466.9099999999999"/>
    <n v="1173.528"/>
    <n v="3129.4079999999999"/>
    <n v="2933.8199999999997"/>
    <n v="18972.036"/>
    <n v="739.32263999999998"/>
    <n v="1478.64528"/>
    <n v="0"/>
    <n v="56916.108"/>
    <n v="2.7890410958904108"/>
    <n v="632.40120000000002"/>
    <n v="35275.858717808223"/>
    <n v="92191.966717808216"/>
  </r>
  <r>
    <s v="G07691"/>
    <x v="9"/>
    <s v="Coreen Washer  "/>
    <d v="2013-06-13T00:00:00"/>
    <s v="Banda 16"/>
    <x v="1"/>
    <n v="16750.8"/>
    <n v="1675.08"/>
    <n v="1675.08"/>
    <n v="1842.588"/>
    <n v="4857.7319999999991"/>
    <n v="5360.2560000000003"/>
    <n v="32161.536"/>
    <n v="1283.1112800000001"/>
    <n v="2566.2225600000002"/>
    <n v="0"/>
    <n v="96484.608000000007"/>
    <n v="4.558904109589041"/>
    <n v="1072.0512000000001"/>
    <n v="97747.572427397259"/>
    <n v="194232.18042739725"/>
  </r>
  <r>
    <s v="R-7383"/>
    <x v="9"/>
    <s v="Roosevelt Saleem  "/>
    <d v="2016-11-13T00:00:00"/>
    <s v="Banda 17"/>
    <x v="1"/>
    <n v="20876.400000000001"/>
    <n v="1878.876"/>
    <n v="1461.3480000000002"/>
    <n v="2505.1680000000001"/>
    <n v="6054.1559999999999"/>
    <n v="7097.9760000000006"/>
    <n v="39873.924000000006"/>
    <n v="1601.2198800000001"/>
    <n v="3202.4397600000002"/>
    <n v="0"/>
    <n v="119621.77200000003"/>
    <n v="1.1369863013698631"/>
    <n v="1329.1308000000001"/>
    <n v="30224.070246575346"/>
    <n v="149845.84224657537"/>
  </r>
  <r>
    <s v="A-7513"/>
    <x v="9"/>
    <s v="Cristopher Stroble  "/>
    <d v="2013-03-31T00:00:00"/>
    <s v="Banda 15"/>
    <x v="1"/>
    <n v="10223.1"/>
    <n v="920.07899999999995"/>
    <n v="204.46200000000002"/>
    <n v="511.15500000000003"/>
    <n v="3271.3920000000003"/>
    <n v="3578.085"/>
    <n v="18708.273000000001"/>
    <n v="744.24167999999997"/>
    <n v="1488.4833599999999"/>
    <n v="0"/>
    <n v="56124.819000000003"/>
    <n v="4.7616438356164386"/>
    <n v="623.60910000000001"/>
    <n v="59388.08853698631"/>
    <n v="115512.90753698631"/>
  </r>
  <r>
    <s v="G-7595"/>
    <x v="9"/>
    <s v="Earnest Anderton  "/>
    <d v="2011-03-10T00:00:00"/>
    <s v="Banda 16"/>
    <x v="2"/>
    <n v="18728"/>
    <n v="1498.24"/>
    <n v="374.56"/>
    <n v="1123.68"/>
    <n v="6742.08"/>
    <n v="7491.2000000000007"/>
    <n v="35957.760000000009"/>
    <n v="1449.5472"/>
    <n v="2899.0944"/>
    <n v="0"/>
    <n v="107873.28000000003"/>
    <n v="6.8219178082191778"/>
    <n v="1198.5920000000003"/>
    <n v="163533.92219178088"/>
    <n v="271407.2021917809"/>
  </r>
  <r>
    <s v="R-7764"/>
    <x v="9"/>
    <s v="Colene Apicella  "/>
    <d v="2016-05-02T00:00:00"/>
    <s v="Banda 17"/>
    <x v="1"/>
    <n v="23658.3"/>
    <n v="1892.664"/>
    <n v="3312.1620000000003"/>
    <n v="2129.2469999999998"/>
    <n v="6860.9069999999992"/>
    <n v="8753.5709999999999"/>
    <n v="46606.850999999995"/>
    <n v="1880.83485"/>
    <n v="3761.6696999999999"/>
    <n v="0"/>
    <n v="139820.55299999999"/>
    <n v="1.6712328767123288"/>
    <n v="1553.5616999999997"/>
    <n v="51927.267780821916"/>
    <n v="191747.8207808219"/>
  </r>
  <r>
    <s v="L07873"/>
    <x v="9"/>
    <s v="Erich Gattis  "/>
    <d v="2015-10-27T00:00:00"/>
    <s v="Banda 15"/>
    <x v="0"/>
    <n v="16382.300000000001"/>
    <n v="1474.4070000000002"/>
    <n v="819.11500000000012"/>
    <n v="163.82300000000001"/>
    <n v="6389.0970000000007"/>
    <n v="4914.6900000000005"/>
    <n v="30143.432000000008"/>
    <n v="1156.5903800000001"/>
    <n v="2313.1807600000002"/>
    <n v="2313.1807600000002"/>
    <n v="90430.296000000031"/>
    <n v="2.1863013698630138"/>
    <n v="1004.7810666666669"/>
    <n v="43935.08444931508"/>
    <n v="134365.38044931513"/>
  </r>
  <r>
    <s v="A07766"/>
    <x v="9"/>
    <s v="Mary Herb  "/>
    <d v="2012-01-26T00:00:00"/>
    <s v="Banda 15"/>
    <x v="3"/>
    <n v="8805.75"/>
    <n v="792.51749999999993"/>
    <n v="528.34500000000003"/>
    <n v="528.34500000000003"/>
    <n v="3170.0699999999997"/>
    <n v="3258.1275000000001"/>
    <n v="17083.154999999999"/>
    <n v="682.44562500000006"/>
    <n v="1364.8912500000001"/>
    <n v="0"/>
    <n v="51249.464999999997"/>
    <n v="5.9397260273972599"/>
    <n v="569.43849999999998"/>
    <n v="67646.173589041093"/>
    <n v="118895.63858904109"/>
  </r>
  <r>
    <s v="A-7355"/>
    <x v="9"/>
    <s v="Sterling Huston  "/>
    <d v="2016-05-29T00:00:00"/>
    <s v="Banda 16"/>
    <x v="0"/>
    <n v="21819.600000000002"/>
    <n v="1963.7640000000001"/>
    <n v="2618.3520000000003"/>
    <n v="2618.3520000000003"/>
    <n v="8509.6440000000002"/>
    <n v="6109.4880000000012"/>
    <n v="43639.199999999997"/>
    <n v="1691.0190000000002"/>
    <n v="3382.0380000000005"/>
    <n v="3382.0380000000005"/>
    <n v="130917.59999999999"/>
    <n v="1.5972602739726027"/>
    <n v="1454.6399999999999"/>
    <n v="46468.773698630132"/>
    <n v="177386.37369863014"/>
  </r>
  <r>
    <s v="L08041"/>
    <x v="9"/>
    <s v="Enrique KeRHer  "/>
    <d v="2013-08-07T00:00:00"/>
    <s v="Banda 15"/>
    <x v="0"/>
    <n v="17010.400000000001"/>
    <n v="1020.624"/>
    <n v="1530.9360000000001"/>
    <n v="1530.9360000000001"/>
    <n v="4422.7040000000006"/>
    <n v="6293.8480000000009"/>
    <n v="31809.448000000008"/>
    <n v="1282.5841599999999"/>
    <n v="2565.1683199999998"/>
    <n v="2565.1683199999998"/>
    <n v="95428.344000000026"/>
    <n v="4.4082191780821915"/>
    <n v="1060.3149333333336"/>
    <n v="93482.012478538818"/>
    <n v="188910.35647853883"/>
  </r>
  <r>
    <s v="R07933"/>
    <x v="9"/>
    <s v="Daysi Armas  "/>
    <d v="2017-10-18T00:00:00"/>
    <s v="Banda 15"/>
    <x v="0"/>
    <n v="16524.2"/>
    <n v="1487.1780000000001"/>
    <n v="2148.1460000000002"/>
    <n v="1156.6940000000002"/>
    <n v="4461.5340000000006"/>
    <n v="5287.7440000000006"/>
    <n v="31065.495999999999"/>
    <n v="1232.70532"/>
    <n v="2465.4106400000001"/>
    <n v="2465.4106400000001"/>
    <n v="93196.487999999998"/>
    <n v="0.20821917808219179"/>
    <n v="1035.5165333333332"/>
    <n v="4312.2880292237442"/>
    <n v="97508.776029223736"/>
  </r>
  <r>
    <s v="R07932"/>
    <x v="9"/>
    <s v="Sandy Mcgrady  "/>
    <d v="2016-08-10T00:00:00"/>
    <s v="Banda 16"/>
    <x v="0"/>
    <n v="22763.4"/>
    <n v="2048.7060000000001"/>
    <n v="1821.0720000000001"/>
    <n v="1593.4380000000003"/>
    <n v="7284.2880000000005"/>
    <n v="7739.5560000000014"/>
    <n v="43250.460000000006"/>
    <n v="1718.6367"/>
    <n v="3437.2734"/>
    <n v="3437.2734"/>
    <n v="129751.38000000002"/>
    <n v="1.3972602739726028"/>
    <n v="1441.6820000000002"/>
    <n v="40288.099726027409"/>
    <n v="170039.47972602744"/>
  </r>
  <r>
    <s v="L-8259"/>
    <x v="9"/>
    <s v="Shenika Lamont  "/>
    <d v="2013-09-23T00:00:00"/>
    <s v="Banda 18"/>
    <x v="0"/>
    <n v="36129.5"/>
    <n v="3251.6549999999997"/>
    <n v="722.59"/>
    <n v="5419.4250000000002"/>
    <n v="13729.210000000001"/>
    <n v="13006.619999999999"/>
    <n v="72259"/>
    <n v="2901.1988500000002"/>
    <n v="5802.3977000000004"/>
    <n v="5802.3977000000004"/>
    <n v="216777"/>
    <n v="4.279452054794521"/>
    <n v="2408.6333333333332"/>
    <n v="206152.61735159819"/>
    <n v="422929.61735159822"/>
  </r>
  <r>
    <s v="A-8366"/>
    <x v="9"/>
    <s v="Porsche Lockamy  "/>
    <d v="2017-01-21T00:00:00"/>
    <s v="Banda 18"/>
    <x v="0"/>
    <n v="34171.5"/>
    <n v="2733.7200000000003"/>
    <n v="2392.0050000000001"/>
    <n v="5125.7249999999995"/>
    <n v="11276.595000000001"/>
    <n v="11618.310000000001"/>
    <n v="67317.854999999996"/>
    <n v="2692.7141999999999"/>
    <n v="5385.4283999999998"/>
    <n v="5385.4283999999998"/>
    <n v="201953.565"/>
    <n v="0.94794520547945205"/>
    <n v="2243.9285"/>
    <n v="42542.425260273973"/>
    <n v="244495.99026027397"/>
  </r>
  <r>
    <s v="A07551"/>
    <x v="9"/>
    <s v="Adalberto Mcferrin  "/>
    <d v="2015-02-09T00:00:00"/>
    <s v="Banda 15"/>
    <x v="0"/>
    <n v="12850.2"/>
    <n v="1028.0160000000001"/>
    <n v="1413.5220000000002"/>
    <n v="899.51400000000012"/>
    <n v="4112.0640000000003"/>
    <n v="3983.5620000000004"/>
    <n v="24286.878000000001"/>
    <n v="950.91480000000001"/>
    <n v="1901.8296"/>
    <n v="1901.8296"/>
    <n v="72860.634000000005"/>
    <n v="2.8986301369863012"/>
    <n v="809.56259999999997"/>
    <n v="46932.451002739726"/>
    <n v="119793.08500273974"/>
  </r>
  <r>
    <s v="R07901"/>
    <x v="9"/>
    <s v="Noble Portis  "/>
    <d v="2011-08-03T00:00:00"/>
    <s v="Banda 15"/>
    <x v="2"/>
    <n v="8200"/>
    <n v="820"/>
    <n v="246"/>
    <n v="328"/>
    <n v="2542"/>
    <n v="2624"/>
    <n v="14760"/>
    <n v="581.37999999999988"/>
    <n v="1162.7599999999998"/>
    <n v="0"/>
    <n v="44280"/>
    <n v="6.4219178082191783"/>
    <n v="492"/>
    <n v="63191.671232876717"/>
    <n v="107471.67123287672"/>
  </r>
  <r>
    <s v="G-7844"/>
    <x v="9"/>
    <s v="Jeni Buchman  "/>
    <d v="2016-07-18T00:00:00"/>
    <s v="Banda 17"/>
    <x v="2"/>
    <n v="32188"/>
    <n v="2575.04"/>
    <n v="4506.3200000000006"/>
    <n v="1609.4"/>
    <n v="12231.44"/>
    <n v="11265.8"/>
    <n v="64376"/>
    <n v="2536.4143999999997"/>
    <n v="5072.8287999999993"/>
    <n v="0"/>
    <n v="193128"/>
    <n v="1.4602739726027398"/>
    <n v="2145.8666666666668"/>
    <n v="62671.064840182655"/>
    <n v="255799.06484018266"/>
  </r>
  <r>
    <s v="G07495"/>
    <x v="9"/>
    <s v="Audrie Ehlert  "/>
    <d v="2017-01-08T00:00:00"/>
    <s v="Banda 15"/>
    <x v="2"/>
    <n v="11593"/>
    <n v="695.57999999999993"/>
    <n v="1623.0200000000002"/>
    <n v="1507.0900000000001"/>
    <n v="3593.83"/>
    <n v="3361.97"/>
    <n v="22374.49"/>
    <n v="872.9529"/>
    <n v="1745.9058"/>
    <n v="0"/>
    <n v="67123.47"/>
    <n v="0.98356164383561639"/>
    <n v="745.81633333333343"/>
    <n v="14671.126776255709"/>
    <n v="81794.596776255712"/>
  </r>
  <r>
    <s v="G08401"/>
    <x v="9"/>
    <s v="Davina Farraj  "/>
    <d v="2012-03-02T00:00:00"/>
    <s v="Banda 16"/>
    <x v="1"/>
    <n v="15532.2"/>
    <n v="1087.2540000000001"/>
    <n v="1553.2200000000003"/>
    <n v="310.64400000000001"/>
    <n v="6212.880000000001"/>
    <n v="4193.6940000000004"/>
    <n v="28889.892000000003"/>
    <n v="1088.8072200000001"/>
    <n v="2177.6144400000003"/>
    <n v="0"/>
    <n v="86669.676000000007"/>
    <n v="5.8410958904109593"/>
    <n v="962.99640000000011"/>
    <n v="112499.08629041098"/>
    <n v="199168.76229041099"/>
  </r>
  <r>
    <s v="A08301"/>
    <x v="9"/>
    <s v="Saundra Smiddy  "/>
    <d v="2015-10-13T00:00:00"/>
    <s v="Banda 15"/>
    <x v="2"/>
    <n v="12755"/>
    <n v="637.75"/>
    <n v="1403.05"/>
    <n v="127.55"/>
    <n v="4974.45"/>
    <n v="4464.25"/>
    <n v="24362.05"/>
    <n v="945.14549999999986"/>
    <n v="1890.2909999999997"/>
    <n v="0"/>
    <n v="73086.149999999994"/>
    <n v="2.2246575342465755"/>
    <n v="812.06833333333327"/>
    <n v="36131.478721461186"/>
    <n v="109217.62872146118"/>
  </r>
  <r>
    <s v="G-8109"/>
    <x v="9"/>
    <s v="Geraldo Marty  "/>
    <d v="2012-10-18T00:00:00"/>
    <s v="Banda 19"/>
    <x v="2"/>
    <n v="46915"/>
    <n v="4222.3499999999995"/>
    <n v="5629.8"/>
    <n v="1407.45"/>
    <n v="15481.95"/>
    <n v="12667.050000000001"/>
    <n v="86323.6"/>
    <n v="3307.5075000000002"/>
    <n v="6615.0150000000003"/>
    <n v="0"/>
    <n v="258970.80000000002"/>
    <n v="5.2109589041095887"/>
    <n v="2877.4533333333334"/>
    <n v="299885.821369863"/>
    <n v="558856.62136986305"/>
  </r>
  <r>
    <s v="L07789"/>
    <x v="9"/>
    <s v="Daysi Armas  "/>
    <d v="2017-02-15T00:00:00"/>
    <s v="Banda 17"/>
    <x v="1"/>
    <n v="28933.200000000001"/>
    <n v="2893.32"/>
    <n v="867.99599999999998"/>
    <n v="1157.328"/>
    <n v="8679.9599999999991"/>
    <n v="9837.2880000000005"/>
    <n v="52369.091999999997"/>
    <n v="2083.1904"/>
    <n v="4166.3807999999999"/>
    <n v="0"/>
    <n v="157107.27599999998"/>
    <n v="0.8794520547945206"/>
    <n v="1745.6363999999999"/>
    <n v="30704.07037808219"/>
    <n v="187811.34637808218"/>
  </r>
  <r>
    <s v="G-7554"/>
    <x v="9"/>
    <s v="Graciela Hufford  "/>
    <d v="2012-10-18T00:00:00"/>
    <s v="Banda 15"/>
    <x v="2"/>
    <n v="13464"/>
    <n v="942.48000000000013"/>
    <n v="269.28000000000003"/>
    <n v="134.64000000000001"/>
    <n v="3769.9200000000005"/>
    <n v="4847.04"/>
    <n v="23427.360000000001"/>
    <n v="930.36240000000009"/>
    <n v="1860.7248000000002"/>
    <n v="0"/>
    <n v="70282.080000000002"/>
    <n v="5.2109589041095887"/>
    <n v="780.91200000000003"/>
    <n v="81386.006794520552"/>
    <n v="151668.08679452055"/>
  </r>
  <r>
    <s v="G-7982"/>
    <x v="9"/>
    <s v="Veola Frase  "/>
    <d v="2014-07-18T00:00:00"/>
    <s v="Banda 15"/>
    <x v="1"/>
    <n v="7860.6"/>
    <n v="471.63600000000002"/>
    <n v="1021.878"/>
    <n v="314.42400000000004"/>
    <n v="2515.3920000000003"/>
    <n v="3065.6340000000005"/>
    <n v="15249.564000000002"/>
    <n v="610.76862000000006"/>
    <n v="1221.5372400000001"/>
    <n v="0"/>
    <n v="45748.69200000001"/>
    <n v="3.463013698630137"/>
    <n v="508.31880000000007"/>
    <n v="35206.299353424663"/>
    <n v="80954.991353424673"/>
  </r>
  <r>
    <s v="A-8168"/>
    <x v="9"/>
    <s v="Anastacia Delacruz  "/>
    <d v="2014-04-08T00:00:00"/>
    <s v="Banda 15"/>
    <x v="4"/>
    <n v="14962.5"/>
    <n v="748.125"/>
    <n v="299.25"/>
    <n v="748.125"/>
    <n v="4339.125"/>
    <n v="4788"/>
    <n v="25885.125"/>
    <n v="1008.4725000000001"/>
    <n v="2016.9450000000002"/>
    <n v="2016.9450000000002"/>
    <n v="77655.375"/>
    <n v="3.7397260273972601"/>
    <n v="862.83749999999998"/>
    <n v="64535.517123287667"/>
    <n v="142190.89212328766"/>
  </r>
  <r>
    <s v="R07456"/>
    <x v="9"/>
    <s v="Mayra Stead  "/>
    <d v="2017-05-29T00:00:00"/>
    <s v="Banda 16"/>
    <x v="1"/>
    <n v="13788.9"/>
    <n v="1241.001"/>
    <n v="1654.6679999999999"/>
    <n v="551.55600000000004"/>
    <n v="4826.1149999999998"/>
    <n v="4274.5590000000002"/>
    <n v="26336.798999999999"/>
    <n v="1025.8941600000001"/>
    <n v="2051.7883200000001"/>
    <n v="0"/>
    <n v="79010.396999999997"/>
    <n v="0.59726027397260273"/>
    <n v="877.89329999999995"/>
    <n v="10486.615857534245"/>
    <n v="89497.012857534239"/>
  </r>
  <r>
    <s v="L-8246"/>
    <x v="9"/>
    <s v="Elma Matheney  "/>
    <d v="2013-05-29T00:00:00"/>
    <s v="Banda 15"/>
    <x v="2"/>
    <n v="13464"/>
    <n v="1211.76"/>
    <n v="1077.1200000000001"/>
    <n v="1481.04"/>
    <n v="5250.96"/>
    <n v="3904.56"/>
    <n v="26389.440000000002"/>
    <n v="1024.6104"/>
    <n v="2049.2208000000001"/>
    <n v="0"/>
    <n v="79168.320000000007"/>
    <n v="4.5999999999999996"/>
    <n v="879.64800000000002"/>
    <n v="80927.615999999995"/>
    <n v="160095.93599999999"/>
  </r>
  <r>
    <s v="G-7822"/>
    <x v="9"/>
    <s v="Margareta Schwing  "/>
    <d v="2012-03-28T00:00:00"/>
    <s v="Banda 15"/>
    <x v="0"/>
    <n v="12802.900000000001"/>
    <n v="1024.2320000000002"/>
    <n v="384.08700000000005"/>
    <n v="1024.2320000000002"/>
    <n v="3200.7250000000004"/>
    <n v="4224.9570000000003"/>
    <n v="22661.133000000002"/>
    <n v="903.88473999999997"/>
    <n v="1807.7694799999999"/>
    <n v="1807.7694799999999"/>
    <n v="67983.399000000005"/>
    <n v="5.7698630136986298"/>
    <n v="755.37110000000007"/>
    <n v="87167.755430136996"/>
    <n v="155151.15443013702"/>
  </r>
  <r>
    <s v="G-7513"/>
    <x v="9"/>
    <s v="January Heslop  "/>
    <d v="2010-12-17T00:00:00"/>
    <s v="Banda 15"/>
    <x v="2"/>
    <n v="14080"/>
    <n v="985.60000000000014"/>
    <n v="563.20000000000005"/>
    <n v="422.4"/>
    <n v="4505.6000000000004"/>
    <n v="3520"/>
    <n v="24076.800000000003"/>
    <n v="906.75199999999995"/>
    <n v="1813.5039999999999"/>
    <n v="0"/>
    <n v="72230.400000000009"/>
    <n v="7.0493150684931507"/>
    <n v="802.56000000000006"/>
    <n v="113149.96602739727"/>
    <n v="185380.36602739728"/>
  </r>
  <r>
    <s v="L07850"/>
    <x v="9"/>
    <s v="Leontine Longacre  "/>
    <d v="2012-03-28T00:00:00"/>
    <s v="Banda 17"/>
    <x v="2"/>
    <n v="26684"/>
    <n v="1334.2"/>
    <n v="1601.04"/>
    <n v="1067.3600000000001"/>
    <n v="6671"/>
    <n v="8272.0399999999991"/>
    <n v="45629.640000000007"/>
    <n v="1777.1544000000001"/>
    <n v="3554.3088000000002"/>
    <n v="0"/>
    <n v="136888.92000000001"/>
    <n v="5.7698630136986298"/>
    <n v="1520.9880000000003"/>
    <n v="175517.84810958907"/>
    <n v="312406.76810958912"/>
  </r>
  <r>
    <s v="G-7604"/>
    <x v="9"/>
    <s v="Kimi Witter  "/>
    <d v="2011-01-25T00:00:00"/>
    <s v="Banda 18"/>
    <x v="2"/>
    <n v="44991"/>
    <n v="2249.5500000000002"/>
    <n v="3149.3700000000003"/>
    <n v="4949.01"/>
    <n v="16196.76"/>
    <n v="11247.75"/>
    <n v="82783.44"/>
    <n v="3131.3735999999999"/>
    <n v="6262.7471999999998"/>
    <n v="0"/>
    <n v="248350.32"/>
    <n v="6.9424657534246572"/>
    <n v="2759.4479999999999"/>
    <n v="383147.46476712328"/>
    <n v="631497.78476712329"/>
  </r>
  <r>
    <s v="A-8265"/>
    <x v="9"/>
    <s v="Heide Kardos  "/>
    <d v="2016-02-01T00:00:00"/>
    <s v="Banda 15"/>
    <x v="0"/>
    <n v="16769.5"/>
    <n v="1676.95"/>
    <n v="1509.2549999999999"/>
    <n v="2347.73"/>
    <n v="5198.5450000000001"/>
    <n v="5533.9350000000004"/>
    <n v="33035.915000000001"/>
    <n v="1324.7904999999998"/>
    <n v="2649.5809999999997"/>
    <n v="2649.5809999999997"/>
    <n v="99107.744999999995"/>
    <n v="1.9205479452054794"/>
    <n v="1101.1971666666666"/>
    <n v="42298.039114155246"/>
    <n v="141405.78411415525"/>
  </r>
  <r>
    <s v="G-8301"/>
    <x v="9"/>
    <s v="Adelia Monty  "/>
    <d v="2015-05-28T00:00:00"/>
    <s v="Banda 16"/>
    <x v="4"/>
    <n v="27721.25"/>
    <n v="1386.0625"/>
    <n v="1386.0625"/>
    <n v="2217.7000000000003"/>
    <n v="9148.0125000000007"/>
    <n v="9425.2250000000004"/>
    <n v="51284.3125"/>
    <n v="2015.334875"/>
    <n v="4030.66975"/>
    <n v="4030.66975"/>
    <n v="153852.9375"/>
    <n v="2.6027397260273974"/>
    <n v="1709.4770833333334"/>
    <n v="88986.478310502309"/>
    <n v="242839.41581050231"/>
  </r>
  <r>
    <s v="R08420"/>
    <x v="9"/>
    <s v="Shonta Stefan  "/>
    <d v="2012-02-06T00:00:00"/>
    <s v="Banda 15"/>
    <x v="2"/>
    <n v="9283"/>
    <n v="649.81000000000006"/>
    <n v="464.15000000000003"/>
    <n v="1299.6200000000001"/>
    <n v="3063.3900000000003"/>
    <n v="2320.75"/>
    <n v="17080.72"/>
    <n v="655.37980000000005"/>
    <n v="1310.7596000000001"/>
    <n v="0"/>
    <n v="51242.16"/>
    <n v="5.9095890410958907"/>
    <n v="569.35733333333337"/>
    <n v="67293.35715068494"/>
    <n v="118535.51715068494"/>
  </r>
  <r>
    <s v="R-8428"/>
    <x v="9"/>
    <s v="Margareta Schwing  "/>
    <d v="2012-03-12T00:00:00"/>
    <s v="Banda 15"/>
    <x v="2"/>
    <n v="11528"/>
    <n v="1152.8"/>
    <n v="1152.8"/>
    <n v="1613.92"/>
    <n v="4611.2"/>
    <n v="3919.5200000000004"/>
    <n v="23978.239999999998"/>
    <n v="954.51840000000016"/>
    <n v="1909.0368000000003"/>
    <n v="0"/>
    <n v="71934.720000000001"/>
    <n v="5.8136986301369866"/>
    <n v="799.27466666666658"/>
    <n v="92934.840694063925"/>
    <n v="164869.56069406393"/>
  </r>
  <r>
    <s v="R-7839"/>
    <x v="9"/>
    <s v="Hanh Kohut  "/>
    <d v="2012-12-09T00:00:00"/>
    <s v="Banda 20"/>
    <x v="2"/>
    <n v="118517"/>
    <n v="9481.36"/>
    <n v="9481.36"/>
    <n v="5925.85"/>
    <n v="29629.25"/>
    <n v="41480.949999999997"/>
    <n v="214515.77000000002"/>
    <n v="8592.4825000000001"/>
    <n v="17184.965"/>
    <n v="0"/>
    <n v="643547.31000000006"/>
    <n v="5.0684931506849313"/>
    <n v="7150.5256666666673"/>
    <n v="724847.80730593612"/>
    <n v="1368395.1173059363"/>
  </r>
  <r>
    <s v="R-8021"/>
    <x v="9"/>
    <s v="Kristan Botelho  "/>
    <d v="2014-03-19T00:00:00"/>
    <s v="Banda 15"/>
    <x v="1"/>
    <n v="11330.1"/>
    <n v="1133.01"/>
    <n v="679.80600000000004"/>
    <n v="1699.5150000000001"/>
    <n v="3738.9330000000004"/>
    <n v="4078.8359999999998"/>
    <n v="22660.2"/>
    <n v="917.73810000000003"/>
    <n v="1835.4762000000001"/>
    <n v="0"/>
    <n v="67980.600000000006"/>
    <n v="3.7945205479452055"/>
    <n v="755.34"/>
    <n v="57323.063013698636"/>
    <n v="125303.66301369865"/>
  </r>
  <r>
    <s v="R08447"/>
    <x v="9"/>
    <s v="Aretha Newbern  "/>
    <d v="2017-05-20T00:00:00"/>
    <s v="Banda 16"/>
    <x v="3"/>
    <n v="14978.25"/>
    <n v="898.69499999999994"/>
    <n v="449.34749999999997"/>
    <n v="1048.4775000000002"/>
    <n v="4643.2574999999997"/>
    <n v="4193.9100000000008"/>
    <n v="26211.9375"/>
    <n v="1006.5383999999999"/>
    <n v="2013.0767999999998"/>
    <n v="0"/>
    <n v="78635.8125"/>
    <n v="0.62191780821917808"/>
    <n v="873.73125000000005"/>
    <n v="10867.780479452054"/>
    <n v="89503.592979452049"/>
  </r>
  <r>
    <s v="L08343"/>
    <x v="9"/>
    <s v="Anastacia Delacruz  "/>
    <d v="2016-10-11T00:00:00"/>
    <s v="Banda 15"/>
    <x v="1"/>
    <n v="12702.6"/>
    <n v="889.18200000000013"/>
    <n v="1524.3119999999999"/>
    <n v="1143.2339999999999"/>
    <n v="3810.7799999999997"/>
    <n v="3556.7280000000005"/>
    <n v="23626.835999999999"/>
    <n v="915.85746000000017"/>
    <n v="1831.7149200000003"/>
    <n v="0"/>
    <n v="70880.508000000002"/>
    <n v="1.2273972602739727"/>
    <n v="787.56119999999999"/>
    <n v="19333.009183561644"/>
    <n v="90213.517183561649"/>
  </r>
  <r>
    <s v="L07465"/>
    <x v="9"/>
    <s v="Elma Matheney  "/>
    <d v="2013-05-15T00:00:00"/>
    <s v="Banda 18"/>
    <x v="0"/>
    <n v="39312.9"/>
    <n v="3931.2900000000004"/>
    <n v="786.25800000000004"/>
    <n v="3145.0320000000002"/>
    <n v="12186.999"/>
    <n v="11793.87"/>
    <n v="71156.349000000002"/>
    <n v="2795.1471900000001"/>
    <n v="5590.2943800000003"/>
    <n v="5590.2943800000003"/>
    <n v="213469.04700000002"/>
    <n v="4.6383561643835618"/>
    <n v="2371.8782999999999"/>
    <n v="220032.32667945206"/>
    <n v="433501.37367945211"/>
  </r>
  <r>
    <s v="R-7930"/>
    <x v="9"/>
    <s v="Jeni Buchman  "/>
    <d v="2016-11-10T00:00:00"/>
    <s v="Banda 16"/>
    <x v="3"/>
    <n v="14808"/>
    <n v="1480.8000000000002"/>
    <n v="2221.1999999999998"/>
    <n v="1925.04"/>
    <n v="4738.5600000000004"/>
    <n v="4146.2400000000007"/>
    <n v="29319.840000000004"/>
    <n v="1150.5816"/>
    <n v="2301.1632"/>
    <n v="0"/>
    <n v="87959.520000000019"/>
    <n v="1.1452054794520548"/>
    <n v="977.32800000000009"/>
    <n v="22384.827616438357"/>
    <n v="110344.34761643838"/>
  </r>
  <r>
    <s v="R08026"/>
    <x v="9"/>
    <s v="Aisha Fermin  "/>
    <d v="2011-02-13T00:00:00"/>
    <s v="Banda 15"/>
    <x v="4"/>
    <n v="13233.75"/>
    <n v="1323.375"/>
    <n v="1455.7125000000001"/>
    <n v="1191.0374999999999"/>
    <n v="3573.1125000000002"/>
    <n v="4234.8"/>
    <n v="25011.787499999999"/>
    <n v="997.82475000000011"/>
    <n v="1995.6495000000002"/>
    <n v="1995.6495000000002"/>
    <n v="75035.362499999988"/>
    <n v="6.8904109589041092"/>
    <n v="833.72624999999994"/>
    <n v="114894.32979452053"/>
    <n v="189929.6922945205"/>
  </r>
  <r>
    <s v="L08015"/>
    <x v="9"/>
    <s v="Porsche Lockamy  "/>
    <d v="2012-02-18T00:00:00"/>
    <s v="Banda 15"/>
    <x v="1"/>
    <n v="10021.5"/>
    <n v="501.07500000000005"/>
    <n v="801.72"/>
    <n v="1503.2249999999999"/>
    <n v="3908.3850000000002"/>
    <n v="2605.59"/>
    <n v="19341.494999999999"/>
    <n v="737.58240000000001"/>
    <n v="1475.1648"/>
    <n v="0"/>
    <n v="58024.485000000001"/>
    <n v="5.8767123287671232"/>
    <n v="644.7165"/>
    <n v="75776.268082191775"/>
    <n v="133800.75308219178"/>
  </r>
  <r>
    <s v="G-7600"/>
    <x v="9"/>
    <s v="Tyrell Herrmann  "/>
    <d v="2012-06-14T00:00:00"/>
    <s v="Banda 15"/>
    <x v="1"/>
    <n v="8523.9"/>
    <n v="511.43399999999997"/>
    <n v="170.47800000000001"/>
    <n v="937.62900000000002"/>
    <n v="2130.9749999999999"/>
    <n v="2471.9309999999996"/>
    <n v="14746.346999999998"/>
    <n v="577.06803000000002"/>
    <n v="1154.13606"/>
    <n v="0"/>
    <n v="44239.040999999997"/>
    <n v="5.5561643835616437"/>
    <n v="491.54489999999993"/>
    <n v="54622.085326027394"/>
    <n v="98861.126326027384"/>
  </r>
  <r>
    <s v="R07430"/>
    <x v="9"/>
    <s v="Adalberto Mcferrin  "/>
    <d v="2012-06-25T00:00:00"/>
    <s v="Banda 15"/>
    <x v="2"/>
    <n v="9892"/>
    <n v="494.6"/>
    <n v="692.44"/>
    <n v="989.2"/>
    <n v="3758.96"/>
    <n v="3462.2"/>
    <n v="19289.400000000001"/>
    <n v="758.71640000000002"/>
    <n v="1517.4328"/>
    <n v="0"/>
    <n v="57868.200000000004"/>
    <n v="5.5260273972602736"/>
    <n v="642.98"/>
    <n v="71062.501917808215"/>
    <n v="128930.70191780821"/>
  </r>
  <r>
    <s v="R07836"/>
    <x v="9"/>
    <s v="Nena Custis  "/>
    <d v="2012-01-13T00:00:00"/>
    <s v="Banda 15"/>
    <x v="1"/>
    <n v="13109.4"/>
    <n v="1179.846"/>
    <n v="1966.4099999999999"/>
    <n v="786.56399999999996"/>
    <n v="3801.7259999999997"/>
    <n v="4326.1019999999999"/>
    <n v="25170.047999999995"/>
    <n v="998.93628000000012"/>
    <n v="1997.8725600000002"/>
    <n v="0"/>
    <n v="75510.143999999986"/>
    <n v="5.9753424657534246"/>
    <n v="839.00159999999983"/>
    <n v="100266.43778630135"/>
    <n v="175776.58178630134"/>
  </r>
  <r>
    <s v="R07639"/>
    <x v="9"/>
    <s v="Enrique KeRHer  "/>
    <d v="2012-10-09T00:00:00"/>
    <s v="Banda 15"/>
    <x v="0"/>
    <n v="15932.400000000001"/>
    <n v="1433.9160000000002"/>
    <n v="1752.5640000000001"/>
    <n v="955.94400000000007"/>
    <n v="5894.9880000000003"/>
    <n v="4142.4240000000009"/>
    <n v="30112.236000000004"/>
    <n v="1148.7260400000002"/>
    <n v="2297.4520800000005"/>
    <n v="2297.4520800000005"/>
    <n v="90336.708000000013"/>
    <n v="5.2356164383561641"/>
    <n v="1003.7412000000002"/>
    <n v="105104.07853150686"/>
    <n v="195440.78653150686"/>
  </r>
  <r>
    <s v="G-7494"/>
    <x v="9"/>
    <s v="Elton Verrier  "/>
    <d v="2017-02-14T00:00:00"/>
    <s v="Banda 15"/>
    <x v="2"/>
    <n v="13306"/>
    <n v="931.42000000000007"/>
    <n v="1995.8999999999999"/>
    <n v="1862.8400000000001"/>
    <n v="5322.4000000000005"/>
    <n v="4790.16"/>
    <n v="28208.720000000001"/>
    <n v="1123.0264000000002"/>
    <n v="2246.0528000000004"/>
    <n v="0"/>
    <n v="84626.16"/>
    <n v="0.88219178082191785"/>
    <n v="940.29066666666665"/>
    <n v="16590.333954337901"/>
    <n v="101216.4939543379"/>
  </r>
  <r>
    <s v="A-7738"/>
    <x v="9"/>
    <s v="Kristan Botelho  "/>
    <d v="2014-03-05T00:00:00"/>
    <s v="Banda 15"/>
    <x v="1"/>
    <n v="8778.6"/>
    <n v="438.93000000000006"/>
    <n v="790.07399999999996"/>
    <n v="175.572"/>
    <n v="2194.65"/>
    <n v="3072.5099999999998"/>
    <n v="15450.336000000001"/>
    <n v="610.99055999999996"/>
    <n v="1221.9811199999999"/>
    <n v="0"/>
    <n v="46351.008000000002"/>
    <n v="3.8328767123287673"/>
    <n v="515.01120000000003"/>
    <n v="39479.488701369868"/>
    <n v="85830.496701369877"/>
  </r>
  <r>
    <s v="G-7961"/>
    <x v="9"/>
    <s v="Marinda Skelley  "/>
    <d v="2014-03-04T00:00:00"/>
    <s v="Banda 15"/>
    <x v="2"/>
    <n v="13302"/>
    <n v="1330.2"/>
    <n v="1064.1600000000001"/>
    <n v="1596.24"/>
    <n v="3990.6"/>
    <n v="3591.5400000000004"/>
    <n v="24874.74"/>
    <n v="972.37620000000004"/>
    <n v="1944.7524000000001"/>
    <n v="0"/>
    <n v="74624.22"/>
    <n v="3.8356164383561642"/>
    <n v="829.15800000000002"/>
    <n v="63606.641095890409"/>
    <n v="138230.8610958904"/>
  </r>
  <r>
    <s v="A-8488"/>
    <x v="9"/>
    <s v="Herlinda Thorp  "/>
    <d v="2015-08-15T00:00:00"/>
    <s v="Banda 16"/>
    <x v="2"/>
    <n v="15077"/>
    <n v="1055.3900000000001"/>
    <n v="1507.7"/>
    <n v="301.54000000000002"/>
    <n v="5729.26"/>
    <n v="5880.0300000000007"/>
    <n v="29550.92"/>
    <n v="1174.4983000000002"/>
    <n v="2348.9966000000004"/>
    <n v="0"/>
    <n v="88652.76"/>
    <n v="2.3863013698630136"/>
    <n v="985.03066666666666"/>
    <n v="47011.600584474887"/>
    <n v="135664.36058447487"/>
  </r>
  <r>
    <s v="G-8222"/>
    <x v="10"/>
    <s v="Audrea Franke  "/>
    <d v="2012-01-24T00:00:00"/>
    <s v="Banda 18"/>
    <x v="2"/>
    <n v="37202"/>
    <n v="3720.2000000000003"/>
    <n v="3348.18"/>
    <n v="4836.26"/>
    <n v="12276.66"/>
    <n v="9672.52"/>
    <n v="71055.820000000007"/>
    <n v="2760.3883999999998"/>
    <n v="5520.7767999999996"/>
    <n v="0"/>
    <n v="213167.46000000002"/>
    <n v="5.9452054794520546"/>
    <n v="2368.5273333333334"/>
    <n v="281627.63360730594"/>
    <n v="494795.09360730596"/>
  </r>
  <r>
    <s v="G07727"/>
    <x v="10"/>
    <s v="Geraldo Marty  "/>
    <d v="2015-05-12T00:00:00"/>
    <s v="Banda 17"/>
    <x v="4"/>
    <n v="28205"/>
    <n v="2820.5"/>
    <n v="2820.5"/>
    <n v="1692.3"/>
    <n v="7051.25"/>
    <n v="8179.45"/>
    <n v="50769"/>
    <n v="1996.914"/>
    <n v="3993.828"/>
    <n v="3993.828"/>
    <n v="152307"/>
    <n v="2.6465753424657534"/>
    <n v="1692.3"/>
    <n v="89575.989041095891"/>
    <n v="241882.98904109589"/>
  </r>
  <r>
    <s v="A08054"/>
    <x v="10"/>
    <s v="Lean Hersom  "/>
    <d v="2016-07-15T00:00:00"/>
    <s v="Banda 19"/>
    <x v="4"/>
    <n v="65072.5"/>
    <n v="6507.25"/>
    <n v="5205.8"/>
    <n v="8459.4250000000011"/>
    <n v="18871.024999999998"/>
    <n v="24727.55"/>
    <n v="128843.55"/>
    <n v="5270.8725000000004"/>
    <n v="10541.745000000001"/>
    <n v="10541.745000000001"/>
    <n v="386530.65"/>
    <n v="1.4684931506849315"/>
    <n v="4294.7849999999999"/>
    <n v="126137.24712328767"/>
    <n v="512667.89712328766"/>
  </r>
  <r>
    <s v="G07469"/>
    <x v="10"/>
    <s v="Edwardo Hardrick  "/>
    <d v="2016-11-11T00:00:00"/>
    <s v="Banda 15"/>
    <x v="1"/>
    <n v="9607.5"/>
    <n v="576.44999999999993"/>
    <n v="768.6"/>
    <n v="384.3"/>
    <n v="2497.9500000000003"/>
    <n v="2497.9500000000003"/>
    <n v="16332.750000000002"/>
    <n v="622.56600000000003"/>
    <n v="1245.1320000000001"/>
    <n v="0"/>
    <n v="48998.250000000007"/>
    <n v="1.1424657534246576"/>
    <n v="544.42500000000007"/>
    <n v="12439.738356164387"/>
    <n v="61437.988356164395"/>
  </r>
  <r>
    <s v="G-7443"/>
    <x v="10"/>
    <s v="Anastacia Delacruz  "/>
    <d v="2011-08-04T00:00:00"/>
    <s v="Banda 15"/>
    <x v="2"/>
    <n v="10287"/>
    <n v="720.09"/>
    <n v="514.35"/>
    <n v="1131.57"/>
    <n v="4011.9300000000003"/>
    <n v="2571.75"/>
    <n v="19236.690000000002"/>
    <n v="729.34830000000011"/>
    <n v="1458.6966000000002"/>
    <n v="0"/>
    <n v="57710.070000000007"/>
    <n v="6.419178082191781"/>
    <n v="641.22300000000007"/>
    <n v="82322.492547945207"/>
    <n v="140032.56254794521"/>
  </r>
  <r>
    <s v="G-8293"/>
    <x v="10"/>
    <s v="Tomoko Parente  "/>
    <d v="2013-05-20T00:00:00"/>
    <s v="Banda 20"/>
    <x v="1"/>
    <n v="57518.1"/>
    <n v="5751.81"/>
    <n v="3451.0859999999998"/>
    <n v="5751.81"/>
    <n v="17255.43"/>
    <n v="18405.792000000001"/>
    <n v="108134.02800000001"/>
    <n v="4302.3538800000006"/>
    <n v="8604.7077600000011"/>
    <n v="0"/>
    <n v="324402.08400000003"/>
    <n v="4.624657534246575"/>
    <n v="3604.4676000000004"/>
    <n v="333388.56486575346"/>
    <n v="657790.64886575355"/>
  </r>
  <r>
    <s v="L08491"/>
    <x v="10"/>
    <s v="Valeria Boothby  "/>
    <d v="2014-08-21T00:00:00"/>
    <s v="Banda 17"/>
    <x v="2"/>
    <n v="26934"/>
    <n v="1346.7"/>
    <n v="808.02"/>
    <n v="2693.4"/>
    <n v="6733.5"/>
    <n v="9696.24"/>
    <n v="48211.86"/>
    <n v="1936.5545999999999"/>
    <n v="3873.1091999999999"/>
    <n v="0"/>
    <n v="144635.58000000002"/>
    <n v="3.3698630136986303"/>
    <n v="1607.0620000000001"/>
    <n v="108311.57589041097"/>
    <n v="252947.155890411"/>
  </r>
  <r>
    <s v="A07649"/>
    <x v="10"/>
    <s v="Ileen Reynosa  "/>
    <d v="2017-10-13T00:00:00"/>
    <s v="Banda 15"/>
    <x v="1"/>
    <n v="11007"/>
    <n v="880.56000000000006"/>
    <n v="550.35"/>
    <n v="110.07000000000001"/>
    <n v="3302.1"/>
    <n v="3742.38"/>
    <n v="19592.46"/>
    <n v="771.59069999999997"/>
    <n v="1543.1813999999999"/>
    <n v="0"/>
    <n v="58777.38"/>
    <n v="0.22191780821917809"/>
    <n v="653.08199999999999"/>
    <n v="2898.6105205479453"/>
    <n v="61675.990520547944"/>
  </r>
  <r>
    <s v="L-7305"/>
    <x v="10"/>
    <s v="Wade Landen  "/>
    <d v="2012-08-27T00:00:00"/>
    <s v="Banda 15"/>
    <x v="2"/>
    <n v="8722"/>
    <n v="523.31999999999994"/>
    <n v="784.98"/>
    <n v="959.42"/>
    <n v="2791.04"/>
    <n v="2180.5"/>
    <n v="15961.259999999998"/>
    <n v="608.79560000000004"/>
    <n v="1217.5912000000001"/>
    <n v="0"/>
    <n v="47883.78"/>
    <n v="5.353424657534247"/>
    <n v="532.04199999999992"/>
    <n v="56964.935232876705"/>
    <n v="104848.71523287671"/>
  </r>
  <r>
    <s v="G07580"/>
    <x v="10"/>
    <s v="Porsche Lockamy  "/>
    <d v="2011-09-26T00:00:00"/>
    <s v="Banda 15"/>
    <x v="1"/>
    <n v="9431.1"/>
    <n v="471.55500000000006"/>
    <n v="1226.0430000000001"/>
    <n v="188.62200000000001"/>
    <n v="2452.0860000000002"/>
    <n v="3678.1290000000004"/>
    <n v="17447.535"/>
    <n v="700.73072999999999"/>
    <n v="1401.46146"/>
    <n v="0"/>
    <n v="52342.604999999996"/>
    <n v="6.2739726027397262"/>
    <n v="581.58450000000005"/>
    <n v="72976.904383561647"/>
    <n v="125319.50938356164"/>
  </r>
  <r>
    <s v="G-7815"/>
    <x v="10"/>
    <s v="Lourie Ealy  "/>
    <d v="2017-09-03T00:00:00"/>
    <s v="Banda 15"/>
    <x v="1"/>
    <n v="10053.9"/>
    <n v="1005.39"/>
    <n v="100.539"/>
    <n v="804.31200000000001"/>
    <n v="3820.482"/>
    <n v="3820.482"/>
    <n v="19605.105"/>
    <n v="788.22576000000004"/>
    <n v="1576.4515200000001"/>
    <n v="0"/>
    <n v="58815.315000000002"/>
    <n v="0.33150684931506852"/>
    <n v="653.50350000000003"/>
    <n v="4332.8177260273978"/>
    <n v="63148.132726027397"/>
  </r>
  <r>
    <s v="G07612"/>
    <x v="10"/>
    <s v="Davina Farraj  "/>
    <d v="2014-06-26T00:00:00"/>
    <s v="Banda 15"/>
    <x v="4"/>
    <n v="12940"/>
    <n v="1294"/>
    <n v="1552.8"/>
    <n v="129.4"/>
    <n v="3752.6"/>
    <n v="4917.2"/>
    <n v="24586"/>
    <n v="991.20399999999995"/>
    <n v="1982.4079999999999"/>
    <n v="1982.4079999999999"/>
    <n v="73758"/>
    <n v="3.5232876712328767"/>
    <n v="819.5333333333333"/>
    <n v="57749.03378995433"/>
    <n v="131507.03378995432"/>
  </r>
  <r>
    <s v="L08445"/>
    <x v="10"/>
    <s v="Graciela Hufford  "/>
    <d v="2016-01-15T00:00:00"/>
    <s v="Banda 15"/>
    <x v="0"/>
    <n v="14722.400000000001"/>
    <n v="736.12000000000012"/>
    <n v="294.44800000000004"/>
    <n v="1030.5680000000002"/>
    <n v="3975.0480000000007"/>
    <n v="5741.7360000000008"/>
    <n v="26500.320000000003"/>
    <n v="1070.3184800000001"/>
    <n v="2140.6369600000003"/>
    <n v="2140.6369600000003"/>
    <n v="79500.960000000006"/>
    <n v="1.9671232876712328"/>
    <n v="883.34400000000016"/>
    <n v="34752.931068493155"/>
    <n v="114253.89106849316"/>
  </r>
  <r>
    <s v="G07342"/>
    <x v="10"/>
    <s v="Daysi Armas  "/>
    <d v="2013-05-30T00:00:00"/>
    <s v="Banda 15"/>
    <x v="0"/>
    <n v="10186"/>
    <n v="713.0200000000001"/>
    <n v="1527.8999999999999"/>
    <n v="1222.32"/>
    <n v="3463.2400000000002"/>
    <n v="3666.96"/>
    <n v="20779.439999999999"/>
    <n v="831.17759999999998"/>
    <n v="1662.3552"/>
    <n v="1662.3552"/>
    <n v="62338.319999999992"/>
    <n v="4.5972602739726032"/>
    <n v="692.64799999999991"/>
    <n v="63685.662684931507"/>
    <n v="126023.9826849315"/>
  </r>
  <r>
    <s v="A-8446"/>
    <x v="10"/>
    <s v="Lynne Gainey  "/>
    <d v="2013-12-29T00:00:00"/>
    <s v="Banda 17"/>
    <x v="1"/>
    <n v="19991.7"/>
    <n v="1599.336"/>
    <n v="1199.502"/>
    <n v="1599.336"/>
    <n v="7996.68"/>
    <n v="7396.9290000000001"/>
    <n v="39783.483"/>
    <n v="1581.34347"/>
    <n v="3162.68694"/>
    <n v="0"/>
    <n v="119350.44899999999"/>
    <n v="4.0136986301369859"/>
    <n v="1326.1161"/>
    <n v="106452.60747945204"/>
    <n v="225803.05647945203"/>
  </r>
  <r>
    <s v="A-8270"/>
    <x v="10"/>
    <s v="Ladawn Karner  "/>
    <d v="2016-12-05T00:00:00"/>
    <s v="Banda 15"/>
    <x v="1"/>
    <n v="13914.9"/>
    <n v="1113.192"/>
    <n v="1948.0860000000002"/>
    <n v="1948.0860000000002"/>
    <n v="5148.5129999999999"/>
    <n v="4174.4699999999993"/>
    <n v="28247.246999999996"/>
    <n v="1106.2345499999999"/>
    <n v="2212.4690999999998"/>
    <n v="0"/>
    <n v="84741.74099999998"/>
    <n v="1.0767123287671232"/>
    <n v="941.57489999999984"/>
    <n v="20276.106065753418"/>
    <n v="105017.84706575339"/>
  </r>
  <r>
    <s v="L07513"/>
    <x v="10"/>
    <s v="Jeni Buchman  "/>
    <d v="2011-02-07T00:00:00"/>
    <s v="Banda 15"/>
    <x v="2"/>
    <n v="10204"/>
    <n v="714.28000000000009"/>
    <n v="408.16"/>
    <n v="1326.52"/>
    <n v="2959.16"/>
    <n v="3469.36"/>
    <n v="19081.48"/>
    <n v="763.25919999999996"/>
    <n v="1526.5183999999999"/>
    <n v="0"/>
    <n v="57244.44"/>
    <n v="6.9068493150684933"/>
    <n v="636.04933333333327"/>
    <n v="87861.9380456621"/>
    <n v="145106.3780456621"/>
  </r>
  <r>
    <s v="R-8329"/>
    <x v="10"/>
    <s v="Hanh Kohut  "/>
    <d v="2015-10-14T00:00:00"/>
    <s v="Banda 15"/>
    <x v="2"/>
    <n v="13533"/>
    <n v="1082.6400000000001"/>
    <n v="1082.6400000000001"/>
    <n v="1488.63"/>
    <n v="4465.8900000000003"/>
    <n v="4871.88"/>
    <n v="26524.68"/>
    <n v="1063.6938"/>
    <n v="2127.3876"/>
    <n v="0"/>
    <n v="79574.040000000008"/>
    <n v="2.2219178082191782"/>
    <n v="884.15600000000006"/>
    <n v="39290.439232876721"/>
    <n v="118864.47923287674"/>
  </r>
  <r>
    <s v="R-8038"/>
    <x v="10"/>
    <s v="Gemma Percell  "/>
    <d v="2015-03-20T00:00:00"/>
    <s v="Banda 15"/>
    <x v="2"/>
    <n v="13181"/>
    <n v="1186.29"/>
    <n v="1581.72"/>
    <n v="1581.72"/>
    <n v="4745.16"/>
    <n v="4613.3499999999995"/>
    <n v="26889.239999999998"/>
    <n v="1074.2515000000001"/>
    <n v="2148.5030000000002"/>
    <n v="0"/>
    <n v="80667.72"/>
    <n v="2.7917808219178082"/>
    <n v="896.30799999999988"/>
    <n v="50045.909698630123"/>
    <n v="130713.62969863013"/>
  </r>
  <r>
    <s v="G-8117"/>
    <x v="10"/>
    <s v="Kimi Witter  "/>
    <d v="2015-04-02T00:00:00"/>
    <s v="Banda 16"/>
    <x v="0"/>
    <n v="19671.300000000003"/>
    <n v="1770.4170000000001"/>
    <n v="393.42600000000004"/>
    <n v="1967.1300000000003"/>
    <n v="5114.5380000000014"/>
    <n v="5901.39"/>
    <n v="34818.201000000008"/>
    <n v="1376.991"/>
    <n v="2753.982"/>
    <n v="2753.982"/>
    <n v="104454.60300000003"/>
    <n v="2.7561643835616438"/>
    <n v="1160.6067000000003"/>
    <n v="63976.456997260291"/>
    <n v="168431.05999726034"/>
  </r>
  <r>
    <s v="R08292"/>
    <x v="10"/>
    <s v="Santa Brister  "/>
    <d v="2013-07-28T00:00:00"/>
    <s v="Banda 15"/>
    <x v="1"/>
    <n v="11400.300000000001"/>
    <n v="912.02400000000011"/>
    <n v="684.01800000000003"/>
    <n v="1482.0390000000002"/>
    <n v="4560.1200000000008"/>
    <n v="3648.0960000000005"/>
    <n v="22686.597000000005"/>
    <n v="890.36343000000011"/>
    <n v="1780.7268600000002"/>
    <n v="0"/>
    <n v="68059.791000000012"/>
    <n v="4.4356164383561643"/>
    <n v="756.21990000000017"/>
    <n v="67086.028389041108"/>
    <n v="135145.81938904111"/>
  </r>
  <r>
    <s v="R-7730"/>
    <x v="10"/>
    <s v="Johnette Chapple  "/>
    <d v="2016-05-30T00:00:00"/>
    <s v="Banda 16"/>
    <x v="1"/>
    <n v="19089.900000000001"/>
    <n v="1145.394"/>
    <n v="190.89900000000003"/>
    <n v="381.79800000000006"/>
    <n v="7635.9600000000009"/>
    <n v="5154.273000000001"/>
    <n v="33598.224000000002"/>
    <n v="1258.0244100000002"/>
    <n v="2516.0488200000004"/>
    <n v="0"/>
    <n v="100794.67200000001"/>
    <n v="1.5945205479452054"/>
    <n v="1119.9408000000001"/>
    <n v="35715.372361643836"/>
    <n v="136510.04436164384"/>
  </r>
  <r>
    <s v="L-7460"/>
    <x v="10"/>
    <s v="Tomoko Vierra  "/>
    <d v="2013-12-12T00:00:00"/>
    <s v="Banda 17"/>
    <x v="2"/>
    <n v="30637"/>
    <n v="2144.59"/>
    <n v="919.11"/>
    <n v="4595.55"/>
    <n v="8578.36"/>
    <n v="10416.58"/>
    <n v="57291.19"/>
    <n v="2300.8386999999998"/>
    <n v="4601.6773999999996"/>
    <n v="0"/>
    <n v="171873.57"/>
    <n v="4.0602739726027401"/>
    <n v="1909.7063333333333"/>
    <n v="155078.61841095891"/>
    <n v="326952.18841095892"/>
  </r>
  <r>
    <s v="L-7399"/>
    <x v="10"/>
    <s v="Quinn Coller  "/>
    <d v="2016-03-25T00:00:00"/>
    <s v="Banda 16"/>
    <x v="1"/>
    <n v="20134.8"/>
    <n v="2013.48"/>
    <n v="1409.4360000000001"/>
    <n v="2214.828"/>
    <n v="6040.44"/>
    <n v="6040.44"/>
    <n v="37853.423999999999"/>
    <n v="1496.0156399999998"/>
    <n v="2992.0312799999997"/>
    <n v="0"/>
    <n v="113560.272"/>
    <n v="1.7753424657534247"/>
    <n v="1261.7808"/>
    <n v="44801.860734246577"/>
    <n v="158362.13273424658"/>
  </r>
  <r>
    <s v="L-7363"/>
    <x v="10"/>
    <s v="Quinn Coller  "/>
    <d v="2017-03-07T00:00:00"/>
    <s v="Banda 19"/>
    <x v="0"/>
    <n v="50361.3"/>
    <n v="3525.2910000000006"/>
    <n v="1007.2260000000001"/>
    <n v="6043.3559999999998"/>
    <n v="15612.003000000001"/>
    <n v="17626.454999999998"/>
    <n v="94175.631000000008"/>
    <n v="3767.0252400000004"/>
    <n v="7534.0504800000008"/>
    <n v="7534.0504800000008"/>
    <n v="282526.89300000004"/>
    <n v="0.8246575342465754"/>
    <n v="3139.1877000000004"/>
    <n v="51775.095764383572"/>
    <n v="334301.9887643836"/>
  </r>
  <r>
    <s v="R07835"/>
    <x v="10"/>
    <s v="Quinn Coller  "/>
    <d v="2011-12-16T00:00:00"/>
    <s v="Banda 15"/>
    <x v="2"/>
    <n v="9451"/>
    <n v="661.57"/>
    <n v="378.04"/>
    <n v="945.1"/>
    <n v="3307.85"/>
    <n v="3118.83"/>
    <n v="17862.39"/>
    <n v="703.15440000000001"/>
    <n v="1406.3088"/>
    <n v="0"/>
    <n v="53587.17"/>
    <n v="6.0520547945205481"/>
    <n v="595.41300000000001"/>
    <n v="72069.442027397265"/>
    <n v="125656.61202739726"/>
  </r>
  <r>
    <s v="G07339"/>
    <x v="10"/>
    <s v="Shannan Dingess  "/>
    <d v="2012-01-25T00:00:00"/>
    <s v="Banda 16"/>
    <x v="1"/>
    <n v="16452"/>
    <n v="1316.16"/>
    <n v="1809.72"/>
    <n v="1480.6799999999998"/>
    <n v="5429.16"/>
    <n v="4606.5600000000004"/>
    <n v="31094.280000000002"/>
    <n v="1204.2864"/>
    <n v="2408.5727999999999"/>
    <n v="0"/>
    <n v="93282.840000000011"/>
    <n v="5.9424657534246572"/>
    <n v="1036.4760000000001"/>
    <n v="123184.46268493152"/>
    <n v="216467.30268493155"/>
  </r>
  <r>
    <s v="L-8064"/>
    <x v="10"/>
    <s v="Clara Lamas  "/>
    <d v="2011-01-18T00:00:00"/>
    <s v="Banda 15"/>
    <x v="0"/>
    <n v="15838.900000000001"/>
    <n v="1267.1120000000001"/>
    <n v="2059.0570000000002"/>
    <n v="2217.4460000000004"/>
    <n v="6335.5600000000013"/>
    <n v="5226.8370000000004"/>
    <n v="32944.912000000004"/>
    <n v="1300.3736900000001"/>
    <n v="2600.7473800000002"/>
    <n v="2600.7473800000002"/>
    <n v="98834.736000000004"/>
    <n v="6.9616438356164387"/>
    <n v="1098.1637333333335"/>
    <n v="152900.49569315073"/>
    <n v="251735.23169315074"/>
  </r>
  <r>
    <s v="R07796"/>
    <x v="10"/>
    <s v="Sha Desimone  "/>
    <d v="2013-04-18T00:00:00"/>
    <s v="Banda 16"/>
    <x v="0"/>
    <n v="24720.300000000003"/>
    <n v="1483.2180000000001"/>
    <n v="3460.8420000000006"/>
    <n v="2472.0300000000007"/>
    <n v="8404.9020000000019"/>
    <n v="8404.9020000000019"/>
    <n v="48946.19400000001"/>
    <n v="1933.1274600000002"/>
    <n v="3866.2549200000003"/>
    <n v="3866.2549200000003"/>
    <n v="146838.58200000002"/>
    <n v="4.7123287671232879"/>
    <n v="1631.5398000000002"/>
    <n v="153767.03868493153"/>
    <n v="300605.62068493152"/>
  </r>
  <r>
    <s v="R08397"/>
    <x v="10"/>
    <s v="Graciela Hufford  "/>
    <d v="2011-04-14T00:00:00"/>
    <s v="Banda 16"/>
    <x v="1"/>
    <n v="14289.300000000001"/>
    <n v="1286.037"/>
    <n v="285.786"/>
    <n v="571.572"/>
    <n v="4572.576"/>
    <n v="5429.9340000000002"/>
    <n v="26435.205000000002"/>
    <n v="1063.12392"/>
    <n v="2126.24784"/>
    <n v="0"/>
    <n v="79305.615000000005"/>
    <n v="6.7260273972602738"/>
    <n v="881.1735000000001"/>
    <n v="118535.94205479452"/>
    <n v="197841.55705479451"/>
  </r>
  <r>
    <s v="A-8085"/>
    <x v="10"/>
    <s v="Susanna Vosburgh  "/>
    <d v="2013-08-04T00:00:00"/>
    <s v="Banda 18"/>
    <x v="4"/>
    <n v="51185"/>
    <n v="5118.5"/>
    <n v="2559.25"/>
    <n v="2047.4"/>
    <n v="16891.05"/>
    <n v="18938.45"/>
    <n v="96739.65"/>
    <n v="3879.8229999999994"/>
    <n v="7759.6459999999988"/>
    <n v="7759.6459999999988"/>
    <n v="290218.94999999995"/>
    <n v="4.4164383561643836"/>
    <n v="3224.6549999999997"/>
    <n v="284829.8005479452"/>
    <n v="575048.75054794515"/>
  </r>
  <r>
    <s v="L-8289"/>
    <x v="10"/>
    <s v="Daysi Armas  "/>
    <d v="2017-03-17T00:00:00"/>
    <s v="Banda 16"/>
    <x v="2"/>
    <n v="20713"/>
    <n v="1657.04"/>
    <n v="1864.1699999999998"/>
    <n v="1242.78"/>
    <n v="7663.8099999999995"/>
    <n v="5799.64"/>
    <n v="38940.439999999995"/>
    <n v="1493.4073000000003"/>
    <n v="2986.8146000000006"/>
    <n v="0"/>
    <n v="116821.31999999998"/>
    <n v="0.79726027397260268"/>
    <n v="1298.0146666666665"/>
    <n v="20697.11057534246"/>
    <n v="137518.43057534244"/>
  </r>
  <r>
    <s v="R07385"/>
    <x v="10"/>
    <s v="Aisha Fermin  "/>
    <d v="2015-09-23T00:00:00"/>
    <s v="Banda 16"/>
    <x v="0"/>
    <n v="21018.800000000003"/>
    <n v="2101.8800000000006"/>
    <n v="2312.0680000000002"/>
    <n v="1471.3160000000003"/>
    <n v="8407.5200000000023"/>
    <n v="6936.2040000000015"/>
    <n v="42247.788"/>
    <n v="1660.4852000000001"/>
    <n v="3320.9704000000002"/>
    <n v="3320.9704000000002"/>
    <n v="126743.364"/>
    <n v="2.2794520547945205"/>
    <n v="1408.2596000000001"/>
    <n v="64201.204778082196"/>
    <n v="190944.5687780822"/>
  </r>
  <r>
    <s v="L07822"/>
    <x v="10"/>
    <s v="Daysi Armas  "/>
    <d v="2016-12-03T00:00:00"/>
    <s v="Banda 17"/>
    <x v="2"/>
    <n v="26281"/>
    <n v="2365.29"/>
    <n v="3416.53"/>
    <n v="1576.86"/>
    <n v="9461.16"/>
    <n v="8672.73"/>
    <n v="51773.569999999992"/>
    <n v="2036.7775000000001"/>
    <n v="4073.5550000000003"/>
    <n v="0"/>
    <n v="155320.70999999996"/>
    <n v="1.0821917808219179"/>
    <n v="1725.7856666666664"/>
    <n v="37352.621278538805"/>
    <n v="192673.33127853877"/>
  </r>
  <r>
    <s v="A-8269"/>
    <x v="10"/>
    <s v="Aisha Fermin  "/>
    <d v="2016-10-13T00:00:00"/>
    <s v="Banda 15"/>
    <x v="4"/>
    <n v="10055"/>
    <n v="502.75"/>
    <n v="804.4"/>
    <n v="1307.1500000000001"/>
    <n v="3318.15"/>
    <n v="4022"/>
    <n v="20009.449999999997"/>
    <n v="810.43299999999999"/>
    <n v="1620.866"/>
    <n v="1620.866"/>
    <n v="60028.349999999991"/>
    <n v="1.2219178082191782"/>
    <n v="666.98166666666657"/>
    <n v="16299.935525114153"/>
    <n v="76328.285525114145"/>
  </r>
  <r>
    <s v="L07887"/>
    <x v="10"/>
    <s v="Noble Portis  "/>
    <d v="2011-06-30T00:00:00"/>
    <s v="Banda 16"/>
    <x v="0"/>
    <n v="18826.5"/>
    <n v="941.32500000000005"/>
    <n v="1317.855"/>
    <n v="2823.9749999999999"/>
    <n v="6965.8050000000003"/>
    <n v="6965.8050000000003"/>
    <n v="37841.264999999999"/>
    <n v="1511.7679499999999"/>
    <n v="3023.5358999999999"/>
    <n v="3023.5358999999999"/>
    <n v="113523.795"/>
    <n v="6.515068493150685"/>
    <n v="1261.3754999999999"/>
    <n v="164358.95556164382"/>
    <n v="277882.7505616438"/>
  </r>
  <r>
    <s v="G08263"/>
    <x v="10"/>
    <s v="Audrie Ehlert  "/>
    <d v="2017-04-16T00:00:00"/>
    <s v="Banda 15"/>
    <x v="2"/>
    <n v="15043"/>
    <n v="1203.44"/>
    <n v="1654.73"/>
    <n v="1353.87"/>
    <n v="4813.76"/>
    <n v="5716.34"/>
    <n v="29785.140000000003"/>
    <n v="1201.9357"/>
    <n v="2403.8714"/>
    <n v="0"/>
    <n v="89355.420000000013"/>
    <n v="0.71506849315068488"/>
    <n v="992.83800000000008"/>
    <n v="14198.943452054795"/>
    <n v="103554.36345205481"/>
  </r>
  <r>
    <s v="G07322"/>
    <x v="10"/>
    <s v="Adelia Monty  "/>
    <d v="2015-04-15T00:00:00"/>
    <s v="Banda 18"/>
    <x v="2"/>
    <n v="39199"/>
    <n v="1959.95"/>
    <n v="783.98"/>
    <n v="2743.9300000000003"/>
    <n v="14503.63"/>
    <n v="14503.63"/>
    <n v="73694.12"/>
    <n v="2912.4857000000002"/>
    <n v="5824.9714000000004"/>
    <n v="0"/>
    <n v="221082.36"/>
    <n v="2.7205479452054795"/>
    <n v="2456.4706666666666"/>
    <n v="133658.92449315067"/>
    <n v="354741.28449315066"/>
  </r>
  <r>
    <s v="R08467"/>
    <x v="10"/>
    <s v="Aisha Fermin  "/>
    <d v="2014-01-17T00:00:00"/>
    <s v="Banda 15"/>
    <x v="0"/>
    <n v="10158.5"/>
    <n v="1015.85"/>
    <n v="1015.85"/>
    <n v="1117.4349999999999"/>
    <n v="2641.21"/>
    <n v="2539.625"/>
    <n v="18488.47"/>
    <n v="719.22180000000003"/>
    <n v="1438.4436000000001"/>
    <n v="1438.4436000000001"/>
    <n v="55465.41"/>
    <n v="3.9616438356164383"/>
    <n v="616.28233333333333"/>
    <n v="48829.822136986302"/>
    <n v="104295.23213698631"/>
  </r>
  <r>
    <s v="G08334"/>
    <x v="10"/>
    <s v="Ladawn Karner  "/>
    <d v="2015-08-07T00:00:00"/>
    <s v="Banda 15"/>
    <x v="0"/>
    <n v="16190.900000000001"/>
    <n v="1457.181"/>
    <n v="2266.7260000000006"/>
    <n v="647.63600000000008"/>
    <n v="5828.7240000000002"/>
    <n v="4047.7250000000004"/>
    <n v="30438.892"/>
    <n v="1154.4111700000001"/>
    <n v="2308.8223400000002"/>
    <n v="2308.8223400000002"/>
    <n v="91316.676000000007"/>
    <n v="2.408219178082192"/>
    <n v="1014.6297333333333"/>
    <n v="48869.015649315079"/>
    <n v="140185.69164931509"/>
  </r>
  <r>
    <s v="G08461"/>
    <x v="10"/>
    <s v="Margareta Schwing  "/>
    <d v="2016-06-10T00:00:00"/>
    <s v="Banda 15"/>
    <x v="2"/>
    <n v="12996"/>
    <n v="649.80000000000007"/>
    <n v="649.80000000000007"/>
    <n v="1559.52"/>
    <n v="3508.92"/>
    <n v="4028.7599999999998"/>
    <n v="23392.799999999999"/>
    <n v="920.11680000000001"/>
    <n v="1840.2336"/>
    <n v="0"/>
    <n v="70178.399999999994"/>
    <n v="1.5643835616438355"/>
    <n v="779.76"/>
    <n v="24396.874520547946"/>
    <n v="94575.274520547944"/>
  </r>
  <r>
    <s v="L-8072"/>
    <x v="10"/>
    <s v="Erich Gattis  "/>
    <d v="2016-01-15T00:00:00"/>
    <s v="Banda 15"/>
    <x v="1"/>
    <n v="8572.5"/>
    <n v="428.625"/>
    <n v="1285.875"/>
    <n v="342.90000000000003"/>
    <n v="2571.75"/>
    <n v="2657.4749999999999"/>
    <n v="15859.125"/>
    <n v="614.64824999999996"/>
    <n v="1229.2964999999999"/>
    <n v="0"/>
    <n v="47577.375"/>
    <n v="1.9671232876712328"/>
    <n v="528.63750000000005"/>
    <n v="20797.902739726025"/>
    <n v="68375.277739726022"/>
  </r>
  <r>
    <s v="A07923"/>
    <x v="10"/>
    <s v="Adalberto Mcferrin  "/>
    <d v="2013-12-17T00:00:00"/>
    <s v="Banda 20"/>
    <x v="0"/>
    <n v="107881.40000000001"/>
    <n v="9709.3260000000009"/>
    <n v="2157.6280000000002"/>
    <n v="6472.884"/>
    <n v="31285.606"/>
    <n v="42073.746000000006"/>
    <n v="199580.59000000003"/>
    <n v="8112.6812800000007"/>
    <n v="16225.362560000001"/>
    <n v="16225.362560000001"/>
    <n v="598741.77"/>
    <n v="4.0465753424657533"/>
    <n v="6652.686333333334"/>
    <n v="538411.92955251143"/>
    <n v="1137153.6995525113"/>
  </r>
  <r>
    <s v="A08344"/>
    <x v="10"/>
    <s v="Sterling Huston  "/>
    <d v="2015-08-31T00:00:00"/>
    <s v="Banda 15"/>
    <x v="2"/>
    <n v="13786"/>
    <n v="827.16"/>
    <n v="1792.18"/>
    <n v="2067.9"/>
    <n v="4273.66"/>
    <n v="5100.82"/>
    <n v="27847.72"/>
    <n v="1123.559"/>
    <n v="2247.1179999999999"/>
    <n v="0"/>
    <n v="83543.16"/>
    <n v="2.3424657534246576"/>
    <n v="928.25733333333335"/>
    <n v="43488.220273972605"/>
    <n v="127031.38027397261"/>
  </r>
  <r>
    <s v="G-7349"/>
    <x v="10"/>
    <s v="Santa Brister  "/>
    <d v="2014-07-24T00:00:00"/>
    <s v="Banda 15"/>
    <x v="2"/>
    <n v="13631"/>
    <n v="1363.1000000000001"/>
    <n v="817.86"/>
    <n v="1499.41"/>
    <n v="3544.06"/>
    <n v="5179.78"/>
    <n v="26035.210000000003"/>
    <n v="1067.3072999999999"/>
    <n v="2134.6145999999999"/>
    <n v="0"/>
    <n v="78105.63"/>
    <n v="3.4465753424657533"/>
    <n v="867.84033333333343"/>
    <n v="59821.541881278536"/>
    <n v="137927.17188127854"/>
  </r>
  <r>
    <s v="G-8079"/>
    <x v="10"/>
    <s v="Saundra Smiddy  "/>
    <d v="2016-02-08T00:00:00"/>
    <s v="Banda 16"/>
    <x v="2"/>
    <n v="16378"/>
    <n v="982.68"/>
    <n v="2129.14"/>
    <n v="1637.8000000000002"/>
    <n v="5404.7400000000007"/>
    <n v="5077.18"/>
    <n v="31609.54"/>
    <n v="1234.9012"/>
    <n v="2469.8024"/>
    <n v="0"/>
    <n v="94828.62"/>
    <n v="1.9013698630136986"/>
    <n v="1053.6513333333335"/>
    <n v="40067.61782648402"/>
    <n v="134896.23782648402"/>
  </r>
  <r>
    <s v="L07505"/>
    <x v="10"/>
    <s v="Margarete Sauer  "/>
    <d v="2017-07-12T00:00:00"/>
    <s v="Banda 15"/>
    <x v="2"/>
    <n v="12948"/>
    <n v="647.40000000000009"/>
    <n v="906.36000000000013"/>
    <n v="388.44"/>
    <n v="4402.3200000000006"/>
    <n v="5049.72"/>
    <n v="24342.240000000002"/>
    <n v="968.51040000000012"/>
    <n v="1937.0208000000002"/>
    <n v="0"/>
    <n v="73026.720000000001"/>
    <n v="0.47671232876712327"/>
    <n v="811.40800000000002"/>
    <n v="7736.1639452054787"/>
    <n v="80762.883945205482"/>
  </r>
  <r>
    <s v="L-7977"/>
    <x v="10"/>
    <s v="Sarai Darosa  "/>
    <d v="2012-07-07T00:00:00"/>
    <s v="Banda 18"/>
    <x v="1"/>
    <n v="33377.4"/>
    <n v="1668.8700000000001"/>
    <n v="3337.7400000000002"/>
    <n v="1335.096"/>
    <n v="9679.4459999999999"/>
    <n v="11014.542000000001"/>
    <n v="60413.093999999997"/>
    <n v="2363.1199200000001"/>
    <n v="4726.2398400000002"/>
    <n v="0"/>
    <n v="181239.28200000001"/>
    <n v="5.493150684931507"/>
    <n v="2013.7697999999998"/>
    <n v="221238.81912328766"/>
    <n v="402478.10112328769"/>
  </r>
  <r>
    <s v="A07514"/>
    <x v="10"/>
    <s v="Jeni Buchman  "/>
    <d v="2012-11-05T00:00:00"/>
    <s v="Banda 15"/>
    <x v="0"/>
    <n v="10896.6"/>
    <n v="871.72800000000007"/>
    <n v="108.96600000000001"/>
    <n v="1089.6600000000001"/>
    <n v="2942.0820000000003"/>
    <n v="3051.0480000000002"/>
    <n v="18960.084000000003"/>
    <n v="739.87914000000001"/>
    <n v="1479.75828"/>
    <n v="1479.75828"/>
    <n v="56880.252000000008"/>
    <n v="5.161643835616438"/>
    <n v="632.00280000000009"/>
    <n v="65243.467134246581"/>
    <n v="122123.71913424658"/>
  </r>
  <r>
    <s v="G-7646"/>
    <x v="10"/>
    <s v="Tomoko Vierra  "/>
    <d v="2016-03-08T00:00:00"/>
    <s v="Banda 16"/>
    <x v="2"/>
    <n v="16716"/>
    <n v="1002.9599999999999"/>
    <n v="334.32"/>
    <n v="2507.4"/>
    <n v="6519.24"/>
    <n v="6519.24"/>
    <n v="33599.159999999996"/>
    <n v="1352.3244"/>
    <n v="2704.6487999999999"/>
    <n v="0"/>
    <n v="100797.47999999998"/>
    <n v="1.821917808219178"/>
    <n v="1119.972"/>
    <n v="40809.938630136981"/>
    <n v="141607.41863013696"/>
  </r>
  <r>
    <s v="L-7561"/>
    <x v="10"/>
    <s v="Heide Kardos  "/>
    <d v="2014-09-14T00:00:00"/>
    <s v="Banda 17"/>
    <x v="2"/>
    <n v="30806"/>
    <n v="3080.6000000000004"/>
    <n v="3388.66"/>
    <n v="924.18"/>
    <n v="9857.92"/>
    <n v="10165.980000000001"/>
    <n v="58223.34"/>
    <n v="2298.1276000000003"/>
    <n v="4596.2552000000005"/>
    <n v="0"/>
    <n v="174670.02"/>
    <n v="3.3041095890410959"/>
    <n v="1940.7779999999998"/>
    <n v="128250.86399999999"/>
    <n v="302920.88399999996"/>
  </r>
  <r>
    <s v="G07664"/>
    <x v="10"/>
    <s v="Lean Hersom  "/>
    <d v="2013-04-06T00:00:00"/>
    <s v="Banda 16"/>
    <x v="3"/>
    <n v="16002"/>
    <n v="1120.1400000000001"/>
    <n v="1440.1799999999998"/>
    <n v="1280.1600000000001"/>
    <n v="4320.54"/>
    <n v="4160.5200000000004"/>
    <n v="28323.54"/>
    <n v="1089.7362000000001"/>
    <n v="2179.4724000000001"/>
    <n v="0"/>
    <n v="84970.62"/>
    <n v="4.7452054794520544"/>
    <n v="944.11800000000005"/>
    <n v="89600.678136986302"/>
    <n v="174571.2981369863"/>
  </r>
  <r>
    <s v="A08472"/>
    <x v="10"/>
    <s v="Aretha Newbern  "/>
    <d v="2012-12-08T00:00:00"/>
    <s v="Banda 15"/>
    <x v="0"/>
    <n v="10368.6"/>
    <n v="622.11599999999999"/>
    <n v="1244.232"/>
    <n v="725.80200000000013"/>
    <n v="2695.8360000000002"/>
    <n v="2799.5220000000004"/>
    <n v="18456.108"/>
    <n v="711.28595999999993"/>
    <n v="1422.5719199999999"/>
    <n v="1422.5719199999999"/>
    <n v="55368.324000000001"/>
    <n v="5.0712328767123287"/>
    <n v="615.20360000000005"/>
    <n v="62396.814443835618"/>
    <n v="117765.13844383562"/>
  </r>
  <r>
    <s v="L08236"/>
    <x v="10"/>
    <s v="Nena Custis  "/>
    <d v="2011-02-20T00:00:00"/>
    <s v="Banda 18"/>
    <x v="1"/>
    <n v="30081.600000000002"/>
    <n v="1804.896"/>
    <n v="1203.2640000000001"/>
    <n v="4211.4240000000009"/>
    <n v="10227.744000000001"/>
    <n v="9325.2960000000003"/>
    <n v="56854.224000000002"/>
    <n v="2229.0465600000002"/>
    <n v="4458.0931200000005"/>
    <n v="0"/>
    <n v="170562.67200000002"/>
    <n v="6.8712328767123285"/>
    <n v="1895.1408000000001"/>
    <n v="260439.07541917812"/>
    <n v="431001.74741917814"/>
  </r>
  <r>
    <s v="L-8383"/>
    <x v="10"/>
    <s v="Tomoko Vierra  "/>
    <d v="2017-02-05T00:00:00"/>
    <s v="Banda 16"/>
    <x v="0"/>
    <n v="22331.100000000002"/>
    <n v="2233.11"/>
    <n v="1339.866"/>
    <n v="893.24400000000014"/>
    <n v="8485.8180000000011"/>
    <n v="6699.3300000000008"/>
    <n v="41982.468000000001"/>
    <n v="1625.7040800000002"/>
    <n v="3251.4081600000004"/>
    <n v="3251.4081600000004"/>
    <n v="125947.40400000001"/>
    <n v="0.9068493150684932"/>
    <n v="1399.4156"/>
    <n v="25381.181567123291"/>
    <n v="151328.58556712331"/>
  </r>
  <r>
    <s v="G08391"/>
    <x v="10"/>
    <s v="Adelia Monty  "/>
    <d v="2017-09-15T00:00:00"/>
    <s v="Banda 15"/>
    <x v="1"/>
    <n v="12732.300000000001"/>
    <n v="1018.5840000000001"/>
    <n v="763.93799999999999"/>
    <n v="1145.9070000000002"/>
    <n v="3692.3670000000002"/>
    <n v="4074.3360000000002"/>
    <n v="23427.432000000004"/>
    <n v="926.91144000000008"/>
    <n v="1853.8228800000002"/>
    <n v="0"/>
    <n v="70282.296000000017"/>
    <n v="0.29863013698630136"/>
    <n v="780.91440000000011"/>
    <n v="4664.0914849315077"/>
    <n v="74946.387484931518"/>
  </r>
  <r>
    <s v="L07549"/>
    <x v="10"/>
    <s v="Nena Custis  "/>
    <d v="2013-08-10T00:00:00"/>
    <s v="Banda 20"/>
    <x v="2"/>
    <n v="94057"/>
    <n v="8465.1299999999992"/>
    <n v="1881.14"/>
    <n v="2821.71"/>
    <n v="27276.53"/>
    <n v="33860.519999999997"/>
    <n v="168362.03"/>
    <n v="6734.4812000000002"/>
    <n v="13468.9624"/>
    <n v="0"/>
    <n v="505086.08999999997"/>
    <n v="4.4000000000000004"/>
    <n v="5612.0676666666668"/>
    <n v="493861.95466666669"/>
    <n v="998948.04466666665"/>
  </r>
  <r>
    <s v="G07814"/>
    <x v="10"/>
    <s v="Krystyna Summerlin  "/>
    <d v="2011-01-17T00:00:00"/>
    <s v="Banda 18"/>
    <x v="4"/>
    <n v="38058.75"/>
    <n v="3425.2874999999999"/>
    <n v="3425.2874999999999"/>
    <n v="5328.2250000000004"/>
    <n v="11037.037499999999"/>
    <n v="10275.862500000001"/>
    <n v="71550.45"/>
    <n v="2801.1240000000003"/>
    <n v="5602.2480000000005"/>
    <n v="5602.2480000000005"/>
    <n v="214651.34999999998"/>
    <n v="6.9643835616438352"/>
    <n v="2385.0149999999999"/>
    <n v="332203.18520547939"/>
    <n v="546854.53520547936"/>
  </r>
  <r>
    <s v="G07788"/>
    <x v="10"/>
    <s v="Willian LaRH  "/>
    <d v="2011-04-30T00:00:00"/>
    <s v="Banda 17"/>
    <x v="2"/>
    <n v="29647"/>
    <n v="1482.3500000000001"/>
    <n v="4150.5800000000008"/>
    <n v="2668.23"/>
    <n v="11858.800000000001"/>
    <n v="10376.449999999999"/>
    <n v="60183.41"/>
    <n v="2359.9012000000002"/>
    <n v="4719.8024000000005"/>
    <n v="0"/>
    <n v="180550.23"/>
    <n v="6.6821917808219178"/>
    <n v="2006.1136666666669"/>
    <n v="268104.72509589046"/>
    <n v="448654.95509589044"/>
  </r>
  <r>
    <s v="G08355"/>
    <x v="10"/>
    <s v="Pandora Chang  "/>
    <d v="2011-04-16T00:00:00"/>
    <s v="Banda 17"/>
    <x v="0"/>
    <n v="34428.9"/>
    <n v="1721.4450000000002"/>
    <n v="4475.7570000000005"/>
    <n v="3442.8900000000003"/>
    <n v="9295.8030000000017"/>
    <n v="9984.3809999999994"/>
    <n v="63349.175999999999"/>
    <n v="2465.1092400000002"/>
    <n v="4930.2184800000005"/>
    <n v="4930.2184800000005"/>
    <n v="190047.52799999999"/>
    <n v="6.720547945205479"/>
    <n v="2111.6392000000001"/>
    <n v="283827.44973150681"/>
    <n v="473874.97773150681"/>
  </r>
  <r>
    <s v="L-8161"/>
    <x v="10"/>
    <s v="Kelley Bonenfant  "/>
    <d v="2016-12-25T00:00:00"/>
    <s v="Banda 15"/>
    <x v="1"/>
    <n v="7538.4000000000005"/>
    <n v="376.92000000000007"/>
    <n v="904.60800000000006"/>
    <n v="226.15200000000002"/>
    <n v="2261.52"/>
    <n v="2789.2080000000001"/>
    <n v="14096.808000000001"/>
    <n v="559.34928000000002"/>
    <n v="1118.69856"/>
    <n v="0"/>
    <n v="42290.423999999999"/>
    <n v="1.021917808219178"/>
    <n v="469.89360000000005"/>
    <n v="9603.8527561643841"/>
    <n v="51894.276756164385"/>
  </r>
  <r>
    <s v="A07691"/>
    <x v="10"/>
    <s v="Ileen Reynosa  "/>
    <d v="2016-10-22T00:00:00"/>
    <s v="Banda 15"/>
    <x v="4"/>
    <n v="12398.75"/>
    <n v="1239.875"/>
    <n v="1115.8875"/>
    <n v="743.92499999999995"/>
    <n v="4959.5"/>
    <n v="3595.6374999999998"/>
    <n v="24053.575000000001"/>
    <n v="928.6663749999999"/>
    <n v="1857.3327499999998"/>
    <n v="1857.3327499999998"/>
    <n v="72160.725000000006"/>
    <n v="1.1972602739726028"/>
    <n v="801.78583333333336"/>
    <n v="19198.926529680368"/>
    <n v="91359.65152968037"/>
  </r>
  <r>
    <s v="R-7357"/>
    <x v="10"/>
    <s v="Kimberely Houtz  "/>
    <d v="2012-11-24T00:00:00"/>
    <s v="Banda 15"/>
    <x v="4"/>
    <n v="10858.75"/>
    <n v="977.28749999999991"/>
    <n v="1085.875"/>
    <n v="542.9375"/>
    <n v="4126.3249999999998"/>
    <n v="2823.2750000000001"/>
    <n v="20414.45"/>
    <n v="776.40062499999999"/>
    <n v="1552.80125"/>
    <n v="1552.80125"/>
    <n v="61243.350000000006"/>
    <n v="5.1095890410958908"/>
    <n v="680.48166666666668"/>
    <n v="69539.633333333346"/>
    <n v="130782.98333333335"/>
  </r>
  <r>
    <s v="R-8097"/>
    <x v="10"/>
    <s v="Henry Maberry  "/>
    <d v="2012-10-20T00:00:00"/>
    <s v="Banda 15"/>
    <x v="4"/>
    <n v="10418.75"/>
    <n v="937.6875"/>
    <n v="625.125"/>
    <n v="104.1875"/>
    <n v="4167.5"/>
    <n v="3438.1875"/>
    <n v="19691.4375"/>
    <n v="764.73625000000004"/>
    <n v="1529.4725000000001"/>
    <n v="1529.4725000000001"/>
    <n v="59074.3125"/>
    <n v="5.2054794520547949"/>
    <n v="656.38125000000002"/>
    <n v="68335.582191780821"/>
    <n v="127409.89469178082"/>
  </r>
  <r>
    <s v="R07729"/>
    <x v="10"/>
    <s v="Mayra Stead  "/>
    <d v="2011-06-16T00:00:00"/>
    <s v="Banda 15"/>
    <x v="0"/>
    <n v="16476.900000000001"/>
    <n v="988.61400000000003"/>
    <n v="1153.3830000000003"/>
    <n v="2141.9970000000003"/>
    <n v="5437.3770000000004"/>
    <n v="4613.5320000000011"/>
    <n v="30811.803000000007"/>
    <n v="1192.9275600000001"/>
    <n v="2385.8551200000002"/>
    <n v="2385.8551200000002"/>
    <n v="92435.409000000014"/>
    <n v="6.5534246575342463"/>
    <n v="1027.0601000000001"/>
    <n v="134615.21968219182"/>
    <n v="227050.62868219183"/>
  </r>
  <r>
    <s v="G-7907"/>
    <x v="10"/>
    <s v="Krystyna Summerlin  "/>
    <d v="2011-10-24T00:00:00"/>
    <s v="Banda 17"/>
    <x v="1"/>
    <n v="27171.9"/>
    <n v="2173.752"/>
    <n v="2445.471"/>
    <n v="2445.471"/>
    <n v="9238.4460000000017"/>
    <n v="9510.1649999999991"/>
    <n v="52985.205000000009"/>
    <n v="2108.5394399999996"/>
    <n v="4217.0788799999991"/>
    <n v="0"/>
    <n v="158955.61500000002"/>
    <n v="6.1972602739726028"/>
    <n v="1766.1735000000003"/>
    <n v="218908.73736986305"/>
    <n v="377864.35236986307"/>
  </r>
  <r>
    <s v="A-7563"/>
    <x v="10"/>
    <s v="Gaylord Damian  "/>
    <d v="2012-11-10T00:00:00"/>
    <s v="Banda 16"/>
    <x v="2"/>
    <n v="21052"/>
    <n v="1473.64"/>
    <n v="842.08"/>
    <n v="1263.1199999999999"/>
    <n v="7789.24"/>
    <n v="7157.68"/>
    <n v="39577.760000000002"/>
    <n v="1551.5324000000001"/>
    <n v="3103.0648000000001"/>
    <n v="0"/>
    <n v="118733.28"/>
    <n v="5.1479452054794521"/>
    <n v="1319.2586666666668"/>
    <n v="135829.42655707765"/>
    <n v="254562.70655707765"/>
  </r>
  <r>
    <s v="R-7825"/>
    <x v="10"/>
    <s v="Shannan Dingess  "/>
    <d v="2014-08-27T00:00:00"/>
    <s v="Banda 15"/>
    <x v="0"/>
    <n v="13839.1"/>
    <n v="691.95500000000004"/>
    <n v="691.95500000000004"/>
    <n v="1937.4740000000002"/>
    <n v="4982.076"/>
    <n v="4290.1210000000001"/>
    <n v="26432.681"/>
    <n v="1031.01295"/>
    <n v="2062.0259000000001"/>
    <n v="2062.0259000000001"/>
    <n v="79298.043000000005"/>
    <n v="3.3534246575342466"/>
    <n v="881.08936666666671"/>
    <n v="59093.336153424658"/>
    <n v="138391.37915342467"/>
  </r>
  <r>
    <s v="A07627"/>
    <x v="10"/>
    <s v="Shenika Lamont  "/>
    <d v="2015-11-21T00:00:00"/>
    <s v="Banda 16"/>
    <x v="0"/>
    <n v="17641.800000000003"/>
    <n v="1764.1800000000003"/>
    <n v="882.09000000000015"/>
    <n v="176.41800000000003"/>
    <n v="6351.0480000000007"/>
    <n v="4939.7040000000015"/>
    <n v="31755.240000000009"/>
    <n v="1215.5200200000002"/>
    <n v="2431.0400400000003"/>
    <n v="2431.0400400000003"/>
    <n v="95265.72000000003"/>
    <n v="2.117808219178082"/>
    <n v="1058.5080000000003"/>
    <n v="44834.338849315071"/>
    <n v="140100.0588493151"/>
  </r>
  <r>
    <s v="R07980"/>
    <x v="10"/>
    <s v="Frankie Koester  "/>
    <d v="2017-03-28T00:00:00"/>
    <s v="Banda 18"/>
    <x v="1"/>
    <n v="27344.7"/>
    <n v="1914.1290000000001"/>
    <n v="1367.2350000000001"/>
    <n v="1640.682"/>
    <n v="9844.0920000000006"/>
    <n v="10117.539000000001"/>
    <n v="52228.377000000008"/>
    <n v="2075.4627300000002"/>
    <n v="4150.9254600000004"/>
    <n v="0"/>
    <n v="156685.13100000002"/>
    <n v="0.76712328767123283"/>
    <n v="1740.9459000000002"/>
    <n v="26710.402849315073"/>
    <n v="183395.53384931511"/>
  </r>
  <r>
    <s v="L08172"/>
    <x v="10"/>
    <s v="Willian LaRH  "/>
    <d v="2012-02-29T00:00:00"/>
    <s v="Banda 20"/>
    <x v="2"/>
    <n v="105259"/>
    <n v="9473.31"/>
    <n v="10525.900000000001"/>
    <n v="13683.67"/>
    <n v="32630.29"/>
    <n v="35788.060000000005"/>
    <n v="207360.23"/>
    <n v="8315.4610000000011"/>
    <n v="16630.922000000002"/>
    <n v="0"/>
    <n v="622080.69000000006"/>
    <n v="5.8465753424657532"/>
    <n v="6912.0076666666673"/>
    <n v="808231.47181735164"/>
    <n v="1430312.1618173518"/>
  </r>
  <r>
    <s v="G08183"/>
    <x v="10"/>
    <s v="Sandy Faison  "/>
    <d v="2015-12-07T00:00:00"/>
    <s v="Banda 17"/>
    <x v="1"/>
    <n v="18985.5"/>
    <n v="1518.84"/>
    <n v="569.56499999999994"/>
    <n v="1898.5500000000002"/>
    <n v="6075.36"/>
    <n v="6455.0700000000006"/>
    <n v="35502.885000000002"/>
    <n v="1412.5212000000001"/>
    <n v="2825.0424000000003"/>
    <n v="0"/>
    <n v="106508.655"/>
    <n v="2.0739726027397261"/>
    <n v="1183.4295"/>
    <n v="49088.007205479451"/>
    <n v="155596.66220547946"/>
  </r>
  <r>
    <s v="G-8307"/>
    <x v="10"/>
    <s v="Pandora Chang  "/>
    <d v="2017-07-05T00:00:00"/>
    <s v="Banda 16"/>
    <x v="2"/>
    <n v="22137"/>
    <n v="1992.33"/>
    <n v="3099.1800000000003"/>
    <n v="885.48"/>
    <n v="8412.06"/>
    <n v="7969.32"/>
    <n v="44495.37"/>
    <n v="1762.1052"/>
    <n v="3524.2103999999999"/>
    <n v="0"/>
    <n v="133486.11000000002"/>
    <n v="0.49589041095890413"/>
    <n v="1483.1790000000001"/>
    <n v="14709.884876712331"/>
    <n v="148195.99487671236"/>
  </r>
  <r>
    <s v="L07749"/>
    <x v="10"/>
    <s v="Della Muniz  "/>
    <d v="2017-07-08T00:00:00"/>
    <s v="Banda 16"/>
    <x v="1"/>
    <n v="18871.2"/>
    <n v="943.56000000000006"/>
    <n v="377.42400000000004"/>
    <n v="2075.8319999999999"/>
    <n v="7548.4800000000005"/>
    <n v="6227.4960000000001"/>
    <n v="36043.991999999998"/>
    <n v="1404.01728"/>
    <n v="2808.0345600000001"/>
    <n v="0"/>
    <n v="108131.976"/>
    <n v="0.48767123287671232"/>
    <n v="1201.4664"/>
    <n v="11718.412010958904"/>
    <n v="119850.38801095889"/>
  </r>
  <r>
    <s v="G-7757"/>
    <x v="10"/>
    <s v="Leontine Longacre  "/>
    <d v="2013-08-16T00:00:00"/>
    <s v="Banda 16"/>
    <x v="1"/>
    <n v="20334.600000000002"/>
    <n v="1423.4220000000003"/>
    <n v="2440.152"/>
    <n v="813.38400000000013"/>
    <n v="6710.4180000000015"/>
    <n v="7930.4940000000015"/>
    <n v="39652.47"/>
    <n v="1590.1657200000004"/>
    <n v="3180.3314400000008"/>
    <n v="0"/>
    <n v="118957.41"/>
    <n v="4.3835616438356162"/>
    <n v="1321.749"/>
    <n v="115879.36438356164"/>
    <n v="234836.77438356163"/>
  </r>
  <r>
    <s v="G-7867"/>
    <x v="10"/>
    <s v="Lindsey Eckel  "/>
    <d v="2014-12-06T00:00:00"/>
    <s v="Banda 15"/>
    <x v="2"/>
    <n v="12266"/>
    <n v="613.30000000000007"/>
    <n v="1471.9199999999998"/>
    <n v="367.97999999999996"/>
    <n v="4538.42"/>
    <n v="4906.4000000000005"/>
    <n v="24164.02"/>
    <n v="961.65440000000012"/>
    <n v="1923.3088000000002"/>
    <n v="0"/>
    <n v="72492.06"/>
    <n v="3.0767123287671234"/>
    <n v="805.46733333333339"/>
    <n v="49563.825497716898"/>
    <n v="122055.8854977169"/>
  </r>
  <r>
    <s v="G-8463"/>
    <x v="10"/>
    <s v="Pandora Chang  "/>
    <d v="2011-02-23T00:00:00"/>
    <s v="Banda 17"/>
    <x v="0"/>
    <n v="31606.300000000003"/>
    <n v="2528.5040000000004"/>
    <n v="4740.9450000000006"/>
    <n v="2844.567"/>
    <n v="9797.9530000000013"/>
    <n v="11694.331"/>
    <n v="63212.600000000006"/>
    <n v="2544.3071500000005"/>
    <n v="5088.6143000000011"/>
    <n v="5088.6143000000011"/>
    <n v="189637.80000000002"/>
    <n v="6.8630136986301373"/>
    <n v="2107.086666666667"/>
    <n v="289219.29315068497"/>
    <n v="478857.09315068496"/>
  </r>
  <r>
    <s v="L-7969"/>
    <x v="10"/>
    <s v="Wade Landen  "/>
    <d v="2012-06-14T00:00:00"/>
    <s v="Banda 15"/>
    <x v="0"/>
    <n v="9402.8000000000011"/>
    <n v="564.16800000000001"/>
    <n v="564.16800000000001"/>
    <n v="846.25200000000007"/>
    <n v="2350.7000000000003"/>
    <n v="3196.9520000000007"/>
    <n v="16925.04"/>
    <n v="675.12104000000011"/>
    <n v="1350.2420800000002"/>
    <n v="1350.2420800000002"/>
    <n v="50775.12"/>
    <n v="5.5561643835616437"/>
    <n v="564.16800000000001"/>
    <n v="62692.202958904112"/>
    <n v="113467.32295890411"/>
  </r>
  <r>
    <s v="L08375"/>
    <x v="10"/>
    <s v="Kimberely Houtz  "/>
    <d v="2015-10-18T00:00:00"/>
    <s v="Banda 15"/>
    <x v="1"/>
    <n v="11412.9"/>
    <n v="1027.1609999999998"/>
    <n v="1027.1609999999998"/>
    <n v="684.774"/>
    <n v="3423.87"/>
    <n v="3766.2570000000001"/>
    <n v="21342.123"/>
    <n v="845.69588999999996"/>
    <n v="1691.3917799999999"/>
    <n v="0"/>
    <n v="64026.368999999999"/>
    <n v="2.2109589041095892"/>
    <n v="711.40409999999997"/>
    <n v="31457.70458630137"/>
    <n v="95484.073586301369"/>
  </r>
  <r>
    <s v="G07408"/>
    <x v="10"/>
    <s v="Gabrielle Merriman  "/>
    <d v="2017-01-23T00:00:00"/>
    <s v="Banda 15"/>
    <x v="1"/>
    <n v="9267.3000000000011"/>
    <n v="741.38400000000013"/>
    <n v="370.69200000000006"/>
    <n v="92.673000000000016"/>
    <n v="3243.5550000000003"/>
    <n v="2687.5170000000003"/>
    <n v="16403.121000000003"/>
    <n v="627.39621"/>
    <n v="1254.79242"/>
    <n v="0"/>
    <n v="49209.363000000012"/>
    <n v="0.94246575342465755"/>
    <n v="546.77070000000015"/>
    <n v="10306.25319452055"/>
    <n v="59515.61619452056"/>
  </r>
  <r>
    <s v="L07695"/>
    <x v="10"/>
    <s v="January Heslop  "/>
    <d v="2017-10-10T00:00:00"/>
    <s v="Banda 15"/>
    <x v="1"/>
    <n v="10434.6"/>
    <n v="834.76800000000003"/>
    <n v="313.03800000000001"/>
    <n v="939.11400000000003"/>
    <n v="3234.7260000000001"/>
    <n v="2921.6880000000006"/>
    <n v="18677.934000000001"/>
    <n v="724.16124000000013"/>
    <n v="1448.3224800000003"/>
    <n v="0"/>
    <n v="56033.802000000003"/>
    <n v="0.23013698630136986"/>
    <n v="622.59780000000001"/>
    <n v="2865.6556273972601"/>
    <n v="58899.457627397263"/>
  </r>
  <r>
    <s v="L-7302"/>
    <x v="10"/>
    <s v="Jayme Tolleson  "/>
    <d v="2014-03-11T00:00:00"/>
    <s v="Banda 16"/>
    <x v="2"/>
    <n v="17539"/>
    <n v="1052.3399999999999"/>
    <n v="1578.51"/>
    <n v="1052.3399999999999"/>
    <n v="6489.43"/>
    <n v="5963.26"/>
    <n v="33674.879999999997"/>
    <n v="1317.1788999999999"/>
    <n v="2634.3577999999998"/>
    <n v="0"/>
    <n v="101024.63999999998"/>
    <n v="3.8164383561643835"/>
    <n v="1122.4959999999999"/>
    <n v="85678.735780821909"/>
    <n v="186703.37578082189"/>
  </r>
  <r>
    <s v="A-7619"/>
    <x v="10"/>
    <s v="Kimberely Houtz  "/>
    <d v="2016-09-15T00:00:00"/>
    <s v="Banda 15"/>
    <x v="2"/>
    <n v="12058"/>
    <n v="1085.22"/>
    <n v="964.64"/>
    <n v="361.74"/>
    <n v="3858.56"/>
    <n v="3135.08"/>
    <n v="21463.239999999998"/>
    <n v="818.73820000000001"/>
    <n v="1637.4764"/>
    <n v="0"/>
    <n v="64389.719999999994"/>
    <n v="1.2986301369863014"/>
    <n v="715.44133333333332"/>
    <n v="18581.873534246573"/>
    <n v="82971.593534246567"/>
  </r>
  <r>
    <s v="A07988"/>
    <x v="10"/>
    <s v="Audrie Ehlert  "/>
    <d v="2012-12-03T00:00:00"/>
    <s v="Banda 15"/>
    <x v="2"/>
    <n v="13583"/>
    <n v="679.15000000000009"/>
    <n v="2037.4499999999998"/>
    <n v="1901.6200000000001"/>
    <n v="4074.8999999999996"/>
    <n v="4482.3900000000003"/>
    <n v="26758.509999999995"/>
    <n v="1060.8323"/>
    <n v="2121.6646000000001"/>
    <n v="0"/>
    <n v="80275.529999999984"/>
    <n v="5.0849315068493155"/>
    <n v="891.95033333333311"/>
    <n v="90710.127050228286"/>
    <n v="170985.65705022827"/>
  </r>
  <r>
    <s v="A08135"/>
    <x v="10"/>
    <s v="Saundra Smiddy  "/>
    <d v="2014-03-17T00:00:00"/>
    <s v="Banda 15"/>
    <x v="1"/>
    <n v="13284"/>
    <n v="1328.4"/>
    <n v="1062.72"/>
    <n v="1992.6"/>
    <n v="5047.92"/>
    <n v="5180.76"/>
    <n v="27896.400000000001"/>
    <n v="1134.4536000000001"/>
    <n v="2268.9072000000001"/>
    <n v="0"/>
    <n v="83689.200000000012"/>
    <n v="3.8"/>
    <n v="929.88"/>
    <n v="70670.87999999999"/>
    <n v="154360.08000000002"/>
  </r>
  <r>
    <s v="A07979"/>
    <x v="10"/>
    <s v="Heide Kardos  "/>
    <d v="2011-01-07T00:00:00"/>
    <s v="Banda 18"/>
    <x v="2"/>
    <n v="37107"/>
    <n v="2226.42"/>
    <n v="3710.7000000000003"/>
    <n v="5194.9800000000005"/>
    <n v="13358.519999999999"/>
    <n v="14100.66"/>
    <n v="75698.28"/>
    <n v="3042.7740000000003"/>
    <n v="6085.5480000000007"/>
    <n v="0"/>
    <n v="227094.84"/>
    <n v="6.9917808219178079"/>
    <n v="2523.2759999999998"/>
    <n v="352843.85490410955"/>
    <n v="579938.69490410958"/>
  </r>
  <r>
    <s v="R07631"/>
    <x v="10"/>
    <s v="Tanner Cambridge  "/>
    <d v="2013-10-25T00:00:00"/>
    <s v="Banda 16"/>
    <x v="2"/>
    <n v="15999"/>
    <n v="1439.9099999999999"/>
    <n v="159.99"/>
    <n v="479.96999999999997"/>
    <n v="5119.68"/>
    <n v="5119.68"/>
    <n v="28318.230000000003"/>
    <n v="1108.7307000000001"/>
    <n v="2217.4614000000001"/>
    <n v="0"/>
    <n v="84954.69"/>
    <n v="4.1917808219178081"/>
    <n v="943.94100000000014"/>
    <n v="79135.875616438367"/>
    <n v="164090.56561643837"/>
  </r>
  <r>
    <s v="L-8082"/>
    <x v="10"/>
    <s v="Daysi Armas  "/>
    <d v="2013-03-19T00:00:00"/>
    <s v="Banda 15"/>
    <x v="2"/>
    <n v="13382"/>
    <n v="936.74000000000012"/>
    <n v="1739.66"/>
    <n v="802.92"/>
    <n v="4416.0600000000004"/>
    <n v="3613.1400000000003"/>
    <n v="24890.52"/>
    <n v="952.79840000000002"/>
    <n v="1905.5968"/>
    <n v="0"/>
    <n v="74671.56"/>
    <n v="4.7945205479452051"/>
    <n v="829.68399999999997"/>
    <n v="79558.739726027386"/>
    <n v="154230.29972602738"/>
  </r>
  <r>
    <s v="L07560"/>
    <x v="10"/>
    <s v="Marinda Skelley  "/>
    <d v="2016-04-26T00:00:00"/>
    <s v="Banda 15"/>
    <x v="2"/>
    <n v="13743"/>
    <n v="1099.44"/>
    <n v="1511.73"/>
    <n v="1374.3000000000002"/>
    <n v="4122.8999999999996"/>
    <n v="3710.61"/>
    <n v="25561.980000000003"/>
    <n v="990.87030000000004"/>
    <n v="1981.7406000000001"/>
    <n v="0"/>
    <n v="76685.94"/>
    <n v="1.6876712328767123"/>
    <n v="852.06600000000014"/>
    <n v="28760.145534246582"/>
    <n v="105446.08553424658"/>
  </r>
  <r>
    <s v="A08342"/>
    <x v="10"/>
    <s v="Adalberto Mcferrin  "/>
    <d v="2017-01-27T00:00:00"/>
    <s v="Banda 17"/>
    <x v="1"/>
    <n v="20976.3"/>
    <n v="1048.8150000000001"/>
    <n v="3146.4449999999997"/>
    <n v="1048.8150000000001"/>
    <n v="8180.7569999999996"/>
    <n v="7551.4679999999998"/>
    <n v="41952.6"/>
    <n v="1644.5419199999999"/>
    <n v="3289.0838399999998"/>
    <n v="0"/>
    <n v="125857.79999999999"/>
    <n v="0.93150684931506844"/>
    <n v="1398.4199999999998"/>
    <n v="26052.756164383558"/>
    <n v="151910.55616438354"/>
  </r>
  <r>
    <s v="A07733"/>
    <x v="10"/>
    <s v="Lean Hersom  "/>
    <d v="2011-05-28T00:00:00"/>
    <s v="Banda 15"/>
    <x v="2"/>
    <n v="12954"/>
    <n v="777.24"/>
    <n v="1943.1"/>
    <n v="1424.94"/>
    <n v="3627.1200000000003"/>
    <n v="3627.1200000000003"/>
    <n v="24353.519999999997"/>
    <n v="946.93740000000003"/>
    <n v="1893.8748000000001"/>
    <n v="0"/>
    <n v="73060.56"/>
    <n v="6.6054794520547944"/>
    <n v="811.78399999999988"/>
    <n v="107244.45063013695"/>
    <n v="180305.01063013694"/>
  </r>
  <r>
    <s v="L-7569"/>
    <x v="10"/>
    <s v="Davina Farraj  "/>
    <d v="2011-10-22T00:00:00"/>
    <s v="Banda 16"/>
    <x v="0"/>
    <n v="18569.100000000002"/>
    <n v="1114.1460000000002"/>
    <n v="185.69100000000003"/>
    <n v="1299.8370000000002"/>
    <n v="6313.4940000000015"/>
    <n v="4827.9660000000003"/>
    <n v="32310.234000000004"/>
    <n v="1223.7036900000003"/>
    <n v="2447.4073800000006"/>
    <n v="2447.4073800000006"/>
    <n v="96930.702000000019"/>
    <n v="6.2027397260273975"/>
    <n v="1077.0078000000001"/>
    <n v="133607.98132602742"/>
    <n v="230538.68332602744"/>
  </r>
  <r>
    <s v="L07325"/>
    <x v="10"/>
    <s v="Hanh Kohut  "/>
    <d v="2012-07-23T00:00:00"/>
    <s v="Banda 15"/>
    <x v="1"/>
    <n v="9140.4"/>
    <n v="457.02"/>
    <n v="548.42399999999998"/>
    <n v="1005.444"/>
    <n v="2559.3120000000004"/>
    <n v="2467.9079999999999"/>
    <n v="16178.508"/>
    <n v="623.37527999999998"/>
    <n v="1246.75056"/>
    <n v="0"/>
    <n v="48535.523999999998"/>
    <n v="5.4493150684931511"/>
    <n v="539.28359999999998"/>
    <n v="58774.524953424654"/>
    <n v="107310.04895342464"/>
  </r>
  <r>
    <s v="A-8052"/>
    <x v="10"/>
    <s v="Krystyna Summerlin  "/>
    <d v="2011-03-15T00:00:00"/>
    <s v="Banda 15"/>
    <x v="2"/>
    <n v="13621"/>
    <n v="1225.8899999999999"/>
    <n v="953.47000000000014"/>
    <n v="544.84"/>
    <n v="3813.8800000000006"/>
    <n v="3813.8800000000006"/>
    <n v="23972.959999999999"/>
    <n v="928.95220000000018"/>
    <n v="1857.9044000000004"/>
    <n v="0"/>
    <n v="71918.880000000005"/>
    <n v="6.8082191780821919"/>
    <n v="799.09866666666665"/>
    <n v="108808.77735159818"/>
    <n v="180727.6573515982"/>
  </r>
  <r>
    <s v="L07553"/>
    <x v="10"/>
    <s v="Coreen Washer  "/>
    <d v="2016-04-25T00:00:00"/>
    <s v="Banda 15"/>
    <x v="0"/>
    <n v="9102.5"/>
    <n v="910.25"/>
    <n v="1274.3500000000001"/>
    <n v="546.15"/>
    <n v="3094.8500000000004"/>
    <n v="2821.7750000000001"/>
    <n v="17749.875"/>
    <n v="696.34125000000006"/>
    <n v="1392.6825000000001"/>
    <n v="1392.6825000000001"/>
    <n v="53249.625"/>
    <n v="1.6904109589041096"/>
    <n v="591.66250000000002"/>
    <n v="20003.055479452054"/>
    <n v="73252.680479452058"/>
  </r>
  <r>
    <s v="L08015"/>
    <x v="10"/>
    <s v="Colene Apicella  "/>
    <d v="2014-03-29T00:00:00"/>
    <s v="Banda 15"/>
    <x v="2"/>
    <n v="14607"/>
    <n v="730.35"/>
    <n v="438.21"/>
    <n v="292.14"/>
    <n v="4966.38"/>
    <n v="5696.7300000000005"/>
    <n v="26730.809999999998"/>
    <n v="1061.9288999999999"/>
    <n v="2123.8577999999998"/>
    <n v="0"/>
    <n v="80192.429999999993"/>
    <n v="3.7671232876712328"/>
    <n v="891.02699999999993"/>
    <n v="67132.171232876703"/>
    <n v="147324.60123287671"/>
  </r>
  <r>
    <s v="R-7531"/>
    <x v="10"/>
    <s v="Kimi Witter  "/>
    <d v="2016-06-02T00:00:00"/>
    <s v="Banda 17"/>
    <x v="2"/>
    <n v="26893"/>
    <n v="1613.58"/>
    <n v="1882.5100000000002"/>
    <n v="537.86"/>
    <n v="10488.27"/>
    <n v="6992.18"/>
    <n v="48407.4"/>
    <n v="1809.8989000000001"/>
    <n v="3619.7978000000003"/>
    <n v="0"/>
    <n v="145222.20000000001"/>
    <n v="1.5863013698630137"/>
    <n v="1613.5800000000002"/>
    <n v="51192.483287671239"/>
    <n v="196414.68328767124"/>
  </r>
  <r>
    <s v="L-8363"/>
    <x v="10"/>
    <s v="Adalberto Mcferrin  "/>
    <d v="2015-08-19T00:00:00"/>
    <s v="Banda 16"/>
    <x v="2"/>
    <n v="21694"/>
    <n v="1518.5800000000002"/>
    <n v="1301.6399999999999"/>
    <n v="433.88"/>
    <n v="6508.2"/>
    <n v="7592.9"/>
    <n v="39049.200000000004"/>
    <n v="1542.4434000000001"/>
    <n v="3084.8868000000002"/>
    <n v="0"/>
    <n v="117147.6"/>
    <n v="2.3753424657534246"/>
    <n v="1301.6400000000001"/>
    <n v="61836.815342465758"/>
    <n v="178984.41534246577"/>
  </r>
  <r>
    <s v="L-7856"/>
    <x v="10"/>
    <s v="Johnette Chapple  "/>
    <d v="2013-08-07T00:00:00"/>
    <s v="Banda 15"/>
    <x v="1"/>
    <n v="13860.9"/>
    <n v="1108.8720000000001"/>
    <n v="1940.5260000000001"/>
    <n v="1524.6990000000001"/>
    <n v="4296.8789999999999"/>
    <n v="4435.4880000000003"/>
    <n v="27167.364000000001"/>
    <n v="1075.6058399999999"/>
    <n v="2151.2116799999999"/>
    <n v="0"/>
    <n v="81502.092000000004"/>
    <n v="4.4082191780821915"/>
    <n v="905.5788"/>
    <n v="79839.796668493145"/>
    <n v="161341.88866849313"/>
  </r>
  <r>
    <s v="A07899"/>
    <x v="10"/>
    <s v="Ladawn Karner  "/>
    <d v="2017-04-29T00:00:00"/>
    <s v="Banda 15"/>
    <x v="2"/>
    <n v="13885"/>
    <n v="1249.6499999999999"/>
    <n v="1805.05"/>
    <n v="277.7"/>
    <n v="5137.45"/>
    <n v="4026.6499999999996"/>
    <n v="26381.5"/>
    <n v="1013.6049999999999"/>
    <n v="2027.2099999999998"/>
    <n v="0"/>
    <n v="79144.5"/>
    <n v="0.67945205479452053"/>
    <n v="879.38333333333333"/>
    <n v="11949.976255707763"/>
    <n v="91094.476255707763"/>
  </r>
  <r>
    <s v="R08386"/>
    <x v="10"/>
    <s v="Adelia Monty  "/>
    <d v="2012-12-28T00:00:00"/>
    <s v="Banda 15"/>
    <x v="1"/>
    <n v="12427.2"/>
    <n v="1242.7200000000003"/>
    <n v="1118.4480000000001"/>
    <n v="1242.7200000000003"/>
    <n v="3479.6160000000004"/>
    <n v="4598.0640000000003"/>
    <n v="24108.768000000004"/>
    <n v="980.50608"/>
    <n v="1961.01216"/>
    <n v="0"/>
    <n v="72326.304000000004"/>
    <n v="5.0164383561643833"/>
    <n v="803.62560000000008"/>
    <n v="80626.765676712341"/>
    <n v="152953.06967671233"/>
  </r>
  <r>
    <s v="A-7906"/>
    <x v="10"/>
    <s v="Anastacia Delacruz  "/>
    <d v="2014-06-26T00:00:00"/>
    <s v="Banda 17"/>
    <x v="0"/>
    <n v="31871.4"/>
    <n v="2868.4259999999999"/>
    <n v="1593.5700000000002"/>
    <n v="1912.2840000000001"/>
    <n v="7967.85"/>
    <n v="8923.992000000002"/>
    <n v="55137.521999999997"/>
    <n v="2151.3195000000001"/>
    <n v="4302.6390000000001"/>
    <n v="4302.6390000000001"/>
    <n v="165412.56599999999"/>
    <n v="3.5232876712328767"/>
    <n v="1837.9173999999998"/>
    <n v="129510.23432328766"/>
    <n v="294922.80032328767"/>
  </r>
  <r>
    <s v="R07420"/>
    <x v="10"/>
    <s v="Gaylord Damian  "/>
    <d v="2011-08-08T00:00:00"/>
    <s v="Banda 15"/>
    <x v="0"/>
    <n v="14135.000000000002"/>
    <n v="989.45000000000027"/>
    <n v="424.05"/>
    <n v="1272.1500000000001"/>
    <n v="5654.0000000000009"/>
    <n v="3957.8000000000011"/>
    <n v="26432.450000000004"/>
    <n v="1010.6525000000001"/>
    <n v="2021.3050000000003"/>
    <n v="2021.3050000000003"/>
    <n v="79297.350000000006"/>
    <n v="6.4082191780821915"/>
    <n v="881.08166666666682"/>
    <n v="112923.28867579909"/>
    <n v="192220.6386757991"/>
  </r>
  <r>
    <s v="L-7544"/>
    <x v="10"/>
    <s v="Davina Farraj  "/>
    <d v="2013-01-11T00:00:00"/>
    <s v="Banda 18"/>
    <x v="2"/>
    <n v="44606"/>
    <n v="3568.48"/>
    <n v="1784.24"/>
    <n v="5352.72"/>
    <n v="17396.34"/>
    <n v="12489.68"/>
    <n v="85197.459999999992"/>
    <n v="3287.4621999999999"/>
    <n v="6574.9243999999999"/>
    <n v="0"/>
    <n v="255592.37999999998"/>
    <n v="4.978082191780822"/>
    <n v="2839.9153333333329"/>
    <n v="282746.63894063921"/>
    <n v="538339.01894063922"/>
  </r>
  <r>
    <s v="A08235"/>
    <x v="10"/>
    <s v="Adalberto Mcferrin  "/>
    <d v="2012-03-14T00:00:00"/>
    <s v="Banda 19"/>
    <x v="1"/>
    <n v="47412"/>
    <n v="2370.6"/>
    <n v="948.24"/>
    <n v="1896.48"/>
    <n v="14697.72"/>
    <n v="13275.36"/>
    <n v="80600.399999999994"/>
    <n v="3067.5563999999999"/>
    <n v="6135.1127999999999"/>
    <n v="0"/>
    <n v="241801.19999999998"/>
    <n v="5.8082191780821919"/>
    <n v="2686.68"/>
    <n v="312096.52602739725"/>
    <n v="553897.72602739721"/>
  </r>
  <r>
    <s v="G07425"/>
    <x v="10"/>
    <s v="Johnette Chapple  "/>
    <d v="2012-05-02T00:00:00"/>
    <s v="Banda 15"/>
    <x v="2"/>
    <n v="9113"/>
    <n v="637.91000000000008"/>
    <n v="637.91000000000008"/>
    <n v="364.52"/>
    <n v="2460.5100000000002"/>
    <n v="3645.2000000000003"/>
    <n v="16859.05"/>
    <n v="684.38630000000012"/>
    <n v="1368.7726000000002"/>
    <n v="0"/>
    <n v="50577.149999999994"/>
    <n v="5.6739726027397257"/>
    <n v="561.96833333333336"/>
    <n v="63771.858538812783"/>
    <n v="114349.00853881278"/>
  </r>
  <r>
    <s v="L07838"/>
    <x v="10"/>
    <s v="Nelia Sellner  "/>
    <d v="2014-05-10T00:00:00"/>
    <s v="Banda 18"/>
    <x v="0"/>
    <n v="36898.400000000001"/>
    <n v="2582.8880000000004"/>
    <n v="4427.808"/>
    <n v="5165.7760000000007"/>
    <n v="10700.536"/>
    <n v="11069.52"/>
    <n v="70844.928"/>
    <n v="2793.2088800000001"/>
    <n v="5586.4177600000003"/>
    <n v="5586.4177600000003"/>
    <n v="212534.78399999999"/>
    <n v="3.6520547945205482"/>
    <n v="2361.4976000000001"/>
    <n v="172486.37264657536"/>
    <n v="385021.15664657531"/>
  </r>
  <r>
    <s v="L-7785"/>
    <x v="10"/>
    <s v="Gemma Percell  "/>
    <d v="2014-08-16T00:00:00"/>
    <s v="Banda 17"/>
    <x v="1"/>
    <n v="27026.100000000002"/>
    <n v="2432.3490000000002"/>
    <n v="1621.566"/>
    <n v="2162.0880000000002"/>
    <n v="9459.1350000000002"/>
    <n v="7297.0470000000014"/>
    <n v="49998.285000000003"/>
    <n v="1924.2583200000001"/>
    <n v="3848.5166400000003"/>
    <n v="0"/>
    <n v="149994.85500000001"/>
    <n v="3.3835616438356166"/>
    <n v="1666.6095"/>
    <n v="112781.51958904111"/>
    <n v="262776.37458904111"/>
  </r>
  <r>
    <s v="A-7716"/>
    <x v="10"/>
    <s v="Lindsey Eckel  "/>
    <d v="2016-08-31T00:00:00"/>
    <s v="Banda 15"/>
    <x v="2"/>
    <n v="11450"/>
    <n v="1145"/>
    <n v="458"/>
    <n v="801.50000000000011"/>
    <n v="2862.5"/>
    <n v="4465.5"/>
    <n v="21182.5"/>
    <n v="869.05500000000006"/>
    <n v="1738.1100000000001"/>
    <n v="0"/>
    <n v="63547.5"/>
    <n v="1.3397260273972602"/>
    <n v="706.08333333333337"/>
    <n v="18919.164383561645"/>
    <n v="82466.664383561641"/>
  </r>
  <r>
    <s v="A-8375"/>
    <x v="10"/>
    <s v="Jayme Tolleson  "/>
    <d v="2013-10-20T00:00:00"/>
    <s v="Banda 15"/>
    <x v="0"/>
    <n v="11873.400000000001"/>
    <n v="1068.606"/>
    <n v="1187.3400000000001"/>
    <n v="1543.5420000000001"/>
    <n v="4749.3600000000006"/>
    <n v="4749.3600000000006"/>
    <n v="25171.608"/>
    <n v="1019.9250600000003"/>
    <n v="2039.8501200000005"/>
    <n v="2039.8501200000005"/>
    <n v="75514.823999999993"/>
    <n v="4.2054794520547949"/>
    <n v="839.05359999999996"/>
    <n v="70572.453479452059"/>
    <n v="146087.27747945205"/>
  </r>
  <r>
    <s v="A-7465"/>
    <x v="10"/>
    <s v="Brigida Arzate  "/>
    <d v="2016-03-20T00:00:00"/>
    <s v="Banda 16"/>
    <x v="3"/>
    <n v="11970"/>
    <n v="598.5"/>
    <n v="1197"/>
    <n v="1556.1000000000001"/>
    <n v="4788"/>
    <n v="3950.1000000000004"/>
    <n v="24059.699999999997"/>
    <n v="940.84199999999998"/>
    <n v="1881.684"/>
    <n v="0"/>
    <n v="72179.099999999991"/>
    <n v="1.789041095890411"/>
    <n v="801.9899999999999"/>
    <n v="28695.861369863011"/>
    <n v="100874.961369863"/>
  </r>
  <r>
    <s v="R-7431"/>
    <x v="10"/>
    <s v="Emmy Trader  "/>
    <d v="2017-02-16T00:00:00"/>
    <s v="Banda 15"/>
    <x v="4"/>
    <n v="15673.75"/>
    <n v="940.42499999999995"/>
    <n v="1253.9000000000001"/>
    <n v="1724.1125"/>
    <n v="5329.0750000000007"/>
    <n v="5642.55"/>
    <n v="30563.8125"/>
    <n v="1217.850375"/>
    <n v="2435.70075"/>
    <n v="2435.70075"/>
    <n v="91691.4375"/>
    <n v="0.87671232876712324"/>
    <n v="1018.79375"/>
    <n v="17863.780821917808"/>
    <n v="109555.21832191781"/>
  </r>
  <r>
    <s v="L-8217"/>
    <x v="10"/>
    <s v="Heide Kardos  "/>
    <d v="2013-02-20T00:00:00"/>
    <s v="Banda 15"/>
    <x v="1"/>
    <n v="12023.1"/>
    <n v="961.84800000000007"/>
    <n v="1202.3100000000002"/>
    <n v="1322.5409999999999"/>
    <n v="3606.93"/>
    <n v="3366.4680000000003"/>
    <n v="22483.197"/>
    <n v="876.48398999999995"/>
    <n v="1752.9679799999999"/>
    <n v="0"/>
    <n v="67449.591"/>
    <n v="4.8684931506849312"/>
    <n v="749.43989999999997"/>
    <n v="72972.86039999999"/>
    <n v="140422.45139999999"/>
  </r>
  <r>
    <s v="G-7960"/>
    <x v="10"/>
    <s v="Candelaria Loya  "/>
    <d v="2013-10-12T00:00:00"/>
    <s v="Banda 15"/>
    <x v="0"/>
    <n v="9271.9000000000015"/>
    <n v="927.19000000000017"/>
    <n v="185.43800000000005"/>
    <n v="741.75200000000018"/>
    <n v="2688.8510000000001"/>
    <n v="3337.8840000000005"/>
    <n v="17153.015000000003"/>
    <n v="692.61093000000005"/>
    <n v="1385.2218600000001"/>
    <n v="1385.2218600000001"/>
    <n v="51459.045000000013"/>
    <n v="4.2273972602739729"/>
    <n v="571.76716666666675"/>
    <n v="48341.739077625578"/>
    <n v="99800.784077625591"/>
  </r>
  <r>
    <s v="G07778"/>
    <x v="10"/>
    <s v="Enrique KeRHer  "/>
    <d v="2013-06-14T00:00:00"/>
    <s v="Banda 15"/>
    <x v="1"/>
    <n v="12688.2"/>
    <n v="761.29200000000003"/>
    <n v="1522.5840000000001"/>
    <n v="1015.056"/>
    <n v="4948.3980000000001"/>
    <n v="4694.634"/>
    <n v="25630.164000000004"/>
    <n v="1015.056"/>
    <n v="2030.1120000000001"/>
    <n v="0"/>
    <n v="76890.492000000013"/>
    <n v="4.5561643835616437"/>
    <n v="854.33880000000011"/>
    <n v="77850.160241095902"/>
    <n v="154740.6522410959"/>
  </r>
  <r>
    <s v="A-7492"/>
    <x v="10"/>
    <s v="Shenika Lamont  "/>
    <d v="2016-06-11T00:00:00"/>
    <s v="Banda 17"/>
    <x v="2"/>
    <n v="23902"/>
    <n v="1912.16"/>
    <n v="1434.12"/>
    <n v="1912.16"/>
    <n v="5975.5"/>
    <n v="9082.76"/>
    <n v="44218.700000000004"/>
    <n v="1799.8206"/>
    <n v="3599.6412"/>
    <n v="0"/>
    <n v="132656.1"/>
    <n v="1.5616438356164384"/>
    <n v="1473.9566666666667"/>
    <n v="46035.90684931507"/>
    <n v="178692.00684931508"/>
  </r>
  <r>
    <s v="G-7702"/>
    <x v="10"/>
    <s v="Kandace Navin  "/>
    <d v="2010-11-13T00:00:00"/>
    <s v="Banda 15"/>
    <x v="4"/>
    <n v="13811.25"/>
    <n v="966.78750000000014"/>
    <n v="1381.125"/>
    <n v="1933.5750000000003"/>
    <n v="4972.05"/>
    <n v="5386.3874999999998"/>
    <n v="28451.174999999999"/>
    <n v="1150.4771250000001"/>
    <n v="2300.9542500000002"/>
    <n v="2300.9542500000002"/>
    <n v="85353.524999999994"/>
    <n v="7.1424657534246574"/>
    <n v="948.37249999999995"/>
    <n v="135474.3620547945"/>
    <n v="220827.8870547945"/>
  </r>
  <r>
    <s v="R07977"/>
    <x v="10"/>
    <s v="Santa Brister  "/>
    <d v="2014-06-25T00:00:00"/>
    <s v="Banda 17"/>
    <x v="2"/>
    <n v="24495"/>
    <n v="2449.5"/>
    <n v="734.85"/>
    <n v="1959.6000000000001"/>
    <n v="6858.6"/>
    <n v="9553.0500000000011"/>
    <n v="46050.6"/>
    <n v="1883.6655000000001"/>
    <n v="3767.3310000000001"/>
    <n v="0"/>
    <n v="138151.79999999999"/>
    <n v="3.526027397260274"/>
    <n v="1535.02"/>
    <n v="108250.45150684932"/>
    <n v="246402.25150684931"/>
  </r>
  <r>
    <s v="R-8416"/>
    <x v="10"/>
    <s v="Roosevelt Saleem  "/>
    <d v="2015-01-09T00:00:00"/>
    <s v="Banda 16"/>
    <x v="0"/>
    <n v="22712.800000000003"/>
    <n v="2271.2800000000002"/>
    <n v="1362.768"/>
    <n v="227.12800000000004"/>
    <n v="6813.8400000000011"/>
    <n v="5905.3280000000013"/>
    <n v="39293.144000000008"/>
    <n v="1501.3160800000001"/>
    <n v="3002.6321600000001"/>
    <n v="3002.6321600000001"/>
    <n v="117879.43200000003"/>
    <n v="2.9835616438356163"/>
    <n v="1309.7714666666668"/>
    <n v="78155.678202739728"/>
    <n v="196035.11020273977"/>
  </r>
  <r>
    <s v="A-7940"/>
    <x v="10"/>
    <s v="Aretha Newbern  "/>
    <d v="2016-12-24T00:00:00"/>
    <s v="Banda 15"/>
    <x v="4"/>
    <n v="12208.75"/>
    <n v="854.61250000000007"/>
    <n v="366.26249999999999"/>
    <n v="122.08750000000001"/>
    <n v="3174.2750000000001"/>
    <n v="3174.2750000000001"/>
    <n v="19900.262500000001"/>
    <n v="755.72162500000002"/>
    <n v="1511.44325"/>
    <n v="1511.44325"/>
    <n v="59700.787500000006"/>
    <n v="1.0246575342465754"/>
    <n v="663.34208333333333"/>
    <n v="13593.969269406392"/>
    <n v="73294.756769406406"/>
  </r>
  <r>
    <s v="G07742"/>
    <x v="10"/>
    <s v="Jeni Buchman  "/>
    <d v="2013-03-31T00:00:00"/>
    <s v="Banda 17"/>
    <x v="1"/>
    <n v="24109.200000000001"/>
    <n v="2169.828"/>
    <n v="1446.5519999999999"/>
    <n v="482.18400000000003"/>
    <n v="9643.68"/>
    <n v="6268.3920000000007"/>
    <n v="44119.836000000003"/>
    <n v="1663.5347999999999"/>
    <n v="3327.0695999999998"/>
    <n v="0"/>
    <n v="132359.508"/>
    <n v="4.7616438356164386"/>
    <n v="1470.6612"/>
    <n v="140055.2967452055"/>
    <n v="272414.8047452055"/>
  </r>
  <r>
    <s v="G08449"/>
    <x v="10"/>
    <s v="Edyth Judkins  "/>
    <d v="2016-05-04T00:00:00"/>
    <s v="Banda 15"/>
    <x v="1"/>
    <n v="13882.5"/>
    <n v="1110.6000000000001"/>
    <n v="416.47499999999997"/>
    <n v="1249.425"/>
    <n v="5275.35"/>
    <n v="4858.875"/>
    <n v="26793.224999999999"/>
    <n v="1060.623"/>
    <n v="2121.2460000000001"/>
    <n v="0"/>
    <n v="80379.674999999988"/>
    <n v="1.6657534246575343"/>
    <n v="893.10749999999996"/>
    <n v="29753.937534246572"/>
    <n v="110133.61253424655"/>
  </r>
  <r>
    <s v="G08306"/>
    <x v="10"/>
    <s v="Elton Verrier  "/>
    <d v="2016-07-31T00:00:00"/>
    <s v="Banda 16"/>
    <x v="0"/>
    <n v="24357.300000000003"/>
    <n v="2192.1570000000002"/>
    <n v="2922.8760000000002"/>
    <n v="1461.4380000000001"/>
    <n v="9499.3470000000016"/>
    <n v="9742.9200000000019"/>
    <n v="50176.038"/>
    <n v="2019.2201700000005"/>
    <n v="4038.440340000001"/>
    <n v="4038.440340000001"/>
    <n v="150528.114"/>
    <n v="1.4246575342465753"/>
    <n v="1672.5346"/>
    <n v="47655.780383561636"/>
    <n v="198183.89438356162"/>
  </r>
  <r>
    <s v="L-8435"/>
    <x v="10"/>
    <s v="Idell Ding  "/>
    <d v="2011-10-29T00:00:00"/>
    <s v="Banda 17"/>
    <x v="0"/>
    <n v="26350.500000000004"/>
    <n v="1317.5250000000003"/>
    <n v="3952.5750000000003"/>
    <n v="3425.5650000000005"/>
    <n v="9486.18"/>
    <n v="9222.6750000000011"/>
    <n v="53755.020000000011"/>
    <n v="2129.1204000000002"/>
    <n v="4258.2408000000005"/>
    <n v="4258.2408000000005"/>
    <n v="161265.06000000003"/>
    <n v="6.183561643835616"/>
    <n v="1791.8340000000003"/>
    <n v="221598.31989041099"/>
    <n v="382863.37989041104"/>
  </r>
  <r>
    <s v="A07573"/>
    <x v="10"/>
    <s v="Geraldo Marty  "/>
    <d v="2017-05-11T00:00:00"/>
    <s v="Banda 16"/>
    <x v="0"/>
    <n v="23288.100000000002"/>
    <n v="1863.0480000000002"/>
    <n v="1164.4050000000002"/>
    <n v="1863.0480000000002"/>
    <n v="7219.3110000000006"/>
    <n v="6520.6680000000015"/>
    <n v="41918.58"/>
    <n v="1623.18057"/>
    <n v="3246.36114"/>
    <n v="3246.36114"/>
    <n v="125755.74"/>
    <n v="0.64657534246575343"/>
    <n v="1397.2860000000001"/>
    <n v="18069.013479452056"/>
    <n v="143824.75347945205"/>
  </r>
  <r>
    <s v="A08311"/>
    <x v="10"/>
    <s v="Brigida Arzate  "/>
    <d v="2016-11-08T00:00:00"/>
    <s v="Banda 20"/>
    <x v="2"/>
    <n v="95488"/>
    <n v="4774.4000000000005"/>
    <n v="2864.64"/>
    <n v="8593.92"/>
    <n v="25781.760000000002"/>
    <n v="28646.399999999998"/>
    <n v="166149.12"/>
    <n v="6474.0864000000001"/>
    <n v="12948.1728"/>
    <n v="0"/>
    <n v="498447.35999999999"/>
    <n v="1.1506849315068493"/>
    <n v="5538.3040000000001"/>
    <n v="127456.85917808219"/>
    <n v="625904.21917808219"/>
  </r>
  <r>
    <s v="A-7545"/>
    <x v="10"/>
    <s v="Edyth Judkins  "/>
    <d v="2015-09-11T00:00:00"/>
    <s v="Banda 15"/>
    <x v="1"/>
    <n v="10669.5"/>
    <n v="533.47500000000002"/>
    <n v="106.69500000000001"/>
    <n v="1280.3399999999999"/>
    <n v="3414.2400000000002"/>
    <n v="3734.3249999999998"/>
    <n v="19738.575000000001"/>
    <n v="784.20824999999991"/>
    <n v="1568.4164999999998"/>
    <n v="0"/>
    <n v="59215.725000000006"/>
    <n v="2.3123287671232875"/>
    <n v="657.95249999999999"/>
    <n v="30428.049863013694"/>
    <n v="89643.774863013707"/>
  </r>
  <r>
    <s v="L-8122"/>
    <x v="10"/>
    <s v="Kristan Botelho  "/>
    <d v="2013-05-24T00:00:00"/>
    <s v="Banda 15"/>
    <x v="4"/>
    <n v="11252.5"/>
    <n v="1012.7249999999999"/>
    <n v="787.67500000000007"/>
    <n v="1350.3"/>
    <n v="2813.125"/>
    <n v="3713.3250000000003"/>
    <n v="20929.649999999998"/>
    <n v="841.68700000000001"/>
    <n v="1683.374"/>
    <n v="1683.374"/>
    <n v="62788.95"/>
    <n v="4.6136986301369864"/>
    <n v="697.65499999999997"/>
    <n v="64375.398356164376"/>
    <n v="127164.34835616438"/>
  </r>
  <r>
    <s v="A-8265"/>
    <x v="10"/>
    <s v="Shonta Stefan  "/>
    <d v="2015-06-04T00:00:00"/>
    <s v="Banda 20"/>
    <x v="2"/>
    <n v="66833"/>
    <n v="3341.65"/>
    <n v="6683.3"/>
    <n v="10024.949999999999"/>
    <n v="18044.91"/>
    <n v="23391.55"/>
    <n v="128319.36"/>
    <n v="5152.8243000000002"/>
    <n v="10305.6486"/>
    <n v="0"/>
    <n v="384958.08"/>
    <n v="2.5835616438356164"/>
    <n v="4277.3119999999999"/>
    <n v="221013.98443835613"/>
    <n v="605972.06443835609"/>
  </r>
  <r>
    <s v="A-7786"/>
    <x v="10"/>
    <s v="Gabrielle Merriman  "/>
    <d v="2012-03-18T00:00:00"/>
    <s v="Banda 19"/>
    <x v="2"/>
    <n v="43565"/>
    <n v="4356.5"/>
    <n v="4792.1499999999996"/>
    <n v="4356.5"/>
    <n v="16554.7"/>
    <n v="10891.25"/>
    <n v="84516.1"/>
    <n v="3236.8795"/>
    <n v="6473.759"/>
    <n v="0"/>
    <n v="253548.30000000002"/>
    <n v="5.7972602739726025"/>
    <n v="2817.2033333333334"/>
    <n v="326641.21936073055"/>
    <n v="580189.51936073054"/>
  </r>
  <r>
    <s v="L-8500"/>
    <x v="10"/>
    <s v="Anastacia Delacruz  "/>
    <d v="2015-02-20T00:00:00"/>
    <s v="Banda 15"/>
    <x v="1"/>
    <n v="10095.300000000001"/>
    <n v="605.71800000000007"/>
    <n v="1514.2950000000001"/>
    <n v="706.67100000000016"/>
    <n v="4038.1200000000008"/>
    <n v="2826.6840000000007"/>
    <n v="19786.788000000004"/>
    <n v="754.11891000000014"/>
    <n v="1508.2378200000003"/>
    <n v="0"/>
    <n v="59360.364000000016"/>
    <n v="2.8684931506849316"/>
    <n v="659.55960000000016"/>
    <n v="37838.843901369873"/>
    <n v="97199.207901369897"/>
  </r>
  <r>
    <s v="G08117"/>
    <x v="10"/>
    <s v="Margareta Schwing  "/>
    <d v="2013-07-02T00:00:00"/>
    <s v="Banda 17"/>
    <x v="4"/>
    <n v="31066.25"/>
    <n v="3106.625"/>
    <n v="621.32500000000005"/>
    <n v="4659.9375"/>
    <n v="12426.5"/>
    <n v="9630.5375000000004"/>
    <n v="61511.174999999996"/>
    <n v="2423.1675000000005"/>
    <n v="4846.3350000000009"/>
    <n v="4846.3350000000009"/>
    <n v="184533.52499999999"/>
    <n v="4.506849315068493"/>
    <n v="2050.3724999999999"/>
    <n v="184814.39794520545"/>
    <n v="369347.92294520547"/>
  </r>
  <r>
    <s v="L08115"/>
    <x v="10"/>
    <s v="Edyth Judkins  "/>
    <d v="2014-06-11T00:00:00"/>
    <s v="Banda 18"/>
    <x v="2"/>
    <n v="30814"/>
    <n v="1848.84"/>
    <n v="3389.54"/>
    <n v="2773.2599999999998"/>
    <n v="9244.1999999999989"/>
    <n v="12325.6"/>
    <n v="60395.439999999995"/>
    <n v="2449.7130000000002"/>
    <n v="4899.4260000000004"/>
    <n v="0"/>
    <n v="181186.31999999998"/>
    <n v="3.5643835616438357"/>
    <n v="2013.1813333333332"/>
    <n v="143515.00902283104"/>
    <n v="324701.32902283105"/>
  </r>
  <r>
    <s v="G-7541"/>
    <x v="10"/>
    <s v="Gerente"/>
    <d v="2014-10-24T00:00:00"/>
    <s v="Banda 15"/>
    <x v="2"/>
    <n v="10862"/>
    <n v="651.72"/>
    <n v="977.57999999999993"/>
    <n v="1086.2"/>
    <n v="3258.6"/>
    <n v="2932.7400000000002"/>
    <n v="19768.84"/>
    <n v="761.42620000000011"/>
    <n v="1522.8524000000002"/>
    <n v="0"/>
    <n v="59306.520000000004"/>
    <n v="3.1945205479452055"/>
    <n v="658.9613333333333"/>
    <n v="42101.31039269406"/>
    <n v="101407.83039269407"/>
  </r>
  <r>
    <s v="R07713"/>
    <x v="10"/>
    <s v="Graciela Hufford  "/>
    <d v="2010-11-10T00:00:00"/>
    <s v="Banda 19"/>
    <x v="4"/>
    <n v="69722.5"/>
    <n v="4880.5750000000007"/>
    <n v="5577.8"/>
    <n v="2788.9"/>
    <n v="17430.625"/>
    <n v="23705.65"/>
    <n v="124106.04999999999"/>
    <n v="4929.3807500000003"/>
    <n v="9858.7615000000005"/>
    <n v="9858.7615000000005"/>
    <n v="372318.14999999997"/>
    <n v="7.1506849315068495"/>
    <n v="4136.8683333333329"/>
    <n v="591628.84109589038"/>
    <n v="963946.99109589029"/>
  </r>
  <r>
    <s v="A-8287"/>
    <x v="10"/>
    <s v="Alysia Thaxton  "/>
    <d v="2017-04-27T00:00:00"/>
    <s v="Banda 15"/>
    <x v="1"/>
    <n v="12642.300000000001"/>
    <n v="1137.807"/>
    <n v="1896.345"/>
    <n v="1896.345"/>
    <n v="4298.3820000000005"/>
    <n v="4045.5360000000005"/>
    <n v="25916.715000000004"/>
    <n v="1030.3474500000002"/>
    <n v="2060.6949000000004"/>
    <n v="0"/>
    <n v="77750.145000000019"/>
    <n v="0.68493150684931503"/>
    <n v="863.89050000000009"/>
    <n v="11834.116438356165"/>
    <n v="89584.261438356189"/>
  </r>
  <r>
    <s v="R08078"/>
    <x v="10"/>
    <s v="Sarai Darosa  "/>
    <d v="2011-10-25T00:00:00"/>
    <s v="Banda 15"/>
    <x v="0"/>
    <n v="10489.6"/>
    <n v="734.27200000000005"/>
    <n v="839.16800000000001"/>
    <n v="1153.856"/>
    <n v="3041.9839999999999"/>
    <n v="3881.152"/>
    <n v="20140.031999999999"/>
    <n v="812.94400000000007"/>
    <n v="1625.8880000000001"/>
    <n v="1625.8880000000001"/>
    <n v="60420.095999999998"/>
    <n v="6.1945205479452055"/>
    <n v="671.33439999999996"/>
    <n v="83171.8947068493"/>
    <n v="143591.99070684929"/>
  </r>
  <r>
    <s v="L-8079"/>
    <x v="10"/>
    <s v="Aisha Fermin  "/>
    <d v="2013-01-17T00:00:00"/>
    <s v="Banda 18"/>
    <x v="1"/>
    <n v="38770.200000000004"/>
    <n v="2713.9140000000007"/>
    <n v="3877.0200000000004"/>
    <n v="2713.9140000000007"/>
    <n v="10080.252000000002"/>
    <n v="12406.464000000002"/>
    <n v="70561.76400000001"/>
    <n v="2787.5773800000002"/>
    <n v="5575.1547600000004"/>
    <n v="0"/>
    <n v="211685.29200000002"/>
    <n v="4.9616438356164387"/>
    <n v="2352.0588000000002"/>
    <n v="233401.56092054799"/>
    <n v="445086.852920548"/>
  </r>
  <r>
    <s v="G-7861"/>
    <x v="10"/>
    <s v="Hanh Kohut  "/>
    <d v="2012-10-31T00:00:00"/>
    <s v="Banda 15"/>
    <x v="2"/>
    <n v="14243"/>
    <n v="1281.8699999999999"/>
    <n v="854.57999999999993"/>
    <n v="2136.4499999999998"/>
    <n v="4557.76"/>
    <n v="4700.1900000000005"/>
    <n v="27773.85"/>
    <n v="1110.954"/>
    <n v="2221.9079999999999"/>
    <n v="0"/>
    <n v="83321.549999999988"/>
    <n v="5.1753424657534248"/>
    <n v="925.79499999999996"/>
    <n v="95826.123561643821"/>
    <n v="179147.67356164381"/>
  </r>
  <r>
    <s v="A07990"/>
    <x v="10"/>
    <s v="Sterling Huston  "/>
    <d v="2011-06-18T00:00:00"/>
    <s v="Banda 15"/>
    <x v="2"/>
    <n v="15347"/>
    <n v="920.81999999999994"/>
    <n v="920.81999999999994"/>
    <n v="1534.7"/>
    <n v="5064.51"/>
    <n v="4450.63"/>
    <n v="28238.48"/>
    <n v="1092.7064"/>
    <n v="2185.4128000000001"/>
    <n v="0"/>
    <n v="84715.44"/>
    <n v="6.5479452054794525"/>
    <n v="941.28266666666661"/>
    <n v="123269.34648401826"/>
    <n v="207984.78648401826"/>
  </r>
  <r>
    <s v="G-7445"/>
    <x v="10"/>
    <s v="Audrea Franke  "/>
    <d v="2013-04-22T00:00:00"/>
    <s v="Banda 15"/>
    <x v="1"/>
    <n v="10018.800000000001"/>
    <n v="701.31600000000014"/>
    <n v="1202.2560000000001"/>
    <n v="300.56400000000002"/>
    <n v="3105.8280000000004"/>
    <n v="3306.2040000000006"/>
    <n v="18634.968000000004"/>
    <n v="730.37052000000017"/>
    <n v="1460.7410400000003"/>
    <n v="0"/>
    <n v="55904.90400000001"/>
    <n v="4.7013698630136984"/>
    <n v="621.16560000000015"/>
    <n v="58406.584635616455"/>
    <n v="114311.48863561646"/>
  </r>
  <r>
    <s v="L08432"/>
    <x v="10"/>
    <s v="Veola Frase  "/>
    <d v="2015-02-18T00:00:00"/>
    <s v="Banda 15"/>
    <x v="2"/>
    <n v="13421"/>
    <n v="1073.68"/>
    <n v="1207.8899999999999"/>
    <n v="268.42"/>
    <n v="3892.0899999999997"/>
    <n v="4697.3499999999995"/>
    <n v="24560.429999999997"/>
    <n v="974.36460000000011"/>
    <n v="1948.7292000000002"/>
    <n v="0"/>
    <n v="73681.289999999994"/>
    <n v="2.8739726027397259"/>
    <n v="818.68099999999993"/>
    <n v="47057.335287671231"/>
    <n v="120738.62528767122"/>
  </r>
  <r>
    <s v="L07472"/>
    <x v="10"/>
    <s v="Oneida Cosio  "/>
    <d v="2012-08-04T00:00:00"/>
    <s v="Banda 17"/>
    <x v="0"/>
    <n v="34161.600000000006"/>
    <n v="3416.1600000000008"/>
    <n v="4441.0080000000007"/>
    <n v="3074.5440000000003"/>
    <n v="10931.712000000001"/>
    <n v="9565.2480000000032"/>
    <n v="65590.272000000012"/>
    <n v="2558.7038400000006"/>
    <n v="5117.4076800000012"/>
    <n v="5117.4076800000012"/>
    <n v="196770.81600000005"/>
    <n v="5.4164383561643836"/>
    <n v="2186.3424000000005"/>
    <n v="236843.77670136993"/>
    <n v="433614.59270137001"/>
  </r>
  <r>
    <s v="L07755"/>
    <x v="10"/>
    <s v="Frankie Koester  "/>
    <d v="2015-06-13T00:00:00"/>
    <s v="Banda 15"/>
    <x v="1"/>
    <n v="12666.6"/>
    <n v="886.66200000000015"/>
    <n v="1519.992"/>
    <n v="1139.9939999999999"/>
    <n v="4559.9759999999997"/>
    <n v="4939.9740000000002"/>
    <n v="25713.198000000004"/>
    <n v="1033.59456"/>
    <n v="2067.18912"/>
    <n v="0"/>
    <n v="77139.594000000012"/>
    <n v="2.558904109589041"/>
    <n v="857.10660000000018"/>
    <n v="43865.072021917818"/>
    <n v="121004.66602191783"/>
  </r>
  <r>
    <s v="R07684"/>
    <x v="10"/>
    <s v="January Heslop  "/>
    <d v="2015-01-30T00:00:00"/>
    <s v="Banda 15"/>
    <x v="2"/>
    <n v="14670"/>
    <n v="733.5"/>
    <n v="1467"/>
    <n v="733.5"/>
    <n v="5427.9"/>
    <n v="4547.7"/>
    <n v="27579.600000000002"/>
    <n v="1060.6409999999998"/>
    <n v="2121.2819999999997"/>
    <n v="0"/>
    <n v="82738.8"/>
    <n v="2.9260273972602739"/>
    <n v="919.32"/>
    <n v="53799.110136986303"/>
    <n v="136537.91013698629"/>
  </r>
  <r>
    <s v="A-8111"/>
    <x v="10"/>
    <s v="Noble Portis  "/>
    <d v="2015-04-26T00:00:00"/>
    <s v="Banda 15"/>
    <x v="2"/>
    <n v="13622"/>
    <n v="681.1"/>
    <n v="817.31999999999994"/>
    <n v="1634.6399999999999"/>
    <n v="3814.1600000000003"/>
    <n v="3405.5"/>
    <n v="23974.720000000001"/>
    <n v="916.76059999999995"/>
    <n v="1833.5211999999999"/>
    <n v="0"/>
    <n v="71924.160000000003"/>
    <n v="2.6904109589041094"/>
    <n v="799.15733333333333"/>
    <n v="43001.232949771686"/>
    <n v="114925.39294977169"/>
  </r>
  <r>
    <s v="R-7755"/>
    <x v="10"/>
    <s v="Quinn Coller  "/>
    <d v="2013-08-06T00:00:00"/>
    <s v="Banda 15"/>
    <x v="2"/>
    <n v="13882"/>
    <n v="971.74000000000012"/>
    <n v="694.1"/>
    <n v="1665.84"/>
    <n v="5136.34"/>
    <n v="5552.8"/>
    <n v="27902.82"/>
    <n v="1128.6066000000001"/>
    <n v="2257.2132000000001"/>
    <n v="0"/>
    <n v="83708.459999999992"/>
    <n v="4.4109589041095889"/>
    <n v="930.09399999999994"/>
    <n v="82052.128219178063"/>
    <n v="165760.58821917805"/>
  </r>
  <r>
    <s v="G07334"/>
    <x v="10"/>
    <s v="Mary Herb  "/>
    <d v="2014-03-01T00:00:00"/>
    <s v="Banda 17"/>
    <x v="1"/>
    <n v="29194.2"/>
    <n v="2043.5940000000003"/>
    <n v="583.88400000000001"/>
    <n v="4379.13"/>
    <n v="11385.738000000001"/>
    <n v="8466.3179999999993"/>
    <n v="56052.864000000001"/>
    <n v="2174.9679000000001"/>
    <n v="4349.9358000000002"/>
    <n v="0"/>
    <n v="168158.592"/>
    <n v="3.8438356164383563"/>
    <n v="1868.4288000000001"/>
    <n v="143638.66336438357"/>
    <n v="311797.25536438357"/>
  </r>
  <r>
    <s v="R08140"/>
    <x v="10"/>
    <s v="Sarai Darosa  "/>
    <d v="2012-02-21T00:00:00"/>
    <s v="Banda 17"/>
    <x v="2"/>
    <n v="25986"/>
    <n v="1819.0200000000002"/>
    <n v="3638.0400000000004"/>
    <n v="1299.3000000000002"/>
    <n v="9095.0999999999985"/>
    <n v="7016.22"/>
    <n v="48853.68"/>
    <n v="1863.1961999999999"/>
    <n v="3726.3923999999997"/>
    <n v="0"/>
    <n v="146561.04"/>
    <n v="5.8684931506849312"/>
    <n v="1628.4559999999999"/>
    <n v="191131.65764383561"/>
    <n v="337692.69764383562"/>
  </r>
  <r>
    <s v="A-7557"/>
    <x v="10"/>
    <s v="Valeria Boothby  "/>
    <d v="2014-12-24T00:00:00"/>
    <s v="Banda 17"/>
    <x v="4"/>
    <n v="39376.25"/>
    <n v="3937.625"/>
    <n v="2362.5749999999998"/>
    <n v="787.52499999999998"/>
    <n v="12994.1625"/>
    <n v="15356.737500000001"/>
    <n v="74814.875"/>
    <n v="3016.22075"/>
    <n v="6032.4414999999999"/>
    <n v="6032.4414999999999"/>
    <n v="224444.625"/>
    <n v="3.0273972602739727"/>
    <n v="2493.8291666666669"/>
    <n v="150996.23173515982"/>
    <n v="375440.85673515982"/>
  </r>
  <r>
    <s v="L-8115"/>
    <x v="10"/>
    <s v="Nathalie Boettcher  "/>
    <d v="2012-03-08T00:00:00"/>
    <s v="Banda 19"/>
    <x v="0"/>
    <n v="53908.800000000003"/>
    <n v="3234.5280000000002"/>
    <n v="5929.9680000000008"/>
    <n v="4851.7920000000004"/>
    <n v="13477.2"/>
    <n v="15094.464000000002"/>
    <n v="96496.752000000008"/>
    <n v="3752.0524799999998"/>
    <n v="7504.1049599999997"/>
    <n v="7504.1049599999997"/>
    <n v="289490.25600000005"/>
    <n v="5.8246575342465752"/>
    <n v="3216.5584000000003"/>
    <n v="374707.02237808221"/>
    <n v="664197.27837808221"/>
  </r>
  <r>
    <s v="R08485"/>
    <x v="10"/>
    <s v="Johnette Chapple  "/>
    <d v="2016-10-15T00:00:00"/>
    <s v="Banda 17"/>
    <x v="2"/>
    <n v="21498"/>
    <n v="1934.82"/>
    <n v="1719.8400000000001"/>
    <n v="1074.9000000000001"/>
    <n v="6449.4"/>
    <n v="8384.2200000000012"/>
    <n v="41061.18"/>
    <n v="1663.9451999999999"/>
    <n v="3327.8903999999998"/>
    <n v="0"/>
    <n v="123183.54000000001"/>
    <n v="1.2164383561643837"/>
    <n v="1368.7059999999999"/>
    <n v="33298.929534246578"/>
    <n v="156482.4695342466"/>
  </r>
  <r>
    <s v="L-7617"/>
    <x v="10"/>
    <s v="Gabrielle Merriman  "/>
    <d v="2012-03-17T00:00:00"/>
    <s v="Banda 15"/>
    <x v="2"/>
    <n v="9905"/>
    <n v="693.35"/>
    <n v="297.14999999999998"/>
    <n v="990.5"/>
    <n v="3466.75"/>
    <n v="3367.7000000000003"/>
    <n v="18720.45"/>
    <n v="739.90350000000012"/>
    <n v="1479.8070000000002"/>
    <n v="0"/>
    <n v="56161.350000000006"/>
    <n v="5.8"/>
    <n v="624.01499999999999"/>
    <n v="72385.739999999991"/>
    <n v="128547.09"/>
  </r>
  <r>
    <s v="R-8034"/>
    <x v="10"/>
    <s v="Kristan Botelho  "/>
    <d v="2013-09-28T00:00:00"/>
    <s v="Banda 15"/>
    <x v="2"/>
    <n v="11477"/>
    <n v="1032.93"/>
    <n v="918.16"/>
    <n v="1032.93"/>
    <n v="3098.7900000000004"/>
    <n v="3098.7900000000004"/>
    <n v="20658.600000000002"/>
    <n v="804.53770000000009"/>
    <n v="1609.0754000000002"/>
    <n v="0"/>
    <n v="61975.8"/>
    <n v="4.2657534246575342"/>
    <n v="688.62000000000012"/>
    <n v="58749.662465753427"/>
    <n v="120725.46246575343"/>
  </r>
  <r>
    <s v="L07444"/>
    <x v="10"/>
    <s v="Margurite Everton  "/>
    <d v="2014-11-29T00:00:00"/>
    <s v="Banda 15"/>
    <x v="2"/>
    <n v="12282"/>
    <n v="1228.2"/>
    <n v="1719.4800000000002"/>
    <n v="736.92"/>
    <n v="3193.32"/>
    <n v="4789.9800000000005"/>
    <n v="23949.9"/>
    <n v="978.87540000000013"/>
    <n v="1957.7508000000003"/>
    <n v="0"/>
    <n v="71849.700000000012"/>
    <n v="3.095890410958904"/>
    <n v="798.33"/>
    <n v="49430.843835616441"/>
    <n v="121280.54383561645"/>
  </r>
  <r>
    <s v="R-7605"/>
    <x v="10"/>
    <s v="Jeane Putney  "/>
    <d v="2012-07-10T00:00:00"/>
    <s v="Banda 15"/>
    <x v="2"/>
    <n v="10968"/>
    <n v="877.44"/>
    <n v="1206.48"/>
    <n v="658.07999999999993"/>
    <n v="4058.16"/>
    <n v="2742"/>
    <n v="20510.16"/>
    <n v="776.53440000000001"/>
    <n v="1553.0688"/>
    <n v="0"/>
    <n v="61530.479999999996"/>
    <n v="5.484931506849315"/>
    <n v="683.67200000000003"/>
    <n v="74997.881863013696"/>
    <n v="136528.36186301371"/>
  </r>
  <r>
    <s v="L-7777"/>
    <x v="10"/>
    <s v="Tanner Cambridge  "/>
    <d v="2017-11-05T00:00:00"/>
    <s v="Banda 18"/>
    <x v="0"/>
    <n v="47939.100000000006"/>
    <n v="2396.9550000000004"/>
    <n v="7190.8650000000007"/>
    <n v="5273.3010000000004"/>
    <n v="17737.467000000001"/>
    <n v="16299.294000000004"/>
    <n v="96836.982000000018"/>
    <n v="3806.3645400000005"/>
    <n v="7612.729080000001"/>
    <n v="7612.729080000001"/>
    <n v="290510.94600000005"/>
    <n v="0.15890410958904111"/>
    <n v="3227.8994000000007"/>
    <n v="10258.529600000003"/>
    <n v="300769.47560000006"/>
  </r>
  <r>
    <s v="L07924"/>
    <x v="10"/>
    <s v="Quinn Coller  "/>
    <d v="2015-09-23T00:00:00"/>
    <s v="Banda 16"/>
    <x v="2"/>
    <n v="22354"/>
    <n v="2235.4"/>
    <n v="2906.02"/>
    <n v="1341.24"/>
    <n v="6482.66"/>
    <n v="6706.2"/>
    <n v="42025.520000000004"/>
    <n v="1651.9606000000001"/>
    <n v="3303.9212000000002"/>
    <n v="0"/>
    <n v="126076.56000000001"/>
    <n v="2.2794520547945205"/>
    <n v="1400.8506666666667"/>
    <n v="63863.438611872152"/>
    <n v="189939.99861187217"/>
  </r>
  <r>
    <s v="L07886"/>
    <x v="10"/>
    <s v="Graciela Hufford  "/>
    <d v="2012-05-18T00:00:00"/>
    <s v="Banda 17"/>
    <x v="1"/>
    <n v="22698"/>
    <n v="1361.8799999999999"/>
    <n v="1134.9000000000001"/>
    <n v="1134.9000000000001"/>
    <n v="6128.46"/>
    <n v="9079.2000000000007"/>
    <n v="41537.340000000004"/>
    <n v="1684.1916000000001"/>
    <n v="3368.3832000000002"/>
    <n v="0"/>
    <n v="124612.02000000002"/>
    <n v="5.6301369863013697"/>
    <n v="1384.5780000000002"/>
    <n v="155907.2761643836"/>
    <n v="280519.29616438365"/>
  </r>
  <r>
    <s v="G-8372"/>
    <x v="10"/>
    <s v="Brigida Arzate  "/>
    <d v="2012-11-27T00:00:00"/>
    <s v="Banda 15"/>
    <x v="0"/>
    <n v="14377.000000000002"/>
    <n v="1006.3900000000002"/>
    <n v="1293.93"/>
    <n v="1006.3900000000002"/>
    <n v="3594.2500000000005"/>
    <n v="4313.1000000000004"/>
    <n v="25591.059999999998"/>
    <n v="1003.5146000000001"/>
    <n v="2007.0292000000002"/>
    <n v="2007.0292000000002"/>
    <n v="76773.179999999993"/>
    <n v="5.1013698630136988"/>
    <n v="853.03533333333326"/>
    <n v="87032.974831050218"/>
    <n v="163806.1548310502"/>
  </r>
  <r>
    <s v="R08109"/>
    <x v="10"/>
    <s v="Lyla Falzone  "/>
    <d v="2015-09-26T00:00:00"/>
    <s v="Banda 16"/>
    <x v="2"/>
    <n v="14022"/>
    <n v="701.1"/>
    <n v="981.54000000000008"/>
    <n v="560.88"/>
    <n v="3645.7200000000003"/>
    <n v="5328.36"/>
    <n v="25239.600000000002"/>
    <n v="1012.3884"/>
    <n v="2024.7768000000001"/>
    <n v="0"/>
    <n v="75718.8"/>
    <n v="2.2712328767123289"/>
    <n v="841.32"/>
    <n v="38216.672876712335"/>
    <n v="113935.47287671233"/>
  </r>
  <r>
    <s v="A07607"/>
    <x v="10"/>
    <s v="Kelley Bonenfant  "/>
    <d v="2013-08-06T00:00:00"/>
    <s v="Banda 15"/>
    <x v="0"/>
    <n v="14928.1"/>
    <n v="1044.9670000000001"/>
    <n v="895.68600000000004"/>
    <n v="895.68600000000004"/>
    <n v="5374.116"/>
    <n v="4627.7110000000002"/>
    <n v="27766.266"/>
    <n v="1076.31601"/>
    <n v="2152.63202"/>
    <n v="2152.63202"/>
    <n v="83298.797999999995"/>
    <n v="4.4109589041095889"/>
    <n v="925.54219999999998"/>
    <n v="81650.572164383557"/>
    <n v="164949.37016438355"/>
  </r>
  <r>
    <s v="A08136"/>
    <x v="10"/>
    <s v="Johnette Chapple  "/>
    <d v="2012-03-20T00:00:00"/>
    <s v="Banda 15"/>
    <x v="2"/>
    <n v="10923"/>
    <n v="873.84"/>
    <n v="1638.45"/>
    <n v="546.15"/>
    <n v="3823.0499999999997"/>
    <n v="3932.2799999999997"/>
    <n v="21736.77"/>
    <n v="862.91700000000014"/>
    <n v="1725.8340000000003"/>
    <n v="0"/>
    <n v="65210.31"/>
    <n v="5.7917808219178086"/>
    <n v="724.55899999999997"/>
    <n v="83929.738410958918"/>
    <n v="149140.0484109589"/>
  </r>
  <r>
    <s v="L08104"/>
    <x v="10"/>
    <s v="Lynne Gainey  "/>
    <d v="2014-04-27T00:00:00"/>
    <s v="Banda 15"/>
    <x v="2"/>
    <n v="12983"/>
    <n v="1298.3000000000002"/>
    <n v="519.32000000000005"/>
    <n v="1168.47"/>
    <n v="3505.4100000000003"/>
    <n v="3765.0699999999997"/>
    <n v="23239.57"/>
    <n v="915.30150000000003"/>
    <n v="1830.6030000000001"/>
    <n v="0"/>
    <n v="69718.709999999992"/>
    <n v="3.6876712328767125"/>
    <n v="774.65233333333333"/>
    <n v="57133.262502283113"/>
    <n v="126851.97250228311"/>
  </r>
  <r>
    <s v="R-7882"/>
    <x v="10"/>
    <s v="Tomoko Parente  "/>
    <d v="2014-04-06T00:00:00"/>
    <s v="Banda 15"/>
    <x v="4"/>
    <n v="14433.75"/>
    <n v="1443.375"/>
    <n v="433.01249999999999"/>
    <n v="2165.0625"/>
    <n v="5484.8249999999998"/>
    <n v="4618.8"/>
    <n v="28578.825000000001"/>
    <n v="1133.0493750000001"/>
    <n v="2266.0987500000001"/>
    <n v="2266.0987500000001"/>
    <n v="85736.475000000006"/>
    <n v="3.7452054794520548"/>
    <n v="952.62750000000005"/>
    <n v="71355.714657534263"/>
    <n v="157092.18965753427"/>
  </r>
  <r>
    <s v="G-8008"/>
    <x v="10"/>
    <s v="Enrique KeRHer  "/>
    <d v="2013-12-27T00:00:00"/>
    <s v="Banda 17"/>
    <x v="2"/>
    <n v="25420"/>
    <n v="2542"/>
    <n v="2287.7999999999997"/>
    <n v="3050.4"/>
    <n v="7371.7999999999993"/>
    <n v="6863.4000000000005"/>
    <n v="47535.4"/>
    <n v="1860.7440000000001"/>
    <n v="3721.4880000000003"/>
    <n v="0"/>
    <n v="142606.20000000001"/>
    <n v="4.0191780821917806"/>
    <n v="1584.5133333333333"/>
    <n v="127368.82520547944"/>
    <n v="269975.02520547947"/>
  </r>
  <r>
    <s v="A-8492"/>
    <x v="10"/>
    <s v="Adalberto Mcferrin  "/>
    <d v="2017-05-02T00:00:00"/>
    <s v="Banda 15"/>
    <x v="0"/>
    <n v="14044.800000000001"/>
    <n v="1264.0320000000002"/>
    <n v="842.68799999999999"/>
    <n v="421.34399999999999"/>
    <n v="3651.6480000000006"/>
    <n v="5196.576"/>
    <n v="25421.088000000003"/>
    <n v="1025.2704000000001"/>
    <n v="2050.5408000000002"/>
    <n v="2050.5408000000002"/>
    <n v="76263.26400000001"/>
    <n v="0.67123287671232879"/>
    <n v="847.3696000000001"/>
    <n v="11375.646684931509"/>
    <n v="87638.910684931514"/>
  </r>
  <r>
    <s v="A-7592"/>
    <x v="10"/>
    <s v="Leontine Longacre  "/>
    <d v="2012-08-25T00:00:00"/>
    <s v="Banda 15"/>
    <x v="2"/>
    <n v="10868"/>
    <n v="869.44"/>
    <n v="1630.2"/>
    <n v="1304.1599999999999"/>
    <n v="4021.16"/>
    <n v="3695.1200000000003"/>
    <n v="22388.079999999998"/>
    <n v="887.91560000000004"/>
    <n v="1775.8312000000001"/>
    <n v="0"/>
    <n v="67164.239999999991"/>
    <n v="5.3589041095890408"/>
    <n v="746.26933333333329"/>
    <n v="79983.715945205462"/>
    <n v="147147.95594520547"/>
  </r>
  <r>
    <s v="L07996"/>
    <x v="10"/>
    <s v="Nathalie Boettcher  "/>
    <d v="2017-08-02T00:00:00"/>
    <s v="Banda 15"/>
    <x v="0"/>
    <n v="13259.400000000001"/>
    <n v="662.97000000000014"/>
    <n v="132.59400000000002"/>
    <n v="1591.1280000000002"/>
    <n v="4640.79"/>
    <n v="4110.4140000000007"/>
    <n v="24397.296000000002"/>
    <n v="949.37304000000017"/>
    <n v="1898.7460800000003"/>
    <n v="1898.7460800000003"/>
    <n v="73191.888000000006"/>
    <n v="0.41917808219178082"/>
    <n v="813.24320000000012"/>
    <n v="6817.8744986301372"/>
    <n v="80009.762498630138"/>
  </r>
  <r>
    <s v="G08119"/>
    <x v="10"/>
    <s v="Willian LaRH  "/>
    <d v="2013-02-17T00:00:00"/>
    <s v="Banda 16"/>
    <x v="0"/>
    <n v="18531.7"/>
    <n v="1667.8530000000001"/>
    <n v="926.58500000000004"/>
    <n v="1111.902"/>
    <n v="6856.7290000000003"/>
    <n v="6115.4610000000002"/>
    <n v="35210.230000000003"/>
    <n v="1382.4648200000001"/>
    <n v="2764.9296400000003"/>
    <n v="2764.9296400000003"/>
    <n v="105630.69"/>
    <n v="4.8767123287671232"/>
    <n v="1173.6743333333334"/>
    <n v="114473.44182648402"/>
    <n v="220104.13182648402"/>
  </r>
  <r>
    <s v="L-7448"/>
    <x v="10"/>
    <s v="Tomoko Parente  "/>
    <d v="2012-01-15T00:00:00"/>
    <s v="Banda 17"/>
    <x v="2"/>
    <n v="22664"/>
    <n v="2039.76"/>
    <n v="453.28000000000003"/>
    <n v="453.28000000000003"/>
    <n v="7252.4800000000005"/>
    <n v="5892.64"/>
    <n v="38755.439999999995"/>
    <n v="1473.1599999999999"/>
    <n v="2946.3199999999997"/>
    <n v="0"/>
    <n v="116266.31999999998"/>
    <n v="5.9698630136986299"/>
    <n v="1291.8479999999997"/>
    <n v="154243.11189041092"/>
    <n v="270509.43189041089"/>
  </r>
  <r>
    <s v="G07970"/>
    <x v="10"/>
    <s v="Coreen Washer  "/>
    <d v="2011-07-10T00:00:00"/>
    <s v="Banda 16"/>
    <x v="2"/>
    <n v="19187"/>
    <n v="1343.0900000000001"/>
    <n v="1534.96"/>
    <n v="575.61"/>
    <n v="4796.75"/>
    <n v="6331.71"/>
    <n v="33769.120000000003"/>
    <n v="1333.4965000000002"/>
    <n v="2666.9930000000004"/>
    <n v="0"/>
    <n v="101307.36000000002"/>
    <n v="6.4876712328767123"/>
    <n v="1125.6373333333333"/>
    <n v="146055.29892237444"/>
    <n v="247362.65892237445"/>
  </r>
  <r>
    <s v="A-7929"/>
    <x v="10"/>
    <s v="Edwardo Hardrick  "/>
    <d v="2011-06-16T00:00:00"/>
    <s v="Banda 16"/>
    <x v="0"/>
    <n v="24582.800000000003"/>
    <n v="1720.7960000000003"/>
    <n v="3441.5920000000006"/>
    <n v="1966.6240000000003"/>
    <n v="9095.6360000000004"/>
    <n v="8849.8080000000009"/>
    <n v="49657.256000000008"/>
    <n v="1969.0822800000001"/>
    <n v="3938.1645600000002"/>
    <n v="3938.1645600000002"/>
    <n v="148971.76800000004"/>
    <n v="6.5534246575342463"/>
    <n v="1655.241866666667"/>
    <n v="216950.05726392695"/>
    <n v="365921.82526392699"/>
  </r>
  <r>
    <s v="R08382"/>
    <x v="10"/>
    <s v="Saundra Smiddy  "/>
    <d v="2015-05-26T00:00:00"/>
    <s v="Banda 15"/>
    <x v="1"/>
    <n v="7761.6"/>
    <n v="465.69600000000003"/>
    <n v="465.69600000000003"/>
    <n v="1009.008"/>
    <n v="1940.4"/>
    <n v="2716.56"/>
    <n v="14358.96"/>
    <n v="578.23919999999998"/>
    <n v="1156.4784"/>
    <n v="0"/>
    <n v="43076.88"/>
    <n v="2.6082191780821917"/>
    <n v="478.63199999999995"/>
    <n v="24967.543232876709"/>
    <n v="68044.42323287671"/>
  </r>
  <r>
    <s v="A-7813"/>
    <x v="10"/>
    <s v="Herlinda Thorp  "/>
    <d v="2013-09-01T00:00:00"/>
    <s v="Banda 16"/>
    <x v="1"/>
    <n v="19179.900000000001"/>
    <n v="1342.5930000000003"/>
    <n v="383.59800000000001"/>
    <n v="2301.5880000000002"/>
    <n v="5753.97"/>
    <n v="6904.7640000000001"/>
    <n v="35866.413000000008"/>
    <n v="1442.3284800000004"/>
    <n v="2884.6569600000007"/>
    <n v="0"/>
    <n v="107599.23900000003"/>
    <n v="4.3397260273972602"/>
    <n v="1195.5471000000002"/>
    <n v="103766.93733698632"/>
    <n v="211366.17633698636"/>
  </r>
  <r>
    <s v="G07451"/>
    <x v="10"/>
    <s v="Johnette Chapple  "/>
    <d v="2016-05-25T00:00:00"/>
    <s v="Banda 20"/>
    <x v="4"/>
    <n v="107403.75"/>
    <n v="9666.3374999999996"/>
    <n v="12888.449999999999"/>
    <n v="12888.449999999999"/>
    <n v="36517.275000000001"/>
    <n v="35443.237500000003"/>
    <n v="214807.5"/>
    <n v="8538.5981250000004"/>
    <n v="17077.196250000001"/>
    <n v="17077.196250000001"/>
    <n v="644422.5"/>
    <n v="1.6082191780821917"/>
    <n v="7160.25"/>
    <n v="230305.02739726027"/>
    <n v="874727.5273972603"/>
  </r>
  <r>
    <s v="L07968"/>
    <x v="10"/>
    <s v="Herlinda Thorp  "/>
    <d v="2011-03-04T00:00:00"/>
    <s v="Banda 17"/>
    <x v="2"/>
    <n v="31884"/>
    <n v="1913.04"/>
    <n v="1594.2"/>
    <n v="2869.56"/>
    <n v="12434.76"/>
    <n v="8927.52"/>
    <n v="59623.08"/>
    <n v="2276.5176000000001"/>
    <n v="4553.0352000000003"/>
    <n v="0"/>
    <n v="178869.24"/>
    <n v="6.838356164383562"/>
    <n v="1987.4360000000001"/>
    <n v="271815.90443835617"/>
    <n v="450685.14443835616"/>
  </r>
  <r>
    <s v="R07996"/>
    <x v="10"/>
    <s v="Frankie Koester  "/>
    <d v="2014-12-24T00:00:00"/>
    <s v="Banda 15"/>
    <x v="0"/>
    <n v="9556.8000000000011"/>
    <n v="764.5440000000001"/>
    <n v="860.11200000000008"/>
    <n v="95.568000000000012"/>
    <n v="3727.1520000000005"/>
    <n v="3344.88"/>
    <n v="18349.056"/>
    <n v="717.71568000000002"/>
    <n v="1435.43136"/>
    <n v="1435.43136"/>
    <n v="55047.168000000005"/>
    <n v="3.0273972602739727"/>
    <n v="611.63520000000005"/>
    <n v="37033.254575342471"/>
    <n v="92080.422575342469"/>
  </r>
  <r>
    <s v="L-7506"/>
    <x v="10"/>
    <s v="Kristan Botelho  "/>
    <d v="2016-09-07T00:00:00"/>
    <s v="Banda 15"/>
    <x v="2"/>
    <n v="8690"/>
    <n v="695.2"/>
    <n v="1042.8"/>
    <n v="1216.6000000000001"/>
    <n v="2346.3000000000002"/>
    <n v="2780.8"/>
    <n v="16771.7"/>
    <n v="669.99900000000002"/>
    <n v="1339.998"/>
    <n v="0"/>
    <n v="50315.100000000006"/>
    <n v="1.3205479452054794"/>
    <n v="559.05666666666673"/>
    <n v="14765.222648401828"/>
    <n v="65080.322648401838"/>
  </r>
  <r>
    <s v="G08407"/>
    <x v="10"/>
    <s v="Earnest Anderton  "/>
    <d v="2012-10-21T00:00:00"/>
    <s v="Banda 15"/>
    <x v="2"/>
    <n v="12199"/>
    <n v="731.93999999999994"/>
    <n v="853.93000000000006"/>
    <n v="121.99000000000001"/>
    <n v="3171.7400000000002"/>
    <n v="4879.6000000000004"/>
    <n v="21958.200000000004"/>
    <n v="886.86730000000011"/>
    <n v="1773.7346000000002"/>
    <n v="0"/>
    <n v="65874.600000000006"/>
    <n v="5.2027397260273975"/>
    <n v="731.94000000000017"/>
    <n v="76161.866301369882"/>
    <n v="142036.46630136989"/>
  </r>
  <r>
    <s v="L-7424"/>
    <x v="10"/>
    <s v="Audrie Ehlert  "/>
    <d v="2012-12-24T00:00:00"/>
    <s v="Banda 15"/>
    <x v="0"/>
    <n v="13641.1"/>
    <n v="682.05500000000006"/>
    <n v="136.411"/>
    <n v="272.822"/>
    <n v="5047.2070000000003"/>
    <n v="4910.7960000000003"/>
    <n v="24690.391000000003"/>
    <n v="964.42577000000006"/>
    <n v="1928.8515400000001"/>
    <n v="1928.8515400000001"/>
    <n v="74071.17300000001"/>
    <n v="5.0273972602739727"/>
    <n v="823.0130333333334"/>
    <n v="82752.26937899545"/>
    <n v="156823.44237899547"/>
  </r>
  <r>
    <s v="R-8126"/>
    <x v="10"/>
    <s v="Erich Gattis  "/>
    <d v="2013-11-22T00:00:00"/>
    <s v="Banda 15"/>
    <x v="0"/>
    <n v="13201.1"/>
    <n v="660.05500000000006"/>
    <n v="132.011"/>
    <n v="1056.088"/>
    <n v="5148.4290000000001"/>
    <n v="4224.3519999999999"/>
    <n v="24422.035"/>
    <n v="943.87864999999999"/>
    <n v="1887.7573"/>
    <n v="1887.7573"/>
    <n v="73266.104999999996"/>
    <n v="4.1150684931506847"/>
    <n v="814.06783333333328"/>
    <n v="66998.897844748848"/>
    <n v="140265.00284474884"/>
  </r>
  <r>
    <s v="A07479"/>
    <x v="10"/>
    <s v="Kelley Bonenfant  "/>
    <d v="2015-05-09T00:00:00"/>
    <s v="Banda 18"/>
    <x v="3"/>
    <n v="30677.25"/>
    <n v="3067.7250000000004"/>
    <n v="1227.0899999999999"/>
    <n v="2760.9524999999999"/>
    <n v="11657.355"/>
    <n v="10737.037499999999"/>
    <n v="60127.409999999996"/>
    <n v="2392.8254999999999"/>
    <n v="4785.6509999999998"/>
    <n v="0"/>
    <n v="180382.22999999998"/>
    <n v="2.6547945205479451"/>
    <n v="2004.2469999999998"/>
    <n v="106417.27906849314"/>
    <n v="286799.50906849315"/>
  </r>
  <r>
    <s v="A08011"/>
    <x v="10"/>
    <s v="Juliet Pass  "/>
    <d v="2012-12-10T00:00:00"/>
    <s v="Banda 16"/>
    <x v="2"/>
    <n v="18641"/>
    <n v="1304.8700000000001"/>
    <n v="372.82"/>
    <n v="372.82"/>
    <n v="4846.66"/>
    <n v="5219.4800000000005"/>
    <n v="30757.649999999998"/>
    <n v="1181.8394000000001"/>
    <n v="2363.6788000000001"/>
    <n v="0"/>
    <n v="92272.95"/>
    <n v="5.065753424657534"/>
    <n v="1025.2549999999999"/>
    <n v="103873.78054794519"/>
    <n v="196146.73054794519"/>
  </r>
  <r>
    <s v="G07563"/>
    <x v="10"/>
    <s v="Lean Hersom  "/>
    <d v="2013-08-02T00:00:00"/>
    <s v="Banda 19"/>
    <x v="4"/>
    <n v="68577.5"/>
    <n v="4114.6499999999996"/>
    <n v="2057.3249999999998"/>
    <n v="10286.625"/>
    <n v="24002.125"/>
    <n v="24002.125"/>
    <n v="133040.34999999998"/>
    <n v="5301.0407500000001"/>
    <n v="10602.0815"/>
    <n v="10602.0815"/>
    <n v="399121.04999999993"/>
    <n v="4.4219178082191783"/>
    <n v="4434.6783333333324"/>
    <n v="392195.66191780817"/>
    <n v="791316.71191780805"/>
  </r>
  <r>
    <s v="G-7578"/>
    <x v="10"/>
    <s v="Herlinda Thorp  "/>
    <d v="2011-11-05T00:00:00"/>
    <s v="Banda 20"/>
    <x v="2"/>
    <n v="106327"/>
    <n v="7442.89"/>
    <n v="6379.62"/>
    <n v="1063.27"/>
    <n v="30834.829999999998"/>
    <n v="34024.639999999999"/>
    <n v="186072.25"/>
    <n v="7251.5013999999992"/>
    <n v="14503.002799999998"/>
    <n v="0"/>
    <n v="558216.75"/>
    <n v="6.1643835616438354"/>
    <n v="6202.4083333333338"/>
    <n v="764680.47945205483"/>
    <n v="1322897.2294520549"/>
  </r>
  <r>
    <s v="R-7403"/>
    <x v="10"/>
    <s v="Trudy Gaulding  "/>
    <d v="2015-03-05T00:00:00"/>
    <s v="Banda 15"/>
    <x v="0"/>
    <n v="13522.300000000001"/>
    <n v="1217.0070000000001"/>
    <n v="270.44600000000003"/>
    <n v="1217.0070000000001"/>
    <n v="4191.9130000000005"/>
    <n v="3921.4670000000001"/>
    <n v="24340.140000000003"/>
    <n v="950.61769000000004"/>
    <n v="1901.2353800000001"/>
    <n v="1901.2353800000001"/>
    <n v="73020.420000000013"/>
    <n v="2.8328767123287673"/>
    <n v="811.33800000000008"/>
    <n v="45968.41052054795"/>
    <n v="118988.83052054796"/>
  </r>
  <r>
    <s v="G08196"/>
    <x v="10"/>
    <s v="Audrea Franke  "/>
    <d v="2014-08-14T00:00:00"/>
    <s v="Banda 20"/>
    <x v="0"/>
    <n v="86436.900000000009"/>
    <n v="8643.69"/>
    <n v="12101.166000000003"/>
    <n v="4321.8450000000003"/>
    <n v="27659.808000000005"/>
    <n v="31981.653000000002"/>
    <n v="171145.06200000001"/>
    <n v="6880.3772400000007"/>
    <n v="13760.754480000001"/>
    <n v="13760.754480000001"/>
    <n v="513435.18599999999"/>
    <n v="3.3890410958904109"/>
    <n v="5704.8353999999999"/>
    <n v="386678.43231780821"/>
    <n v="900113.61831780826"/>
  </r>
  <r>
    <s v="G08220"/>
    <x v="10"/>
    <s v="Jeni Buchman  "/>
    <d v="2010-12-09T00:00:00"/>
    <s v="Banda 16"/>
    <x v="1"/>
    <n v="13011.300000000001"/>
    <n v="910.79100000000017"/>
    <n v="1821.5820000000003"/>
    <n v="910.79100000000017"/>
    <n v="4033.5030000000002"/>
    <n v="3513.0510000000004"/>
    <n v="24201.018"/>
    <n v="930.30795000000001"/>
    <n v="1860.6159"/>
    <n v="0"/>
    <n v="72603.054000000004"/>
    <n v="7.0712328767123287"/>
    <n v="806.70060000000001"/>
    <n v="114087.35608767123"/>
    <n v="186690.41008767125"/>
  </r>
  <r>
    <s v="R08461"/>
    <x v="10"/>
    <s v="Alysia Thaxton  "/>
    <d v="2010-12-22T00:00:00"/>
    <s v="Banda 16"/>
    <x v="1"/>
    <n v="17937"/>
    <n v="1076.22"/>
    <n v="2331.81"/>
    <n v="717.48"/>
    <n v="6098.5800000000008"/>
    <n v="6277.95"/>
    <n v="34439.040000000001"/>
    <n v="1354.2435"/>
    <n v="2708.4870000000001"/>
    <n v="0"/>
    <n v="103317.12"/>
    <n v="7.0356164383561648"/>
    <n v="1147.9680000000001"/>
    <n v="161533.25063013699"/>
    <n v="264850.37063013698"/>
  </r>
  <r>
    <s v="A-7784"/>
    <x v="10"/>
    <s v="Valeria Boothby  "/>
    <d v="2016-12-12T00:00:00"/>
    <s v="Banda 15"/>
    <x v="1"/>
    <n v="11691"/>
    <n v="584.55000000000007"/>
    <n v="1052.19"/>
    <n v="935.28"/>
    <n v="3390.39"/>
    <n v="4325.67"/>
    <n v="21979.08"/>
    <n v="879.16319999999996"/>
    <n v="1758.3263999999999"/>
    <n v="0"/>
    <n v="65937.240000000005"/>
    <n v="1.0575342465753426"/>
    <n v="732.63600000000008"/>
    <n v="15495.753205479456"/>
    <n v="81432.993205479463"/>
  </r>
  <r>
    <s v="A-7430"/>
    <x v="10"/>
    <s v="Gemma Percell  "/>
    <d v="2011-10-05T00:00:00"/>
    <s v="Banda 16"/>
    <x v="2"/>
    <n v="14255"/>
    <n v="997.85000000000014"/>
    <n v="855.3"/>
    <n v="142.55000000000001"/>
    <n v="3991.4000000000005"/>
    <n v="5131.8"/>
    <n v="25373.899999999998"/>
    <n v="1007.8285000000001"/>
    <n v="2015.6570000000002"/>
    <n v="0"/>
    <n v="76121.7"/>
    <n v="6.2493150684931509"/>
    <n v="845.79666666666662"/>
    <n v="105712.99707762558"/>
    <n v="181834.69707762558"/>
  </r>
  <r>
    <s v="L-7966"/>
    <x v="10"/>
    <s v="Ladawn Karner  "/>
    <d v="2015-02-14T00:00:00"/>
    <s v="Banda 15"/>
    <x v="1"/>
    <n v="9444.6"/>
    <n v="755.5680000000001"/>
    <n v="472.23"/>
    <n v="1038.9059999999999"/>
    <n v="3494.502"/>
    <n v="2833.38"/>
    <n v="18039.186000000002"/>
    <n v="702.67824000000019"/>
    <n v="1405.3564800000004"/>
    <n v="0"/>
    <n v="54117.558000000005"/>
    <n v="2.8849315068493149"/>
    <n v="601.3062000000001"/>
    <n v="34694.544032876714"/>
    <n v="88812.102032876719"/>
  </r>
  <r>
    <s v="R08174"/>
    <x v="10"/>
    <s v="Lynne Gainey  "/>
    <d v="2011-12-29T00:00:00"/>
    <s v="Banda 18"/>
    <x v="0"/>
    <n v="48700.3"/>
    <n v="3896.0240000000003"/>
    <n v="1461.009"/>
    <n v="7305.0450000000001"/>
    <n v="14123.087"/>
    <n v="12662.078000000001"/>
    <n v="88147.543000000005"/>
    <n v="3428.5011200000008"/>
    <n v="6857.0022400000016"/>
    <n v="6857.0022400000016"/>
    <n v="264442.62900000002"/>
    <n v="6.0164383561643833"/>
    <n v="2938.2514333333334"/>
    <n v="353556.17247123283"/>
    <n v="617998.8014712329"/>
  </r>
  <r>
    <s v="A-7761"/>
    <x v="10"/>
    <s v="Juliet Pass  "/>
    <d v="2013-08-17T00:00:00"/>
    <s v="Banda 15"/>
    <x v="1"/>
    <n v="8316.9"/>
    <n v="831.69"/>
    <n v="249.50699999999998"/>
    <n v="83.168999999999997"/>
    <n v="3326.76"/>
    <n v="2328.732"/>
    <n v="15136.758"/>
    <n v="576.36117000000002"/>
    <n v="1152.72234"/>
    <n v="0"/>
    <n v="45410.273999999998"/>
    <n v="4.3808219178082188"/>
    <n v="504.55860000000001"/>
    <n v="44207.6274739726"/>
    <n v="89617.901473972597"/>
  </r>
  <r>
    <s v="A-7450"/>
    <x v="10"/>
    <s v="Nelia Sellner  "/>
    <d v="2012-07-31T00:00:00"/>
    <s v="Banda 17"/>
    <x v="1"/>
    <n v="28908"/>
    <n v="1445.4"/>
    <n v="4047.1200000000003"/>
    <n v="1734.48"/>
    <n v="7516.08"/>
    <n v="8094.2400000000007"/>
    <n v="51745.320000000007"/>
    <n v="1994.652"/>
    <n v="3989.3040000000001"/>
    <n v="0"/>
    <n v="155235.96000000002"/>
    <n v="5.4273972602739722"/>
    <n v="1724.8440000000003"/>
    <n v="187228.272"/>
    <n v="342464.23200000002"/>
  </r>
  <r>
    <s v="A-8155"/>
    <x v="10"/>
    <s v="Gabrielle Merriman  "/>
    <d v="2011-05-27T00:00:00"/>
    <s v="Banda 15"/>
    <x v="0"/>
    <n v="14393.500000000002"/>
    <n v="1295.4150000000002"/>
    <n v="1439.3500000000004"/>
    <n v="575.74000000000012"/>
    <n v="4893.7900000000009"/>
    <n v="3742.3100000000004"/>
    <n v="26340.105000000007"/>
    <n v="1004.6663000000002"/>
    <n v="2009.3326000000004"/>
    <n v="2009.3326000000004"/>
    <n v="79020.315000000017"/>
    <n v="6.6082191780821917"/>
    <n v="878.00350000000026"/>
    <n v="116040.7913424658"/>
    <n v="195061.10634246582"/>
  </r>
  <r>
    <s v="R-7794"/>
    <x v="10"/>
    <s v="Lyla Falzone  "/>
    <d v="2017-02-28T00:00:00"/>
    <s v="Banda 15"/>
    <x v="2"/>
    <n v="15368"/>
    <n v="1536.8000000000002"/>
    <n v="1536.8000000000002"/>
    <n v="153.68"/>
    <n v="5993.52"/>
    <n v="3842"/>
    <n v="28430.799999999999"/>
    <n v="1071.1496"/>
    <n v="2142.2991999999999"/>
    <n v="0"/>
    <n v="85292.4"/>
    <n v="0.84383561643835614"/>
    <n v="947.69333333333327"/>
    <n v="15993.947762557076"/>
    <n v="101286.34776255707"/>
  </r>
  <r>
    <s v="A08271"/>
    <x v="10"/>
    <s v="Sterling Huston  "/>
    <d v="2015-02-27T00:00:00"/>
    <s v="Banda 17"/>
    <x v="0"/>
    <n v="28783.7"/>
    <n v="2302.6959999999999"/>
    <n v="2302.6959999999999"/>
    <n v="287.83699999999999"/>
    <n v="8347.2729999999992"/>
    <n v="7483.7620000000006"/>
    <n v="49507.964000000007"/>
    <n v="1882.45398"/>
    <n v="3764.90796"/>
    <n v="3764.90796"/>
    <n v="148523.89200000002"/>
    <n v="2.8493150684931505"/>
    <n v="1650.265466666667"/>
    <n v="94042.525223744306"/>
    <n v="242566.41722374433"/>
  </r>
  <r>
    <s v="G-7454"/>
    <x v="10"/>
    <s v="Gemma Percell  "/>
    <d v="2010-11-13T00:00:00"/>
    <s v="Banda 15"/>
    <x v="2"/>
    <n v="14803"/>
    <n v="1332.27"/>
    <n v="1628.33"/>
    <n v="1480.3000000000002"/>
    <n v="5477.11"/>
    <n v="5773.17"/>
    <n v="30494.18"/>
    <n v="1231.6096"/>
    <n v="2463.2192"/>
    <n v="0"/>
    <n v="91482.540000000008"/>
    <n v="7.1424657534246574"/>
    <n v="1016.4726666666667"/>
    <n v="145202.42421917809"/>
    <n v="236684.9642191781"/>
  </r>
  <r>
    <s v="L-8439"/>
    <x v="10"/>
    <s v="Sha Desimone  "/>
    <d v="2014-12-12T00:00:00"/>
    <s v="Banda 17"/>
    <x v="2"/>
    <n v="30137"/>
    <n v="1808.22"/>
    <n v="1506.8500000000001"/>
    <n v="602.74"/>
    <n v="10849.32"/>
    <n v="9945.2100000000009"/>
    <n v="54849.34"/>
    <n v="2124.6585000000005"/>
    <n v="4249.3170000000009"/>
    <n v="0"/>
    <n v="164548.01999999999"/>
    <n v="3.0602739726027397"/>
    <n v="1828.3113333333333"/>
    <n v="111902.67174429224"/>
    <n v="276450.69174429221"/>
  </r>
  <r>
    <s v="A-8206"/>
    <x v="10"/>
    <s v="Earnest Anderton  "/>
    <d v="2015-02-05T00:00:00"/>
    <s v="Banda 18"/>
    <x v="0"/>
    <n v="40631.800000000003"/>
    <n v="2031.5900000000001"/>
    <n v="5282.1340000000009"/>
    <n v="4469.4980000000005"/>
    <n v="13408.494000000002"/>
    <n v="11376.904000000002"/>
    <n v="77200.420000000013"/>
    <n v="2974.2477600000002"/>
    <n v="5948.4955200000004"/>
    <n v="5948.4955200000004"/>
    <n v="231601.26000000004"/>
    <n v="2.9095890410958902"/>
    <n v="2573.3473333333336"/>
    <n v="149747.66399999999"/>
    <n v="381348.924"/>
  </r>
  <r>
    <s v="G07471"/>
    <x v="10"/>
    <s v="Quinn Coller  "/>
    <d v="2017-01-12T00:00:00"/>
    <s v="Banda 16"/>
    <x v="0"/>
    <n v="21864.7"/>
    <n v="1311.8820000000001"/>
    <n v="874.58800000000008"/>
    <n v="1749.1760000000002"/>
    <n v="5466.1750000000002"/>
    <n v="7433.9980000000005"/>
    <n v="38700.519"/>
    <n v="1541.46135"/>
    <n v="3082.9227000000001"/>
    <n v="3082.9227000000001"/>
    <n v="116101.557"/>
    <n v="0.9726027397260274"/>
    <n v="1290.0173"/>
    <n v="25093.48720547945"/>
    <n v="141195.04420547944"/>
  </r>
  <r>
    <s v="A-7544"/>
    <x v="10"/>
    <s v="Kristan Botelho  "/>
    <d v="2012-07-21T00:00:00"/>
    <s v="Banda 16"/>
    <x v="0"/>
    <n v="19817.600000000002"/>
    <n v="990.88000000000011"/>
    <n v="1585.4080000000001"/>
    <n v="2378.1120000000001"/>
    <n v="6143.456000000001"/>
    <n v="6539.8080000000009"/>
    <n v="37455.26400000001"/>
    <n v="1478.3929600000001"/>
    <n v="2956.7859200000003"/>
    <n v="2956.7859200000003"/>
    <n v="112365.79200000003"/>
    <n v="5.4547945205479449"/>
    <n v="1248.5088000000003"/>
    <n v="136207.17922191785"/>
    <n v="248572.97122191789"/>
  </r>
  <r>
    <s v="L-7912"/>
    <x v="10"/>
    <s v="Tyrell Herrmann  "/>
    <d v="2016-06-03T00:00:00"/>
    <s v="Banda 16"/>
    <x v="1"/>
    <n v="18909"/>
    <n v="1134.54"/>
    <n v="1890.9"/>
    <n v="945.45"/>
    <n v="5672.7"/>
    <n v="7185.42"/>
    <n v="35738.01"/>
    <n v="1431.4113000000002"/>
    <n v="2862.8226000000004"/>
    <n v="0"/>
    <n v="107214.03"/>
    <n v="1.5835616438356164"/>
    <n v="1191.2670000000001"/>
    <n v="37728.894575342463"/>
    <n v="144942.92457534245"/>
  </r>
  <r>
    <s v="G-7997"/>
    <x v="10"/>
    <s v="Mayme Gorney  "/>
    <d v="2011-04-21T00:00:00"/>
    <s v="Banda 17"/>
    <x v="2"/>
    <n v="23332"/>
    <n v="1399.9199999999998"/>
    <n v="699.95999999999992"/>
    <n v="3499.7999999999997"/>
    <n v="8399.52"/>
    <n v="8866.16"/>
    <n v="46197.36"/>
    <n v="1859.5603999999998"/>
    <n v="3719.1207999999997"/>
    <n v="0"/>
    <n v="138592.08000000002"/>
    <n v="6.7068493150684931"/>
    <n v="1539.912"/>
    <n v="206559.15484931509"/>
    <n v="345151.23484931514"/>
  </r>
  <r>
    <s v="G-7542"/>
    <x v="10"/>
    <s v="Kristan Botelho  "/>
    <d v="2017-05-25T00:00:00"/>
    <s v="Banda 15"/>
    <x v="1"/>
    <n v="12546"/>
    <n v="752.76"/>
    <n v="376.38"/>
    <n v="627.30000000000007"/>
    <n v="4892.9400000000005"/>
    <n v="4892.9400000000005"/>
    <n v="24088.32"/>
    <n v="957.25980000000004"/>
    <n v="1914.5196000000001"/>
    <n v="0"/>
    <n v="72264.959999999992"/>
    <n v="0.60821917808219184"/>
    <n v="802.94399999999996"/>
    <n v="9767.3187945205482"/>
    <n v="82032.278794520535"/>
  </r>
  <r>
    <s v="L-8141"/>
    <x v="10"/>
    <s v="Leontine Longacre  "/>
    <d v="2017-09-06T00:00:00"/>
    <s v="Banda 15"/>
    <x v="2"/>
    <n v="8670"/>
    <n v="867"/>
    <n v="346.8"/>
    <n v="1040.3999999999999"/>
    <n v="3294.6"/>
    <n v="3294.6"/>
    <n v="17513.399999999998"/>
    <n v="707.47199999999998"/>
    <n v="1414.944"/>
    <n v="0"/>
    <n v="52540.2"/>
    <n v="0.32328767123287672"/>
    <n v="583.78"/>
    <n v="3774.5775342465749"/>
    <n v="56314.777534246576"/>
  </r>
  <r>
    <s v="A-8453"/>
    <x v="10"/>
    <s v="Charisse Weist  "/>
    <d v="2013-10-22T00:00:00"/>
    <s v="Banda 17"/>
    <x v="1"/>
    <n v="19521.900000000001"/>
    <n v="1561.7520000000002"/>
    <n v="2928.2850000000003"/>
    <n v="195.21900000000002"/>
    <n v="7027.884"/>
    <n v="7613.5410000000011"/>
    <n v="38848.581000000006"/>
    <n v="1550.0388600000001"/>
    <n v="3100.0777200000002"/>
    <n v="0"/>
    <n v="116545.74300000002"/>
    <n v="4.2"/>
    <n v="1294.9527000000003"/>
    <n v="108776.02680000002"/>
    <n v="225321.76980000004"/>
  </r>
  <r>
    <s v="G07311"/>
    <x v="10"/>
    <s v="Aretha Newbern  "/>
    <d v="2011-04-14T00:00:00"/>
    <s v="Banda 16"/>
    <x v="4"/>
    <n v="26736.25"/>
    <n v="1871.5375000000001"/>
    <n v="802.08749999999998"/>
    <n v="1336.8125"/>
    <n v="10694.5"/>
    <n v="7218.7875000000004"/>
    <n v="48659.974999999999"/>
    <n v="1839.454"/>
    <n v="3678.9079999999999"/>
    <n v="3678.9079999999999"/>
    <n v="145979.92499999999"/>
    <n v="6.7260273972602738"/>
    <n v="1621.9991666666667"/>
    <n v="218192.21666666667"/>
    <n v="364172.14166666666"/>
  </r>
  <r>
    <s v="R-7452"/>
    <x v="10"/>
    <s v="Elma Matheney  "/>
    <d v="2017-08-20T00:00:00"/>
    <s v="Banda 18"/>
    <x v="2"/>
    <n v="46575"/>
    <n v="2328.75"/>
    <n v="1863"/>
    <n v="5123.25"/>
    <n v="16301.249999999998"/>
    <n v="12575.25"/>
    <n v="84766.5"/>
    <n v="3236.9624999999996"/>
    <n v="6473.9249999999993"/>
    <n v="0"/>
    <n v="254299.5"/>
    <n v="0.36986301369863012"/>
    <n v="2825.55"/>
    <n v="20901.328767123287"/>
    <n v="275200.82876712328"/>
  </r>
  <r>
    <s v="G-7792"/>
    <x v="10"/>
    <s v="Aisha Fermin  "/>
    <d v="2015-01-02T00:00:00"/>
    <s v="Banda 15"/>
    <x v="0"/>
    <n v="9805.4000000000015"/>
    <n v="686.37800000000016"/>
    <n v="392.21600000000007"/>
    <n v="294.16200000000003"/>
    <n v="3039.6740000000004"/>
    <n v="2647.4580000000005"/>
    <n v="16865.288000000004"/>
    <n v="642.25370000000009"/>
    <n v="1284.5074000000002"/>
    <n v="1284.5074000000002"/>
    <n v="50595.864000000016"/>
    <n v="3.0027397260273974"/>
    <n v="562.17626666666683"/>
    <n v="33761.380178995445"/>
    <n v="84357.244178995461"/>
  </r>
  <r>
    <s v="R-7520"/>
    <x v="10"/>
    <s v="Santa Brister  "/>
    <d v="2014-12-12T00:00:00"/>
    <s v="Banda 15"/>
    <x v="2"/>
    <n v="9762"/>
    <n v="488.1"/>
    <n v="195.24"/>
    <n v="780.96"/>
    <n v="2635.7400000000002"/>
    <n v="3514.3199999999997"/>
    <n v="17376.36"/>
    <n v="694.07820000000004"/>
    <n v="1388.1564000000001"/>
    <n v="0"/>
    <n v="52129.08"/>
    <n v="3.0602739726027397"/>
    <n v="579.21199999999999"/>
    <n v="35450.948164383561"/>
    <n v="87580.028164383562"/>
  </r>
  <r>
    <s v="A-7630"/>
    <x v="10"/>
    <s v="Ileen Reynosa  "/>
    <d v="2010-11-10T00:00:00"/>
    <s v="Banda 19"/>
    <x v="1"/>
    <n v="51552"/>
    <n v="2577.6000000000004"/>
    <n v="4639.6799999999994"/>
    <n v="4639.6799999999994"/>
    <n v="18558.719999999998"/>
    <n v="19589.760000000002"/>
    <n v="101557.44"/>
    <n v="4046.8319999999999"/>
    <n v="8093.6639999999998"/>
    <n v="0"/>
    <n v="304672.32"/>
    <n v="7.1506849315068495"/>
    <n v="3385.248"/>
    <n v="484136.83726027404"/>
    <n v="788809.15726027405"/>
  </r>
  <r>
    <s v="A-8253"/>
    <x v="10"/>
    <s v="Daysi Armas  "/>
    <d v="2017-10-12T00:00:00"/>
    <s v="Banda 17"/>
    <x v="2"/>
    <n v="32258"/>
    <n v="2903.22"/>
    <n v="2903.22"/>
    <n v="2258.0600000000004"/>
    <n v="11290.3"/>
    <n v="11612.88"/>
    <n v="63225.68"/>
    <n v="2522.5756000000001"/>
    <n v="5045.1512000000002"/>
    <n v="0"/>
    <n v="189677.04"/>
    <n v="0.22465753424657534"/>
    <n v="2107.5226666666667"/>
    <n v="9469.4169132420102"/>
    <n v="199146.45691324203"/>
  </r>
  <r>
    <s v="R08302"/>
    <x v="10"/>
    <s v="Frankie Koester  "/>
    <d v="2012-04-23T00:00:00"/>
    <s v="Banda 15"/>
    <x v="1"/>
    <n v="8700.3000000000011"/>
    <n v="522.01800000000003"/>
    <n v="87.003000000000014"/>
    <n v="435.0150000000001"/>
    <n v="2697.0930000000003"/>
    <n v="3306.1140000000005"/>
    <n v="15747.543000000001"/>
    <n v="629.90172000000007"/>
    <n v="1259.8034400000001"/>
    <n v="0"/>
    <n v="47242.629000000001"/>
    <n v="5.6986301369863011"/>
    <n v="524.91810000000009"/>
    <n v="59826.282082191785"/>
    <n v="107068.91108219179"/>
  </r>
  <r>
    <s v="A08091"/>
    <x v="10"/>
    <s v="Edwardo Hardrick  "/>
    <d v="2017-07-30T00:00:00"/>
    <s v="Banda 15"/>
    <x v="1"/>
    <n v="8415"/>
    <n v="420.75"/>
    <n v="841.5"/>
    <n v="589.05000000000007"/>
    <n v="2608.65"/>
    <n v="3029.4"/>
    <n v="15904.349999999999"/>
    <n v="631.125"/>
    <n v="1262.25"/>
    <n v="0"/>
    <n v="47713.049999999996"/>
    <n v="0.42739726027397262"/>
    <n v="530.14499999999998"/>
    <n v="4531.6504109589041"/>
    <n v="52244.700410958903"/>
  </r>
  <r>
    <s v="G07623"/>
    <x v="10"/>
    <s v="Santa Brister  "/>
    <d v="2013-08-07T00:00:00"/>
    <s v="Banda 17"/>
    <x v="0"/>
    <n v="33436.700000000004"/>
    <n v="2340.5690000000004"/>
    <n v="1003.1010000000001"/>
    <n v="2674.9360000000006"/>
    <n v="9362.2760000000017"/>
    <n v="11702.845000000001"/>
    <n v="60520.427000000011"/>
    <n v="2417.4734100000005"/>
    <n v="4834.946820000001"/>
    <n v="4834.946820000001"/>
    <n v="181561.28100000002"/>
    <n v="4.4082191780821915"/>
    <n v="2017.347566666667"/>
    <n v="177858.20464474888"/>
    <n v="359419.4856447489"/>
  </r>
  <r>
    <s v="G08336"/>
    <x v="10"/>
    <s v="Santa Brister  "/>
    <d v="2017-06-30T00:00:00"/>
    <s v="Banda 16"/>
    <x v="2"/>
    <n v="18242"/>
    <n v="912.1"/>
    <n v="1824.2"/>
    <n v="912.1"/>
    <n v="6931.96"/>
    <n v="7114.38"/>
    <n v="35936.74"/>
    <n v="1426.5244"/>
    <n v="2853.0488"/>
    <n v="0"/>
    <n v="107810.22"/>
    <n v="0.50958904109589043"/>
    <n v="1197.8913333333333"/>
    <n v="12208.645917808219"/>
    <n v="120018.86591780822"/>
  </r>
  <r>
    <s v="G08322"/>
    <x v="10"/>
    <s v="Lindsey Eckel  "/>
    <d v="2014-03-03T00:00:00"/>
    <s v="Banda 15"/>
    <x v="2"/>
    <n v="11084"/>
    <n v="665.04"/>
    <n v="221.68"/>
    <n v="886.72"/>
    <n v="3214.3599999999997"/>
    <n v="3436.04"/>
    <n v="19507.84"/>
    <n v="762.57920000000013"/>
    <n v="1525.1584000000003"/>
    <n v="0"/>
    <n v="58523.520000000004"/>
    <n v="3.8383561643835615"/>
    <n v="650.26133333333337"/>
    <n v="49918.691945205479"/>
    <n v="108442.21194520549"/>
  </r>
  <r>
    <s v="G07539"/>
    <x v="10"/>
    <s v="Charisse Weist  "/>
    <d v="2014-07-23T00:00:00"/>
    <s v="Banda 17"/>
    <x v="4"/>
    <n v="34972.5"/>
    <n v="2098.35"/>
    <n v="4196.7"/>
    <n v="2098.35"/>
    <n v="10841.475"/>
    <n v="10841.475"/>
    <n v="65048.849999999991"/>
    <n v="2532.009"/>
    <n v="5064.018"/>
    <n v="5064.018"/>
    <n v="195146.55"/>
    <n v="3.4493150684931506"/>
    <n v="2168.2949999999996"/>
    <n v="149582.65232876709"/>
    <n v="344729.20232876705"/>
  </r>
  <r>
    <s v="R08196"/>
    <x v="10"/>
    <s v="Anastacia Delacruz  "/>
    <d v="2013-10-05T00:00:00"/>
    <s v="Banda 18"/>
    <x v="1"/>
    <n v="36090.9"/>
    <n v="3609.09"/>
    <n v="5413.6350000000002"/>
    <n v="3609.09"/>
    <n v="10827.27"/>
    <n v="11909.997000000001"/>
    <n v="71459.982000000018"/>
    <n v="2854.7901900000002"/>
    <n v="5709.5803800000003"/>
    <n v="0"/>
    <n v="214379.94600000005"/>
    <n v="4.2465753424657535"/>
    <n v="2381.9994000000006"/>
    <n v="202306.79835616445"/>
    <n v="416686.74435616448"/>
  </r>
  <r>
    <s v="L-7658"/>
    <x v="10"/>
    <s v="Margarete Sauer  "/>
    <d v="2016-12-06T00:00:00"/>
    <s v="Banda 18"/>
    <x v="2"/>
    <n v="39054"/>
    <n v="2733.78"/>
    <n v="5858.0999999999995"/>
    <n v="3514.8599999999997"/>
    <n v="11325.66"/>
    <n v="10544.58"/>
    <n v="73030.98"/>
    <n v="2823.6042000000002"/>
    <n v="5647.2084000000004"/>
    <n v="0"/>
    <n v="219092.94"/>
    <n v="1.0739726027397261"/>
    <n v="2434.366"/>
    <n v="52288.847780821918"/>
    <n v="271381.78778082191"/>
  </r>
  <r>
    <s v="A08209"/>
    <x v="10"/>
    <s v="Ileen Reynosa  "/>
    <d v="2017-03-02T00:00:00"/>
    <s v="Banda 16"/>
    <x v="1"/>
    <n v="18014.400000000001"/>
    <n v="1441.152"/>
    <n v="1621.296"/>
    <n v="180.14400000000001"/>
    <n v="5764.6080000000002"/>
    <n v="4683.7440000000006"/>
    <n v="31705.344000000005"/>
    <n v="1201.5604800000001"/>
    <n v="2403.1209600000002"/>
    <n v="0"/>
    <n v="95116.032000000007"/>
    <n v="0.83835616438356164"/>
    <n v="1056.8448000000001"/>
    <n v="17720.247057534249"/>
    <n v="112836.27905753425"/>
  </r>
  <r>
    <s v="R07954"/>
    <x v="10"/>
    <s v="Janene Wellman  "/>
    <d v="2012-01-05T00:00:00"/>
    <s v="Banda 16"/>
    <x v="0"/>
    <n v="18986"/>
    <n v="1708.74"/>
    <n v="2278.3199999999997"/>
    <n v="2088.46"/>
    <n v="5126.22"/>
    <n v="4936.3600000000006"/>
    <n v="35124.100000000006"/>
    <n v="1366.992"/>
    <n v="2733.9839999999999"/>
    <n v="2733.9839999999999"/>
    <n v="105372.30000000002"/>
    <n v="5.9972602739726026"/>
    <n v="1170.8033333333335"/>
    <n v="140432.24639269407"/>
    <n v="245804.54639269409"/>
  </r>
  <r>
    <s v="R08149"/>
    <x v="10"/>
    <s v="Frankie Koester  "/>
    <d v="2015-01-05T00:00:00"/>
    <s v="Banda 15"/>
    <x v="2"/>
    <n v="14814"/>
    <n v="1185.1200000000001"/>
    <n v="444.41999999999996"/>
    <n v="740.7"/>
    <n v="3999.78"/>
    <n v="4888.62"/>
    <n v="26072.639999999999"/>
    <n v="1032.5358000000001"/>
    <n v="2065.0716000000002"/>
    <n v="0"/>
    <n v="78217.919999999998"/>
    <n v="2.9945205479452053"/>
    <n v="869.08799999999997"/>
    <n v="52050.037479452047"/>
    <n v="130267.95747945204"/>
  </r>
  <r>
    <s v="G-7823"/>
    <x v="10"/>
    <s v="Gaylord Damian  "/>
    <d v="2016-10-16T00:00:00"/>
    <s v="Banda 15"/>
    <x v="0"/>
    <n v="11261.800000000001"/>
    <n v="1126.18"/>
    <n v="1576.6520000000003"/>
    <n v="450.47200000000004"/>
    <n v="2815.4500000000003"/>
    <n v="3378.5400000000004"/>
    <n v="20609.094000000001"/>
    <n v="811.97578000000021"/>
    <n v="1623.9515600000004"/>
    <n v="1623.9515600000004"/>
    <n v="61827.282000000007"/>
    <n v="1.2136986301369863"/>
    <n v="686.96980000000008"/>
    <n v="16675.48610410959"/>
    <n v="78502.768104109593"/>
  </r>
  <r>
    <s v="R-7343"/>
    <x v="10"/>
    <s v="Adalberto Mcferrin  "/>
    <d v="2013-09-16T00:00:00"/>
    <s v="Banda 17"/>
    <x v="4"/>
    <n v="38598.75"/>
    <n v="3087.9"/>
    <n v="5789.8125"/>
    <n v="1543.95"/>
    <n v="13123.575000000001"/>
    <n v="10421.6625"/>
    <n v="72565.650000000009"/>
    <n v="2775.250125"/>
    <n v="5550.5002500000001"/>
    <n v="5550.5002500000001"/>
    <n v="217696.95"/>
    <n v="4.2986301369863016"/>
    <n v="2418.8550000000005"/>
    <n v="207955.26000000004"/>
    <n v="425652.21000000008"/>
  </r>
  <r>
    <s v="A07476"/>
    <x v="10"/>
    <s v="Mayme Gorney  "/>
    <d v="2017-08-15T00:00:00"/>
    <s v="Banda 15"/>
    <x v="2"/>
    <n v="14062"/>
    <n v="984.34000000000015"/>
    <n v="140.62"/>
    <n v="1124.96"/>
    <n v="4077.9799999999996"/>
    <n v="4781.08"/>
    <n v="25170.980000000003"/>
    <n v="999.80819999999994"/>
    <n v="1999.6163999999999"/>
    <n v="0"/>
    <n v="75512.94"/>
    <n v="0.38356164383561642"/>
    <n v="839.03266666666673"/>
    <n v="6436.4149771689499"/>
    <n v="81949.354977168958"/>
  </r>
  <r>
    <s v="A-7759"/>
    <x v="10"/>
    <s v="Johnette Chapple  "/>
    <d v="2016-07-10T00:00:00"/>
    <s v="Banda 15"/>
    <x v="1"/>
    <n v="13345.2"/>
    <n v="667.2600000000001"/>
    <n v="400.35599999999999"/>
    <n v="133.452"/>
    <n v="4270.4639999999999"/>
    <n v="5071.1760000000004"/>
    <n v="23887.907999999999"/>
    <n v="946.17468000000008"/>
    <n v="1892.3493600000002"/>
    <n v="0"/>
    <n v="71663.724000000002"/>
    <n v="1.4821917808219178"/>
    <n v="796.2636"/>
    <n v="23604.307265753425"/>
    <n v="95268.031265753423"/>
  </r>
  <r>
    <s v="L08414"/>
    <x v="10"/>
    <s v="Earnest Anderton  "/>
    <d v="2012-09-16T00:00:00"/>
    <s v="Banda 15"/>
    <x v="2"/>
    <n v="11081"/>
    <n v="1108.1000000000001"/>
    <n v="443.24"/>
    <n v="886.48"/>
    <n v="2881.06"/>
    <n v="2881.06"/>
    <n v="19280.940000000002"/>
    <n v="749.07560000000001"/>
    <n v="1498.1512"/>
    <n v="0"/>
    <n v="57842.820000000007"/>
    <n v="5.2986301369863016"/>
    <n v="642.69800000000009"/>
    <n v="68108.379835616463"/>
    <n v="125951.19983561647"/>
  </r>
  <r>
    <s v="L08103"/>
    <x v="10"/>
    <s v="Elton Verrier  "/>
    <d v="2011-05-10T00:00:00"/>
    <s v="Banda 15"/>
    <x v="0"/>
    <n v="13261.6"/>
    <n v="795.69600000000003"/>
    <n v="1326.16"/>
    <n v="265.23200000000003"/>
    <n v="5304.64"/>
    <n v="3315.4"/>
    <n v="24268.728000000003"/>
    <n v="903.11496000000011"/>
    <n v="1806.2299200000002"/>
    <n v="1806.2299200000002"/>
    <n v="72806.184000000008"/>
    <n v="6.6547945205479451"/>
    <n v="808.95760000000007"/>
    <n v="107668.93207671234"/>
    <n v="180475.11607671235"/>
  </r>
  <r>
    <s v="G-8324"/>
    <x v="10"/>
    <s v="Nena Custis  "/>
    <d v="2015-08-09T00:00:00"/>
    <s v="Banda 15"/>
    <x v="0"/>
    <n v="12120.900000000001"/>
    <n v="1212.0900000000001"/>
    <n v="848.46300000000019"/>
    <n v="121.20900000000002"/>
    <n v="3272.6430000000005"/>
    <n v="4484.7330000000002"/>
    <n v="22060.038000000004"/>
    <n v="888.46197000000006"/>
    <n v="1776.9239400000001"/>
    <n v="1776.9239400000001"/>
    <n v="66180.114000000016"/>
    <n v="2.4027397260273973"/>
    <n v="735.33460000000014"/>
    <n v="35336.353106849325"/>
    <n v="101516.46710684933"/>
  </r>
  <r>
    <s v="G-7785"/>
    <x v="10"/>
    <s v="Nelia Sellner  "/>
    <d v="2012-11-01T00:00:00"/>
    <s v="Banda 15"/>
    <x v="2"/>
    <n v="10000"/>
    <n v="1000"/>
    <n v="300"/>
    <n v="400"/>
    <n v="2600"/>
    <n v="3400.0000000000005"/>
    <n v="17700"/>
    <n v="708"/>
    <n v="1416"/>
    <n v="0"/>
    <n v="53100"/>
    <n v="5.1726027397260275"/>
    <n v="590"/>
    <n v="61036.712328767127"/>
    <n v="114136.71232876713"/>
  </r>
  <r>
    <s v="R-7821"/>
    <x v="10"/>
    <s v="Margareta Schwing  "/>
    <d v="2016-04-21T00:00:00"/>
    <s v="Banda 16"/>
    <x v="2"/>
    <n v="18032"/>
    <n v="1262.24"/>
    <n v="180.32"/>
    <n v="901.6"/>
    <n v="7032.4800000000005"/>
    <n v="7032.4800000000005"/>
    <n v="34441.120000000003"/>
    <n v="1372.2352000000001"/>
    <n v="2744.4704000000002"/>
    <n v="0"/>
    <n v="103323.36000000002"/>
    <n v="1.7013698630136986"/>
    <n v="1148.0373333333334"/>
    <n v="39064.722410958908"/>
    <n v="142388.08241095892"/>
  </r>
  <r>
    <s v="R07639"/>
    <x v="10"/>
    <s v="Aretha Newbern  "/>
    <d v="2016-07-02T00:00:00"/>
    <s v="Banda 18"/>
    <x v="2"/>
    <n v="42136"/>
    <n v="2949.5200000000004"/>
    <n v="5477.68"/>
    <n v="2528.16"/>
    <n v="11376.720000000001"/>
    <n v="15590.32"/>
    <n v="80058.399999999994"/>
    <n v="3219.1903999999995"/>
    <n v="6438.380799999999"/>
    <n v="0"/>
    <n v="240175.19999999998"/>
    <n v="1.5041095890410958"/>
    <n v="2668.6133333333332"/>
    <n v="80277.738082191776"/>
    <n v="320452.93808219174"/>
  </r>
  <r>
    <s v="L08329"/>
    <x v="10"/>
    <s v="Lindsey Eckel  "/>
    <d v="2011-06-06T00:00:00"/>
    <s v="Banda 15"/>
    <x v="2"/>
    <n v="11608"/>
    <n v="1160.8"/>
    <n v="464.32"/>
    <n v="696.48"/>
    <n v="3366.3199999999997"/>
    <n v="3366.3199999999997"/>
    <n v="20662.239999999998"/>
    <n v="807.91679999999997"/>
    <n v="1615.8335999999999"/>
    <n v="0"/>
    <n v="61986.719999999994"/>
    <n v="6.580821917808219"/>
    <n v="688.74133333333327"/>
    <n v="90649.68124200913"/>
    <n v="152636.40124200913"/>
  </r>
  <r>
    <s v="A08272"/>
    <x v="10"/>
    <s v="Susanna Vosburgh  "/>
    <d v="2011-09-08T00:00:00"/>
    <s v="Banda 16"/>
    <x v="1"/>
    <n v="14940"/>
    <n v="1195.2"/>
    <n v="1045.8000000000002"/>
    <n v="448.2"/>
    <n v="4033.8"/>
    <n v="5527.8"/>
    <n v="27190.799999999999"/>
    <n v="1092.114"/>
    <n v="2184.2280000000001"/>
    <n v="0"/>
    <n v="81572.399999999994"/>
    <n v="6.3232876712328769"/>
    <n v="906.36"/>
    <n v="114623.5002739726"/>
    <n v="196195.9002739726"/>
  </r>
  <r>
    <s v="L07873"/>
    <x v="10"/>
    <s v="Della Muniz  "/>
    <d v="2016-09-25T00:00:00"/>
    <s v="Banda 15"/>
    <x v="4"/>
    <n v="15346.25"/>
    <n v="920.77499999999998"/>
    <n v="767.3125"/>
    <n v="1688.0875000000001"/>
    <n v="3836.5625"/>
    <n v="3836.5625"/>
    <n v="26395.550000000003"/>
    <n v="1014.387125"/>
    <n v="2028.7742499999999"/>
    <n v="2028.7742499999999"/>
    <n v="79186.650000000009"/>
    <n v="1.2712328767123289"/>
    <n v="879.8516666666668"/>
    <n v="22369.927305936078"/>
    <n v="101556.57730593608"/>
  </r>
  <r>
    <s v="A-8268"/>
    <x v="10"/>
    <s v="Ladawn Karner  "/>
    <d v="2016-06-23T00:00:00"/>
    <s v="Banda 16"/>
    <x v="4"/>
    <n v="24158.75"/>
    <n v="2174.2874999999999"/>
    <n v="2899.0499999999997"/>
    <n v="3382.2250000000004"/>
    <n v="6039.6875"/>
    <n v="6281.2750000000005"/>
    <n v="44935.275000000001"/>
    <n v="1761.1728750000002"/>
    <n v="3522.3457500000004"/>
    <n v="3522.3457500000004"/>
    <n v="134805.82500000001"/>
    <n v="1.5287671232876712"/>
    <n v="1497.8425"/>
    <n v="45797.04739726027"/>
    <n v="180602.87239726027"/>
  </r>
  <r>
    <s v="A-7782"/>
    <x v="10"/>
    <s v="Tyrell Herrmann  "/>
    <d v="2017-05-18T00:00:00"/>
    <s v="Banda 15"/>
    <x v="2"/>
    <n v="8559"/>
    <n v="855.90000000000009"/>
    <n v="427.95000000000005"/>
    <n v="1198.2600000000002"/>
    <n v="3252.42"/>
    <n v="3423.6000000000004"/>
    <n v="17717.13"/>
    <n v="722.37959999999998"/>
    <n v="1444.7592"/>
    <n v="0"/>
    <n v="53151.39"/>
    <n v="0.62739726027397258"/>
    <n v="590.57100000000003"/>
    <n v="7410.452547945205"/>
    <n v="60561.842547945205"/>
  </r>
  <r>
    <s v="R-8423"/>
    <x v="10"/>
    <s v="Quinn Coller  "/>
    <d v="2013-03-22T00:00:00"/>
    <s v="Banda 16"/>
    <x v="0"/>
    <n v="17733.100000000002"/>
    <n v="1241.3170000000002"/>
    <n v="1773.3100000000004"/>
    <n v="886.6550000000002"/>
    <n v="6383.9160000000002"/>
    <n v="5319.93"/>
    <n v="33338.228000000003"/>
    <n v="1285.64975"/>
    <n v="2571.2995000000001"/>
    <n v="2571.2995000000001"/>
    <n v="100014.68400000001"/>
    <n v="4.7863013698630139"/>
    <n v="1111.2742666666668"/>
    <n v="106377.87089680368"/>
    <n v="206392.55489680369"/>
  </r>
  <r>
    <s v="L08092"/>
    <x v="10"/>
    <s v="Lindsey Eckel  "/>
    <d v="2017-06-04T00:00:00"/>
    <s v="Banda 15"/>
    <x v="1"/>
    <n v="11170.800000000001"/>
    <n v="893.6640000000001"/>
    <n v="1117.0800000000002"/>
    <n v="781.95600000000013"/>
    <n v="3909.78"/>
    <n v="3798.0720000000006"/>
    <n v="21671.352000000003"/>
    <n v="855.6832800000002"/>
    <n v="1711.3665600000004"/>
    <n v="0"/>
    <n v="65014.056000000011"/>
    <n v="0.58082191780821912"/>
    <n v="722.37840000000006"/>
    <n v="8391.4641534246566"/>
    <n v="73405.520153424673"/>
  </r>
  <r>
    <s v="G07384"/>
    <x v="10"/>
    <s v="Jeane Putney  "/>
    <d v="2015-11-02T00:00:00"/>
    <s v="Banda 16"/>
    <x v="2"/>
    <n v="22772"/>
    <n v="2277.2000000000003"/>
    <n v="2732.64"/>
    <n v="1366.32"/>
    <n v="7287.04"/>
    <n v="7059.32"/>
    <n v="43494.52"/>
    <n v="1710.1771999999999"/>
    <n v="3420.3543999999997"/>
    <n v="0"/>
    <n v="130483.56"/>
    <n v="2.1698630136986301"/>
    <n v="1449.8173333333332"/>
    <n v="62918.100164383555"/>
    <n v="193401.66016438356"/>
  </r>
  <r>
    <s v="A-8179"/>
    <x v="10"/>
    <s v="Geraldo Marty  "/>
    <d v="2017-09-06T00:00:00"/>
    <s v="Banda 19"/>
    <x v="4"/>
    <n v="53011.25"/>
    <n v="3710.7875000000004"/>
    <n v="1060.2249999999999"/>
    <n v="5831.2375000000002"/>
    <n v="20674.387500000001"/>
    <n v="18023.825000000001"/>
    <n v="102311.71249999999"/>
    <n v="4028.855"/>
    <n v="8057.71"/>
    <n v="8057.71"/>
    <n v="306935.13749999995"/>
    <n v="0.32328767123287672"/>
    <n v="3410.3904166666666"/>
    <n v="22050.743515981736"/>
    <n v="328985.88101598166"/>
  </r>
  <r>
    <s v="A-8165"/>
    <x v="10"/>
    <s v="Elma Matheney  "/>
    <d v="2015-05-02T00:00:00"/>
    <s v="Banda 15"/>
    <x v="1"/>
    <n v="8142.3"/>
    <n v="488.53800000000001"/>
    <n v="244.26900000000001"/>
    <n v="325.69200000000001"/>
    <n v="2198.4210000000003"/>
    <n v="2849.8049999999998"/>
    <n v="14249.025"/>
    <n v="565.07562000000007"/>
    <n v="1130.1512400000001"/>
    <n v="0"/>
    <n v="42747.074999999997"/>
    <n v="2.6739726027397261"/>
    <n v="474.96749999999997"/>
    <n v="25401.001643835614"/>
    <n v="68148.076643835608"/>
  </r>
  <r>
    <s v="R-7447"/>
    <x v="10"/>
    <s v="Mary Herb  "/>
    <d v="2011-01-30T00:00:00"/>
    <s v="Banda 15"/>
    <x v="1"/>
    <n v="7833.6"/>
    <n v="626.68799999999999"/>
    <n v="235.00800000000001"/>
    <n v="391.68000000000006"/>
    <n v="2115.0720000000001"/>
    <n v="3055.1040000000003"/>
    <n v="14257.152000000002"/>
    <n v="578.90304000000003"/>
    <n v="1157.8060800000001"/>
    <n v="0"/>
    <n v="42771.456000000006"/>
    <n v="6.9287671232876713"/>
    <n v="475.23840000000007"/>
    <n v="65856.324032876728"/>
    <n v="108627.78003287673"/>
  </r>
  <r>
    <s v="L-7442"/>
    <x v="10"/>
    <s v="Coreen Washer  "/>
    <d v="2017-09-27T00:00:00"/>
    <s v="Banda 15"/>
    <x v="1"/>
    <n v="9019.8000000000011"/>
    <n v="450.99000000000007"/>
    <n v="631.38600000000008"/>
    <n v="992.17800000000011"/>
    <n v="3517.7220000000007"/>
    <n v="2886.3360000000002"/>
    <n v="17498.412"/>
    <n v="680.09292000000016"/>
    <n v="1360.1858400000003"/>
    <n v="0"/>
    <n v="52495.236000000004"/>
    <n v="0.26575342465753427"/>
    <n v="583.28039999999999"/>
    <n v="3100.1752767123289"/>
    <n v="55595.41127671233"/>
  </r>
  <r>
    <s v="A08204"/>
    <x v="10"/>
    <s v="Earnest Anderton  "/>
    <d v="2013-03-19T00:00:00"/>
    <s v="Banda 16"/>
    <x v="0"/>
    <n v="20508.400000000001"/>
    <n v="1640.6720000000003"/>
    <n v="1640.6720000000003"/>
    <n v="2871.1760000000004"/>
    <n v="6767.7720000000008"/>
    <n v="7998.2760000000007"/>
    <n v="41426.967999999993"/>
    <n v="1685.7904800000001"/>
    <n v="3371.5809600000002"/>
    <n v="3371.5809600000002"/>
    <n v="124280.90399999998"/>
    <n v="4.7945205479452051"/>
    <n v="1380.8989333333332"/>
    <n v="132414.96621004562"/>
    <n v="256695.8702100456"/>
  </r>
  <r>
    <s v="L08025"/>
    <x v="10"/>
    <s v="Aisha Fermin  "/>
    <d v="2014-08-13T00:00:00"/>
    <s v="Banda 16"/>
    <x v="2"/>
    <n v="21100"/>
    <n v="1899"/>
    <n v="2743"/>
    <n v="1899"/>
    <n v="6541"/>
    <n v="6752"/>
    <n v="40934"/>
    <n v="1620.4800000000002"/>
    <n v="3240.9600000000005"/>
    <n v="0"/>
    <n v="122802"/>
    <n v="3.3917808219178083"/>
    <n v="1364.4666666666667"/>
    <n v="92559.437442922383"/>
    <n v="215361.43744292238"/>
  </r>
  <r>
    <s v="A07606"/>
    <x v="10"/>
    <s v="Shonta Stefan  "/>
    <d v="2011-06-23T00:00:00"/>
    <s v="Banda 15"/>
    <x v="1"/>
    <n v="9380.7000000000007"/>
    <n v="750.45600000000002"/>
    <n v="1125.684"/>
    <n v="750.45600000000002"/>
    <n v="3658.4730000000004"/>
    <n v="3564.6660000000002"/>
    <n v="19230.435000000001"/>
    <n v="768.27933000000007"/>
    <n v="1536.5586600000001"/>
    <n v="0"/>
    <n v="57691.305000000008"/>
    <n v="6.5342465753424657"/>
    <n v="641.0145"/>
    <n v="83770.936027397271"/>
    <n v="141462.24102739728"/>
  </r>
  <r>
    <s v="G07405"/>
    <x v="10"/>
    <s v="Noble Portis  "/>
    <d v="2011-10-03T00:00:00"/>
    <s v="Banda 17"/>
    <x v="2"/>
    <n v="23261"/>
    <n v="1395.6599999999999"/>
    <n v="1163.05"/>
    <n v="2093.4899999999998"/>
    <n v="8141.3499999999995"/>
    <n v="6978.3"/>
    <n v="43032.85"/>
    <n v="1665.4875999999999"/>
    <n v="3330.9751999999999"/>
    <n v="0"/>
    <n v="129098.54999999999"/>
    <n v="6.2547945205479456"/>
    <n v="1434.4283333333333"/>
    <n v="179441.0895890411"/>
    <n v="308539.63958904112"/>
  </r>
  <r>
    <s v="A-8164"/>
    <x v="10"/>
    <s v="Mayra Stead  "/>
    <d v="2015-07-27T00:00:00"/>
    <s v="Banda 15"/>
    <x v="2"/>
    <n v="14611"/>
    <n v="1461.1000000000001"/>
    <n v="1899.43"/>
    <n v="1899.43"/>
    <n v="4821.63"/>
    <n v="5259.96"/>
    <n v="29952.55"/>
    <n v="1209.7908"/>
    <n v="2419.5816"/>
    <n v="0"/>
    <n v="89857.65"/>
    <n v="2.4383561643835616"/>
    <n v="998.41833333333329"/>
    <n v="48689.989954337892"/>
    <n v="138547.63995433788"/>
  </r>
  <r>
    <s v="G-7327"/>
    <x v="10"/>
    <s v="Susanna Vosburgh  "/>
    <d v="2017-01-26T00:00:00"/>
    <s v="Banda 15"/>
    <x v="2"/>
    <n v="8142"/>
    <n v="407.1"/>
    <n v="977.04"/>
    <n v="732.78"/>
    <n v="2524.02"/>
    <n v="2931.12"/>
    <n v="15714.060000000001"/>
    <n v="625.30559999999991"/>
    <n v="1250.6111999999998"/>
    <n v="0"/>
    <n v="47142.180000000008"/>
    <n v="0.9342465753424658"/>
    <n v="523.80200000000002"/>
    <n v="9787.2044931506862"/>
    <n v="56929.38449315069"/>
  </r>
  <r>
    <s v="L-7923"/>
    <x v="10"/>
    <s v="Kelley Bonenfant  "/>
    <d v="2011-09-30T00:00:00"/>
    <s v="Banda 16"/>
    <x v="2"/>
    <n v="21013"/>
    <n v="1050.6500000000001"/>
    <n v="210.13"/>
    <n v="1260.78"/>
    <n v="5463.38"/>
    <n v="5673.51"/>
    <n v="34671.450000000004"/>
    <n v="1325.9203"/>
    <n v="2651.8406"/>
    <n v="0"/>
    <n v="104014.35"/>
    <n v="6.2630136986301368"/>
    <n v="1155.7150000000001"/>
    <n v="144765.17753424658"/>
    <n v="248779.52753424659"/>
  </r>
  <r>
    <s v="L-8160"/>
    <x v="10"/>
    <s v="Della Muniz  "/>
    <d v="2014-12-02T00:00:00"/>
    <s v="Banda 15"/>
    <x v="1"/>
    <n v="8571.6"/>
    <n v="771.44399999999996"/>
    <n v="428.58000000000004"/>
    <n v="342.86400000000003"/>
    <n v="3257.2080000000001"/>
    <n v="2142.9"/>
    <n v="15514.596"/>
    <n v="585.44028000000003"/>
    <n v="1170.8805600000001"/>
    <n v="0"/>
    <n v="46543.788"/>
    <n v="3.0876712328767124"/>
    <n v="517.15319999999997"/>
    <n v="31935.981172602736"/>
    <n v="78479.769172602741"/>
  </r>
  <r>
    <s v="G07328"/>
    <x v="10"/>
    <s v="Jayme Tolleson  "/>
    <d v="2013-07-17T00:00:00"/>
    <s v="Banda 16"/>
    <x v="0"/>
    <n v="24325.4"/>
    <n v="2189.2860000000001"/>
    <n v="2189.2860000000001"/>
    <n v="2189.2860000000001"/>
    <n v="7784.1280000000006"/>
    <n v="7297.62"/>
    <n v="45975.006000000001"/>
    <n v="1802.5121400000003"/>
    <n v="3605.0242800000005"/>
    <n v="3605.0242800000005"/>
    <n v="137925.01800000001"/>
    <n v="4.4657534246575343"/>
    <n v="1532.5001999999999"/>
    <n v="136875.36032876713"/>
    <n v="274800.37832876714"/>
  </r>
  <r>
    <s v="R08041"/>
    <x v="10"/>
    <s v="Noble Portis  "/>
    <d v="2016-08-12T00:00:00"/>
    <s v="Banda 16"/>
    <x v="1"/>
    <n v="16466.400000000001"/>
    <n v="823.32000000000016"/>
    <n v="1975.9680000000001"/>
    <n v="493.99200000000002"/>
    <n v="6092.5680000000002"/>
    <n v="4445.9280000000008"/>
    <n v="30298.175999999999"/>
    <n v="1141.1215200000001"/>
    <n v="2282.2430400000003"/>
    <n v="0"/>
    <n v="90894.527999999991"/>
    <n v="1.3917808219178083"/>
    <n v="1009.9392"/>
    <n v="28112.280197260276"/>
    <n v="119006.80819726027"/>
  </r>
  <r>
    <s v="G-7722"/>
    <x v="10"/>
    <s v="Veola Frase  "/>
    <d v="2015-07-28T00:00:00"/>
    <s v="Banda 15"/>
    <x v="4"/>
    <n v="13975"/>
    <n v="1118"/>
    <n v="279.5"/>
    <n v="1397.5"/>
    <n v="3773.2500000000005"/>
    <n v="3493.75"/>
    <n v="24037"/>
    <n v="925.14499999999998"/>
    <n v="1850.29"/>
    <n v="1850.29"/>
    <n v="72111"/>
    <n v="2.4356164383561643"/>
    <n v="801.23333333333335"/>
    <n v="39029.941552511416"/>
    <n v="111140.94155251142"/>
  </r>
  <r>
    <s v="L08082"/>
    <x v="10"/>
    <s v="Susanna Vosburgh  "/>
    <d v="2013-06-23T00:00:00"/>
    <s v="Banda 17"/>
    <x v="1"/>
    <n v="24424.2"/>
    <n v="1709.6940000000002"/>
    <n v="3175.1460000000002"/>
    <n v="488.48400000000004"/>
    <n v="7327.26"/>
    <n v="8059.9860000000008"/>
    <n v="45184.770000000004"/>
    <n v="1770.7545"/>
    <n v="3541.509"/>
    <n v="0"/>
    <n v="135554.31"/>
    <n v="4.5315068493150683"/>
    <n v="1506.1590000000001"/>
    <n v="136503.39649315068"/>
    <n v="272057.70649315068"/>
  </r>
  <r>
    <s v="L08129"/>
    <x v="10"/>
    <s v="Erich Gattis  "/>
    <d v="2013-12-24T00:00:00"/>
    <s v="Banda 16"/>
    <x v="2"/>
    <n v="16214"/>
    <n v="1297.1200000000001"/>
    <n v="810.7"/>
    <n v="2107.8200000000002"/>
    <n v="5512.76"/>
    <n v="5026.34"/>
    <n v="30968.74"/>
    <n v="1219.2927999999999"/>
    <n v="2438.5855999999999"/>
    <n v="0"/>
    <n v="92906.22"/>
    <n v="4.0273972602739727"/>
    <n v="1032.2913333333333"/>
    <n v="83148.945753424661"/>
    <n v="176055.16575342466"/>
  </r>
  <r>
    <s v="R07774"/>
    <x v="10"/>
    <s v="Frankie Koester  "/>
    <d v="2011-02-09T00:00:00"/>
    <s v="Banda 18"/>
    <x v="2"/>
    <n v="30051"/>
    <n v="1803.06"/>
    <n v="4207.1400000000003"/>
    <n v="300.51"/>
    <n v="10818.359999999999"/>
    <n v="9315.81"/>
    <n v="56495.880000000005"/>
    <n v="2169.6822000000002"/>
    <n v="4339.3644000000004"/>
    <n v="0"/>
    <n v="169487.64"/>
    <n v="6.9013698630136986"/>
    <n v="1883.1960000000001"/>
    <n v="259932.64241095894"/>
    <n v="429420.28241095896"/>
  </r>
  <r>
    <s v="G07932"/>
    <x v="10"/>
    <s v="Geraldo Marty  "/>
    <d v="2016-02-26T00:00:00"/>
    <s v="Banda 15"/>
    <x v="1"/>
    <n v="8820.9"/>
    <n v="441.04500000000002"/>
    <n v="529.25399999999991"/>
    <n v="88.209000000000003"/>
    <n v="2646.27"/>
    <n v="2381.643"/>
    <n v="14907.321000000002"/>
    <n v="562.77341999999999"/>
    <n v="1125.54684"/>
    <n v="0"/>
    <n v="44721.963000000003"/>
    <n v="1.8520547945205479"/>
    <n v="496.91070000000008"/>
    <n v="18406.116887671236"/>
    <n v="63128.079887671236"/>
  </r>
  <r>
    <s v="G-8322"/>
    <x v="10"/>
    <s v="Della Muniz  "/>
    <d v="2011-01-11T00:00:00"/>
    <s v="Banda 15"/>
    <x v="2"/>
    <n v="12931"/>
    <n v="1293.1000000000001"/>
    <n v="1551.72"/>
    <n v="517.24"/>
    <n v="4396.54"/>
    <n v="4913.78"/>
    <n v="25603.379999999997"/>
    <n v="1029.3076000000001"/>
    <n v="2058.6152000000002"/>
    <n v="0"/>
    <n v="76810.139999999985"/>
    <n v="6.9808219178082194"/>
    <n v="853.44599999999991"/>
    <n v="119155.09084931506"/>
    <n v="195965.23084931506"/>
  </r>
  <r>
    <s v="R07408"/>
    <x v="10"/>
    <s v="Daysi Armas  "/>
    <d v="2011-11-28T00:00:00"/>
    <s v="Banda 15"/>
    <x v="2"/>
    <n v="13310"/>
    <n v="1197.8999999999999"/>
    <n v="1464.1"/>
    <n v="532.4"/>
    <n v="4525.4000000000005"/>
    <n v="4924.7"/>
    <n v="25954.500000000004"/>
    <n v="1036.8489999999999"/>
    <n v="2073.6979999999999"/>
    <n v="0"/>
    <n v="77863.500000000015"/>
    <n v="6.1013698630136988"/>
    <n v="865.15000000000009"/>
    <n v="105572.00273972603"/>
    <n v="183435.50273972604"/>
  </r>
  <r>
    <s v="A-7354"/>
    <x v="10"/>
    <s v="Sandy Faison  "/>
    <d v="2012-03-25T00:00:00"/>
    <s v="Banda 15"/>
    <x v="1"/>
    <n v="8110.8"/>
    <n v="648.86400000000003"/>
    <n v="162.21600000000001"/>
    <n v="162.21600000000001"/>
    <n v="3163.212"/>
    <n v="3082.1040000000003"/>
    <n v="15329.412"/>
    <n v="607.49892"/>
    <n v="1214.99784"/>
    <n v="0"/>
    <n v="45988.236000000004"/>
    <n v="5.7780821917808218"/>
    <n v="510.98040000000003"/>
    <n v="59049.734991780824"/>
    <n v="105037.97099178084"/>
  </r>
  <r>
    <s v="A07977"/>
    <x v="10"/>
    <s v="Emmy Trader  "/>
    <d v="2014-03-10T00:00:00"/>
    <s v="Banda 17"/>
    <x v="2"/>
    <n v="23895"/>
    <n v="1911.6000000000001"/>
    <n v="3584.25"/>
    <n v="3345.3"/>
    <n v="5973.75"/>
    <n v="9080.1"/>
    <n v="47789.999999999993"/>
    <n v="1957.0005000000001"/>
    <n v="3914.0010000000002"/>
    <n v="0"/>
    <n v="143369.99999999997"/>
    <n v="3.8191780821917809"/>
    <n v="1592.9999999999998"/>
    <n v="121679.01369863012"/>
    <n v="265049.01369863009"/>
  </r>
  <r>
    <s v="L07998"/>
    <x v="10"/>
    <s v="Tanner Cambridge  "/>
    <d v="2012-06-07T00:00:00"/>
    <s v="Banda 15"/>
    <x v="0"/>
    <n v="10929.6"/>
    <n v="765.07200000000012"/>
    <n v="546.48"/>
    <n v="874.36800000000005"/>
    <n v="3388.1759999999999"/>
    <n v="3716.0640000000003"/>
    <n v="20219.760000000002"/>
    <n v="801.13968"/>
    <n v="1602.27936"/>
    <n v="1602.27936"/>
    <n v="60659.280000000006"/>
    <n v="5.5753424657534243"/>
    <n v="673.99200000000008"/>
    <n v="75154.724383561654"/>
    <n v="135814.00438356167"/>
  </r>
  <r>
    <s v="G07702"/>
    <x v="10"/>
    <s v="Jeni Buchman  "/>
    <d v="2015-12-28T00:00:00"/>
    <s v="Banda 15"/>
    <x v="1"/>
    <n v="12494.7"/>
    <n v="1249.4700000000003"/>
    <n v="1624.3110000000001"/>
    <n v="1749.2580000000003"/>
    <n v="3873.357"/>
    <n v="3123.6750000000002"/>
    <n v="24114.771000000001"/>
    <n v="937.10249999999996"/>
    <n v="1874.2049999999999"/>
    <n v="0"/>
    <n v="72344.312999999995"/>
    <n v="2.0164383561643837"/>
    <n v="803.82569999999998"/>
    <n v="32417.2994630137"/>
    <n v="104761.61246301369"/>
  </r>
  <r>
    <s v="G-7920"/>
    <x v="10"/>
    <s v="Oneida Cosio  "/>
    <d v="2016-12-05T00:00:00"/>
    <s v="Banda 15"/>
    <x v="3"/>
    <n v="9478.5"/>
    <n v="663.49500000000012"/>
    <n v="1326.9900000000002"/>
    <n v="1137.4199999999998"/>
    <n v="2938.335"/>
    <n v="2938.335"/>
    <n v="18483.075000000001"/>
    <n v="727.94880000000001"/>
    <n v="1455.8976"/>
    <n v="0"/>
    <n v="55449.225000000006"/>
    <n v="1.0767123287671232"/>
    <n v="616.10250000000008"/>
    <n v="13267.303150684931"/>
    <n v="68716.528150684942"/>
  </r>
  <r>
    <s v="G-7883"/>
    <x v="10"/>
    <s v="Kimi Witter  "/>
    <d v="2012-09-24T00:00:00"/>
    <s v="Banda 15"/>
    <x v="1"/>
    <n v="13221"/>
    <n v="1322.1000000000001"/>
    <n v="528.84"/>
    <n v="1850.9400000000003"/>
    <n v="5023.9800000000005"/>
    <n v="4759.5599999999995"/>
    <n v="26706.42"/>
    <n v="1073.5452"/>
    <n v="2147.0904"/>
    <n v="0"/>
    <n v="80119.259999999995"/>
    <n v="5.2767123287671236"/>
    <n v="890.21399999999994"/>
    <n v="93948.063780821918"/>
    <n v="174067.32378082193"/>
  </r>
  <r>
    <s v="R-8238"/>
    <x v="10"/>
    <s v="Kristan Botelho  "/>
    <d v="2014-02-05T00:00:00"/>
    <s v="Banda 15"/>
    <x v="0"/>
    <n v="16069.900000000001"/>
    <n v="1446.2910000000002"/>
    <n v="1285.5920000000001"/>
    <n v="2410.4850000000001"/>
    <n v="4017.4750000000004"/>
    <n v="6106.5620000000008"/>
    <n v="31336.305000000004"/>
    <n v="1288.8059800000001"/>
    <n v="2577.6119600000002"/>
    <n v="2577.6119600000002"/>
    <n v="94008.915000000008"/>
    <n v="3.9095890410958902"/>
    <n v="1044.5435000000002"/>
    <n v="81674.716410958907"/>
    <n v="175683.63141095891"/>
  </r>
  <r>
    <s v="L-8195"/>
    <x v="10"/>
    <s v="Graciela Hufford  "/>
    <d v="2010-11-27T00:00:00"/>
    <s v="Banda 16"/>
    <x v="1"/>
    <n v="12812.4"/>
    <n v="768.74399999999991"/>
    <n v="1793.7360000000001"/>
    <n v="1665.6120000000001"/>
    <n v="4484.3399999999992"/>
    <n v="4612.4639999999999"/>
    <n v="26137.296000000002"/>
    <n v="1042.9293599999999"/>
    <n v="2085.8587199999997"/>
    <n v="0"/>
    <n v="78411.888000000006"/>
    <n v="7.1041095890410961"/>
    <n v="871.24320000000012"/>
    <n v="123788.143430137"/>
    <n v="202200.03143013699"/>
  </r>
  <r>
    <s v="L07386"/>
    <x v="10"/>
    <s v="Erich Gattis  "/>
    <d v="2012-01-05T00:00:00"/>
    <s v="Banda 16"/>
    <x v="1"/>
    <n v="18124.2"/>
    <n v="1449.9360000000001"/>
    <n v="724.96800000000007"/>
    <n v="362.48400000000004"/>
    <n v="6343.47"/>
    <n v="4712.2920000000004"/>
    <n v="31717.350000000006"/>
    <n v="1198.0096200000003"/>
    <n v="2396.0192400000005"/>
    <n v="0"/>
    <n v="95152.050000000017"/>
    <n v="5.9972602739726026"/>
    <n v="1057.2450000000001"/>
    <n v="126811.4687671233"/>
    <n v="221963.51876712331"/>
  </r>
  <r>
    <s v="R-7679"/>
    <x v="10"/>
    <s v="Sandy Mcgrady  "/>
    <d v="2014-07-08T00:00:00"/>
    <s v="Banda 15"/>
    <x v="1"/>
    <n v="13037.4"/>
    <n v="912.61800000000005"/>
    <n v="391.12199999999996"/>
    <n v="521.49599999999998"/>
    <n v="4302.3419999999996"/>
    <n v="4693.4639999999999"/>
    <n v="23858.441999999999"/>
    <n v="945.21149999999989"/>
    <n v="1890.4229999999998"/>
    <n v="0"/>
    <n v="71575.326000000001"/>
    <n v="3.4904109589041097"/>
    <n v="795.28139999999996"/>
    <n v="55517.178279452055"/>
    <n v="127092.50427945206"/>
  </r>
  <r>
    <s v="R07926"/>
    <x v="10"/>
    <s v="Veola Frase  "/>
    <d v="2017-05-21T00:00:00"/>
    <s v="Banda 18"/>
    <x v="2"/>
    <n v="40327"/>
    <n v="2016.3500000000001"/>
    <n v="403.27"/>
    <n v="806.54"/>
    <n v="11291.560000000001"/>
    <n v="14517.72"/>
    <n v="69362.44"/>
    <n v="2742.2359999999999"/>
    <n v="5484.4719999999998"/>
    <n v="0"/>
    <n v="208087.32"/>
    <n v="0.61917808219178083"/>
    <n v="2312.0813333333335"/>
    <n v="28631.801716894981"/>
    <n v="236719.121716895"/>
  </r>
  <r>
    <s v="G-7634"/>
    <x v="10"/>
    <s v="Audrea Franke  "/>
    <d v="2013-03-03T00:00:00"/>
    <s v="Banda 19"/>
    <x v="1"/>
    <n v="44712.9"/>
    <n v="2682.7739999999999"/>
    <n v="4918.4189999999999"/>
    <n v="447.12900000000002"/>
    <n v="17438.031000000003"/>
    <n v="12519.612000000001"/>
    <n v="82718.864999999991"/>
    <n v="3120.9604199999999"/>
    <n v="6241.9208399999998"/>
    <n v="0"/>
    <n v="248156.59499999997"/>
    <n v="4.838356164383562"/>
    <n v="2757.2954999999997"/>
    <n v="266815.55358904111"/>
    <n v="514972.14858904108"/>
  </r>
  <r>
    <s v="G07675"/>
    <x v="10"/>
    <s v="Jordon Deschamp  "/>
    <d v="2011-06-22T00:00:00"/>
    <s v="Banda 16"/>
    <x v="2"/>
    <n v="19634"/>
    <n v="1963.4"/>
    <n v="1570.72"/>
    <n v="2159.7400000000002"/>
    <n v="4908.5"/>
    <n v="6871.9"/>
    <n v="37108.26"/>
    <n v="1505.9277999999999"/>
    <n v="3011.8555999999999"/>
    <n v="0"/>
    <n v="111324.78"/>
    <n v="6.536986301369863"/>
    <n v="1236.942"/>
    <n v="161717.45819178081"/>
    <n v="273042.23819178081"/>
  </r>
  <r>
    <s v="A07603"/>
    <x v="10"/>
    <s v="Ileen Reynosa  "/>
    <d v="2012-01-29T00:00:00"/>
    <s v="Banda 15"/>
    <x v="3"/>
    <n v="6310.5"/>
    <n v="504.84000000000003"/>
    <n v="567.94499999999994"/>
    <n v="189.315"/>
    <n v="2524.2000000000003"/>
    <n v="2082.4650000000001"/>
    <n v="12179.264999999999"/>
    <n v="473.28750000000002"/>
    <n v="946.57500000000005"/>
    <n v="0"/>
    <n v="36537.794999999998"/>
    <n v="5.9315068493150687"/>
    <n v="405.97549999999995"/>
    <n v="48160.929178082188"/>
    <n v="84698.724178082193"/>
  </r>
  <r>
    <s v="G-8362"/>
    <x v="10"/>
    <s v="Sterling Huston  "/>
    <d v="2015-10-05T00:00:00"/>
    <s v="Banda 19"/>
    <x v="4"/>
    <n v="56535"/>
    <n v="2826.75"/>
    <n v="565.35"/>
    <n v="565.35"/>
    <n v="18091.2"/>
    <n v="15264.45"/>
    <n v="93848.099999999991"/>
    <n v="3527.7840000000001"/>
    <n v="7055.5680000000002"/>
    <n v="7055.5680000000002"/>
    <n v="281544.3"/>
    <n v="2.2465753424657535"/>
    <n v="3128.2699999999995"/>
    <n v="140557.88493150685"/>
    <n v="422102.18493150687"/>
  </r>
  <r>
    <s v="L-8026"/>
    <x v="10"/>
    <s v="Janene Wellman  "/>
    <d v="2012-10-22T00:00:00"/>
    <s v="Banda 15"/>
    <x v="1"/>
    <n v="9229.5"/>
    <n v="738.36"/>
    <n v="1107.54"/>
    <n v="922.95"/>
    <n v="3414.915"/>
    <n v="2399.67"/>
    <n v="17812.935000000005"/>
    <n v="682.06005000000005"/>
    <n v="1364.1201000000001"/>
    <n v="0"/>
    <n v="53438.805000000015"/>
    <n v="5.2"/>
    <n v="593.76450000000011"/>
    <n v="61751.508000000016"/>
    <n v="115190.31300000002"/>
  </r>
  <r>
    <s v="R-7903"/>
    <x v="10"/>
    <s v="Roosevelt Saleem  "/>
    <d v="2012-05-14T00:00:00"/>
    <s v="Banda 15"/>
    <x v="2"/>
    <n v="12096"/>
    <n v="604.80000000000007"/>
    <n v="604.80000000000007"/>
    <n v="241.92000000000002"/>
    <n v="3144.96"/>
    <n v="3024"/>
    <n v="19716.48"/>
    <n v="741.48479999999995"/>
    <n v="1482.9695999999999"/>
    <n v="0"/>
    <n v="59149.440000000002"/>
    <n v="5.6410958904109592"/>
    <n v="657.21600000000001"/>
    <n v="74148.36953424658"/>
    <n v="133297.80953424657"/>
  </r>
  <r>
    <s v="A-8073"/>
    <x v="10"/>
    <s v="Ileen Reynosa  "/>
    <d v="2013-06-29T00:00:00"/>
    <s v="Banda 17"/>
    <x v="0"/>
    <n v="24637.800000000003"/>
    <n v="2463.7800000000007"/>
    <n v="1971.0240000000003"/>
    <n v="1724.6460000000004"/>
    <n v="8869.6080000000002"/>
    <n v="9855.1200000000026"/>
    <n v="49521.97800000001"/>
    <n v="2007.9807000000005"/>
    <n v="4015.961400000001"/>
    <n v="4015.961400000001"/>
    <n v="148565.93400000004"/>
    <n v="4.515068493150685"/>
    <n v="1650.7326000000003"/>
    <n v="149063.41505753426"/>
    <n v="297629.3490575343"/>
  </r>
  <r>
    <s v="G08298"/>
    <x v="10"/>
    <s v="Shonta Stefan  "/>
    <d v="2012-09-29T00:00:00"/>
    <s v="Banda 17"/>
    <x v="0"/>
    <n v="34478.400000000001"/>
    <n v="1723.92"/>
    <n v="4826.9760000000006"/>
    <n v="344.78400000000005"/>
    <n v="11722.656000000001"/>
    <n v="13101.792000000001"/>
    <n v="66198.528000000006"/>
    <n v="2616.9105600000003"/>
    <n v="5233.8211200000005"/>
    <n v="5233.8211200000005"/>
    <n v="198595.58400000003"/>
    <n v="5.2630136986301368"/>
    <n v="2206.6176"/>
    <n v="232269.17312876711"/>
    <n v="430864.75712876715"/>
  </r>
  <r>
    <s v="A08297"/>
    <x v="10"/>
    <s v="Tanner Cambridge  "/>
    <d v="2011-05-08T00:00:00"/>
    <s v="Banda 15"/>
    <x v="1"/>
    <n v="12569.4"/>
    <n v="754.16399999999999"/>
    <n v="1256.94"/>
    <n v="251.38800000000001"/>
    <n v="4524.9839999999995"/>
    <n v="4650.6779999999999"/>
    <n v="24007.554"/>
    <n v="946.47582"/>
    <n v="1892.95164"/>
    <n v="0"/>
    <n v="72022.661999999997"/>
    <n v="6.6602739726027398"/>
    <n v="800.2518"/>
    <n v="106597.92470136986"/>
    <n v="178620.58670136984"/>
  </r>
  <r>
    <s v="R07803"/>
    <x v="10"/>
    <s v="Gerente"/>
    <d v="2015-04-12T00:00:00"/>
    <s v="Banda 19"/>
    <x v="2"/>
    <n v="61334"/>
    <n v="3680.04"/>
    <n v="8586.76"/>
    <n v="3066.7000000000003"/>
    <n v="17786.86"/>
    <n v="20853.560000000001"/>
    <n v="115307.92"/>
    <n v="4550.9828000000007"/>
    <n v="9101.9656000000014"/>
    <n v="0"/>
    <n v="345923.76"/>
    <n v="2.7287671232876711"/>
    <n v="3843.5973333333332"/>
    <n v="209765.64076712326"/>
    <n v="555689.40076712333"/>
  </r>
  <r>
    <s v="A-7337"/>
    <x v="10"/>
    <s v="Susanna Vosburgh  "/>
    <d v="2013-04-11T00:00:00"/>
    <s v="Banda 15"/>
    <x v="2"/>
    <n v="10699"/>
    <n v="641.93999999999994"/>
    <n v="106.99000000000001"/>
    <n v="1176.8900000000001"/>
    <n v="3530.67"/>
    <n v="3423.6800000000003"/>
    <n v="19579.169999999998"/>
    <n v="768.18820000000005"/>
    <n v="1536.3764000000001"/>
    <n v="0"/>
    <n v="58737.509999999995"/>
    <n v="4.7315068493150685"/>
    <n v="652.6389999999999"/>
    <n v="61759.317972602737"/>
    <n v="120496.82797260274"/>
  </r>
  <r>
    <s v="L-7458"/>
    <x v="10"/>
    <s v="Sarai Darosa  "/>
    <d v="2016-10-13T00:00:00"/>
    <s v="Banda 17"/>
    <x v="0"/>
    <n v="23174.800000000003"/>
    <n v="1158.7400000000002"/>
    <n v="695.24400000000003"/>
    <n v="1853.9840000000004"/>
    <n v="9038.1720000000023"/>
    <n v="6952.4400000000005"/>
    <n v="42873.380000000005"/>
    <n v="1643.0933200000002"/>
    <n v="3286.1866400000004"/>
    <n v="3286.1866400000004"/>
    <n v="128620.14000000001"/>
    <n v="1.2219178082191782"/>
    <n v="1429.1126666666669"/>
    <n v="34925.164347031969"/>
    <n v="163545.30434703198"/>
  </r>
  <r>
    <s v="R-8448"/>
    <x v="10"/>
    <s v="Gerente"/>
    <d v="2017-08-04T00:00:00"/>
    <s v="Banda 15"/>
    <x v="2"/>
    <n v="10747"/>
    <n v="537.35"/>
    <n v="1074.7"/>
    <n v="859.76"/>
    <n v="3976.39"/>
    <n v="3653.9800000000005"/>
    <n v="20849.18"/>
    <n v="815.69730000000004"/>
    <n v="1631.3946000000001"/>
    <n v="0"/>
    <n v="62547.54"/>
    <n v="0.41369863013698632"/>
    <n v="694.97266666666667"/>
    <n v="5750.1848036529682"/>
    <n v="68297.724803652964"/>
  </r>
  <r>
    <s v="A07637"/>
    <x v="10"/>
    <s v="Ladawn Karner  "/>
    <d v="2013-12-10T00:00:00"/>
    <s v="Banda 15"/>
    <x v="2"/>
    <n v="13104"/>
    <n v="917.28000000000009"/>
    <n v="1179.3599999999999"/>
    <n v="1310.4000000000001"/>
    <n v="4848.4799999999996"/>
    <n v="3407.04"/>
    <n v="24766.560000000001"/>
    <n v="944.79840000000002"/>
    <n v="1889.5968"/>
    <n v="0"/>
    <n v="74299.680000000008"/>
    <n v="4.065753424657534"/>
    <n v="825.55200000000002"/>
    <n v="67129.817424657536"/>
    <n v="141429.49742465754"/>
  </r>
  <r>
    <s v="A-7917"/>
    <x v="10"/>
    <s v="Erich Gattis  "/>
    <d v="2011-02-21T00:00:00"/>
    <s v="Banda 16"/>
    <x v="2"/>
    <n v="22676"/>
    <n v="1587.3200000000002"/>
    <n v="1587.3200000000002"/>
    <n v="2721.12"/>
    <n v="6802.8"/>
    <n v="8843.64"/>
    <n v="44218.2"/>
    <n v="1798.2067999999999"/>
    <n v="3596.4135999999999"/>
    <n v="0"/>
    <n v="132654.59999999998"/>
    <n v="6.8684931506849312"/>
    <n v="1473.9399999999998"/>
    <n v="202474.93589041091"/>
    <n v="335129.53589041089"/>
  </r>
  <r>
    <s v="G07453"/>
    <x v="10"/>
    <s v="Aretha Newbern  "/>
    <d v="2011-03-04T00:00:00"/>
    <s v="Banda 15"/>
    <x v="1"/>
    <n v="12744.9"/>
    <n v="764.69399999999996"/>
    <n v="1274.49"/>
    <n v="1147.0409999999999"/>
    <n v="3823.47"/>
    <n v="3950.9189999999999"/>
    <n v="23705.513999999996"/>
    <n v="927.82872000000009"/>
    <n v="1855.6574400000002"/>
    <n v="0"/>
    <n v="71116.541999999987"/>
    <n v="6.838356164383562"/>
    <n v="790.18379999999991"/>
    <n v="108071.16519452054"/>
    <n v="179187.70719452051"/>
  </r>
  <r>
    <s v="A-8167"/>
    <x v="10"/>
    <s v="Gabrielle Merriman  "/>
    <d v="2016-12-03T00:00:00"/>
    <s v="Banda 17"/>
    <x v="2"/>
    <n v="23373"/>
    <n v="1869.8400000000001"/>
    <n v="2571.0300000000002"/>
    <n v="1168.6500000000001"/>
    <n v="6778.1699999999992"/>
    <n v="8414.2799999999988"/>
    <n v="44174.97"/>
    <n v="1766.9987999999998"/>
    <n v="3533.9975999999997"/>
    <n v="0"/>
    <n v="132524.91"/>
    <n v="1.0821917808219179"/>
    <n v="1472.499"/>
    <n v="31870.526301369864"/>
    <n v="164395.43630136986"/>
  </r>
  <r>
    <s v="R-8124"/>
    <x v="10"/>
    <s v="Della Muniz  "/>
    <d v="2016-05-02T00:00:00"/>
    <s v="Banda 15"/>
    <x v="0"/>
    <n v="10362"/>
    <n v="518.1"/>
    <n v="310.86"/>
    <n v="621.72"/>
    <n v="4144.8"/>
    <n v="4041.1800000000003"/>
    <n v="19998.66"/>
    <n v="792.69299999999998"/>
    <n v="1585.386"/>
    <n v="1585.386"/>
    <n v="59995.979999999996"/>
    <n v="1.6712328767123288"/>
    <n v="666.62199999999996"/>
    <n v="22281.612054794517"/>
    <n v="82277.592054794513"/>
  </r>
  <r>
    <s v="A-7392"/>
    <x v="10"/>
    <s v="Krystyna Summerlin  "/>
    <d v="2014-08-04T00:00:00"/>
    <s v="Banda 16"/>
    <x v="2"/>
    <n v="16990"/>
    <n v="1529.1"/>
    <n v="2208.7000000000003"/>
    <n v="1868.9"/>
    <n v="5946.5"/>
    <n v="6456.2"/>
    <n v="34999.4"/>
    <n v="1413.5680000000002"/>
    <n v="2827.1360000000004"/>
    <n v="0"/>
    <n v="104998.20000000001"/>
    <n v="3.4164383561643836"/>
    <n v="1166.6466666666668"/>
    <n v="79715.528401826494"/>
    <n v="184713.72840182652"/>
  </r>
  <r>
    <s v="G08209"/>
    <x v="10"/>
    <s v="Janene Wellman  "/>
    <d v="2017-02-26T00:00:00"/>
    <s v="Banda 16"/>
    <x v="0"/>
    <n v="23399.200000000001"/>
    <n v="1403.952"/>
    <n v="1169.96"/>
    <n v="1637.9440000000002"/>
    <n v="7487.7440000000006"/>
    <n v="6083.7920000000004"/>
    <n v="41182.592000000004"/>
    <n v="1565.4064800000001"/>
    <n v="3130.8129600000002"/>
    <n v="3130.8129600000002"/>
    <n v="123547.77600000001"/>
    <n v="0.84931506849315064"/>
    <n v="1372.7530666666669"/>
    <n v="23317.997296803656"/>
    <n v="146865.77329680367"/>
  </r>
  <r>
    <s v="G08499"/>
    <x v="10"/>
    <s v="Veola Frase  "/>
    <d v="2016-11-29T00:00:00"/>
    <s v="Banda 15"/>
    <x v="0"/>
    <n v="11255.2"/>
    <n v="787.86400000000015"/>
    <n v="225.10400000000001"/>
    <n v="1463.1760000000002"/>
    <n v="3151.4560000000006"/>
    <n v="4276.9760000000006"/>
    <n v="21159.775999999998"/>
    <n v="861.02280000000019"/>
    <n v="1722.0456000000004"/>
    <n v="1722.0456000000004"/>
    <n v="63479.327999999994"/>
    <n v="1.0931506849315069"/>
    <n v="705.32586666666657"/>
    <n v="15420.549084931507"/>
    <n v="78899.877084931504"/>
  </r>
  <r>
    <s v="R07615"/>
    <x v="10"/>
    <s v="Lourie Ealy  "/>
    <d v="2013-12-17T00:00:00"/>
    <s v="Banda 15"/>
    <x v="2"/>
    <n v="8034"/>
    <n v="803.40000000000009"/>
    <n v="1205.0999999999999"/>
    <n v="160.68"/>
    <n v="2169.1800000000003"/>
    <n v="3133.26"/>
    <n v="15505.62"/>
    <n v="629.86560000000009"/>
    <n v="1259.7312000000002"/>
    <n v="0"/>
    <n v="46516.86"/>
    <n v="4.0465753424657533"/>
    <n v="516.85400000000004"/>
    <n v="41829.773041095897"/>
    <n v="88346.633041095891"/>
  </r>
  <r>
    <s v="A07893"/>
    <x v="10"/>
    <s v="Daysi Armas  "/>
    <d v="2016-09-06T00:00:00"/>
    <s v="Banda 15"/>
    <x v="3"/>
    <n v="8013.75"/>
    <n v="721.23749999999995"/>
    <n v="961.65"/>
    <n v="881.51250000000005"/>
    <n v="2163.7125000000001"/>
    <n v="2243.8500000000004"/>
    <n v="14985.7125"/>
    <n v="588.20925"/>
    <n v="1176.4185"/>
    <n v="0"/>
    <n v="44957.137499999997"/>
    <n v="1.3232876712328767"/>
    <n v="499.52375000000001"/>
    <n v="13220.272397260274"/>
    <n v="58177.409897260273"/>
  </r>
  <r>
    <s v="A-8274"/>
    <x v="10"/>
    <s v="Concepcion Sevin  "/>
    <d v="2012-06-11T00:00:00"/>
    <s v="Banda 15"/>
    <x v="2"/>
    <n v="11654"/>
    <n v="932.32"/>
    <n v="1631.5600000000002"/>
    <n v="1048.8599999999999"/>
    <n v="4311.9799999999996"/>
    <n v="3146.5800000000004"/>
    <n v="22725.300000000003"/>
    <n v="872.88460000000009"/>
    <n v="1745.7692000000002"/>
    <n v="0"/>
    <n v="68175.900000000009"/>
    <n v="5.5643835616438357"/>
    <n v="757.5100000000001"/>
    <n v="84301.523835616448"/>
    <n v="152477.42383561644"/>
  </r>
  <r>
    <s v="G07719"/>
    <x v="10"/>
    <s v="Jeni Buchman  "/>
    <d v="2016-08-22T00:00:00"/>
    <s v="Banda 15"/>
    <x v="1"/>
    <n v="11808"/>
    <n v="590.4"/>
    <n v="1062.72"/>
    <n v="1416.96"/>
    <n v="3306.2400000000002"/>
    <n v="4250.88"/>
    <n v="22435.200000000001"/>
    <n v="899.76960000000008"/>
    <n v="1799.5392000000002"/>
    <n v="0"/>
    <n v="67305.600000000006"/>
    <n v="1.3643835616438356"/>
    <n v="747.84"/>
    <n v="20406.812054794522"/>
    <n v="87712.41205479452"/>
  </r>
  <r>
    <s v="R07599"/>
    <x v="10"/>
    <s v="Lynne Gainey  "/>
    <d v="2015-04-07T00:00:00"/>
    <s v="Banda 15"/>
    <x v="4"/>
    <n v="10005"/>
    <n v="600.29999999999995"/>
    <n v="1000.5"/>
    <n v="1400.7"/>
    <n v="4002"/>
    <n v="3201.6"/>
    <n v="20210.099999999999"/>
    <n v="790.39499999999998"/>
    <n v="1580.79"/>
    <n v="1580.79"/>
    <n v="60630.299999999996"/>
    <n v="2.7424657534246575"/>
    <n v="673.67"/>
    <n v="36950.338082191782"/>
    <n v="97580.638082191785"/>
  </r>
  <r>
    <s v="A-7505"/>
    <x v="10"/>
    <s v="Margurite Everton  "/>
    <d v="2013-10-27T00:00:00"/>
    <s v="Banda 15"/>
    <x v="4"/>
    <n v="18107.5"/>
    <n v="1810.75"/>
    <n v="1086.45"/>
    <n v="905.375"/>
    <n v="6518.7"/>
    <n v="5794.4000000000005"/>
    <n v="34223.175000000003"/>
    <n v="1341.76575"/>
    <n v="2683.5315000000001"/>
    <n v="2683.5315000000001"/>
    <n v="102669.52500000001"/>
    <n v="4.1863013698630134"/>
    <n v="1140.7725"/>
    <n v="95512.349589041085"/>
    <n v="198181.87458904111"/>
  </r>
  <r>
    <s v="A-8189"/>
    <x v="10"/>
    <s v="Shannan Dingess  "/>
    <d v="2017-10-24T00:00:00"/>
    <s v="Banda 17"/>
    <x v="2"/>
    <n v="22753"/>
    <n v="1592.7100000000003"/>
    <n v="2730.3599999999997"/>
    <n v="910.12"/>
    <n v="7053.43"/>
    <n v="8191.08"/>
    <n v="43230.7"/>
    <n v="1717.8515"/>
    <n v="3435.703"/>
    <n v="0"/>
    <n v="129692.09999999999"/>
    <n v="0.19178082191780821"/>
    <n v="1441.0233333333333"/>
    <n v="5527.2127853881275"/>
    <n v="135219.31278538812"/>
  </r>
  <r>
    <s v="R07917"/>
    <x v="10"/>
    <s v="Kristan Botelho  "/>
    <d v="2013-08-06T00:00:00"/>
    <s v="Banda 15"/>
    <x v="2"/>
    <n v="15448"/>
    <n v="1544.8000000000002"/>
    <n v="926.88"/>
    <n v="2008.24"/>
    <n v="4788.88"/>
    <n v="6024.72"/>
    <n v="30741.520000000004"/>
    <n v="1259.0120000000002"/>
    <n v="2518.0240000000003"/>
    <n v="0"/>
    <n v="92224.560000000012"/>
    <n v="4.4109589041095889"/>
    <n v="1024.7173333333335"/>
    <n v="90399.720913242025"/>
    <n v="182624.28091324202"/>
  </r>
  <r>
    <s v="L-8127"/>
    <x v="10"/>
    <s v="Gabrielle Merriman  "/>
    <d v="2017-06-29T00:00:00"/>
    <s v="Banda 16"/>
    <x v="2"/>
    <n v="17343"/>
    <n v="1734.3000000000002"/>
    <n v="1387.44"/>
    <n v="1734.3000000000002"/>
    <n v="6763.77"/>
    <n v="6416.91"/>
    <n v="35379.72"/>
    <n v="1418.6574000000001"/>
    <n v="2837.3148000000001"/>
    <n v="0"/>
    <n v="106139.16"/>
    <n v="0.51232876712328768"/>
    <n v="1179.3240000000001"/>
    <n v="12084.032219178083"/>
    <n v="118223.19221917809"/>
  </r>
  <r>
    <s v="A-8300"/>
    <x v="10"/>
    <s v="Margareta Schwing  "/>
    <d v="2017-10-28T00:00:00"/>
    <s v="Banda 15"/>
    <x v="2"/>
    <n v="14956"/>
    <n v="1346.04"/>
    <n v="149.56"/>
    <n v="299.12"/>
    <n v="5832.84"/>
    <n v="4486.8"/>
    <n v="27070.36"/>
    <n v="1039.442"/>
    <n v="2078.884"/>
    <n v="0"/>
    <n v="81211.08"/>
    <n v="0.18082191780821918"/>
    <n v="902.34533333333331"/>
    <n v="3263.2762739726027"/>
    <n v="84474.356273972604"/>
  </r>
  <r>
    <s v="L-7422"/>
    <x v="10"/>
    <s v="Colene Apicella  "/>
    <d v="2011-07-23T00:00:00"/>
    <s v="Banda 17"/>
    <x v="1"/>
    <n v="25749"/>
    <n v="2317.41"/>
    <n v="1287.45"/>
    <n v="3347.37"/>
    <n v="8239.68"/>
    <n v="9784.6200000000008"/>
    <n v="50725.530000000006"/>
    <n v="2062.4949000000001"/>
    <n v="4124.9898000000003"/>
    <n v="0"/>
    <n v="152176.59000000003"/>
    <n v="6.4520547945205475"/>
    <n v="1690.8510000000001"/>
    <n v="218189.26602739727"/>
    <n v="370365.85602739733"/>
  </r>
  <r>
    <s v="A07796"/>
    <x v="10"/>
    <s v="Enrique KeRHer  "/>
    <d v="2012-09-05T00:00:00"/>
    <s v="Banda 15"/>
    <x v="1"/>
    <n v="8554.5"/>
    <n v="427.72500000000002"/>
    <n v="769.90499999999997"/>
    <n v="427.72500000000002"/>
    <n v="2309.7150000000001"/>
    <n v="2138.625"/>
    <n v="14628.195000000002"/>
    <n v="553.47614999999996"/>
    <n v="1106.9522999999999"/>
    <n v="0"/>
    <n v="43884.585000000006"/>
    <n v="5.3287671232876717"/>
    <n v="487.60650000000004"/>
    <n v="51966.829726027405"/>
    <n v="95851.414726027404"/>
  </r>
  <r>
    <s v="L07883"/>
    <x v="10"/>
    <s v="Sandy Faison  "/>
    <d v="2014-06-28T00:00:00"/>
    <s v="Banda 15"/>
    <x v="2"/>
    <n v="8210"/>
    <n v="574.70000000000005"/>
    <n v="1149.4000000000001"/>
    <n v="821"/>
    <n v="2955.6"/>
    <n v="3119.8"/>
    <n v="16830.5"/>
    <n v="674.86200000000008"/>
    <n v="1349.7240000000002"/>
    <n v="0"/>
    <n v="50491.5"/>
    <n v="3.5178082191780824"/>
    <n v="561.01666666666665"/>
    <n v="39470.980821917808"/>
    <n v="89962.480821917808"/>
  </r>
  <r>
    <s v="R07527"/>
    <x v="10"/>
    <s v="Mayme Gorney  "/>
    <d v="2017-05-22T00:00:00"/>
    <s v="Banda 15"/>
    <x v="0"/>
    <n v="12655.500000000002"/>
    <n v="632.77500000000009"/>
    <n v="1771.7700000000004"/>
    <n v="885.88500000000022"/>
    <n v="4176.3150000000005"/>
    <n v="4935.6450000000004"/>
    <n v="25057.890000000003"/>
    <n v="1003.5811500000001"/>
    <n v="2007.1623000000002"/>
    <n v="2007.1623000000002"/>
    <n v="75173.670000000013"/>
    <n v="0.61643835616438358"/>
    <n v="835.26300000000015"/>
    <n v="10297.763013698632"/>
    <n v="85471.433013698639"/>
  </r>
  <r>
    <s v="R-7773"/>
    <x v="10"/>
    <s v="Shonta Stefan  "/>
    <d v="2014-12-04T00:00:00"/>
    <s v="Banda 17"/>
    <x v="2"/>
    <n v="30895"/>
    <n v="3089.5"/>
    <n v="3398.45"/>
    <n v="3707.3999999999996"/>
    <n v="8959.5499999999993"/>
    <n v="10195.35"/>
    <n v="60245.249999999993"/>
    <n v="2415.9889999999996"/>
    <n v="4831.9779999999992"/>
    <n v="0"/>
    <n v="180735.74999999997"/>
    <n v="3.0821917808219177"/>
    <n v="2008.1749999999997"/>
    <n v="123791.60958904107"/>
    <n v="304527.35958904104"/>
  </r>
  <r>
    <s v="R-8440"/>
    <x v="10"/>
    <s v="Wade Landen  "/>
    <d v="2012-07-15T00:00:00"/>
    <s v="Banda 15"/>
    <x v="1"/>
    <n v="12447.9"/>
    <n v="1244.79"/>
    <n v="497.916"/>
    <n v="995.83199999999999"/>
    <n v="4979.16"/>
    <n v="3236.4540000000002"/>
    <n v="23402.052"/>
    <n v="893.75921999999991"/>
    <n v="1787.5184399999998"/>
    <n v="0"/>
    <n v="70206.156000000003"/>
    <n v="5.4712328767123291"/>
    <n v="780.0684"/>
    <n v="85358.717523287676"/>
    <n v="155564.87352328768"/>
  </r>
  <r>
    <s v="R-7889"/>
    <x v="10"/>
    <s v="Henry Maberry  "/>
    <d v="2015-12-18T00:00:00"/>
    <s v="Banda 15"/>
    <x v="0"/>
    <n v="16845.400000000001"/>
    <n v="1010.724"/>
    <n v="505.36200000000002"/>
    <n v="673.81600000000003"/>
    <n v="4211.3500000000004"/>
    <n v="6569.706000000001"/>
    <n v="29816.358000000004"/>
    <n v="1206.1306400000001"/>
    <n v="2412.2612800000002"/>
    <n v="2412.2612800000002"/>
    <n v="89449.074000000008"/>
    <n v="2.043835616438356"/>
    <n v="993.87860000000012"/>
    <n v="40626.489621917812"/>
    <n v="130075.56362191783"/>
  </r>
  <r>
    <s v="L08080"/>
    <x v="10"/>
    <s v="Margurite Everton  "/>
    <d v="2012-04-03T00:00:00"/>
    <s v="Banda 17"/>
    <x v="0"/>
    <n v="32683.200000000004"/>
    <n v="2614.6560000000004"/>
    <n v="1634.1600000000003"/>
    <n v="4248.8160000000007"/>
    <n v="8170.8000000000011"/>
    <n v="9151.2960000000021"/>
    <n v="58502.928000000014"/>
    <n v="2300.8972800000006"/>
    <n v="4601.7945600000012"/>
    <n v="4601.7945600000012"/>
    <n v="175508.78400000004"/>
    <n v="5.7534246575342465"/>
    <n v="1950.0976000000005"/>
    <n v="224394.79232876719"/>
    <n v="399903.57632876723"/>
  </r>
  <r>
    <s v="L-7640"/>
    <x v="10"/>
    <s v="Kandace Navin  "/>
    <d v="2012-04-28T00:00:00"/>
    <s v="Banda 15"/>
    <x v="0"/>
    <n v="12278.2"/>
    <n v="1227.8200000000002"/>
    <n v="613.91000000000008"/>
    <n v="1841.73"/>
    <n v="3806.2420000000002"/>
    <n v="4542.9340000000002"/>
    <n v="24310.836000000003"/>
    <n v="990.85074000000009"/>
    <n v="1981.7014800000002"/>
    <n v="1981.7014800000002"/>
    <n v="72932.508000000002"/>
    <n v="5.6849315068493151"/>
    <n v="810.36120000000005"/>
    <n v="92136.958356164396"/>
    <n v="165069.4663561644"/>
  </r>
  <r>
    <s v="A-7992"/>
    <x v="10"/>
    <s v="Hanh Kohut  "/>
    <d v="2012-09-13T00:00:00"/>
    <s v="Banda 17"/>
    <x v="2"/>
    <n v="28503"/>
    <n v="1425.15"/>
    <n v="3135.33"/>
    <n v="3135.33"/>
    <n v="9120.9600000000009"/>
    <n v="7695.81"/>
    <n v="53015.58"/>
    <n v="2035.1142"/>
    <n v="4070.2284"/>
    <n v="0"/>
    <n v="159046.74"/>
    <n v="5.3068493150684928"/>
    <n v="1767.1860000000001"/>
    <n v="187563.79627397261"/>
    <n v="346610.5362739726"/>
  </r>
  <r>
    <s v="G-8009"/>
    <x v="10"/>
    <s v="Lean Hersom  "/>
    <d v="2013-03-03T00:00:00"/>
    <s v="Banda 15"/>
    <x v="2"/>
    <n v="14298"/>
    <n v="1143.8399999999999"/>
    <n v="285.95999999999998"/>
    <n v="285.95999999999998"/>
    <n v="5004.2999999999993"/>
    <n v="4003.4400000000005"/>
    <n v="25021.5"/>
    <n v="953.67660000000001"/>
    <n v="1907.3532"/>
    <n v="0"/>
    <n v="75064.5"/>
    <n v="4.838356164383562"/>
    <n v="834.05"/>
    <n v="80708.619178082197"/>
    <n v="155773.11917808221"/>
  </r>
  <r>
    <s v="G07941"/>
    <x v="10"/>
    <s v="Juliet Pass  "/>
    <d v="2015-06-19T00:00:00"/>
    <s v="Banda 15"/>
    <x v="0"/>
    <n v="11526.900000000001"/>
    <n v="806.88300000000015"/>
    <n v="1037.421"/>
    <n v="691.61400000000003"/>
    <n v="3227.5320000000006"/>
    <n v="3342.8010000000004"/>
    <n v="20633.151000000002"/>
    <n v="801.11955"/>
    <n v="1602.2391"/>
    <n v="1602.2391"/>
    <n v="61899.453000000009"/>
    <n v="2.5424657534246577"/>
    <n v="687.77170000000001"/>
    <n v="34972.719868493157"/>
    <n v="96872.172868493159"/>
  </r>
  <r>
    <s v="L-8358"/>
    <x v="10"/>
    <s v="Brigida Arzate  "/>
    <d v="2014-07-16T00:00:00"/>
    <s v="Banda 15"/>
    <x v="2"/>
    <n v="15373"/>
    <n v="1383.57"/>
    <n v="1383.57"/>
    <n v="1076.1100000000001"/>
    <n v="5073.09"/>
    <n v="5534.28"/>
    <n v="29823.62"/>
    <n v="1192.9448"/>
    <n v="2385.8896"/>
    <n v="0"/>
    <n v="89470.86"/>
    <n v="3.4684931506849317"/>
    <n v="994.12066666666658"/>
    <n v="68962.014465753411"/>
    <n v="158432.87446575341"/>
  </r>
  <r>
    <s v="L-7703"/>
    <x v="10"/>
    <s v="Justa Boer  "/>
    <d v="2013-12-09T00:00:00"/>
    <s v="Banda 19"/>
    <x v="1"/>
    <n v="56504.700000000004"/>
    <n v="2825.2350000000006"/>
    <n v="3955.3290000000006"/>
    <n v="8475.7049999999999"/>
    <n v="17516.457000000002"/>
    <n v="21471.786000000004"/>
    <n v="110749.21200000001"/>
    <n v="4475.1722400000008"/>
    <n v="8950.3444800000016"/>
    <n v="0"/>
    <n v="332247.63600000006"/>
    <n v="4.0684931506849313"/>
    <n v="3691.6404000000007"/>
    <n v="300388.27364383568"/>
    <n v="632635.90964383574"/>
  </r>
  <r>
    <s v="A08083"/>
    <x v="10"/>
    <s v="Gerente"/>
    <d v="2014-10-26T00:00:00"/>
    <s v="Banda 15"/>
    <x v="4"/>
    <n v="17430"/>
    <n v="1045.8"/>
    <n v="1917.3"/>
    <n v="1220.1000000000001"/>
    <n v="6623.4"/>
    <n v="5229"/>
    <n v="33465.599999999999"/>
    <n v="1288.077"/>
    <n v="2576.154"/>
    <n v="2576.154"/>
    <n v="100396.79999999999"/>
    <n v="3.1890410958904107"/>
    <n v="1115.52"/>
    <n v="71148.782465753422"/>
    <n v="171545.58246575342"/>
  </r>
  <r>
    <s v="R08315"/>
    <x v="10"/>
    <s v="Porsche Lockamy  "/>
    <d v="2015-10-06T00:00:00"/>
    <s v="Banda 15"/>
    <x v="1"/>
    <n v="12327.300000000001"/>
    <n v="739.63800000000003"/>
    <n v="246.54600000000002"/>
    <n v="1602.5490000000002"/>
    <n v="4561.1010000000006"/>
    <n v="4437.8280000000004"/>
    <n v="23914.962000000007"/>
    <n v="951.66756000000009"/>
    <n v="1903.3351200000002"/>
    <n v="0"/>
    <n v="71744.886000000028"/>
    <n v="2.2438356164383562"/>
    <n v="797.1654000000002"/>
    <n v="35774.162334246583"/>
    <n v="107519.04833424662"/>
  </r>
  <r>
    <s v="L-7497"/>
    <x v="10"/>
    <s v="Candelaria Loya  "/>
    <d v="2012-12-28T00:00:00"/>
    <s v="Banda 16"/>
    <x v="2"/>
    <n v="19993"/>
    <n v="1599.44"/>
    <n v="399.86"/>
    <n v="199.93"/>
    <n v="7597.34"/>
    <n v="5997.9"/>
    <n v="35787.47"/>
    <n v="1369.5205000000001"/>
    <n v="2739.0410000000002"/>
    <n v="0"/>
    <n v="107362.41"/>
    <n v="5.0164383561643833"/>
    <n v="1192.9156666666668"/>
    <n v="119683.75811872147"/>
    <n v="227046.16811872146"/>
  </r>
  <r>
    <s v="G-8148"/>
    <x v="10"/>
    <s v="Candelaria Loya  "/>
    <d v="2015-09-24T00:00:00"/>
    <s v="Banda 19"/>
    <x v="3"/>
    <n v="45610.5"/>
    <n v="2280.5250000000001"/>
    <n v="456.10500000000002"/>
    <n v="5017.1549999999997"/>
    <n v="11402.625"/>
    <n v="12314.835000000001"/>
    <n v="77081.74500000001"/>
    <n v="2978.3656500000002"/>
    <n v="5956.7313000000004"/>
    <n v="0"/>
    <n v="231245.23500000004"/>
    <n v="2.2767123287671232"/>
    <n v="2569.3915000000002"/>
    <n v="116995.30610958904"/>
    <n v="348240.5411095891"/>
  </r>
  <r>
    <s v="G-7419"/>
    <x v="10"/>
    <s v="Kelley Bonenfant  "/>
    <d v="2016-07-12T00:00:00"/>
    <s v="Banda 15"/>
    <x v="2"/>
    <n v="13065"/>
    <n v="1045.2"/>
    <n v="1045.2"/>
    <n v="261.3"/>
    <n v="4572.75"/>
    <n v="4572.75"/>
    <n v="24562.2"/>
    <n v="966.81"/>
    <n v="1933.62"/>
    <n v="0"/>
    <n v="73686.600000000006"/>
    <n v="1.4767123287671233"/>
    <n v="818.74"/>
    <n v="24180.869041095892"/>
    <n v="97867.469041095901"/>
  </r>
  <r>
    <s v="L07554"/>
    <x v="10"/>
    <s v="Idell Ding  "/>
    <d v="2014-07-03T00:00:00"/>
    <s v="Banda 15"/>
    <x v="2"/>
    <n v="12427"/>
    <n v="869.8900000000001"/>
    <n v="869.8900000000001"/>
    <n v="869.8900000000001"/>
    <n v="4225.18"/>
    <n v="3603.83"/>
    <n v="22865.68"/>
    <n v="882.31700000000001"/>
    <n v="1764.634"/>
    <n v="0"/>
    <n v="68597.040000000008"/>
    <n v="3.504109589041096"/>
    <n v="762.18933333333337"/>
    <n v="53415.899031963476"/>
    <n v="122012.93903196348"/>
  </r>
  <r>
    <s v="G-7399"/>
    <x v="10"/>
    <s v="Tomoko Vierra  "/>
    <d v="2015-08-27T00:00:00"/>
    <s v="Banda 15"/>
    <x v="1"/>
    <n v="11667.6"/>
    <n v="1166.76"/>
    <n v="1283.4360000000001"/>
    <n v="116.676"/>
    <n v="3616.9560000000001"/>
    <n v="3033.576"/>
    <n v="20885.004000000001"/>
    <n v="798.06384000000003"/>
    <n v="1596.1276800000001"/>
    <n v="0"/>
    <n v="62655.012000000002"/>
    <n v="2.3534246575342466"/>
    <n v="696.16680000000008"/>
    <n v="32767.522257534249"/>
    <n v="95422.534257534251"/>
  </r>
  <r>
    <s v="G07318"/>
    <x v="10"/>
    <s v="Cristopher Stroble  "/>
    <d v="2014-12-16T00:00:00"/>
    <s v="Banda 15"/>
    <x v="0"/>
    <n v="14733.400000000001"/>
    <n v="1031.3380000000002"/>
    <n v="1473.3400000000001"/>
    <n v="2062.6760000000004"/>
    <n v="5746.0260000000007"/>
    <n v="5451.3580000000002"/>
    <n v="30498.138000000003"/>
    <n v="1219.9255200000002"/>
    <n v="2439.8510400000005"/>
    <n v="2439.8510400000005"/>
    <n v="91494.414000000004"/>
    <n v="3.0493150684931507"/>
    <n v="1016.6046000000001"/>
    <n v="61998.954509589057"/>
    <n v="153493.36850958905"/>
  </r>
  <r>
    <s v="G08432"/>
    <x v="10"/>
    <s v="Colene Apicella  "/>
    <d v="2017-05-26T00:00:00"/>
    <s v="Banda 15"/>
    <x v="3"/>
    <n v="11303.25"/>
    <n v="904.26"/>
    <n v="1695.4875"/>
    <n v="904.26"/>
    <n v="4069.17"/>
    <n v="3730.0725000000002"/>
    <n v="22606.5"/>
    <n v="889.56577500000003"/>
    <n v="1779.1315500000001"/>
    <n v="0"/>
    <n v="67819.5"/>
    <n v="0.60547945205479448"/>
    <n v="753.55"/>
    <n v="9125.1808219178074"/>
    <n v="76944.680821917806"/>
  </r>
  <r>
    <s v="L-7824"/>
    <x v="10"/>
    <s v="Leontine Longacre  "/>
    <d v="2011-03-17T00:00:00"/>
    <s v="Banda 15"/>
    <x v="1"/>
    <n v="12726.9"/>
    <n v="1145.4209999999998"/>
    <n v="763.61399999999992"/>
    <n v="636.34500000000003"/>
    <n v="4327.1460000000006"/>
    <n v="3818.0699999999997"/>
    <n v="23417.495999999999"/>
    <n v="909.97334999999998"/>
    <n v="1819.9467"/>
    <n v="0"/>
    <n v="70252.487999999998"/>
    <n v="6.8027397260273972"/>
    <n v="780.58319999999992"/>
    <n v="106202.08688219177"/>
    <n v="176454.57488219178"/>
  </r>
  <r>
    <s v="L-7635"/>
    <x v="10"/>
    <s v="Jayme Tolleson  "/>
    <d v="2017-02-17T00:00:00"/>
    <s v="Banda 17"/>
    <x v="2"/>
    <n v="29658"/>
    <n v="2669.22"/>
    <n v="1482.9"/>
    <n v="4448.7"/>
    <n v="10083.720000000001"/>
    <n v="11863.2"/>
    <n v="60205.740000000005"/>
    <n v="2464.5798"/>
    <n v="4929.1596"/>
    <n v="0"/>
    <n v="180617.22000000003"/>
    <n v="0.87397260273972599"/>
    <n v="2006.8580000000002"/>
    <n v="35078.778191780824"/>
    <n v="215695.99819178085"/>
  </r>
  <r>
    <s v="A07634"/>
    <x v="10"/>
    <s v="Mayme Gorney  "/>
    <d v="2015-02-04T00:00:00"/>
    <s v="Banda 16"/>
    <x v="2"/>
    <n v="21392"/>
    <n v="1711.3600000000001"/>
    <n v="2139.2000000000003"/>
    <n v="1711.3600000000001"/>
    <n v="5989.76"/>
    <n v="6845.4400000000005"/>
    <n v="39789.120000000003"/>
    <n v="1574.4512"/>
    <n v="3148.9023999999999"/>
    <n v="0"/>
    <n v="119367.36000000002"/>
    <n v="2.9123287671232876"/>
    <n v="1326.3040000000001"/>
    <n v="77252.665863013695"/>
    <n v="196620.0258630137"/>
  </r>
  <r>
    <s v="L-8474"/>
    <x v="10"/>
    <s v="Lean Hersom  "/>
    <d v="2011-11-04T00:00:00"/>
    <s v="Banda 15"/>
    <x v="0"/>
    <n v="15840.000000000002"/>
    <n v="792.00000000000011"/>
    <n v="792.00000000000011"/>
    <n v="2217.6000000000004"/>
    <n v="5702.4000000000005"/>
    <n v="6019.2000000000007"/>
    <n v="31363.200000000008"/>
    <n v="1257.6960000000001"/>
    <n v="2515.3920000000003"/>
    <n v="2515.3920000000003"/>
    <n v="94089.60000000002"/>
    <n v="6.1671232876712327"/>
    <n v="1045.4400000000003"/>
    <n v="128947.14739726031"/>
    <n v="223036.74739726033"/>
  </r>
  <r>
    <s v="R07896"/>
    <x v="10"/>
    <s v="Davina Farraj  "/>
    <d v="2014-06-18T00:00:00"/>
    <s v="Banda 17"/>
    <x v="2"/>
    <n v="25467"/>
    <n v="2546.7000000000003"/>
    <n v="1018.6800000000001"/>
    <n v="254.67000000000002"/>
    <n v="7640.0999999999995"/>
    <n v="8149.4400000000005"/>
    <n v="45076.590000000004"/>
    <n v="1769.9565"/>
    <n v="3539.913"/>
    <n v="0"/>
    <n v="135229.77000000002"/>
    <n v="3.5452054794520547"/>
    <n v="1502.5530000000001"/>
    <n v="106537.18257534246"/>
    <n v="241766.9525753425"/>
  </r>
  <r>
    <s v="L-7613"/>
    <x v="10"/>
    <s v="Aisha Fermin  "/>
    <d v="2017-09-08T00:00:00"/>
    <s v="Banda 18"/>
    <x v="0"/>
    <n v="48271.3"/>
    <n v="4827.13"/>
    <n v="4827.13"/>
    <n v="3861.7040000000002"/>
    <n v="13998.677"/>
    <n v="16894.955000000002"/>
    <n v="92680.895999999993"/>
    <n v="3726.5443600000008"/>
    <n v="7453.0887200000016"/>
    <n v="7453.0887200000016"/>
    <n v="278042.68799999997"/>
    <n v="0.31780821917808222"/>
    <n v="3089.3631999999998"/>
    <n v="19636.500339726026"/>
    <n v="297679.18833972601"/>
  </r>
  <r>
    <s v="L07987"/>
    <x v="10"/>
    <s v="Audrie Ehlert  "/>
    <d v="2011-04-06T00:00:00"/>
    <s v="Banda 16"/>
    <x v="0"/>
    <n v="18421.7"/>
    <n v="921.08500000000004"/>
    <n v="2763.2550000000001"/>
    <n v="552.65099999999995"/>
    <n v="6816.0290000000005"/>
    <n v="5158.0760000000009"/>
    <n v="34632.796000000002"/>
    <n v="1311.6250400000001"/>
    <n v="2623.2500800000003"/>
    <n v="2623.2500800000003"/>
    <n v="103898.38800000001"/>
    <n v="6.7479452054794518"/>
    <n v="1154.4265333333335"/>
    <n v="155800.13981369865"/>
    <n v="259698.52781369866"/>
  </r>
  <r>
    <s v="R07770"/>
    <x v="10"/>
    <s v="Kandace Navin  "/>
    <d v="2014-03-17T00:00:00"/>
    <s v="Banda 15"/>
    <x v="1"/>
    <n v="9891"/>
    <n v="494.55"/>
    <n v="1285.8300000000002"/>
    <n v="98.91"/>
    <n v="3362.94"/>
    <n v="2472.75"/>
    <n v="17605.98"/>
    <n v="656.76239999999996"/>
    <n v="1313.5247999999999"/>
    <n v="0"/>
    <n v="52817.94"/>
    <n v="3.8"/>
    <n v="586.86599999999999"/>
    <n v="44601.815999999999"/>
    <n v="97419.755999999994"/>
  </r>
  <r>
    <s v="G-8407"/>
    <x v="10"/>
    <s v="Noble Portis  "/>
    <d v="2014-06-16T00:00:00"/>
    <s v="Banda 15"/>
    <x v="2"/>
    <n v="9354"/>
    <n v="748.32"/>
    <n v="1216.02"/>
    <n v="187.08"/>
    <n v="3367.44"/>
    <n v="2525.5800000000004"/>
    <n v="17398.440000000002"/>
    <n v="661.32780000000002"/>
    <n v="1322.6556"/>
    <n v="0"/>
    <n v="52195.320000000007"/>
    <n v="3.5506849315068494"/>
    <n v="579.94800000000009"/>
    <n v="41184.252493150692"/>
    <n v="93379.572493150699"/>
  </r>
  <r>
    <s v="L08153"/>
    <x v="10"/>
    <s v="Lyla Falzone  "/>
    <d v="2012-04-21T00:00:00"/>
    <s v="Banda 16"/>
    <x v="0"/>
    <n v="20654.7"/>
    <n v="1858.923"/>
    <n v="2891.6580000000004"/>
    <n v="826.1880000000001"/>
    <n v="7642.2390000000005"/>
    <n v="5163.6750000000002"/>
    <n v="39037.383000000002"/>
    <n v="1478.8765200000003"/>
    <n v="2957.7530400000005"/>
    <n v="2957.7530400000005"/>
    <n v="117112.149"/>
    <n v="5.7041095890410958"/>
    <n v="1301.2461000000001"/>
    <n v="148449.00713424658"/>
    <n v="265561.15613424662"/>
  </r>
  <r>
    <s v="L-8140"/>
    <x v="10"/>
    <s v="Daysi Armas  "/>
    <d v="2011-08-14T00:00:00"/>
    <s v="Banda 17"/>
    <x v="2"/>
    <n v="22204"/>
    <n v="1776.32"/>
    <n v="888.16"/>
    <n v="2664.48"/>
    <n v="6883.24"/>
    <n v="6661.2"/>
    <n v="41077.399999999994"/>
    <n v="1614.2308"/>
    <n v="3228.4616000000001"/>
    <n v="0"/>
    <n v="123232.19999999998"/>
    <n v="6.3917808219178083"/>
    <n v="1369.2466666666664"/>
    <n v="175038.49168949769"/>
    <n v="298270.69168949767"/>
  </r>
  <r>
    <s v="G07453"/>
    <x v="10"/>
    <s v="Davina Farraj  "/>
    <d v="2011-09-04T00:00:00"/>
    <s v="Banda 18"/>
    <x v="0"/>
    <n v="44003.3"/>
    <n v="4400.3300000000008"/>
    <n v="1760.1320000000001"/>
    <n v="5280.3959999999997"/>
    <n v="14961.122000000001"/>
    <n v="14081.056"/>
    <n v="84486.335999999996"/>
    <n v="3353.0514600000001"/>
    <n v="6706.1029200000003"/>
    <n v="6706.1029200000003"/>
    <n v="253459.00799999997"/>
    <n v="6.3342465753424655"/>
    <n v="2816.2111999999997"/>
    <n v="356771.52298082184"/>
    <n v="610230.53098082182"/>
  </r>
  <r>
    <s v="R08061"/>
    <x v="10"/>
    <s v="Tomoko Vierra  "/>
    <d v="2012-05-01T00:00:00"/>
    <s v="Banda 15"/>
    <x v="0"/>
    <n v="12920.6"/>
    <n v="775.23599999999999"/>
    <n v="258.41200000000003"/>
    <n v="1550.472"/>
    <n v="5039.0340000000006"/>
    <n v="3876.18"/>
    <n v="24419.934000000001"/>
    <n v="944.49585999999999"/>
    <n v="1888.99172"/>
    <n v="1888.99172"/>
    <n v="73259.801999999996"/>
    <n v="5.6767123287671231"/>
    <n v="813.99779999999998"/>
    <n v="92416.6269369863"/>
    <n v="165676.42893698631"/>
  </r>
  <r>
    <s v="L-8019"/>
    <x v="10"/>
    <s v="Shenika Lamont  "/>
    <d v="2017-01-14T00:00:00"/>
    <s v="Banda 17"/>
    <x v="2"/>
    <n v="23477"/>
    <n v="2112.9299999999998"/>
    <n v="939.08"/>
    <n v="1643.39"/>
    <n v="9156.0300000000007"/>
    <n v="6338.79"/>
    <n v="43667.22"/>
    <n v="1669.2147"/>
    <n v="3338.4294"/>
    <n v="0"/>
    <n v="131001.66"/>
    <n v="0.9671232876712329"/>
    <n v="1455.5740000000001"/>
    <n v="28154.390246575345"/>
    <n v="159156.05024657535"/>
  </r>
  <r>
    <s v="G08083"/>
    <x v="10"/>
    <s v="Nelia Sellner  "/>
    <d v="2016-01-21T00:00:00"/>
    <s v="Banda 16"/>
    <x v="4"/>
    <n v="21997.5"/>
    <n v="1539.825"/>
    <n v="2859.6750000000002"/>
    <n v="3299.625"/>
    <n v="6379.2749999999996"/>
    <n v="8359.0499999999993"/>
    <n v="44434.95"/>
    <n v="1808.1945000000001"/>
    <n v="3616.3890000000001"/>
    <n v="3616.3890000000001"/>
    <n v="133304.84999999998"/>
    <n v="1.9506849315068493"/>
    <n v="1481.165"/>
    <n v="57785.724931506847"/>
    <n v="191090.57493150682"/>
  </r>
  <r>
    <s v="G-7673"/>
    <x v="10"/>
    <s v="Ladawn Karner  "/>
    <d v="2014-02-17T00:00:00"/>
    <s v="Banda 15"/>
    <x v="1"/>
    <n v="10652.4"/>
    <n v="745.66800000000001"/>
    <n v="852.19200000000001"/>
    <n v="745.66800000000001"/>
    <n v="2876.1480000000001"/>
    <n v="2982.672"/>
    <n v="18854.747999999996"/>
    <n v="730.75463999999999"/>
    <n v="1461.50928"/>
    <n v="0"/>
    <n v="56564.243999999992"/>
    <n v="3.8767123287671232"/>
    <n v="628.49159999999983"/>
    <n v="48729.622684931492"/>
    <n v="105293.86668493148"/>
  </r>
  <r>
    <s v="A08294"/>
    <x v="10"/>
    <s v="Kimberely Houtz  "/>
    <d v="2016-07-22T00:00:00"/>
    <s v="Banda 16"/>
    <x v="0"/>
    <n v="16109.500000000002"/>
    <n v="1288.7600000000002"/>
    <n v="1449.855"/>
    <n v="322.19000000000005"/>
    <n v="5799.42"/>
    <n v="5316.1350000000011"/>
    <n v="30285.86"/>
    <n v="1180.82635"/>
    <n v="2361.6527000000001"/>
    <n v="2361.6527000000001"/>
    <n v="90857.58"/>
    <n v="1.4493150684931506"/>
    <n v="1009.5286666666667"/>
    <n v="29262.502173515983"/>
    <n v="120120.08217351598"/>
  </r>
  <r>
    <s v="R08224"/>
    <x v="10"/>
    <s v="Geraldo Marty  "/>
    <d v="2015-03-11T00:00:00"/>
    <s v="Banda 15"/>
    <x v="0"/>
    <n v="13363.900000000001"/>
    <n v="668.19500000000016"/>
    <n v="1336.3900000000003"/>
    <n v="801.83400000000006"/>
    <n v="4276.4480000000003"/>
    <n v="4811.0039999999999"/>
    <n v="25257.771000000001"/>
    <n v="999.61972000000014"/>
    <n v="1999.2394400000003"/>
    <n v="1999.2394400000003"/>
    <n v="75773.312999999995"/>
    <n v="2.8164383561643835"/>
    <n v="841.92570000000001"/>
    <n v="47424.636690410953"/>
    <n v="123197.94969041095"/>
  </r>
  <r>
    <s v="A-7910"/>
    <x v="10"/>
    <s v="Earnest Anderton  "/>
    <d v="2014-05-07T00:00:00"/>
    <s v="Banda 16"/>
    <x v="2"/>
    <n v="18501"/>
    <n v="1665.09"/>
    <n v="370.02"/>
    <n v="370.02"/>
    <n v="7400.4000000000005"/>
    <n v="6845.37"/>
    <n v="35151.9"/>
    <n v="1389.4250999999999"/>
    <n v="2778.8501999999999"/>
    <n v="0"/>
    <n v="105455.70000000001"/>
    <n v="3.6602739726027398"/>
    <n v="1171.73"/>
    <n v="85777.056438356158"/>
    <n v="191232.75643835618"/>
  </r>
  <r>
    <s v="R-8460"/>
    <x v="10"/>
    <s v="Roosevelt Saleem  "/>
    <d v="2015-08-11T00:00:00"/>
    <s v="Banda 16"/>
    <x v="1"/>
    <n v="13682.7"/>
    <n v="957.7890000000001"/>
    <n v="1231.443"/>
    <n v="547.30799999999999"/>
    <n v="4104.8100000000004"/>
    <n v="3420.6750000000002"/>
    <n v="23944.725000000002"/>
    <n v="907.1630100000001"/>
    <n v="1814.3260200000002"/>
    <n v="0"/>
    <n v="71834.175000000003"/>
    <n v="2.3972602739726026"/>
    <n v="798.15750000000003"/>
    <n v="38267.825342465752"/>
    <n v="110102.00034246576"/>
  </r>
  <r>
    <s v="G08244"/>
    <x v="10"/>
    <s v="Earnest Anderton  "/>
    <d v="2011-09-07T00:00:00"/>
    <s v="Banda 15"/>
    <x v="1"/>
    <n v="9939.6"/>
    <n v="496.98"/>
    <n v="496.98"/>
    <n v="695.77200000000005"/>
    <n v="3578.2559999999999"/>
    <n v="3280.0680000000002"/>
    <n v="18487.655999999999"/>
    <n v="719.62704000000008"/>
    <n v="1439.2540800000002"/>
    <n v="0"/>
    <n v="55462.967999999993"/>
    <n v="6.3260273972602743"/>
    <n v="616.25519999999995"/>
    <n v="77968.945578082188"/>
    <n v="133431.91357808217"/>
  </r>
  <r>
    <s v="R08086"/>
    <x v="10"/>
    <s v="Elayne Gauger  "/>
    <d v="2012-10-05T00:00:00"/>
    <s v="Banda 15"/>
    <x v="0"/>
    <n v="15951.100000000002"/>
    <n v="957.06600000000014"/>
    <n v="478.53300000000007"/>
    <n v="797.55500000000018"/>
    <n v="5742.3960000000006"/>
    <n v="4466.3080000000009"/>
    <n v="28392.958000000002"/>
    <n v="1079.8894700000001"/>
    <n v="2159.7789400000001"/>
    <n v="2159.7789400000001"/>
    <n v="85178.874000000011"/>
    <n v="5.2465753424657535"/>
    <n v="946.4319333333334"/>
    <n v="99310.528894977178"/>
    <n v="184489.40289497719"/>
  </r>
  <r>
    <s v="G-7941"/>
    <x v="10"/>
    <s v="Lynne Gainey  "/>
    <d v="2011-05-09T00:00:00"/>
    <s v="Banda 15"/>
    <x v="0"/>
    <n v="8856.1"/>
    <n v="885.61000000000013"/>
    <n v="619.92700000000013"/>
    <n v="1239.8540000000003"/>
    <n v="2568.2689999999998"/>
    <n v="2745.3910000000001"/>
    <n v="16915.151000000002"/>
    <n v="674.83482000000004"/>
    <n v="1349.6696400000001"/>
    <n v="1349.6696400000001"/>
    <n v="50745.453000000009"/>
    <n v="6.6575342465753424"/>
    <n v="563.83836666666673"/>
    <n v="75075.464712328772"/>
    <n v="125820.91771232878"/>
  </r>
  <r>
    <s v="L08495"/>
    <x v="10"/>
    <s v="Leontine Longacre  "/>
    <d v="2013-05-11T00:00:00"/>
    <s v="Banda 15"/>
    <x v="4"/>
    <n v="19333.75"/>
    <n v="1353.3625000000002"/>
    <n v="1160.0249999999999"/>
    <n v="386.67500000000001"/>
    <n v="5026.7750000000005"/>
    <n v="5606.7874999999995"/>
    <n v="32867.375"/>
    <n v="1270.2273749999999"/>
    <n v="2540.4547499999999"/>
    <n v="2540.4547499999999"/>
    <n v="98602.125"/>
    <n v="4.6493150684931503"/>
    <n v="1095.5791666666667"/>
    <n v="101873.85456621004"/>
    <n v="200475.97956621004"/>
  </r>
  <r>
    <s v="G-8410"/>
    <x v="10"/>
    <s v="Krystyna Summerlin  "/>
    <d v="2011-10-19T00:00:00"/>
    <s v="Banda 16"/>
    <x v="0"/>
    <n v="17642.900000000001"/>
    <n v="1235.0030000000002"/>
    <n v="352.85800000000006"/>
    <n v="1587.8610000000001"/>
    <n v="6704.3020000000006"/>
    <n v="6527.8730000000005"/>
    <n v="34050.797000000006"/>
    <n v="1354.9747200000002"/>
    <n v="2709.9494400000003"/>
    <n v="2709.9494400000003"/>
    <n v="102152.39100000002"/>
    <n v="6.2109589041095887"/>
    <n v="1135.0265666666669"/>
    <n v="140992.06721278542"/>
    <n v="243144.45821278542"/>
  </r>
  <r>
    <s v="L-8488"/>
    <x v="10"/>
    <s v="Davina Farraj  "/>
    <d v="2017-04-23T00:00:00"/>
    <s v="Banda 16"/>
    <x v="3"/>
    <n v="13871.25"/>
    <n v="832.27499999999998"/>
    <n v="832.27499999999998"/>
    <n v="1248.4124999999999"/>
    <n v="5548.5"/>
    <n v="3883.9500000000003"/>
    <n v="26216.662499999999"/>
    <n v="1000.117125"/>
    <n v="2000.23425"/>
    <n v="0"/>
    <n v="78649.987499999988"/>
    <n v="0.69589041095890414"/>
    <n v="873.88874999999996"/>
    <n v="12162.61602739726"/>
    <n v="90812.603527397252"/>
  </r>
  <r>
    <s v="A-8219"/>
    <x v="10"/>
    <s v="Aretha Newbern  "/>
    <d v="2013-01-20T00:00:00"/>
    <s v="Banda 18"/>
    <x v="2"/>
    <n v="38315"/>
    <n v="2298.9"/>
    <n v="4214.6499999999996"/>
    <n v="3065.2000000000003"/>
    <n v="10345.050000000001"/>
    <n v="13410.25"/>
    <n v="71649.05"/>
    <n v="2858.299"/>
    <n v="5716.598"/>
    <n v="0"/>
    <n v="214947.15000000002"/>
    <n v="4.9534246575342467"/>
    <n v="2388.3016666666667"/>
    <n v="236605.44730593608"/>
    <n v="451552.5973059361"/>
  </r>
  <r>
    <s v="R-7494"/>
    <x v="10"/>
    <s v="Marinda Skelley  "/>
    <d v="2017-04-15T00:00:00"/>
    <s v="Banda 15"/>
    <x v="0"/>
    <n v="13454.1"/>
    <n v="1345.41"/>
    <n v="672.70500000000004"/>
    <n v="1749.0330000000001"/>
    <n v="4439.8530000000001"/>
    <n v="3767.1480000000006"/>
    <n v="25428.249"/>
    <n v="995.60340000000008"/>
    <n v="1991.2068000000002"/>
    <n v="1991.2068000000002"/>
    <n v="76284.747000000003"/>
    <n v="0.71780821917808224"/>
    <n v="847.60829999999999"/>
    <n v="12168.404087671235"/>
    <n v="88453.1510876712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0B67F-DBA5-461A-A77E-DEE9E88443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21">
    <pivotField showAll="0"/>
    <pivotField showAll="0">
      <items count="12">
        <item x="6"/>
        <item x="3"/>
        <item x="7"/>
        <item x="9"/>
        <item x="8"/>
        <item x="1"/>
        <item x="4"/>
        <item x="2"/>
        <item x="5"/>
        <item x="0"/>
        <item x="10"/>
        <item t="default"/>
      </items>
    </pivotField>
    <pivotField showAll="0"/>
    <pivotField numFmtId="14" showAll="0"/>
    <pivotField showAll="0"/>
    <pivotField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2" showAll="0"/>
    <pivotField numFmtId="164" showAll="0"/>
    <pivotField numFmtId="164" showAll="0"/>
    <pivotField numFmtId="164" showAll="0"/>
  </pivotFields>
  <rowItems count="1">
    <i/>
  </rowItems>
  <colItems count="1">
    <i/>
  </colItems>
  <dataFields count="1">
    <dataField name="Sum of Sueldo total" fld="12" baseField="0" baseItem="0" numFmtId="8"/>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D5C7D-9AA4-4925-B3E1-F3063FD2B44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5:B41" firstHeaderRow="1" firstDataRow="1" firstDataCol="1"/>
  <pivotFields count="21">
    <pivotField showAll="0"/>
    <pivotField showAll="0">
      <items count="12">
        <item x="6"/>
        <item x="3"/>
        <item x="7"/>
        <item x="9"/>
        <item x="8"/>
        <item x="1"/>
        <item x="4"/>
        <item x="2"/>
        <item x="5"/>
        <item x="0"/>
        <item x="10"/>
        <item t="default"/>
      </items>
    </pivotField>
    <pivotField showAll="0"/>
    <pivotField numFmtId="14" showAll="0"/>
    <pivotField showAll="0"/>
    <pivotField axis="axisRow"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2" showAll="0"/>
    <pivotField numFmtId="164" showAll="0"/>
    <pivotField numFmtId="164" showAll="0"/>
    <pivotField numFmtId="164" showAll="0"/>
  </pivotFields>
  <rowFields count="1">
    <field x="5"/>
  </rowFields>
  <rowItems count="6">
    <i>
      <x/>
    </i>
    <i>
      <x v="1"/>
    </i>
    <i>
      <x v="2"/>
    </i>
    <i>
      <x v="3"/>
    </i>
    <i>
      <x v="4"/>
    </i>
    <i t="grand">
      <x/>
    </i>
  </rowItems>
  <colItems count="1">
    <i/>
  </colItems>
  <dataFields count="1">
    <dataField name="Sum of Sueldo total" fld="12" baseField="0" baseItem="0" numFmtId="8"/>
  </dataFields>
  <formats count="1">
    <format dxfId="18">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E8547C-95ED-406E-8DE9-727A857BEE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21">
    <pivotField showAll="0"/>
    <pivotField showAll="0">
      <items count="12">
        <item x="6"/>
        <item x="3"/>
        <item x="7"/>
        <item x="9"/>
        <item x="8"/>
        <item x="1"/>
        <item x="4"/>
        <item x="2"/>
        <item x="5"/>
        <item x="0"/>
        <item x="10"/>
        <item t="default"/>
      </items>
    </pivotField>
    <pivotField showAll="0"/>
    <pivotField numFmtId="14" showAll="0"/>
    <pivotField showAll="0"/>
    <pivotField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2" showAll="0"/>
    <pivotField numFmtId="164" showAll="0"/>
    <pivotField numFmtId="164" showAll="0"/>
    <pivotField numFmtId="164" showAll="0"/>
  </pivotFields>
  <rowItems count="1">
    <i/>
  </rowItems>
  <colItems count="1">
    <i/>
  </colItems>
  <dataFields count="1">
    <dataField name="Sum of Aumento Mexicano" fld="13" baseField="0" baseItem="0" numFmtId="8"/>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572B3-67AD-48A9-A24A-B09574BCEA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6:C27" firstHeaderRow="1" firstDataRow="1" firstDataCol="0" rowPageCount="1" colPageCount="1"/>
  <pivotFields count="21">
    <pivotField showAll="0"/>
    <pivotField showAll="0">
      <items count="12">
        <item x="6"/>
        <item x="3"/>
        <item x="7"/>
        <item x="9"/>
        <item x="8"/>
        <item x="1"/>
        <item x="4"/>
        <item x="2"/>
        <item x="5"/>
        <item x="0"/>
        <item x="10"/>
        <item t="default"/>
      </items>
    </pivotField>
    <pivotField showAll="0"/>
    <pivotField numFmtId="14" showAll="0"/>
    <pivotField showAll="0"/>
    <pivotField axis="axisPage" multipleItemSelectionAllowed="1" showAll="0">
      <items count="6">
        <item x="3"/>
        <item h="1" x="1"/>
        <item h="1" x="2"/>
        <item h="1" x="0"/>
        <item h="1"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2" showAll="0"/>
    <pivotField numFmtId="164" showAll="0"/>
    <pivotField numFmtId="164" showAll="0"/>
    <pivotField dataField="1" numFmtId="164" showAll="0"/>
  </pivotFields>
  <rowItems count="1">
    <i/>
  </rowItems>
  <colItems count="1">
    <i/>
  </colItems>
  <pageFields count="1">
    <pageField fld="5" hier="-1"/>
  </pageFields>
  <dataFields count="1">
    <dataField name="Sum of Indemnizacion" fld="20" baseField="0" baseItem="0" numFmtId="8"/>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8E0A39-9C20-42A5-A920-F91E3E4EC5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0:H42" firstHeaderRow="0" firstDataRow="1" firstDataCol="1"/>
  <pivotFields count="21">
    <pivotField showAll="0"/>
    <pivotField axis="axisRow" showAll="0">
      <items count="12">
        <item x="6"/>
        <item x="3"/>
        <item x="7"/>
        <item x="9"/>
        <item x="8"/>
        <item x="1"/>
        <item x="4"/>
        <item x="2"/>
        <item x="5"/>
        <item x="0"/>
        <item x="10"/>
        <item t="default"/>
      </items>
    </pivotField>
    <pivotField showAll="0"/>
    <pivotField numFmtId="14" showAll="0"/>
    <pivotField showAll="0"/>
    <pivotField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2" showAll="0"/>
    <pivotField numFmtId="164" showAll="0"/>
    <pivotField numFmtId="164" showAll="0"/>
    <pivotField numFmtId="164"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Sueldo total" fld="12" baseField="0" baseItem="0" numFmtId="8"/>
    <dataField name="Sum of Sueldo total2" fld="12" showDataAs="percentOfTotal" baseField="0" baseItem="0" numFmtId="10"/>
  </dataFields>
  <formats count="2">
    <format dxfId="22">
      <pivotArea outline="0" collapsedLevelsAreSubtotals="1" fieldPosition="0"/>
    </format>
    <format dxfId="2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91DAA6-2D0C-41CD-A914-C1F39B82EC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rowPageCount="1" colPageCount="1"/>
  <pivotFields count="21">
    <pivotField showAll="0"/>
    <pivotField showAll="0">
      <items count="12">
        <item x="6"/>
        <item x="3"/>
        <item x="7"/>
        <item x="9"/>
        <item x="8"/>
        <item x="1"/>
        <item x="4"/>
        <item x="2"/>
        <item x="5"/>
        <item x="0"/>
        <item x="10"/>
        <item t="default"/>
      </items>
    </pivotField>
    <pivotField showAll="0"/>
    <pivotField numFmtId="14" showAll="0"/>
    <pivotField showAll="0"/>
    <pivotField axis="axisPage" multipleItemSelectionAllowed="1"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2" showAll="0"/>
    <pivotField numFmtId="164" showAll="0"/>
    <pivotField numFmtId="164" showAll="0"/>
    <pivotField numFmtId="164" showAll="0"/>
  </pivotFields>
  <rowItems count="1">
    <i/>
  </rowItems>
  <colItems count="1">
    <i/>
  </colItems>
  <pageFields count="1">
    <pageField fld="5" hier="-1"/>
  </pageFields>
  <dataFields count="1">
    <dataField name="Sum of Aumento Americano1" fld="15" baseField="0" baseItem="0" numFmtId="8"/>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7E2827-F6BF-4E8C-8AFE-E1DE6F4460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location ref="K23:M35" firstHeaderRow="0" firstDataRow="1" firstDataCol="1"/>
  <pivotFields count="21">
    <pivotField showAll="0"/>
    <pivotField axis="axisRow" showAll="0">
      <items count="12">
        <item x="6"/>
        <item x="3"/>
        <item x="7"/>
        <item x="9"/>
        <item x="8"/>
        <item x="1"/>
        <item x="4"/>
        <item x="2"/>
        <item x="5"/>
        <item x="0"/>
        <item x="10"/>
        <item t="default"/>
      </items>
    </pivotField>
    <pivotField showAll="0"/>
    <pivotField numFmtId="14" showAll="0"/>
    <pivotField showAll="0"/>
    <pivotField showAll="0">
      <items count="6">
        <item x="3"/>
        <item x="1"/>
        <item x="2"/>
        <item x="0"/>
        <item x="4"/>
        <item t="default"/>
      </items>
    </pivotField>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2" showAll="0"/>
    <pivotField numFmtId="164" showAll="0"/>
    <pivotField numFmtId="164" showAll="0"/>
    <pivotField numFmtId="164"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alarios Mensuales" fld="12" baseField="1" baseItem="0" numFmtId="8"/>
    <dataField name="% del total" fld="12" showDataAs="percentOfTotal" baseField="0" baseItem="0" numFmtId="10"/>
  </dataFields>
  <formats count="8">
    <format dxfId="7">
      <pivotArea outline="0" collapsedLevelsAreSubtotals="1" fieldPosition="0"/>
    </format>
    <format dxfId="6">
      <pivotArea outline="0" fieldPosition="0">
        <references count="1">
          <reference field="4294967294" count="1">
            <x v="1"/>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ificación" xr10:uid="{77378ED8-B166-452B-B09B-E69F2E92F1E0}" sourceName="Calificación">
  <pivotTables>
    <pivotTable tabId="6" name="PivotTable2"/>
    <pivotTable tabId="6" name="PivotTable1"/>
    <pivotTable tabId="6" name="PivotTable3"/>
    <pivotTable tabId="6" name="PivotTable6"/>
    <pivotTable tabId="7" name="PivotTable3"/>
  </pivotTables>
  <data>
    <tabular pivotCacheId="1000243989">
      <items count="5">
        <i x="3"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EDC60DE2-0CF4-46FB-BA12-9C3AC93E33D2}" sourceName="Area">
  <pivotTables>
    <pivotTable tabId="6" name="PivotTable2"/>
    <pivotTable tabId="6" name="PivotTable1"/>
    <pivotTable tabId="6" name="PivotTable3"/>
    <pivotTable tabId="6" name="PivotTable4"/>
    <pivotTable tabId="6" name="PivotTable6"/>
    <pivotTable tabId="7" name="PivotTable3"/>
    <pivotTable tabId="6" name="PivotTable5"/>
  </pivotTables>
  <data>
    <tabular pivotCacheId="1000243989">
      <items count="11">
        <i x="6" s="1"/>
        <i x="3" s="1"/>
        <i x="7" s="1"/>
        <i x="9" s="1"/>
        <i x="8" s="1"/>
        <i x="1" s="1"/>
        <i x="4" s="1"/>
        <i x="2" s="1"/>
        <i x="5"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ificación" xr10:uid="{6EBC020B-1C64-4539-903D-F127D90CC833}" cache="Slicer_Calificación" caption="Calificación" columnCount="3" style="SlicerStyleDark1" rowHeight="234950"/>
  <slicer name="Area" xr10:uid="{0D65B5D5-CCCA-4044-97F4-0DCB16639E18}" cache="Slicer_Area" caption="Area"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65B37B-054C-425F-B48A-F90CB5FD3066}" name="Sueldos" displayName="Sueldos" ref="A1:U3631" totalsRowShown="0">
  <autoFilter ref="A1:U3631" xr:uid="{9165B37B-054C-425F-B48A-F90CB5FD3066}"/>
  <tableColumns count="21">
    <tableColumn id="1" xr3:uid="{1490B7F4-3F70-48D4-8A37-ABE5733311AF}" name="Número de Empleado"/>
    <tableColumn id="2" xr3:uid="{945ABE4F-3BC1-4BDF-ACDD-4F3C0011AD7C}" name="Area"/>
    <tableColumn id="3" xr3:uid="{9EBC8FAB-8555-4FBB-9493-C35987F2C7DC}" name="Gerente"/>
    <tableColumn id="4" xr3:uid="{1A079EEB-98B4-424A-BEAF-15017700EDF3}" name="Fecha de Contratación" dataDxfId="39"/>
    <tableColumn id="5" xr3:uid="{84DF5669-5CDD-48D1-94F9-AB59BD8F492E}" name="Banda Salarial"/>
    <tableColumn id="6" xr3:uid="{2CABA0D5-CDFB-4E03-8B2C-E0A2AA05EE46}" name="Calificación"/>
    <tableColumn id="7" xr3:uid="{F4C7D988-0071-4176-99FB-B887370A5A92}" name="Salario Base" dataDxfId="38"/>
    <tableColumn id="8" xr3:uid="{49D0A0CF-B290-41CD-9641-983833271306}" name="Seguro Médico" dataDxfId="37"/>
    <tableColumn id="9" xr3:uid="{3B68EB3D-0AF6-417A-9F97-111A96104354}" name="Vales de Despensa" dataDxfId="36"/>
    <tableColumn id="10" xr3:uid="{920E77BD-EFA6-4CCA-9834-033A83046151}" name="Vales de Gasolina" dataDxfId="35"/>
    <tableColumn id="11" xr3:uid="{D55DE2BD-EA55-457A-8A6F-BF96441E15C4}" name="Fondo de Retiro" dataDxfId="34"/>
    <tableColumn id="12" xr3:uid="{F66029F9-31A7-472B-AEEE-16C30F0F4362}" name="Bono General" dataDxfId="33"/>
    <tableColumn id="14" xr3:uid="{8BC0B2E8-E116-49D2-BF7A-F06DAE5311ED}" name="Sueldo total" dataDxfId="32">
      <calculatedColumnFormula>SUM(Sueldos[[#This Row],[Salario Base]:[Bono General]])</calculatedColumnFormula>
    </tableColumn>
    <tableColumn id="13" xr3:uid="{BF85DCE3-8E0C-4891-9F9B-2A1F520635B4}" name="Aumento Mexicano" dataDxfId="31">
      <calculatedColumnFormula>SUMPRODUCT(Sueldos[[#This Row],[Salario Base]:[Bono General]]*Porcentajes[])</calculatedColumnFormula>
    </tableColumn>
    <tableColumn id="15" xr3:uid="{FF8785B9-D392-414E-AAC6-9EF374F2E001}" name="Aumento Americano" dataDxfId="30">
      <calculatedColumnFormula>Sueldos[[#This Row],[Aumento Mexicano]]*2</calculatedColumnFormula>
    </tableColumn>
    <tableColumn id="16" xr3:uid="{6111519E-DB7B-4029-A172-816AD3EB76CF}" name="Aumento Americano1" dataDxfId="29">
      <calculatedColumnFormula>IF(Sueldos[[#This Row],[Calificación]]&gt;=4,Sueldos[[#This Row],[Aumento Mexicano]]*2,0)</calculatedColumnFormula>
    </tableColumn>
    <tableColumn id="17" xr3:uid="{AECD42DC-9EC2-49AF-8092-E84D75226F6A}" name="3 meses de sueldo" dataDxfId="28">
      <calculatedColumnFormula>Sueldos[[#This Row],[Sueldo total]]*3</calculatedColumnFormula>
    </tableColumn>
    <tableColumn id="20" xr3:uid="{47DE94A4-EF2E-484D-B904-7F8C09021D9F}" name="dias del año" dataDxfId="27">
      <calculatedColumnFormula>(43102-Sueldos[[#This Row],[Fecha de Contratación]])/365</calculatedColumnFormula>
    </tableColumn>
    <tableColumn id="19" xr3:uid="{6855A4D3-7645-4FBC-B5BD-F296CAF7679C}" name="Salario diario" dataDxfId="26">
      <calculatedColumnFormula>Sueldos[[#This Row],[Sueldo total]]/30</calculatedColumnFormula>
    </tableColumn>
    <tableColumn id="18" xr3:uid="{8BD9C1B0-4607-4780-93F9-7D6D8FD1A456}" name="20 dias por año" dataDxfId="25">
      <calculatedColumnFormula>Sueldos[[#This Row],[Salario diario]]*20*Sueldos[[#This Row],[dias del año]]</calculatedColumnFormula>
    </tableColumn>
    <tableColumn id="21" xr3:uid="{62EEF68A-6A88-4E90-86C6-CA0CE4655329}" name="Indemnizacion" dataDxfId="24">
      <calculatedColumnFormula>Sueldos[[#This Row],[3 meses de sueldo]]+Sueldos[[#This Row],[20 dias por año]]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F2B91B-CBA7-4DBB-B9E6-71F57803A4E3}" name="Porcentajes" displayName="Porcentajes" ref="A11:F12" totalsRowShown="0" headerRowDxfId="16" headerRowBorderDxfId="15" tableBorderDxfId="14">
  <autoFilter ref="A11:F12" xr:uid="{DAF2B91B-CBA7-4DBB-B9E6-71F57803A4E3}"/>
  <tableColumns count="6">
    <tableColumn id="1" xr3:uid="{64ABB14D-3BE4-4133-AD41-3C690E13A7DC}" name="Salario Base" dataDxfId="13"/>
    <tableColumn id="2" xr3:uid="{CA72FDED-5F3B-4B68-AB84-D023E3317D58}" name="Seguro Médico" dataDxfId="12"/>
    <tableColumn id="3" xr3:uid="{9EBCF972-AD0F-4265-8A85-21FE530CD31D}" name="Vales de Despensa" dataDxfId="11"/>
    <tableColumn id="4" xr3:uid="{36FC59A0-D83C-402E-84A7-55B613F27735}" name="Vales de Gasolina" dataDxfId="10"/>
    <tableColumn id="5" xr3:uid="{8C243630-7FE3-48EF-98AB-DAF94EE775E0}" name="Fondo de Retiro" dataDxfId="9"/>
    <tableColumn id="6" xr3:uid="{198E7A81-9143-45BE-8A1B-22A1306A0A04}" name="Bono General"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FD34-44B9-412B-B23B-07923A4F47BA}">
  <dimension ref="A1:U3631"/>
  <sheetViews>
    <sheetView topLeftCell="M1" zoomScale="81" workbookViewId="0">
      <selection activeCell="P12" sqref="P12"/>
    </sheetView>
  </sheetViews>
  <sheetFormatPr defaultRowHeight="14.4" x14ac:dyDescent="0.3"/>
  <cols>
    <col min="1" max="1" width="21.44140625" customWidth="1"/>
    <col min="2" max="2" width="16.5546875" bestFit="1" customWidth="1"/>
    <col min="3" max="3" width="19.88671875" bestFit="1" customWidth="1"/>
    <col min="4" max="4" width="21.6640625" customWidth="1"/>
    <col min="5" max="5" width="14.6640625" customWidth="1"/>
    <col min="6" max="6" width="12.6640625" customWidth="1"/>
    <col min="7" max="7" width="13" customWidth="1"/>
    <col min="8" max="8" width="15.6640625" customWidth="1"/>
    <col min="9" max="9" width="18.77734375" customWidth="1"/>
    <col min="10" max="10" width="18" customWidth="1"/>
    <col min="11" max="11" width="16.44140625" customWidth="1"/>
    <col min="12" max="13" width="14.5546875" customWidth="1"/>
    <col min="14" max="14" width="25.109375" customWidth="1"/>
    <col min="16" max="16" width="22.44140625" bestFit="1" customWidth="1"/>
    <col min="17" max="17" width="19.5546875" bestFit="1" customWidth="1"/>
    <col min="18" max="19" width="19.5546875" customWidth="1"/>
    <col min="20" max="20" width="16.44140625" bestFit="1" customWidth="1"/>
    <col min="21" max="21" width="11" bestFit="1" customWidth="1"/>
  </cols>
  <sheetData>
    <row r="1" spans="1:21" x14ac:dyDescent="0.3">
      <c r="A1" t="s">
        <v>0</v>
      </c>
      <c r="B1" t="s">
        <v>1</v>
      </c>
      <c r="C1" t="s">
        <v>2</v>
      </c>
      <c r="D1" t="s">
        <v>3</v>
      </c>
      <c r="E1" t="s">
        <v>4</v>
      </c>
      <c r="F1" t="s">
        <v>5</v>
      </c>
      <c r="G1" t="s">
        <v>6</v>
      </c>
      <c r="H1" t="s">
        <v>7</v>
      </c>
      <c r="I1" t="s">
        <v>8</v>
      </c>
      <c r="J1" t="s">
        <v>9</v>
      </c>
      <c r="K1" t="s">
        <v>10</v>
      </c>
      <c r="L1" t="s">
        <v>11</v>
      </c>
      <c r="M1" t="s">
        <v>3162</v>
      </c>
      <c r="N1" t="s">
        <v>3161</v>
      </c>
      <c r="O1" t="s">
        <v>3163</v>
      </c>
      <c r="P1" t="s">
        <v>3166</v>
      </c>
      <c r="Q1" t="s">
        <v>3167</v>
      </c>
      <c r="R1" t="s">
        <v>3169</v>
      </c>
      <c r="S1" t="s">
        <v>3170</v>
      </c>
      <c r="T1" t="s">
        <v>3168</v>
      </c>
      <c r="U1" t="s">
        <v>3171</v>
      </c>
    </row>
    <row r="2" spans="1:21" x14ac:dyDescent="0.3">
      <c r="A2" t="s">
        <v>879</v>
      </c>
      <c r="B2" t="s">
        <v>880</v>
      </c>
      <c r="C2" t="s">
        <v>482</v>
      </c>
      <c r="D2" s="10">
        <v>41758</v>
      </c>
      <c r="E2" t="s">
        <v>27</v>
      </c>
      <c r="F2">
        <v>4</v>
      </c>
      <c r="G2" s="1">
        <v>17983.900000000001</v>
      </c>
      <c r="H2" s="1">
        <v>1438.7120000000002</v>
      </c>
      <c r="I2" s="1">
        <v>899.19500000000016</v>
      </c>
      <c r="J2" s="1">
        <v>539.51700000000005</v>
      </c>
      <c r="K2" s="1">
        <v>5035.4920000000011</v>
      </c>
      <c r="L2" s="1">
        <v>5934.6870000000008</v>
      </c>
      <c r="M2" s="1">
        <f>SUM(Sueldos[[#This Row],[Salario Base]:[Bono General]])</f>
        <v>31831.503000000004</v>
      </c>
      <c r="N2" s="1">
        <f>SUMPRODUCT(Sueldos[[#This Row],[Salario Base]:[Bono General]]*Porcentajes[])</f>
        <v>1255.2762200000002</v>
      </c>
      <c r="O2" s="1">
        <f>Sueldos[[#This Row],[Aumento Mexicano]]*2</f>
        <v>2510.5524400000004</v>
      </c>
      <c r="P2" s="1">
        <f>IF(Sueldos[[#This Row],[Calificación]]&gt;=4,Sueldos[[#This Row],[Aumento Mexicano]]*2,0)</f>
        <v>2510.5524400000004</v>
      </c>
      <c r="Q2" s="1">
        <f>Sueldos[[#This Row],[Sueldo total]]*3</f>
        <v>95494.50900000002</v>
      </c>
      <c r="R2" s="9">
        <f>(43102-Sueldos[[#This Row],[Fecha de Contratación]])/365</f>
        <v>3.6821917808219178</v>
      </c>
      <c r="S2" s="1">
        <f>Sueldos[[#This Row],[Sueldo total]]/30</f>
        <v>1061.0501000000002</v>
      </c>
      <c r="T2" s="1">
        <f>Sueldos[[#This Row],[Salario diario]]*20*Sueldos[[#This Row],[dias del año]]</f>
        <v>78139.799145205499</v>
      </c>
      <c r="U2" s="1">
        <f>Sueldos[[#This Row],[3 meses de sueldo]]+Sueldos[[#This Row],[20 dias por año]]</f>
        <v>173634.30814520552</v>
      </c>
    </row>
    <row r="3" spans="1:21" x14ac:dyDescent="0.3">
      <c r="A3" t="s">
        <v>881</v>
      </c>
      <c r="B3" t="s">
        <v>880</v>
      </c>
      <c r="C3" t="s">
        <v>96</v>
      </c>
      <c r="D3" s="10">
        <v>40734</v>
      </c>
      <c r="E3" t="s">
        <v>18</v>
      </c>
      <c r="F3">
        <v>2</v>
      </c>
      <c r="G3" s="1">
        <v>13825.800000000001</v>
      </c>
      <c r="H3" s="1">
        <v>691.29000000000008</v>
      </c>
      <c r="I3" s="1">
        <v>1244.3220000000001</v>
      </c>
      <c r="J3" s="1">
        <v>1797.3540000000003</v>
      </c>
      <c r="K3" s="1">
        <v>3594.7080000000005</v>
      </c>
      <c r="L3" s="1">
        <v>4977.2880000000005</v>
      </c>
      <c r="M3" s="1">
        <f>SUM(Sueldos[[#This Row],[Salario Base]:[Bono General]])</f>
        <v>26130.762000000002</v>
      </c>
      <c r="N3" s="1">
        <f>SUMPRODUCT(Sueldos[[#This Row],[Salario Base]:[Bono General]]*Porcentajes[])</f>
        <v>1052.14338</v>
      </c>
      <c r="O3" s="1">
        <f>Sueldos[[#This Row],[Aumento Mexicano]]*2</f>
        <v>2104.28676</v>
      </c>
      <c r="P3" s="1">
        <f>IF(Sueldos[[#This Row],[Calificación]]&gt;=4,Sueldos[[#This Row],[Aumento Mexicano]]*2,0)</f>
        <v>0</v>
      </c>
      <c r="Q3" s="1">
        <f>Sueldos[[#This Row],[Sueldo total]]*3</f>
        <v>78392.286000000007</v>
      </c>
      <c r="R3" s="9">
        <f>(43102-Sueldos[[#This Row],[Fecha de Contratación]])/365</f>
        <v>6.4876712328767123</v>
      </c>
      <c r="S3" s="1">
        <f>Sueldos[[#This Row],[Sueldo total]]/30</f>
        <v>871.0254000000001</v>
      </c>
      <c r="T3" s="1">
        <f>Sueldos[[#This Row],[Salario diario]]*20*Sueldos[[#This Row],[dias del año]]</f>
        <v>113018.52861369864</v>
      </c>
      <c r="U3" s="1">
        <f>Sueldos[[#This Row],[3 meses de sueldo]]+Sueldos[[#This Row],[20 dias por año]]</f>
        <v>191410.81461369863</v>
      </c>
    </row>
    <row r="4" spans="1:21" x14ac:dyDescent="0.3">
      <c r="A4" t="s">
        <v>882</v>
      </c>
      <c r="B4" t="s">
        <v>883</v>
      </c>
      <c r="C4" t="s">
        <v>190</v>
      </c>
      <c r="D4" s="10">
        <v>41580</v>
      </c>
      <c r="E4" t="s">
        <v>18</v>
      </c>
      <c r="F4">
        <v>2</v>
      </c>
      <c r="G4" s="1">
        <v>9327.6</v>
      </c>
      <c r="H4" s="1">
        <v>466.38000000000005</v>
      </c>
      <c r="I4" s="1">
        <v>1026.0360000000001</v>
      </c>
      <c r="J4" s="1">
        <v>186.55200000000002</v>
      </c>
      <c r="K4" s="1">
        <v>2611.7280000000005</v>
      </c>
      <c r="L4" s="1">
        <v>2798.28</v>
      </c>
      <c r="M4" s="1">
        <f>SUM(Sueldos[[#This Row],[Salario Base]:[Bono General]])</f>
        <v>16416.576000000001</v>
      </c>
      <c r="N4" s="1">
        <f>SUMPRODUCT(Sueldos[[#This Row],[Salario Base]:[Bono General]]*Porcentajes[])</f>
        <v>632.41128000000003</v>
      </c>
      <c r="O4" s="1">
        <f>Sueldos[[#This Row],[Aumento Mexicano]]*2</f>
        <v>1264.8225600000001</v>
      </c>
      <c r="P4" s="1">
        <f>IF(Sueldos[[#This Row],[Calificación]]&gt;=4,Sueldos[[#This Row],[Aumento Mexicano]]*2,0)</f>
        <v>0</v>
      </c>
      <c r="Q4" s="1">
        <f>Sueldos[[#This Row],[Sueldo total]]*3</f>
        <v>49249.728000000003</v>
      </c>
      <c r="R4" s="9">
        <f>(43102-Sueldos[[#This Row],[Fecha de Contratación]])/365</f>
        <v>4.1698630136986301</v>
      </c>
      <c r="S4" s="1">
        <f>Sueldos[[#This Row],[Sueldo total]]/30</f>
        <v>547.2192</v>
      </c>
      <c r="T4" s="1">
        <f>Sueldos[[#This Row],[Salario diario]]*20*Sueldos[[#This Row],[dias del año]]</f>
        <v>45636.582049315068</v>
      </c>
      <c r="U4" s="1">
        <f>Sueldos[[#This Row],[3 meses de sueldo]]+Sueldos[[#This Row],[20 dias por año]]</f>
        <v>94886.310049315071</v>
      </c>
    </row>
    <row r="5" spans="1:21" x14ac:dyDescent="0.3">
      <c r="A5" t="s">
        <v>884</v>
      </c>
      <c r="B5" t="s">
        <v>880</v>
      </c>
      <c r="C5" t="s">
        <v>330</v>
      </c>
      <c r="D5" s="10">
        <v>41826</v>
      </c>
      <c r="E5" t="s">
        <v>15</v>
      </c>
      <c r="F5">
        <v>2</v>
      </c>
      <c r="G5" s="1">
        <v>21993.3</v>
      </c>
      <c r="H5" s="1">
        <v>1759.4639999999999</v>
      </c>
      <c r="I5" s="1">
        <v>219.93299999999999</v>
      </c>
      <c r="J5" s="1">
        <v>1759.4639999999999</v>
      </c>
      <c r="K5" s="1">
        <v>6597.99</v>
      </c>
      <c r="L5" s="1">
        <v>7257.7889999999998</v>
      </c>
      <c r="M5" s="1">
        <f>SUM(Sueldos[[#This Row],[Salario Base]:[Bono General]])</f>
        <v>39587.939999999995</v>
      </c>
      <c r="N5" s="1">
        <f>SUMPRODUCT(Sueldos[[#This Row],[Salario Base]:[Bono General]]*Porcentajes[])</f>
        <v>1568.1222899999998</v>
      </c>
      <c r="O5" s="1">
        <f>Sueldos[[#This Row],[Aumento Mexicano]]*2</f>
        <v>3136.2445799999996</v>
      </c>
      <c r="P5" s="1">
        <f>IF(Sueldos[[#This Row],[Calificación]]&gt;=4,Sueldos[[#This Row],[Aumento Mexicano]]*2,0)</f>
        <v>0</v>
      </c>
      <c r="Q5" s="1">
        <f>Sueldos[[#This Row],[Sueldo total]]*3</f>
        <v>118763.81999999998</v>
      </c>
      <c r="R5" s="9">
        <f>(43102-Sueldos[[#This Row],[Fecha de Contratación]])/365</f>
        <v>3.495890410958904</v>
      </c>
      <c r="S5" s="1">
        <f>Sueldos[[#This Row],[Sueldo total]]/30</f>
        <v>1319.5979999999997</v>
      </c>
      <c r="T5" s="1">
        <f>Sueldos[[#This Row],[Salario diario]]*20*Sueldos[[#This Row],[dias del año]]</f>
        <v>92263.399890410932</v>
      </c>
      <c r="U5" s="1">
        <f>Sueldos[[#This Row],[3 meses de sueldo]]+Sueldos[[#This Row],[20 dias por año]]</f>
        <v>211027.2198904109</v>
      </c>
    </row>
    <row r="6" spans="1:21" x14ac:dyDescent="0.3">
      <c r="A6" t="s">
        <v>885</v>
      </c>
      <c r="B6" t="s">
        <v>880</v>
      </c>
      <c r="C6" t="s">
        <v>110</v>
      </c>
      <c r="D6" s="10">
        <v>42283</v>
      </c>
      <c r="E6" t="s">
        <v>18</v>
      </c>
      <c r="F6">
        <v>2</v>
      </c>
      <c r="G6" s="1">
        <v>8620.2000000000007</v>
      </c>
      <c r="H6" s="1">
        <v>689.6160000000001</v>
      </c>
      <c r="I6" s="1">
        <v>862.0200000000001</v>
      </c>
      <c r="J6" s="1">
        <v>86.202000000000012</v>
      </c>
      <c r="K6" s="1">
        <v>2672.2620000000002</v>
      </c>
      <c r="L6" s="1">
        <v>2241.2520000000004</v>
      </c>
      <c r="M6" s="1">
        <f>SUM(Sueldos[[#This Row],[Salario Base]:[Bono General]])</f>
        <v>15171.552000000001</v>
      </c>
      <c r="N6" s="1">
        <f>SUMPRODUCT(Sueldos[[#This Row],[Salario Base]:[Bono General]]*Porcentajes[])</f>
        <v>575.82935999999995</v>
      </c>
      <c r="O6" s="1">
        <f>Sueldos[[#This Row],[Aumento Mexicano]]*2</f>
        <v>1151.6587199999999</v>
      </c>
      <c r="P6" s="1">
        <f>IF(Sueldos[[#This Row],[Calificación]]&gt;=4,Sueldos[[#This Row],[Aumento Mexicano]]*2,0)</f>
        <v>0</v>
      </c>
      <c r="Q6" s="1">
        <f>Sueldos[[#This Row],[Sueldo total]]*3</f>
        <v>45514.656000000003</v>
      </c>
      <c r="R6" s="9">
        <f>(43102-Sueldos[[#This Row],[Fecha de Contratación]])/365</f>
        <v>2.2438356164383562</v>
      </c>
      <c r="S6" s="1">
        <f>Sueldos[[#This Row],[Sueldo total]]/30</f>
        <v>505.71840000000003</v>
      </c>
      <c r="T6" s="1">
        <f>Sueldos[[#This Row],[Salario diario]]*20*Sueldos[[#This Row],[dias del año]]</f>
        <v>22694.979156164383</v>
      </c>
      <c r="U6" s="1">
        <f>Sueldos[[#This Row],[3 meses de sueldo]]+Sueldos[[#This Row],[20 dias por año]]</f>
        <v>68209.635156164382</v>
      </c>
    </row>
    <row r="7" spans="1:21" x14ac:dyDescent="0.3">
      <c r="A7" t="s">
        <v>886</v>
      </c>
      <c r="B7" t="s">
        <v>880</v>
      </c>
      <c r="C7" t="s">
        <v>237</v>
      </c>
      <c r="D7" s="10">
        <v>41263</v>
      </c>
      <c r="E7" t="s">
        <v>18</v>
      </c>
      <c r="F7">
        <v>4</v>
      </c>
      <c r="G7" s="1">
        <v>13138.400000000001</v>
      </c>
      <c r="H7" s="1">
        <v>1313.8400000000001</v>
      </c>
      <c r="I7" s="1">
        <v>1970.7600000000002</v>
      </c>
      <c r="J7" s="1">
        <v>262.76800000000003</v>
      </c>
      <c r="K7" s="1">
        <v>3415.9840000000004</v>
      </c>
      <c r="L7" s="1">
        <v>4729.8240000000005</v>
      </c>
      <c r="M7" s="1">
        <f>SUM(Sueldos[[#This Row],[Salario Base]:[Bono General]])</f>
        <v>24831.576000000001</v>
      </c>
      <c r="N7" s="1">
        <f>SUMPRODUCT(Sueldos[[#This Row],[Salario Base]:[Bono General]]*Porcentajes[])</f>
        <v>998.51840000000016</v>
      </c>
      <c r="O7" s="1">
        <f>Sueldos[[#This Row],[Aumento Mexicano]]*2</f>
        <v>1997.0368000000003</v>
      </c>
      <c r="P7" s="1">
        <f>IF(Sueldos[[#This Row],[Calificación]]&gt;=4,Sueldos[[#This Row],[Aumento Mexicano]]*2,0)</f>
        <v>1997.0368000000003</v>
      </c>
      <c r="Q7" s="1">
        <f>Sueldos[[#This Row],[Sueldo total]]*3</f>
        <v>74494.728000000003</v>
      </c>
      <c r="R7" s="9">
        <f>(43102-Sueldos[[#This Row],[Fecha de Contratación]])/365</f>
        <v>5.0383561643835613</v>
      </c>
      <c r="S7" s="1">
        <f>Sueldos[[#This Row],[Sueldo total]]/30</f>
        <v>827.7192</v>
      </c>
      <c r="T7" s="1">
        <f>Sueldos[[#This Row],[Salario diario]]*20*Sueldos[[#This Row],[dias del año]]</f>
        <v>83406.882673972592</v>
      </c>
      <c r="U7" s="1">
        <f>Sueldos[[#This Row],[3 meses de sueldo]]+Sueldos[[#This Row],[20 dias por año]]</f>
        <v>157901.61067397258</v>
      </c>
    </row>
    <row r="8" spans="1:21" x14ac:dyDescent="0.3">
      <c r="A8" t="s">
        <v>887</v>
      </c>
      <c r="B8" t="s">
        <v>880</v>
      </c>
      <c r="C8" t="s">
        <v>411</v>
      </c>
      <c r="D8" s="10">
        <v>40621</v>
      </c>
      <c r="E8" t="s">
        <v>27</v>
      </c>
      <c r="F8">
        <v>2</v>
      </c>
      <c r="G8" s="1">
        <v>15708.6</v>
      </c>
      <c r="H8" s="1">
        <v>942.51599999999996</v>
      </c>
      <c r="I8" s="1">
        <v>1099.6020000000001</v>
      </c>
      <c r="J8" s="1">
        <v>2356.29</v>
      </c>
      <c r="K8" s="1">
        <v>5498.01</v>
      </c>
      <c r="L8" s="1">
        <v>5340.9240000000009</v>
      </c>
      <c r="M8" s="1">
        <f>SUM(Sueldos[[#This Row],[Salario Base]:[Bono General]])</f>
        <v>30945.942000000003</v>
      </c>
      <c r="N8" s="1">
        <f>SUMPRODUCT(Sueldos[[#This Row],[Salario Base]:[Bono General]]*Porcentajes[])</f>
        <v>1228.4125200000001</v>
      </c>
      <c r="O8" s="1">
        <f>Sueldos[[#This Row],[Aumento Mexicano]]*2</f>
        <v>2456.8250400000002</v>
      </c>
      <c r="P8" s="1">
        <f>IF(Sueldos[[#This Row],[Calificación]]&gt;=4,Sueldos[[#This Row],[Aumento Mexicano]]*2,0)</f>
        <v>0</v>
      </c>
      <c r="Q8" s="1">
        <f>Sueldos[[#This Row],[Sueldo total]]*3</f>
        <v>92837.826000000001</v>
      </c>
      <c r="R8" s="9">
        <f>(43102-Sueldos[[#This Row],[Fecha de Contratación]])/365</f>
        <v>6.7972602739726025</v>
      </c>
      <c r="S8" s="1">
        <f>Sueldos[[#This Row],[Sueldo total]]/30</f>
        <v>1031.5314000000001</v>
      </c>
      <c r="T8" s="1">
        <f>Sueldos[[#This Row],[Salario diario]]*20*Sueldos[[#This Row],[dias del año]]</f>
        <v>140231.74813150684</v>
      </c>
      <c r="U8" s="1">
        <f>Sueldos[[#This Row],[3 meses de sueldo]]+Sueldos[[#This Row],[20 dias por año]]</f>
        <v>233069.57413150684</v>
      </c>
    </row>
    <row r="9" spans="1:21" x14ac:dyDescent="0.3">
      <c r="A9" t="s">
        <v>888</v>
      </c>
      <c r="B9" t="s">
        <v>883</v>
      </c>
      <c r="C9" t="s">
        <v>285</v>
      </c>
      <c r="D9" s="10">
        <v>42876</v>
      </c>
      <c r="E9" t="s">
        <v>18</v>
      </c>
      <c r="F9">
        <v>3</v>
      </c>
      <c r="G9" s="1">
        <v>10481</v>
      </c>
      <c r="H9" s="1">
        <v>1048.1000000000001</v>
      </c>
      <c r="I9" s="1">
        <v>1362.53</v>
      </c>
      <c r="J9" s="1">
        <v>733.67000000000007</v>
      </c>
      <c r="K9" s="1">
        <v>3458.73</v>
      </c>
      <c r="L9" s="1">
        <v>3039.49</v>
      </c>
      <c r="M9" s="1">
        <f>SUM(Sueldos[[#This Row],[Salario Base]:[Bono General]])</f>
        <v>20123.520000000004</v>
      </c>
      <c r="N9" s="1">
        <f>SUMPRODUCT(Sueldos[[#This Row],[Salario Base]:[Bono General]]*Porcentajes[])</f>
        <v>785.02690000000007</v>
      </c>
      <c r="O9" s="1">
        <f>Sueldos[[#This Row],[Aumento Mexicano]]*2</f>
        <v>1570.0538000000001</v>
      </c>
      <c r="P9" s="1">
        <f>IF(Sueldos[[#This Row],[Calificación]]&gt;=4,Sueldos[[#This Row],[Aumento Mexicano]]*2,0)</f>
        <v>0</v>
      </c>
      <c r="Q9" s="1">
        <f>Sueldos[[#This Row],[Sueldo total]]*3</f>
        <v>60370.560000000012</v>
      </c>
      <c r="R9" s="9">
        <f>(43102-Sueldos[[#This Row],[Fecha de Contratación]])/365</f>
        <v>0.61917808219178083</v>
      </c>
      <c r="S9" s="1">
        <f>Sueldos[[#This Row],[Sueldo total]]/30</f>
        <v>670.78400000000011</v>
      </c>
      <c r="T9" s="1">
        <f>Sueldos[[#This Row],[Salario diario]]*20*Sueldos[[#This Row],[dias del año]]</f>
        <v>8306.6950136986325</v>
      </c>
      <c r="U9" s="1">
        <f>Sueldos[[#This Row],[3 meses de sueldo]]+Sueldos[[#This Row],[20 dias por año]]</f>
        <v>68677.255013698639</v>
      </c>
    </row>
    <row r="10" spans="1:21" x14ac:dyDescent="0.3">
      <c r="A10" t="s">
        <v>889</v>
      </c>
      <c r="B10" t="s">
        <v>880</v>
      </c>
      <c r="C10" t="s">
        <v>160</v>
      </c>
      <c r="D10" s="10">
        <v>42537</v>
      </c>
      <c r="E10" t="s">
        <v>18</v>
      </c>
      <c r="F10">
        <v>2</v>
      </c>
      <c r="G10" s="1">
        <v>12591.9</v>
      </c>
      <c r="H10" s="1">
        <v>881.43300000000011</v>
      </c>
      <c r="I10" s="1">
        <v>1007.352</v>
      </c>
      <c r="J10" s="1">
        <v>1636.9470000000001</v>
      </c>
      <c r="K10" s="1">
        <v>3399.8130000000001</v>
      </c>
      <c r="L10" s="1">
        <v>4659.0029999999997</v>
      </c>
      <c r="M10" s="1">
        <f>SUM(Sueldos[[#This Row],[Salario Base]:[Bono General]])</f>
        <v>24176.448</v>
      </c>
      <c r="N10" s="1">
        <f>SUMPRODUCT(Sueldos[[#This Row],[Salario Base]:[Bono General]]*Porcentajes[])</f>
        <v>980.90900999999997</v>
      </c>
      <c r="O10" s="1">
        <f>Sueldos[[#This Row],[Aumento Mexicano]]*2</f>
        <v>1961.8180199999999</v>
      </c>
      <c r="P10" s="1">
        <f>IF(Sueldos[[#This Row],[Calificación]]&gt;=4,Sueldos[[#This Row],[Aumento Mexicano]]*2,0)</f>
        <v>0</v>
      </c>
      <c r="Q10" s="1">
        <f>Sueldos[[#This Row],[Sueldo total]]*3</f>
        <v>72529.343999999997</v>
      </c>
      <c r="R10" s="9">
        <f>(43102-Sueldos[[#This Row],[Fecha de Contratación]])/365</f>
        <v>1.547945205479452</v>
      </c>
      <c r="S10" s="1">
        <f>Sueldos[[#This Row],[Sueldo total]]/30</f>
        <v>805.88160000000005</v>
      </c>
      <c r="T10" s="1">
        <f>Sueldos[[#This Row],[Salario diario]]*20*Sueldos[[#This Row],[dias del año]]</f>
        <v>24949.211178082194</v>
      </c>
      <c r="U10" s="1">
        <f>Sueldos[[#This Row],[3 meses de sueldo]]+Sueldos[[#This Row],[20 dias por año]]</f>
        <v>97478.555178082199</v>
      </c>
    </row>
    <row r="11" spans="1:21" x14ac:dyDescent="0.3">
      <c r="A11" t="s">
        <v>890</v>
      </c>
      <c r="B11" t="s">
        <v>880</v>
      </c>
      <c r="C11" t="s">
        <v>248</v>
      </c>
      <c r="D11" s="10">
        <v>40709</v>
      </c>
      <c r="E11" t="s">
        <v>27</v>
      </c>
      <c r="F11">
        <v>3</v>
      </c>
      <c r="G11" s="1">
        <v>22304</v>
      </c>
      <c r="H11" s="1">
        <v>1561.2800000000002</v>
      </c>
      <c r="I11" s="1">
        <v>3345.6</v>
      </c>
      <c r="J11" s="1">
        <v>223.04</v>
      </c>
      <c r="K11" s="1">
        <v>8921.6</v>
      </c>
      <c r="L11" s="1">
        <v>8252.48</v>
      </c>
      <c r="M11" s="1">
        <f>SUM(Sueldos[[#This Row],[Salario Base]:[Bono General]])</f>
        <v>44608</v>
      </c>
      <c r="N11" s="1">
        <f>SUMPRODUCT(Sueldos[[#This Row],[Salario Base]:[Bono General]]*Porcentajes[])</f>
        <v>1753.0944000000004</v>
      </c>
      <c r="O11" s="1">
        <f>Sueldos[[#This Row],[Aumento Mexicano]]*2</f>
        <v>3506.1888000000008</v>
      </c>
      <c r="P11" s="1">
        <f>IF(Sueldos[[#This Row],[Calificación]]&gt;=4,Sueldos[[#This Row],[Aumento Mexicano]]*2,0)</f>
        <v>0</v>
      </c>
      <c r="Q11" s="1">
        <f>Sueldos[[#This Row],[Sueldo total]]*3</f>
        <v>133824</v>
      </c>
      <c r="R11" s="9">
        <f>(43102-Sueldos[[#This Row],[Fecha de Contratación]])/365</f>
        <v>6.5561643835616437</v>
      </c>
      <c r="S11" s="1">
        <f>Sueldos[[#This Row],[Sueldo total]]/30</f>
        <v>1486.9333333333334</v>
      </c>
      <c r="T11" s="1">
        <f>Sueldos[[#This Row],[Salario diario]]*20*Sueldos[[#This Row],[dias del año]]</f>
        <v>194971.58721461188</v>
      </c>
      <c r="U11" s="1">
        <f>Sueldos[[#This Row],[3 meses de sueldo]]+Sueldos[[#This Row],[20 dias por año]]</f>
        <v>328795.58721461188</v>
      </c>
    </row>
    <row r="12" spans="1:21" x14ac:dyDescent="0.3">
      <c r="A12" t="s">
        <v>891</v>
      </c>
      <c r="B12" t="s">
        <v>883</v>
      </c>
      <c r="C12" t="s">
        <v>52</v>
      </c>
      <c r="D12" s="10">
        <v>40503</v>
      </c>
      <c r="E12" t="s">
        <v>18</v>
      </c>
      <c r="F12">
        <v>3</v>
      </c>
      <c r="G12" s="1">
        <v>12629</v>
      </c>
      <c r="H12" s="1">
        <v>631.45000000000005</v>
      </c>
      <c r="I12" s="1">
        <v>252.58</v>
      </c>
      <c r="J12" s="1">
        <v>1262.9000000000001</v>
      </c>
      <c r="K12" s="1">
        <v>3788.7</v>
      </c>
      <c r="L12" s="1">
        <v>5051.6000000000004</v>
      </c>
      <c r="M12" s="1">
        <f>SUM(Sueldos[[#This Row],[Salario Base]:[Bono General]])</f>
        <v>23616.230000000003</v>
      </c>
      <c r="N12" s="1">
        <f>SUMPRODUCT(Sueldos[[#This Row],[Salario Base]:[Bono General]]*Porcentajes[])</f>
        <v>957.27820000000008</v>
      </c>
      <c r="O12" s="1">
        <f>Sueldos[[#This Row],[Aumento Mexicano]]*2</f>
        <v>1914.5564000000002</v>
      </c>
      <c r="P12" s="1">
        <f>IF(Sueldos[[#This Row],[Calificación]]&gt;=4,Sueldos[[#This Row],[Aumento Mexicano]]*2,0)</f>
        <v>0</v>
      </c>
      <c r="Q12" s="1">
        <f>Sueldos[[#This Row],[Sueldo total]]*3</f>
        <v>70848.69</v>
      </c>
      <c r="R12" s="9">
        <f>(43102-Sueldos[[#This Row],[Fecha de Contratación]])/365</f>
        <v>7.1205479452054794</v>
      </c>
      <c r="S12" s="1">
        <f>Sueldos[[#This Row],[Sueldo total]]/30</f>
        <v>787.2076666666668</v>
      </c>
      <c r="T12" s="1">
        <f>Sueldos[[#This Row],[Salario diario]]*20*Sueldos[[#This Row],[dias del año]]</f>
        <v>112106.99866666668</v>
      </c>
      <c r="U12" s="1">
        <f>Sueldos[[#This Row],[3 meses de sueldo]]+Sueldos[[#This Row],[20 dias por año]]</f>
        <v>182955.68866666668</v>
      </c>
    </row>
    <row r="13" spans="1:21" x14ac:dyDescent="0.3">
      <c r="A13" t="s">
        <v>892</v>
      </c>
      <c r="B13" t="s">
        <v>883</v>
      </c>
      <c r="C13" t="s">
        <v>285</v>
      </c>
      <c r="D13" s="10">
        <v>42487</v>
      </c>
      <c r="E13" t="s">
        <v>18</v>
      </c>
      <c r="F13">
        <v>1</v>
      </c>
      <c r="G13" s="1">
        <v>8881.5</v>
      </c>
      <c r="H13" s="1">
        <v>710.52</v>
      </c>
      <c r="I13" s="1">
        <v>1332.2249999999999</v>
      </c>
      <c r="J13" s="1">
        <v>177.63</v>
      </c>
      <c r="K13" s="1">
        <v>3108.5249999999996</v>
      </c>
      <c r="L13" s="1">
        <v>3286.1549999999997</v>
      </c>
      <c r="M13" s="1">
        <f>SUM(Sueldos[[#This Row],[Salario Base]:[Bono General]])</f>
        <v>17496.555</v>
      </c>
      <c r="N13" s="1">
        <f>SUMPRODUCT(Sueldos[[#This Row],[Salario Base]:[Bono General]]*Porcentajes[])</f>
        <v>694.53329999999994</v>
      </c>
      <c r="O13" s="1">
        <f>Sueldos[[#This Row],[Aumento Mexicano]]*2</f>
        <v>1389.0665999999999</v>
      </c>
      <c r="P13" s="1">
        <f>IF(Sueldos[[#This Row],[Calificación]]&gt;=4,Sueldos[[#This Row],[Aumento Mexicano]]*2,0)</f>
        <v>0</v>
      </c>
      <c r="Q13" s="1">
        <f>Sueldos[[#This Row],[Sueldo total]]*3</f>
        <v>52489.665000000001</v>
      </c>
      <c r="R13" s="9">
        <f>(43102-Sueldos[[#This Row],[Fecha de Contratación]])/365</f>
        <v>1.6849315068493151</v>
      </c>
      <c r="S13" s="1">
        <f>Sueldos[[#This Row],[Sueldo total]]/30</f>
        <v>583.21850000000006</v>
      </c>
      <c r="T13" s="1">
        <f>Sueldos[[#This Row],[Salario diario]]*20*Sueldos[[#This Row],[dias del año]]</f>
        <v>19653.664520547947</v>
      </c>
      <c r="U13" s="1">
        <f>Sueldos[[#This Row],[3 meses de sueldo]]+Sueldos[[#This Row],[20 dias por año]]</f>
        <v>72143.329520547952</v>
      </c>
    </row>
    <row r="14" spans="1:21" x14ac:dyDescent="0.3">
      <c r="A14" t="s">
        <v>893</v>
      </c>
      <c r="B14" t="s">
        <v>883</v>
      </c>
      <c r="C14" t="s">
        <v>137</v>
      </c>
      <c r="D14" s="10">
        <v>42961</v>
      </c>
      <c r="E14" t="s">
        <v>18</v>
      </c>
      <c r="F14">
        <v>3</v>
      </c>
      <c r="G14" s="1">
        <v>13800</v>
      </c>
      <c r="H14" s="1">
        <v>828</v>
      </c>
      <c r="I14" s="1">
        <v>1932.0000000000002</v>
      </c>
      <c r="J14" s="1">
        <v>1104</v>
      </c>
      <c r="K14" s="1">
        <v>3726.0000000000005</v>
      </c>
      <c r="L14" s="1">
        <v>5520</v>
      </c>
      <c r="M14" s="1">
        <f>SUM(Sueldos[[#This Row],[Salario Base]:[Bono General]])</f>
        <v>26910</v>
      </c>
      <c r="N14" s="1">
        <f>SUMPRODUCT(Sueldos[[#This Row],[Salario Base]:[Bono General]]*Porcentajes[])</f>
        <v>1094.3400000000001</v>
      </c>
      <c r="O14" s="1">
        <f>Sueldos[[#This Row],[Aumento Mexicano]]*2</f>
        <v>2188.6800000000003</v>
      </c>
      <c r="P14" s="1">
        <f>IF(Sueldos[[#This Row],[Calificación]]&gt;=4,Sueldos[[#This Row],[Aumento Mexicano]]*2,0)</f>
        <v>0</v>
      </c>
      <c r="Q14" s="1">
        <f>Sueldos[[#This Row],[Sueldo total]]*3</f>
        <v>80730</v>
      </c>
      <c r="R14" s="9">
        <f>(43102-Sueldos[[#This Row],[Fecha de Contratación]])/365</f>
        <v>0.38630136986301372</v>
      </c>
      <c r="S14" s="1">
        <f>Sueldos[[#This Row],[Sueldo total]]/30</f>
        <v>897</v>
      </c>
      <c r="T14" s="1">
        <f>Sueldos[[#This Row],[Salario diario]]*20*Sueldos[[#This Row],[dias del año]]</f>
        <v>6930.2465753424658</v>
      </c>
      <c r="U14" s="1">
        <f>Sueldos[[#This Row],[3 meses de sueldo]]+Sueldos[[#This Row],[20 dias por año]]</f>
        <v>87660.246575342462</v>
      </c>
    </row>
    <row r="15" spans="1:21" x14ac:dyDescent="0.3">
      <c r="A15" t="s">
        <v>894</v>
      </c>
      <c r="B15" t="s">
        <v>895</v>
      </c>
      <c r="C15" t="s">
        <v>253</v>
      </c>
      <c r="D15" s="10">
        <v>42182</v>
      </c>
      <c r="E15" t="s">
        <v>15</v>
      </c>
      <c r="F15">
        <v>3</v>
      </c>
      <c r="G15" s="1">
        <v>21643</v>
      </c>
      <c r="H15" s="1">
        <v>1515.0100000000002</v>
      </c>
      <c r="I15" s="1">
        <v>649.29</v>
      </c>
      <c r="J15" s="1">
        <v>2380.73</v>
      </c>
      <c r="K15" s="1">
        <v>8657.2000000000007</v>
      </c>
      <c r="L15" s="1">
        <v>6060.0400000000009</v>
      </c>
      <c r="M15" s="1">
        <f>SUM(Sueldos[[#This Row],[Salario Base]:[Bono General]])</f>
        <v>40905.270000000004</v>
      </c>
      <c r="N15" s="1">
        <f>SUMPRODUCT(Sueldos[[#This Row],[Salario Base]:[Bono General]]*Porcentajes[])</f>
        <v>1569.1175000000001</v>
      </c>
      <c r="O15" s="1">
        <f>Sueldos[[#This Row],[Aumento Mexicano]]*2</f>
        <v>3138.2350000000001</v>
      </c>
      <c r="P15" s="1">
        <f>IF(Sueldos[[#This Row],[Calificación]]&gt;=4,Sueldos[[#This Row],[Aumento Mexicano]]*2,0)</f>
        <v>0</v>
      </c>
      <c r="Q15" s="1">
        <f>Sueldos[[#This Row],[Sueldo total]]*3</f>
        <v>122715.81000000001</v>
      </c>
      <c r="R15" s="9">
        <f>(43102-Sueldos[[#This Row],[Fecha de Contratación]])/365</f>
        <v>2.5205479452054793</v>
      </c>
      <c r="S15" s="1">
        <f>Sueldos[[#This Row],[Sueldo total]]/30</f>
        <v>1363.5090000000002</v>
      </c>
      <c r="T15" s="1">
        <f>Sueldos[[#This Row],[Salario diario]]*20*Sueldos[[#This Row],[dias del año]]</f>
        <v>68735.796164383573</v>
      </c>
      <c r="U15" s="1">
        <f>Sueldos[[#This Row],[3 meses de sueldo]]+Sueldos[[#This Row],[20 dias por año]]</f>
        <v>191451.60616438359</v>
      </c>
    </row>
    <row r="16" spans="1:21" x14ac:dyDescent="0.3">
      <c r="A16" t="s">
        <v>896</v>
      </c>
      <c r="B16" t="s">
        <v>883</v>
      </c>
      <c r="C16" t="s">
        <v>353</v>
      </c>
      <c r="D16" s="10">
        <v>42896</v>
      </c>
      <c r="E16" t="s">
        <v>18</v>
      </c>
      <c r="F16">
        <v>2</v>
      </c>
      <c r="G16" s="1">
        <v>11007</v>
      </c>
      <c r="H16" s="1">
        <v>990.63</v>
      </c>
      <c r="I16" s="1">
        <v>1210.77</v>
      </c>
      <c r="J16" s="1">
        <v>660.42</v>
      </c>
      <c r="K16" s="1">
        <v>2971.8900000000003</v>
      </c>
      <c r="L16" s="1">
        <v>4402.8</v>
      </c>
      <c r="M16" s="1">
        <f>SUM(Sueldos[[#This Row],[Salario Base]:[Bono General]])</f>
        <v>21243.51</v>
      </c>
      <c r="N16" s="1">
        <f>SUMPRODUCT(Sueldos[[#This Row],[Salario Base]:[Bono General]]*Porcentajes[])</f>
        <v>868.45230000000004</v>
      </c>
      <c r="O16" s="1">
        <f>Sueldos[[#This Row],[Aumento Mexicano]]*2</f>
        <v>1736.9046000000001</v>
      </c>
      <c r="P16" s="1">
        <f>IF(Sueldos[[#This Row],[Calificación]]&gt;=4,Sueldos[[#This Row],[Aumento Mexicano]]*2,0)</f>
        <v>0</v>
      </c>
      <c r="Q16" s="1">
        <f>Sueldos[[#This Row],[Sueldo total]]*3</f>
        <v>63730.53</v>
      </c>
      <c r="R16" s="9">
        <f>(43102-Sueldos[[#This Row],[Fecha de Contratación]])/365</f>
        <v>0.56438356164383563</v>
      </c>
      <c r="S16" s="1">
        <f>Sueldos[[#This Row],[Sueldo total]]/30</f>
        <v>708.11699999999996</v>
      </c>
      <c r="T16" s="1">
        <f>Sueldos[[#This Row],[Salario diario]]*20*Sueldos[[#This Row],[dias del año]]</f>
        <v>7992.9918904109591</v>
      </c>
      <c r="U16" s="1">
        <f>Sueldos[[#This Row],[3 meses de sueldo]]+Sueldos[[#This Row],[20 dias por año]]</f>
        <v>71723.521890410964</v>
      </c>
    </row>
    <row r="17" spans="1:21" x14ac:dyDescent="0.3">
      <c r="A17" t="s">
        <v>897</v>
      </c>
      <c r="B17" t="s">
        <v>898</v>
      </c>
      <c r="C17" t="s">
        <v>396</v>
      </c>
      <c r="D17" s="10">
        <v>40700</v>
      </c>
      <c r="E17" t="s">
        <v>15</v>
      </c>
      <c r="F17">
        <v>3</v>
      </c>
      <c r="G17" s="1">
        <v>22472</v>
      </c>
      <c r="H17" s="1">
        <v>1797.76</v>
      </c>
      <c r="I17" s="1">
        <v>2471.92</v>
      </c>
      <c r="J17" s="1">
        <v>2471.92</v>
      </c>
      <c r="K17" s="1">
        <v>8314.64</v>
      </c>
      <c r="L17" s="1">
        <v>7415.76</v>
      </c>
      <c r="M17" s="1">
        <f>SUM(Sueldos[[#This Row],[Salario Base]:[Bono General]])</f>
        <v>44944</v>
      </c>
      <c r="N17" s="1">
        <f>SUMPRODUCT(Sueldos[[#This Row],[Salario Base]:[Bono General]]*Porcentajes[])</f>
        <v>1773.0408</v>
      </c>
      <c r="O17" s="1">
        <f>Sueldos[[#This Row],[Aumento Mexicano]]*2</f>
        <v>3546.0816</v>
      </c>
      <c r="P17" s="1">
        <f>IF(Sueldos[[#This Row],[Calificación]]&gt;=4,Sueldos[[#This Row],[Aumento Mexicano]]*2,0)</f>
        <v>0</v>
      </c>
      <c r="Q17" s="1">
        <f>Sueldos[[#This Row],[Sueldo total]]*3</f>
        <v>134832</v>
      </c>
      <c r="R17" s="9">
        <f>(43102-Sueldos[[#This Row],[Fecha de Contratación]])/365</f>
        <v>6.580821917808219</v>
      </c>
      <c r="S17" s="1">
        <f>Sueldos[[#This Row],[Sueldo total]]/30</f>
        <v>1498.1333333333334</v>
      </c>
      <c r="T17" s="1">
        <f>Sueldos[[#This Row],[Salario diario]]*20*Sueldos[[#This Row],[dias del año]]</f>
        <v>197178.97351598175</v>
      </c>
      <c r="U17" s="1">
        <f>Sueldos[[#This Row],[3 meses de sueldo]]+Sueldos[[#This Row],[20 dias por año]]</f>
        <v>332010.97351598175</v>
      </c>
    </row>
    <row r="18" spans="1:21" x14ac:dyDescent="0.3">
      <c r="A18" t="s">
        <v>899</v>
      </c>
      <c r="B18" t="s">
        <v>898</v>
      </c>
      <c r="C18" t="s">
        <v>14</v>
      </c>
      <c r="D18" s="10">
        <v>42537</v>
      </c>
      <c r="E18" t="s">
        <v>15</v>
      </c>
      <c r="F18">
        <v>3</v>
      </c>
      <c r="G18" s="1">
        <v>21096</v>
      </c>
      <c r="H18" s="1">
        <v>1054.8</v>
      </c>
      <c r="I18" s="1">
        <v>2109.6</v>
      </c>
      <c r="J18" s="1">
        <v>632.88</v>
      </c>
      <c r="K18" s="1">
        <v>6539.76</v>
      </c>
      <c r="L18" s="1">
        <v>8227.44</v>
      </c>
      <c r="M18" s="1">
        <f>SUM(Sueldos[[#This Row],[Salario Base]:[Bono General]])</f>
        <v>39660.480000000003</v>
      </c>
      <c r="N18" s="1">
        <f>SUMPRODUCT(Sueldos[[#This Row],[Salario Base]:[Bono General]]*Porcentajes[])</f>
        <v>1584.3096</v>
      </c>
      <c r="O18" s="1">
        <f>Sueldos[[#This Row],[Aumento Mexicano]]*2</f>
        <v>3168.6192000000001</v>
      </c>
      <c r="P18" s="1">
        <f>IF(Sueldos[[#This Row],[Calificación]]&gt;=4,Sueldos[[#This Row],[Aumento Mexicano]]*2,0)</f>
        <v>0</v>
      </c>
      <c r="Q18" s="1">
        <f>Sueldos[[#This Row],[Sueldo total]]*3</f>
        <v>118981.44</v>
      </c>
      <c r="R18" s="9">
        <f>(43102-Sueldos[[#This Row],[Fecha de Contratación]])/365</f>
        <v>1.547945205479452</v>
      </c>
      <c r="S18" s="1">
        <f>Sueldos[[#This Row],[Sueldo total]]/30</f>
        <v>1322.0160000000001</v>
      </c>
      <c r="T18" s="1">
        <f>Sueldos[[#This Row],[Salario diario]]*20*Sueldos[[#This Row],[dias del año]]</f>
        <v>40928.166575342468</v>
      </c>
      <c r="U18" s="1">
        <f>Sueldos[[#This Row],[3 meses de sueldo]]+Sueldos[[#This Row],[20 dias por año]]</f>
        <v>159909.60657534248</v>
      </c>
    </row>
    <row r="19" spans="1:21" x14ac:dyDescent="0.3">
      <c r="A19" t="s">
        <v>900</v>
      </c>
      <c r="B19" t="s">
        <v>895</v>
      </c>
      <c r="C19" t="s">
        <v>449</v>
      </c>
      <c r="D19" s="10">
        <v>40809</v>
      </c>
      <c r="E19" t="s">
        <v>15</v>
      </c>
      <c r="F19">
        <v>4</v>
      </c>
      <c r="G19" s="1">
        <v>23881.000000000004</v>
      </c>
      <c r="H19" s="1">
        <v>1671.6700000000003</v>
      </c>
      <c r="I19" s="1">
        <v>1432.8600000000001</v>
      </c>
      <c r="J19" s="1">
        <v>3582.1500000000005</v>
      </c>
      <c r="K19" s="1">
        <v>9074.7800000000007</v>
      </c>
      <c r="L19" s="1">
        <v>7880.7300000000014</v>
      </c>
      <c r="M19" s="1">
        <f>SUM(Sueldos[[#This Row],[Salario Base]:[Bono General]])</f>
        <v>47523.19000000001</v>
      </c>
      <c r="N19" s="1">
        <f>SUMPRODUCT(Sueldos[[#This Row],[Salario Base]:[Bono General]]*Porcentajes[])</f>
        <v>1877.0466000000001</v>
      </c>
      <c r="O19" s="1">
        <f>Sueldos[[#This Row],[Aumento Mexicano]]*2</f>
        <v>3754.0932000000003</v>
      </c>
      <c r="P19" s="1">
        <f>IF(Sueldos[[#This Row],[Calificación]]&gt;=4,Sueldos[[#This Row],[Aumento Mexicano]]*2,0)</f>
        <v>3754.0932000000003</v>
      </c>
      <c r="Q19" s="1">
        <f>Sueldos[[#This Row],[Sueldo total]]*3</f>
        <v>142569.57000000004</v>
      </c>
      <c r="R19" s="9">
        <f>(43102-Sueldos[[#This Row],[Fecha de Contratación]])/365</f>
        <v>6.2821917808219174</v>
      </c>
      <c r="S19" s="1">
        <f>Sueldos[[#This Row],[Sueldo total]]/30</f>
        <v>1584.1063333333336</v>
      </c>
      <c r="T19" s="1">
        <f>Sueldos[[#This Row],[Salario diario]]*20*Sueldos[[#This Row],[dias del año]]</f>
        <v>199033.19574429226</v>
      </c>
      <c r="U19" s="1">
        <f>Sueldos[[#This Row],[3 meses de sueldo]]+Sueldos[[#This Row],[20 dias por año]]</f>
        <v>341602.76574429229</v>
      </c>
    </row>
    <row r="20" spans="1:21" x14ac:dyDescent="0.3">
      <c r="A20" t="s">
        <v>901</v>
      </c>
      <c r="B20" t="s">
        <v>883</v>
      </c>
      <c r="C20" t="s">
        <v>312</v>
      </c>
      <c r="D20" s="10">
        <v>42927</v>
      </c>
      <c r="E20" t="s">
        <v>27</v>
      </c>
      <c r="F20">
        <v>3</v>
      </c>
      <c r="G20" s="1">
        <v>17220</v>
      </c>
      <c r="H20" s="1">
        <v>1205.4000000000001</v>
      </c>
      <c r="I20" s="1">
        <v>2066.4</v>
      </c>
      <c r="J20" s="1">
        <v>2238.6</v>
      </c>
      <c r="K20" s="1">
        <v>6027</v>
      </c>
      <c r="L20" s="1">
        <v>5166</v>
      </c>
      <c r="M20" s="1">
        <f>SUM(Sueldos[[#This Row],[Salario Base]:[Bono General]])</f>
        <v>33923.4</v>
      </c>
      <c r="N20" s="1">
        <f>SUMPRODUCT(Sueldos[[#This Row],[Salario Base]:[Bono General]]*Porcentajes[])</f>
        <v>1325.94</v>
      </c>
      <c r="O20" s="1">
        <f>Sueldos[[#This Row],[Aumento Mexicano]]*2</f>
        <v>2651.88</v>
      </c>
      <c r="P20" s="1">
        <f>IF(Sueldos[[#This Row],[Calificación]]&gt;=4,Sueldos[[#This Row],[Aumento Mexicano]]*2,0)</f>
        <v>0</v>
      </c>
      <c r="Q20" s="1">
        <f>Sueldos[[#This Row],[Sueldo total]]*3</f>
        <v>101770.20000000001</v>
      </c>
      <c r="R20" s="9">
        <f>(43102-Sueldos[[#This Row],[Fecha de Contratación]])/365</f>
        <v>0.47945205479452052</v>
      </c>
      <c r="S20" s="1">
        <f>Sueldos[[#This Row],[Sueldo total]]/30</f>
        <v>1130.78</v>
      </c>
      <c r="T20" s="1">
        <f>Sueldos[[#This Row],[Salario diario]]*20*Sueldos[[#This Row],[dias del año]]</f>
        <v>10843.095890410958</v>
      </c>
      <c r="U20" s="1">
        <f>Sueldos[[#This Row],[3 meses de sueldo]]+Sueldos[[#This Row],[20 dias por año]]</f>
        <v>112613.29589041097</v>
      </c>
    </row>
    <row r="21" spans="1:21" x14ac:dyDescent="0.3">
      <c r="A21" t="s">
        <v>902</v>
      </c>
      <c r="B21" t="s">
        <v>898</v>
      </c>
      <c r="C21" t="s">
        <v>14</v>
      </c>
      <c r="D21" s="10">
        <v>41677</v>
      </c>
      <c r="E21" t="s">
        <v>18</v>
      </c>
      <c r="F21">
        <v>3</v>
      </c>
      <c r="G21" s="1">
        <v>8761</v>
      </c>
      <c r="H21" s="1">
        <v>613.2700000000001</v>
      </c>
      <c r="I21" s="1">
        <v>438.05</v>
      </c>
      <c r="J21" s="1">
        <v>788.49</v>
      </c>
      <c r="K21" s="1">
        <v>3416.79</v>
      </c>
      <c r="L21" s="1">
        <v>2365.4700000000003</v>
      </c>
      <c r="M21" s="1">
        <f>SUM(Sueldos[[#This Row],[Salario Base]:[Bono General]])</f>
        <v>16383.07</v>
      </c>
      <c r="N21" s="1">
        <f>SUMPRODUCT(Sueldos[[#This Row],[Salario Base]:[Bono General]]*Porcentajes[])</f>
        <v>624.65930000000003</v>
      </c>
      <c r="O21" s="1">
        <f>Sueldos[[#This Row],[Aumento Mexicano]]*2</f>
        <v>1249.3186000000001</v>
      </c>
      <c r="P21" s="1">
        <f>IF(Sueldos[[#This Row],[Calificación]]&gt;=4,Sueldos[[#This Row],[Aumento Mexicano]]*2,0)</f>
        <v>0</v>
      </c>
      <c r="Q21" s="1">
        <f>Sueldos[[#This Row],[Sueldo total]]*3</f>
        <v>49149.21</v>
      </c>
      <c r="R21" s="9">
        <f>(43102-Sueldos[[#This Row],[Fecha de Contratación]])/365</f>
        <v>3.904109589041096</v>
      </c>
      <c r="S21" s="1">
        <f>Sueldos[[#This Row],[Sueldo total]]/30</f>
        <v>546.10233333333338</v>
      </c>
      <c r="T21" s="1">
        <f>Sueldos[[#This Row],[Salario diario]]*20*Sueldos[[#This Row],[dias del año]]</f>
        <v>42640.867123287673</v>
      </c>
      <c r="U21" s="1">
        <f>Sueldos[[#This Row],[3 meses de sueldo]]+Sueldos[[#This Row],[20 dias por año]]</f>
        <v>91790.077123287672</v>
      </c>
    </row>
    <row r="22" spans="1:21" x14ac:dyDescent="0.3">
      <c r="A22" t="s">
        <v>903</v>
      </c>
      <c r="B22" t="s">
        <v>883</v>
      </c>
      <c r="C22" t="s">
        <v>411</v>
      </c>
      <c r="D22" s="10">
        <v>41014</v>
      </c>
      <c r="E22" t="s">
        <v>18</v>
      </c>
      <c r="F22">
        <v>2</v>
      </c>
      <c r="G22" s="1">
        <v>13574.7</v>
      </c>
      <c r="H22" s="1">
        <v>678.73500000000013</v>
      </c>
      <c r="I22" s="1">
        <v>1628.9639999999999</v>
      </c>
      <c r="J22" s="1">
        <v>1900.4580000000003</v>
      </c>
      <c r="K22" s="1">
        <v>5294.1330000000007</v>
      </c>
      <c r="L22" s="1">
        <v>3665.1690000000003</v>
      </c>
      <c r="M22" s="1">
        <f>SUM(Sueldos[[#This Row],[Salario Base]:[Bono General]])</f>
        <v>26742.159000000003</v>
      </c>
      <c r="N22" s="1">
        <f>SUMPRODUCT(Sueldos[[#This Row],[Salario Base]:[Bono General]]*Porcentajes[])</f>
        <v>1023.5323800000001</v>
      </c>
      <c r="O22" s="1">
        <f>Sueldos[[#This Row],[Aumento Mexicano]]*2</f>
        <v>2047.0647600000002</v>
      </c>
      <c r="P22" s="1">
        <f>IF(Sueldos[[#This Row],[Calificación]]&gt;=4,Sueldos[[#This Row],[Aumento Mexicano]]*2,0)</f>
        <v>0</v>
      </c>
      <c r="Q22" s="1">
        <f>Sueldos[[#This Row],[Sueldo total]]*3</f>
        <v>80226.477000000014</v>
      </c>
      <c r="R22" s="9">
        <f>(43102-Sueldos[[#This Row],[Fecha de Contratación]])/365</f>
        <v>5.720547945205479</v>
      </c>
      <c r="S22" s="1">
        <f>Sueldos[[#This Row],[Sueldo total]]/30</f>
        <v>891.40530000000012</v>
      </c>
      <c r="T22" s="1">
        <f>Sueldos[[#This Row],[Salario diario]]*20*Sueldos[[#This Row],[dias del año]]</f>
        <v>101986.53514520549</v>
      </c>
      <c r="U22" s="1">
        <f>Sueldos[[#This Row],[3 meses de sueldo]]+Sueldos[[#This Row],[20 dias por año]]</f>
        <v>182213.01214520552</v>
      </c>
    </row>
    <row r="23" spans="1:21" x14ac:dyDescent="0.3">
      <c r="A23" t="s">
        <v>904</v>
      </c>
      <c r="B23" t="s">
        <v>880</v>
      </c>
      <c r="C23" t="s">
        <v>14</v>
      </c>
      <c r="D23" s="10">
        <v>40575</v>
      </c>
      <c r="E23" t="s">
        <v>15</v>
      </c>
      <c r="F23">
        <v>2</v>
      </c>
      <c r="G23" s="1">
        <v>26539.200000000001</v>
      </c>
      <c r="H23" s="1">
        <v>1857.7440000000001</v>
      </c>
      <c r="I23" s="1">
        <v>2123.136</v>
      </c>
      <c r="J23" s="1">
        <v>1857.7440000000001</v>
      </c>
      <c r="K23" s="1">
        <v>6634.8</v>
      </c>
      <c r="L23" s="1">
        <v>6634.8</v>
      </c>
      <c r="M23" s="1">
        <f>SUM(Sueldos[[#This Row],[Salario Base]:[Bono General]])</f>
        <v>45647.423999999999</v>
      </c>
      <c r="N23" s="1">
        <f>SUMPRODUCT(Sueldos[[#This Row],[Salario Base]:[Bono General]]*Porcentajes[])</f>
        <v>1748.9332800000002</v>
      </c>
      <c r="O23" s="1">
        <f>Sueldos[[#This Row],[Aumento Mexicano]]*2</f>
        <v>3497.8665600000004</v>
      </c>
      <c r="P23" s="1">
        <f>IF(Sueldos[[#This Row],[Calificación]]&gt;=4,Sueldos[[#This Row],[Aumento Mexicano]]*2,0)</f>
        <v>0</v>
      </c>
      <c r="Q23" s="1">
        <f>Sueldos[[#This Row],[Sueldo total]]*3</f>
        <v>136942.272</v>
      </c>
      <c r="R23" s="9">
        <f>(43102-Sueldos[[#This Row],[Fecha de Contratación]])/365</f>
        <v>6.9232876712328766</v>
      </c>
      <c r="S23" s="1">
        <f>Sueldos[[#This Row],[Sueldo total]]/30</f>
        <v>1521.5808</v>
      </c>
      <c r="T23" s="1">
        <f>Sueldos[[#This Row],[Salario diario]]*20*Sueldos[[#This Row],[dias del año]]</f>
        <v>210686.83186849314</v>
      </c>
      <c r="U23" s="1">
        <f>Sueldos[[#This Row],[3 meses de sueldo]]+Sueldos[[#This Row],[20 dias por año]]</f>
        <v>347629.10386849311</v>
      </c>
    </row>
    <row r="24" spans="1:21" x14ac:dyDescent="0.3">
      <c r="A24" t="s">
        <v>905</v>
      </c>
      <c r="B24" t="s">
        <v>880</v>
      </c>
      <c r="C24" t="s">
        <v>248</v>
      </c>
      <c r="D24" s="10">
        <v>42541</v>
      </c>
      <c r="E24" t="s">
        <v>15</v>
      </c>
      <c r="F24">
        <v>1</v>
      </c>
      <c r="G24" s="1">
        <v>20277</v>
      </c>
      <c r="H24" s="1">
        <v>1419.39</v>
      </c>
      <c r="I24" s="1">
        <v>2636.01</v>
      </c>
      <c r="J24" s="1">
        <v>2230.4699999999998</v>
      </c>
      <c r="K24" s="1">
        <v>7705.26</v>
      </c>
      <c r="L24" s="1">
        <v>6894.18</v>
      </c>
      <c r="M24" s="1">
        <f>SUM(Sueldos[[#This Row],[Salario Base]:[Bono General]])</f>
        <v>41162.310000000005</v>
      </c>
      <c r="N24" s="1">
        <f>SUMPRODUCT(Sueldos[[#This Row],[Salario Base]:[Bono General]]*Porcentajes[])</f>
        <v>1624.1876999999999</v>
      </c>
      <c r="O24" s="1">
        <f>Sueldos[[#This Row],[Aumento Mexicano]]*2</f>
        <v>3248.3753999999999</v>
      </c>
      <c r="P24" s="1">
        <f>IF(Sueldos[[#This Row],[Calificación]]&gt;=4,Sueldos[[#This Row],[Aumento Mexicano]]*2,0)</f>
        <v>0</v>
      </c>
      <c r="Q24" s="1">
        <f>Sueldos[[#This Row],[Sueldo total]]*3</f>
        <v>123486.93000000002</v>
      </c>
      <c r="R24" s="9">
        <f>(43102-Sueldos[[#This Row],[Fecha de Contratación]])/365</f>
        <v>1.536986301369863</v>
      </c>
      <c r="S24" s="1">
        <f>Sueldos[[#This Row],[Sueldo total]]/30</f>
        <v>1372.0770000000002</v>
      </c>
      <c r="T24" s="1">
        <f>Sueldos[[#This Row],[Salario diario]]*20*Sueldos[[#This Row],[dias del año]]</f>
        <v>42177.271068493159</v>
      </c>
      <c r="U24" s="1">
        <f>Sueldos[[#This Row],[3 meses de sueldo]]+Sueldos[[#This Row],[20 dias por año]]</f>
        <v>165664.20106849319</v>
      </c>
    </row>
    <row r="25" spans="1:21" x14ac:dyDescent="0.3">
      <c r="A25" t="s">
        <v>906</v>
      </c>
      <c r="B25" t="s">
        <v>1087</v>
      </c>
      <c r="C25" t="s">
        <v>440</v>
      </c>
      <c r="D25" s="10">
        <v>42214</v>
      </c>
      <c r="E25" t="s">
        <v>18</v>
      </c>
      <c r="F25">
        <v>2</v>
      </c>
      <c r="G25" s="1">
        <v>9685.8000000000011</v>
      </c>
      <c r="H25" s="1">
        <v>484.29000000000008</v>
      </c>
      <c r="I25" s="1">
        <v>387.43200000000007</v>
      </c>
      <c r="J25" s="1">
        <v>774.86400000000015</v>
      </c>
      <c r="K25" s="1">
        <v>2421.4500000000003</v>
      </c>
      <c r="L25" s="1">
        <v>3777.4620000000004</v>
      </c>
      <c r="M25" s="1">
        <f>SUM(Sueldos[[#This Row],[Salario Base]:[Bono General]])</f>
        <v>17531.298000000003</v>
      </c>
      <c r="N25" s="1">
        <f>SUMPRODUCT(Sueldos[[#This Row],[Salario Base]:[Bono General]]*Porcentajes[])</f>
        <v>710.93772000000013</v>
      </c>
      <c r="O25" s="1">
        <f>Sueldos[[#This Row],[Aumento Mexicano]]*2</f>
        <v>1421.8754400000003</v>
      </c>
      <c r="P25" s="1">
        <f>IF(Sueldos[[#This Row],[Calificación]]&gt;=4,Sueldos[[#This Row],[Aumento Mexicano]]*2,0)</f>
        <v>0</v>
      </c>
      <c r="Q25" s="1">
        <f>Sueldos[[#This Row],[Sueldo total]]*3</f>
        <v>52593.894000000008</v>
      </c>
      <c r="R25" s="9">
        <f>(43102-Sueldos[[#This Row],[Fecha de Contratación]])/365</f>
        <v>2.4328767123287673</v>
      </c>
      <c r="S25" s="1">
        <f>Sueldos[[#This Row],[Sueldo total]]/30</f>
        <v>584.37660000000005</v>
      </c>
      <c r="T25" s="1">
        <f>Sueldos[[#This Row],[Salario diario]]*20*Sueldos[[#This Row],[dias del año]]</f>
        <v>28434.324427397267</v>
      </c>
      <c r="U25" s="1">
        <f>Sueldos[[#This Row],[3 meses de sueldo]]+Sueldos[[#This Row],[20 dias por año]]</f>
        <v>81028.218427397282</v>
      </c>
    </row>
    <row r="26" spans="1:21" x14ac:dyDescent="0.3">
      <c r="A26" t="s">
        <v>907</v>
      </c>
      <c r="B26" t="s">
        <v>883</v>
      </c>
      <c r="C26" t="s">
        <v>209</v>
      </c>
      <c r="D26" s="10">
        <v>42512</v>
      </c>
      <c r="E26" t="s">
        <v>27</v>
      </c>
      <c r="F26">
        <v>3</v>
      </c>
      <c r="G26" s="1">
        <v>22056</v>
      </c>
      <c r="H26" s="1">
        <v>1764.48</v>
      </c>
      <c r="I26" s="1">
        <v>3087.84</v>
      </c>
      <c r="J26" s="1">
        <v>441.12</v>
      </c>
      <c r="K26" s="1">
        <v>5955.1200000000008</v>
      </c>
      <c r="L26" s="1">
        <v>7057.92</v>
      </c>
      <c r="M26" s="1">
        <f>SUM(Sueldos[[#This Row],[Salario Base]:[Bono General]])</f>
        <v>40362.479999999996</v>
      </c>
      <c r="N26" s="1">
        <f>SUMPRODUCT(Sueldos[[#This Row],[Salario Base]:[Bono General]]*Porcentajes[])</f>
        <v>1585.8263999999999</v>
      </c>
      <c r="O26" s="1">
        <f>Sueldos[[#This Row],[Aumento Mexicano]]*2</f>
        <v>3171.6527999999998</v>
      </c>
      <c r="P26" s="1">
        <f>IF(Sueldos[[#This Row],[Calificación]]&gt;=4,Sueldos[[#This Row],[Aumento Mexicano]]*2,0)</f>
        <v>0</v>
      </c>
      <c r="Q26" s="1">
        <f>Sueldos[[#This Row],[Sueldo total]]*3</f>
        <v>121087.43999999999</v>
      </c>
      <c r="R26" s="9">
        <f>(43102-Sueldos[[#This Row],[Fecha de Contratación]])/365</f>
        <v>1.6164383561643836</v>
      </c>
      <c r="S26" s="1">
        <f>Sueldos[[#This Row],[Sueldo total]]/30</f>
        <v>1345.4159999999999</v>
      </c>
      <c r="T26" s="1">
        <f>Sueldos[[#This Row],[Salario diario]]*20*Sueldos[[#This Row],[dias del año]]</f>
        <v>43495.640547945208</v>
      </c>
      <c r="U26" s="1">
        <f>Sueldos[[#This Row],[3 meses de sueldo]]+Sueldos[[#This Row],[20 dias por año]]</f>
        <v>164583.0805479452</v>
      </c>
    </row>
    <row r="27" spans="1:21" x14ac:dyDescent="0.3">
      <c r="A27" t="s">
        <v>908</v>
      </c>
      <c r="B27" t="s">
        <v>909</v>
      </c>
      <c r="C27" t="s">
        <v>151</v>
      </c>
      <c r="D27" s="10">
        <v>41668</v>
      </c>
      <c r="E27" t="s">
        <v>27</v>
      </c>
      <c r="F27">
        <v>3</v>
      </c>
      <c r="G27" s="1">
        <v>21205</v>
      </c>
      <c r="H27" s="1">
        <v>2120.5</v>
      </c>
      <c r="I27" s="1">
        <v>1060.25</v>
      </c>
      <c r="J27" s="1">
        <v>1696.4</v>
      </c>
      <c r="K27" s="1">
        <v>8057.9000000000005</v>
      </c>
      <c r="L27" s="1">
        <v>6997.6500000000005</v>
      </c>
      <c r="M27" s="1">
        <f>SUM(Sueldos[[#This Row],[Salario Base]:[Bono General]])</f>
        <v>41137.700000000004</v>
      </c>
      <c r="N27" s="1">
        <f>SUMPRODUCT(Sueldos[[#This Row],[Salario Base]:[Bono General]]*Porcentajes[])</f>
        <v>1622.1825000000001</v>
      </c>
      <c r="O27" s="1">
        <f>Sueldos[[#This Row],[Aumento Mexicano]]*2</f>
        <v>3244.3650000000002</v>
      </c>
      <c r="P27" s="1">
        <f>IF(Sueldos[[#This Row],[Calificación]]&gt;=4,Sueldos[[#This Row],[Aumento Mexicano]]*2,0)</f>
        <v>0</v>
      </c>
      <c r="Q27" s="1">
        <f>Sueldos[[#This Row],[Sueldo total]]*3</f>
        <v>123413.1</v>
      </c>
      <c r="R27" s="9">
        <f>(43102-Sueldos[[#This Row],[Fecha de Contratación]])/365</f>
        <v>3.9287671232876713</v>
      </c>
      <c r="S27" s="1">
        <f>Sueldos[[#This Row],[Sueldo total]]/30</f>
        <v>1371.2566666666669</v>
      </c>
      <c r="T27" s="1">
        <f>Sueldos[[#This Row],[Salario diario]]*20*Sueldos[[#This Row],[dias del año]]</f>
        <v>107746.96219178084</v>
      </c>
      <c r="U27" s="1">
        <f>Sueldos[[#This Row],[3 meses de sueldo]]+Sueldos[[#This Row],[20 dias por año]]</f>
        <v>231160.06219178083</v>
      </c>
    </row>
    <row r="28" spans="1:21" x14ac:dyDescent="0.3">
      <c r="A28" t="s">
        <v>910</v>
      </c>
      <c r="B28" t="s">
        <v>880</v>
      </c>
      <c r="C28" t="s">
        <v>413</v>
      </c>
      <c r="D28" s="10">
        <v>40583</v>
      </c>
      <c r="E28" t="s">
        <v>18</v>
      </c>
      <c r="F28">
        <v>3</v>
      </c>
      <c r="G28" s="1">
        <v>9523</v>
      </c>
      <c r="H28" s="1">
        <v>761.84</v>
      </c>
      <c r="I28" s="1">
        <v>1047.53</v>
      </c>
      <c r="J28" s="1">
        <v>761.84</v>
      </c>
      <c r="K28" s="1">
        <v>3713.9700000000003</v>
      </c>
      <c r="L28" s="1">
        <v>2475.98</v>
      </c>
      <c r="M28" s="1">
        <f>SUM(Sueldos[[#This Row],[Salario Base]:[Bono General]])</f>
        <v>18284.16</v>
      </c>
      <c r="N28" s="1">
        <f>SUMPRODUCT(Sueldos[[#This Row],[Salario Base]:[Bono General]]*Porcentajes[])</f>
        <v>696.13130000000001</v>
      </c>
      <c r="O28" s="1">
        <f>Sueldos[[#This Row],[Aumento Mexicano]]*2</f>
        <v>1392.2626</v>
      </c>
      <c r="P28" s="1">
        <f>IF(Sueldos[[#This Row],[Calificación]]&gt;=4,Sueldos[[#This Row],[Aumento Mexicano]]*2,0)</f>
        <v>0</v>
      </c>
      <c r="Q28" s="1">
        <f>Sueldos[[#This Row],[Sueldo total]]*3</f>
        <v>54852.479999999996</v>
      </c>
      <c r="R28" s="9">
        <f>(43102-Sueldos[[#This Row],[Fecha de Contratación]])/365</f>
        <v>6.9013698630136986</v>
      </c>
      <c r="S28" s="1">
        <f>Sueldos[[#This Row],[Sueldo total]]/30</f>
        <v>609.47199999999998</v>
      </c>
      <c r="T28" s="1">
        <f>Sueldos[[#This Row],[Salario diario]]*20*Sueldos[[#This Row],[dias del año]]</f>
        <v>84123.833863013686</v>
      </c>
      <c r="U28" s="1">
        <f>Sueldos[[#This Row],[3 meses de sueldo]]+Sueldos[[#This Row],[20 dias por año]]</f>
        <v>138976.3138630137</v>
      </c>
    </row>
    <row r="29" spans="1:21" x14ac:dyDescent="0.3">
      <c r="A29" t="s">
        <v>911</v>
      </c>
      <c r="B29" t="s">
        <v>1087</v>
      </c>
      <c r="C29" t="s">
        <v>173</v>
      </c>
      <c r="D29" s="10">
        <v>40773</v>
      </c>
      <c r="E29" t="s">
        <v>27</v>
      </c>
      <c r="F29">
        <v>3</v>
      </c>
      <c r="G29" s="1">
        <v>21515</v>
      </c>
      <c r="H29" s="1">
        <v>1936.35</v>
      </c>
      <c r="I29" s="1">
        <v>215.15</v>
      </c>
      <c r="J29" s="1">
        <v>215.15</v>
      </c>
      <c r="K29" s="1">
        <v>6239.3499999999995</v>
      </c>
      <c r="L29" s="1">
        <v>8175.7</v>
      </c>
      <c r="M29" s="1">
        <f>SUM(Sueldos[[#This Row],[Salario Base]:[Bono General]])</f>
        <v>38296.699999999997</v>
      </c>
      <c r="N29" s="1">
        <f>SUMPRODUCT(Sueldos[[#This Row],[Salario Base]:[Bono General]]*Porcentajes[])</f>
        <v>1540.4739999999999</v>
      </c>
      <c r="O29" s="1">
        <f>Sueldos[[#This Row],[Aumento Mexicano]]*2</f>
        <v>3080.9479999999999</v>
      </c>
      <c r="P29" s="1">
        <f>IF(Sueldos[[#This Row],[Calificación]]&gt;=4,Sueldos[[#This Row],[Aumento Mexicano]]*2,0)</f>
        <v>0</v>
      </c>
      <c r="Q29" s="1">
        <f>Sueldos[[#This Row],[Sueldo total]]*3</f>
        <v>114890.09999999999</v>
      </c>
      <c r="R29" s="9">
        <f>(43102-Sueldos[[#This Row],[Fecha de Contratación]])/365</f>
        <v>6.3808219178082188</v>
      </c>
      <c r="S29" s="1">
        <f>Sueldos[[#This Row],[Sueldo total]]/30</f>
        <v>1276.5566666666666</v>
      </c>
      <c r="T29" s="1">
        <f>Sueldos[[#This Row],[Salario diario]]*20*Sueldos[[#This Row],[dias del año]]</f>
        <v>162909.61515981733</v>
      </c>
      <c r="U29" s="1">
        <f>Sueldos[[#This Row],[3 meses de sueldo]]+Sueldos[[#This Row],[20 dias por año]]</f>
        <v>277799.71515981731</v>
      </c>
    </row>
    <row r="30" spans="1:21" x14ac:dyDescent="0.3">
      <c r="A30" t="s">
        <v>912</v>
      </c>
      <c r="B30" t="s">
        <v>898</v>
      </c>
      <c r="C30" t="s">
        <v>140</v>
      </c>
      <c r="D30" s="10">
        <v>42910</v>
      </c>
      <c r="E30" t="s">
        <v>18</v>
      </c>
      <c r="F30">
        <v>2</v>
      </c>
      <c r="G30" s="1">
        <v>11332.800000000001</v>
      </c>
      <c r="H30" s="1">
        <v>793.29600000000016</v>
      </c>
      <c r="I30" s="1">
        <v>1473.2640000000001</v>
      </c>
      <c r="J30" s="1">
        <v>1473.2640000000001</v>
      </c>
      <c r="K30" s="1">
        <v>3739.8240000000005</v>
      </c>
      <c r="L30" s="1">
        <v>3739.8240000000005</v>
      </c>
      <c r="M30" s="1">
        <f>SUM(Sueldos[[#This Row],[Salario Base]:[Bono General]])</f>
        <v>22552.272000000001</v>
      </c>
      <c r="N30" s="1">
        <f>SUMPRODUCT(Sueldos[[#This Row],[Salario Base]:[Bono General]]*Porcentajes[])</f>
        <v>894.1579200000001</v>
      </c>
      <c r="O30" s="1">
        <f>Sueldos[[#This Row],[Aumento Mexicano]]*2</f>
        <v>1788.3158400000002</v>
      </c>
      <c r="P30" s="1">
        <f>IF(Sueldos[[#This Row],[Calificación]]&gt;=4,Sueldos[[#This Row],[Aumento Mexicano]]*2,0)</f>
        <v>0</v>
      </c>
      <c r="Q30" s="1">
        <f>Sueldos[[#This Row],[Sueldo total]]*3</f>
        <v>67656.816000000006</v>
      </c>
      <c r="R30" s="9">
        <f>(43102-Sueldos[[#This Row],[Fecha de Contratación]])/365</f>
        <v>0.52602739726027392</v>
      </c>
      <c r="S30" s="1">
        <f>Sueldos[[#This Row],[Sueldo total]]/30</f>
        <v>751.74239999999998</v>
      </c>
      <c r="T30" s="1">
        <f>Sueldos[[#This Row],[Salario diario]]*20*Sueldos[[#This Row],[dias del año]]</f>
        <v>7908.7419616438347</v>
      </c>
      <c r="U30" s="1">
        <f>Sueldos[[#This Row],[3 meses de sueldo]]+Sueldos[[#This Row],[20 dias por año]]</f>
        <v>75565.557961643848</v>
      </c>
    </row>
    <row r="31" spans="1:21" x14ac:dyDescent="0.3">
      <c r="A31" t="s">
        <v>913</v>
      </c>
      <c r="B31" t="s">
        <v>883</v>
      </c>
      <c r="C31" t="s">
        <v>69</v>
      </c>
      <c r="D31" s="10">
        <v>42772</v>
      </c>
      <c r="E31" t="s">
        <v>18</v>
      </c>
      <c r="F31">
        <v>2</v>
      </c>
      <c r="G31" s="1">
        <v>11862.9</v>
      </c>
      <c r="H31" s="1">
        <v>830.40300000000002</v>
      </c>
      <c r="I31" s="1">
        <v>593.14499999999998</v>
      </c>
      <c r="J31" s="1">
        <v>1423.548</v>
      </c>
      <c r="K31" s="1">
        <v>4389.2730000000001</v>
      </c>
      <c r="L31" s="1">
        <v>2965.7249999999999</v>
      </c>
      <c r="M31" s="1">
        <f>SUM(Sueldos[[#This Row],[Salario Base]:[Bono General]])</f>
        <v>22064.993999999999</v>
      </c>
      <c r="N31" s="1">
        <f>SUMPRODUCT(Sueldos[[#This Row],[Salario Base]:[Bono General]]*Porcentajes[])</f>
        <v>839.8933199999999</v>
      </c>
      <c r="O31" s="1">
        <f>Sueldos[[#This Row],[Aumento Mexicano]]*2</f>
        <v>1679.7866399999998</v>
      </c>
      <c r="P31" s="1">
        <f>IF(Sueldos[[#This Row],[Calificación]]&gt;=4,Sueldos[[#This Row],[Aumento Mexicano]]*2,0)</f>
        <v>0</v>
      </c>
      <c r="Q31" s="1">
        <f>Sueldos[[#This Row],[Sueldo total]]*3</f>
        <v>66194.981999999989</v>
      </c>
      <c r="R31" s="9">
        <f>(43102-Sueldos[[#This Row],[Fecha de Contratación]])/365</f>
        <v>0.90410958904109584</v>
      </c>
      <c r="S31" s="1">
        <f>Sueldos[[#This Row],[Sueldo total]]/30</f>
        <v>735.49979999999994</v>
      </c>
      <c r="T31" s="1">
        <f>Sueldos[[#This Row],[Salario diario]]*20*Sueldos[[#This Row],[dias del año]]</f>
        <v>13299.448438356163</v>
      </c>
      <c r="U31" s="1">
        <f>Sueldos[[#This Row],[3 meses de sueldo]]+Sueldos[[#This Row],[20 dias por año]]</f>
        <v>79494.430438356154</v>
      </c>
    </row>
    <row r="32" spans="1:21" x14ac:dyDescent="0.3">
      <c r="A32" t="s">
        <v>914</v>
      </c>
      <c r="B32" t="s">
        <v>880</v>
      </c>
      <c r="C32" t="s">
        <v>353</v>
      </c>
      <c r="D32" s="10">
        <v>42766</v>
      </c>
      <c r="E32" t="s">
        <v>18</v>
      </c>
      <c r="F32">
        <v>5</v>
      </c>
      <c r="G32" s="1">
        <v>10931.25</v>
      </c>
      <c r="H32" s="1">
        <v>1093.125</v>
      </c>
      <c r="I32" s="1">
        <v>1639.6875</v>
      </c>
      <c r="J32" s="1">
        <v>1311.75</v>
      </c>
      <c r="K32" s="1">
        <v>2732.8125</v>
      </c>
      <c r="L32" s="1">
        <v>3607.3125</v>
      </c>
      <c r="M32" s="1">
        <f>SUM(Sueldos[[#This Row],[Salario Base]:[Bono General]])</f>
        <v>21315.9375</v>
      </c>
      <c r="N32" s="1">
        <f>SUMPRODUCT(Sueldos[[#This Row],[Salario Base]:[Bono General]]*Porcentajes[])</f>
        <v>859.19624999999996</v>
      </c>
      <c r="O32" s="1">
        <f>Sueldos[[#This Row],[Aumento Mexicano]]*2</f>
        <v>1718.3924999999999</v>
      </c>
      <c r="P32" s="1">
        <f>IF(Sueldos[[#This Row],[Calificación]]&gt;=4,Sueldos[[#This Row],[Aumento Mexicano]]*2,0)</f>
        <v>1718.3924999999999</v>
      </c>
      <c r="Q32" s="1">
        <f>Sueldos[[#This Row],[Sueldo total]]*3</f>
        <v>63947.8125</v>
      </c>
      <c r="R32" s="9">
        <f>(43102-Sueldos[[#This Row],[Fecha de Contratación]])/365</f>
        <v>0.92054794520547945</v>
      </c>
      <c r="S32" s="1">
        <f>Sueldos[[#This Row],[Sueldo total]]/30</f>
        <v>710.53125</v>
      </c>
      <c r="T32" s="1">
        <f>Sueldos[[#This Row],[Salario diario]]*20*Sueldos[[#This Row],[dias del año]]</f>
        <v>13081.561643835616</v>
      </c>
      <c r="U32" s="1">
        <f>Sueldos[[#This Row],[3 meses de sueldo]]+Sueldos[[#This Row],[20 dias por año]]</f>
        <v>77029.374143835623</v>
      </c>
    </row>
    <row r="33" spans="1:21" x14ac:dyDescent="0.3">
      <c r="A33" t="s">
        <v>915</v>
      </c>
      <c r="B33" t="s">
        <v>883</v>
      </c>
      <c r="C33" t="s">
        <v>396</v>
      </c>
      <c r="D33" s="10">
        <v>42550</v>
      </c>
      <c r="E33" t="s">
        <v>18</v>
      </c>
      <c r="F33">
        <v>2</v>
      </c>
      <c r="G33" s="1">
        <v>7434</v>
      </c>
      <c r="H33" s="1">
        <v>446.03999999999996</v>
      </c>
      <c r="I33" s="1">
        <v>446.03999999999996</v>
      </c>
      <c r="J33" s="1">
        <v>148.68</v>
      </c>
      <c r="K33" s="1">
        <v>2230.1999999999998</v>
      </c>
      <c r="L33" s="1">
        <v>2081.52</v>
      </c>
      <c r="M33" s="1">
        <f>SUM(Sueldos[[#This Row],[Salario Base]:[Bono General]])</f>
        <v>12786.48</v>
      </c>
      <c r="N33" s="1">
        <f>SUMPRODUCT(Sueldos[[#This Row],[Salario Base]:[Bono General]]*Porcentajes[])</f>
        <v>487.67039999999997</v>
      </c>
      <c r="O33" s="1">
        <f>Sueldos[[#This Row],[Aumento Mexicano]]*2</f>
        <v>975.34079999999994</v>
      </c>
      <c r="P33" s="1">
        <f>IF(Sueldos[[#This Row],[Calificación]]&gt;=4,Sueldos[[#This Row],[Aumento Mexicano]]*2,0)</f>
        <v>0</v>
      </c>
      <c r="Q33" s="1">
        <f>Sueldos[[#This Row],[Sueldo total]]*3</f>
        <v>38359.440000000002</v>
      </c>
      <c r="R33" s="9">
        <f>(43102-Sueldos[[#This Row],[Fecha de Contratación]])/365</f>
        <v>1.5123287671232877</v>
      </c>
      <c r="S33" s="1">
        <f>Sueldos[[#This Row],[Sueldo total]]/30</f>
        <v>426.21600000000001</v>
      </c>
      <c r="T33" s="1">
        <f>Sueldos[[#This Row],[Salario diario]]*20*Sueldos[[#This Row],[dias del año]]</f>
        <v>12891.574356164383</v>
      </c>
      <c r="U33" s="1">
        <f>Sueldos[[#This Row],[3 meses de sueldo]]+Sueldos[[#This Row],[20 dias por año]]</f>
        <v>51251.014356164385</v>
      </c>
    </row>
    <row r="34" spans="1:21" x14ac:dyDescent="0.3">
      <c r="A34" t="s">
        <v>916</v>
      </c>
      <c r="B34" t="s">
        <v>880</v>
      </c>
      <c r="C34" t="s">
        <v>112</v>
      </c>
      <c r="D34" s="10">
        <v>41932</v>
      </c>
      <c r="E34" t="s">
        <v>50</v>
      </c>
      <c r="F34">
        <v>3</v>
      </c>
      <c r="G34" s="1">
        <v>34105</v>
      </c>
      <c r="H34" s="1">
        <v>1705.25</v>
      </c>
      <c r="I34" s="1">
        <v>3751.55</v>
      </c>
      <c r="J34" s="1">
        <v>2728.4</v>
      </c>
      <c r="K34" s="1">
        <v>12277.8</v>
      </c>
      <c r="L34" s="1">
        <v>10572.55</v>
      </c>
      <c r="M34" s="1">
        <f>SUM(Sueldos[[#This Row],[Salario Base]:[Bono General]])</f>
        <v>65140.55</v>
      </c>
      <c r="N34" s="1">
        <f>SUMPRODUCT(Sueldos[[#This Row],[Salario Base]:[Bono General]]*Porcentajes[])</f>
        <v>2520.3595</v>
      </c>
      <c r="O34" s="1">
        <f>Sueldos[[#This Row],[Aumento Mexicano]]*2</f>
        <v>5040.7190000000001</v>
      </c>
      <c r="P34" s="1">
        <f>IF(Sueldos[[#This Row],[Calificación]]&gt;=4,Sueldos[[#This Row],[Aumento Mexicano]]*2,0)</f>
        <v>0</v>
      </c>
      <c r="Q34" s="1">
        <f>Sueldos[[#This Row],[Sueldo total]]*3</f>
        <v>195421.65000000002</v>
      </c>
      <c r="R34" s="9">
        <f>(43102-Sueldos[[#This Row],[Fecha de Contratación]])/365</f>
        <v>3.2054794520547945</v>
      </c>
      <c r="S34" s="1">
        <f>Sueldos[[#This Row],[Sueldo total]]/30</f>
        <v>2171.3516666666669</v>
      </c>
      <c r="T34" s="1">
        <f>Sueldos[[#This Row],[Salario diario]]*20*Sueldos[[#This Row],[dias del año]]</f>
        <v>139204.46301369864</v>
      </c>
      <c r="U34" s="1">
        <f>Sueldos[[#This Row],[3 meses de sueldo]]+Sueldos[[#This Row],[20 dias por año]]</f>
        <v>334626.11301369866</v>
      </c>
    </row>
    <row r="35" spans="1:21" x14ac:dyDescent="0.3">
      <c r="A35" t="s">
        <v>917</v>
      </c>
      <c r="B35" t="s">
        <v>898</v>
      </c>
      <c r="C35" t="s">
        <v>88</v>
      </c>
      <c r="D35" s="10">
        <v>40528</v>
      </c>
      <c r="E35" t="s">
        <v>27</v>
      </c>
      <c r="F35">
        <v>3</v>
      </c>
      <c r="G35" s="1">
        <v>19532</v>
      </c>
      <c r="H35" s="1">
        <v>1367.2400000000002</v>
      </c>
      <c r="I35" s="1">
        <v>1171.9199999999998</v>
      </c>
      <c r="J35" s="1">
        <v>2929.7999999999997</v>
      </c>
      <c r="K35" s="1">
        <v>7226.84</v>
      </c>
      <c r="L35" s="1">
        <v>6445.56</v>
      </c>
      <c r="M35" s="1">
        <f>SUM(Sueldos[[#This Row],[Salario Base]:[Bono General]])</f>
        <v>38673.360000000001</v>
      </c>
      <c r="N35" s="1">
        <f>SUMPRODUCT(Sueldos[[#This Row],[Salario Base]:[Bono General]]*Porcentajes[])</f>
        <v>1529.3555999999999</v>
      </c>
      <c r="O35" s="1">
        <f>Sueldos[[#This Row],[Aumento Mexicano]]*2</f>
        <v>3058.7111999999997</v>
      </c>
      <c r="P35" s="1">
        <f>IF(Sueldos[[#This Row],[Calificación]]&gt;=4,Sueldos[[#This Row],[Aumento Mexicano]]*2,0)</f>
        <v>0</v>
      </c>
      <c r="Q35" s="1">
        <f>Sueldos[[#This Row],[Sueldo total]]*3</f>
        <v>116020.08</v>
      </c>
      <c r="R35" s="9">
        <f>(43102-Sueldos[[#This Row],[Fecha de Contratación]])/365</f>
        <v>7.0520547945205481</v>
      </c>
      <c r="S35" s="1">
        <f>Sueldos[[#This Row],[Sueldo total]]/30</f>
        <v>1289.1120000000001</v>
      </c>
      <c r="T35" s="1">
        <f>Sueldos[[#This Row],[Salario diario]]*20*Sueldos[[#This Row],[dias del año]]</f>
        <v>181817.76920547948</v>
      </c>
      <c r="U35" s="1">
        <f>Sueldos[[#This Row],[3 meses de sueldo]]+Sueldos[[#This Row],[20 dias por año]]</f>
        <v>297837.84920547949</v>
      </c>
    </row>
    <row r="36" spans="1:21" x14ac:dyDescent="0.3">
      <c r="A36" t="s">
        <v>439</v>
      </c>
      <c r="B36" t="s">
        <v>880</v>
      </c>
      <c r="C36" t="s">
        <v>413</v>
      </c>
      <c r="D36" s="10">
        <v>41041</v>
      </c>
      <c r="E36" t="s">
        <v>53</v>
      </c>
      <c r="F36">
        <v>2</v>
      </c>
      <c r="G36" s="1">
        <v>96912.900000000009</v>
      </c>
      <c r="H36" s="1">
        <v>7753.0320000000011</v>
      </c>
      <c r="I36" s="1">
        <v>9691.2900000000009</v>
      </c>
      <c r="J36" s="1">
        <v>969.12900000000013</v>
      </c>
      <c r="K36" s="1">
        <v>33919.514999999999</v>
      </c>
      <c r="L36" s="1">
        <v>31981.257000000005</v>
      </c>
      <c r="M36" s="1">
        <f>SUM(Sueldos[[#This Row],[Salario Base]:[Bono General]])</f>
        <v>181227.12300000002</v>
      </c>
      <c r="N36" s="1">
        <f>SUMPRODUCT(Sueldos[[#This Row],[Salario Base]:[Bono General]]*Porcentajes[])</f>
        <v>7064.9504100000004</v>
      </c>
      <c r="O36" s="1">
        <f>Sueldos[[#This Row],[Aumento Mexicano]]*2</f>
        <v>14129.900820000001</v>
      </c>
      <c r="P36" s="1">
        <f>IF(Sueldos[[#This Row],[Calificación]]&gt;=4,Sueldos[[#This Row],[Aumento Mexicano]]*2,0)</f>
        <v>0</v>
      </c>
      <c r="Q36" s="1">
        <f>Sueldos[[#This Row],[Sueldo total]]*3</f>
        <v>543681.36900000006</v>
      </c>
      <c r="R36" s="9">
        <f>(43102-Sueldos[[#This Row],[Fecha de Contratación]])/365</f>
        <v>5.646575342465753</v>
      </c>
      <c r="S36" s="1">
        <f>Sueldos[[#This Row],[Sueldo total]]/30</f>
        <v>6040.9041000000007</v>
      </c>
      <c r="T36" s="1">
        <f>Sueldos[[#This Row],[Salario diario]]*20*Sueldos[[#This Row],[dias del año]]</f>
        <v>682208.40274520544</v>
      </c>
      <c r="U36" s="1">
        <f>Sueldos[[#This Row],[3 meses de sueldo]]+Sueldos[[#This Row],[20 dias por año]]</f>
        <v>1225889.7717452054</v>
      </c>
    </row>
    <row r="37" spans="1:21" x14ac:dyDescent="0.3">
      <c r="A37" t="s">
        <v>918</v>
      </c>
      <c r="B37" t="s">
        <v>898</v>
      </c>
      <c r="C37" t="s">
        <v>209</v>
      </c>
      <c r="D37" s="10">
        <v>41563</v>
      </c>
      <c r="E37" t="s">
        <v>18</v>
      </c>
      <c r="F37">
        <v>3</v>
      </c>
      <c r="G37" s="1">
        <v>11223</v>
      </c>
      <c r="H37" s="1">
        <v>897.84</v>
      </c>
      <c r="I37" s="1">
        <v>1683.45</v>
      </c>
      <c r="J37" s="1">
        <v>1122.3</v>
      </c>
      <c r="K37" s="1">
        <v>3366.9</v>
      </c>
      <c r="L37" s="1">
        <v>3142.4400000000005</v>
      </c>
      <c r="M37" s="1">
        <f>SUM(Sueldos[[#This Row],[Salario Base]:[Bono General]])</f>
        <v>21435.93</v>
      </c>
      <c r="N37" s="1">
        <f>SUMPRODUCT(Sueldos[[#This Row],[Salario Base]:[Bono General]]*Porcentajes[])</f>
        <v>834.99120000000016</v>
      </c>
      <c r="O37" s="1">
        <f>Sueldos[[#This Row],[Aumento Mexicano]]*2</f>
        <v>1669.9824000000003</v>
      </c>
      <c r="P37" s="1">
        <f>IF(Sueldos[[#This Row],[Calificación]]&gt;=4,Sueldos[[#This Row],[Aumento Mexicano]]*2,0)</f>
        <v>0</v>
      </c>
      <c r="Q37" s="1">
        <f>Sueldos[[#This Row],[Sueldo total]]*3</f>
        <v>64307.79</v>
      </c>
      <c r="R37" s="9">
        <f>(43102-Sueldos[[#This Row],[Fecha de Contratación]])/365</f>
        <v>4.2164383561643834</v>
      </c>
      <c r="S37" s="1">
        <f>Sueldos[[#This Row],[Sueldo total]]/30</f>
        <v>714.53100000000006</v>
      </c>
      <c r="T37" s="1">
        <f>Sueldos[[#This Row],[Salario diario]]*20*Sueldos[[#This Row],[dias del año]]</f>
        <v>60255.518301369862</v>
      </c>
      <c r="U37" s="1">
        <f>Sueldos[[#This Row],[3 meses de sueldo]]+Sueldos[[#This Row],[20 dias por año]]</f>
        <v>124563.30830136986</v>
      </c>
    </row>
    <row r="38" spans="1:21" x14ac:dyDescent="0.3">
      <c r="A38" t="s">
        <v>919</v>
      </c>
      <c r="B38" t="s">
        <v>880</v>
      </c>
      <c r="C38" t="s">
        <v>209</v>
      </c>
      <c r="D38" s="10">
        <v>41006</v>
      </c>
      <c r="E38" t="s">
        <v>18</v>
      </c>
      <c r="F38">
        <v>4</v>
      </c>
      <c r="G38" s="1">
        <v>16545.100000000002</v>
      </c>
      <c r="H38" s="1">
        <v>1654.5100000000002</v>
      </c>
      <c r="I38" s="1">
        <v>827.25500000000011</v>
      </c>
      <c r="J38" s="1">
        <v>827.25500000000011</v>
      </c>
      <c r="K38" s="1">
        <v>5956.2360000000008</v>
      </c>
      <c r="L38" s="1">
        <v>5459.8830000000007</v>
      </c>
      <c r="M38" s="1">
        <f>SUM(Sueldos[[#This Row],[Salario Base]:[Bono General]])</f>
        <v>31270.239000000005</v>
      </c>
      <c r="N38" s="1">
        <f>SUMPRODUCT(Sueldos[[#This Row],[Salario Base]:[Bono General]]*Porcentajes[])</f>
        <v>1230.9554400000002</v>
      </c>
      <c r="O38" s="1">
        <f>Sueldos[[#This Row],[Aumento Mexicano]]*2</f>
        <v>2461.9108800000004</v>
      </c>
      <c r="P38" s="1">
        <f>IF(Sueldos[[#This Row],[Calificación]]&gt;=4,Sueldos[[#This Row],[Aumento Mexicano]]*2,0)</f>
        <v>2461.9108800000004</v>
      </c>
      <c r="Q38" s="1">
        <f>Sueldos[[#This Row],[Sueldo total]]*3</f>
        <v>93810.717000000019</v>
      </c>
      <c r="R38" s="9">
        <f>(43102-Sueldos[[#This Row],[Fecha de Contratación]])/365</f>
        <v>5.7424657534246579</v>
      </c>
      <c r="S38" s="1">
        <f>Sueldos[[#This Row],[Sueldo total]]/30</f>
        <v>1042.3413000000003</v>
      </c>
      <c r="T38" s="1">
        <f>Sueldos[[#This Row],[Salario diario]]*20*Sueldos[[#This Row],[dias del año]]</f>
        <v>119712.18437260277</v>
      </c>
      <c r="U38" s="1">
        <f>Sueldos[[#This Row],[3 meses de sueldo]]+Sueldos[[#This Row],[20 dias por año]]</f>
        <v>213522.90137260279</v>
      </c>
    </row>
    <row r="39" spans="1:21" x14ac:dyDescent="0.3">
      <c r="A39" t="s">
        <v>920</v>
      </c>
      <c r="B39" t="s">
        <v>883</v>
      </c>
      <c r="C39" t="s">
        <v>921</v>
      </c>
      <c r="D39" s="10">
        <v>43026</v>
      </c>
      <c r="E39" t="s">
        <v>27</v>
      </c>
      <c r="F39">
        <v>5</v>
      </c>
      <c r="G39" s="1">
        <v>25971.25</v>
      </c>
      <c r="H39" s="1">
        <v>1558.2749999999999</v>
      </c>
      <c r="I39" s="1">
        <v>3635.9750000000004</v>
      </c>
      <c r="J39" s="1">
        <v>1558.2749999999999</v>
      </c>
      <c r="K39" s="1">
        <v>6752.5250000000005</v>
      </c>
      <c r="L39" s="1">
        <v>6752.5250000000005</v>
      </c>
      <c r="M39" s="1">
        <f>SUM(Sueldos[[#This Row],[Salario Base]:[Bono General]])</f>
        <v>46228.825000000004</v>
      </c>
      <c r="N39" s="1">
        <f>SUMPRODUCT(Sueldos[[#This Row],[Salario Base]:[Bono General]]*Porcentajes[])</f>
        <v>1771.2392499999999</v>
      </c>
      <c r="O39" s="1">
        <f>Sueldos[[#This Row],[Aumento Mexicano]]*2</f>
        <v>3542.4784999999997</v>
      </c>
      <c r="P39" s="1">
        <f>IF(Sueldos[[#This Row],[Calificación]]&gt;=4,Sueldos[[#This Row],[Aumento Mexicano]]*2,0)</f>
        <v>3542.4784999999997</v>
      </c>
      <c r="Q39" s="1">
        <f>Sueldos[[#This Row],[Sueldo total]]*3</f>
        <v>138686.47500000001</v>
      </c>
      <c r="R39" s="9">
        <f>(43102-Sueldos[[#This Row],[Fecha de Contratación]])/365</f>
        <v>0.20821917808219179</v>
      </c>
      <c r="S39" s="1">
        <f>Sueldos[[#This Row],[Sueldo total]]/30</f>
        <v>1540.9608333333335</v>
      </c>
      <c r="T39" s="1">
        <f>Sueldos[[#This Row],[Salario diario]]*20*Sueldos[[#This Row],[dias del año]]</f>
        <v>6417.1519634703209</v>
      </c>
      <c r="U39" s="1">
        <f>Sueldos[[#This Row],[3 meses de sueldo]]+Sueldos[[#This Row],[20 dias por año]]</f>
        <v>145103.62696347033</v>
      </c>
    </row>
    <row r="40" spans="1:21" x14ac:dyDescent="0.3">
      <c r="A40" t="s">
        <v>922</v>
      </c>
      <c r="B40" t="s">
        <v>883</v>
      </c>
      <c r="C40" t="s">
        <v>100</v>
      </c>
      <c r="D40" s="10">
        <v>42326</v>
      </c>
      <c r="E40" t="s">
        <v>18</v>
      </c>
      <c r="F40">
        <v>2</v>
      </c>
      <c r="G40" s="1">
        <v>10853.1</v>
      </c>
      <c r="H40" s="1">
        <v>1085.3100000000002</v>
      </c>
      <c r="I40" s="1">
        <v>651.18600000000004</v>
      </c>
      <c r="J40" s="1">
        <v>651.18600000000004</v>
      </c>
      <c r="K40" s="1">
        <v>3798.585</v>
      </c>
      <c r="L40" s="1">
        <v>2821.806</v>
      </c>
      <c r="M40" s="1">
        <f>SUM(Sueldos[[#This Row],[Salario Base]:[Bono General]])</f>
        <v>19861.172999999999</v>
      </c>
      <c r="N40" s="1">
        <f>SUMPRODUCT(Sueldos[[#This Row],[Salario Base]:[Bono General]]*Porcentajes[])</f>
        <v>760.80231000000003</v>
      </c>
      <c r="O40" s="1">
        <f>Sueldos[[#This Row],[Aumento Mexicano]]*2</f>
        <v>1521.6046200000001</v>
      </c>
      <c r="P40" s="1">
        <f>IF(Sueldos[[#This Row],[Calificación]]&gt;=4,Sueldos[[#This Row],[Aumento Mexicano]]*2,0)</f>
        <v>0</v>
      </c>
      <c r="Q40" s="1">
        <f>Sueldos[[#This Row],[Sueldo total]]*3</f>
        <v>59583.519</v>
      </c>
      <c r="R40" s="9">
        <f>(43102-Sueldos[[#This Row],[Fecha de Contratación]])/365</f>
        <v>2.1260273972602741</v>
      </c>
      <c r="S40" s="1">
        <f>Sueldos[[#This Row],[Sueldo total]]/30</f>
        <v>662.03909999999996</v>
      </c>
      <c r="T40" s="1">
        <f>Sueldos[[#This Row],[Salario diario]]*20*Sueldos[[#This Row],[dias del año]]</f>
        <v>28150.265293150685</v>
      </c>
      <c r="U40" s="1">
        <f>Sueldos[[#This Row],[3 meses de sueldo]]+Sueldos[[#This Row],[20 dias por año]]</f>
        <v>87733.784293150689</v>
      </c>
    </row>
    <row r="41" spans="1:21" x14ac:dyDescent="0.3">
      <c r="A41" t="s">
        <v>923</v>
      </c>
      <c r="B41" t="s">
        <v>883</v>
      </c>
      <c r="C41" t="s">
        <v>168</v>
      </c>
      <c r="D41" s="10">
        <v>42561</v>
      </c>
      <c r="E41" t="s">
        <v>18</v>
      </c>
      <c r="F41">
        <v>4</v>
      </c>
      <c r="G41" s="1">
        <v>15115.1</v>
      </c>
      <c r="H41" s="1">
        <v>1511.5100000000002</v>
      </c>
      <c r="I41" s="1">
        <v>1662.6610000000001</v>
      </c>
      <c r="J41" s="1">
        <v>604.60400000000004</v>
      </c>
      <c r="K41" s="1">
        <v>5290.2849999999999</v>
      </c>
      <c r="L41" s="1">
        <v>4534.53</v>
      </c>
      <c r="M41" s="1">
        <f>SUM(Sueldos[[#This Row],[Salario Base]:[Bono General]])</f>
        <v>28718.69</v>
      </c>
      <c r="N41" s="1">
        <f>SUMPRODUCT(Sueldos[[#This Row],[Salario Base]:[Bono General]]*Porcentajes[])</f>
        <v>1117.0058899999999</v>
      </c>
      <c r="O41" s="1">
        <f>Sueldos[[#This Row],[Aumento Mexicano]]*2</f>
        <v>2234.0117799999998</v>
      </c>
      <c r="P41" s="1">
        <f>IF(Sueldos[[#This Row],[Calificación]]&gt;=4,Sueldos[[#This Row],[Aumento Mexicano]]*2,0)</f>
        <v>2234.0117799999998</v>
      </c>
      <c r="Q41" s="1">
        <f>Sueldos[[#This Row],[Sueldo total]]*3</f>
        <v>86156.069999999992</v>
      </c>
      <c r="R41" s="9">
        <f>(43102-Sueldos[[#This Row],[Fecha de Contratación]])/365</f>
        <v>1.4821917808219178</v>
      </c>
      <c r="S41" s="1">
        <f>Sueldos[[#This Row],[Sueldo total]]/30</f>
        <v>957.28966666666668</v>
      </c>
      <c r="T41" s="1">
        <f>Sueldos[[#This Row],[Salario diario]]*20*Sueldos[[#This Row],[dias del año]]</f>
        <v>28377.737515981738</v>
      </c>
      <c r="U41" s="1">
        <f>Sueldos[[#This Row],[3 meses de sueldo]]+Sueldos[[#This Row],[20 dias por año]]</f>
        <v>114533.80751598172</v>
      </c>
    </row>
    <row r="42" spans="1:21" x14ac:dyDescent="0.3">
      <c r="A42" t="s">
        <v>924</v>
      </c>
      <c r="B42" t="s">
        <v>898</v>
      </c>
      <c r="C42" t="s">
        <v>312</v>
      </c>
      <c r="D42" s="10">
        <v>42163</v>
      </c>
      <c r="E42" t="s">
        <v>15</v>
      </c>
      <c r="F42">
        <v>5</v>
      </c>
      <c r="G42" s="1">
        <v>39883.75</v>
      </c>
      <c r="H42" s="1">
        <v>1994.1875</v>
      </c>
      <c r="I42" s="1">
        <v>3589.5374999999999</v>
      </c>
      <c r="J42" s="1">
        <v>1994.1875</v>
      </c>
      <c r="K42" s="1">
        <v>15953.5</v>
      </c>
      <c r="L42" s="1">
        <v>11566.287499999999</v>
      </c>
      <c r="M42" s="1">
        <f>SUM(Sueldos[[#This Row],[Salario Base]:[Bono General]])</f>
        <v>74981.45</v>
      </c>
      <c r="N42" s="1">
        <f>SUMPRODUCT(Sueldos[[#This Row],[Salario Base]:[Bono General]]*Porcentajes[])</f>
        <v>2847.6997499999998</v>
      </c>
      <c r="O42" s="1">
        <f>Sueldos[[#This Row],[Aumento Mexicano]]*2</f>
        <v>5695.3994999999995</v>
      </c>
      <c r="P42" s="1">
        <f>IF(Sueldos[[#This Row],[Calificación]]&gt;=4,Sueldos[[#This Row],[Aumento Mexicano]]*2,0)</f>
        <v>5695.3994999999995</v>
      </c>
      <c r="Q42" s="1">
        <f>Sueldos[[#This Row],[Sueldo total]]*3</f>
        <v>224944.34999999998</v>
      </c>
      <c r="R42" s="9">
        <f>(43102-Sueldos[[#This Row],[Fecha de Contratación]])/365</f>
        <v>2.5726027397260274</v>
      </c>
      <c r="S42" s="1">
        <f>Sueldos[[#This Row],[Sueldo total]]/30</f>
        <v>2499.3816666666667</v>
      </c>
      <c r="T42" s="1">
        <f>Sueldos[[#This Row],[Salario diario]]*20*Sueldos[[#This Row],[dias del año]]</f>
        <v>128598.32246575342</v>
      </c>
      <c r="U42" s="1">
        <f>Sueldos[[#This Row],[3 meses de sueldo]]+Sueldos[[#This Row],[20 dias por año]]</f>
        <v>353542.67246575339</v>
      </c>
    </row>
    <row r="43" spans="1:21" x14ac:dyDescent="0.3">
      <c r="A43" t="s">
        <v>925</v>
      </c>
      <c r="B43" t="s">
        <v>926</v>
      </c>
      <c r="C43" t="s">
        <v>198</v>
      </c>
      <c r="D43" s="10">
        <v>41742</v>
      </c>
      <c r="E43" t="s">
        <v>18</v>
      </c>
      <c r="F43">
        <v>3</v>
      </c>
      <c r="G43" s="1">
        <v>11242</v>
      </c>
      <c r="H43" s="1">
        <v>562.1</v>
      </c>
      <c r="I43" s="1">
        <v>224.84</v>
      </c>
      <c r="J43" s="1">
        <v>449.68</v>
      </c>
      <c r="K43" s="1">
        <v>2922.92</v>
      </c>
      <c r="L43" s="1">
        <v>3934.7</v>
      </c>
      <c r="M43" s="1">
        <f>SUM(Sueldos[[#This Row],[Salario Base]:[Bono General]])</f>
        <v>19336.240000000002</v>
      </c>
      <c r="N43" s="1">
        <f>SUMPRODUCT(Sueldos[[#This Row],[Salario Base]:[Bono General]]*Porcentajes[])</f>
        <v>765.5802000000001</v>
      </c>
      <c r="O43" s="1">
        <f>Sueldos[[#This Row],[Aumento Mexicano]]*2</f>
        <v>1531.1604000000002</v>
      </c>
      <c r="P43" s="1">
        <f>IF(Sueldos[[#This Row],[Calificación]]&gt;=4,Sueldos[[#This Row],[Aumento Mexicano]]*2,0)</f>
        <v>0</v>
      </c>
      <c r="Q43" s="1">
        <f>Sueldos[[#This Row],[Sueldo total]]*3</f>
        <v>58008.72</v>
      </c>
      <c r="R43" s="9">
        <f>(43102-Sueldos[[#This Row],[Fecha de Contratación]])/365</f>
        <v>3.7260273972602738</v>
      </c>
      <c r="S43" s="1">
        <f>Sueldos[[#This Row],[Sueldo total]]/30</f>
        <v>644.54133333333334</v>
      </c>
      <c r="T43" s="1">
        <f>Sueldos[[#This Row],[Salario diario]]*20*Sueldos[[#This Row],[dias del año]]</f>
        <v>48031.573333333334</v>
      </c>
      <c r="U43" s="1">
        <f>Sueldos[[#This Row],[3 meses de sueldo]]+Sueldos[[#This Row],[20 dias por año]]</f>
        <v>106040.29333333333</v>
      </c>
    </row>
    <row r="44" spans="1:21" x14ac:dyDescent="0.3">
      <c r="A44" t="s">
        <v>927</v>
      </c>
      <c r="B44" t="s">
        <v>880</v>
      </c>
      <c r="C44" t="s">
        <v>57</v>
      </c>
      <c r="D44" s="10">
        <v>41376</v>
      </c>
      <c r="E44" t="s">
        <v>27</v>
      </c>
      <c r="F44">
        <v>4</v>
      </c>
      <c r="G44" s="1">
        <v>23274.9</v>
      </c>
      <c r="H44" s="1">
        <v>2094.741</v>
      </c>
      <c r="I44" s="1">
        <v>930.99600000000009</v>
      </c>
      <c r="J44" s="1">
        <v>465.49800000000005</v>
      </c>
      <c r="K44" s="1">
        <v>7447.9680000000008</v>
      </c>
      <c r="L44" s="1">
        <v>6982.47</v>
      </c>
      <c r="M44" s="1">
        <f>SUM(Sueldos[[#This Row],[Salario Base]:[Bono General]])</f>
        <v>41196.573000000004</v>
      </c>
      <c r="N44" s="1">
        <f>SUMPRODUCT(Sueldos[[#This Row],[Salario Base]:[Bono General]]*Porcentajes[])</f>
        <v>1596.65814</v>
      </c>
      <c r="O44" s="1">
        <f>Sueldos[[#This Row],[Aumento Mexicano]]*2</f>
        <v>3193.31628</v>
      </c>
      <c r="P44" s="1">
        <f>IF(Sueldos[[#This Row],[Calificación]]&gt;=4,Sueldos[[#This Row],[Aumento Mexicano]]*2,0)</f>
        <v>3193.31628</v>
      </c>
      <c r="Q44" s="1">
        <f>Sueldos[[#This Row],[Sueldo total]]*3</f>
        <v>123589.71900000001</v>
      </c>
      <c r="R44" s="9">
        <f>(43102-Sueldos[[#This Row],[Fecha de Contratación]])/365</f>
        <v>4.7287671232876711</v>
      </c>
      <c r="S44" s="1">
        <f>Sueldos[[#This Row],[Sueldo total]]/30</f>
        <v>1373.2191</v>
      </c>
      <c r="T44" s="1">
        <f>Sueldos[[#This Row],[Salario diario]]*20*Sueldos[[#This Row],[dias del año]]</f>
        <v>129872.6666630137</v>
      </c>
      <c r="U44" s="1">
        <f>Sueldos[[#This Row],[3 meses de sueldo]]+Sueldos[[#This Row],[20 dias por año]]</f>
        <v>253462.38566301373</v>
      </c>
    </row>
    <row r="45" spans="1:21" x14ac:dyDescent="0.3">
      <c r="A45" t="s">
        <v>928</v>
      </c>
      <c r="B45" t="s">
        <v>898</v>
      </c>
      <c r="C45" t="s">
        <v>44</v>
      </c>
      <c r="D45" s="10">
        <v>40524</v>
      </c>
      <c r="E45" t="s">
        <v>15</v>
      </c>
      <c r="F45">
        <v>4</v>
      </c>
      <c r="G45" s="1">
        <v>29417.300000000003</v>
      </c>
      <c r="H45" s="1">
        <v>2353.3840000000005</v>
      </c>
      <c r="I45" s="1">
        <v>882.51900000000001</v>
      </c>
      <c r="J45" s="1">
        <v>1470.8650000000002</v>
      </c>
      <c r="K45" s="1">
        <v>10001.882000000001</v>
      </c>
      <c r="L45" s="1">
        <v>11766.920000000002</v>
      </c>
      <c r="M45" s="1">
        <f>SUM(Sueldos[[#This Row],[Salario Base]:[Bono General]])</f>
        <v>55892.87000000001</v>
      </c>
      <c r="N45" s="1">
        <f>SUMPRODUCT(Sueldos[[#This Row],[Salario Base]:[Bono General]]*Porcentajes[])</f>
        <v>2256.3069100000002</v>
      </c>
      <c r="O45" s="1">
        <f>Sueldos[[#This Row],[Aumento Mexicano]]*2</f>
        <v>4512.6138200000005</v>
      </c>
      <c r="P45" s="1">
        <f>IF(Sueldos[[#This Row],[Calificación]]&gt;=4,Sueldos[[#This Row],[Aumento Mexicano]]*2,0)</f>
        <v>4512.6138200000005</v>
      </c>
      <c r="Q45" s="1">
        <f>Sueldos[[#This Row],[Sueldo total]]*3</f>
        <v>167678.61000000004</v>
      </c>
      <c r="R45" s="9">
        <f>(43102-Sueldos[[#This Row],[Fecha de Contratación]])/365</f>
        <v>7.0630136986301366</v>
      </c>
      <c r="S45" s="1">
        <f>Sueldos[[#This Row],[Sueldo total]]/30</f>
        <v>1863.0956666666671</v>
      </c>
      <c r="T45" s="1">
        <f>Sueldos[[#This Row],[Salario diario]]*20*Sueldos[[#This Row],[dias del año]]</f>
        <v>263181.40431050234</v>
      </c>
      <c r="U45" s="1">
        <f>Sueldos[[#This Row],[3 meses de sueldo]]+Sueldos[[#This Row],[20 dias por año]]</f>
        <v>430860.01431050239</v>
      </c>
    </row>
    <row r="46" spans="1:21" x14ac:dyDescent="0.3">
      <c r="A46" t="s">
        <v>929</v>
      </c>
      <c r="B46" t="s">
        <v>880</v>
      </c>
      <c r="C46" t="s">
        <v>17</v>
      </c>
      <c r="D46" s="10">
        <v>42455</v>
      </c>
      <c r="E46" t="s">
        <v>18</v>
      </c>
      <c r="F46">
        <v>3</v>
      </c>
      <c r="G46" s="1">
        <v>12507</v>
      </c>
      <c r="H46" s="1">
        <v>1125.6299999999999</v>
      </c>
      <c r="I46" s="1">
        <v>1375.77</v>
      </c>
      <c r="J46" s="1">
        <v>750.42</v>
      </c>
      <c r="K46" s="1">
        <v>4377.45</v>
      </c>
      <c r="L46" s="1">
        <v>3251.82</v>
      </c>
      <c r="M46" s="1">
        <f>SUM(Sueldos[[#This Row],[Salario Base]:[Bono General]])</f>
        <v>23388.09</v>
      </c>
      <c r="N46" s="1">
        <f>SUMPRODUCT(Sueldos[[#This Row],[Salario Base]:[Bono General]]*Porcentajes[])</f>
        <v>894.25049999999987</v>
      </c>
      <c r="O46" s="1">
        <f>Sueldos[[#This Row],[Aumento Mexicano]]*2</f>
        <v>1788.5009999999997</v>
      </c>
      <c r="P46" s="1">
        <f>IF(Sueldos[[#This Row],[Calificación]]&gt;=4,Sueldos[[#This Row],[Aumento Mexicano]]*2,0)</f>
        <v>0</v>
      </c>
      <c r="Q46" s="1">
        <f>Sueldos[[#This Row],[Sueldo total]]*3</f>
        <v>70164.27</v>
      </c>
      <c r="R46" s="9">
        <f>(43102-Sueldos[[#This Row],[Fecha de Contratación]])/365</f>
        <v>1.7726027397260273</v>
      </c>
      <c r="S46" s="1">
        <f>Sueldos[[#This Row],[Sueldo total]]/30</f>
        <v>779.60299999999995</v>
      </c>
      <c r="T46" s="1">
        <f>Sueldos[[#This Row],[Salario diario]]*20*Sueldos[[#This Row],[dias del año]]</f>
        <v>27638.528273972603</v>
      </c>
      <c r="U46" s="1">
        <f>Sueldos[[#This Row],[3 meses de sueldo]]+Sueldos[[#This Row],[20 dias por año]]</f>
        <v>97802.798273972614</v>
      </c>
    </row>
    <row r="47" spans="1:21" x14ac:dyDescent="0.3">
      <c r="A47" t="s">
        <v>930</v>
      </c>
      <c r="B47" t="s">
        <v>880</v>
      </c>
      <c r="C47" t="s">
        <v>36</v>
      </c>
      <c r="D47" s="10">
        <v>42513</v>
      </c>
      <c r="E47" t="s">
        <v>50</v>
      </c>
      <c r="F47">
        <v>1</v>
      </c>
      <c r="G47" s="1">
        <v>34617</v>
      </c>
      <c r="H47" s="1">
        <v>2769.36</v>
      </c>
      <c r="I47" s="1">
        <v>1038.51</v>
      </c>
      <c r="J47" s="1">
        <v>1730.8500000000001</v>
      </c>
      <c r="K47" s="1">
        <v>13500.630000000001</v>
      </c>
      <c r="L47" s="1">
        <v>10038.929999999998</v>
      </c>
      <c r="M47" s="1">
        <f>SUM(Sueldos[[#This Row],[Salario Base]:[Bono General]])</f>
        <v>63695.280000000006</v>
      </c>
      <c r="N47" s="1">
        <f>SUMPRODUCT(Sueldos[[#This Row],[Salario Base]:[Bono General]]*Porcentajes[])</f>
        <v>2440.4985000000001</v>
      </c>
      <c r="O47" s="1">
        <f>Sueldos[[#This Row],[Aumento Mexicano]]*2</f>
        <v>4880.9970000000003</v>
      </c>
      <c r="P47" s="1">
        <f>IF(Sueldos[[#This Row],[Calificación]]&gt;=4,Sueldos[[#This Row],[Aumento Mexicano]]*2,0)</f>
        <v>0</v>
      </c>
      <c r="Q47" s="1">
        <f>Sueldos[[#This Row],[Sueldo total]]*3</f>
        <v>191085.84000000003</v>
      </c>
      <c r="R47" s="9">
        <f>(43102-Sueldos[[#This Row],[Fecha de Contratación]])/365</f>
        <v>1.6136986301369862</v>
      </c>
      <c r="S47" s="1">
        <f>Sueldos[[#This Row],[Sueldo total]]/30</f>
        <v>2123.1760000000004</v>
      </c>
      <c r="T47" s="1">
        <f>Sueldos[[#This Row],[Salario diario]]*20*Sueldos[[#This Row],[dias del año]]</f>
        <v>68523.324054794517</v>
      </c>
      <c r="U47" s="1">
        <f>Sueldos[[#This Row],[3 meses de sueldo]]+Sueldos[[#This Row],[20 dias por año]]</f>
        <v>259609.16405479453</v>
      </c>
    </row>
    <row r="48" spans="1:21" x14ac:dyDescent="0.3">
      <c r="A48" t="s">
        <v>931</v>
      </c>
      <c r="B48" t="s">
        <v>898</v>
      </c>
      <c r="C48" t="s">
        <v>396</v>
      </c>
      <c r="D48" s="10">
        <v>42986</v>
      </c>
      <c r="E48" t="s">
        <v>18</v>
      </c>
      <c r="F48">
        <v>3</v>
      </c>
      <c r="G48" s="1">
        <v>9042</v>
      </c>
      <c r="H48" s="1">
        <v>452.1</v>
      </c>
      <c r="I48" s="1">
        <v>994.62</v>
      </c>
      <c r="J48" s="1">
        <v>1356.3</v>
      </c>
      <c r="K48" s="1">
        <v>2441.34</v>
      </c>
      <c r="L48" s="1">
        <v>2350.92</v>
      </c>
      <c r="M48" s="1">
        <f>SUM(Sueldos[[#This Row],[Salario Base]:[Bono General]])</f>
        <v>16637.28</v>
      </c>
      <c r="N48" s="1">
        <f>SUMPRODUCT(Sueldos[[#This Row],[Salario Base]:[Bono General]]*Porcentajes[])</f>
        <v>643.79040000000009</v>
      </c>
      <c r="O48" s="1">
        <f>Sueldos[[#This Row],[Aumento Mexicano]]*2</f>
        <v>1287.5808000000002</v>
      </c>
      <c r="P48" s="1">
        <f>IF(Sueldos[[#This Row],[Calificación]]&gt;=4,Sueldos[[#This Row],[Aumento Mexicano]]*2,0)</f>
        <v>0</v>
      </c>
      <c r="Q48" s="1">
        <f>Sueldos[[#This Row],[Sueldo total]]*3</f>
        <v>49911.839999999997</v>
      </c>
      <c r="R48" s="9">
        <f>(43102-Sueldos[[#This Row],[Fecha de Contratación]])/365</f>
        <v>0.31780821917808222</v>
      </c>
      <c r="S48" s="1">
        <f>Sueldos[[#This Row],[Sueldo total]]/30</f>
        <v>554.57599999999991</v>
      </c>
      <c r="T48" s="1">
        <f>Sueldos[[#This Row],[Salario diario]]*20*Sueldos[[#This Row],[dias del año]]</f>
        <v>3524.9762191780819</v>
      </c>
      <c r="U48" s="1">
        <f>Sueldos[[#This Row],[3 meses de sueldo]]+Sueldos[[#This Row],[20 dias por año]]</f>
        <v>53436.816219178079</v>
      </c>
    </row>
    <row r="49" spans="1:21" x14ac:dyDescent="0.3">
      <c r="A49" t="s">
        <v>932</v>
      </c>
      <c r="B49" t="s">
        <v>880</v>
      </c>
      <c r="C49" t="s">
        <v>14</v>
      </c>
      <c r="D49" s="10">
        <v>42911</v>
      </c>
      <c r="E49" t="s">
        <v>15</v>
      </c>
      <c r="F49">
        <v>4</v>
      </c>
      <c r="G49" s="1">
        <v>31263.100000000002</v>
      </c>
      <c r="H49" s="1">
        <v>1563.1550000000002</v>
      </c>
      <c r="I49" s="1">
        <v>2813.6790000000001</v>
      </c>
      <c r="J49" s="1">
        <v>937.89300000000003</v>
      </c>
      <c r="K49" s="1">
        <v>10629.454000000002</v>
      </c>
      <c r="L49" s="1">
        <v>11254.716</v>
      </c>
      <c r="M49" s="1">
        <f>SUM(Sueldos[[#This Row],[Salario Base]:[Bono General]])</f>
        <v>58461.997000000003</v>
      </c>
      <c r="N49" s="1">
        <f>SUMPRODUCT(Sueldos[[#This Row],[Salario Base]:[Bono General]]*Porcentajes[])</f>
        <v>2297.8378499999999</v>
      </c>
      <c r="O49" s="1">
        <f>Sueldos[[#This Row],[Aumento Mexicano]]*2</f>
        <v>4595.6756999999998</v>
      </c>
      <c r="P49" s="1">
        <f>IF(Sueldos[[#This Row],[Calificación]]&gt;=4,Sueldos[[#This Row],[Aumento Mexicano]]*2,0)</f>
        <v>4595.6756999999998</v>
      </c>
      <c r="Q49" s="1">
        <f>Sueldos[[#This Row],[Sueldo total]]*3</f>
        <v>175385.99100000001</v>
      </c>
      <c r="R49" s="9">
        <f>(43102-Sueldos[[#This Row],[Fecha de Contratación]])/365</f>
        <v>0.52328767123287667</v>
      </c>
      <c r="S49" s="1">
        <f>Sueldos[[#This Row],[Sueldo total]]/30</f>
        <v>1948.7332333333334</v>
      </c>
      <c r="T49" s="1">
        <f>Sueldos[[#This Row],[Salario diario]]*20*Sueldos[[#This Row],[dias del año]]</f>
        <v>20394.961510502279</v>
      </c>
      <c r="U49" s="1">
        <f>Sueldos[[#This Row],[3 meses de sueldo]]+Sueldos[[#This Row],[20 dias por año]]</f>
        <v>195780.95251050228</v>
      </c>
    </row>
    <row r="50" spans="1:21" x14ac:dyDescent="0.3">
      <c r="A50" t="s">
        <v>933</v>
      </c>
      <c r="B50" t="s">
        <v>880</v>
      </c>
      <c r="C50" t="s">
        <v>112</v>
      </c>
      <c r="D50" s="10">
        <v>41563</v>
      </c>
      <c r="E50" t="s">
        <v>50</v>
      </c>
      <c r="F50">
        <v>2</v>
      </c>
      <c r="G50" s="1">
        <v>36993.599999999999</v>
      </c>
      <c r="H50" s="1">
        <v>2589.5520000000001</v>
      </c>
      <c r="I50" s="1">
        <v>5179.1040000000003</v>
      </c>
      <c r="J50" s="1">
        <v>2959.4879999999998</v>
      </c>
      <c r="K50" s="1">
        <v>11468.016</v>
      </c>
      <c r="L50" s="1">
        <v>11098.08</v>
      </c>
      <c r="M50" s="1">
        <f>SUM(Sueldos[[#This Row],[Salario Base]:[Bono General]])</f>
        <v>70287.839999999997</v>
      </c>
      <c r="N50" s="1">
        <f>SUMPRODUCT(Sueldos[[#This Row],[Salario Base]:[Bono General]]*Porcentajes[])</f>
        <v>2741.2257600000003</v>
      </c>
      <c r="O50" s="1">
        <f>Sueldos[[#This Row],[Aumento Mexicano]]*2</f>
        <v>5482.4515200000005</v>
      </c>
      <c r="P50" s="1">
        <f>IF(Sueldos[[#This Row],[Calificación]]&gt;=4,Sueldos[[#This Row],[Aumento Mexicano]]*2,0)</f>
        <v>0</v>
      </c>
      <c r="Q50" s="1">
        <f>Sueldos[[#This Row],[Sueldo total]]*3</f>
        <v>210863.52</v>
      </c>
      <c r="R50" s="9">
        <f>(43102-Sueldos[[#This Row],[Fecha de Contratación]])/365</f>
        <v>4.2164383561643834</v>
      </c>
      <c r="S50" s="1">
        <f>Sueldos[[#This Row],[Sueldo total]]/30</f>
        <v>2342.9279999999999</v>
      </c>
      <c r="T50" s="1">
        <f>Sueldos[[#This Row],[Salario diario]]*20*Sueldos[[#This Row],[dias del año]]</f>
        <v>197576.22969863011</v>
      </c>
      <c r="U50" s="1">
        <f>Sueldos[[#This Row],[3 meses de sueldo]]+Sueldos[[#This Row],[20 dias por año]]</f>
        <v>408439.74969863007</v>
      </c>
    </row>
    <row r="51" spans="1:21" x14ac:dyDescent="0.3">
      <c r="A51" t="s">
        <v>934</v>
      </c>
      <c r="B51" t="s">
        <v>898</v>
      </c>
      <c r="C51" t="s">
        <v>413</v>
      </c>
      <c r="D51" s="10">
        <v>41110</v>
      </c>
      <c r="E51" t="s">
        <v>18</v>
      </c>
      <c r="F51">
        <v>4</v>
      </c>
      <c r="G51" s="1">
        <v>16533</v>
      </c>
      <c r="H51" s="1">
        <v>1157.3100000000002</v>
      </c>
      <c r="I51" s="1">
        <v>2479.9499999999998</v>
      </c>
      <c r="J51" s="1">
        <v>1322.64</v>
      </c>
      <c r="K51" s="1">
        <v>5290.56</v>
      </c>
      <c r="L51" s="1">
        <v>5125.2299999999996</v>
      </c>
      <c r="M51" s="1">
        <f>SUM(Sueldos[[#This Row],[Salario Base]:[Bono General]])</f>
        <v>31908.690000000002</v>
      </c>
      <c r="N51" s="1">
        <f>SUMPRODUCT(Sueldos[[#This Row],[Salario Base]:[Bono General]]*Porcentajes[])</f>
        <v>1248.2414999999999</v>
      </c>
      <c r="O51" s="1">
        <f>Sueldos[[#This Row],[Aumento Mexicano]]*2</f>
        <v>2496.4829999999997</v>
      </c>
      <c r="P51" s="1">
        <f>IF(Sueldos[[#This Row],[Calificación]]&gt;=4,Sueldos[[#This Row],[Aumento Mexicano]]*2,0)</f>
        <v>2496.4829999999997</v>
      </c>
      <c r="Q51" s="1">
        <f>Sueldos[[#This Row],[Sueldo total]]*3</f>
        <v>95726.07</v>
      </c>
      <c r="R51" s="9">
        <f>(43102-Sueldos[[#This Row],[Fecha de Contratación]])/365</f>
        <v>5.4575342465753423</v>
      </c>
      <c r="S51" s="1">
        <f>Sueldos[[#This Row],[Sueldo total]]/30</f>
        <v>1063.623</v>
      </c>
      <c r="T51" s="1">
        <f>Sueldos[[#This Row],[Salario diario]]*20*Sueldos[[#This Row],[dias del año]]</f>
        <v>116095.1789589041</v>
      </c>
      <c r="U51" s="1">
        <f>Sueldos[[#This Row],[3 meses de sueldo]]+Sueldos[[#This Row],[20 dias por año]]</f>
        <v>211821.24895890412</v>
      </c>
    </row>
    <row r="52" spans="1:21" x14ac:dyDescent="0.3">
      <c r="A52" t="s">
        <v>935</v>
      </c>
      <c r="B52" t="s">
        <v>898</v>
      </c>
      <c r="C52" t="s">
        <v>255</v>
      </c>
      <c r="D52" s="10">
        <v>43023</v>
      </c>
      <c r="E52" t="s">
        <v>27</v>
      </c>
      <c r="F52">
        <v>2</v>
      </c>
      <c r="G52" s="1">
        <v>14622.300000000001</v>
      </c>
      <c r="H52" s="1">
        <v>1169.7840000000001</v>
      </c>
      <c r="I52" s="1">
        <v>146.22300000000001</v>
      </c>
      <c r="J52" s="1">
        <v>1608.4530000000002</v>
      </c>
      <c r="K52" s="1">
        <v>4386.6900000000005</v>
      </c>
      <c r="L52" s="1">
        <v>3655.5750000000003</v>
      </c>
      <c r="M52" s="1">
        <f>SUM(Sueldos[[#This Row],[Salario Base]:[Bono General]])</f>
        <v>25589.025000000005</v>
      </c>
      <c r="N52" s="1">
        <f>SUMPRODUCT(Sueldos[[#This Row],[Salario Base]:[Bono General]]*Porcentajes[])</f>
        <v>982.61856</v>
      </c>
      <c r="O52" s="1">
        <f>Sueldos[[#This Row],[Aumento Mexicano]]*2</f>
        <v>1965.23712</v>
      </c>
      <c r="P52" s="1">
        <f>IF(Sueldos[[#This Row],[Calificación]]&gt;=4,Sueldos[[#This Row],[Aumento Mexicano]]*2,0)</f>
        <v>0</v>
      </c>
      <c r="Q52" s="1">
        <f>Sueldos[[#This Row],[Sueldo total]]*3</f>
        <v>76767.075000000012</v>
      </c>
      <c r="R52" s="9">
        <f>(43102-Sueldos[[#This Row],[Fecha de Contratación]])/365</f>
        <v>0.21643835616438356</v>
      </c>
      <c r="S52" s="1">
        <f>Sueldos[[#This Row],[Sueldo total]]/30</f>
        <v>852.9675000000002</v>
      </c>
      <c r="T52" s="1">
        <f>Sueldos[[#This Row],[Salario diario]]*20*Sueldos[[#This Row],[dias del año]]</f>
        <v>3692.2976712328777</v>
      </c>
      <c r="U52" s="1">
        <f>Sueldos[[#This Row],[3 meses de sueldo]]+Sueldos[[#This Row],[20 dias por año]]</f>
        <v>80459.372671232893</v>
      </c>
    </row>
    <row r="53" spans="1:21" x14ac:dyDescent="0.3">
      <c r="A53" t="s">
        <v>936</v>
      </c>
      <c r="B53" t="s">
        <v>880</v>
      </c>
      <c r="C53" t="s">
        <v>186</v>
      </c>
      <c r="D53" s="10">
        <v>42644</v>
      </c>
      <c r="E53" t="s">
        <v>18</v>
      </c>
      <c r="F53">
        <v>3</v>
      </c>
      <c r="G53" s="1">
        <v>8115</v>
      </c>
      <c r="H53" s="1">
        <v>405.75</v>
      </c>
      <c r="I53" s="1">
        <v>243.45</v>
      </c>
      <c r="J53" s="1">
        <v>1217.25</v>
      </c>
      <c r="K53" s="1">
        <v>2840.25</v>
      </c>
      <c r="L53" s="1">
        <v>3002.55</v>
      </c>
      <c r="M53" s="1">
        <f>SUM(Sueldos[[#This Row],[Salario Base]:[Bono General]])</f>
        <v>15824.25</v>
      </c>
      <c r="N53" s="1">
        <f>SUMPRODUCT(Sueldos[[#This Row],[Salario Base]:[Bono General]]*Porcentajes[])</f>
        <v>633.78150000000005</v>
      </c>
      <c r="O53" s="1">
        <f>Sueldos[[#This Row],[Aumento Mexicano]]*2</f>
        <v>1267.5630000000001</v>
      </c>
      <c r="P53" s="1">
        <f>IF(Sueldos[[#This Row],[Calificación]]&gt;=4,Sueldos[[#This Row],[Aumento Mexicano]]*2,0)</f>
        <v>0</v>
      </c>
      <c r="Q53" s="1">
        <f>Sueldos[[#This Row],[Sueldo total]]*3</f>
        <v>47472.75</v>
      </c>
      <c r="R53" s="9">
        <f>(43102-Sueldos[[#This Row],[Fecha de Contratación]])/365</f>
        <v>1.2547945205479452</v>
      </c>
      <c r="S53" s="1">
        <f>Sueldos[[#This Row],[Sueldo total]]/30</f>
        <v>527.47500000000002</v>
      </c>
      <c r="T53" s="1">
        <f>Sueldos[[#This Row],[Salario diario]]*20*Sueldos[[#This Row],[dias del año]]</f>
        <v>13237.454794520547</v>
      </c>
      <c r="U53" s="1">
        <f>Sueldos[[#This Row],[3 meses de sueldo]]+Sueldos[[#This Row],[20 dias por año]]</f>
        <v>60710.204794520549</v>
      </c>
    </row>
    <row r="54" spans="1:21" x14ac:dyDescent="0.3">
      <c r="A54" t="s">
        <v>937</v>
      </c>
      <c r="B54" t="s">
        <v>909</v>
      </c>
      <c r="C54" t="s">
        <v>157</v>
      </c>
      <c r="D54" s="10">
        <v>41364</v>
      </c>
      <c r="E54" t="s">
        <v>15</v>
      </c>
      <c r="F54">
        <v>2</v>
      </c>
      <c r="G54" s="1">
        <v>25467.3</v>
      </c>
      <c r="H54" s="1">
        <v>1528.038</v>
      </c>
      <c r="I54" s="1">
        <v>1782.711</v>
      </c>
      <c r="J54" s="1">
        <v>2292.0569999999998</v>
      </c>
      <c r="K54" s="1">
        <v>7640.19</v>
      </c>
      <c r="L54" s="1">
        <v>9422.9009999999998</v>
      </c>
      <c r="M54" s="1">
        <f>SUM(Sueldos[[#This Row],[Salario Base]:[Bono General]])</f>
        <v>48133.197</v>
      </c>
      <c r="N54" s="1">
        <f>SUMPRODUCT(Sueldos[[#This Row],[Salario Base]:[Bono General]]*Porcentajes[])</f>
        <v>1930.4213399999999</v>
      </c>
      <c r="O54" s="1">
        <f>Sueldos[[#This Row],[Aumento Mexicano]]*2</f>
        <v>3860.8426799999997</v>
      </c>
      <c r="P54" s="1">
        <f>IF(Sueldos[[#This Row],[Calificación]]&gt;=4,Sueldos[[#This Row],[Aumento Mexicano]]*2,0)</f>
        <v>0</v>
      </c>
      <c r="Q54" s="1">
        <f>Sueldos[[#This Row],[Sueldo total]]*3</f>
        <v>144399.59100000001</v>
      </c>
      <c r="R54" s="9">
        <f>(43102-Sueldos[[#This Row],[Fecha de Contratación]])/365</f>
        <v>4.7616438356164386</v>
      </c>
      <c r="S54" s="1">
        <f>Sueldos[[#This Row],[Sueldo total]]/30</f>
        <v>1604.4399000000001</v>
      </c>
      <c r="T54" s="1">
        <f>Sueldos[[#This Row],[Salario diario]]*20*Sueldos[[#This Row],[dias del año]]</f>
        <v>152795.4271890411</v>
      </c>
      <c r="U54" s="1">
        <f>Sueldos[[#This Row],[3 meses de sueldo]]+Sueldos[[#This Row],[20 dias por año]]</f>
        <v>297195.01818904112</v>
      </c>
    </row>
    <row r="55" spans="1:21" x14ac:dyDescent="0.3">
      <c r="A55" t="s">
        <v>938</v>
      </c>
      <c r="B55" t="s">
        <v>880</v>
      </c>
      <c r="C55" t="s">
        <v>198</v>
      </c>
      <c r="D55" s="10">
        <v>42598</v>
      </c>
      <c r="E55" t="s">
        <v>15</v>
      </c>
      <c r="F55">
        <v>2</v>
      </c>
      <c r="G55" s="1">
        <v>28598.400000000001</v>
      </c>
      <c r="H55" s="1">
        <v>1429.92</v>
      </c>
      <c r="I55" s="1">
        <v>1143.9360000000001</v>
      </c>
      <c r="J55" s="1">
        <v>3145.8240000000001</v>
      </c>
      <c r="K55" s="1">
        <v>7435.5840000000007</v>
      </c>
      <c r="L55" s="1">
        <v>11439.36</v>
      </c>
      <c r="M55" s="1">
        <f>SUM(Sueldos[[#This Row],[Salario Base]:[Bono General]])</f>
        <v>53193.024000000005</v>
      </c>
      <c r="N55" s="1">
        <f>SUMPRODUCT(Sueldos[[#This Row],[Salario Base]:[Bono General]]*Porcentajes[])</f>
        <v>2170.6185600000003</v>
      </c>
      <c r="O55" s="1">
        <f>Sueldos[[#This Row],[Aumento Mexicano]]*2</f>
        <v>4341.2371200000007</v>
      </c>
      <c r="P55" s="1">
        <f>IF(Sueldos[[#This Row],[Calificación]]&gt;=4,Sueldos[[#This Row],[Aumento Mexicano]]*2,0)</f>
        <v>0</v>
      </c>
      <c r="Q55" s="1">
        <f>Sueldos[[#This Row],[Sueldo total]]*3</f>
        <v>159579.07200000001</v>
      </c>
      <c r="R55" s="9">
        <f>(43102-Sueldos[[#This Row],[Fecha de Contratación]])/365</f>
        <v>1.3808219178082193</v>
      </c>
      <c r="S55" s="1">
        <f>Sueldos[[#This Row],[Sueldo total]]/30</f>
        <v>1773.1008000000002</v>
      </c>
      <c r="T55" s="1">
        <f>Sueldos[[#This Row],[Salario diario]]*20*Sueldos[[#This Row],[dias del año]]</f>
        <v>48966.728942465765</v>
      </c>
      <c r="U55" s="1">
        <f>Sueldos[[#This Row],[3 meses de sueldo]]+Sueldos[[#This Row],[20 dias por año]]</f>
        <v>208545.80094246578</v>
      </c>
    </row>
    <row r="56" spans="1:21" x14ac:dyDescent="0.3">
      <c r="A56" t="s">
        <v>939</v>
      </c>
      <c r="B56" t="s">
        <v>940</v>
      </c>
      <c r="C56" t="s">
        <v>273</v>
      </c>
      <c r="D56" s="10">
        <v>40782</v>
      </c>
      <c r="E56" t="s">
        <v>27</v>
      </c>
      <c r="F56">
        <v>2</v>
      </c>
      <c r="G56" s="1">
        <v>16262.1</v>
      </c>
      <c r="H56" s="1">
        <v>1138.3470000000002</v>
      </c>
      <c r="I56" s="1">
        <v>1788.8310000000001</v>
      </c>
      <c r="J56" s="1">
        <v>1626.21</v>
      </c>
      <c r="K56" s="1">
        <v>4553.3880000000008</v>
      </c>
      <c r="L56" s="1">
        <v>6016.9769999999999</v>
      </c>
      <c r="M56" s="1">
        <f>SUM(Sueldos[[#This Row],[Salario Base]:[Bono General]])</f>
        <v>31385.852999999996</v>
      </c>
      <c r="N56" s="1">
        <f>SUMPRODUCT(Sueldos[[#This Row],[Salario Base]:[Bono General]]*Porcentajes[])</f>
        <v>1266.8175900000001</v>
      </c>
      <c r="O56" s="1">
        <f>Sueldos[[#This Row],[Aumento Mexicano]]*2</f>
        <v>2533.6351800000002</v>
      </c>
      <c r="P56" s="1">
        <f>IF(Sueldos[[#This Row],[Calificación]]&gt;=4,Sueldos[[#This Row],[Aumento Mexicano]]*2,0)</f>
        <v>0</v>
      </c>
      <c r="Q56" s="1">
        <f>Sueldos[[#This Row],[Sueldo total]]*3</f>
        <v>94157.558999999979</v>
      </c>
      <c r="R56" s="9">
        <f>(43102-Sueldos[[#This Row],[Fecha de Contratación]])/365</f>
        <v>6.3561643835616435</v>
      </c>
      <c r="S56" s="1">
        <f>Sueldos[[#This Row],[Sueldo total]]/30</f>
        <v>1046.1950999999999</v>
      </c>
      <c r="T56" s="1">
        <f>Sueldos[[#This Row],[Salario diario]]*20*Sueldos[[#This Row],[dias del año]]</f>
        <v>132995.76065753424</v>
      </c>
      <c r="U56" s="1">
        <f>Sueldos[[#This Row],[3 meses de sueldo]]+Sueldos[[#This Row],[20 dias por año]]</f>
        <v>227153.31965753422</v>
      </c>
    </row>
    <row r="57" spans="1:21" x14ac:dyDescent="0.3">
      <c r="A57" t="s">
        <v>941</v>
      </c>
      <c r="B57" t="s">
        <v>1087</v>
      </c>
      <c r="C57" t="s">
        <v>353</v>
      </c>
      <c r="D57" s="10">
        <v>42583</v>
      </c>
      <c r="E57" t="s">
        <v>27</v>
      </c>
      <c r="F57">
        <v>3</v>
      </c>
      <c r="G57" s="1">
        <v>21338</v>
      </c>
      <c r="H57" s="1">
        <v>1280.28</v>
      </c>
      <c r="I57" s="1">
        <v>2133.8000000000002</v>
      </c>
      <c r="J57" s="1">
        <v>2560.56</v>
      </c>
      <c r="K57" s="1">
        <v>6401.4</v>
      </c>
      <c r="L57" s="1">
        <v>7681.6799999999994</v>
      </c>
      <c r="M57" s="1">
        <f>SUM(Sueldos[[#This Row],[Salario Base]:[Bono General]])</f>
        <v>41395.72</v>
      </c>
      <c r="N57" s="1">
        <f>SUMPRODUCT(Sueldos[[#This Row],[Salario Base]:[Bono General]]*Porcentajes[])</f>
        <v>1660.0963999999999</v>
      </c>
      <c r="O57" s="1">
        <f>Sueldos[[#This Row],[Aumento Mexicano]]*2</f>
        <v>3320.1927999999998</v>
      </c>
      <c r="P57" s="1">
        <f>IF(Sueldos[[#This Row],[Calificación]]&gt;=4,Sueldos[[#This Row],[Aumento Mexicano]]*2,0)</f>
        <v>0</v>
      </c>
      <c r="Q57" s="1">
        <f>Sueldos[[#This Row],[Sueldo total]]*3</f>
        <v>124187.16</v>
      </c>
      <c r="R57" s="9">
        <f>(43102-Sueldos[[#This Row],[Fecha de Contratación]])/365</f>
        <v>1.4219178082191781</v>
      </c>
      <c r="S57" s="1">
        <f>Sueldos[[#This Row],[Sueldo total]]/30</f>
        <v>1379.8573333333334</v>
      </c>
      <c r="T57" s="1">
        <f>Sueldos[[#This Row],[Salario diario]]*20*Sueldos[[#This Row],[dias del año]]</f>
        <v>39240.874301369862</v>
      </c>
      <c r="U57" s="1">
        <f>Sueldos[[#This Row],[3 meses de sueldo]]+Sueldos[[#This Row],[20 dias por año]]</f>
        <v>163428.03430136986</v>
      </c>
    </row>
    <row r="58" spans="1:21" x14ac:dyDescent="0.3">
      <c r="A58" t="s">
        <v>942</v>
      </c>
      <c r="B58" t="s">
        <v>898</v>
      </c>
      <c r="C58" t="s">
        <v>168</v>
      </c>
      <c r="D58" s="10">
        <v>42716</v>
      </c>
      <c r="E58" t="s">
        <v>15</v>
      </c>
      <c r="F58">
        <v>4</v>
      </c>
      <c r="G58" s="1">
        <v>24823.7</v>
      </c>
      <c r="H58" s="1">
        <v>2234.1329999999998</v>
      </c>
      <c r="I58" s="1">
        <v>2482.3700000000003</v>
      </c>
      <c r="J58" s="1">
        <v>496.47400000000005</v>
      </c>
      <c r="K58" s="1">
        <v>9681.2430000000004</v>
      </c>
      <c r="L58" s="1">
        <v>8440.0580000000009</v>
      </c>
      <c r="M58" s="1">
        <f>SUM(Sueldos[[#This Row],[Salario Base]:[Bono General]])</f>
        <v>48157.978000000003</v>
      </c>
      <c r="N58" s="1">
        <f>SUMPRODUCT(Sueldos[[#This Row],[Salario Base]:[Bono General]]*Porcentajes[])</f>
        <v>1884.1188300000003</v>
      </c>
      <c r="O58" s="1">
        <f>Sueldos[[#This Row],[Aumento Mexicano]]*2</f>
        <v>3768.2376600000007</v>
      </c>
      <c r="P58" s="1">
        <f>IF(Sueldos[[#This Row],[Calificación]]&gt;=4,Sueldos[[#This Row],[Aumento Mexicano]]*2,0)</f>
        <v>3768.2376600000007</v>
      </c>
      <c r="Q58" s="1">
        <f>Sueldos[[#This Row],[Sueldo total]]*3</f>
        <v>144473.93400000001</v>
      </c>
      <c r="R58" s="9">
        <f>(43102-Sueldos[[#This Row],[Fecha de Contratación]])/365</f>
        <v>1.0575342465753426</v>
      </c>
      <c r="S58" s="1">
        <f>Sueldos[[#This Row],[Sueldo total]]/30</f>
        <v>1605.2659333333334</v>
      </c>
      <c r="T58" s="1">
        <f>Sueldos[[#This Row],[Salario diario]]*20*Sueldos[[#This Row],[dias del año]]</f>
        <v>33952.473987214616</v>
      </c>
      <c r="U58" s="1">
        <f>Sueldos[[#This Row],[3 meses de sueldo]]+Sueldos[[#This Row],[20 dias por año]]</f>
        <v>178426.40798721462</v>
      </c>
    </row>
    <row r="59" spans="1:21" x14ac:dyDescent="0.3">
      <c r="A59" t="s">
        <v>943</v>
      </c>
      <c r="B59" t="s">
        <v>880</v>
      </c>
      <c r="C59" t="s">
        <v>55</v>
      </c>
      <c r="D59" s="10">
        <v>41269</v>
      </c>
      <c r="E59" t="s">
        <v>18</v>
      </c>
      <c r="F59">
        <v>3</v>
      </c>
      <c r="G59" s="1">
        <v>15317</v>
      </c>
      <c r="H59" s="1">
        <v>1072.19</v>
      </c>
      <c r="I59" s="1">
        <v>1684.8700000000001</v>
      </c>
      <c r="J59" s="1">
        <v>2144.38</v>
      </c>
      <c r="K59" s="1">
        <v>5973.63</v>
      </c>
      <c r="L59" s="1">
        <v>3982.42</v>
      </c>
      <c r="M59" s="1">
        <f>SUM(Sueldos[[#This Row],[Salario Base]:[Bono General]])</f>
        <v>30174.489999999998</v>
      </c>
      <c r="N59" s="1">
        <f>SUMPRODUCT(Sueldos[[#This Row],[Salario Base]:[Bono General]]*Porcentajes[])</f>
        <v>1156.4335000000001</v>
      </c>
      <c r="O59" s="1">
        <f>Sueldos[[#This Row],[Aumento Mexicano]]*2</f>
        <v>2312.8670000000002</v>
      </c>
      <c r="P59" s="1">
        <f>IF(Sueldos[[#This Row],[Calificación]]&gt;=4,Sueldos[[#This Row],[Aumento Mexicano]]*2,0)</f>
        <v>0</v>
      </c>
      <c r="Q59" s="1">
        <f>Sueldos[[#This Row],[Sueldo total]]*3</f>
        <v>90523.47</v>
      </c>
      <c r="R59" s="9">
        <f>(43102-Sueldos[[#This Row],[Fecha de Contratación]])/365</f>
        <v>5.021917808219178</v>
      </c>
      <c r="S59" s="1">
        <f>Sueldos[[#This Row],[Sueldo total]]/30</f>
        <v>1005.8163333333333</v>
      </c>
      <c r="T59" s="1">
        <f>Sueldos[[#This Row],[Salario diario]]*20*Sueldos[[#This Row],[dias del año]]</f>
        <v>101022.53912328767</v>
      </c>
      <c r="U59" s="1">
        <f>Sueldos[[#This Row],[3 meses de sueldo]]+Sueldos[[#This Row],[20 dias por año]]</f>
        <v>191546.00912328769</v>
      </c>
    </row>
    <row r="60" spans="1:21" x14ac:dyDescent="0.3">
      <c r="A60" t="s">
        <v>944</v>
      </c>
      <c r="B60" t="s">
        <v>898</v>
      </c>
      <c r="C60" t="s">
        <v>921</v>
      </c>
      <c r="D60" s="10">
        <v>42676</v>
      </c>
      <c r="E60" t="s">
        <v>15</v>
      </c>
      <c r="F60">
        <v>1</v>
      </c>
      <c r="G60" s="1">
        <v>24462.75</v>
      </c>
      <c r="H60" s="1">
        <v>2446.2750000000001</v>
      </c>
      <c r="I60" s="1">
        <v>3180.1575000000003</v>
      </c>
      <c r="J60" s="1">
        <v>3180.1575000000003</v>
      </c>
      <c r="K60" s="1">
        <v>6115.6875</v>
      </c>
      <c r="L60" s="1">
        <v>9051.2175000000007</v>
      </c>
      <c r="M60" s="1">
        <f>SUM(Sueldos[[#This Row],[Salario Base]:[Bono General]])</f>
        <v>48436.245000000003</v>
      </c>
      <c r="N60" s="1">
        <f>SUMPRODUCT(Sueldos[[#This Row],[Salario Base]:[Bono General]]*Porcentajes[])</f>
        <v>1983.9290249999999</v>
      </c>
      <c r="O60" s="1">
        <f>Sueldos[[#This Row],[Aumento Mexicano]]*2</f>
        <v>3967.8580499999998</v>
      </c>
      <c r="P60" s="1">
        <f>IF(Sueldos[[#This Row],[Calificación]]&gt;=4,Sueldos[[#This Row],[Aumento Mexicano]]*2,0)</f>
        <v>0</v>
      </c>
      <c r="Q60" s="1">
        <f>Sueldos[[#This Row],[Sueldo total]]*3</f>
        <v>145308.73500000002</v>
      </c>
      <c r="R60" s="9">
        <f>(43102-Sueldos[[#This Row],[Fecha de Contratación]])/365</f>
        <v>1.167123287671233</v>
      </c>
      <c r="S60" s="1">
        <f>Sueldos[[#This Row],[Sueldo total]]/30</f>
        <v>1614.5415</v>
      </c>
      <c r="T60" s="1">
        <f>Sueldos[[#This Row],[Salario diario]]*20*Sueldos[[#This Row],[dias del año]]</f>
        <v>37687.379671232884</v>
      </c>
      <c r="U60" s="1">
        <f>Sueldos[[#This Row],[3 meses de sueldo]]+Sueldos[[#This Row],[20 dias por año]]</f>
        <v>182996.11467123291</v>
      </c>
    </row>
    <row r="61" spans="1:21" x14ac:dyDescent="0.3">
      <c r="A61" t="s">
        <v>945</v>
      </c>
      <c r="B61" t="s">
        <v>883</v>
      </c>
      <c r="C61" t="s">
        <v>114</v>
      </c>
      <c r="D61" s="10">
        <v>42232</v>
      </c>
      <c r="E61" t="s">
        <v>18</v>
      </c>
      <c r="F61">
        <v>4</v>
      </c>
      <c r="G61" s="1">
        <v>16084.2</v>
      </c>
      <c r="H61" s="1">
        <v>965.05200000000002</v>
      </c>
      <c r="I61" s="1">
        <v>1447.578</v>
      </c>
      <c r="J61" s="1">
        <v>965.05200000000002</v>
      </c>
      <c r="K61" s="1">
        <v>4181.8920000000007</v>
      </c>
      <c r="L61" s="1">
        <v>5468.6280000000006</v>
      </c>
      <c r="M61" s="1">
        <f>SUM(Sueldos[[#This Row],[Salario Base]:[Bono General]])</f>
        <v>29112.402000000002</v>
      </c>
      <c r="N61" s="1">
        <f>SUMPRODUCT(Sueldos[[#This Row],[Salario Base]:[Bono General]]*Porcentajes[])</f>
        <v>1154.8455600000002</v>
      </c>
      <c r="O61" s="1">
        <f>Sueldos[[#This Row],[Aumento Mexicano]]*2</f>
        <v>2309.6911200000004</v>
      </c>
      <c r="P61" s="1">
        <f>IF(Sueldos[[#This Row],[Calificación]]&gt;=4,Sueldos[[#This Row],[Aumento Mexicano]]*2,0)</f>
        <v>2309.6911200000004</v>
      </c>
      <c r="Q61" s="1">
        <f>Sueldos[[#This Row],[Sueldo total]]*3</f>
        <v>87337.206000000006</v>
      </c>
      <c r="R61" s="9">
        <f>(43102-Sueldos[[#This Row],[Fecha de Contratación]])/365</f>
        <v>2.3835616438356166</v>
      </c>
      <c r="S61" s="1">
        <f>Sueldos[[#This Row],[Sueldo total]]/30</f>
        <v>970.41340000000002</v>
      </c>
      <c r="T61" s="1">
        <f>Sueldos[[#This Row],[Salario diario]]*20*Sueldos[[#This Row],[dias del año]]</f>
        <v>46260.803178082198</v>
      </c>
      <c r="U61" s="1">
        <f>Sueldos[[#This Row],[3 meses de sueldo]]+Sueldos[[#This Row],[20 dias por año]]</f>
        <v>133598.0091780822</v>
      </c>
    </row>
    <row r="62" spans="1:21" x14ac:dyDescent="0.3">
      <c r="A62" t="s">
        <v>946</v>
      </c>
      <c r="B62" t="s">
        <v>880</v>
      </c>
      <c r="C62" t="s">
        <v>317</v>
      </c>
      <c r="D62" s="10">
        <v>42810</v>
      </c>
      <c r="E62" t="s">
        <v>15</v>
      </c>
      <c r="F62">
        <v>2</v>
      </c>
      <c r="G62" s="1">
        <v>25673.4</v>
      </c>
      <c r="H62" s="1">
        <v>2567.34</v>
      </c>
      <c r="I62" s="1">
        <v>513.46800000000007</v>
      </c>
      <c r="J62" s="1">
        <v>513.46800000000007</v>
      </c>
      <c r="K62" s="1">
        <v>9242.4240000000009</v>
      </c>
      <c r="L62" s="1">
        <v>9755.8919999999998</v>
      </c>
      <c r="M62" s="1">
        <f>SUM(Sueldos[[#This Row],[Salario Base]:[Bono General]])</f>
        <v>48265.992000000006</v>
      </c>
      <c r="N62" s="1">
        <f>SUMPRODUCT(Sueldos[[#This Row],[Salario Base]:[Bono General]]*Porcentajes[])</f>
        <v>1930.63968</v>
      </c>
      <c r="O62" s="1">
        <f>Sueldos[[#This Row],[Aumento Mexicano]]*2</f>
        <v>3861.27936</v>
      </c>
      <c r="P62" s="1">
        <f>IF(Sueldos[[#This Row],[Calificación]]&gt;=4,Sueldos[[#This Row],[Aumento Mexicano]]*2,0)</f>
        <v>0</v>
      </c>
      <c r="Q62" s="1">
        <f>Sueldos[[#This Row],[Sueldo total]]*3</f>
        <v>144797.97600000002</v>
      </c>
      <c r="R62" s="9">
        <f>(43102-Sueldos[[#This Row],[Fecha de Contratación]])/365</f>
        <v>0.8</v>
      </c>
      <c r="S62" s="1">
        <f>Sueldos[[#This Row],[Sueldo total]]/30</f>
        <v>1608.8664000000001</v>
      </c>
      <c r="T62" s="1">
        <f>Sueldos[[#This Row],[Salario diario]]*20*Sueldos[[#This Row],[dias del año]]</f>
        <v>25741.862400000002</v>
      </c>
      <c r="U62" s="1">
        <f>Sueldos[[#This Row],[3 meses de sueldo]]+Sueldos[[#This Row],[20 dias por año]]</f>
        <v>170539.83840000004</v>
      </c>
    </row>
    <row r="63" spans="1:21" x14ac:dyDescent="0.3">
      <c r="A63" t="s">
        <v>947</v>
      </c>
      <c r="B63" t="s">
        <v>880</v>
      </c>
      <c r="C63" t="s">
        <v>186</v>
      </c>
      <c r="D63" s="10">
        <v>40672</v>
      </c>
      <c r="E63" t="s">
        <v>18</v>
      </c>
      <c r="F63">
        <v>3</v>
      </c>
      <c r="G63" s="1">
        <v>9206</v>
      </c>
      <c r="H63" s="1">
        <v>552.36</v>
      </c>
      <c r="I63" s="1">
        <v>828.54</v>
      </c>
      <c r="J63" s="1">
        <v>276.18</v>
      </c>
      <c r="K63" s="1">
        <v>3222.1</v>
      </c>
      <c r="L63" s="1">
        <v>2301.5</v>
      </c>
      <c r="M63" s="1">
        <f>SUM(Sueldos[[#This Row],[Salario Base]:[Bono General]])</f>
        <v>16386.68</v>
      </c>
      <c r="N63" s="1">
        <f>SUMPRODUCT(Sueldos[[#This Row],[Salario Base]:[Bono General]]*Porcentajes[])</f>
        <v>614.04020000000003</v>
      </c>
      <c r="O63" s="1">
        <f>Sueldos[[#This Row],[Aumento Mexicano]]*2</f>
        <v>1228.0804000000001</v>
      </c>
      <c r="P63" s="1">
        <f>IF(Sueldos[[#This Row],[Calificación]]&gt;=4,Sueldos[[#This Row],[Aumento Mexicano]]*2,0)</f>
        <v>0</v>
      </c>
      <c r="Q63" s="1">
        <f>Sueldos[[#This Row],[Sueldo total]]*3</f>
        <v>49160.04</v>
      </c>
      <c r="R63" s="9">
        <f>(43102-Sueldos[[#This Row],[Fecha de Contratación]])/365</f>
        <v>6.6575342465753424</v>
      </c>
      <c r="S63" s="1">
        <f>Sueldos[[#This Row],[Sueldo total]]/30</f>
        <v>546.22266666666667</v>
      </c>
      <c r="T63" s="1">
        <f>Sueldos[[#This Row],[Salario diario]]*20*Sueldos[[#This Row],[dias del año]]</f>
        <v>72729.922191780817</v>
      </c>
      <c r="U63" s="1">
        <f>Sueldos[[#This Row],[3 meses de sueldo]]+Sueldos[[#This Row],[20 dias por año]]</f>
        <v>121889.96219178083</v>
      </c>
    </row>
    <row r="64" spans="1:21" x14ac:dyDescent="0.3">
      <c r="A64" t="s">
        <v>948</v>
      </c>
      <c r="B64" t="s">
        <v>909</v>
      </c>
      <c r="C64" t="s">
        <v>52</v>
      </c>
      <c r="D64" s="10">
        <v>41891</v>
      </c>
      <c r="E64" t="s">
        <v>53</v>
      </c>
      <c r="F64">
        <v>4</v>
      </c>
      <c r="G64" s="1">
        <v>87215.700000000012</v>
      </c>
      <c r="H64" s="1">
        <v>5232.9420000000009</v>
      </c>
      <c r="I64" s="1">
        <v>12210.198000000002</v>
      </c>
      <c r="J64" s="1">
        <v>5232.9420000000009</v>
      </c>
      <c r="K64" s="1">
        <v>31397.652000000002</v>
      </c>
      <c r="L64" s="1">
        <v>33141.966000000008</v>
      </c>
      <c r="M64" s="1">
        <f>SUM(Sueldos[[#This Row],[Salario Base]:[Bono General]])</f>
        <v>174431.40000000002</v>
      </c>
      <c r="N64" s="1">
        <f>SUMPRODUCT(Sueldos[[#This Row],[Salario Base]:[Bono General]]*Porcentajes[])</f>
        <v>6942.3697200000015</v>
      </c>
      <c r="O64" s="1">
        <f>Sueldos[[#This Row],[Aumento Mexicano]]*2</f>
        <v>13884.739440000003</v>
      </c>
      <c r="P64" s="1">
        <f>IF(Sueldos[[#This Row],[Calificación]]&gt;=4,Sueldos[[#This Row],[Aumento Mexicano]]*2,0)</f>
        <v>13884.739440000003</v>
      </c>
      <c r="Q64" s="1">
        <f>Sueldos[[#This Row],[Sueldo total]]*3</f>
        <v>523294.20000000007</v>
      </c>
      <c r="R64" s="9">
        <f>(43102-Sueldos[[#This Row],[Fecha de Contratación]])/365</f>
        <v>3.3178082191780822</v>
      </c>
      <c r="S64" s="1">
        <f>Sueldos[[#This Row],[Sueldo total]]/30</f>
        <v>5814.380000000001</v>
      </c>
      <c r="T64" s="1">
        <f>Sueldos[[#This Row],[Salario diario]]*20*Sueldos[[#This Row],[dias del año]]</f>
        <v>385819.9550684932</v>
      </c>
      <c r="U64" s="1">
        <f>Sueldos[[#This Row],[3 meses de sueldo]]+Sueldos[[#This Row],[20 dias por año]]</f>
        <v>909114.15506849322</v>
      </c>
    </row>
    <row r="65" spans="1:21" x14ac:dyDescent="0.3">
      <c r="A65" t="s">
        <v>949</v>
      </c>
      <c r="B65" t="s">
        <v>880</v>
      </c>
      <c r="C65" t="s">
        <v>160</v>
      </c>
      <c r="D65" s="10">
        <v>42281</v>
      </c>
      <c r="E65" t="s">
        <v>50</v>
      </c>
      <c r="F65">
        <v>3</v>
      </c>
      <c r="G65" s="1">
        <v>42831</v>
      </c>
      <c r="H65" s="1">
        <v>3854.79</v>
      </c>
      <c r="I65" s="1">
        <v>2141.5500000000002</v>
      </c>
      <c r="J65" s="1">
        <v>4283.1000000000004</v>
      </c>
      <c r="K65" s="1">
        <v>11992.68</v>
      </c>
      <c r="L65" s="1">
        <v>16704.09</v>
      </c>
      <c r="M65" s="1">
        <f>SUM(Sueldos[[#This Row],[Salario Base]:[Bono General]])</f>
        <v>81807.210000000006</v>
      </c>
      <c r="N65" s="1">
        <f>SUMPRODUCT(Sueldos[[#This Row],[Salario Base]:[Bono General]]*Porcentajes[])</f>
        <v>3345.1011000000003</v>
      </c>
      <c r="O65" s="1">
        <f>Sueldos[[#This Row],[Aumento Mexicano]]*2</f>
        <v>6690.2022000000006</v>
      </c>
      <c r="P65" s="1">
        <f>IF(Sueldos[[#This Row],[Calificación]]&gt;=4,Sueldos[[#This Row],[Aumento Mexicano]]*2,0)</f>
        <v>0</v>
      </c>
      <c r="Q65" s="1">
        <f>Sueldos[[#This Row],[Sueldo total]]*3</f>
        <v>245421.63</v>
      </c>
      <c r="R65" s="9">
        <f>(43102-Sueldos[[#This Row],[Fecha de Contratación]])/365</f>
        <v>2.2493150684931509</v>
      </c>
      <c r="S65" s="1">
        <f>Sueldos[[#This Row],[Sueldo total]]/30</f>
        <v>2726.9070000000002</v>
      </c>
      <c r="T65" s="1">
        <f>Sueldos[[#This Row],[Salario diario]]*20*Sueldos[[#This Row],[dias del año]]</f>
        <v>122673.46010958905</v>
      </c>
      <c r="U65" s="1">
        <f>Sueldos[[#This Row],[3 meses de sueldo]]+Sueldos[[#This Row],[20 dias por año]]</f>
        <v>368095.09010958904</v>
      </c>
    </row>
    <row r="66" spans="1:21" x14ac:dyDescent="0.3">
      <c r="A66" t="s">
        <v>950</v>
      </c>
      <c r="B66" t="s">
        <v>926</v>
      </c>
      <c r="C66" t="s">
        <v>193</v>
      </c>
      <c r="D66" s="10">
        <v>42217</v>
      </c>
      <c r="E66" t="s">
        <v>15</v>
      </c>
      <c r="F66">
        <v>2</v>
      </c>
      <c r="G66" s="1">
        <v>24055.200000000001</v>
      </c>
      <c r="H66" s="1">
        <v>1924.4160000000002</v>
      </c>
      <c r="I66" s="1">
        <v>2886.6239999999998</v>
      </c>
      <c r="J66" s="1">
        <v>240.55200000000002</v>
      </c>
      <c r="K66" s="1">
        <v>6013.8</v>
      </c>
      <c r="L66" s="1">
        <v>7697.6640000000007</v>
      </c>
      <c r="M66" s="1">
        <f>SUM(Sueldos[[#This Row],[Salario Base]:[Bono General]])</f>
        <v>42818.256000000008</v>
      </c>
      <c r="N66" s="1">
        <f>SUMPRODUCT(Sueldos[[#This Row],[Salario Base]:[Bono General]]*Porcentajes[])</f>
        <v>1683.864</v>
      </c>
      <c r="O66" s="1">
        <f>Sueldos[[#This Row],[Aumento Mexicano]]*2</f>
        <v>3367.7280000000001</v>
      </c>
      <c r="P66" s="1">
        <f>IF(Sueldos[[#This Row],[Calificación]]&gt;=4,Sueldos[[#This Row],[Aumento Mexicano]]*2,0)</f>
        <v>0</v>
      </c>
      <c r="Q66" s="1">
        <f>Sueldos[[#This Row],[Sueldo total]]*3</f>
        <v>128454.76800000003</v>
      </c>
      <c r="R66" s="9">
        <f>(43102-Sueldos[[#This Row],[Fecha de Contratación]])/365</f>
        <v>2.4246575342465753</v>
      </c>
      <c r="S66" s="1">
        <f>Sueldos[[#This Row],[Sueldo total]]/30</f>
        <v>1427.2752000000003</v>
      </c>
      <c r="T66" s="1">
        <f>Sueldos[[#This Row],[Salario diario]]*20*Sueldos[[#This Row],[dias del año]]</f>
        <v>69213.071342465759</v>
      </c>
      <c r="U66" s="1">
        <f>Sueldos[[#This Row],[3 meses de sueldo]]+Sueldos[[#This Row],[20 dias por año]]</f>
        <v>197667.8393424658</v>
      </c>
    </row>
    <row r="67" spans="1:21" x14ac:dyDescent="0.3">
      <c r="A67" t="s">
        <v>951</v>
      </c>
      <c r="B67" t="s">
        <v>880</v>
      </c>
      <c r="C67" t="s">
        <v>17</v>
      </c>
      <c r="D67" s="10">
        <v>42549</v>
      </c>
      <c r="E67" t="s">
        <v>18</v>
      </c>
      <c r="F67">
        <v>3</v>
      </c>
      <c r="G67" s="1">
        <v>8492</v>
      </c>
      <c r="H67" s="1">
        <v>594.44000000000005</v>
      </c>
      <c r="I67" s="1">
        <v>1273.8</v>
      </c>
      <c r="J67" s="1">
        <v>424.6</v>
      </c>
      <c r="K67" s="1">
        <v>2462.6799999999998</v>
      </c>
      <c r="L67" s="1">
        <v>3142.04</v>
      </c>
      <c r="M67" s="1">
        <f>SUM(Sueldos[[#This Row],[Salario Base]:[Bono General]])</f>
        <v>16389.560000000001</v>
      </c>
      <c r="N67" s="1">
        <f>SUMPRODUCT(Sueldos[[#This Row],[Salario Base]:[Bono General]]*Porcentajes[])</f>
        <v>656.4316</v>
      </c>
      <c r="O67" s="1">
        <f>Sueldos[[#This Row],[Aumento Mexicano]]*2</f>
        <v>1312.8632</v>
      </c>
      <c r="P67" s="1">
        <f>IF(Sueldos[[#This Row],[Calificación]]&gt;=4,Sueldos[[#This Row],[Aumento Mexicano]]*2,0)</f>
        <v>0</v>
      </c>
      <c r="Q67" s="1">
        <f>Sueldos[[#This Row],[Sueldo total]]*3</f>
        <v>49168.680000000008</v>
      </c>
      <c r="R67" s="9">
        <f>(43102-Sueldos[[#This Row],[Fecha de Contratación]])/365</f>
        <v>1.515068493150685</v>
      </c>
      <c r="S67" s="1">
        <f>Sueldos[[#This Row],[Sueldo total]]/30</f>
        <v>546.31866666666667</v>
      </c>
      <c r="T67" s="1">
        <f>Sueldos[[#This Row],[Salario diario]]*20*Sueldos[[#This Row],[dias del año]]</f>
        <v>16554.203981735162</v>
      </c>
      <c r="U67" s="1">
        <f>Sueldos[[#This Row],[3 meses de sueldo]]+Sueldos[[#This Row],[20 dias por año]]</f>
        <v>65722.883981735169</v>
      </c>
    </row>
    <row r="68" spans="1:21" x14ac:dyDescent="0.3">
      <c r="A68" t="s">
        <v>952</v>
      </c>
      <c r="B68" t="s">
        <v>880</v>
      </c>
      <c r="C68" t="s">
        <v>75</v>
      </c>
      <c r="D68" s="10">
        <v>42556</v>
      </c>
      <c r="E68" t="s">
        <v>27</v>
      </c>
      <c r="F68">
        <v>2</v>
      </c>
      <c r="G68" s="1">
        <v>16329.6</v>
      </c>
      <c r="H68" s="1">
        <v>1306.3680000000002</v>
      </c>
      <c r="I68" s="1">
        <v>163.29600000000002</v>
      </c>
      <c r="J68" s="1">
        <v>326.59200000000004</v>
      </c>
      <c r="K68" s="1">
        <v>4082.4</v>
      </c>
      <c r="L68" s="1">
        <v>4408.9920000000002</v>
      </c>
      <c r="M68" s="1">
        <f>SUM(Sueldos[[#This Row],[Salario Base]:[Bono General]])</f>
        <v>26617.248</v>
      </c>
      <c r="N68" s="1">
        <f>SUMPRODUCT(Sueldos[[#This Row],[Salario Base]:[Bono General]]*Porcentajes[])</f>
        <v>1022.23296</v>
      </c>
      <c r="O68" s="1">
        <f>Sueldos[[#This Row],[Aumento Mexicano]]*2</f>
        <v>2044.4659200000001</v>
      </c>
      <c r="P68" s="1">
        <f>IF(Sueldos[[#This Row],[Calificación]]&gt;=4,Sueldos[[#This Row],[Aumento Mexicano]]*2,0)</f>
        <v>0</v>
      </c>
      <c r="Q68" s="1">
        <f>Sueldos[[#This Row],[Sueldo total]]*3</f>
        <v>79851.744000000006</v>
      </c>
      <c r="R68" s="9">
        <f>(43102-Sueldos[[#This Row],[Fecha de Contratación]])/365</f>
        <v>1.4958904109589042</v>
      </c>
      <c r="S68" s="1">
        <f>Sueldos[[#This Row],[Sueldo total]]/30</f>
        <v>887.24159999999995</v>
      </c>
      <c r="T68" s="1">
        <f>Sueldos[[#This Row],[Salario diario]]*20*Sueldos[[#This Row],[dias del año]]</f>
        <v>26544.32403287671</v>
      </c>
      <c r="U68" s="1">
        <f>Sueldos[[#This Row],[3 meses de sueldo]]+Sueldos[[#This Row],[20 dias por año]]</f>
        <v>106396.06803287672</v>
      </c>
    </row>
    <row r="69" spans="1:21" x14ac:dyDescent="0.3">
      <c r="A69" t="s">
        <v>953</v>
      </c>
      <c r="B69" t="s">
        <v>895</v>
      </c>
      <c r="C69" t="s">
        <v>255</v>
      </c>
      <c r="D69" s="10">
        <v>40995</v>
      </c>
      <c r="E69" t="s">
        <v>18</v>
      </c>
      <c r="F69">
        <v>3</v>
      </c>
      <c r="G69" s="1">
        <v>12530</v>
      </c>
      <c r="H69" s="1">
        <v>1127.7</v>
      </c>
      <c r="I69" s="1">
        <v>1378.3</v>
      </c>
      <c r="J69" s="1">
        <v>877.10000000000014</v>
      </c>
      <c r="K69" s="1">
        <v>4510.8</v>
      </c>
      <c r="L69" s="1">
        <v>4009.6</v>
      </c>
      <c r="M69" s="1">
        <f>SUM(Sueldos[[#This Row],[Salario Base]:[Bono General]])</f>
        <v>24433.5</v>
      </c>
      <c r="N69" s="1">
        <f>SUMPRODUCT(Sueldos[[#This Row],[Salario Base]:[Bono General]]*Porcentajes[])</f>
        <v>958.54500000000007</v>
      </c>
      <c r="O69" s="1">
        <f>Sueldos[[#This Row],[Aumento Mexicano]]*2</f>
        <v>1917.0900000000001</v>
      </c>
      <c r="P69" s="1">
        <f>IF(Sueldos[[#This Row],[Calificación]]&gt;=4,Sueldos[[#This Row],[Aumento Mexicano]]*2,0)</f>
        <v>0</v>
      </c>
      <c r="Q69" s="1">
        <f>Sueldos[[#This Row],[Sueldo total]]*3</f>
        <v>73300.5</v>
      </c>
      <c r="R69" s="9">
        <f>(43102-Sueldos[[#This Row],[Fecha de Contratación]])/365</f>
        <v>5.7726027397260271</v>
      </c>
      <c r="S69" s="1">
        <f>Sueldos[[#This Row],[Sueldo total]]/30</f>
        <v>814.45</v>
      </c>
      <c r="T69" s="1">
        <f>Sueldos[[#This Row],[Salario diario]]*20*Sueldos[[#This Row],[dias del año]]</f>
        <v>94029.926027397261</v>
      </c>
      <c r="U69" s="1">
        <f>Sueldos[[#This Row],[3 meses de sueldo]]+Sueldos[[#This Row],[20 dias por año]]</f>
        <v>167330.42602739728</v>
      </c>
    </row>
    <row r="70" spans="1:21" x14ac:dyDescent="0.3">
      <c r="A70" t="s">
        <v>954</v>
      </c>
      <c r="B70" t="s">
        <v>880</v>
      </c>
      <c r="C70" t="s">
        <v>100</v>
      </c>
      <c r="D70" s="10">
        <v>42864</v>
      </c>
      <c r="E70" t="s">
        <v>27</v>
      </c>
      <c r="F70">
        <v>4</v>
      </c>
      <c r="G70" s="1">
        <v>21159.600000000002</v>
      </c>
      <c r="H70" s="1">
        <v>1481.1720000000003</v>
      </c>
      <c r="I70" s="1">
        <v>1692.7680000000003</v>
      </c>
      <c r="J70" s="1">
        <v>2115.9600000000005</v>
      </c>
      <c r="K70" s="1">
        <v>5289.9000000000005</v>
      </c>
      <c r="L70" s="1">
        <v>6347.88</v>
      </c>
      <c r="M70" s="1">
        <f>SUM(Sueldos[[#This Row],[Salario Base]:[Bono General]])</f>
        <v>38087.279999999999</v>
      </c>
      <c r="N70" s="1">
        <f>SUMPRODUCT(Sueldos[[#This Row],[Salario Base]:[Bono General]]*Porcentajes[])</f>
        <v>1500.2156399999999</v>
      </c>
      <c r="O70" s="1">
        <f>Sueldos[[#This Row],[Aumento Mexicano]]*2</f>
        <v>3000.4312799999998</v>
      </c>
      <c r="P70" s="1">
        <f>IF(Sueldos[[#This Row],[Calificación]]&gt;=4,Sueldos[[#This Row],[Aumento Mexicano]]*2,0)</f>
        <v>3000.4312799999998</v>
      </c>
      <c r="Q70" s="1">
        <f>Sueldos[[#This Row],[Sueldo total]]*3</f>
        <v>114261.84</v>
      </c>
      <c r="R70" s="9">
        <f>(43102-Sueldos[[#This Row],[Fecha de Contratación]])/365</f>
        <v>0.65205479452054793</v>
      </c>
      <c r="S70" s="1">
        <f>Sueldos[[#This Row],[Sueldo total]]/30</f>
        <v>1269.576</v>
      </c>
      <c r="T70" s="1">
        <f>Sueldos[[#This Row],[Salario diario]]*20*Sueldos[[#This Row],[dias del año]]</f>
        <v>16556.662356164383</v>
      </c>
      <c r="U70" s="1">
        <f>Sueldos[[#This Row],[3 meses de sueldo]]+Sueldos[[#This Row],[20 dias por año]]</f>
        <v>130818.50235616438</v>
      </c>
    </row>
    <row r="71" spans="1:21" x14ac:dyDescent="0.3">
      <c r="A71" t="s">
        <v>955</v>
      </c>
      <c r="B71" t="s">
        <v>883</v>
      </c>
      <c r="C71" t="s">
        <v>92</v>
      </c>
      <c r="D71" s="10">
        <v>40517</v>
      </c>
      <c r="E71" t="s">
        <v>18</v>
      </c>
      <c r="F71">
        <v>2</v>
      </c>
      <c r="G71" s="1">
        <v>8002.8</v>
      </c>
      <c r="H71" s="1">
        <v>480.16800000000001</v>
      </c>
      <c r="I71" s="1">
        <v>160.05600000000001</v>
      </c>
      <c r="J71" s="1">
        <v>480.16800000000001</v>
      </c>
      <c r="K71" s="1">
        <v>3201.1200000000003</v>
      </c>
      <c r="L71" s="1">
        <v>3041.0640000000003</v>
      </c>
      <c r="M71" s="1">
        <f>SUM(Sueldos[[#This Row],[Salario Base]:[Bono General]])</f>
        <v>15365.376000000002</v>
      </c>
      <c r="N71" s="1">
        <f>SUMPRODUCT(Sueldos[[#This Row],[Salario Base]:[Bono General]]*Porcentajes[])</f>
        <v>608.21280000000013</v>
      </c>
      <c r="O71" s="1">
        <f>Sueldos[[#This Row],[Aumento Mexicano]]*2</f>
        <v>1216.4256000000003</v>
      </c>
      <c r="P71" s="1">
        <f>IF(Sueldos[[#This Row],[Calificación]]&gt;=4,Sueldos[[#This Row],[Aumento Mexicano]]*2,0)</f>
        <v>0</v>
      </c>
      <c r="Q71" s="1">
        <f>Sueldos[[#This Row],[Sueldo total]]*3</f>
        <v>46096.128000000004</v>
      </c>
      <c r="R71" s="9">
        <f>(43102-Sueldos[[#This Row],[Fecha de Contratación]])/365</f>
        <v>7.0821917808219181</v>
      </c>
      <c r="S71" s="1">
        <f>Sueldos[[#This Row],[Sueldo total]]/30</f>
        <v>512.17920000000004</v>
      </c>
      <c r="T71" s="1">
        <f>Sueldos[[#This Row],[Salario diario]]*20*Sueldos[[#This Row],[dias del año]]</f>
        <v>72547.026410958919</v>
      </c>
      <c r="U71" s="1">
        <f>Sueldos[[#This Row],[3 meses de sueldo]]+Sueldos[[#This Row],[20 dias por año]]</f>
        <v>118643.15441095893</v>
      </c>
    </row>
    <row r="72" spans="1:21" x14ac:dyDescent="0.3">
      <c r="A72" t="s">
        <v>956</v>
      </c>
      <c r="B72" t="s">
        <v>883</v>
      </c>
      <c r="C72" t="s">
        <v>248</v>
      </c>
      <c r="D72" s="10">
        <v>42981</v>
      </c>
      <c r="E72" t="s">
        <v>115</v>
      </c>
      <c r="F72">
        <v>2</v>
      </c>
      <c r="G72" s="1">
        <v>55270.8</v>
      </c>
      <c r="H72" s="1">
        <v>3316.248</v>
      </c>
      <c r="I72" s="1">
        <v>8290.6200000000008</v>
      </c>
      <c r="J72" s="1">
        <v>2763.5400000000004</v>
      </c>
      <c r="K72" s="1">
        <v>20450.196</v>
      </c>
      <c r="L72" s="1">
        <v>17133.948</v>
      </c>
      <c r="M72" s="1">
        <f>SUM(Sueldos[[#This Row],[Salario Base]:[Bono General]])</f>
        <v>107225.352</v>
      </c>
      <c r="N72" s="1">
        <f>SUMPRODUCT(Sueldos[[#This Row],[Salario Base]:[Bono General]]*Porcentajes[])</f>
        <v>4139.7829200000006</v>
      </c>
      <c r="O72" s="1">
        <f>Sueldos[[#This Row],[Aumento Mexicano]]*2</f>
        <v>8279.5658400000011</v>
      </c>
      <c r="P72" s="1">
        <f>IF(Sueldos[[#This Row],[Calificación]]&gt;=4,Sueldos[[#This Row],[Aumento Mexicano]]*2,0)</f>
        <v>0</v>
      </c>
      <c r="Q72" s="1">
        <f>Sueldos[[#This Row],[Sueldo total]]*3</f>
        <v>321676.05599999998</v>
      </c>
      <c r="R72" s="9">
        <f>(43102-Sueldos[[#This Row],[Fecha de Contratación]])/365</f>
        <v>0.33150684931506852</v>
      </c>
      <c r="S72" s="1">
        <f>Sueldos[[#This Row],[Sueldo total]]/30</f>
        <v>3574.1783999999998</v>
      </c>
      <c r="T72" s="1">
        <f>Sueldos[[#This Row],[Salario diario]]*20*Sueldos[[#This Row],[dias del año]]</f>
        <v>23697.292405479453</v>
      </c>
      <c r="U72" s="1">
        <f>Sueldos[[#This Row],[3 meses de sueldo]]+Sueldos[[#This Row],[20 dias por año]]</f>
        <v>345373.34840547945</v>
      </c>
    </row>
    <row r="73" spans="1:21" x14ac:dyDescent="0.3">
      <c r="A73" t="s">
        <v>957</v>
      </c>
      <c r="B73" t="s">
        <v>883</v>
      </c>
      <c r="C73" t="s">
        <v>22</v>
      </c>
      <c r="D73" s="10">
        <v>40703</v>
      </c>
      <c r="E73" t="s">
        <v>18</v>
      </c>
      <c r="F73">
        <v>3</v>
      </c>
      <c r="G73" s="1">
        <v>12947</v>
      </c>
      <c r="H73" s="1">
        <v>906.29000000000008</v>
      </c>
      <c r="I73" s="1">
        <v>1812.5800000000002</v>
      </c>
      <c r="J73" s="1">
        <v>906.29000000000008</v>
      </c>
      <c r="K73" s="1">
        <v>4919.8599999999997</v>
      </c>
      <c r="L73" s="1">
        <v>4531.45</v>
      </c>
      <c r="M73" s="1">
        <f>SUM(Sueldos[[#This Row],[Salario Base]:[Bono General]])</f>
        <v>26023.47</v>
      </c>
      <c r="N73" s="1">
        <f>SUMPRODUCT(Sueldos[[#This Row],[Salario Base]:[Bono General]]*Porcentajes[])</f>
        <v>1025.4023999999999</v>
      </c>
      <c r="O73" s="1">
        <f>Sueldos[[#This Row],[Aumento Mexicano]]*2</f>
        <v>2050.8047999999999</v>
      </c>
      <c r="P73" s="1">
        <f>IF(Sueldos[[#This Row],[Calificación]]&gt;=4,Sueldos[[#This Row],[Aumento Mexicano]]*2,0)</f>
        <v>0</v>
      </c>
      <c r="Q73" s="1">
        <f>Sueldos[[#This Row],[Sueldo total]]*3</f>
        <v>78070.41</v>
      </c>
      <c r="R73" s="9">
        <f>(43102-Sueldos[[#This Row],[Fecha de Contratación]])/365</f>
        <v>6.5726027397260278</v>
      </c>
      <c r="S73" s="1">
        <f>Sueldos[[#This Row],[Sueldo total]]/30</f>
        <v>867.44900000000007</v>
      </c>
      <c r="T73" s="1">
        <f>Sueldos[[#This Row],[Salario diario]]*20*Sueldos[[#This Row],[dias del año]]</f>
        <v>114027.95347945209</v>
      </c>
      <c r="U73" s="1">
        <f>Sueldos[[#This Row],[3 meses de sueldo]]+Sueldos[[#This Row],[20 dias por año]]</f>
        <v>192098.36347945209</v>
      </c>
    </row>
    <row r="74" spans="1:21" x14ac:dyDescent="0.3">
      <c r="A74" t="s">
        <v>958</v>
      </c>
      <c r="B74" t="s">
        <v>898</v>
      </c>
      <c r="C74" t="s">
        <v>173</v>
      </c>
      <c r="D74" s="10">
        <v>40501</v>
      </c>
      <c r="E74" t="s">
        <v>27</v>
      </c>
      <c r="F74">
        <v>1</v>
      </c>
      <c r="G74" s="1">
        <v>16269.75</v>
      </c>
      <c r="H74" s="1">
        <v>813.48750000000007</v>
      </c>
      <c r="I74" s="1">
        <v>1138.8825000000002</v>
      </c>
      <c r="J74" s="1">
        <v>976.18499999999995</v>
      </c>
      <c r="K74" s="1">
        <v>4718.2275</v>
      </c>
      <c r="L74" s="1">
        <v>5043.6225000000004</v>
      </c>
      <c r="M74" s="1">
        <f>SUM(Sueldos[[#This Row],[Salario Base]:[Bono General]])</f>
        <v>28960.155000000002</v>
      </c>
      <c r="N74" s="1">
        <f>SUMPRODUCT(Sueldos[[#This Row],[Salario Base]:[Bono General]]*Porcentajes[])</f>
        <v>1125.8667</v>
      </c>
      <c r="O74" s="1">
        <f>Sueldos[[#This Row],[Aumento Mexicano]]*2</f>
        <v>2251.7334000000001</v>
      </c>
      <c r="P74" s="1">
        <f>IF(Sueldos[[#This Row],[Calificación]]&gt;=4,Sueldos[[#This Row],[Aumento Mexicano]]*2,0)</f>
        <v>0</v>
      </c>
      <c r="Q74" s="1">
        <f>Sueldos[[#This Row],[Sueldo total]]*3</f>
        <v>86880.465000000011</v>
      </c>
      <c r="R74" s="9">
        <f>(43102-Sueldos[[#This Row],[Fecha de Contratación]])/365</f>
        <v>7.1260273972602741</v>
      </c>
      <c r="S74" s="1">
        <f>Sueldos[[#This Row],[Sueldo total]]/30</f>
        <v>965.33850000000007</v>
      </c>
      <c r="T74" s="1">
        <f>Sueldos[[#This Row],[Salario diario]]*20*Sueldos[[#This Row],[dias del año]]</f>
        <v>137580.57197260275</v>
      </c>
      <c r="U74" s="1">
        <f>Sueldos[[#This Row],[3 meses de sueldo]]+Sueldos[[#This Row],[20 dias por año]]</f>
        <v>224461.03697260277</v>
      </c>
    </row>
    <row r="75" spans="1:21" x14ac:dyDescent="0.3">
      <c r="A75" t="s">
        <v>959</v>
      </c>
      <c r="B75" t="s">
        <v>880</v>
      </c>
      <c r="C75" t="s">
        <v>100</v>
      </c>
      <c r="D75" s="10">
        <v>41838</v>
      </c>
      <c r="E75" t="s">
        <v>27</v>
      </c>
      <c r="F75">
        <v>4</v>
      </c>
      <c r="G75" s="1">
        <v>23828.2</v>
      </c>
      <c r="H75" s="1">
        <v>1429.692</v>
      </c>
      <c r="I75" s="1">
        <v>476.56400000000002</v>
      </c>
      <c r="J75" s="1">
        <v>1667.9740000000002</v>
      </c>
      <c r="K75" s="1">
        <v>6433.6140000000005</v>
      </c>
      <c r="L75" s="1">
        <v>6433.6140000000005</v>
      </c>
      <c r="M75" s="1">
        <f>SUM(Sueldos[[#This Row],[Salario Base]:[Bono General]])</f>
        <v>40269.658000000003</v>
      </c>
      <c r="N75" s="1">
        <f>SUMPRODUCT(Sueldos[[#This Row],[Salario Base]:[Bono General]]*Porcentajes[])</f>
        <v>1546.4501800000003</v>
      </c>
      <c r="O75" s="1">
        <f>Sueldos[[#This Row],[Aumento Mexicano]]*2</f>
        <v>3092.9003600000005</v>
      </c>
      <c r="P75" s="1">
        <f>IF(Sueldos[[#This Row],[Calificación]]&gt;=4,Sueldos[[#This Row],[Aumento Mexicano]]*2,0)</f>
        <v>3092.9003600000005</v>
      </c>
      <c r="Q75" s="1">
        <f>Sueldos[[#This Row],[Sueldo total]]*3</f>
        <v>120808.97400000002</v>
      </c>
      <c r="R75" s="9">
        <f>(43102-Sueldos[[#This Row],[Fecha de Contratación]])/365</f>
        <v>3.463013698630137</v>
      </c>
      <c r="S75" s="1">
        <f>Sueldos[[#This Row],[Sueldo total]]/30</f>
        <v>1342.3219333333334</v>
      </c>
      <c r="T75" s="1">
        <f>Sueldos[[#This Row],[Salario diario]]*20*Sueldos[[#This Row],[dias del año]]</f>
        <v>92969.58486210047</v>
      </c>
      <c r="U75" s="1">
        <f>Sueldos[[#This Row],[3 meses de sueldo]]+Sueldos[[#This Row],[20 dias por año]]</f>
        <v>213778.55886210047</v>
      </c>
    </row>
    <row r="76" spans="1:21" x14ac:dyDescent="0.3">
      <c r="A76" t="s">
        <v>960</v>
      </c>
      <c r="B76" t="s">
        <v>926</v>
      </c>
      <c r="C76" t="s">
        <v>24</v>
      </c>
      <c r="D76" s="10">
        <v>41409</v>
      </c>
      <c r="E76" t="s">
        <v>18</v>
      </c>
      <c r="F76">
        <v>3</v>
      </c>
      <c r="G76" s="1">
        <v>8885</v>
      </c>
      <c r="H76" s="1">
        <v>444.25</v>
      </c>
      <c r="I76" s="1">
        <v>1155.05</v>
      </c>
      <c r="J76" s="1">
        <v>533.1</v>
      </c>
      <c r="K76" s="1">
        <v>3198.6</v>
      </c>
      <c r="L76" s="1">
        <v>2843.2000000000003</v>
      </c>
      <c r="M76" s="1">
        <f>SUM(Sueldos[[#This Row],[Salario Base]:[Bono General]])</f>
        <v>17059.2</v>
      </c>
      <c r="N76" s="1">
        <f>SUMPRODUCT(Sueldos[[#This Row],[Salario Base]:[Bono General]]*Porcentajes[])</f>
        <v>661.04399999999998</v>
      </c>
      <c r="O76" s="1">
        <f>Sueldos[[#This Row],[Aumento Mexicano]]*2</f>
        <v>1322.088</v>
      </c>
      <c r="P76" s="1">
        <f>IF(Sueldos[[#This Row],[Calificación]]&gt;=4,Sueldos[[#This Row],[Aumento Mexicano]]*2,0)</f>
        <v>0</v>
      </c>
      <c r="Q76" s="1">
        <f>Sueldos[[#This Row],[Sueldo total]]*3</f>
        <v>51177.600000000006</v>
      </c>
      <c r="R76" s="9">
        <f>(43102-Sueldos[[#This Row],[Fecha de Contratación]])/365</f>
        <v>4.6383561643835618</v>
      </c>
      <c r="S76" s="1">
        <f>Sueldos[[#This Row],[Sueldo total]]/30</f>
        <v>568.64</v>
      </c>
      <c r="T76" s="1">
        <f>Sueldos[[#This Row],[Salario diario]]*20*Sueldos[[#This Row],[dias del año]]</f>
        <v>52751.096986301367</v>
      </c>
      <c r="U76" s="1">
        <f>Sueldos[[#This Row],[3 meses de sueldo]]+Sueldos[[#This Row],[20 dias por año]]</f>
        <v>103928.69698630137</v>
      </c>
    </row>
    <row r="77" spans="1:21" x14ac:dyDescent="0.3">
      <c r="A77" t="s">
        <v>961</v>
      </c>
      <c r="B77" t="s">
        <v>898</v>
      </c>
      <c r="C77" t="s">
        <v>14</v>
      </c>
      <c r="D77" s="10">
        <v>41960</v>
      </c>
      <c r="E77" t="s">
        <v>18</v>
      </c>
      <c r="F77">
        <v>2</v>
      </c>
      <c r="G77" s="1">
        <v>11123.1</v>
      </c>
      <c r="H77" s="1">
        <v>667.38599999999997</v>
      </c>
      <c r="I77" s="1">
        <v>1001.079</v>
      </c>
      <c r="J77" s="1">
        <v>1557.2340000000002</v>
      </c>
      <c r="K77" s="1">
        <v>4115.5470000000005</v>
      </c>
      <c r="L77" s="1">
        <v>2780.7750000000001</v>
      </c>
      <c r="M77" s="1">
        <f>SUM(Sueldos[[#This Row],[Salario Base]:[Bono General]])</f>
        <v>21245.121000000003</v>
      </c>
      <c r="N77" s="1">
        <f>SUMPRODUCT(Sueldos[[#This Row],[Salario Base]:[Bono General]]*Porcentajes[])</f>
        <v>809.76168000000007</v>
      </c>
      <c r="O77" s="1">
        <f>Sueldos[[#This Row],[Aumento Mexicano]]*2</f>
        <v>1619.5233600000001</v>
      </c>
      <c r="P77" s="1">
        <f>IF(Sueldos[[#This Row],[Calificación]]&gt;=4,Sueldos[[#This Row],[Aumento Mexicano]]*2,0)</f>
        <v>0</v>
      </c>
      <c r="Q77" s="1">
        <f>Sueldos[[#This Row],[Sueldo total]]*3</f>
        <v>63735.363000000012</v>
      </c>
      <c r="R77" s="9">
        <f>(43102-Sueldos[[#This Row],[Fecha de Contratación]])/365</f>
        <v>3.128767123287671</v>
      </c>
      <c r="S77" s="1">
        <f>Sueldos[[#This Row],[Sueldo total]]/30</f>
        <v>708.17070000000012</v>
      </c>
      <c r="T77" s="1">
        <f>Sueldos[[#This Row],[Salario diario]]*20*Sueldos[[#This Row],[dias del año]]</f>
        <v>44314.024076712332</v>
      </c>
      <c r="U77" s="1">
        <f>Sueldos[[#This Row],[3 meses de sueldo]]+Sueldos[[#This Row],[20 dias por año]]</f>
        <v>108049.38707671234</v>
      </c>
    </row>
    <row r="78" spans="1:21" x14ac:dyDescent="0.3">
      <c r="A78" t="s">
        <v>962</v>
      </c>
      <c r="B78" t="s">
        <v>898</v>
      </c>
      <c r="C78" t="s">
        <v>411</v>
      </c>
      <c r="D78" s="10">
        <v>41931</v>
      </c>
      <c r="E78" t="s">
        <v>18</v>
      </c>
      <c r="F78">
        <v>5</v>
      </c>
      <c r="G78" s="1">
        <v>15415</v>
      </c>
      <c r="H78" s="1">
        <v>1541.5</v>
      </c>
      <c r="I78" s="1">
        <v>1387.35</v>
      </c>
      <c r="J78" s="1">
        <v>2003.95</v>
      </c>
      <c r="K78" s="1">
        <v>5395.25</v>
      </c>
      <c r="L78" s="1">
        <v>4624.5</v>
      </c>
      <c r="M78" s="1">
        <f>SUM(Sueldos[[#This Row],[Salario Base]:[Bono General]])</f>
        <v>30367.55</v>
      </c>
      <c r="N78" s="1">
        <f>SUMPRODUCT(Sueldos[[#This Row],[Salario Base]:[Bono General]]*Porcentajes[])</f>
        <v>1196.204</v>
      </c>
      <c r="O78" s="1">
        <f>Sueldos[[#This Row],[Aumento Mexicano]]*2</f>
        <v>2392.4079999999999</v>
      </c>
      <c r="P78" s="1">
        <f>IF(Sueldos[[#This Row],[Calificación]]&gt;=4,Sueldos[[#This Row],[Aumento Mexicano]]*2,0)</f>
        <v>2392.4079999999999</v>
      </c>
      <c r="Q78" s="1">
        <f>Sueldos[[#This Row],[Sueldo total]]*3</f>
        <v>91102.65</v>
      </c>
      <c r="R78" s="9">
        <f>(43102-Sueldos[[#This Row],[Fecha de Contratación]])/365</f>
        <v>3.2082191780821918</v>
      </c>
      <c r="S78" s="1">
        <f>Sueldos[[#This Row],[Sueldo total]]/30</f>
        <v>1012.2516666666667</v>
      </c>
      <c r="T78" s="1">
        <f>Sueldos[[#This Row],[Salario diario]]*20*Sueldos[[#This Row],[dias del año]]</f>
        <v>64950.504200913238</v>
      </c>
      <c r="U78" s="1">
        <f>Sueldos[[#This Row],[3 meses de sueldo]]+Sueldos[[#This Row],[20 dias por año]]</f>
        <v>156053.15420091324</v>
      </c>
    </row>
    <row r="79" spans="1:21" x14ac:dyDescent="0.3">
      <c r="A79" t="s">
        <v>963</v>
      </c>
      <c r="B79" t="s">
        <v>883</v>
      </c>
      <c r="C79" t="s">
        <v>44</v>
      </c>
      <c r="D79" s="10">
        <v>43044</v>
      </c>
      <c r="E79" t="s">
        <v>27</v>
      </c>
      <c r="F79">
        <v>5</v>
      </c>
      <c r="G79" s="1">
        <v>18797.5</v>
      </c>
      <c r="H79" s="1">
        <v>1879.75</v>
      </c>
      <c r="I79" s="1">
        <v>1691.7749999999999</v>
      </c>
      <c r="J79" s="1">
        <v>1879.75</v>
      </c>
      <c r="K79" s="1">
        <v>6391.1500000000005</v>
      </c>
      <c r="L79" s="1">
        <v>5075.3250000000007</v>
      </c>
      <c r="M79" s="1">
        <f>SUM(Sueldos[[#This Row],[Salario Base]:[Bono General]])</f>
        <v>35715.25</v>
      </c>
      <c r="N79" s="1">
        <f>SUMPRODUCT(Sueldos[[#This Row],[Salario Base]:[Bono General]]*Porcentajes[])</f>
        <v>1385.3757499999999</v>
      </c>
      <c r="O79" s="1">
        <f>Sueldos[[#This Row],[Aumento Mexicano]]*2</f>
        <v>2770.7514999999999</v>
      </c>
      <c r="P79" s="1">
        <f>IF(Sueldos[[#This Row],[Calificación]]&gt;=4,Sueldos[[#This Row],[Aumento Mexicano]]*2,0)</f>
        <v>2770.7514999999999</v>
      </c>
      <c r="Q79" s="1">
        <f>Sueldos[[#This Row],[Sueldo total]]*3</f>
        <v>107145.75</v>
      </c>
      <c r="R79" s="9">
        <f>(43102-Sueldos[[#This Row],[Fecha de Contratación]])/365</f>
        <v>0.15890410958904111</v>
      </c>
      <c r="S79" s="1">
        <f>Sueldos[[#This Row],[Sueldo total]]/30</f>
        <v>1190.5083333333334</v>
      </c>
      <c r="T79" s="1">
        <f>Sueldos[[#This Row],[Salario diario]]*20*Sueldos[[#This Row],[dias del año]]</f>
        <v>3783.5333333333338</v>
      </c>
      <c r="U79" s="1">
        <f>Sueldos[[#This Row],[3 meses de sueldo]]+Sueldos[[#This Row],[20 dias por año]]</f>
        <v>110929.28333333334</v>
      </c>
    </row>
    <row r="80" spans="1:21" x14ac:dyDescent="0.3">
      <c r="A80" t="s">
        <v>964</v>
      </c>
      <c r="B80" t="s">
        <v>926</v>
      </c>
      <c r="C80" t="s">
        <v>193</v>
      </c>
      <c r="D80" s="10">
        <v>42173</v>
      </c>
      <c r="E80" t="s">
        <v>18</v>
      </c>
      <c r="F80">
        <v>3</v>
      </c>
      <c r="G80" s="1">
        <v>10675</v>
      </c>
      <c r="H80" s="1">
        <v>960.75</v>
      </c>
      <c r="I80" s="1">
        <v>213.5</v>
      </c>
      <c r="J80" s="1">
        <v>533.75</v>
      </c>
      <c r="K80" s="1">
        <v>3843</v>
      </c>
      <c r="L80" s="1">
        <v>3309.25</v>
      </c>
      <c r="M80" s="1">
        <f>SUM(Sueldos[[#This Row],[Salario Base]:[Bono General]])</f>
        <v>19535.25</v>
      </c>
      <c r="N80" s="1">
        <f>SUMPRODUCT(Sueldos[[#This Row],[Salario Base]:[Bono General]]*Porcentajes[])</f>
        <v>760.06000000000006</v>
      </c>
      <c r="O80" s="1">
        <f>Sueldos[[#This Row],[Aumento Mexicano]]*2</f>
        <v>1520.1200000000001</v>
      </c>
      <c r="P80" s="1">
        <f>IF(Sueldos[[#This Row],[Calificación]]&gt;=4,Sueldos[[#This Row],[Aumento Mexicano]]*2,0)</f>
        <v>0</v>
      </c>
      <c r="Q80" s="1">
        <f>Sueldos[[#This Row],[Sueldo total]]*3</f>
        <v>58605.75</v>
      </c>
      <c r="R80" s="9">
        <f>(43102-Sueldos[[#This Row],[Fecha de Contratación]])/365</f>
        <v>2.5452054794520547</v>
      </c>
      <c r="S80" s="1">
        <f>Sueldos[[#This Row],[Sueldo total]]/30</f>
        <v>651.17499999999995</v>
      </c>
      <c r="T80" s="1">
        <f>Sueldos[[#This Row],[Salario diario]]*20*Sueldos[[#This Row],[dias del año]]</f>
        <v>33147.483561643836</v>
      </c>
      <c r="U80" s="1">
        <f>Sueldos[[#This Row],[3 meses de sueldo]]+Sueldos[[#This Row],[20 dias por año]]</f>
        <v>91753.233561643836</v>
      </c>
    </row>
    <row r="81" spans="1:21" x14ac:dyDescent="0.3">
      <c r="A81" t="s">
        <v>806</v>
      </c>
      <c r="B81" t="s">
        <v>898</v>
      </c>
      <c r="C81" t="s">
        <v>965</v>
      </c>
      <c r="D81" s="10">
        <v>40580</v>
      </c>
      <c r="E81" t="s">
        <v>18</v>
      </c>
      <c r="F81">
        <v>3</v>
      </c>
      <c r="G81" s="1">
        <v>10147</v>
      </c>
      <c r="H81" s="1">
        <v>1014.7</v>
      </c>
      <c r="I81" s="1">
        <v>1420.5800000000002</v>
      </c>
      <c r="J81" s="1">
        <v>405.88</v>
      </c>
      <c r="K81" s="1">
        <v>2942.6299999999997</v>
      </c>
      <c r="L81" s="1">
        <v>3449.9800000000005</v>
      </c>
      <c r="M81" s="1">
        <f>SUM(Sueldos[[#This Row],[Salario Base]:[Bono General]])</f>
        <v>19380.77</v>
      </c>
      <c r="N81" s="1">
        <f>SUMPRODUCT(Sueldos[[#This Row],[Salario Base]:[Bono General]]*Porcentajes[])</f>
        <v>772.18669999999997</v>
      </c>
      <c r="O81" s="1">
        <f>Sueldos[[#This Row],[Aumento Mexicano]]*2</f>
        <v>1544.3733999999999</v>
      </c>
      <c r="P81" s="1">
        <f>IF(Sueldos[[#This Row],[Calificación]]&gt;=4,Sueldos[[#This Row],[Aumento Mexicano]]*2,0)</f>
        <v>0</v>
      </c>
      <c r="Q81" s="1">
        <f>Sueldos[[#This Row],[Sueldo total]]*3</f>
        <v>58142.31</v>
      </c>
      <c r="R81" s="9">
        <f>(43102-Sueldos[[#This Row],[Fecha de Contratación]])/365</f>
        <v>6.9095890410958907</v>
      </c>
      <c r="S81" s="1">
        <f>Sueldos[[#This Row],[Sueldo total]]/30</f>
        <v>646.02566666666667</v>
      </c>
      <c r="T81" s="1">
        <f>Sueldos[[#This Row],[Salario diario]]*20*Sueldos[[#This Row],[dias del año]]</f>
        <v>89275.437333333335</v>
      </c>
      <c r="U81" s="1">
        <f>Sueldos[[#This Row],[3 meses de sueldo]]+Sueldos[[#This Row],[20 dias por año]]</f>
        <v>147417.74733333333</v>
      </c>
    </row>
    <row r="82" spans="1:21" x14ac:dyDescent="0.3">
      <c r="A82" t="s">
        <v>966</v>
      </c>
      <c r="B82" t="s">
        <v>898</v>
      </c>
      <c r="C82" t="s">
        <v>237</v>
      </c>
      <c r="D82" s="10">
        <v>42482</v>
      </c>
      <c r="E82" t="s">
        <v>18</v>
      </c>
      <c r="F82">
        <v>3</v>
      </c>
      <c r="G82" s="1">
        <v>11106</v>
      </c>
      <c r="H82" s="1">
        <v>888.48</v>
      </c>
      <c r="I82" s="1">
        <v>666.36</v>
      </c>
      <c r="J82" s="1">
        <v>222.12</v>
      </c>
      <c r="K82" s="1">
        <v>3331.7999999999997</v>
      </c>
      <c r="L82" s="1">
        <v>3664.98</v>
      </c>
      <c r="M82" s="1">
        <f>SUM(Sueldos[[#This Row],[Salario Base]:[Bono General]])</f>
        <v>19879.740000000002</v>
      </c>
      <c r="N82" s="1">
        <f>SUMPRODUCT(Sueldos[[#This Row],[Salario Base]:[Bono General]]*Porcentajes[])</f>
        <v>780.7518</v>
      </c>
      <c r="O82" s="1">
        <f>Sueldos[[#This Row],[Aumento Mexicano]]*2</f>
        <v>1561.5036</v>
      </c>
      <c r="P82" s="1">
        <f>IF(Sueldos[[#This Row],[Calificación]]&gt;=4,Sueldos[[#This Row],[Aumento Mexicano]]*2,0)</f>
        <v>0</v>
      </c>
      <c r="Q82" s="1">
        <f>Sueldos[[#This Row],[Sueldo total]]*3</f>
        <v>59639.22</v>
      </c>
      <c r="R82" s="9">
        <f>(43102-Sueldos[[#This Row],[Fecha de Contratación]])/365</f>
        <v>1.6986301369863013</v>
      </c>
      <c r="S82" s="1">
        <f>Sueldos[[#This Row],[Sueldo total]]/30</f>
        <v>662.65800000000002</v>
      </c>
      <c r="T82" s="1">
        <f>Sueldos[[#This Row],[Salario diario]]*20*Sueldos[[#This Row],[dias del año]]</f>
        <v>22512.21698630137</v>
      </c>
      <c r="U82" s="1">
        <f>Sueldos[[#This Row],[3 meses de sueldo]]+Sueldos[[#This Row],[20 dias por año]]</f>
        <v>82151.436986301371</v>
      </c>
    </row>
    <row r="83" spans="1:21" x14ac:dyDescent="0.3">
      <c r="A83" t="s">
        <v>967</v>
      </c>
      <c r="B83" t="s">
        <v>898</v>
      </c>
      <c r="C83" t="s">
        <v>112</v>
      </c>
      <c r="D83" s="10">
        <v>42861</v>
      </c>
      <c r="E83" t="s">
        <v>50</v>
      </c>
      <c r="F83">
        <v>2</v>
      </c>
      <c r="G83" s="1">
        <v>41416.200000000004</v>
      </c>
      <c r="H83" s="1">
        <v>2484.9720000000002</v>
      </c>
      <c r="I83" s="1">
        <v>5384.1060000000007</v>
      </c>
      <c r="J83" s="1">
        <v>414.16200000000003</v>
      </c>
      <c r="K83" s="1">
        <v>13253.184000000001</v>
      </c>
      <c r="L83" s="1">
        <v>14495.67</v>
      </c>
      <c r="M83" s="1">
        <f>SUM(Sueldos[[#This Row],[Salario Base]:[Bono General]])</f>
        <v>77448.294000000009</v>
      </c>
      <c r="N83" s="1">
        <f>SUMPRODUCT(Sueldos[[#This Row],[Salario Base]:[Bono General]]*Porcentajes[])</f>
        <v>3039.9490800000003</v>
      </c>
      <c r="O83" s="1">
        <f>Sueldos[[#This Row],[Aumento Mexicano]]*2</f>
        <v>6079.8981600000006</v>
      </c>
      <c r="P83" s="1">
        <f>IF(Sueldos[[#This Row],[Calificación]]&gt;=4,Sueldos[[#This Row],[Aumento Mexicano]]*2,0)</f>
        <v>0</v>
      </c>
      <c r="Q83" s="1">
        <f>Sueldos[[#This Row],[Sueldo total]]*3</f>
        <v>232344.88200000004</v>
      </c>
      <c r="R83" s="9">
        <f>(43102-Sueldos[[#This Row],[Fecha de Contratación]])/365</f>
        <v>0.66027397260273968</v>
      </c>
      <c r="S83" s="1">
        <f>Sueldos[[#This Row],[Sueldo total]]/30</f>
        <v>2581.6098000000002</v>
      </c>
      <c r="T83" s="1">
        <f>Sueldos[[#This Row],[Salario diario]]*20*Sueldos[[#This Row],[dias del año]]</f>
        <v>34091.395167123286</v>
      </c>
      <c r="U83" s="1">
        <f>Sueldos[[#This Row],[3 meses de sueldo]]+Sueldos[[#This Row],[20 dias por año]]</f>
        <v>266436.27716712333</v>
      </c>
    </row>
    <row r="84" spans="1:21" x14ac:dyDescent="0.3">
      <c r="A84" t="s">
        <v>968</v>
      </c>
      <c r="B84" t="s">
        <v>883</v>
      </c>
      <c r="C84" t="s">
        <v>63</v>
      </c>
      <c r="D84" s="10">
        <v>40895</v>
      </c>
      <c r="E84" t="s">
        <v>18</v>
      </c>
      <c r="F84">
        <v>3</v>
      </c>
      <c r="G84" s="1">
        <v>14261</v>
      </c>
      <c r="H84" s="1">
        <v>855.66</v>
      </c>
      <c r="I84" s="1">
        <v>1568.71</v>
      </c>
      <c r="J84" s="1">
        <v>1568.71</v>
      </c>
      <c r="K84" s="1">
        <v>5133.96</v>
      </c>
      <c r="L84" s="1">
        <v>5704.4000000000005</v>
      </c>
      <c r="M84" s="1">
        <f>SUM(Sueldos[[#This Row],[Salario Base]:[Bono General]])</f>
        <v>29092.44</v>
      </c>
      <c r="N84" s="1">
        <f>SUMPRODUCT(Sueldos[[#This Row],[Salario Base]:[Bono General]]*Porcentajes[])</f>
        <v>1173.6803</v>
      </c>
      <c r="O84" s="1">
        <f>Sueldos[[#This Row],[Aumento Mexicano]]*2</f>
        <v>2347.3606</v>
      </c>
      <c r="P84" s="1">
        <f>IF(Sueldos[[#This Row],[Calificación]]&gt;=4,Sueldos[[#This Row],[Aumento Mexicano]]*2,0)</f>
        <v>0</v>
      </c>
      <c r="Q84" s="1">
        <f>Sueldos[[#This Row],[Sueldo total]]*3</f>
        <v>87277.319999999992</v>
      </c>
      <c r="R84" s="9">
        <f>(43102-Sueldos[[#This Row],[Fecha de Contratación]])/365</f>
        <v>6.0465753424657533</v>
      </c>
      <c r="S84" s="1">
        <f>Sueldos[[#This Row],[Sueldo total]]/30</f>
        <v>969.74799999999993</v>
      </c>
      <c r="T84" s="1">
        <f>Sueldos[[#This Row],[Salario diario]]*20*Sueldos[[#This Row],[dias del año]]</f>
        <v>117273.08690410959</v>
      </c>
      <c r="U84" s="1">
        <f>Sueldos[[#This Row],[3 meses de sueldo]]+Sueldos[[#This Row],[20 dias por año]]</f>
        <v>204550.40690410958</v>
      </c>
    </row>
    <row r="85" spans="1:21" x14ac:dyDescent="0.3">
      <c r="A85" t="s">
        <v>969</v>
      </c>
      <c r="B85" t="s">
        <v>880</v>
      </c>
      <c r="C85" t="s">
        <v>144</v>
      </c>
      <c r="D85" s="10">
        <v>41195</v>
      </c>
      <c r="E85" t="s">
        <v>18</v>
      </c>
      <c r="F85">
        <v>2</v>
      </c>
      <c r="G85" s="1">
        <v>10926.9</v>
      </c>
      <c r="H85" s="1">
        <v>546.34500000000003</v>
      </c>
      <c r="I85" s="1">
        <v>1529.7660000000001</v>
      </c>
      <c r="J85" s="1">
        <v>327.80699999999996</v>
      </c>
      <c r="K85" s="1">
        <v>3168.8009999999995</v>
      </c>
      <c r="L85" s="1">
        <v>3715.1460000000002</v>
      </c>
      <c r="M85" s="1">
        <f>SUM(Sueldos[[#This Row],[Salario Base]:[Bono General]])</f>
        <v>20214.764999999999</v>
      </c>
      <c r="N85" s="1">
        <f>SUMPRODUCT(Sueldos[[#This Row],[Salario Base]:[Bono General]]*Porcentajes[])</f>
        <v>793.29294000000004</v>
      </c>
      <c r="O85" s="1">
        <f>Sueldos[[#This Row],[Aumento Mexicano]]*2</f>
        <v>1586.5858800000001</v>
      </c>
      <c r="P85" s="1">
        <f>IF(Sueldos[[#This Row],[Calificación]]&gt;=4,Sueldos[[#This Row],[Aumento Mexicano]]*2,0)</f>
        <v>0</v>
      </c>
      <c r="Q85" s="1">
        <f>Sueldos[[#This Row],[Sueldo total]]*3</f>
        <v>60644.294999999998</v>
      </c>
      <c r="R85" s="9">
        <f>(43102-Sueldos[[#This Row],[Fecha de Contratación]])/365</f>
        <v>5.2246575342465755</v>
      </c>
      <c r="S85" s="1">
        <f>Sueldos[[#This Row],[Sueldo total]]/30</f>
        <v>673.82550000000003</v>
      </c>
      <c r="T85" s="1">
        <f>Sueldos[[#This Row],[Salario diario]]*20*Sueldos[[#This Row],[dias del año]]</f>
        <v>70410.149506849324</v>
      </c>
      <c r="U85" s="1">
        <f>Sueldos[[#This Row],[3 meses de sueldo]]+Sueldos[[#This Row],[20 dias por año]]</f>
        <v>131054.44450684932</v>
      </c>
    </row>
    <row r="86" spans="1:21" x14ac:dyDescent="0.3">
      <c r="A86" t="s">
        <v>970</v>
      </c>
      <c r="B86" t="s">
        <v>883</v>
      </c>
      <c r="C86" t="s">
        <v>44</v>
      </c>
      <c r="D86" s="10">
        <v>41378</v>
      </c>
      <c r="E86" t="s">
        <v>18</v>
      </c>
      <c r="F86">
        <v>3</v>
      </c>
      <c r="G86" s="1">
        <v>10289</v>
      </c>
      <c r="H86" s="1">
        <v>720.23</v>
      </c>
      <c r="I86" s="1">
        <v>1131.79</v>
      </c>
      <c r="J86" s="1">
        <v>720.23</v>
      </c>
      <c r="K86" s="1">
        <v>3292.48</v>
      </c>
      <c r="L86" s="1">
        <v>3601.1499999999996</v>
      </c>
      <c r="M86" s="1">
        <f>SUM(Sueldos[[#This Row],[Salario Base]:[Bono General]])</f>
        <v>19754.879999999997</v>
      </c>
      <c r="N86" s="1">
        <f>SUMPRODUCT(Sueldos[[#This Row],[Salario Base]:[Bono General]]*Porcentajes[])</f>
        <v>784.02179999999998</v>
      </c>
      <c r="O86" s="1">
        <f>Sueldos[[#This Row],[Aumento Mexicano]]*2</f>
        <v>1568.0436</v>
      </c>
      <c r="P86" s="1">
        <f>IF(Sueldos[[#This Row],[Calificación]]&gt;=4,Sueldos[[#This Row],[Aumento Mexicano]]*2,0)</f>
        <v>0</v>
      </c>
      <c r="Q86" s="1">
        <f>Sueldos[[#This Row],[Sueldo total]]*3</f>
        <v>59264.639999999992</v>
      </c>
      <c r="R86" s="9">
        <f>(43102-Sueldos[[#This Row],[Fecha de Contratación]])/365</f>
        <v>4.7232876712328764</v>
      </c>
      <c r="S86" s="1">
        <f>Sueldos[[#This Row],[Sueldo total]]/30</f>
        <v>658.49599999999987</v>
      </c>
      <c r="T86" s="1">
        <f>Sueldos[[#This Row],[Salario diario]]*20*Sueldos[[#This Row],[dias del año]]</f>
        <v>62205.320767123274</v>
      </c>
      <c r="U86" s="1">
        <f>Sueldos[[#This Row],[3 meses de sueldo]]+Sueldos[[#This Row],[20 dias por año]]</f>
        <v>121469.96076712327</v>
      </c>
    </row>
    <row r="87" spans="1:21" x14ac:dyDescent="0.3">
      <c r="A87" t="s">
        <v>971</v>
      </c>
      <c r="B87" t="s">
        <v>880</v>
      </c>
      <c r="C87" t="s">
        <v>55</v>
      </c>
      <c r="D87" s="10">
        <v>41134</v>
      </c>
      <c r="E87" t="s">
        <v>18</v>
      </c>
      <c r="F87">
        <v>2</v>
      </c>
      <c r="G87" s="1">
        <v>9647.1</v>
      </c>
      <c r="H87" s="1">
        <v>964.71</v>
      </c>
      <c r="I87" s="1">
        <v>771.76800000000003</v>
      </c>
      <c r="J87" s="1">
        <v>1350.5940000000003</v>
      </c>
      <c r="K87" s="1">
        <v>3376.4850000000001</v>
      </c>
      <c r="L87" s="1">
        <v>2990.6010000000001</v>
      </c>
      <c r="M87" s="1">
        <f>SUM(Sueldos[[#This Row],[Salario Base]:[Bono General]])</f>
        <v>19101.258000000002</v>
      </c>
      <c r="N87" s="1">
        <f>SUMPRODUCT(Sueldos[[#This Row],[Salario Base]:[Bono General]]*Porcentajes[])</f>
        <v>756.33264000000008</v>
      </c>
      <c r="O87" s="1">
        <f>Sueldos[[#This Row],[Aumento Mexicano]]*2</f>
        <v>1512.6652800000002</v>
      </c>
      <c r="P87" s="1">
        <f>IF(Sueldos[[#This Row],[Calificación]]&gt;=4,Sueldos[[#This Row],[Aumento Mexicano]]*2,0)</f>
        <v>0</v>
      </c>
      <c r="Q87" s="1">
        <f>Sueldos[[#This Row],[Sueldo total]]*3</f>
        <v>57303.774000000005</v>
      </c>
      <c r="R87" s="9">
        <f>(43102-Sueldos[[#This Row],[Fecha de Contratación]])/365</f>
        <v>5.3917808219178083</v>
      </c>
      <c r="S87" s="1">
        <f>Sueldos[[#This Row],[Sueldo total]]/30</f>
        <v>636.70860000000005</v>
      </c>
      <c r="T87" s="1">
        <f>Sueldos[[#This Row],[Salario diario]]*20*Sueldos[[#This Row],[dias del año]]</f>
        <v>68659.864372602737</v>
      </c>
      <c r="U87" s="1">
        <f>Sueldos[[#This Row],[3 meses de sueldo]]+Sueldos[[#This Row],[20 dias por año]]</f>
        <v>125963.63837260274</v>
      </c>
    </row>
    <row r="88" spans="1:21" x14ac:dyDescent="0.3">
      <c r="A88" t="s">
        <v>972</v>
      </c>
      <c r="B88" t="s">
        <v>898</v>
      </c>
      <c r="C88" t="s">
        <v>86</v>
      </c>
      <c r="D88" s="10">
        <v>41518</v>
      </c>
      <c r="E88" t="s">
        <v>27</v>
      </c>
      <c r="F88">
        <v>3</v>
      </c>
      <c r="G88" s="1">
        <v>22590</v>
      </c>
      <c r="H88" s="1">
        <v>2259</v>
      </c>
      <c r="I88" s="1">
        <v>3162.6000000000004</v>
      </c>
      <c r="J88" s="1">
        <v>1581.3000000000002</v>
      </c>
      <c r="K88" s="1">
        <v>8810.1</v>
      </c>
      <c r="L88" s="1">
        <v>8358.2999999999993</v>
      </c>
      <c r="M88" s="1">
        <f>SUM(Sueldos[[#This Row],[Salario Base]:[Bono General]])</f>
        <v>46761.3</v>
      </c>
      <c r="N88" s="1">
        <f>SUMPRODUCT(Sueldos[[#This Row],[Salario Base]:[Bono General]]*Porcentajes[])</f>
        <v>1868.1930000000002</v>
      </c>
      <c r="O88" s="1">
        <f>Sueldos[[#This Row],[Aumento Mexicano]]*2</f>
        <v>3736.3860000000004</v>
      </c>
      <c r="P88" s="1">
        <f>IF(Sueldos[[#This Row],[Calificación]]&gt;=4,Sueldos[[#This Row],[Aumento Mexicano]]*2,0)</f>
        <v>0</v>
      </c>
      <c r="Q88" s="1">
        <f>Sueldos[[#This Row],[Sueldo total]]*3</f>
        <v>140283.90000000002</v>
      </c>
      <c r="R88" s="9">
        <f>(43102-Sueldos[[#This Row],[Fecha de Contratación]])/365</f>
        <v>4.3397260273972602</v>
      </c>
      <c r="S88" s="1">
        <f>Sueldos[[#This Row],[Sueldo total]]/30</f>
        <v>1558.71</v>
      </c>
      <c r="T88" s="1">
        <f>Sueldos[[#This Row],[Salario diario]]*20*Sueldos[[#This Row],[dias del año]]</f>
        <v>135287.48712328766</v>
      </c>
      <c r="U88" s="1">
        <f>Sueldos[[#This Row],[3 meses de sueldo]]+Sueldos[[#This Row],[20 dias por año]]</f>
        <v>275571.38712328766</v>
      </c>
    </row>
    <row r="89" spans="1:21" x14ac:dyDescent="0.3">
      <c r="A89" t="s">
        <v>973</v>
      </c>
      <c r="B89" t="s">
        <v>898</v>
      </c>
      <c r="C89" t="s">
        <v>323</v>
      </c>
      <c r="D89" s="10">
        <v>42290</v>
      </c>
      <c r="E89" t="s">
        <v>27</v>
      </c>
      <c r="F89">
        <v>3</v>
      </c>
      <c r="G89" s="1">
        <v>16293</v>
      </c>
      <c r="H89" s="1">
        <v>814.65000000000009</v>
      </c>
      <c r="I89" s="1">
        <v>651.72</v>
      </c>
      <c r="J89" s="1">
        <v>2281.0200000000004</v>
      </c>
      <c r="K89" s="1">
        <v>4399.1100000000006</v>
      </c>
      <c r="L89" s="1">
        <v>4399.1100000000006</v>
      </c>
      <c r="M89" s="1">
        <f>SUM(Sueldos[[#This Row],[Salario Base]:[Bono General]])</f>
        <v>28838.610000000004</v>
      </c>
      <c r="N89" s="1">
        <f>SUMPRODUCT(Sueldos[[#This Row],[Salario Base]:[Bono General]]*Porcentajes[])</f>
        <v>1117.6998000000001</v>
      </c>
      <c r="O89" s="1">
        <f>Sueldos[[#This Row],[Aumento Mexicano]]*2</f>
        <v>2235.3996000000002</v>
      </c>
      <c r="P89" s="1">
        <f>IF(Sueldos[[#This Row],[Calificación]]&gt;=4,Sueldos[[#This Row],[Aumento Mexicano]]*2,0)</f>
        <v>0</v>
      </c>
      <c r="Q89" s="1">
        <f>Sueldos[[#This Row],[Sueldo total]]*3</f>
        <v>86515.830000000016</v>
      </c>
      <c r="R89" s="9">
        <f>(43102-Sueldos[[#This Row],[Fecha de Contratación]])/365</f>
        <v>2.2246575342465755</v>
      </c>
      <c r="S89" s="1">
        <f>Sueldos[[#This Row],[Sueldo total]]/30</f>
        <v>961.28700000000015</v>
      </c>
      <c r="T89" s="1">
        <f>Sueldos[[#This Row],[Salario diario]]*20*Sueldos[[#This Row],[dias del año]]</f>
        <v>42770.687342465761</v>
      </c>
      <c r="U89" s="1">
        <f>Sueldos[[#This Row],[3 meses de sueldo]]+Sueldos[[#This Row],[20 dias por año]]</f>
        <v>129286.51734246578</v>
      </c>
    </row>
    <row r="90" spans="1:21" x14ac:dyDescent="0.3">
      <c r="A90" t="s">
        <v>974</v>
      </c>
      <c r="B90" t="s">
        <v>940</v>
      </c>
      <c r="C90" t="s">
        <v>255</v>
      </c>
      <c r="D90" s="10">
        <v>42054</v>
      </c>
      <c r="E90" t="s">
        <v>18</v>
      </c>
      <c r="F90">
        <v>3</v>
      </c>
      <c r="G90" s="1">
        <v>10615</v>
      </c>
      <c r="H90" s="1">
        <v>955.34999999999991</v>
      </c>
      <c r="I90" s="1">
        <v>1486.1000000000001</v>
      </c>
      <c r="J90" s="1">
        <v>106.15</v>
      </c>
      <c r="K90" s="1">
        <v>3715.2499999999995</v>
      </c>
      <c r="L90" s="1">
        <v>3502.9500000000003</v>
      </c>
      <c r="M90" s="1">
        <f>SUM(Sueldos[[#This Row],[Salario Base]:[Bono General]])</f>
        <v>20380.8</v>
      </c>
      <c r="N90" s="1">
        <f>SUMPRODUCT(Sueldos[[#This Row],[Salario Base]:[Bono General]]*Porcentajes[])</f>
        <v>797.18650000000002</v>
      </c>
      <c r="O90" s="1">
        <f>Sueldos[[#This Row],[Aumento Mexicano]]*2</f>
        <v>1594.373</v>
      </c>
      <c r="P90" s="1">
        <f>IF(Sueldos[[#This Row],[Calificación]]&gt;=4,Sueldos[[#This Row],[Aumento Mexicano]]*2,0)</f>
        <v>0</v>
      </c>
      <c r="Q90" s="1">
        <f>Sueldos[[#This Row],[Sueldo total]]*3</f>
        <v>61142.399999999994</v>
      </c>
      <c r="R90" s="9">
        <f>(43102-Sueldos[[#This Row],[Fecha de Contratación]])/365</f>
        <v>2.871232876712329</v>
      </c>
      <c r="S90" s="1">
        <f>Sueldos[[#This Row],[Sueldo total]]/30</f>
        <v>679.36</v>
      </c>
      <c r="T90" s="1">
        <f>Sueldos[[#This Row],[Salario diario]]*20*Sueldos[[#This Row],[dias del año]]</f>
        <v>39012.015342465755</v>
      </c>
      <c r="U90" s="1">
        <f>Sueldos[[#This Row],[3 meses de sueldo]]+Sueldos[[#This Row],[20 dias por año]]</f>
        <v>100154.41534246574</v>
      </c>
    </row>
    <row r="91" spans="1:21" x14ac:dyDescent="0.3">
      <c r="A91" t="s">
        <v>975</v>
      </c>
      <c r="B91" t="s">
        <v>883</v>
      </c>
      <c r="C91" t="s">
        <v>177</v>
      </c>
      <c r="D91" s="10">
        <v>40501</v>
      </c>
      <c r="E91" t="s">
        <v>27</v>
      </c>
      <c r="F91">
        <v>2</v>
      </c>
      <c r="G91" s="1">
        <v>18838.8</v>
      </c>
      <c r="H91" s="1">
        <v>1695.492</v>
      </c>
      <c r="I91" s="1">
        <v>1130.328</v>
      </c>
      <c r="J91" s="1">
        <v>753.55200000000002</v>
      </c>
      <c r="K91" s="1">
        <v>6781.9679999999998</v>
      </c>
      <c r="L91" s="1">
        <v>4709.7</v>
      </c>
      <c r="M91" s="1">
        <f>SUM(Sueldos[[#This Row],[Salario Base]:[Bono General]])</f>
        <v>33909.839999999997</v>
      </c>
      <c r="N91" s="1">
        <f>SUMPRODUCT(Sueldos[[#This Row],[Salario Base]:[Bono General]]*Porcentajes[])</f>
        <v>1282.92228</v>
      </c>
      <c r="O91" s="1">
        <f>Sueldos[[#This Row],[Aumento Mexicano]]*2</f>
        <v>2565.84456</v>
      </c>
      <c r="P91" s="1">
        <f>IF(Sueldos[[#This Row],[Calificación]]&gt;=4,Sueldos[[#This Row],[Aumento Mexicano]]*2,0)</f>
        <v>0</v>
      </c>
      <c r="Q91" s="1">
        <f>Sueldos[[#This Row],[Sueldo total]]*3</f>
        <v>101729.51999999999</v>
      </c>
      <c r="R91" s="9">
        <f>(43102-Sueldos[[#This Row],[Fecha de Contratación]])/365</f>
        <v>7.1260273972602741</v>
      </c>
      <c r="S91" s="1">
        <f>Sueldos[[#This Row],[Sueldo total]]/30</f>
        <v>1130.328</v>
      </c>
      <c r="T91" s="1">
        <f>Sueldos[[#This Row],[Salario diario]]*20*Sueldos[[#This Row],[dias del año]]</f>
        <v>161094.96591780821</v>
      </c>
      <c r="U91" s="1">
        <f>Sueldos[[#This Row],[3 meses de sueldo]]+Sueldos[[#This Row],[20 dias por año]]</f>
        <v>262824.4859178082</v>
      </c>
    </row>
    <row r="92" spans="1:21" x14ac:dyDescent="0.3">
      <c r="A92" t="s">
        <v>512</v>
      </c>
      <c r="B92" t="s">
        <v>898</v>
      </c>
      <c r="C92" t="s">
        <v>209</v>
      </c>
      <c r="D92" s="10">
        <v>40884</v>
      </c>
      <c r="E92" t="s">
        <v>18</v>
      </c>
      <c r="F92">
        <v>3</v>
      </c>
      <c r="G92" s="1">
        <v>8539</v>
      </c>
      <c r="H92" s="1">
        <v>853.90000000000009</v>
      </c>
      <c r="I92" s="1">
        <v>341.56</v>
      </c>
      <c r="J92" s="1">
        <v>341.56</v>
      </c>
      <c r="K92" s="1">
        <v>2390.92</v>
      </c>
      <c r="L92" s="1">
        <v>3159.43</v>
      </c>
      <c r="M92" s="1">
        <f>SUM(Sueldos[[#This Row],[Salario Base]:[Bono General]])</f>
        <v>15626.369999999999</v>
      </c>
      <c r="N92" s="1">
        <f>SUMPRODUCT(Sueldos[[#This Row],[Salario Base]:[Bono General]]*Porcentajes[])</f>
        <v>631.0320999999999</v>
      </c>
      <c r="O92" s="1">
        <f>Sueldos[[#This Row],[Aumento Mexicano]]*2</f>
        <v>1262.0641999999998</v>
      </c>
      <c r="P92" s="1">
        <f>IF(Sueldos[[#This Row],[Calificación]]&gt;=4,Sueldos[[#This Row],[Aumento Mexicano]]*2,0)</f>
        <v>0</v>
      </c>
      <c r="Q92" s="1">
        <f>Sueldos[[#This Row],[Sueldo total]]*3</f>
        <v>46879.11</v>
      </c>
      <c r="R92" s="9">
        <f>(43102-Sueldos[[#This Row],[Fecha de Contratación]])/365</f>
        <v>6.0767123287671234</v>
      </c>
      <c r="S92" s="1">
        <f>Sueldos[[#This Row],[Sueldo total]]/30</f>
        <v>520.87900000000002</v>
      </c>
      <c r="T92" s="1">
        <f>Sueldos[[#This Row],[Salario diario]]*20*Sueldos[[#This Row],[dias del año]]</f>
        <v>63304.636821917811</v>
      </c>
      <c r="U92" s="1">
        <f>Sueldos[[#This Row],[3 meses de sueldo]]+Sueldos[[#This Row],[20 dias por año]]</f>
        <v>110183.74682191781</v>
      </c>
    </row>
    <row r="93" spans="1:21" x14ac:dyDescent="0.3">
      <c r="A93" t="s">
        <v>976</v>
      </c>
      <c r="B93" t="s">
        <v>895</v>
      </c>
      <c r="C93" t="s">
        <v>17</v>
      </c>
      <c r="D93" s="10">
        <v>42328</v>
      </c>
      <c r="E93" t="s">
        <v>18</v>
      </c>
      <c r="F93">
        <v>3</v>
      </c>
      <c r="G93" s="1">
        <v>12928</v>
      </c>
      <c r="H93" s="1">
        <v>1034.24</v>
      </c>
      <c r="I93" s="1">
        <v>1422.08</v>
      </c>
      <c r="J93" s="1">
        <v>1422.08</v>
      </c>
      <c r="K93" s="1">
        <v>4266.24</v>
      </c>
      <c r="L93" s="1">
        <v>4266.24</v>
      </c>
      <c r="M93" s="1">
        <f>SUM(Sueldos[[#This Row],[Salario Base]:[Bono General]])</f>
        <v>25338.879999999997</v>
      </c>
      <c r="N93" s="1">
        <f>SUMPRODUCT(Sueldos[[#This Row],[Salario Base]:[Bono General]]*Porcentajes[])</f>
        <v>1004.5056</v>
      </c>
      <c r="O93" s="1">
        <f>Sueldos[[#This Row],[Aumento Mexicano]]*2</f>
        <v>2009.0111999999999</v>
      </c>
      <c r="P93" s="1">
        <f>IF(Sueldos[[#This Row],[Calificación]]&gt;=4,Sueldos[[#This Row],[Aumento Mexicano]]*2,0)</f>
        <v>0</v>
      </c>
      <c r="Q93" s="1">
        <f>Sueldos[[#This Row],[Sueldo total]]*3</f>
        <v>76016.639999999985</v>
      </c>
      <c r="R93" s="9">
        <f>(43102-Sueldos[[#This Row],[Fecha de Contratación]])/365</f>
        <v>2.1205479452054794</v>
      </c>
      <c r="S93" s="1">
        <f>Sueldos[[#This Row],[Sueldo total]]/30</f>
        <v>844.62933333333319</v>
      </c>
      <c r="T93" s="1">
        <f>Sueldos[[#This Row],[Salario diario]]*20*Sueldos[[#This Row],[dias del año]]</f>
        <v>35821.53994520547</v>
      </c>
      <c r="U93" s="1">
        <f>Sueldos[[#This Row],[3 meses de sueldo]]+Sueldos[[#This Row],[20 dias por año]]</f>
        <v>111838.17994520545</v>
      </c>
    </row>
    <row r="94" spans="1:21" x14ac:dyDescent="0.3">
      <c r="A94" t="s">
        <v>977</v>
      </c>
      <c r="B94" t="s">
        <v>883</v>
      </c>
      <c r="C94" t="s">
        <v>110</v>
      </c>
      <c r="D94" s="10">
        <v>41826</v>
      </c>
      <c r="E94" t="s">
        <v>27</v>
      </c>
      <c r="F94">
        <v>1</v>
      </c>
      <c r="G94" s="1">
        <v>14443.5</v>
      </c>
      <c r="H94" s="1">
        <v>1011.0450000000001</v>
      </c>
      <c r="I94" s="1">
        <v>1588.7850000000001</v>
      </c>
      <c r="J94" s="1">
        <v>1877.655</v>
      </c>
      <c r="K94" s="1">
        <v>4188.6149999999998</v>
      </c>
      <c r="L94" s="1">
        <v>5055.2249999999995</v>
      </c>
      <c r="M94" s="1">
        <f>SUM(Sueldos[[#This Row],[Salario Base]:[Bono General]])</f>
        <v>28164.824999999997</v>
      </c>
      <c r="N94" s="1">
        <f>SUMPRODUCT(Sueldos[[#This Row],[Salario Base]:[Bono General]]*Porcentajes[])</f>
        <v>1130.92605</v>
      </c>
      <c r="O94" s="1">
        <f>Sueldos[[#This Row],[Aumento Mexicano]]*2</f>
        <v>2261.8521000000001</v>
      </c>
      <c r="P94" s="1">
        <f>IF(Sueldos[[#This Row],[Calificación]]&gt;=4,Sueldos[[#This Row],[Aumento Mexicano]]*2,0)</f>
        <v>0</v>
      </c>
      <c r="Q94" s="1">
        <f>Sueldos[[#This Row],[Sueldo total]]*3</f>
        <v>84494.474999999991</v>
      </c>
      <c r="R94" s="9">
        <f>(43102-Sueldos[[#This Row],[Fecha de Contratación]])/365</f>
        <v>3.495890410958904</v>
      </c>
      <c r="S94" s="1">
        <f>Sueldos[[#This Row],[Sueldo total]]/30</f>
        <v>938.82749999999987</v>
      </c>
      <c r="T94" s="1">
        <f>Sueldos[[#This Row],[Salario diario]]*20*Sueldos[[#This Row],[dias del año]]</f>
        <v>65640.761095890397</v>
      </c>
      <c r="U94" s="1">
        <f>Sueldos[[#This Row],[3 meses de sueldo]]+Sueldos[[#This Row],[20 dias por año]]</f>
        <v>150135.2360958904</v>
      </c>
    </row>
    <row r="95" spans="1:21" x14ac:dyDescent="0.3">
      <c r="A95" t="s">
        <v>978</v>
      </c>
      <c r="B95" t="s">
        <v>880</v>
      </c>
      <c r="C95" t="s">
        <v>177</v>
      </c>
      <c r="D95" s="10">
        <v>42110</v>
      </c>
      <c r="E95" t="s">
        <v>53</v>
      </c>
      <c r="F95">
        <v>4</v>
      </c>
      <c r="G95" s="1">
        <v>98533.6</v>
      </c>
      <c r="H95" s="1">
        <v>6897.3520000000008</v>
      </c>
      <c r="I95" s="1">
        <v>14780.04</v>
      </c>
      <c r="J95" s="1">
        <v>1970.6720000000003</v>
      </c>
      <c r="K95" s="1">
        <v>33501.424000000006</v>
      </c>
      <c r="L95" s="1">
        <v>25618.736000000001</v>
      </c>
      <c r="M95" s="1">
        <f>SUM(Sueldos[[#This Row],[Salario Base]:[Bono General]])</f>
        <v>181301.82400000002</v>
      </c>
      <c r="N95" s="1">
        <f>SUMPRODUCT(Sueldos[[#This Row],[Salario Base]:[Bono General]]*Porcentajes[])</f>
        <v>6857.9385600000005</v>
      </c>
      <c r="O95" s="1">
        <f>Sueldos[[#This Row],[Aumento Mexicano]]*2</f>
        <v>13715.877120000001</v>
      </c>
      <c r="P95" s="1">
        <f>IF(Sueldos[[#This Row],[Calificación]]&gt;=4,Sueldos[[#This Row],[Aumento Mexicano]]*2,0)</f>
        <v>13715.877120000001</v>
      </c>
      <c r="Q95" s="1">
        <f>Sueldos[[#This Row],[Sueldo total]]*3</f>
        <v>543905.47200000007</v>
      </c>
      <c r="R95" s="9">
        <f>(43102-Sueldos[[#This Row],[Fecha de Contratación]])/365</f>
        <v>2.7178082191780821</v>
      </c>
      <c r="S95" s="1">
        <f>Sueldos[[#This Row],[Sueldo total]]/30</f>
        <v>6043.3941333333341</v>
      </c>
      <c r="T95" s="1">
        <f>Sueldos[[#This Row],[Salario diario]]*20*Sueldos[[#This Row],[dias del año]]</f>
        <v>328495.72494611877</v>
      </c>
      <c r="U95" s="1">
        <f>Sueldos[[#This Row],[3 meses de sueldo]]+Sueldos[[#This Row],[20 dias por año]]</f>
        <v>872401.19694611884</v>
      </c>
    </row>
    <row r="96" spans="1:21" x14ac:dyDescent="0.3">
      <c r="A96" t="s">
        <v>979</v>
      </c>
      <c r="B96" t="s">
        <v>940</v>
      </c>
      <c r="C96" t="s">
        <v>79</v>
      </c>
      <c r="D96" s="10">
        <v>42985</v>
      </c>
      <c r="E96" t="s">
        <v>27</v>
      </c>
      <c r="F96">
        <v>3</v>
      </c>
      <c r="G96" s="1">
        <v>17358</v>
      </c>
      <c r="H96" s="1">
        <v>1562.22</v>
      </c>
      <c r="I96" s="1">
        <v>2256.54</v>
      </c>
      <c r="J96" s="1">
        <v>1041.48</v>
      </c>
      <c r="K96" s="1">
        <v>6769.62</v>
      </c>
      <c r="L96" s="1">
        <v>5207.3999999999996</v>
      </c>
      <c r="M96" s="1">
        <f>SUM(Sueldos[[#This Row],[Salario Base]:[Bono General]])</f>
        <v>34195.26</v>
      </c>
      <c r="N96" s="1">
        <f>SUMPRODUCT(Sueldos[[#This Row],[Salario Base]:[Bono General]]*Porcentajes[])</f>
        <v>1324.4154000000001</v>
      </c>
      <c r="O96" s="1">
        <f>Sueldos[[#This Row],[Aumento Mexicano]]*2</f>
        <v>2648.8308000000002</v>
      </c>
      <c r="P96" s="1">
        <f>IF(Sueldos[[#This Row],[Calificación]]&gt;=4,Sueldos[[#This Row],[Aumento Mexicano]]*2,0)</f>
        <v>0</v>
      </c>
      <c r="Q96" s="1">
        <f>Sueldos[[#This Row],[Sueldo total]]*3</f>
        <v>102585.78</v>
      </c>
      <c r="R96" s="9">
        <f>(43102-Sueldos[[#This Row],[Fecha de Contratación]])/365</f>
        <v>0.32054794520547947</v>
      </c>
      <c r="S96" s="1">
        <f>Sueldos[[#This Row],[Sueldo total]]/30</f>
        <v>1139.8420000000001</v>
      </c>
      <c r="T96" s="1">
        <f>Sueldos[[#This Row],[Salario diario]]*20*Sueldos[[#This Row],[dias del año]]</f>
        <v>7307.4802191780836</v>
      </c>
      <c r="U96" s="1">
        <f>Sueldos[[#This Row],[3 meses de sueldo]]+Sueldos[[#This Row],[20 dias por año]]</f>
        <v>109893.26021917808</v>
      </c>
    </row>
    <row r="97" spans="1:21" x14ac:dyDescent="0.3">
      <c r="A97" t="s">
        <v>980</v>
      </c>
      <c r="B97" t="s">
        <v>880</v>
      </c>
      <c r="C97" t="s">
        <v>26</v>
      </c>
      <c r="D97" s="10">
        <v>42839</v>
      </c>
      <c r="E97" t="s">
        <v>18</v>
      </c>
      <c r="F97">
        <v>4</v>
      </c>
      <c r="G97" s="1">
        <v>15750.900000000001</v>
      </c>
      <c r="H97" s="1">
        <v>787.54500000000007</v>
      </c>
      <c r="I97" s="1">
        <v>1417.5810000000001</v>
      </c>
      <c r="J97" s="1">
        <v>1732.5990000000002</v>
      </c>
      <c r="K97" s="1">
        <v>5985.3420000000006</v>
      </c>
      <c r="L97" s="1">
        <v>5355.3060000000005</v>
      </c>
      <c r="M97" s="1">
        <f>SUM(Sueldos[[#This Row],[Salario Base]:[Bono General]])</f>
        <v>31029.273000000001</v>
      </c>
      <c r="N97" s="1">
        <f>SUMPRODUCT(Sueldos[[#This Row],[Salario Base]:[Bono General]]*Porcentajes[])</f>
        <v>1217.54457</v>
      </c>
      <c r="O97" s="1">
        <f>Sueldos[[#This Row],[Aumento Mexicano]]*2</f>
        <v>2435.08914</v>
      </c>
      <c r="P97" s="1">
        <f>IF(Sueldos[[#This Row],[Calificación]]&gt;=4,Sueldos[[#This Row],[Aumento Mexicano]]*2,0)</f>
        <v>2435.08914</v>
      </c>
      <c r="Q97" s="1">
        <f>Sueldos[[#This Row],[Sueldo total]]*3</f>
        <v>93087.819000000003</v>
      </c>
      <c r="R97" s="9">
        <f>(43102-Sueldos[[#This Row],[Fecha de Contratación]])/365</f>
        <v>0.72054794520547949</v>
      </c>
      <c r="S97" s="1">
        <f>Sueldos[[#This Row],[Sueldo total]]/30</f>
        <v>1034.3090999999999</v>
      </c>
      <c r="T97" s="1">
        <f>Sueldos[[#This Row],[Salario diario]]*20*Sueldos[[#This Row],[dias del año]]</f>
        <v>14905.385934246577</v>
      </c>
      <c r="U97" s="1">
        <f>Sueldos[[#This Row],[3 meses de sueldo]]+Sueldos[[#This Row],[20 dias por año]]</f>
        <v>107993.20493424658</v>
      </c>
    </row>
    <row r="98" spans="1:21" x14ac:dyDescent="0.3">
      <c r="A98" t="s">
        <v>981</v>
      </c>
      <c r="B98" t="s">
        <v>883</v>
      </c>
      <c r="C98" t="s">
        <v>290</v>
      </c>
      <c r="D98" s="10">
        <v>41346</v>
      </c>
      <c r="E98" t="s">
        <v>18</v>
      </c>
      <c r="F98">
        <v>3</v>
      </c>
      <c r="G98" s="1">
        <v>10658</v>
      </c>
      <c r="H98" s="1">
        <v>1065.8</v>
      </c>
      <c r="I98" s="1">
        <v>1598.7</v>
      </c>
      <c r="J98" s="1">
        <v>959.21999999999991</v>
      </c>
      <c r="K98" s="1">
        <v>3836.8799999999997</v>
      </c>
      <c r="L98" s="1">
        <v>4156.62</v>
      </c>
      <c r="M98" s="1">
        <f>SUM(Sueldos[[#This Row],[Salario Base]:[Bono General]])</f>
        <v>22275.219999999998</v>
      </c>
      <c r="N98" s="1">
        <f>SUMPRODUCT(Sueldos[[#This Row],[Salario Base]:[Bono General]]*Porcentajes[])</f>
        <v>901.66679999999997</v>
      </c>
      <c r="O98" s="1">
        <f>Sueldos[[#This Row],[Aumento Mexicano]]*2</f>
        <v>1803.3335999999999</v>
      </c>
      <c r="P98" s="1">
        <f>IF(Sueldos[[#This Row],[Calificación]]&gt;=4,Sueldos[[#This Row],[Aumento Mexicano]]*2,0)</f>
        <v>0</v>
      </c>
      <c r="Q98" s="1">
        <f>Sueldos[[#This Row],[Sueldo total]]*3</f>
        <v>66825.659999999989</v>
      </c>
      <c r="R98" s="9">
        <f>(43102-Sueldos[[#This Row],[Fecha de Contratación]])/365</f>
        <v>4.8109589041095893</v>
      </c>
      <c r="S98" s="1">
        <f>Sueldos[[#This Row],[Sueldo total]]/30</f>
        <v>742.50733333333324</v>
      </c>
      <c r="T98" s="1">
        <f>Sueldos[[#This Row],[Salario diario]]*20*Sueldos[[#This Row],[dias del año]]</f>
        <v>71443.445333333322</v>
      </c>
      <c r="U98" s="1">
        <f>Sueldos[[#This Row],[3 meses de sueldo]]+Sueldos[[#This Row],[20 dias por año]]</f>
        <v>138269.10533333331</v>
      </c>
    </row>
    <row r="99" spans="1:21" x14ac:dyDescent="0.3">
      <c r="A99" t="s">
        <v>982</v>
      </c>
      <c r="B99" t="s">
        <v>898</v>
      </c>
      <c r="C99" t="s">
        <v>92</v>
      </c>
      <c r="D99" s="10">
        <v>41183</v>
      </c>
      <c r="E99" t="s">
        <v>50</v>
      </c>
      <c r="F99">
        <v>4</v>
      </c>
      <c r="G99" s="1">
        <v>49881.700000000004</v>
      </c>
      <c r="H99" s="1">
        <v>4988.170000000001</v>
      </c>
      <c r="I99" s="1">
        <v>4489.3530000000001</v>
      </c>
      <c r="J99" s="1">
        <v>3491.7190000000005</v>
      </c>
      <c r="K99" s="1">
        <v>17458.595000000001</v>
      </c>
      <c r="L99" s="1">
        <v>18955.046000000002</v>
      </c>
      <c r="M99" s="1">
        <f>SUM(Sueldos[[#This Row],[Salario Base]:[Bono General]])</f>
        <v>99264.583000000013</v>
      </c>
      <c r="N99" s="1">
        <f>SUMPRODUCT(Sueldos[[#This Row],[Salario Base]:[Bono General]]*Porcentajes[])</f>
        <v>4000.5123400000002</v>
      </c>
      <c r="O99" s="1">
        <f>Sueldos[[#This Row],[Aumento Mexicano]]*2</f>
        <v>8001.0246800000004</v>
      </c>
      <c r="P99" s="1">
        <f>IF(Sueldos[[#This Row],[Calificación]]&gt;=4,Sueldos[[#This Row],[Aumento Mexicano]]*2,0)</f>
        <v>8001.0246800000004</v>
      </c>
      <c r="Q99" s="1">
        <f>Sueldos[[#This Row],[Sueldo total]]*3</f>
        <v>297793.74900000007</v>
      </c>
      <c r="R99" s="9">
        <f>(43102-Sueldos[[#This Row],[Fecha de Contratación]])/365</f>
        <v>5.2575342465753421</v>
      </c>
      <c r="S99" s="1">
        <f>Sueldos[[#This Row],[Sueldo total]]/30</f>
        <v>3308.8194333333336</v>
      </c>
      <c r="T99" s="1">
        <f>Sueldos[[#This Row],[Salario diario]]*20*Sueldos[[#This Row],[dias del año]]</f>
        <v>347924.62972968031</v>
      </c>
      <c r="U99" s="1">
        <f>Sueldos[[#This Row],[3 meses de sueldo]]+Sueldos[[#This Row],[20 dias por año]]</f>
        <v>645718.37872968032</v>
      </c>
    </row>
    <row r="100" spans="1:21" x14ac:dyDescent="0.3">
      <c r="A100" t="s">
        <v>983</v>
      </c>
      <c r="B100" t="s">
        <v>883</v>
      </c>
      <c r="C100" t="s">
        <v>166</v>
      </c>
      <c r="D100" s="10">
        <v>41624</v>
      </c>
      <c r="E100" t="s">
        <v>18</v>
      </c>
      <c r="F100">
        <v>1</v>
      </c>
      <c r="G100" s="1">
        <v>6621.75</v>
      </c>
      <c r="H100" s="1">
        <v>397.30500000000001</v>
      </c>
      <c r="I100" s="1">
        <v>595.95749999999998</v>
      </c>
      <c r="J100" s="1">
        <v>397.30500000000001</v>
      </c>
      <c r="K100" s="1">
        <v>2582.4825000000001</v>
      </c>
      <c r="L100" s="1">
        <v>2118.96</v>
      </c>
      <c r="M100" s="1">
        <f>SUM(Sueldos[[#This Row],[Salario Base]:[Bono General]])</f>
        <v>12713.760000000002</v>
      </c>
      <c r="N100" s="1">
        <f>SUMPRODUCT(Sueldos[[#This Row],[Salario Base]:[Bono General]]*Porcentajes[])</f>
        <v>491.99602499999997</v>
      </c>
      <c r="O100" s="1">
        <f>Sueldos[[#This Row],[Aumento Mexicano]]*2</f>
        <v>983.99204999999995</v>
      </c>
      <c r="P100" s="1">
        <f>IF(Sueldos[[#This Row],[Calificación]]&gt;=4,Sueldos[[#This Row],[Aumento Mexicano]]*2,0)</f>
        <v>0</v>
      </c>
      <c r="Q100" s="1">
        <f>Sueldos[[#This Row],[Sueldo total]]*3</f>
        <v>38141.280000000006</v>
      </c>
      <c r="R100" s="9">
        <f>(43102-Sueldos[[#This Row],[Fecha de Contratación]])/365</f>
        <v>4.0493150684931507</v>
      </c>
      <c r="S100" s="1">
        <f>Sueldos[[#This Row],[Sueldo total]]/30</f>
        <v>423.79200000000009</v>
      </c>
      <c r="T100" s="1">
        <f>Sueldos[[#This Row],[Salario diario]]*20*Sueldos[[#This Row],[dias del año]]</f>
        <v>34321.346630136992</v>
      </c>
      <c r="U100" s="1">
        <f>Sueldos[[#This Row],[3 meses de sueldo]]+Sueldos[[#This Row],[20 dias por año]]</f>
        <v>72462.626630137005</v>
      </c>
    </row>
    <row r="101" spans="1:21" x14ac:dyDescent="0.3">
      <c r="A101" t="s">
        <v>984</v>
      </c>
      <c r="B101" t="s">
        <v>898</v>
      </c>
      <c r="C101" t="s">
        <v>411</v>
      </c>
      <c r="D101" s="10">
        <v>42511</v>
      </c>
      <c r="E101" t="s">
        <v>27</v>
      </c>
      <c r="F101">
        <v>3</v>
      </c>
      <c r="G101" s="1">
        <v>22278</v>
      </c>
      <c r="H101" s="1">
        <v>2005.02</v>
      </c>
      <c r="I101" s="1">
        <v>1559.46</v>
      </c>
      <c r="J101" s="1">
        <v>222.78</v>
      </c>
      <c r="K101" s="1">
        <v>8020.08</v>
      </c>
      <c r="L101" s="1">
        <v>6460.62</v>
      </c>
      <c r="M101" s="1">
        <f>SUM(Sueldos[[#This Row],[Salario Base]:[Bono General]])</f>
        <v>40545.96</v>
      </c>
      <c r="N101" s="1">
        <f>SUMPRODUCT(Sueldos[[#This Row],[Salario Base]:[Bono General]]*Porcentajes[])</f>
        <v>1555.0044</v>
      </c>
      <c r="O101" s="1">
        <f>Sueldos[[#This Row],[Aumento Mexicano]]*2</f>
        <v>3110.0088000000001</v>
      </c>
      <c r="P101" s="1">
        <f>IF(Sueldos[[#This Row],[Calificación]]&gt;=4,Sueldos[[#This Row],[Aumento Mexicano]]*2,0)</f>
        <v>0</v>
      </c>
      <c r="Q101" s="1">
        <f>Sueldos[[#This Row],[Sueldo total]]*3</f>
        <v>121637.88</v>
      </c>
      <c r="R101" s="9">
        <f>(43102-Sueldos[[#This Row],[Fecha de Contratación]])/365</f>
        <v>1.6191780821917807</v>
      </c>
      <c r="S101" s="1">
        <f>Sueldos[[#This Row],[Sueldo total]]/30</f>
        <v>1351.5319999999999</v>
      </c>
      <c r="T101" s="1">
        <f>Sueldos[[#This Row],[Salario diario]]*20*Sueldos[[#This Row],[dias del año]]</f>
        <v>43767.419835616434</v>
      </c>
      <c r="U101" s="1">
        <f>Sueldos[[#This Row],[3 meses de sueldo]]+Sueldos[[#This Row],[20 dias por año]]</f>
        <v>165405.29983561643</v>
      </c>
    </row>
    <row r="102" spans="1:21" x14ac:dyDescent="0.3">
      <c r="A102" t="s">
        <v>774</v>
      </c>
      <c r="B102" t="s">
        <v>940</v>
      </c>
      <c r="C102" t="s">
        <v>52</v>
      </c>
      <c r="D102" s="10">
        <v>41858</v>
      </c>
      <c r="E102" t="s">
        <v>18</v>
      </c>
      <c r="F102">
        <v>3</v>
      </c>
      <c r="G102" s="1">
        <v>15176</v>
      </c>
      <c r="H102" s="1">
        <v>1214.08</v>
      </c>
      <c r="I102" s="1">
        <v>2124.6400000000003</v>
      </c>
      <c r="J102" s="1">
        <v>1669.36</v>
      </c>
      <c r="K102" s="1">
        <v>3794</v>
      </c>
      <c r="L102" s="1">
        <v>5766.88</v>
      </c>
      <c r="M102" s="1">
        <f>SUM(Sueldos[[#This Row],[Salario Base]:[Bono General]])</f>
        <v>29744.960000000003</v>
      </c>
      <c r="N102" s="1">
        <f>SUMPRODUCT(Sueldos[[#This Row],[Salario Base]:[Bono General]]*Porcentajes[])</f>
        <v>1214.08</v>
      </c>
      <c r="O102" s="1">
        <f>Sueldos[[#This Row],[Aumento Mexicano]]*2</f>
        <v>2428.16</v>
      </c>
      <c r="P102" s="1">
        <f>IF(Sueldos[[#This Row],[Calificación]]&gt;=4,Sueldos[[#This Row],[Aumento Mexicano]]*2,0)</f>
        <v>0</v>
      </c>
      <c r="Q102" s="1">
        <f>Sueldos[[#This Row],[Sueldo total]]*3</f>
        <v>89234.880000000005</v>
      </c>
      <c r="R102" s="9">
        <f>(43102-Sueldos[[#This Row],[Fecha de Contratación]])/365</f>
        <v>3.408219178082192</v>
      </c>
      <c r="S102" s="1">
        <f>Sueldos[[#This Row],[Sueldo total]]/30</f>
        <v>991.49866666666674</v>
      </c>
      <c r="T102" s="1">
        <f>Sueldos[[#This Row],[Salario diario]]*20*Sueldos[[#This Row],[dias del año]]</f>
        <v>67584.895415525127</v>
      </c>
      <c r="U102" s="1">
        <f>Sueldos[[#This Row],[3 meses de sueldo]]+Sueldos[[#This Row],[20 dias por año]]</f>
        <v>156819.77541552513</v>
      </c>
    </row>
    <row r="103" spans="1:21" x14ac:dyDescent="0.3">
      <c r="A103" t="s">
        <v>985</v>
      </c>
      <c r="B103" t="s">
        <v>898</v>
      </c>
      <c r="C103" t="s">
        <v>180</v>
      </c>
      <c r="D103" s="10">
        <v>40615</v>
      </c>
      <c r="E103" t="s">
        <v>18</v>
      </c>
      <c r="F103">
        <v>2</v>
      </c>
      <c r="G103" s="1">
        <v>10795.5</v>
      </c>
      <c r="H103" s="1">
        <v>971.59499999999991</v>
      </c>
      <c r="I103" s="1">
        <v>1619.325</v>
      </c>
      <c r="J103" s="1">
        <v>215.91</v>
      </c>
      <c r="K103" s="1">
        <v>3238.65</v>
      </c>
      <c r="L103" s="1">
        <v>4210.2449999999999</v>
      </c>
      <c r="M103" s="1">
        <f>SUM(Sueldos[[#This Row],[Salario Base]:[Bono General]])</f>
        <v>21051.224999999999</v>
      </c>
      <c r="N103" s="1">
        <f>SUMPRODUCT(Sueldos[[#This Row],[Salario Base]:[Bono General]]*Porcentajes[])</f>
        <v>849.60585000000015</v>
      </c>
      <c r="O103" s="1">
        <f>Sueldos[[#This Row],[Aumento Mexicano]]*2</f>
        <v>1699.2117000000003</v>
      </c>
      <c r="P103" s="1">
        <f>IF(Sueldos[[#This Row],[Calificación]]&gt;=4,Sueldos[[#This Row],[Aumento Mexicano]]*2,0)</f>
        <v>0</v>
      </c>
      <c r="Q103" s="1">
        <f>Sueldos[[#This Row],[Sueldo total]]*3</f>
        <v>63153.674999999996</v>
      </c>
      <c r="R103" s="9">
        <f>(43102-Sueldos[[#This Row],[Fecha de Contratación]])/365</f>
        <v>6.8136986301369866</v>
      </c>
      <c r="S103" s="1">
        <f>Sueldos[[#This Row],[Sueldo total]]/30</f>
        <v>701.70749999999998</v>
      </c>
      <c r="T103" s="1">
        <f>Sueldos[[#This Row],[Salario diario]]*20*Sueldos[[#This Row],[dias del año]]</f>
        <v>95624.468630136995</v>
      </c>
      <c r="U103" s="1">
        <f>Sueldos[[#This Row],[3 meses de sueldo]]+Sueldos[[#This Row],[20 dias por año]]</f>
        <v>158778.143630137</v>
      </c>
    </row>
    <row r="104" spans="1:21" x14ac:dyDescent="0.3">
      <c r="A104" t="s">
        <v>986</v>
      </c>
      <c r="B104" t="s">
        <v>898</v>
      </c>
      <c r="C104" t="s">
        <v>40</v>
      </c>
      <c r="D104" s="10">
        <v>41103</v>
      </c>
      <c r="E104" t="s">
        <v>18</v>
      </c>
      <c r="F104">
        <v>3</v>
      </c>
      <c r="G104" s="1">
        <v>14200</v>
      </c>
      <c r="H104" s="1">
        <v>1420</v>
      </c>
      <c r="I104" s="1">
        <v>284</v>
      </c>
      <c r="J104" s="1">
        <v>710</v>
      </c>
      <c r="K104" s="1">
        <v>3976.0000000000005</v>
      </c>
      <c r="L104" s="1">
        <v>4544</v>
      </c>
      <c r="M104" s="1">
        <f>SUM(Sueldos[[#This Row],[Salario Base]:[Bono General]])</f>
        <v>25134</v>
      </c>
      <c r="N104" s="1">
        <f>SUMPRODUCT(Sueldos[[#This Row],[Salario Base]:[Bono General]]*Porcentajes[])</f>
        <v>995.42</v>
      </c>
      <c r="O104" s="1">
        <f>Sueldos[[#This Row],[Aumento Mexicano]]*2</f>
        <v>1990.84</v>
      </c>
      <c r="P104" s="1">
        <f>IF(Sueldos[[#This Row],[Calificación]]&gt;=4,Sueldos[[#This Row],[Aumento Mexicano]]*2,0)</f>
        <v>0</v>
      </c>
      <c r="Q104" s="1">
        <f>Sueldos[[#This Row],[Sueldo total]]*3</f>
        <v>75402</v>
      </c>
      <c r="R104" s="9">
        <f>(43102-Sueldos[[#This Row],[Fecha de Contratación]])/365</f>
        <v>5.4767123287671229</v>
      </c>
      <c r="S104" s="1">
        <f>Sueldos[[#This Row],[Sueldo total]]/30</f>
        <v>837.8</v>
      </c>
      <c r="T104" s="1">
        <f>Sueldos[[#This Row],[Salario diario]]*20*Sueldos[[#This Row],[dias del año]]</f>
        <v>91767.791780821906</v>
      </c>
      <c r="U104" s="1">
        <f>Sueldos[[#This Row],[3 meses de sueldo]]+Sueldos[[#This Row],[20 dias por año]]</f>
        <v>167169.79178082192</v>
      </c>
    </row>
    <row r="105" spans="1:21" x14ac:dyDescent="0.3">
      <c r="A105" t="s">
        <v>987</v>
      </c>
      <c r="B105" t="s">
        <v>909</v>
      </c>
      <c r="C105" t="s">
        <v>209</v>
      </c>
      <c r="D105" s="10">
        <v>40728</v>
      </c>
      <c r="E105" t="s">
        <v>15</v>
      </c>
      <c r="F105">
        <v>3</v>
      </c>
      <c r="G105" s="1">
        <v>21391</v>
      </c>
      <c r="H105" s="1">
        <v>1283.46</v>
      </c>
      <c r="I105" s="1">
        <v>855.64</v>
      </c>
      <c r="J105" s="1">
        <v>641.73</v>
      </c>
      <c r="K105" s="1">
        <v>6631.21</v>
      </c>
      <c r="L105" s="1">
        <v>8342.49</v>
      </c>
      <c r="M105" s="1">
        <f>SUM(Sueldos[[#This Row],[Salario Base]:[Bono General]])</f>
        <v>39145.53</v>
      </c>
      <c r="N105" s="1">
        <f>SUMPRODUCT(Sueldos[[#This Row],[Salario Base]:[Bono General]]*Porcentajes[])</f>
        <v>1567.9603000000002</v>
      </c>
      <c r="O105" s="1">
        <f>Sueldos[[#This Row],[Aumento Mexicano]]*2</f>
        <v>3135.9206000000004</v>
      </c>
      <c r="P105" s="1">
        <f>IF(Sueldos[[#This Row],[Calificación]]&gt;=4,Sueldos[[#This Row],[Aumento Mexicano]]*2,0)</f>
        <v>0</v>
      </c>
      <c r="Q105" s="1">
        <f>Sueldos[[#This Row],[Sueldo total]]*3</f>
        <v>117436.59</v>
      </c>
      <c r="R105" s="9">
        <f>(43102-Sueldos[[#This Row],[Fecha de Contratación]])/365</f>
        <v>6.5041095890410956</v>
      </c>
      <c r="S105" s="1">
        <f>Sueldos[[#This Row],[Sueldo total]]/30</f>
        <v>1304.8509999999999</v>
      </c>
      <c r="T105" s="1">
        <f>Sueldos[[#This Row],[Salario diario]]*20*Sueldos[[#This Row],[dias del año]]</f>
        <v>169737.87802739724</v>
      </c>
      <c r="U105" s="1">
        <f>Sueldos[[#This Row],[3 meses de sueldo]]+Sueldos[[#This Row],[20 dias por año]]</f>
        <v>287174.46802739723</v>
      </c>
    </row>
    <row r="106" spans="1:21" x14ac:dyDescent="0.3">
      <c r="A106" t="s">
        <v>988</v>
      </c>
      <c r="B106" t="s">
        <v>883</v>
      </c>
      <c r="C106" t="s">
        <v>104</v>
      </c>
      <c r="D106" s="10">
        <v>42573</v>
      </c>
      <c r="E106" t="s">
        <v>18</v>
      </c>
      <c r="F106">
        <v>4</v>
      </c>
      <c r="G106" s="1">
        <v>11691.900000000001</v>
      </c>
      <c r="H106" s="1">
        <v>701.51400000000001</v>
      </c>
      <c r="I106" s="1">
        <v>1286.1090000000002</v>
      </c>
      <c r="J106" s="1">
        <v>584.59500000000014</v>
      </c>
      <c r="K106" s="1">
        <v>4209.0840000000007</v>
      </c>
      <c r="L106" s="1">
        <v>3156.8130000000006</v>
      </c>
      <c r="M106" s="1">
        <f>SUM(Sueldos[[#This Row],[Salario Base]:[Bono General]])</f>
        <v>21630.015000000003</v>
      </c>
      <c r="N106" s="1">
        <f>SUMPRODUCT(Sueldos[[#This Row],[Salario Base]:[Bono General]]*Porcentajes[])</f>
        <v>820.77138000000014</v>
      </c>
      <c r="O106" s="1">
        <f>Sueldos[[#This Row],[Aumento Mexicano]]*2</f>
        <v>1641.5427600000003</v>
      </c>
      <c r="P106" s="1">
        <f>IF(Sueldos[[#This Row],[Calificación]]&gt;=4,Sueldos[[#This Row],[Aumento Mexicano]]*2,0)</f>
        <v>1641.5427600000003</v>
      </c>
      <c r="Q106" s="1">
        <f>Sueldos[[#This Row],[Sueldo total]]*3</f>
        <v>64890.045000000013</v>
      </c>
      <c r="R106" s="9">
        <f>(43102-Sueldos[[#This Row],[Fecha de Contratación]])/365</f>
        <v>1.4493150684931506</v>
      </c>
      <c r="S106" s="1">
        <f>Sueldos[[#This Row],[Sueldo total]]/30</f>
        <v>721.0005000000001</v>
      </c>
      <c r="T106" s="1">
        <f>Sueldos[[#This Row],[Salario diario]]*20*Sueldos[[#This Row],[dias del año]]</f>
        <v>20899.137780821919</v>
      </c>
      <c r="U106" s="1">
        <f>Sueldos[[#This Row],[3 meses de sueldo]]+Sueldos[[#This Row],[20 dias por año]]</f>
        <v>85789.182780821924</v>
      </c>
    </row>
    <row r="107" spans="1:21" x14ac:dyDescent="0.3">
      <c r="A107" t="s">
        <v>989</v>
      </c>
      <c r="B107" t="s">
        <v>880</v>
      </c>
      <c r="C107" t="s">
        <v>255</v>
      </c>
      <c r="D107" s="10">
        <v>42173</v>
      </c>
      <c r="E107" t="s">
        <v>18</v>
      </c>
      <c r="F107">
        <v>4</v>
      </c>
      <c r="G107" s="1">
        <v>15900.500000000002</v>
      </c>
      <c r="H107" s="1">
        <v>1113.0350000000003</v>
      </c>
      <c r="I107" s="1">
        <v>636.0200000000001</v>
      </c>
      <c r="J107" s="1">
        <v>795.02500000000009</v>
      </c>
      <c r="K107" s="1">
        <v>4134.130000000001</v>
      </c>
      <c r="L107" s="1">
        <v>6201.1950000000006</v>
      </c>
      <c r="M107" s="1">
        <f>SUM(Sueldos[[#This Row],[Salario Base]:[Bono General]])</f>
        <v>28779.905000000006</v>
      </c>
      <c r="N107" s="1">
        <f>SUMPRODUCT(Sueldos[[#This Row],[Salario Base]:[Bono General]]*Porcentajes[])</f>
        <v>1167.0967000000001</v>
      </c>
      <c r="O107" s="1">
        <f>Sueldos[[#This Row],[Aumento Mexicano]]*2</f>
        <v>2334.1934000000001</v>
      </c>
      <c r="P107" s="1">
        <f>IF(Sueldos[[#This Row],[Calificación]]&gt;=4,Sueldos[[#This Row],[Aumento Mexicano]]*2,0)</f>
        <v>2334.1934000000001</v>
      </c>
      <c r="Q107" s="1">
        <f>Sueldos[[#This Row],[Sueldo total]]*3</f>
        <v>86339.715000000026</v>
      </c>
      <c r="R107" s="9">
        <f>(43102-Sueldos[[#This Row],[Fecha de Contratación]])/365</f>
        <v>2.5452054794520547</v>
      </c>
      <c r="S107" s="1">
        <f>Sueldos[[#This Row],[Sueldo total]]/30</f>
        <v>959.33016666666686</v>
      </c>
      <c r="T107" s="1">
        <f>Sueldos[[#This Row],[Salario diario]]*20*Sueldos[[#This Row],[dias del año]]</f>
        <v>48833.847936073063</v>
      </c>
      <c r="U107" s="1">
        <f>Sueldos[[#This Row],[3 meses de sueldo]]+Sueldos[[#This Row],[20 dias por año]]</f>
        <v>135173.56293607308</v>
      </c>
    </row>
    <row r="108" spans="1:21" x14ac:dyDescent="0.3">
      <c r="A108" t="s">
        <v>990</v>
      </c>
      <c r="B108" t="s">
        <v>883</v>
      </c>
      <c r="C108" t="s">
        <v>144</v>
      </c>
      <c r="D108" s="10">
        <v>41925</v>
      </c>
      <c r="E108" t="s">
        <v>27</v>
      </c>
      <c r="F108">
        <v>3</v>
      </c>
      <c r="G108" s="1">
        <v>20113</v>
      </c>
      <c r="H108" s="1">
        <v>1609.04</v>
      </c>
      <c r="I108" s="1">
        <v>2212.4299999999998</v>
      </c>
      <c r="J108" s="1">
        <v>1005.6500000000001</v>
      </c>
      <c r="K108" s="1">
        <v>8045.2000000000007</v>
      </c>
      <c r="L108" s="1">
        <v>6235.03</v>
      </c>
      <c r="M108" s="1">
        <f>SUM(Sueldos[[#This Row],[Salario Base]:[Bono General]])</f>
        <v>39220.350000000006</v>
      </c>
      <c r="N108" s="1">
        <f>SUMPRODUCT(Sueldos[[#This Row],[Salario Base]:[Bono General]]*Porcentajes[])</f>
        <v>1516.5202000000002</v>
      </c>
      <c r="O108" s="1">
        <f>Sueldos[[#This Row],[Aumento Mexicano]]*2</f>
        <v>3033.0404000000003</v>
      </c>
      <c r="P108" s="1">
        <f>IF(Sueldos[[#This Row],[Calificación]]&gt;=4,Sueldos[[#This Row],[Aumento Mexicano]]*2,0)</f>
        <v>0</v>
      </c>
      <c r="Q108" s="1">
        <f>Sueldos[[#This Row],[Sueldo total]]*3</f>
        <v>117661.05000000002</v>
      </c>
      <c r="R108" s="9">
        <f>(43102-Sueldos[[#This Row],[Fecha de Contratación]])/365</f>
        <v>3.2246575342465755</v>
      </c>
      <c r="S108" s="1">
        <f>Sueldos[[#This Row],[Sueldo total]]/30</f>
        <v>1307.3450000000003</v>
      </c>
      <c r="T108" s="1">
        <f>Sueldos[[#This Row],[Salario diario]]*20*Sueldos[[#This Row],[dias del año]]</f>
        <v>84314.798082191803</v>
      </c>
      <c r="U108" s="1">
        <f>Sueldos[[#This Row],[3 meses de sueldo]]+Sueldos[[#This Row],[20 dias por año]]</f>
        <v>201975.84808219183</v>
      </c>
    </row>
    <row r="109" spans="1:21" x14ac:dyDescent="0.3">
      <c r="A109" t="s">
        <v>991</v>
      </c>
      <c r="B109" t="s">
        <v>898</v>
      </c>
      <c r="C109" t="s">
        <v>59</v>
      </c>
      <c r="D109" s="10">
        <v>41753</v>
      </c>
      <c r="E109" t="s">
        <v>18</v>
      </c>
      <c r="F109">
        <v>3</v>
      </c>
      <c r="G109" s="1">
        <v>11943</v>
      </c>
      <c r="H109" s="1">
        <v>597.15</v>
      </c>
      <c r="I109" s="1">
        <v>1313.73</v>
      </c>
      <c r="J109" s="1">
        <v>1552.5900000000001</v>
      </c>
      <c r="K109" s="1">
        <v>3344.0400000000004</v>
      </c>
      <c r="L109" s="1">
        <v>3582.9</v>
      </c>
      <c r="M109" s="1">
        <f>SUM(Sueldos[[#This Row],[Salario Base]:[Bono General]])</f>
        <v>22333.41</v>
      </c>
      <c r="N109" s="1">
        <f>SUMPRODUCT(Sueldos[[#This Row],[Salario Base]:[Bono General]]*Porcentajes[])</f>
        <v>875.42189999999994</v>
      </c>
      <c r="O109" s="1">
        <f>Sueldos[[#This Row],[Aumento Mexicano]]*2</f>
        <v>1750.8437999999999</v>
      </c>
      <c r="P109" s="1">
        <f>IF(Sueldos[[#This Row],[Calificación]]&gt;=4,Sueldos[[#This Row],[Aumento Mexicano]]*2,0)</f>
        <v>0</v>
      </c>
      <c r="Q109" s="1">
        <f>Sueldos[[#This Row],[Sueldo total]]*3</f>
        <v>67000.23</v>
      </c>
      <c r="R109" s="9">
        <f>(43102-Sueldos[[#This Row],[Fecha de Contratación]])/365</f>
        <v>3.6958904109589041</v>
      </c>
      <c r="S109" s="1">
        <f>Sueldos[[#This Row],[Sueldo total]]/30</f>
        <v>744.447</v>
      </c>
      <c r="T109" s="1">
        <f>Sueldos[[#This Row],[Salario diario]]*20*Sueldos[[#This Row],[dias del año]]</f>
        <v>55027.89057534247</v>
      </c>
      <c r="U109" s="1">
        <f>Sueldos[[#This Row],[3 meses de sueldo]]+Sueldos[[#This Row],[20 dias por año]]</f>
        <v>122028.12057534247</v>
      </c>
    </row>
    <row r="110" spans="1:21" x14ac:dyDescent="0.3">
      <c r="A110" t="s">
        <v>992</v>
      </c>
      <c r="B110" t="s">
        <v>880</v>
      </c>
      <c r="C110" t="s">
        <v>86</v>
      </c>
      <c r="D110" s="10">
        <v>40747</v>
      </c>
      <c r="E110" t="s">
        <v>18</v>
      </c>
      <c r="F110">
        <v>2</v>
      </c>
      <c r="G110" s="1">
        <v>12753</v>
      </c>
      <c r="H110" s="1">
        <v>1147.77</v>
      </c>
      <c r="I110" s="1">
        <v>127.53</v>
      </c>
      <c r="J110" s="1">
        <v>1657.89</v>
      </c>
      <c r="K110" s="1">
        <v>4208.49</v>
      </c>
      <c r="L110" s="1">
        <v>3698.37</v>
      </c>
      <c r="M110" s="1">
        <f>SUM(Sueldos[[#This Row],[Salario Base]:[Bono General]])</f>
        <v>23593.05</v>
      </c>
      <c r="N110" s="1">
        <f>SUMPRODUCT(Sueldos[[#This Row],[Salario Base]:[Bono General]]*Porcentajes[])</f>
        <v>924.59249999999997</v>
      </c>
      <c r="O110" s="1">
        <f>Sueldos[[#This Row],[Aumento Mexicano]]*2</f>
        <v>1849.1849999999999</v>
      </c>
      <c r="P110" s="1">
        <f>IF(Sueldos[[#This Row],[Calificación]]&gt;=4,Sueldos[[#This Row],[Aumento Mexicano]]*2,0)</f>
        <v>0</v>
      </c>
      <c r="Q110" s="1">
        <f>Sueldos[[#This Row],[Sueldo total]]*3</f>
        <v>70779.149999999994</v>
      </c>
      <c r="R110" s="9">
        <f>(43102-Sueldos[[#This Row],[Fecha de Contratación]])/365</f>
        <v>6.4520547945205475</v>
      </c>
      <c r="S110" s="1">
        <f>Sueldos[[#This Row],[Sueldo total]]/30</f>
        <v>786.43499999999995</v>
      </c>
      <c r="T110" s="1">
        <f>Sueldos[[#This Row],[Salario diario]]*20*Sueldos[[#This Row],[dias del año]]</f>
        <v>101482.43424657533</v>
      </c>
      <c r="U110" s="1">
        <f>Sueldos[[#This Row],[3 meses de sueldo]]+Sueldos[[#This Row],[20 dias por año]]</f>
        <v>172261.58424657531</v>
      </c>
    </row>
    <row r="111" spans="1:21" x14ac:dyDescent="0.3">
      <c r="A111" t="s">
        <v>207</v>
      </c>
      <c r="B111" t="s">
        <v>926</v>
      </c>
      <c r="C111" t="s">
        <v>180</v>
      </c>
      <c r="D111" s="10">
        <v>42356</v>
      </c>
      <c r="E111" t="s">
        <v>18</v>
      </c>
      <c r="F111">
        <v>2</v>
      </c>
      <c r="G111" s="1">
        <v>8667.9</v>
      </c>
      <c r="H111" s="1">
        <v>780.11099999999999</v>
      </c>
      <c r="I111" s="1">
        <v>346.71600000000001</v>
      </c>
      <c r="J111" s="1">
        <v>1040.1479999999999</v>
      </c>
      <c r="K111" s="1">
        <v>2947.0860000000002</v>
      </c>
      <c r="L111" s="1">
        <v>3120.444</v>
      </c>
      <c r="M111" s="1">
        <f>SUM(Sueldos[[#This Row],[Salario Base]:[Bono General]])</f>
        <v>16902.404999999999</v>
      </c>
      <c r="N111" s="1">
        <f>SUMPRODUCT(Sueldos[[#This Row],[Salario Base]:[Bono General]]*Porcentajes[])</f>
        <v>679.5633600000001</v>
      </c>
      <c r="O111" s="1">
        <f>Sueldos[[#This Row],[Aumento Mexicano]]*2</f>
        <v>1359.1267200000002</v>
      </c>
      <c r="P111" s="1">
        <f>IF(Sueldos[[#This Row],[Calificación]]&gt;=4,Sueldos[[#This Row],[Aumento Mexicano]]*2,0)</f>
        <v>0</v>
      </c>
      <c r="Q111" s="1">
        <f>Sueldos[[#This Row],[Sueldo total]]*3</f>
        <v>50707.214999999997</v>
      </c>
      <c r="R111" s="9">
        <f>(43102-Sueldos[[#This Row],[Fecha de Contratación]])/365</f>
        <v>2.043835616438356</v>
      </c>
      <c r="S111" s="1">
        <f>Sueldos[[#This Row],[Sueldo total]]/30</f>
        <v>563.4135</v>
      </c>
      <c r="T111" s="1">
        <f>Sueldos[[#This Row],[Salario diario]]*20*Sueldos[[#This Row],[dias del año]]</f>
        <v>23030.491561643834</v>
      </c>
      <c r="U111" s="1">
        <f>Sueldos[[#This Row],[3 meses de sueldo]]+Sueldos[[#This Row],[20 dias por año]]</f>
        <v>73737.706561643834</v>
      </c>
    </row>
    <row r="112" spans="1:21" x14ac:dyDescent="0.3">
      <c r="A112" t="s">
        <v>993</v>
      </c>
      <c r="B112" t="s">
        <v>883</v>
      </c>
      <c r="C112" t="s">
        <v>36</v>
      </c>
      <c r="D112" s="10">
        <v>41905</v>
      </c>
      <c r="E112" t="s">
        <v>15</v>
      </c>
      <c r="F112">
        <v>2</v>
      </c>
      <c r="G112" s="1">
        <v>26094.600000000002</v>
      </c>
      <c r="H112" s="1">
        <v>2348.5140000000001</v>
      </c>
      <c r="I112" s="1">
        <v>260.94600000000003</v>
      </c>
      <c r="J112" s="1">
        <v>3914.19</v>
      </c>
      <c r="K112" s="1">
        <v>7045.5420000000013</v>
      </c>
      <c r="L112" s="1">
        <v>9394.0560000000005</v>
      </c>
      <c r="M112" s="1">
        <f>SUM(Sueldos[[#This Row],[Salario Base]:[Bono General]])</f>
        <v>49057.847999999998</v>
      </c>
      <c r="N112" s="1">
        <f>SUMPRODUCT(Sueldos[[#This Row],[Salario Base]:[Bono General]]*Porcentajes[])</f>
        <v>1998.8463600000005</v>
      </c>
      <c r="O112" s="1">
        <f>Sueldos[[#This Row],[Aumento Mexicano]]*2</f>
        <v>3997.6927200000009</v>
      </c>
      <c r="P112" s="1">
        <f>IF(Sueldos[[#This Row],[Calificación]]&gt;=4,Sueldos[[#This Row],[Aumento Mexicano]]*2,0)</f>
        <v>0</v>
      </c>
      <c r="Q112" s="1">
        <f>Sueldos[[#This Row],[Sueldo total]]*3</f>
        <v>147173.54399999999</v>
      </c>
      <c r="R112" s="9">
        <f>(43102-Sueldos[[#This Row],[Fecha de Contratación]])/365</f>
        <v>3.2794520547945205</v>
      </c>
      <c r="S112" s="1">
        <f>Sueldos[[#This Row],[Sueldo total]]/30</f>
        <v>1635.2616</v>
      </c>
      <c r="T112" s="1">
        <f>Sueldos[[#This Row],[Salario diario]]*20*Sueldos[[#This Row],[dias del año]]</f>
        <v>107255.24028493151</v>
      </c>
      <c r="U112" s="1">
        <f>Sueldos[[#This Row],[3 meses de sueldo]]+Sueldos[[#This Row],[20 dias por año]]</f>
        <v>254428.78428493149</v>
      </c>
    </row>
    <row r="113" spans="1:21" x14ac:dyDescent="0.3">
      <c r="A113" t="s">
        <v>994</v>
      </c>
      <c r="B113" t="s">
        <v>898</v>
      </c>
      <c r="C113" t="s">
        <v>253</v>
      </c>
      <c r="D113" s="10">
        <v>40724</v>
      </c>
      <c r="E113" t="s">
        <v>15</v>
      </c>
      <c r="F113">
        <v>2</v>
      </c>
      <c r="G113" s="1">
        <v>27212.400000000001</v>
      </c>
      <c r="H113" s="1">
        <v>2176.9920000000002</v>
      </c>
      <c r="I113" s="1">
        <v>816.37199999999996</v>
      </c>
      <c r="J113" s="1">
        <v>4081.86</v>
      </c>
      <c r="K113" s="1">
        <v>10612.836000000001</v>
      </c>
      <c r="L113" s="1">
        <v>7347.3480000000009</v>
      </c>
      <c r="M113" s="1">
        <f>SUM(Sueldos[[#This Row],[Salario Base]:[Bono General]])</f>
        <v>52247.807999999997</v>
      </c>
      <c r="N113" s="1">
        <f>SUMPRODUCT(Sueldos[[#This Row],[Salario Base]:[Bono General]]*Porcentajes[])</f>
        <v>2016.43884</v>
      </c>
      <c r="O113" s="1">
        <f>Sueldos[[#This Row],[Aumento Mexicano]]*2</f>
        <v>4032.8776800000001</v>
      </c>
      <c r="P113" s="1">
        <f>IF(Sueldos[[#This Row],[Calificación]]&gt;=4,Sueldos[[#This Row],[Aumento Mexicano]]*2,0)</f>
        <v>0</v>
      </c>
      <c r="Q113" s="1">
        <f>Sueldos[[#This Row],[Sueldo total]]*3</f>
        <v>156743.424</v>
      </c>
      <c r="R113" s="9">
        <f>(43102-Sueldos[[#This Row],[Fecha de Contratación]])/365</f>
        <v>6.515068493150685</v>
      </c>
      <c r="S113" s="1">
        <f>Sueldos[[#This Row],[Sueldo total]]/30</f>
        <v>1741.5935999999999</v>
      </c>
      <c r="T113" s="1">
        <f>Sueldos[[#This Row],[Salario diario]]*20*Sueldos[[#This Row],[dias del año]]</f>
        <v>226932.03182465752</v>
      </c>
      <c r="U113" s="1">
        <f>Sueldos[[#This Row],[3 meses de sueldo]]+Sueldos[[#This Row],[20 dias por año]]</f>
        <v>383675.45582465752</v>
      </c>
    </row>
    <row r="114" spans="1:21" x14ac:dyDescent="0.3">
      <c r="A114" t="s">
        <v>995</v>
      </c>
      <c r="B114" t="s">
        <v>883</v>
      </c>
      <c r="C114" t="s">
        <v>57</v>
      </c>
      <c r="D114" s="10">
        <v>41573</v>
      </c>
      <c r="E114" t="s">
        <v>18</v>
      </c>
      <c r="F114">
        <v>3</v>
      </c>
      <c r="G114" s="1">
        <v>10535</v>
      </c>
      <c r="H114" s="1">
        <v>526.75</v>
      </c>
      <c r="I114" s="1">
        <v>632.1</v>
      </c>
      <c r="J114" s="1">
        <v>105.35000000000001</v>
      </c>
      <c r="K114" s="1">
        <v>3792.6</v>
      </c>
      <c r="L114" s="1">
        <v>2739.1</v>
      </c>
      <c r="M114" s="1">
        <f>SUM(Sueldos[[#This Row],[Salario Base]:[Bono General]])</f>
        <v>18330.900000000001</v>
      </c>
      <c r="N114" s="1">
        <f>SUMPRODUCT(Sueldos[[#This Row],[Salario Base]:[Bono General]]*Porcentajes[])</f>
        <v>683.72150000000011</v>
      </c>
      <c r="O114" s="1">
        <f>Sueldos[[#This Row],[Aumento Mexicano]]*2</f>
        <v>1367.4430000000002</v>
      </c>
      <c r="P114" s="1">
        <f>IF(Sueldos[[#This Row],[Calificación]]&gt;=4,Sueldos[[#This Row],[Aumento Mexicano]]*2,0)</f>
        <v>0</v>
      </c>
      <c r="Q114" s="1">
        <f>Sueldos[[#This Row],[Sueldo total]]*3</f>
        <v>54992.700000000004</v>
      </c>
      <c r="R114" s="9">
        <f>(43102-Sueldos[[#This Row],[Fecha de Contratación]])/365</f>
        <v>4.1890410958904107</v>
      </c>
      <c r="S114" s="1">
        <f>Sueldos[[#This Row],[Sueldo total]]/30</f>
        <v>611.03000000000009</v>
      </c>
      <c r="T114" s="1">
        <f>Sueldos[[#This Row],[Salario diario]]*20*Sueldos[[#This Row],[dias del año]]</f>
        <v>51192.595616438361</v>
      </c>
      <c r="U114" s="1">
        <f>Sueldos[[#This Row],[3 meses de sueldo]]+Sueldos[[#This Row],[20 dias por año]]</f>
        <v>106185.29561643836</v>
      </c>
    </row>
    <row r="115" spans="1:21" x14ac:dyDescent="0.3">
      <c r="A115" t="s">
        <v>996</v>
      </c>
      <c r="B115" t="s">
        <v>880</v>
      </c>
      <c r="C115" t="s">
        <v>209</v>
      </c>
      <c r="D115" s="10">
        <v>40969</v>
      </c>
      <c r="E115" t="s">
        <v>27</v>
      </c>
      <c r="F115">
        <v>3</v>
      </c>
      <c r="G115" s="1">
        <v>16634</v>
      </c>
      <c r="H115" s="1">
        <v>831.7</v>
      </c>
      <c r="I115" s="1">
        <v>1829.74</v>
      </c>
      <c r="J115" s="1">
        <v>1497.06</v>
      </c>
      <c r="K115" s="1">
        <v>5821.9</v>
      </c>
      <c r="L115" s="1">
        <v>4823.8599999999997</v>
      </c>
      <c r="M115" s="1">
        <f>SUM(Sueldos[[#This Row],[Salario Base]:[Bono General]])</f>
        <v>31438.260000000002</v>
      </c>
      <c r="N115" s="1">
        <f>SUMPRODUCT(Sueldos[[#This Row],[Salario Base]:[Bono General]]*Porcentajes[])</f>
        <v>1209.2918</v>
      </c>
      <c r="O115" s="1">
        <f>Sueldos[[#This Row],[Aumento Mexicano]]*2</f>
        <v>2418.5835999999999</v>
      </c>
      <c r="P115" s="1">
        <f>IF(Sueldos[[#This Row],[Calificación]]&gt;=4,Sueldos[[#This Row],[Aumento Mexicano]]*2,0)</f>
        <v>0</v>
      </c>
      <c r="Q115" s="1">
        <f>Sueldos[[#This Row],[Sueldo total]]*3</f>
        <v>94314.78</v>
      </c>
      <c r="R115" s="9">
        <f>(43102-Sueldos[[#This Row],[Fecha de Contratación]])/365</f>
        <v>5.8438356164383558</v>
      </c>
      <c r="S115" s="1">
        <f>Sueldos[[#This Row],[Sueldo total]]/30</f>
        <v>1047.942</v>
      </c>
      <c r="T115" s="1">
        <f>Sueldos[[#This Row],[Salario diario]]*20*Sueldos[[#This Row],[dias del año]]</f>
        <v>122480.01567123288</v>
      </c>
      <c r="U115" s="1">
        <f>Sueldos[[#This Row],[3 meses de sueldo]]+Sueldos[[#This Row],[20 dias por año]]</f>
        <v>216794.79567123286</v>
      </c>
    </row>
    <row r="116" spans="1:21" x14ac:dyDescent="0.3">
      <c r="A116" t="s">
        <v>997</v>
      </c>
      <c r="B116" t="s">
        <v>880</v>
      </c>
      <c r="C116" t="s">
        <v>127</v>
      </c>
      <c r="D116" s="10">
        <v>40967</v>
      </c>
      <c r="E116" t="s">
        <v>18</v>
      </c>
      <c r="F116">
        <v>4</v>
      </c>
      <c r="G116" s="1">
        <v>9609.6</v>
      </c>
      <c r="H116" s="1">
        <v>960.96</v>
      </c>
      <c r="I116" s="1">
        <v>1249.248</v>
      </c>
      <c r="J116" s="1">
        <v>192.19200000000001</v>
      </c>
      <c r="K116" s="1">
        <v>3267.2640000000006</v>
      </c>
      <c r="L116" s="1">
        <v>3651.6480000000001</v>
      </c>
      <c r="M116" s="1">
        <f>SUM(Sueldos[[#This Row],[Salario Base]:[Bono General]])</f>
        <v>18930.912</v>
      </c>
      <c r="N116" s="1">
        <f>SUMPRODUCT(Sueldos[[#This Row],[Salario Base]:[Bono General]]*Porcentajes[])</f>
        <v>759.15840000000003</v>
      </c>
      <c r="O116" s="1">
        <f>Sueldos[[#This Row],[Aumento Mexicano]]*2</f>
        <v>1518.3168000000001</v>
      </c>
      <c r="P116" s="1">
        <f>IF(Sueldos[[#This Row],[Calificación]]&gt;=4,Sueldos[[#This Row],[Aumento Mexicano]]*2,0)</f>
        <v>1518.3168000000001</v>
      </c>
      <c r="Q116" s="1">
        <f>Sueldos[[#This Row],[Sueldo total]]*3</f>
        <v>56792.736000000004</v>
      </c>
      <c r="R116" s="9">
        <f>(43102-Sueldos[[#This Row],[Fecha de Contratación]])/365</f>
        <v>5.8493150684931505</v>
      </c>
      <c r="S116" s="1">
        <f>Sueldos[[#This Row],[Sueldo total]]/30</f>
        <v>631.03039999999999</v>
      </c>
      <c r="T116" s="1">
        <f>Sueldos[[#This Row],[Salario diario]]*20*Sueldos[[#This Row],[dias del año]]</f>
        <v>73821.912547945205</v>
      </c>
      <c r="U116" s="1">
        <f>Sueldos[[#This Row],[3 meses de sueldo]]+Sueldos[[#This Row],[20 dias por año]]</f>
        <v>130614.64854794521</v>
      </c>
    </row>
    <row r="117" spans="1:21" x14ac:dyDescent="0.3">
      <c r="A117" t="s">
        <v>998</v>
      </c>
      <c r="B117" t="s">
        <v>880</v>
      </c>
      <c r="C117" t="s">
        <v>34</v>
      </c>
      <c r="D117" s="10">
        <v>42148</v>
      </c>
      <c r="E117" t="s">
        <v>18</v>
      </c>
      <c r="F117">
        <v>2</v>
      </c>
      <c r="G117" s="1">
        <v>8977.5</v>
      </c>
      <c r="H117" s="1">
        <v>628.42500000000007</v>
      </c>
      <c r="I117" s="1">
        <v>448.875</v>
      </c>
      <c r="J117" s="1">
        <v>1256.8500000000001</v>
      </c>
      <c r="K117" s="1">
        <v>2423.9250000000002</v>
      </c>
      <c r="L117" s="1">
        <v>3591</v>
      </c>
      <c r="M117" s="1">
        <f>SUM(Sueldos[[#This Row],[Salario Base]:[Bono General]])</f>
        <v>17326.575000000001</v>
      </c>
      <c r="N117" s="1">
        <f>SUMPRODUCT(Sueldos[[#This Row],[Salario Base]:[Bono General]]*Porcentajes[])</f>
        <v>711.91575</v>
      </c>
      <c r="O117" s="1">
        <f>Sueldos[[#This Row],[Aumento Mexicano]]*2</f>
        <v>1423.8315</v>
      </c>
      <c r="P117" s="1">
        <f>IF(Sueldos[[#This Row],[Calificación]]&gt;=4,Sueldos[[#This Row],[Aumento Mexicano]]*2,0)</f>
        <v>0</v>
      </c>
      <c r="Q117" s="1">
        <f>Sueldos[[#This Row],[Sueldo total]]*3</f>
        <v>51979.725000000006</v>
      </c>
      <c r="R117" s="9">
        <f>(43102-Sueldos[[#This Row],[Fecha de Contratación]])/365</f>
        <v>2.6136986301369864</v>
      </c>
      <c r="S117" s="1">
        <f>Sueldos[[#This Row],[Sueldo total]]/30</f>
        <v>577.55250000000001</v>
      </c>
      <c r="T117" s="1">
        <f>Sueldos[[#This Row],[Salario diario]]*20*Sueldos[[#This Row],[dias del año]]</f>
        <v>30190.963561643835</v>
      </c>
      <c r="U117" s="1">
        <f>Sueldos[[#This Row],[3 meses de sueldo]]+Sueldos[[#This Row],[20 dias por año]]</f>
        <v>82170.688561643838</v>
      </c>
    </row>
    <row r="118" spans="1:21" x14ac:dyDescent="0.3">
      <c r="A118" t="s">
        <v>999</v>
      </c>
      <c r="B118" t="s">
        <v>880</v>
      </c>
      <c r="C118" t="s">
        <v>63</v>
      </c>
      <c r="D118" s="10">
        <v>41029</v>
      </c>
      <c r="E118" t="s">
        <v>18</v>
      </c>
      <c r="F118">
        <v>5</v>
      </c>
      <c r="G118" s="1">
        <v>18758.75</v>
      </c>
      <c r="H118" s="1">
        <v>937.9375</v>
      </c>
      <c r="I118" s="1">
        <v>1500.7</v>
      </c>
      <c r="J118" s="1">
        <v>1500.7</v>
      </c>
      <c r="K118" s="1">
        <v>6190.3875000000007</v>
      </c>
      <c r="L118" s="1">
        <v>5440.0374999999995</v>
      </c>
      <c r="M118" s="1">
        <f>SUM(Sueldos[[#This Row],[Salario Base]:[Bono General]])</f>
        <v>34328.512500000004</v>
      </c>
      <c r="N118" s="1">
        <f>SUMPRODUCT(Sueldos[[#This Row],[Salario Base]:[Bono General]]*Porcentajes[])</f>
        <v>1320.616</v>
      </c>
      <c r="O118" s="1">
        <f>Sueldos[[#This Row],[Aumento Mexicano]]*2</f>
        <v>2641.232</v>
      </c>
      <c r="P118" s="1">
        <f>IF(Sueldos[[#This Row],[Calificación]]&gt;=4,Sueldos[[#This Row],[Aumento Mexicano]]*2,0)</f>
        <v>2641.232</v>
      </c>
      <c r="Q118" s="1">
        <f>Sueldos[[#This Row],[Sueldo total]]*3</f>
        <v>102985.53750000001</v>
      </c>
      <c r="R118" s="9">
        <f>(43102-Sueldos[[#This Row],[Fecha de Contratación]])/365</f>
        <v>5.6794520547945204</v>
      </c>
      <c r="S118" s="1">
        <f>Sueldos[[#This Row],[Sueldo total]]/30</f>
        <v>1144.2837500000001</v>
      </c>
      <c r="T118" s="1">
        <f>Sueldos[[#This Row],[Salario diario]]*20*Sueldos[[#This Row],[dias del año]]</f>
        <v>129978.0939041096</v>
      </c>
      <c r="U118" s="1">
        <f>Sueldos[[#This Row],[3 meses de sueldo]]+Sueldos[[#This Row],[20 dias por año]]</f>
        <v>232963.63140410959</v>
      </c>
    </row>
    <row r="119" spans="1:21" x14ac:dyDescent="0.3">
      <c r="A119" t="s">
        <v>216</v>
      </c>
      <c r="B119" t="s">
        <v>883</v>
      </c>
      <c r="C119" t="s">
        <v>100</v>
      </c>
      <c r="D119" s="10">
        <v>42219</v>
      </c>
      <c r="E119" t="s">
        <v>18</v>
      </c>
      <c r="F119">
        <v>3</v>
      </c>
      <c r="G119" s="1">
        <v>11301</v>
      </c>
      <c r="H119" s="1">
        <v>678.06</v>
      </c>
      <c r="I119" s="1">
        <v>339.03</v>
      </c>
      <c r="J119" s="1">
        <v>339.03</v>
      </c>
      <c r="K119" s="1">
        <v>2938.26</v>
      </c>
      <c r="L119" s="1">
        <v>3616.32</v>
      </c>
      <c r="M119" s="1">
        <f>SUM(Sueldos[[#This Row],[Salario Base]:[Bono General]])</f>
        <v>19211.7</v>
      </c>
      <c r="N119" s="1">
        <f>SUMPRODUCT(Sueldos[[#This Row],[Salario Base]:[Bono General]]*Porcentajes[])</f>
        <v>751.51650000000006</v>
      </c>
      <c r="O119" s="1">
        <f>Sueldos[[#This Row],[Aumento Mexicano]]*2</f>
        <v>1503.0330000000001</v>
      </c>
      <c r="P119" s="1">
        <f>IF(Sueldos[[#This Row],[Calificación]]&gt;=4,Sueldos[[#This Row],[Aumento Mexicano]]*2,0)</f>
        <v>0</v>
      </c>
      <c r="Q119" s="1">
        <f>Sueldos[[#This Row],[Sueldo total]]*3</f>
        <v>57635.100000000006</v>
      </c>
      <c r="R119" s="9">
        <f>(43102-Sueldos[[#This Row],[Fecha de Contratación]])/365</f>
        <v>2.419178082191781</v>
      </c>
      <c r="S119" s="1">
        <f>Sueldos[[#This Row],[Sueldo total]]/30</f>
        <v>640.39</v>
      </c>
      <c r="T119" s="1">
        <f>Sueldos[[#This Row],[Salario diario]]*20*Sueldos[[#This Row],[dias del año]]</f>
        <v>30984.349041095891</v>
      </c>
      <c r="U119" s="1">
        <f>Sueldos[[#This Row],[3 meses de sueldo]]+Sueldos[[#This Row],[20 dias por año]]</f>
        <v>88619.449041095897</v>
      </c>
    </row>
    <row r="120" spans="1:21" x14ac:dyDescent="0.3">
      <c r="A120" t="s">
        <v>730</v>
      </c>
      <c r="B120" t="s">
        <v>883</v>
      </c>
      <c r="C120" t="s">
        <v>81</v>
      </c>
      <c r="D120" s="10">
        <v>42719</v>
      </c>
      <c r="E120" t="s">
        <v>18</v>
      </c>
      <c r="F120">
        <v>3</v>
      </c>
      <c r="G120" s="1">
        <v>12392</v>
      </c>
      <c r="H120" s="1">
        <v>991.36</v>
      </c>
      <c r="I120" s="1">
        <v>619.6</v>
      </c>
      <c r="J120" s="1">
        <v>743.52</v>
      </c>
      <c r="K120" s="1">
        <v>3841.52</v>
      </c>
      <c r="L120" s="1">
        <v>3841.52</v>
      </c>
      <c r="M120" s="1">
        <f>SUM(Sueldos[[#This Row],[Salario Base]:[Bono General]])</f>
        <v>22429.52</v>
      </c>
      <c r="N120" s="1">
        <f>SUMPRODUCT(Sueldos[[#This Row],[Salario Base]:[Bono General]]*Porcentajes[])</f>
        <v>877.35359999999991</v>
      </c>
      <c r="O120" s="1">
        <f>Sueldos[[#This Row],[Aumento Mexicano]]*2</f>
        <v>1754.7071999999998</v>
      </c>
      <c r="P120" s="1">
        <f>IF(Sueldos[[#This Row],[Calificación]]&gt;=4,Sueldos[[#This Row],[Aumento Mexicano]]*2,0)</f>
        <v>0</v>
      </c>
      <c r="Q120" s="1">
        <f>Sueldos[[#This Row],[Sueldo total]]*3</f>
        <v>67288.56</v>
      </c>
      <c r="R120" s="9">
        <f>(43102-Sueldos[[#This Row],[Fecha de Contratación]])/365</f>
        <v>1.0493150684931507</v>
      </c>
      <c r="S120" s="1">
        <f>Sueldos[[#This Row],[Sueldo total]]/30</f>
        <v>747.65066666666667</v>
      </c>
      <c r="T120" s="1">
        <f>Sueldos[[#This Row],[Salario diario]]*20*Sueldos[[#This Row],[dias del año]]</f>
        <v>15690.422210045661</v>
      </c>
      <c r="U120" s="1">
        <f>Sueldos[[#This Row],[3 meses de sueldo]]+Sueldos[[#This Row],[20 dias por año]]</f>
        <v>82978.982210045651</v>
      </c>
    </row>
    <row r="121" spans="1:21" x14ac:dyDescent="0.3">
      <c r="A121" t="s">
        <v>1000</v>
      </c>
      <c r="B121" t="s">
        <v>880</v>
      </c>
      <c r="C121" t="s">
        <v>198</v>
      </c>
      <c r="D121" s="10">
        <v>42037</v>
      </c>
      <c r="E121" t="s">
        <v>18</v>
      </c>
      <c r="F121">
        <v>3</v>
      </c>
      <c r="G121" s="1">
        <v>10897</v>
      </c>
      <c r="H121" s="1">
        <v>544.85</v>
      </c>
      <c r="I121" s="1">
        <v>1198.67</v>
      </c>
      <c r="J121" s="1">
        <v>762.79000000000008</v>
      </c>
      <c r="K121" s="1">
        <v>4358.8</v>
      </c>
      <c r="L121" s="1">
        <v>4249.83</v>
      </c>
      <c r="M121" s="1">
        <f>SUM(Sueldos[[#This Row],[Salario Base]:[Bono General]])</f>
        <v>22011.940000000002</v>
      </c>
      <c r="N121" s="1">
        <f>SUMPRODUCT(Sueldos[[#This Row],[Salario Base]:[Bono General]]*Porcentajes[])</f>
        <v>873.93939999999998</v>
      </c>
      <c r="O121" s="1">
        <f>Sueldos[[#This Row],[Aumento Mexicano]]*2</f>
        <v>1747.8788</v>
      </c>
      <c r="P121" s="1">
        <f>IF(Sueldos[[#This Row],[Calificación]]&gt;=4,Sueldos[[#This Row],[Aumento Mexicano]]*2,0)</f>
        <v>0</v>
      </c>
      <c r="Q121" s="1">
        <f>Sueldos[[#This Row],[Sueldo total]]*3</f>
        <v>66035.820000000007</v>
      </c>
      <c r="R121" s="9">
        <f>(43102-Sueldos[[#This Row],[Fecha de Contratación]])/365</f>
        <v>2.9178082191780823</v>
      </c>
      <c r="S121" s="1">
        <f>Sueldos[[#This Row],[Sueldo total]]/30</f>
        <v>733.7313333333334</v>
      </c>
      <c r="T121" s="1">
        <f>Sueldos[[#This Row],[Salario diario]]*20*Sueldos[[#This Row],[dias del año]]</f>
        <v>42817.746301369865</v>
      </c>
      <c r="U121" s="1">
        <f>Sueldos[[#This Row],[3 meses de sueldo]]+Sueldos[[#This Row],[20 dias por año]]</f>
        <v>108853.56630136986</v>
      </c>
    </row>
    <row r="122" spans="1:21" x14ac:dyDescent="0.3">
      <c r="A122" t="s">
        <v>1001</v>
      </c>
      <c r="B122" t="s">
        <v>880</v>
      </c>
      <c r="C122" t="s">
        <v>42</v>
      </c>
      <c r="D122" s="10">
        <v>40644</v>
      </c>
      <c r="E122" t="s">
        <v>15</v>
      </c>
      <c r="F122">
        <v>3</v>
      </c>
      <c r="G122" s="1">
        <v>22526</v>
      </c>
      <c r="H122" s="1">
        <v>1576.8200000000002</v>
      </c>
      <c r="I122" s="1">
        <v>2027.34</v>
      </c>
      <c r="J122" s="1">
        <v>901.04</v>
      </c>
      <c r="K122" s="1">
        <v>6082.02</v>
      </c>
      <c r="L122" s="1">
        <v>8559.8799999999992</v>
      </c>
      <c r="M122" s="1">
        <f>SUM(Sueldos[[#This Row],[Salario Base]:[Bono General]])</f>
        <v>41673.1</v>
      </c>
      <c r="N122" s="1">
        <f>SUMPRODUCT(Sueldos[[#This Row],[Salario Base]:[Bono General]]*Porcentajes[])</f>
        <v>1678.1869999999999</v>
      </c>
      <c r="O122" s="1">
        <f>Sueldos[[#This Row],[Aumento Mexicano]]*2</f>
        <v>3356.3739999999998</v>
      </c>
      <c r="P122" s="1">
        <f>IF(Sueldos[[#This Row],[Calificación]]&gt;=4,Sueldos[[#This Row],[Aumento Mexicano]]*2,0)</f>
        <v>0</v>
      </c>
      <c r="Q122" s="1">
        <f>Sueldos[[#This Row],[Sueldo total]]*3</f>
        <v>125019.29999999999</v>
      </c>
      <c r="R122" s="9">
        <f>(43102-Sueldos[[#This Row],[Fecha de Contratación]])/365</f>
        <v>6.7342465753424658</v>
      </c>
      <c r="S122" s="1">
        <f>Sueldos[[#This Row],[Sueldo total]]/30</f>
        <v>1389.1033333333332</v>
      </c>
      <c r="T122" s="1">
        <f>Sueldos[[#This Row],[Salario diario]]*20*Sueldos[[#This Row],[dias del año]]</f>
        <v>187091.28730593607</v>
      </c>
      <c r="U122" s="1">
        <f>Sueldos[[#This Row],[3 meses de sueldo]]+Sueldos[[#This Row],[20 dias por año]]</f>
        <v>312110.58730593603</v>
      </c>
    </row>
    <row r="123" spans="1:21" x14ac:dyDescent="0.3">
      <c r="A123" t="s">
        <v>1002</v>
      </c>
      <c r="B123" t="s">
        <v>898</v>
      </c>
      <c r="C123" t="s">
        <v>14</v>
      </c>
      <c r="D123" s="10">
        <v>41390</v>
      </c>
      <c r="E123" t="s">
        <v>50</v>
      </c>
      <c r="F123">
        <v>5</v>
      </c>
      <c r="G123" s="1">
        <v>55275</v>
      </c>
      <c r="H123" s="1">
        <v>4974.75</v>
      </c>
      <c r="I123" s="1">
        <v>552.75</v>
      </c>
      <c r="J123" s="1">
        <v>1105.5</v>
      </c>
      <c r="K123" s="1">
        <v>21557.25</v>
      </c>
      <c r="L123" s="1">
        <v>20451.75</v>
      </c>
      <c r="M123" s="1">
        <f>SUM(Sueldos[[#This Row],[Salario Base]:[Bono General]])</f>
        <v>103917</v>
      </c>
      <c r="N123" s="1">
        <f>SUMPRODUCT(Sueldos[[#This Row],[Salario Base]:[Bono General]]*Porcentajes[])</f>
        <v>4112.46</v>
      </c>
      <c r="O123" s="1">
        <f>Sueldos[[#This Row],[Aumento Mexicano]]*2</f>
        <v>8224.92</v>
      </c>
      <c r="P123" s="1">
        <f>IF(Sueldos[[#This Row],[Calificación]]&gt;=4,Sueldos[[#This Row],[Aumento Mexicano]]*2,0)</f>
        <v>8224.92</v>
      </c>
      <c r="Q123" s="1">
        <f>Sueldos[[#This Row],[Sueldo total]]*3</f>
        <v>311751</v>
      </c>
      <c r="R123" s="9">
        <f>(43102-Sueldos[[#This Row],[Fecha de Contratación]])/365</f>
        <v>4.6904109589041099</v>
      </c>
      <c r="S123" s="1">
        <f>Sueldos[[#This Row],[Sueldo total]]/30</f>
        <v>3463.9</v>
      </c>
      <c r="T123" s="1">
        <f>Sueldos[[#This Row],[Salario diario]]*20*Sueldos[[#This Row],[dias del año]]</f>
        <v>324942.29041095893</v>
      </c>
      <c r="U123" s="1">
        <f>Sueldos[[#This Row],[3 meses de sueldo]]+Sueldos[[#This Row],[20 dias por año]]</f>
        <v>636693.29041095893</v>
      </c>
    </row>
    <row r="124" spans="1:21" x14ac:dyDescent="0.3">
      <c r="A124" t="s">
        <v>1003</v>
      </c>
      <c r="B124" t="s">
        <v>883</v>
      </c>
      <c r="C124" t="s">
        <v>26</v>
      </c>
      <c r="D124" s="10">
        <v>42387</v>
      </c>
      <c r="E124" t="s">
        <v>18</v>
      </c>
      <c r="F124">
        <v>3</v>
      </c>
      <c r="G124" s="1">
        <v>8492</v>
      </c>
      <c r="H124" s="1">
        <v>764.28</v>
      </c>
      <c r="I124" s="1">
        <v>849.2</v>
      </c>
      <c r="J124" s="1">
        <v>254.76</v>
      </c>
      <c r="K124" s="1">
        <v>2123</v>
      </c>
      <c r="L124" s="1">
        <v>3396.8</v>
      </c>
      <c r="M124" s="1">
        <f>SUM(Sueldos[[#This Row],[Salario Base]:[Bono General]])</f>
        <v>15880.04</v>
      </c>
      <c r="N124" s="1">
        <f>SUMPRODUCT(Sueldos[[#This Row],[Salario Base]:[Bono General]]*Porcentajes[])</f>
        <v>648.78880000000004</v>
      </c>
      <c r="O124" s="1">
        <f>Sueldos[[#This Row],[Aumento Mexicano]]*2</f>
        <v>1297.5776000000001</v>
      </c>
      <c r="P124" s="1">
        <f>IF(Sueldos[[#This Row],[Calificación]]&gt;=4,Sueldos[[#This Row],[Aumento Mexicano]]*2,0)</f>
        <v>0</v>
      </c>
      <c r="Q124" s="1">
        <f>Sueldos[[#This Row],[Sueldo total]]*3</f>
        <v>47640.12</v>
      </c>
      <c r="R124" s="9">
        <f>(43102-Sueldos[[#This Row],[Fecha de Contratación]])/365</f>
        <v>1.9589041095890412</v>
      </c>
      <c r="S124" s="1">
        <f>Sueldos[[#This Row],[Sueldo total]]/30</f>
        <v>529.33466666666675</v>
      </c>
      <c r="T124" s="1">
        <f>Sueldos[[#This Row],[Salario diario]]*20*Sueldos[[#This Row],[dias del año]]</f>
        <v>20738.317077625572</v>
      </c>
      <c r="U124" s="1">
        <f>Sueldos[[#This Row],[3 meses de sueldo]]+Sueldos[[#This Row],[20 dias por año]]</f>
        <v>68378.437077625567</v>
      </c>
    </row>
    <row r="125" spans="1:21" x14ac:dyDescent="0.3">
      <c r="A125" t="s">
        <v>1004</v>
      </c>
      <c r="B125" t="s">
        <v>1087</v>
      </c>
      <c r="C125" t="s">
        <v>92</v>
      </c>
      <c r="D125" s="10">
        <v>40516</v>
      </c>
      <c r="E125" t="s">
        <v>18</v>
      </c>
      <c r="F125">
        <v>2</v>
      </c>
      <c r="G125" s="1">
        <v>9250.2000000000007</v>
      </c>
      <c r="H125" s="1">
        <v>832.51800000000003</v>
      </c>
      <c r="I125" s="1">
        <v>555.01200000000006</v>
      </c>
      <c r="J125" s="1">
        <v>925.0200000000001</v>
      </c>
      <c r="K125" s="1">
        <v>2775.06</v>
      </c>
      <c r="L125" s="1">
        <v>3145.0680000000007</v>
      </c>
      <c r="M125" s="1">
        <f>SUM(Sueldos[[#This Row],[Salario Base]:[Bono General]])</f>
        <v>17482.878000000001</v>
      </c>
      <c r="N125" s="1">
        <f>SUMPRODUCT(Sueldos[[#This Row],[Salario Base]:[Bono General]]*Porcentajes[])</f>
        <v>699.31512000000021</v>
      </c>
      <c r="O125" s="1">
        <f>Sueldos[[#This Row],[Aumento Mexicano]]*2</f>
        <v>1398.6302400000004</v>
      </c>
      <c r="P125" s="1">
        <f>IF(Sueldos[[#This Row],[Calificación]]&gt;=4,Sueldos[[#This Row],[Aumento Mexicano]]*2,0)</f>
        <v>0</v>
      </c>
      <c r="Q125" s="1">
        <f>Sueldos[[#This Row],[Sueldo total]]*3</f>
        <v>52448.634000000005</v>
      </c>
      <c r="R125" s="9">
        <f>(43102-Sueldos[[#This Row],[Fecha de Contratación]])/365</f>
        <v>7.0849315068493155</v>
      </c>
      <c r="S125" s="1">
        <f>Sueldos[[#This Row],[Sueldo total]]/30</f>
        <v>582.76260000000002</v>
      </c>
      <c r="T125" s="1">
        <f>Sueldos[[#This Row],[Salario diario]]*20*Sueldos[[#This Row],[dias del año]]</f>
        <v>82576.662115068495</v>
      </c>
      <c r="U125" s="1">
        <f>Sueldos[[#This Row],[3 meses de sueldo]]+Sueldos[[#This Row],[20 dias por año]]</f>
        <v>135025.29611506849</v>
      </c>
    </row>
    <row r="126" spans="1:21" x14ac:dyDescent="0.3">
      <c r="A126" t="s">
        <v>1005</v>
      </c>
      <c r="B126" t="s">
        <v>883</v>
      </c>
      <c r="C126" t="s">
        <v>24</v>
      </c>
      <c r="D126" s="10">
        <v>42299</v>
      </c>
      <c r="E126" t="s">
        <v>27</v>
      </c>
      <c r="F126">
        <v>4</v>
      </c>
      <c r="G126" s="1">
        <v>15570.500000000002</v>
      </c>
      <c r="H126" s="1">
        <v>1557.0500000000002</v>
      </c>
      <c r="I126" s="1">
        <v>778.52500000000009</v>
      </c>
      <c r="J126" s="1">
        <v>311.41000000000003</v>
      </c>
      <c r="K126" s="1">
        <v>4982.5600000000004</v>
      </c>
      <c r="L126" s="1">
        <v>4982.5600000000004</v>
      </c>
      <c r="M126" s="1">
        <f>SUM(Sueldos[[#This Row],[Salario Base]:[Bono General]])</f>
        <v>28182.605000000007</v>
      </c>
      <c r="N126" s="1">
        <f>SUMPRODUCT(Sueldos[[#This Row],[Salario Base]:[Bono General]]*Porcentajes[])</f>
        <v>1105.5055000000002</v>
      </c>
      <c r="O126" s="1">
        <f>Sueldos[[#This Row],[Aumento Mexicano]]*2</f>
        <v>2211.0110000000004</v>
      </c>
      <c r="P126" s="1">
        <f>IF(Sueldos[[#This Row],[Calificación]]&gt;=4,Sueldos[[#This Row],[Aumento Mexicano]]*2,0)</f>
        <v>2211.0110000000004</v>
      </c>
      <c r="Q126" s="1">
        <f>Sueldos[[#This Row],[Sueldo total]]*3</f>
        <v>84547.815000000017</v>
      </c>
      <c r="R126" s="9">
        <f>(43102-Sueldos[[#This Row],[Fecha de Contratación]])/365</f>
        <v>2.2000000000000002</v>
      </c>
      <c r="S126" s="1">
        <f>Sueldos[[#This Row],[Sueldo total]]/30</f>
        <v>939.42016666666689</v>
      </c>
      <c r="T126" s="1">
        <f>Sueldos[[#This Row],[Salario diario]]*20*Sueldos[[#This Row],[dias del año]]</f>
        <v>41334.487333333353</v>
      </c>
      <c r="U126" s="1">
        <f>Sueldos[[#This Row],[3 meses de sueldo]]+Sueldos[[#This Row],[20 dias por año]]</f>
        <v>125882.30233333337</v>
      </c>
    </row>
    <row r="127" spans="1:21" x14ac:dyDescent="0.3">
      <c r="A127" t="s">
        <v>1006</v>
      </c>
      <c r="B127" t="s">
        <v>926</v>
      </c>
      <c r="C127" t="s">
        <v>100</v>
      </c>
      <c r="D127" s="10">
        <v>42583</v>
      </c>
      <c r="E127" t="s">
        <v>18</v>
      </c>
      <c r="F127">
        <v>3</v>
      </c>
      <c r="G127" s="1">
        <v>10468</v>
      </c>
      <c r="H127" s="1">
        <v>1046.8</v>
      </c>
      <c r="I127" s="1">
        <v>1465.5200000000002</v>
      </c>
      <c r="J127" s="1">
        <v>1046.8</v>
      </c>
      <c r="K127" s="1">
        <v>2826.36</v>
      </c>
      <c r="L127" s="1">
        <v>3035.72</v>
      </c>
      <c r="M127" s="1">
        <f>SUM(Sueldos[[#This Row],[Salario Base]:[Bono General]])</f>
        <v>19889.2</v>
      </c>
      <c r="N127" s="1">
        <f>SUMPRODUCT(Sueldos[[#This Row],[Salario Base]:[Bono General]]*Porcentajes[])</f>
        <v>785.1</v>
      </c>
      <c r="O127" s="1">
        <f>Sueldos[[#This Row],[Aumento Mexicano]]*2</f>
        <v>1570.2</v>
      </c>
      <c r="P127" s="1">
        <f>IF(Sueldos[[#This Row],[Calificación]]&gt;=4,Sueldos[[#This Row],[Aumento Mexicano]]*2,0)</f>
        <v>0</v>
      </c>
      <c r="Q127" s="1">
        <f>Sueldos[[#This Row],[Sueldo total]]*3</f>
        <v>59667.600000000006</v>
      </c>
      <c r="R127" s="9">
        <f>(43102-Sueldos[[#This Row],[Fecha de Contratación]])/365</f>
        <v>1.4219178082191781</v>
      </c>
      <c r="S127" s="1">
        <f>Sueldos[[#This Row],[Sueldo total]]/30</f>
        <v>662.97333333333336</v>
      </c>
      <c r="T127" s="1">
        <f>Sueldos[[#This Row],[Salario diario]]*20*Sueldos[[#This Row],[dias del año]]</f>
        <v>18853.871780821919</v>
      </c>
      <c r="U127" s="1">
        <f>Sueldos[[#This Row],[3 meses de sueldo]]+Sueldos[[#This Row],[20 dias por año]]</f>
        <v>78521.471780821928</v>
      </c>
    </row>
    <row r="128" spans="1:21" x14ac:dyDescent="0.3">
      <c r="A128" t="s">
        <v>1007</v>
      </c>
      <c r="B128" t="s">
        <v>883</v>
      </c>
      <c r="C128" t="s">
        <v>317</v>
      </c>
      <c r="D128" s="10">
        <v>40654</v>
      </c>
      <c r="E128" t="s">
        <v>18</v>
      </c>
      <c r="F128">
        <v>4</v>
      </c>
      <c r="G128" s="1">
        <v>15185.500000000002</v>
      </c>
      <c r="H128" s="1">
        <v>1366.6950000000002</v>
      </c>
      <c r="I128" s="1">
        <v>911.13000000000011</v>
      </c>
      <c r="J128" s="1">
        <v>1214.8400000000001</v>
      </c>
      <c r="K128" s="1">
        <v>4251.9400000000005</v>
      </c>
      <c r="L128" s="1">
        <v>5922.3450000000012</v>
      </c>
      <c r="M128" s="1">
        <f>SUM(Sueldos[[#This Row],[Salario Base]:[Bono General]])</f>
        <v>28852.450000000004</v>
      </c>
      <c r="N128" s="1">
        <f>SUMPRODUCT(Sueldos[[#This Row],[Salario Base]:[Bono General]]*Porcentajes[])</f>
        <v>1176.8762500000003</v>
      </c>
      <c r="O128" s="1">
        <f>Sueldos[[#This Row],[Aumento Mexicano]]*2</f>
        <v>2353.7525000000005</v>
      </c>
      <c r="P128" s="1">
        <f>IF(Sueldos[[#This Row],[Calificación]]&gt;=4,Sueldos[[#This Row],[Aumento Mexicano]]*2,0)</f>
        <v>2353.7525000000005</v>
      </c>
      <c r="Q128" s="1">
        <f>Sueldos[[#This Row],[Sueldo total]]*3</f>
        <v>86557.35</v>
      </c>
      <c r="R128" s="9">
        <f>(43102-Sueldos[[#This Row],[Fecha de Contratación]])/365</f>
        <v>6.7068493150684931</v>
      </c>
      <c r="S128" s="1">
        <f>Sueldos[[#This Row],[Sueldo total]]/30</f>
        <v>961.74833333333345</v>
      </c>
      <c r="T128" s="1">
        <f>Sueldos[[#This Row],[Salario diario]]*20*Sueldos[[#This Row],[dias del año]]</f>
        <v>129006.02301369864</v>
      </c>
      <c r="U128" s="1">
        <f>Sueldos[[#This Row],[3 meses de sueldo]]+Sueldos[[#This Row],[20 dias por año]]</f>
        <v>215563.37301369864</v>
      </c>
    </row>
    <row r="129" spans="1:21" x14ac:dyDescent="0.3">
      <c r="A129" t="s">
        <v>1008</v>
      </c>
      <c r="B129" t="s">
        <v>898</v>
      </c>
      <c r="C129" t="s">
        <v>255</v>
      </c>
      <c r="D129" s="10">
        <v>41482</v>
      </c>
      <c r="E129" t="s">
        <v>18</v>
      </c>
      <c r="F129">
        <v>4</v>
      </c>
      <c r="G129" s="1">
        <v>12634.6</v>
      </c>
      <c r="H129" s="1">
        <v>1137.114</v>
      </c>
      <c r="I129" s="1">
        <v>1768.8440000000003</v>
      </c>
      <c r="J129" s="1">
        <v>884.42200000000014</v>
      </c>
      <c r="K129" s="1">
        <v>3158.65</v>
      </c>
      <c r="L129" s="1">
        <v>4801.1480000000001</v>
      </c>
      <c r="M129" s="1">
        <f>SUM(Sueldos[[#This Row],[Salario Base]:[Bono General]])</f>
        <v>24384.778000000002</v>
      </c>
      <c r="N129" s="1">
        <f>SUMPRODUCT(Sueldos[[#This Row],[Salario Base]:[Bono General]]*Porcentajes[])</f>
        <v>993.07956000000001</v>
      </c>
      <c r="O129" s="1">
        <f>Sueldos[[#This Row],[Aumento Mexicano]]*2</f>
        <v>1986.15912</v>
      </c>
      <c r="P129" s="1">
        <f>IF(Sueldos[[#This Row],[Calificación]]&gt;=4,Sueldos[[#This Row],[Aumento Mexicano]]*2,0)</f>
        <v>1986.15912</v>
      </c>
      <c r="Q129" s="1">
        <f>Sueldos[[#This Row],[Sueldo total]]*3</f>
        <v>73154.334000000003</v>
      </c>
      <c r="R129" s="9">
        <f>(43102-Sueldos[[#This Row],[Fecha de Contratación]])/365</f>
        <v>4.4383561643835616</v>
      </c>
      <c r="S129" s="1">
        <f>Sueldos[[#This Row],[Sueldo total]]/30</f>
        <v>812.82593333333341</v>
      </c>
      <c r="T129" s="1">
        <f>Sueldos[[#This Row],[Salario diario]]*20*Sueldos[[#This Row],[dias del año]]</f>
        <v>72152.219835616444</v>
      </c>
      <c r="U129" s="1">
        <f>Sueldos[[#This Row],[3 meses de sueldo]]+Sueldos[[#This Row],[20 dias por año]]</f>
        <v>145306.55383561645</v>
      </c>
    </row>
    <row r="130" spans="1:21" x14ac:dyDescent="0.3">
      <c r="A130" t="s">
        <v>1009</v>
      </c>
      <c r="B130" t="s">
        <v>883</v>
      </c>
      <c r="C130" t="s">
        <v>55</v>
      </c>
      <c r="D130" s="10">
        <v>41790</v>
      </c>
      <c r="E130" t="s">
        <v>18</v>
      </c>
      <c r="F130">
        <v>3</v>
      </c>
      <c r="G130" s="1">
        <v>8331</v>
      </c>
      <c r="H130" s="1">
        <v>416.55</v>
      </c>
      <c r="I130" s="1">
        <v>249.92999999999998</v>
      </c>
      <c r="J130" s="1">
        <v>333.24</v>
      </c>
      <c r="K130" s="1">
        <v>2249.3700000000003</v>
      </c>
      <c r="L130" s="1">
        <v>2166.06</v>
      </c>
      <c r="M130" s="1">
        <f>SUM(Sueldos[[#This Row],[Salario Base]:[Bono General]])</f>
        <v>13746.15</v>
      </c>
      <c r="N130" s="1">
        <f>SUMPRODUCT(Sueldos[[#This Row],[Salario Base]:[Bono General]]*Porcentajes[])</f>
        <v>520.6875</v>
      </c>
      <c r="O130" s="1">
        <f>Sueldos[[#This Row],[Aumento Mexicano]]*2</f>
        <v>1041.375</v>
      </c>
      <c r="P130" s="1">
        <f>IF(Sueldos[[#This Row],[Calificación]]&gt;=4,Sueldos[[#This Row],[Aumento Mexicano]]*2,0)</f>
        <v>0</v>
      </c>
      <c r="Q130" s="1">
        <f>Sueldos[[#This Row],[Sueldo total]]*3</f>
        <v>41238.449999999997</v>
      </c>
      <c r="R130" s="9">
        <f>(43102-Sueldos[[#This Row],[Fecha de Contratación]])/365</f>
        <v>3.5945205479452054</v>
      </c>
      <c r="S130" s="1">
        <f>Sueldos[[#This Row],[Sueldo total]]/30</f>
        <v>458.20499999999998</v>
      </c>
      <c r="T130" s="1">
        <f>Sueldos[[#This Row],[Salario diario]]*20*Sueldos[[#This Row],[dias del año]]</f>
        <v>32940.54575342466</v>
      </c>
      <c r="U130" s="1">
        <f>Sueldos[[#This Row],[3 meses de sueldo]]+Sueldos[[#This Row],[20 dias por año]]</f>
        <v>74178.99575342465</v>
      </c>
    </row>
    <row r="131" spans="1:21" x14ac:dyDescent="0.3">
      <c r="A131" t="s">
        <v>1010</v>
      </c>
      <c r="B131" t="s">
        <v>940</v>
      </c>
      <c r="C131" t="s">
        <v>127</v>
      </c>
      <c r="D131" s="10">
        <v>40888</v>
      </c>
      <c r="E131" t="s">
        <v>18</v>
      </c>
      <c r="F131">
        <v>2</v>
      </c>
      <c r="G131" s="1">
        <v>8156.7</v>
      </c>
      <c r="H131" s="1">
        <v>815.67000000000007</v>
      </c>
      <c r="I131" s="1">
        <v>326.26799999999997</v>
      </c>
      <c r="J131" s="1">
        <v>815.67000000000007</v>
      </c>
      <c r="K131" s="1">
        <v>3099.5459999999998</v>
      </c>
      <c r="L131" s="1">
        <v>2202.3090000000002</v>
      </c>
      <c r="M131" s="1">
        <f>SUM(Sueldos[[#This Row],[Salario Base]:[Bono General]])</f>
        <v>15416.163</v>
      </c>
      <c r="N131" s="1">
        <f>SUMPRODUCT(Sueldos[[#This Row],[Salario Base]:[Bono General]]*Porcentajes[])</f>
        <v>594.6234300000001</v>
      </c>
      <c r="O131" s="1">
        <f>Sueldos[[#This Row],[Aumento Mexicano]]*2</f>
        <v>1189.2468600000002</v>
      </c>
      <c r="P131" s="1">
        <f>IF(Sueldos[[#This Row],[Calificación]]&gt;=4,Sueldos[[#This Row],[Aumento Mexicano]]*2,0)</f>
        <v>0</v>
      </c>
      <c r="Q131" s="1">
        <f>Sueldos[[#This Row],[Sueldo total]]*3</f>
        <v>46248.489000000001</v>
      </c>
      <c r="R131" s="9">
        <f>(43102-Sueldos[[#This Row],[Fecha de Contratación]])/365</f>
        <v>6.065753424657534</v>
      </c>
      <c r="S131" s="1">
        <f>Sueldos[[#This Row],[Sueldo total]]/30</f>
        <v>513.87210000000005</v>
      </c>
      <c r="T131" s="1">
        <f>Sueldos[[#This Row],[Salario diario]]*20*Sueldos[[#This Row],[dias del año]]</f>
        <v>62340.42900821918</v>
      </c>
      <c r="U131" s="1">
        <f>Sueldos[[#This Row],[3 meses de sueldo]]+Sueldos[[#This Row],[20 dias por año]]</f>
        <v>108588.91800821919</v>
      </c>
    </row>
    <row r="132" spans="1:21" x14ac:dyDescent="0.3">
      <c r="A132" t="s">
        <v>1011</v>
      </c>
      <c r="B132" t="s">
        <v>898</v>
      </c>
      <c r="C132" t="s">
        <v>81</v>
      </c>
      <c r="D132" s="10">
        <v>40890</v>
      </c>
      <c r="E132" t="s">
        <v>18</v>
      </c>
      <c r="F132">
        <v>3</v>
      </c>
      <c r="G132" s="1">
        <v>11223</v>
      </c>
      <c r="H132" s="1">
        <v>1010.0699999999999</v>
      </c>
      <c r="I132" s="1">
        <v>1458.99</v>
      </c>
      <c r="J132" s="1">
        <v>1683.45</v>
      </c>
      <c r="K132" s="1">
        <v>3030.21</v>
      </c>
      <c r="L132" s="1">
        <v>4264.74</v>
      </c>
      <c r="M132" s="1">
        <f>SUM(Sueldos[[#This Row],[Salario Base]:[Bono General]])</f>
        <v>22670.46</v>
      </c>
      <c r="N132" s="1">
        <f>SUMPRODUCT(Sueldos[[#This Row],[Salario Base]:[Bono General]]*Porcentajes[])</f>
        <v>929.26440000000002</v>
      </c>
      <c r="O132" s="1">
        <f>Sueldos[[#This Row],[Aumento Mexicano]]*2</f>
        <v>1858.5288</v>
      </c>
      <c r="P132" s="1">
        <f>IF(Sueldos[[#This Row],[Calificación]]&gt;=4,Sueldos[[#This Row],[Aumento Mexicano]]*2,0)</f>
        <v>0</v>
      </c>
      <c r="Q132" s="1">
        <f>Sueldos[[#This Row],[Sueldo total]]*3</f>
        <v>68011.38</v>
      </c>
      <c r="R132" s="9">
        <f>(43102-Sueldos[[#This Row],[Fecha de Contratación]])/365</f>
        <v>6.0602739726027401</v>
      </c>
      <c r="S132" s="1">
        <f>Sueldos[[#This Row],[Sueldo total]]/30</f>
        <v>755.68200000000002</v>
      </c>
      <c r="T132" s="1">
        <f>Sueldos[[#This Row],[Salario diario]]*20*Sueldos[[#This Row],[dias del año]]</f>
        <v>91592.799123287681</v>
      </c>
      <c r="U132" s="1">
        <f>Sueldos[[#This Row],[3 meses de sueldo]]+Sueldos[[#This Row],[20 dias por año]]</f>
        <v>159604.17912328767</v>
      </c>
    </row>
    <row r="133" spans="1:21" x14ac:dyDescent="0.3">
      <c r="A133" t="s">
        <v>1012</v>
      </c>
      <c r="B133" t="s">
        <v>898</v>
      </c>
      <c r="C133" t="s">
        <v>353</v>
      </c>
      <c r="D133" s="10">
        <v>42349</v>
      </c>
      <c r="E133" t="s">
        <v>27</v>
      </c>
      <c r="F133">
        <v>4</v>
      </c>
      <c r="G133" s="1">
        <v>15627.7</v>
      </c>
      <c r="H133" s="1">
        <v>1406.4929999999999</v>
      </c>
      <c r="I133" s="1">
        <v>1719.047</v>
      </c>
      <c r="J133" s="1">
        <v>1093.9390000000001</v>
      </c>
      <c r="K133" s="1">
        <v>4063.2020000000002</v>
      </c>
      <c r="L133" s="1">
        <v>4219.4790000000003</v>
      </c>
      <c r="M133" s="1">
        <f>SUM(Sueldos[[#This Row],[Salario Base]:[Bono General]])</f>
        <v>28129.859999999997</v>
      </c>
      <c r="N133" s="1">
        <f>SUMPRODUCT(Sueldos[[#This Row],[Salario Base]:[Bono General]]*Porcentajes[])</f>
        <v>1093.9390000000001</v>
      </c>
      <c r="O133" s="1">
        <f>Sueldos[[#This Row],[Aumento Mexicano]]*2</f>
        <v>2187.8780000000002</v>
      </c>
      <c r="P133" s="1">
        <f>IF(Sueldos[[#This Row],[Calificación]]&gt;=4,Sueldos[[#This Row],[Aumento Mexicano]]*2,0)</f>
        <v>2187.8780000000002</v>
      </c>
      <c r="Q133" s="1">
        <f>Sueldos[[#This Row],[Sueldo total]]*3</f>
        <v>84389.579999999987</v>
      </c>
      <c r="R133" s="9">
        <f>(43102-Sueldos[[#This Row],[Fecha de Contratación]])/365</f>
        <v>2.0630136986301371</v>
      </c>
      <c r="S133" s="1">
        <f>Sueldos[[#This Row],[Sueldo total]]/30</f>
        <v>937.66199999999992</v>
      </c>
      <c r="T133" s="1">
        <f>Sueldos[[#This Row],[Salario diario]]*20*Sueldos[[#This Row],[dias del año]]</f>
        <v>38688.191013698626</v>
      </c>
      <c r="U133" s="1">
        <f>Sueldos[[#This Row],[3 meses de sueldo]]+Sueldos[[#This Row],[20 dias por año]]</f>
        <v>123077.77101369861</v>
      </c>
    </row>
    <row r="134" spans="1:21" x14ac:dyDescent="0.3">
      <c r="A134" t="s">
        <v>1013</v>
      </c>
      <c r="B134" t="s">
        <v>883</v>
      </c>
      <c r="C134" t="s">
        <v>317</v>
      </c>
      <c r="D134" s="10">
        <v>42303</v>
      </c>
      <c r="E134" t="s">
        <v>18</v>
      </c>
      <c r="F134">
        <v>5</v>
      </c>
      <c r="G134" s="1">
        <v>14958.75</v>
      </c>
      <c r="H134" s="1">
        <v>897.52499999999998</v>
      </c>
      <c r="I134" s="1">
        <v>448.76249999999999</v>
      </c>
      <c r="J134" s="1">
        <v>299.17500000000001</v>
      </c>
      <c r="K134" s="1">
        <v>3889.2750000000001</v>
      </c>
      <c r="L134" s="1">
        <v>4786.8</v>
      </c>
      <c r="M134" s="1">
        <f>SUM(Sueldos[[#This Row],[Salario Base]:[Bono General]])</f>
        <v>25280.287500000002</v>
      </c>
      <c r="N134" s="1">
        <f>SUMPRODUCT(Sueldos[[#This Row],[Salario Base]:[Bono General]]*Porcentajes[])</f>
        <v>987.27749999999992</v>
      </c>
      <c r="O134" s="1">
        <f>Sueldos[[#This Row],[Aumento Mexicano]]*2</f>
        <v>1974.5549999999998</v>
      </c>
      <c r="P134" s="1">
        <f>IF(Sueldos[[#This Row],[Calificación]]&gt;=4,Sueldos[[#This Row],[Aumento Mexicano]]*2,0)</f>
        <v>1974.5549999999998</v>
      </c>
      <c r="Q134" s="1">
        <f>Sueldos[[#This Row],[Sueldo total]]*3</f>
        <v>75840.862500000003</v>
      </c>
      <c r="R134" s="9">
        <f>(43102-Sueldos[[#This Row],[Fecha de Contratación]])/365</f>
        <v>2.1890410958904107</v>
      </c>
      <c r="S134" s="1">
        <f>Sueldos[[#This Row],[Sueldo total]]/30</f>
        <v>842.6762500000001</v>
      </c>
      <c r="T134" s="1">
        <f>Sueldos[[#This Row],[Salario diario]]*20*Sueldos[[#This Row],[dias del año]]</f>
        <v>36893.058835616437</v>
      </c>
      <c r="U134" s="1">
        <f>Sueldos[[#This Row],[3 meses de sueldo]]+Sueldos[[#This Row],[20 dias por año]]</f>
        <v>112733.92133561644</v>
      </c>
    </row>
    <row r="135" spans="1:21" x14ac:dyDescent="0.3">
      <c r="A135" t="s">
        <v>1014</v>
      </c>
      <c r="B135" t="s">
        <v>895</v>
      </c>
      <c r="C135" t="s">
        <v>180</v>
      </c>
      <c r="D135" s="10">
        <v>41853</v>
      </c>
      <c r="E135" t="s">
        <v>18</v>
      </c>
      <c r="F135">
        <v>3</v>
      </c>
      <c r="G135" s="1">
        <v>9532</v>
      </c>
      <c r="H135" s="1">
        <v>571.91999999999996</v>
      </c>
      <c r="I135" s="1">
        <v>571.91999999999996</v>
      </c>
      <c r="J135" s="1">
        <v>1048.52</v>
      </c>
      <c r="K135" s="1">
        <v>3145.56</v>
      </c>
      <c r="L135" s="1">
        <v>3431.52</v>
      </c>
      <c r="M135" s="1">
        <f>SUM(Sueldos[[#This Row],[Salario Base]:[Bono General]])</f>
        <v>18301.439999999999</v>
      </c>
      <c r="N135" s="1">
        <f>SUMPRODUCT(Sueldos[[#This Row],[Salario Base]:[Bono General]]*Porcentajes[])</f>
        <v>730.15120000000002</v>
      </c>
      <c r="O135" s="1">
        <f>Sueldos[[#This Row],[Aumento Mexicano]]*2</f>
        <v>1460.3024</v>
      </c>
      <c r="P135" s="1">
        <f>IF(Sueldos[[#This Row],[Calificación]]&gt;=4,Sueldos[[#This Row],[Aumento Mexicano]]*2,0)</f>
        <v>0</v>
      </c>
      <c r="Q135" s="1">
        <f>Sueldos[[#This Row],[Sueldo total]]*3</f>
        <v>54904.319999999992</v>
      </c>
      <c r="R135" s="9">
        <f>(43102-Sueldos[[#This Row],[Fecha de Contratación]])/365</f>
        <v>3.4219178082191779</v>
      </c>
      <c r="S135" s="1">
        <f>Sueldos[[#This Row],[Sueldo total]]/30</f>
        <v>610.048</v>
      </c>
      <c r="T135" s="1">
        <f>Sueldos[[#This Row],[Salario diario]]*20*Sueldos[[#This Row],[dias del año]]</f>
        <v>41750.682301369859</v>
      </c>
      <c r="U135" s="1">
        <f>Sueldos[[#This Row],[3 meses de sueldo]]+Sueldos[[#This Row],[20 dias por año]]</f>
        <v>96655.002301369852</v>
      </c>
    </row>
    <row r="136" spans="1:21" x14ac:dyDescent="0.3">
      <c r="A136" t="s">
        <v>1015</v>
      </c>
      <c r="B136" t="s">
        <v>883</v>
      </c>
      <c r="C136" t="s">
        <v>248</v>
      </c>
      <c r="D136" s="10">
        <v>41198</v>
      </c>
      <c r="E136" t="s">
        <v>18</v>
      </c>
      <c r="F136">
        <v>4</v>
      </c>
      <c r="G136" s="1">
        <v>10820.7</v>
      </c>
      <c r="H136" s="1">
        <v>541.03500000000008</v>
      </c>
      <c r="I136" s="1">
        <v>757.44900000000007</v>
      </c>
      <c r="J136" s="1">
        <v>1514.8980000000001</v>
      </c>
      <c r="K136" s="1">
        <v>2705.1750000000002</v>
      </c>
      <c r="L136" s="1">
        <v>3354.4170000000004</v>
      </c>
      <c r="M136" s="1">
        <f>SUM(Sueldos[[#This Row],[Salario Base]:[Bono General]])</f>
        <v>19693.674000000003</v>
      </c>
      <c r="N136" s="1">
        <f>SUMPRODUCT(Sueldos[[#This Row],[Salario Base]:[Bono General]]*Porcentajes[])</f>
        <v>779.09040000000016</v>
      </c>
      <c r="O136" s="1">
        <f>Sueldos[[#This Row],[Aumento Mexicano]]*2</f>
        <v>1558.1808000000003</v>
      </c>
      <c r="P136" s="1">
        <f>IF(Sueldos[[#This Row],[Calificación]]&gt;=4,Sueldos[[#This Row],[Aumento Mexicano]]*2,0)</f>
        <v>1558.1808000000003</v>
      </c>
      <c r="Q136" s="1">
        <f>Sueldos[[#This Row],[Sueldo total]]*3</f>
        <v>59081.022000000012</v>
      </c>
      <c r="R136" s="9">
        <f>(43102-Sueldos[[#This Row],[Fecha de Contratación]])/365</f>
        <v>5.2164383561643834</v>
      </c>
      <c r="S136" s="1">
        <f>Sueldos[[#This Row],[Sueldo total]]/30</f>
        <v>656.45580000000007</v>
      </c>
      <c r="T136" s="1">
        <f>Sueldos[[#This Row],[Salario diario]]*20*Sueldos[[#This Row],[dias del año]]</f>
        <v>68487.224284931508</v>
      </c>
      <c r="U136" s="1">
        <f>Sueldos[[#This Row],[3 meses de sueldo]]+Sueldos[[#This Row],[20 dias por año]]</f>
        <v>127568.24628493152</v>
      </c>
    </row>
    <row r="137" spans="1:21" x14ac:dyDescent="0.3">
      <c r="A137" t="s">
        <v>1016</v>
      </c>
      <c r="B137" t="s">
        <v>883</v>
      </c>
      <c r="C137" t="s">
        <v>44</v>
      </c>
      <c r="D137" s="10">
        <v>41367</v>
      </c>
      <c r="E137" t="s">
        <v>18</v>
      </c>
      <c r="F137">
        <v>4</v>
      </c>
      <c r="G137" s="1">
        <v>8996.9000000000015</v>
      </c>
      <c r="H137" s="1">
        <v>449.84500000000008</v>
      </c>
      <c r="I137" s="1">
        <v>1169.5970000000002</v>
      </c>
      <c r="J137" s="1">
        <v>719.75200000000018</v>
      </c>
      <c r="K137" s="1">
        <v>2968.9770000000008</v>
      </c>
      <c r="L137" s="1">
        <v>3148.9150000000004</v>
      </c>
      <c r="M137" s="1">
        <f>SUM(Sueldos[[#This Row],[Salario Base]:[Bono General]])</f>
        <v>17453.986000000001</v>
      </c>
      <c r="N137" s="1">
        <f>SUMPRODUCT(Sueldos[[#This Row],[Salario Base]:[Bono General]]*Porcentajes[])</f>
        <v>689.16254000000015</v>
      </c>
      <c r="O137" s="1">
        <f>Sueldos[[#This Row],[Aumento Mexicano]]*2</f>
        <v>1378.3250800000003</v>
      </c>
      <c r="P137" s="1">
        <f>IF(Sueldos[[#This Row],[Calificación]]&gt;=4,Sueldos[[#This Row],[Aumento Mexicano]]*2,0)</f>
        <v>1378.3250800000003</v>
      </c>
      <c r="Q137" s="1">
        <f>Sueldos[[#This Row],[Sueldo total]]*3</f>
        <v>52361.957999999999</v>
      </c>
      <c r="R137" s="9">
        <f>(43102-Sueldos[[#This Row],[Fecha de Contratación]])/365</f>
        <v>4.7534246575342465</v>
      </c>
      <c r="S137" s="1">
        <f>Sueldos[[#This Row],[Sueldo total]]/30</f>
        <v>581.79953333333333</v>
      </c>
      <c r="T137" s="1">
        <f>Sueldos[[#This Row],[Salario diario]]*20*Sueldos[[#This Row],[dias del año]]</f>
        <v>55310.804949771686</v>
      </c>
      <c r="U137" s="1">
        <f>Sueldos[[#This Row],[3 meses de sueldo]]+Sueldos[[#This Row],[20 dias por año]]</f>
        <v>107672.76294977168</v>
      </c>
    </row>
    <row r="138" spans="1:21" x14ac:dyDescent="0.3">
      <c r="A138" t="s">
        <v>1017</v>
      </c>
      <c r="B138" t="s">
        <v>880</v>
      </c>
      <c r="C138" t="s">
        <v>133</v>
      </c>
      <c r="D138" s="10">
        <v>42970</v>
      </c>
      <c r="E138" t="s">
        <v>27</v>
      </c>
      <c r="F138">
        <v>2</v>
      </c>
      <c r="G138" s="1">
        <v>16182</v>
      </c>
      <c r="H138" s="1">
        <v>1294.56</v>
      </c>
      <c r="I138" s="1">
        <v>1456.3799999999999</v>
      </c>
      <c r="J138" s="1">
        <v>1294.56</v>
      </c>
      <c r="K138" s="1">
        <v>6472.8</v>
      </c>
      <c r="L138" s="1">
        <v>4530.96</v>
      </c>
      <c r="M138" s="1">
        <f>SUM(Sueldos[[#This Row],[Salario Base]:[Bono General]])</f>
        <v>31231.260000000002</v>
      </c>
      <c r="N138" s="1">
        <f>SUMPRODUCT(Sueldos[[#This Row],[Salario Base]:[Bono General]]*Porcentajes[])</f>
        <v>1197.4679999999998</v>
      </c>
      <c r="O138" s="1">
        <f>Sueldos[[#This Row],[Aumento Mexicano]]*2</f>
        <v>2394.9359999999997</v>
      </c>
      <c r="P138" s="1">
        <f>IF(Sueldos[[#This Row],[Calificación]]&gt;=4,Sueldos[[#This Row],[Aumento Mexicano]]*2,0)</f>
        <v>0</v>
      </c>
      <c r="Q138" s="1">
        <f>Sueldos[[#This Row],[Sueldo total]]*3</f>
        <v>93693.78</v>
      </c>
      <c r="R138" s="9">
        <f>(43102-Sueldos[[#This Row],[Fecha de Contratación]])/365</f>
        <v>0.36164383561643837</v>
      </c>
      <c r="S138" s="1">
        <f>Sueldos[[#This Row],[Sueldo total]]/30</f>
        <v>1041.0420000000001</v>
      </c>
      <c r="T138" s="1">
        <f>Sueldos[[#This Row],[Salario diario]]*20*Sueldos[[#This Row],[dias del año]]</f>
        <v>7529.7284383561664</v>
      </c>
      <c r="U138" s="1">
        <f>Sueldos[[#This Row],[3 meses de sueldo]]+Sueldos[[#This Row],[20 dias por año]]</f>
        <v>101223.50843835616</v>
      </c>
    </row>
    <row r="139" spans="1:21" x14ac:dyDescent="0.3">
      <c r="A139" t="s">
        <v>1018</v>
      </c>
      <c r="B139" t="s">
        <v>880</v>
      </c>
      <c r="C139" t="s">
        <v>90</v>
      </c>
      <c r="D139" s="10">
        <v>41658</v>
      </c>
      <c r="E139" t="s">
        <v>18</v>
      </c>
      <c r="F139">
        <v>4</v>
      </c>
      <c r="G139" s="1">
        <v>15884.000000000002</v>
      </c>
      <c r="H139" s="1">
        <v>794.20000000000016</v>
      </c>
      <c r="I139" s="1">
        <v>2223.7600000000007</v>
      </c>
      <c r="J139" s="1">
        <v>1429.5600000000002</v>
      </c>
      <c r="K139" s="1">
        <v>5400.5600000000013</v>
      </c>
      <c r="L139" s="1">
        <v>4288.6800000000012</v>
      </c>
      <c r="M139" s="1">
        <f>SUM(Sueldos[[#This Row],[Salario Base]:[Bono General]])</f>
        <v>30020.760000000006</v>
      </c>
      <c r="N139" s="1">
        <f>SUMPRODUCT(Sueldos[[#This Row],[Salario Base]:[Bono General]]*Porcentajes[])</f>
        <v>1146.8248000000003</v>
      </c>
      <c r="O139" s="1">
        <f>Sueldos[[#This Row],[Aumento Mexicano]]*2</f>
        <v>2293.6496000000006</v>
      </c>
      <c r="P139" s="1">
        <f>IF(Sueldos[[#This Row],[Calificación]]&gt;=4,Sueldos[[#This Row],[Aumento Mexicano]]*2,0)</f>
        <v>2293.6496000000006</v>
      </c>
      <c r="Q139" s="1">
        <f>Sueldos[[#This Row],[Sueldo total]]*3</f>
        <v>90062.280000000013</v>
      </c>
      <c r="R139" s="9">
        <f>(43102-Sueldos[[#This Row],[Fecha de Contratación]])/365</f>
        <v>3.956164383561644</v>
      </c>
      <c r="S139" s="1">
        <f>Sueldos[[#This Row],[Sueldo total]]/30</f>
        <v>1000.6920000000002</v>
      </c>
      <c r="T139" s="1">
        <f>Sueldos[[#This Row],[Salario diario]]*20*Sueldos[[#This Row],[dias del año]]</f>
        <v>79178.040986301392</v>
      </c>
      <c r="U139" s="1">
        <f>Sueldos[[#This Row],[3 meses de sueldo]]+Sueldos[[#This Row],[20 dias por año]]</f>
        <v>169240.32098630141</v>
      </c>
    </row>
    <row r="140" spans="1:21" x14ac:dyDescent="0.3">
      <c r="A140" t="s">
        <v>1019</v>
      </c>
      <c r="B140" t="s">
        <v>883</v>
      </c>
      <c r="C140" t="s">
        <v>34</v>
      </c>
      <c r="D140" s="10">
        <v>42111</v>
      </c>
      <c r="E140" t="s">
        <v>18</v>
      </c>
      <c r="F140">
        <v>3</v>
      </c>
      <c r="G140" s="1">
        <v>14590</v>
      </c>
      <c r="H140" s="1">
        <v>1021.3000000000001</v>
      </c>
      <c r="I140" s="1">
        <v>145.9</v>
      </c>
      <c r="J140" s="1">
        <v>1459</v>
      </c>
      <c r="K140" s="1">
        <v>4814.7</v>
      </c>
      <c r="L140" s="1">
        <v>5544.2</v>
      </c>
      <c r="M140" s="1">
        <f>SUM(Sueldos[[#This Row],[Salario Base]:[Bono General]])</f>
        <v>27575.1</v>
      </c>
      <c r="N140" s="1">
        <f>SUMPRODUCT(Sueldos[[#This Row],[Salario Base]:[Bono General]]*Porcentajes[])</f>
        <v>1110.299</v>
      </c>
      <c r="O140" s="1">
        <f>Sueldos[[#This Row],[Aumento Mexicano]]*2</f>
        <v>2220.598</v>
      </c>
      <c r="P140" s="1">
        <f>IF(Sueldos[[#This Row],[Calificación]]&gt;=4,Sueldos[[#This Row],[Aumento Mexicano]]*2,0)</f>
        <v>0</v>
      </c>
      <c r="Q140" s="1">
        <f>Sueldos[[#This Row],[Sueldo total]]*3</f>
        <v>82725.299999999988</v>
      </c>
      <c r="R140" s="9">
        <f>(43102-Sueldos[[#This Row],[Fecha de Contratación]])/365</f>
        <v>2.7150684931506848</v>
      </c>
      <c r="S140" s="1">
        <f>Sueldos[[#This Row],[Sueldo total]]/30</f>
        <v>919.17</v>
      </c>
      <c r="T140" s="1">
        <f>Sueldos[[#This Row],[Salario diario]]*20*Sueldos[[#This Row],[dias del año]]</f>
        <v>49912.19013698629</v>
      </c>
      <c r="U140" s="1">
        <f>Sueldos[[#This Row],[3 meses de sueldo]]+Sueldos[[#This Row],[20 dias por año]]</f>
        <v>132637.49013698628</v>
      </c>
    </row>
    <row r="141" spans="1:21" x14ac:dyDescent="0.3">
      <c r="A141" t="s">
        <v>1020</v>
      </c>
      <c r="B141" t="s">
        <v>1087</v>
      </c>
      <c r="C141" t="s">
        <v>129</v>
      </c>
      <c r="D141" s="10">
        <v>42101</v>
      </c>
      <c r="E141" t="s">
        <v>27</v>
      </c>
      <c r="F141">
        <v>4</v>
      </c>
      <c r="G141" s="1">
        <v>16127.100000000002</v>
      </c>
      <c r="H141" s="1">
        <v>967.62600000000009</v>
      </c>
      <c r="I141" s="1">
        <v>645.08400000000006</v>
      </c>
      <c r="J141" s="1">
        <v>1935.2520000000002</v>
      </c>
      <c r="K141" s="1">
        <v>6128.2980000000007</v>
      </c>
      <c r="L141" s="1">
        <v>4515.5880000000006</v>
      </c>
      <c r="M141" s="1">
        <f>SUM(Sueldos[[#This Row],[Salario Base]:[Bono General]])</f>
        <v>30318.948</v>
      </c>
      <c r="N141" s="1">
        <f>SUMPRODUCT(Sueldos[[#This Row],[Salario Base]:[Bono General]]*Porcentajes[])</f>
        <v>1164.37662</v>
      </c>
      <c r="O141" s="1">
        <f>Sueldos[[#This Row],[Aumento Mexicano]]*2</f>
        <v>2328.75324</v>
      </c>
      <c r="P141" s="1">
        <f>IF(Sueldos[[#This Row],[Calificación]]&gt;=4,Sueldos[[#This Row],[Aumento Mexicano]]*2,0)</f>
        <v>2328.75324</v>
      </c>
      <c r="Q141" s="1">
        <f>Sueldos[[#This Row],[Sueldo total]]*3</f>
        <v>90956.843999999997</v>
      </c>
      <c r="R141" s="9">
        <f>(43102-Sueldos[[#This Row],[Fecha de Contratación]])/365</f>
        <v>2.7424657534246575</v>
      </c>
      <c r="S141" s="1">
        <f>Sueldos[[#This Row],[Sueldo total]]/30</f>
        <v>1010.6316</v>
      </c>
      <c r="T141" s="1">
        <f>Sueldos[[#This Row],[Salario diario]]*20*Sueldos[[#This Row],[dias del año]]</f>
        <v>55432.451046575348</v>
      </c>
      <c r="U141" s="1">
        <f>Sueldos[[#This Row],[3 meses de sueldo]]+Sueldos[[#This Row],[20 dias por año]]</f>
        <v>146389.29504657534</v>
      </c>
    </row>
    <row r="142" spans="1:21" x14ac:dyDescent="0.3">
      <c r="A142" t="s">
        <v>1021</v>
      </c>
      <c r="B142" t="s">
        <v>880</v>
      </c>
      <c r="C142" t="s">
        <v>114</v>
      </c>
      <c r="D142" s="10">
        <v>41062</v>
      </c>
      <c r="E142" t="s">
        <v>50</v>
      </c>
      <c r="F142">
        <v>3</v>
      </c>
      <c r="G142" s="1">
        <v>39321</v>
      </c>
      <c r="H142" s="1">
        <v>1966.0500000000002</v>
      </c>
      <c r="I142" s="1">
        <v>786.42000000000007</v>
      </c>
      <c r="J142" s="1">
        <v>3145.6800000000003</v>
      </c>
      <c r="K142" s="1">
        <v>12975.93</v>
      </c>
      <c r="L142" s="1">
        <v>11403.089999999998</v>
      </c>
      <c r="M142" s="1">
        <f>SUM(Sueldos[[#This Row],[Salario Base]:[Bono General]])</f>
        <v>69598.17</v>
      </c>
      <c r="N142" s="1">
        <f>SUMPRODUCT(Sueldos[[#This Row],[Salario Base]:[Bono General]]*Porcentajes[])</f>
        <v>2673.828</v>
      </c>
      <c r="O142" s="1">
        <f>Sueldos[[#This Row],[Aumento Mexicano]]*2</f>
        <v>5347.6559999999999</v>
      </c>
      <c r="P142" s="1">
        <f>IF(Sueldos[[#This Row],[Calificación]]&gt;=4,Sueldos[[#This Row],[Aumento Mexicano]]*2,0)</f>
        <v>0</v>
      </c>
      <c r="Q142" s="1">
        <f>Sueldos[[#This Row],[Sueldo total]]*3</f>
        <v>208794.51</v>
      </c>
      <c r="R142" s="9">
        <f>(43102-Sueldos[[#This Row],[Fecha de Contratación]])/365</f>
        <v>5.5890410958904111</v>
      </c>
      <c r="S142" s="1">
        <f>Sueldos[[#This Row],[Sueldo total]]/30</f>
        <v>2319.9389999999999</v>
      </c>
      <c r="T142" s="1">
        <f>Sueldos[[#This Row],[Salario diario]]*20*Sueldos[[#This Row],[dias del año]]</f>
        <v>259324.68821917809</v>
      </c>
      <c r="U142" s="1">
        <f>Sueldos[[#This Row],[3 meses de sueldo]]+Sueldos[[#This Row],[20 dias por año]]</f>
        <v>468119.19821917813</v>
      </c>
    </row>
    <row r="143" spans="1:21" x14ac:dyDescent="0.3">
      <c r="A143" t="s">
        <v>1022</v>
      </c>
      <c r="B143" t="s">
        <v>880</v>
      </c>
      <c r="C143" t="s">
        <v>186</v>
      </c>
      <c r="D143" s="10">
        <v>42339</v>
      </c>
      <c r="E143" t="s">
        <v>27</v>
      </c>
      <c r="F143">
        <v>3</v>
      </c>
      <c r="G143" s="1">
        <v>20832</v>
      </c>
      <c r="H143" s="1">
        <v>1458.2400000000002</v>
      </c>
      <c r="I143" s="1">
        <v>2708.1600000000003</v>
      </c>
      <c r="J143" s="1">
        <v>2916.4800000000005</v>
      </c>
      <c r="K143" s="1">
        <v>6041.28</v>
      </c>
      <c r="L143" s="1">
        <v>5416.3200000000006</v>
      </c>
      <c r="M143" s="1">
        <f>SUM(Sueldos[[#This Row],[Salario Base]:[Bono General]])</f>
        <v>39372.480000000003</v>
      </c>
      <c r="N143" s="1">
        <f>SUMPRODUCT(Sueldos[[#This Row],[Salario Base]:[Bono General]]*Porcentajes[])</f>
        <v>1526.9856</v>
      </c>
      <c r="O143" s="1">
        <f>Sueldos[[#This Row],[Aumento Mexicano]]*2</f>
        <v>3053.9712</v>
      </c>
      <c r="P143" s="1">
        <f>IF(Sueldos[[#This Row],[Calificación]]&gt;=4,Sueldos[[#This Row],[Aumento Mexicano]]*2,0)</f>
        <v>0</v>
      </c>
      <c r="Q143" s="1">
        <f>Sueldos[[#This Row],[Sueldo total]]*3</f>
        <v>118117.44</v>
      </c>
      <c r="R143" s="9">
        <f>(43102-Sueldos[[#This Row],[Fecha de Contratación]])/365</f>
        <v>2.0904109589041098</v>
      </c>
      <c r="S143" s="1">
        <f>Sueldos[[#This Row],[Sueldo total]]/30</f>
        <v>1312.4160000000002</v>
      </c>
      <c r="T143" s="1">
        <f>Sueldos[[#This Row],[Salario diario]]*20*Sueldos[[#This Row],[dias del año]]</f>
        <v>54869.775780821932</v>
      </c>
      <c r="U143" s="1">
        <f>Sueldos[[#This Row],[3 meses de sueldo]]+Sueldos[[#This Row],[20 dias por año]]</f>
        <v>172987.21578082192</v>
      </c>
    </row>
    <row r="144" spans="1:21" x14ac:dyDescent="0.3">
      <c r="A144" t="s">
        <v>1023</v>
      </c>
      <c r="B144" t="s">
        <v>880</v>
      </c>
      <c r="C144" t="s">
        <v>125</v>
      </c>
      <c r="D144" s="10">
        <v>40949</v>
      </c>
      <c r="E144" t="s">
        <v>18</v>
      </c>
      <c r="F144">
        <v>2</v>
      </c>
      <c r="G144" s="1">
        <v>12397.5</v>
      </c>
      <c r="H144" s="1">
        <v>1115.7749999999999</v>
      </c>
      <c r="I144" s="1">
        <v>743.85</v>
      </c>
      <c r="J144" s="1">
        <v>1363.7249999999999</v>
      </c>
      <c r="K144" s="1">
        <v>4711.05</v>
      </c>
      <c r="L144" s="1">
        <v>3595.2749999999996</v>
      </c>
      <c r="M144" s="1">
        <f>SUM(Sueldos[[#This Row],[Salario Base]:[Bono General]])</f>
        <v>23927.175000000003</v>
      </c>
      <c r="N144" s="1">
        <f>SUMPRODUCT(Sueldos[[#This Row],[Salario Base]:[Bono General]]*Porcentajes[])</f>
        <v>929.8125</v>
      </c>
      <c r="O144" s="1">
        <f>Sueldos[[#This Row],[Aumento Mexicano]]*2</f>
        <v>1859.625</v>
      </c>
      <c r="P144" s="1">
        <f>IF(Sueldos[[#This Row],[Calificación]]&gt;=4,Sueldos[[#This Row],[Aumento Mexicano]]*2,0)</f>
        <v>0</v>
      </c>
      <c r="Q144" s="1">
        <f>Sueldos[[#This Row],[Sueldo total]]*3</f>
        <v>71781.525000000009</v>
      </c>
      <c r="R144" s="9">
        <f>(43102-Sueldos[[#This Row],[Fecha de Contratación]])/365</f>
        <v>5.8986301369863012</v>
      </c>
      <c r="S144" s="1">
        <f>Sueldos[[#This Row],[Sueldo total]]/30</f>
        <v>797.5725000000001</v>
      </c>
      <c r="T144" s="1">
        <f>Sueldos[[#This Row],[Salario diario]]*20*Sueldos[[#This Row],[dias del año]]</f>
        <v>94091.703698630154</v>
      </c>
      <c r="U144" s="1">
        <f>Sueldos[[#This Row],[3 meses de sueldo]]+Sueldos[[#This Row],[20 dias por año]]</f>
        <v>165873.22869863018</v>
      </c>
    </row>
    <row r="145" spans="1:21" x14ac:dyDescent="0.3">
      <c r="A145" t="s">
        <v>862</v>
      </c>
      <c r="B145" t="s">
        <v>898</v>
      </c>
      <c r="C145" t="s">
        <v>119</v>
      </c>
      <c r="D145" s="10">
        <v>42110</v>
      </c>
      <c r="E145" t="s">
        <v>53</v>
      </c>
      <c r="F145">
        <v>2</v>
      </c>
      <c r="G145" s="1">
        <v>98352</v>
      </c>
      <c r="H145" s="1">
        <v>7868.16</v>
      </c>
      <c r="I145" s="1">
        <v>4917.6000000000004</v>
      </c>
      <c r="J145" s="1">
        <v>14752.8</v>
      </c>
      <c r="K145" s="1">
        <v>36390.239999999998</v>
      </c>
      <c r="L145" s="1">
        <v>30489.119999999999</v>
      </c>
      <c r="M145" s="1">
        <f>SUM(Sueldos[[#This Row],[Salario Base]:[Bono General]])</f>
        <v>192769.92000000001</v>
      </c>
      <c r="N145" s="1">
        <f>SUMPRODUCT(Sueldos[[#This Row],[Salario Base]:[Bono General]]*Porcentajes[])</f>
        <v>7582.9391999999998</v>
      </c>
      <c r="O145" s="1">
        <f>Sueldos[[#This Row],[Aumento Mexicano]]*2</f>
        <v>15165.8784</v>
      </c>
      <c r="P145" s="1">
        <f>IF(Sueldos[[#This Row],[Calificación]]&gt;=4,Sueldos[[#This Row],[Aumento Mexicano]]*2,0)</f>
        <v>0</v>
      </c>
      <c r="Q145" s="1">
        <f>Sueldos[[#This Row],[Sueldo total]]*3</f>
        <v>578309.76</v>
      </c>
      <c r="R145" s="9">
        <f>(43102-Sueldos[[#This Row],[Fecha de Contratación]])/365</f>
        <v>2.7178082191780821</v>
      </c>
      <c r="S145" s="1">
        <f>Sueldos[[#This Row],[Sueldo total]]/30</f>
        <v>6425.6640000000007</v>
      </c>
      <c r="T145" s="1">
        <f>Sueldos[[#This Row],[Salario diario]]*20*Sueldos[[#This Row],[dias del año]]</f>
        <v>349274.44865753426</v>
      </c>
      <c r="U145" s="1">
        <f>Sueldos[[#This Row],[3 meses de sueldo]]+Sueldos[[#This Row],[20 dias por año]]</f>
        <v>927584.20865753433</v>
      </c>
    </row>
    <row r="146" spans="1:21" x14ac:dyDescent="0.3">
      <c r="A146" t="s">
        <v>1024</v>
      </c>
      <c r="B146" t="s">
        <v>883</v>
      </c>
      <c r="C146" t="s">
        <v>605</v>
      </c>
      <c r="D146" s="10">
        <v>42328</v>
      </c>
      <c r="E146" t="s">
        <v>27</v>
      </c>
      <c r="F146">
        <v>3</v>
      </c>
      <c r="G146" s="1">
        <v>14040</v>
      </c>
      <c r="H146" s="1">
        <v>702</v>
      </c>
      <c r="I146" s="1">
        <v>561.6</v>
      </c>
      <c r="J146" s="1">
        <v>280.8</v>
      </c>
      <c r="K146" s="1">
        <v>3510</v>
      </c>
      <c r="L146" s="1">
        <v>3650.4</v>
      </c>
      <c r="M146" s="1">
        <f>SUM(Sueldos[[#This Row],[Salario Base]:[Bono General]])</f>
        <v>22744.800000000003</v>
      </c>
      <c r="N146" s="1">
        <f>SUMPRODUCT(Sueldos[[#This Row],[Salario Base]:[Bono General]]*Porcentajes[])</f>
        <v>860.65200000000004</v>
      </c>
      <c r="O146" s="1">
        <f>Sueldos[[#This Row],[Aumento Mexicano]]*2</f>
        <v>1721.3040000000001</v>
      </c>
      <c r="P146" s="1">
        <f>IF(Sueldos[[#This Row],[Calificación]]&gt;=4,Sueldos[[#This Row],[Aumento Mexicano]]*2,0)</f>
        <v>0</v>
      </c>
      <c r="Q146" s="1">
        <f>Sueldos[[#This Row],[Sueldo total]]*3</f>
        <v>68234.400000000009</v>
      </c>
      <c r="R146" s="9">
        <f>(43102-Sueldos[[#This Row],[Fecha de Contratación]])/365</f>
        <v>2.1205479452054794</v>
      </c>
      <c r="S146" s="1">
        <f>Sueldos[[#This Row],[Sueldo total]]/30</f>
        <v>758.16000000000008</v>
      </c>
      <c r="T146" s="1">
        <f>Sueldos[[#This Row],[Salario diario]]*20*Sueldos[[#This Row],[dias del año]]</f>
        <v>32154.292602739726</v>
      </c>
      <c r="U146" s="1">
        <f>Sueldos[[#This Row],[3 meses de sueldo]]+Sueldos[[#This Row],[20 dias por año]]</f>
        <v>100388.69260273973</v>
      </c>
    </row>
    <row r="147" spans="1:21" x14ac:dyDescent="0.3">
      <c r="A147" t="s">
        <v>1025</v>
      </c>
      <c r="B147" t="s">
        <v>1087</v>
      </c>
      <c r="C147" t="s">
        <v>140</v>
      </c>
      <c r="D147" s="10">
        <v>42955</v>
      </c>
      <c r="E147" t="s">
        <v>18</v>
      </c>
      <c r="F147">
        <v>2</v>
      </c>
      <c r="G147" s="1">
        <v>10476</v>
      </c>
      <c r="H147" s="1">
        <v>838.08</v>
      </c>
      <c r="I147" s="1">
        <v>1571.3999999999999</v>
      </c>
      <c r="J147" s="1">
        <v>1361.88</v>
      </c>
      <c r="K147" s="1">
        <v>3980.88</v>
      </c>
      <c r="L147" s="1">
        <v>3352.32</v>
      </c>
      <c r="M147" s="1">
        <f>SUM(Sueldos[[#This Row],[Salario Base]:[Bono General]])</f>
        <v>21580.560000000001</v>
      </c>
      <c r="N147" s="1">
        <f>SUMPRODUCT(Sueldos[[#This Row],[Salario Base]:[Bono General]]*Porcentajes[])</f>
        <v>849.60360000000003</v>
      </c>
      <c r="O147" s="1">
        <f>Sueldos[[#This Row],[Aumento Mexicano]]*2</f>
        <v>1699.2072000000001</v>
      </c>
      <c r="P147" s="1">
        <f>IF(Sueldos[[#This Row],[Calificación]]&gt;=4,Sueldos[[#This Row],[Aumento Mexicano]]*2,0)</f>
        <v>0</v>
      </c>
      <c r="Q147" s="1">
        <f>Sueldos[[#This Row],[Sueldo total]]*3</f>
        <v>64741.680000000008</v>
      </c>
      <c r="R147" s="9">
        <f>(43102-Sueldos[[#This Row],[Fecha de Contratación]])/365</f>
        <v>0.40273972602739727</v>
      </c>
      <c r="S147" s="1">
        <f>Sueldos[[#This Row],[Sueldo total]]/30</f>
        <v>719.35200000000009</v>
      </c>
      <c r="T147" s="1">
        <f>Sueldos[[#This Row],[Salario diario]]*20*Sueldos[[#This Row],[dias del año]]</f>
        <v>5794.2325479452056</v>
      </c>
      <c r="U147" s="1">
        <f>Sueldos[[#This Row],[3 meses de sueldo]]+Sueldos[[#This Row],[20 dias por año]]</f>
        <v>70535.91254794522</v>
      </c>
    </row>
    <row r="148" spans="1:21" x14ac:dyDescent="0.3">
      <c r="A148" t="s">
        <v>1026</v>
      </c>
      <c r="B148" t="s">
        <v>880</v>
      </c>
      <c r="C148" t="s">
        <v>135</v>
      </c>
      <c r="D148" s="10">
        <v>42262</v>
      </c>
      <c r="E148" t="s">
        <v>27</v>
      </c>
      <c r="F148">
        <v>4</v>
      </c>
      <c r="G148" s="1">
        <v>16985.100000000002</v>
      </c>
      <c r="H148" s="1">
        <v>849.25500000000011</v>
      </c>
      <c r="I148" s="1">
        <v>1019.1060000000001</v>
      </c>
      <c r="J148" s="1">
        <v>2377.9140000000007</v>
      </c>
      <c r="K148" s="1">
        <v>4925.6790000000001</v>
      </c>
      <c r="L148" s="1">
        <v>5095.5300000000007</v>
      </c>
      <c r="M148" s="1">
        <f>SUM(Sueldos[[#This Row],[Salario Base]:[Bono General]])</f>
        <v>31252.584000000003</v>
      </c>
      <c r="N148" s="1">
        <f>SUMPRODUCT(Sueldos[[#This Row],[Salario Base]:[Bono General]]*Porcentajes[])</f>
        <v>1224.6257100000003</v>
      </c>
      <c r="O148" s="1">
        <f>Sueldos[[#This Row],[Aumento Mexicano]]*2</f>
        <v>2449.2514200000005</v>
      </c>
      <c r="P148" s="1">
        <f>IF(Sueldos[[#This Row],[Calificación]]&gt;=4,Sueldos[[#This Row],[Aumento Mexicano]]*2,0)</f>
        <v>2449.2514200000005</v>
      </c>
      <c r="Q148" s="1">
        <f>Sueldos[[#This Row],[Sueldo total]]*3</f>
        <v>93757.752000000008</v>
      </c>
      <c r="R148" s="9">
        <f>(43102-Sueldos[[#This Row],[Fecha de Contratación]])/365</f>
        <v>2.3013698630136985</v>
      </c>
      <c r="S148" s="1">
        <f>Sueldos[[#This Row],[Sueldo total]]/30</f>
        <v>1041.7528</v>
      </c>
      <c r="T148" s="1">
        <f>Sueldos[[#This Row],[Salario diario]]*20*Sueldos[[#This Row],[dias del año]]</f>
        <v>47949.169972602736</v>
      </c>
      <c r="U148" s="1">
        <f>Sueldos[[#This Row],[3 meses de sueldo]]+Sueldos[[#This Row],[20 dias por año]]</f>
        <v>141706.92197260275</v>
      </c>
    </row>
    <row r="149" spans="1:21" x14ac:dyDescent="0.3">
      <c r="A149" t="s">
        <v>1027</v>
      </c>
      <c r="B149" t="s">
        <v>880</v>
      </c>
      <c r="C149" t="s">
        <v>22</v>
      </c>
      <c r="D149" s="10">
        <v>42293</v>
      </c>
      <c r="E149" t="s">
        <v>15</v>
      </c>
      <c r="F149">
        <v>3</v>
      </c>
      <c r="G149" s="1">
        <v>23630</v>
      </c>
      <c r="H149" s="1">
        <v>2363</v>
      </c>
      <c r="I149" s="1">
        <v>2363</v>
      </c>
      <c r="J149" s="1">
        <v>3544.5</v>
      </c>
      <c r="K149" s="1">
        <v>6616.4000000000005</v>
      </c>
      <c r="L149" s="1">
        <v>6616.4000000000005</v>
      </c>
      <c r="M149" s="1">
        <f>SUM(Sueldos[[#This Row],[Salario Base]:[Bono General]])</f>
        <v>45133.3</v>
      </c>
      <c r="N149" s="1">
        <f>SUMPRODUCT(Sueldos[[#This Row],[Salario Base]:[Bono General]]*Porcentajes[])</f>
        <v>1784.0650000000001</v>
      </c>
      <c r="O149" s="1">
        <f>Sueldos[[#This Row],[Aumento Mexicano]]*2</f>
        <v>3568.13</v>
      </c>
      <c r="P149" s="1">
        <f>IF(Sueldos[[#This Row],[Calificación]]&gt;=4,Sueldos[[#This Row],[Aumento Mexicano]]*2,0)</f>
        <v>0</v>
      </c>
      <c r="Q149" s="1">
        <f>Sueldos[[#This Row],[Sueldo total]]*3</f>
        <v>135399.90000000002</v>
      </c>
      <c r="R149" s="9">
        <f>(43102-Sueldos[[#This Row],[Fecha de Contratación]])/365</f>
        <v>2.2164383561643834</v>
      </c>
      <c r="S149" s="1">
        <f>Sueldos[[#This Row],[Sueldo total]]/30</f>
        <v>1504.4433333333334</v>
      </c>
      <c r="T149" s="1">
        <f>Sueldos[[#This Row],[Salario diario]]*20*Sueldos[[#This Row],[dias del año]]</f>
        <v>66690.118173515977</v>
      </c>
      <c r="U149" s="1">
        <f>Sueldos[[#This Row],[3 meses de sueldo]]+Sueldos[[#This Row],[20 dias por año]]</f>
        <v>202090.018173516</v>
      </c>
    </row>
    <row r="150" spans="1:21" x14ac:dyDescent="0.3">
      <c r="A150" t="s">
        <v>1028</v>
      </c>
      <c r="B150" t="s">
        <v>883</v>
      </c>
      <c r="C150" t="s">
        <v>166</v>
      </c>
      <c r="D150" s="10">
        <v>42421</v>
      </c>
      <c r="E150" t="s">
        <v>27</v>
      </c>
      <c r="F150">
        <v>4</v>
      </c>
      <c r="G150" s="1">
        <v>16926.800000000003</v>
      </c>
      <c r="H150" s="1">
        <v>846.34000000000015</v>
      </c>
      <c r="I150" s="1">
        <v>1861.9480000000003</v>
      </c>
      <c r="J150" s="1">
        <v>2369.7520000000004</v>
      </c>
      <c r="K150" s="1">
        <v>5247.3080000000009</v>
      </c>
      <c r="L150" s="1">
        <v>4739.5040000000008</v>
      </c>
      <c r="M150" s="1">
        <f>SUM(Sueldos[[#This Row],[Salario Base]:[Bono General]])</f>
        <v>31991.652000000006</v>
      </c>
      <c r="N150" s="1">
        <f>SUMPRODUCT(Sueldos[[#This Row],[Salario Base]:[Bono General]]*Porcentajes[])</f>
        <v>1240.7344400000002</v>
      </c>
      <c r="O150" s="1">
        <f>Sueldos[[#This Row],[Aumento Mexicano]]*2</f>
        <v>2481.4688800000004</v>
      </c>
      <c r="P150" s="1">
        <f>IF(Sueldos[[#This Row],[Calificación]]&gt;=4,Sueldos[[#This Row],[Aumento Mexicano]]*2,0)</f>
        <v>2481.4688800000004</v>
      </c>
      <c r="Q150" s="1">
        <f>Sueldos[[#This Row],[Sueldo total]]*3</f>
        <v>95974.95600000002</v>
      </c>
      <c r="R150" s="9">
        <f>(43102-Sueldos[[#This Row],[Fecha de Contratación]])/365</f>
        <v>1.8657534246575342</v>
      </c>
      <c r="S150" s="1">
        <f>Sueldos[[#This Row],[Sueldo total]]/30</f>
        <v>1066.3884000000003</v>
      </c>
      <c r="T150" s="1">
        <f>Sueldos[[#This Row],[Salario diario]]*20*Sueldos[[#This Row],[dias del año]]</f>
        <v>39792.356186301375</v>
      </c>
      <c r="U150" s="1">
        <f>Sueldos[[#This Row],[3 meses de sueldo]]+Sueldos[[#This Row],[20 dias por año]]</f>
        <v>135767.31218630139</v>
      </c>
    </row>
    <row r="151" spans="1:21" x14ac:dyDescent="0.3">
      <c r="A151" t="s">
        <v>1029</v>
      </c>
      <c r="B151" t="s">
        <v>883</v>
      </c>
      <c r="C151" t="s">
        <v>46</v>
      </c>
      <c r="D151" s="10">
        <v>42575</v>
      </c>
      <c r="E151" t="s">
        <v>18</v>
      </c>
      <c r="F151">
        <v>3</v>
      </c>
      <c r="G151" s="1">
        <v>8747</v>
      </c>
      <c r="H151" s="1">
        <v>787.23</v>
      </c>
      <c r="I151" s="1">
        <v>87.47</v>
      </c>
      <c r="J151" s="1">
        <v>174.94</v>
      </c>
      <c r="K151" s="1">
        <v>2536.6299999999997</v>
      </c>
      <c r="L151" s="1">
        <v>2186.75</v>
      </c>
      <c r="M151" s="1">
        <f>SUM(Sueldos[[#This Row],[Salario Base]:[Bono General]])</f>
        <v>14520.019999999999</v>
      </c>
      <c r="N151" s="1">
        <f>SUMPRODUCT(Sueldos[[#This Row],[Salario Base]:[Bono General]]*Porcentajes[])</f>
        <v>551.06099999999992</v>
      </c>
      <c r="O151" s="1">
        <f>Sueldos[[#This Row],[Aumento Mexicano]]*2</f>
        <v>1102.1219999999998</v>
      </c>
      <c r="P151" s="1">
        <f>IF(Sueldos[[#This Row],[Calificación]]&gt;=4,Sueldos[[#This Row],[Aumento Mexicano]]*2,0)</f>
        <v>0</v>
      </c>
      <c r="Q151" s="1">
        <f>Sueldos[[#This Row],[Sueldo total]]*3</f>
        <v>43560.06</v>
      </c>
      <c r="R151" s="9">
        <f>(43102-Sueldos[[#This Row],[Fecha de Contratación]])/365</f>
        <v>1.4438356164383561</v>
      </c>
      <c r="S151" s="1">
        <f>Sueldos[[#This Row],[Sueldo total]]/30</f>
        <v>484.00066666666663</v>
      </c>
      <c r="T151" s="1">
        <f>Sueldos[[#This Row],[Salario diario]]*20*Sueldos[[#This Row],[dias del año]]</f>
        <v>13976.348018264838</v>
      </c>
      <c r="U151" s="1">
        <f>Sueldos[[#This Row],[3 meses de sueldo]]+Sueldos[[#This Row],[20 dias por año]]</f>
        <v>57536.408018264832</v>
      </c>
    </row>
    <row r="152" spans="1:21" x14ac:dyDescent="0.3">
      <c r="A152" t="s">
        <v>1030</v>
      </c>
      <c r="B152" t="s">
        <v>880</v>
      </c>
      <c r="C152" t="s">
        <v>36</v>
      </c>
      <c r="D152" s="10">
        <v>42065</v>
      </c>
      <c r="E152" t="s">
        <v>18</v>
      </c>
      <c r="F152">
        <v>3</v>
      </c>
      <c r="G152" s="1">
        <v>11037</v>
      </c>
      <c r="H152" s="1">
        <v>993.32999999999993</v>
      </c>
      <c r="I152" s="1">
        <v>662.22</v>
      </c>
      <c r="J152" s="1">
        <v>1103.7</v>
      </c>
      <c r="K152" s="1">
        <v>2979.9900000000002</v>
      </c>
      <c r="L152" s="1">
        <v>3642.21</v>
      </c>
      <c r="M152" s="1">
        <f>SUM(Sueldos[[#This Row],[Salario Base]:[Bono General]])</f>
        <v>20418.45</v>
      </c>
      <c r="N152" s="1">
        <f>SUMPRODUCT(Sueldos[[#This Row],[Salario Base]:[Bono General]]*Porcentajes[])</f>
        <v>816.73800000000006</v>
      </c>
      <c r="O152" s="1">
        <f>Sueldos[[#This Row],[Aumento Mexicano]]*2</f>
        <v>1633.4760000000001</v>
      </c>
      <c r="P152" s="1">
        <f>IF(Sueldos[[#This Row],[Calificación]]&gt;=4,Sueldos[[#This Row],[Aumento Mexicano]]*2,0)</f>
        <v>0</v>
      </c>
      <c r="Q152" s="1">
        <f>Sueldos[[#This Row],[Sueldo total]]*3</f>
        <v>61255.350000000006</v>
      </c>
      <c r="R152" s="9">
        <f>(43102-Sueldos[[#This Row],[Fecha de Contratación]])/365</f>
        <v>2.8410958904109589</v>
      </c>
      <c r="S152" s="1">
        <f>Sueldos[[#This Row],[Sueldo total]]/30</f>
        <v>680.61500000000001</v>
      </c>
      <c r="T152" s="1">
        <f>Sueldos[[#This Row],[Salario diario]]*20*Sueldos[[#This Row],[dias del año]]</f>
        <v>38673.849589041092</v>
      </c>
      <c r="U152" s="1">
        <f>Sueldos[[#This Row],[3 meses de sueldo]]+Sueldos[[#This Row],[20 dias por año]]</f>
        <v>99929.199589041091</v>
      </c>
    </row>
    <row r="153" spans="1:21" x14ac:dyDescent="0.3">
      <c r="A153" t="s">
        <v>1031</v>
      </c>
      <c r="B153" t="s">
        <v>883</v>
      </c>
      <c r="C153" t="s">
        <v>177</v>
      </c>
      <c r="D153" s="10">
        <v>40699</v>
      </c>
      <c r="E153" t="s">
        <v>18</v>
      </c>
      <c r="F153">
        <v>3</v>
      </c>
      <c r="G153" s="1">
        <v>8273</v>
      </c>
      <c r="H153" s="1">
        <v>579.11</v>
      </c>
      <c r="I153" s="1">
        <v>1240.95</v>
      </c>
      <c r="J153" s="1">
        <v>82.73</v>
      </c>
      <c r="K153" s="1">
        <v>2399.1699999999996</v>
      </c>
      <c r="L153" s="1">
        <v>2233.71</v>
      </c>
      <c r="M153" s="1">
        <f>SUM(Sueldos[[#This Row],[Salario Base]:[Bono General]])</f>
        <v>14808.670000000002</v>
      </c>
      <c r="N153" s="1">
        <f>SUMPRODUCT(Sueldos[[#This Row],[Salario Base]:[Bono General]]*Porcentajes[])</f>
        <v>565.04590000000007</v>
      </c>
      <c r="O153" s="1">
        <f>Sueldos[[#This Row],[Aumento Mexicano]]*2</f>
        <v>1130.0918000000001</v>
      </c>
      <c r="P153" s="1">
        <f>IF(Sueldos[[#This Row],[Calificación]]&gt;=4,Sueldos[[#This Row],[Aumento Mexicano]]*2,0)</f>
        <v>0</v>
      </c>
      <c r="Q153" s="1">
        <f>Sueldos[[#This Row],[Sueldo total]]*3</f>
        <v>44426.010000000009</v>
      </c>
      <c r="R153" s="9">
        <f>(43102-Sueldos[[#This Row],[Fecha de Contratación]])/365</f>
        <v>6.5835616438356164</v>
      </c>
      <c r="S153" s="1">
        <f>Sueldos[[#This Row],[Sueldo total]]/30</f>
        <v>493.62233333333342</v>
      </c>
      <c r="T153" s="1">
        <f>Sueldos[[#This Row],[Salario diario]]*20*Sueldos[[#This Row],[dias del año]]</f>
        <v>64995.861205479465</v>
      </c>
      <c r="U153" s="1">
        <f>Sueldos[[#This Row],[3 meses de sueldo]]+Sueldos[[#This Row],[20 dias por año]]</f>
        <v>109421.87120547947</v>
      </c>
    </row>
    <row r="154" spans="1:21" x14ac:dyDescent="0.3">
      <c r="A154" t="s">
        <v>25</v>
      </c>
      <c r="B154" t="s">
        <v>926</v>
      </c>
      <c r="C154" t="s">
        <v>61</v>
      </c>
      <c r="D154" s="10">
        <v>43044</v>
      </c>
      <c r="E154" t="s">
        <v>18</v>
      </c>
      <c r="F154">
        <v>3</v>
      </c>
      <c r="G154" s="1">
        <v>10515</v>
      </c>
      <c r="H154" s="1">
        <v>630.9</v>
      </c>
      <c r="I154" s="1">
        <v>841.2</v>
      </c>
      <c r="J154" s="1">
        <v>525.75</v>
      </c>
      <c r="K154" s="1">
        <v>3154.5</v>
      </c>
      <c r="L154" s="1">
        <v>4206</v>
      </c>
      <c r="M154" s="1">
        <f>SUM(Sueldos[[#This Row],[Salario Base]:[Bono General]])</f>
        <v>19873.349999999999</v>
      </c>
      <c r="N154" s="1">
        <f>SUMPRODUCT(Sueldos[[#This Row],[Salario Base]:[Bono General]]*Porcentajes[])</f>
        <v>802.29449999999997</v>
      </c>
      <c r="O154" s="1">
        <f>Sueldos[[#This Row],[Aumento Mexicano]]*2</f>
        <v>1604.5889999999999</v>
      </c>
      <c r="P154" s="1">
        <f>IF(Sueldos[[#This Row],[Calificación]]&gt;=4,Sueldos[[#This Row],[Aumento Mexicano]]*2,0)</f>
        <v>0</v>
      </c>
      <c r="Q154" s="1">
        <f>Sueldos[[#This Row],[Sueldo total]]*3</f>
        <v>59620.049999999996</v>
      </c>
      <c r="R154" s="9">
        <f>(43102-Sueldos[[#This Row],[Fecha de Contratación]])/365</f>
        <v>0.15890410958904111</v>
      </c>
      <c r="S154" s="1">
        <f>Sueldos[[#This Row],[Sueldo total]]/30</f>
        <v>662.44499999999994</v>
      </c>
      <c r="T154" s="1">
        <f>Sueldos[[#This Row],[Salario diario]]*20*Sueldos[[#This Row],[dias del año]]</f>
        <v>2105.3046575342464</v>
      </c>
      <c r="U154" s="1">
        <f>Sueldos[[#This Row],[3 meses de sueldo]]+Sueldos[[#This Row],[20 dias por año]]</f>
        <v>61725.354657534241</v>
      </c>
    </row>
    <row r="155" spans="1:21" x14ac:dyDescent="0.3">
      <c r="A155" t="s">
        <v>1032</v>
      </c>
      <c r="B155" t="s">
        <v>883</v>
      </c>
      <c r="C155" t="s">
        <v>90</v>
      </c>
      <c r="D155" s="10">
        <v>40729</v>
      </c>
      <c r="E155" t="s">
        <v>18</v>
      </c>
      <c r="F155">
        <v>3</v>
      </c>
      <c r="G155" s="1">
        <v>13676</v>
      </c>
      <c r="H155" s="1">
        <v>1230.8399999999999</v>
      </c>
      <c r="I155" s="1">
        <v>1641.12</v>
      </c>
      <c r="J155" s="1">
        <v>136.76</v>
      </c>
      <c r="K155" s="1">
        <v>3419</v>
      </c>
      <c r="L155" s="1">
        <v>3419</v>
      </c>
      <c r="M155" s="1">
        <f>SUM(Sueldos[[#This Row],[Salario Base]:[Bono General]])</f>
        <v>23522.719999999998</v>
      </c>
      <c r="N155" s="1">
        <f>SUMPRODUCT(Sueldos[[#This Row],[Salario Base]:[Bono General]]*Porcentajes[])</f>
        <v>898.51319999999998</v>
      </c>
      <c r="O155" s="1">
        <f>Sueldos[[#This Row],[Aumento Mexicano]]*2</f>
        <v>1797.0264</v>
      </c>
      <c r="P155" s="1">
        <f>IF(Sueldos[[#This Row],[Calificación]]&gt;=4,Sueldos[[#This Row],[Aumento Mexicano]]*2,0)</f>
        <v>0</v>
      </c>
      <c r="Q155" s="1">
        <f>Sueldos[[#This Row],[Sueldo total]]*3</f>
        <v>70568.159999999989</v>
      </c>
      <c r="R155" s="9">
        <f>(43102-Sueldos[[#This Row],[Fecha de Contratación]])/365</f>
        <v>6.5013698630136982</v>
      </c>
      <c r="S155" s="1">
        <f>Sueldos[[#This Row],[Sueldo total]]/30</f>
        <v>784.09066666666661</v>
      </c>
      <c r="T155" s="1">
        <f>Sueldos[[#This Row],[Salario diario]]*20*Sueldos[[#This Row],[dias del año]]</f>
        <v>101953.26860273971</v>
      </c>
      <c r="U155" s="1">
        <f>Sueldos[[#This Row],[3 meses de sueldo]]+Sueldos[[#This Row],[20 dias por año]]</f>
        <v>172521.4286027397</v>
      </c>
    </row>
    <row r="156" spans="1:21" x14ac:dyDescent="0.3">
      <c r="A156" t="s">
        <v>1033</v>
      </c>
      <c r="B156" t="s">
        <v>898</v>
      </c>
      <c r="C156" t="s">
        <v>112</v>
      </c>
      <c r="D156" s="10">
        <v>41655</v>
      </c>
      <c r="E156" t="s">
        <v>27</v>
      </c>
      <c r="F156">
        <v>4</v>
      </c>
      <c r="G156" s="1">
        <v>24956.800000000003</v>
      </c>
      <c r="H156" s="1">
        <v>1746.9760000000003</v>
      </c>
      <c r="I156" s="1">
        <v>3244.3840000000005</v>
      </c>
      <c r="J156" s="1">
        <v>2745.2480000000005</v>
      </c>
      <c r="K156" s="1">
        <v>9234.0160000000014</v>
      </c>
      <c r="L156" s="1">
        <v>8734.880000000001</v>
      </c>
      <c r="M156" s="1">
        <f>SUM(Sueldos[[#This Row],[Salario Base]:[Bono General]])</f>
        <v>50662.304000000004</v>
      </c>
      <c r="N156" s="1">
        <f>SUMPRODUCT(Sueldos[[#This Row],[Salario Base]:[Bono General]]*Porcentajes[])</f>
        <v>2009.0224000000003</v>
      </c>
      <c r="O156" s="1">
        <f>Sueldos[[#This Row],[Aumento Mexicano]]*2</f>
        <v>4018.0448000000006</v>
      </c>
      <c r="P156" s="1">
        <f>IF(Sueldos[[#This Row],[Calificación]]&gt;=4,Sueldos[[#This Row],[Aumento Mexicano]]*2,0)</f>
        <v>4018.0448000000006</v>
      </c>
      <c r="Q156" s="1">
        <f>Sueldos[[#This Row],[Sueldo total]]*3</f>
        <v>151986.91200000001</v>
      </c>
      <c r="R156" s="9">
        <f>(43102-Sueldos[[#This Row],[Fecha de Contratación]])/365</f>
        <v>3.9643835616438357</v>
      </c>
      <c r="S156" s="1">
        <f>Sueldos[[#This Row],[Sueldo total]]/30</f>
        <v>1688.7434666666668</v>
      </c>
      <c r="T156" s="1">
        <f>Sueldos[[#This Row],[Salario diario]]*20*Sueldos[[#This Row],[dias del año]]</f>
        <v>133896.53678173517</v>
      </c>
      <c r="U156" s="1">
        <f>Sueldos[[#This Row],[3 meses de sueldo]]+Sueldos[[#This Row],[20 dias por año]]</f>
        <v>285883.44878173515</v>
      </c>
    </row>
    <row r="157" spans="1:21" x14ac:dyDescent="0.3">
      <c r="A157" t="s">
        <v>1034</v>
      </c>
      <c r="B157" t="s">
        <v>880</v>
      </c>
      <c r="C157" t="s">
        <v>40</v>
      </c>
      <c r="D157" s="10">
        <v>42968</v>
      </c>
      <c r="E157" t="s">
        <v>18</v>
      </c>
      <c r="F157">
        <v>2</v>
      </c>
      <c r="G157" s="1">
        <v>9225</v>
      </c>
      <c r="H157" s="1">
        <v>830.25</v>
      </c>
      <c r="I157" s="1">
        <v>738</v>
      </c>
      <c r="J157" s="1">
        <v>1107</v>
      </c>
      <c r="K157" s="1">
        <v>3690</v>
      </c>
      <c r="L157" s="1">
        <v>3505.5</v>
      </c>
      <c r="M157" s="1">
        <f>SUM(Sueldos[[#This Row],[Salario Base]:[Bono General]])</f>
        <v>19095.75</v>
      </c>
      <c r="N157" s="1">
        <f>SUMPRODUCT(Sueldos[[#This Row],[Salario Base]:[Bono General]]*Porcentajes[])</f>
        <v>767.52</v>
      </c>
      <c r="O157" s="1">
        <f>Sueldos[[#This Row],[Aumento Mexicano]]*2</f>
        <v>1535.04</v>
      </c>
      <c r="P157" s="1">
        <f>IF(Sueldos[[#This Row],[Calificación]]&gt;=4,Sueldos[[#This Row],[Aumento Mexicano]]*2,0)</f>
        <v>0</v>
      </c>
      <c r="Q157" s="1">
        <f>Sueldos[[#This Row],[Sueldo total]]*3</f>
        <v>57287.25</v>
      </c>
      <c r="R157" s="9">
        <f>(43102-Sueldos[[#This Row],[Fecha de Contratación]])/365</f>
        <v>0.36712328767123287</v>
      </c>
      <c r="S157" s="1">
        <f>Sueldos[[#This Row],[Sueldo total]]/30</f>
        <v>636.52499999999998</v>
      </c>
      <c r="T157" s="1">
        <f>Sueldos[[#This Row],[Salario diario]]*20*Sueldos[[#This Row],[dias del año]]</f>
        <v>4673.6630136986296</v>
      </c>
      <c r="U157" s="1">
        <f>Sueldos[[#This Row],[3 meses de sueldo]]+Sueldos[[#This Row],[20 dias por año]]</f>
        <v>61960.913013698628</v>
      </c>
    </row>
    <row r="158" spans="1:21" x14ac:dyDescent="0.3">
      <c r="A158" t="s">
        <v>1035</v>
      </c>
      <c r="B158" t="s">
        <v>880</v>
      </c>
      <c r="C158" t="s">
        <v>77</v>
      </c>
      <c r="D158" s="10">
        <v>42110</v>
      </c>
      <c r="E158" t="s">
        <v>18</v>
      </c>
      <c r="F158">
        <v>3</v>
      </c>
      <c r="G158" s="1">
        <v>13553</v>
      </c>
      <c r="H158" s="1">
        <v>1084.24</v>
      </c>
      <c r="I158" s="1">
        <v>1626.36</v>
      </c>
      <c r="J158" s="1">
        <v>135.53</v>
      </c>
      <c r="K158" s="1">
        <v>5014.6099999999997</v>
      </c>
      <c r="L158" s="1">
        <v>5150.1400000000003</v>
      </c>
      <c r="M158" s="1">
        <f>SUM(Sueldos[[#This Row],[Salario Base]:[Bono General]])</f>
        <v>26563.88</v>
      </c>
      <c r="N158" s="1">
        <f>SUMPRODUCT(Sueldos[[#This Row],[Salario Base]:[Bono General]]*Porcentajes[])</f>
        <v>1054.4234000000001</v>
      </c>
      <c r="O158" s="1">
        <f>Sueldos[[#This Row],[Aumento Mexicano]]*2</f>
        <v>2108.8468000000003</v>
      </c>
      <c r="P158" s="1">
        <f>IF(Sueldos[[#This Row],[Calificación]]&gt;=4,Sueldos[[#This Row],[Aumento Mexicano]]*2,0)</f>
        <v>0</v>
      </c>
      <c r="Q158" s="1">
        <f>Sueldos[[#This Row],[Sueldo total]]*3</f>
        <v>79691.64</v>
      </c>
      <c r="R158" s="9">
        <f>(43102-Sueldos[[#This Row],[Fecha de Contratación]])/365</f>
        <v>2.7178082191780821</v>
      </c>
      <c r="S158" s="1">
        <f>Sueldos[[#This Row],[Sueldo total]]/30</f>
        <v>885.46266666666668</v>
      </c>
      <c r="T158" s="1">
        <f>Sueldos[[#This Row],[Salario diario]]*20*Sueldos[[#This Row],[dias del año]]</f>
        <v>48130.354264840185</v>
      </c>
      <c r="U158" s="1">
        <f>Sueldos[[#This Row],[3 meses de sueldo]]+Sueldos[[#This Row],[20 dias por año]]</f>
        <v>127821.99426484018</v>
      </c>
    </row>
    <row r="159" spans="1:21" x14ac:dyDescent="0.3">
      <c r="A159" t="s">
        <v>1036</v>
      </c>
      <c r="B159" t="s">
        <v>880</v>
      </c>
      <c r="C159" t="s">
        <v>75</v>
      </c>
      <c r="D159" s="10">
        <v>42072</v>
      </c>
      <c r="E159" t="s">
        <v>15</v>
      </c>
      <c r="F159">
        <v>3</v>
      </c>
      <c r="G159" s="1">
        <v>26614</v>
      </c>
      <c r="H159" s="1">
        <v>1330.7</v>
      </c>
      <c r="I159" s="1">
        <v>1064.56</v>
      </c>
      <c r="J159" s="1">
        <v>3992.1</v>
      </c>
      <c r="K159" s="1">
        <v>10113.32</v>
      </c>
      <c r="L159" s="1">
        <v>10113.32</v>
      </c>
      <c r="M159" s="1">
        <f>SUM(Sueldos[[#This Row],[Salario Base]:[Bono General]])</f>
        <v>53228</v>
      </c>
      <c r="N159" s="1">
        <f>SUMPRODUCT(Sueldos[[#This Row],[Salario Base]:[Bono General]]*Porcentajes[])</f>
        <v>2131.7813999999998</v>
      </c>
      <c r="O159" s="1">
        <f>Sueldos[[#This Row],[Aumento Mexicano]]*2</f>
        <v>4263.5627999999997</v>
      </c>
      <c r="P159" s="1">
        <f>IF(Sueldos[[#This Row],[Calificación]]&gt;=4,Sueldos[[#This Row],[Aumento Mexicano]]*2,0)</f>
        <v>0</v>
      </c>
      <c r="Q159" s="1">
        <f>Sueldos[[#This Row],[Sueldo total]]*3</f>
        <v>159684</v>
      </c>
      <c r="R159" s="9">
        <f>(43102-Sueldos[[#This Row],[Fecha de Contratación]])/365</f>
        <v>2.8219178082191783</v>
      </c>
      <c r="S159" s="1">
        <f>Sueldos[[#This Row],[Sueldo total]]/30</f>
        <v>1774.2666666666667</v>
      </c>
      <c r="T159" s="1">
        <f>Sueldos[[#This Row],[Salario diario]]*20*Sueldos[[#This Row],[dias del año]]</f>
        <v>100136.69406392696</v>
      </c>
      <c r="U159" s="1">
        <f>Sueldos[[#This Row],[3 meses de sueldo]]+Sueldos[[#This Row],[20 dias por año]]</f>
        <v>259820.69406392696</v>
      </c>
    </row>
    <row r="160" spans="1:21" x14ac:dyDescent="0.3">
      <c r="A160" t="s">
        <v>1037</v>
      </c>
      <c r="B160" t="s">
        <v>883</v>
      </c>
      <c r="C160" t="s">
        <v>170</v>
      </c>
      <c r="D160" s="10">
        <v>40531</v>
      </c>
      <c r="E160" t="s">
        <v>15</v>
      </c>
      <c r="F160">
        <v>2</v>
      </c>
      <c r="G160" s="1">
        <v>23852.7</v>
      </c>
      <c r="H160" s="1">
        <v>1431.162</v>
      </c>
      <c r="I160" s="1">
        <v>1669.6890000000003</v>
      </c>
      <c r="J160" s="1">
        <v>715.58100000000002</v>
      </c>
      <c r="K160" s="1">
        <v>6917.2829999999994</v>
      </c>
      <c r="L160" s="1">
        <v>8348.4449999999997</v>
      </c>
      <c r="M160" s="1">
        <f>SUM(Sueldos[[#This Row],[Salario Base]:[Bono General]])</f>
        <v>42934.859999999993</v>
      </c>
      <c r="N160" s="1">
        <f>SUMPRODUCT(Sueldos[[#This Row],[Salario Base]:[Bono General]]*Porcentajes[])</f>
        <v>1695.92697</v>
      </c>
      <c r="O160" s="1">
        <f>Sueldos[[#This Row],[Aumento Mexicano]]*2</f>
        <v>3391.85394</v>
      </c>
      <c r="P160" s="1">
        <f>IF(Sueldos[[#This Row],[Calificación]]&gt;=4,Sueldos[[#This Row],[Aumento Mexicano]]*2,0)</f>
        <v>0</v>
      </c>
      <c r="Q160" s="1">
        <f>Sueldos[[#This Row],[Sueldo total]]*3</f>
        <v>128804.57999999999</v>
      </c>
      <c r="R160" s="9">
        <f>(43102-Sueldos[[#This Row],[Fecha de Contratación]])/365</f>
        <v>7.043835616438356</v>
      </c>
      <c r="S160" s="1">
        <f>Sueldos[[#This Row],[Sueldo total]]/30</f>
        <v>1431.1619999999998</v>
      </c>
      <c r="T160" s="1">
        <f>Sueldos[[#This Row],[Salario diario]]*20*Sueldos[[#This Row],[dias del año]]</f>
        <v>201617.397369863</v>
      </c>
      <c r="U160" s="1">
        <f>Sueldos[[#This Row],[3 meses de sueldo]]+Sueldos[[#This Row],[20 dias por año]]</f>
        <v>330421.97736986296</v>
      </c>
    </row>
    <row r="161" spans="1:21" x14ac:dyDescent="0.3">
      <c r="A161" t="s">
        <v>1038</v>
      </c>
      <c r="B161" t="s">
        <v>926</v>
      </c>
      <c r="C161" t="s">
        <v>119</v>
      </c>
      <c r="D161" s="10">
        <v>41642</v>
      </c>
      <c r="E161" t="s">
        <v>27</v>
      </c>
      <c r="F161">
        <v>3</v>
      </c>
      <c r="G161" s="1">
        <v>17477</v>
      </c>
      <c r="H161" s="1">
        <v>873.85</v>
      </c>
      <c r="I161" s="1">
        <v>524.30999999999995</v>
      </c>
      <c r="J161" s="1">
        <v>2272.0100000000002</v>
      </c>
      <c r="K161" s="1">
        <v>6641.26</v>
      </c>
      <c r="L161" s="1">
        <v>5243.0999999999995</v>
      </c>
      <c r="M161" s="1">
        <f>SUM(Sueldos[[#This Row],[Salario Base]:[Bono General]])</f>
        <v>33031.53</v>
      </c>
      <c r="N161" s="1">
        <f>SUMPRODUCT(Sueldos[[#This Row],[Salario Base]:[Bono General]]*Porcentajes[])</f>
        <v>1277.5687</v>
      </c>
      <c r="O161" s="1">
        <f>Sueldos[[#This Row],[Aumento Mexicano]]*2</f>
        <v>2555.1374000000001</v>
      </c>
      <c r="P161" s="1">
        <f>IF(Sueldos[[#This Row],[Calificación]]&gt;=4,Sueldos[[#This Row],[Aumento Mexicano]]*2,0)</f>
        <v>0</v>
      </c>
      <c r="Q161" s="1">
        <f>Sueldos[[#This Row],[Sueldo total]]*3</f>
        <v>99094.59</v>
      </c>
      <c r="R161" s="9">
        <f>(43102-Sueldos[[#This Row],[Fecha de Contratación]])/365</f>
        <v>4</v>
      </c>
      <c r="S161" s="1">
        <f>Sueldos[[#This Row],[Sueldo total]]/30</f>
        <v>1101.0509999999999</v>
      </c>
      <c r="T161" s="1">
        <f>Sueldos[[#This Row],[Salario diario]]*20*Sueldos[[#This Row],[dias del año]]</f>
        <v>88084.079999999987</v>
      </c>
      <c r="U161" s="1">
        <f>Sueldos[[#This Row],[3 meses de sueldo]]+Sueldos[[#This Row],[20 dias por año]]</f>
        <v>187178.66999999998</v>
      </c>
    </row>
    <row r="162" spans="1:21" x14ac:dyDescent="0.3">
      <c r="A162" t="s">
        <v>484</v>
      </c>
      <c r="B162" t="s">
        <v>883</v>
      </c>
      <c r="C162" t="s">
        <v>59</v>
      </c>
      <c r="D162" s="10">
        <v>42420</v>
      </c>
      <c r="E162" t="s">
        <v>18</v>
      </c>
      <c r="F162">
        <v>4</v>
      </c>
      <c r="G162" s="1">
        <v>14969.900000000001</v>
      </c>
      <c r="H162" s="1">
        <v>898.19400000000007</v>
      </c>
      <c r="I162" s="1">
        <v>1796.3880000000001</v>
      </c>
      <c r="J162" s="1">
        <v>1796.3880000000001</v>
      </c>
      <c r="K162" s="1">
        <v>5538.8630000000003</v>
      </c>
      <c r="L162" s="1">
        <v>5089.7660000000005</v>
      </c>
      <c r="M162" s="1">
        <f>SUM(Sueldos[[#This Row],[Salario Base]:[Bono General]])</f>
        <v>30089.499</v>
      </c>
      <c r="N162" s="1">
        <f>SUMPRODUCT(Sueldos[[#This Row],[Salario Base]:[Bono General]]*Porcentajes[])</f>
        <v>1187.1130700000001</v>
      </c>
      <c r="O162" s="1">
        <f>Sueldos[[#This Row],[Aumento Mexicano]]*2</f>
        <v>2374.2261400000002</v>
      </c>
      <c r="P162" s="1">
        <f>IF(Sueldos[[#This Row],[Calificación]]&gt;=4,Sueldos[[#This Row],[Aumento Mexicano]]*2,0)</f>
        <v>2374.2261400000002</v>
      </c>
      <c r="Q162" s="1">
        <f>Sueldos[[#This Row],[Sueldo total]]*3</f>
        <v>90268.497000000003</v>
      </c>
      <c r="R162" s="9">
        <f>(43102-Sueldos[[#This Row],[Fecha de Contratación]])/365</f>
        <v>1.8684931506849316</v>
      </c>
      <c r="S162" s="1">
        <f>Sueldos[[#This Row],[Sueldo total]]/30</f>
        <v>1002.9833</v>
      </c>
      <c r="T162" s="1">
        <f>Sueldos[[#This Row],[Salario diario]]*20*Sueldos[[#This Row],[dias del año]]</f>
        <v>37481.348526027403</v>
      </c>
      <c r="U162" s="1">
        <f>Sueldos[[#This Row],[3 meses de sueldo]]+Sueldos[[#This Row],[20 dias por año]]</f>
        <v>127749.84552602741</v>
      </c>
    </row>
    <row r="163" spans="1:21" x14ac:dyDescent="0.3">
      <c r="A163" t="s">
        <v>1039</v>
      </c>
      <c r="B163" t="s">
        <v>883</v>
      </c>
      <c r="C163" t="s">
        <v>605</v>
      </c>
      <c r="D163" s="10">
        <v>40505</v>
      </c>
      <c r="E163" t="s">
        <v>18</v>
      </c>
      <c r="F163">
        <v>2</v>
      </c>
      <c r="G163" s="1">
        <v>10042.200000000001</v>
      </c>
      <c r="H163" s="1">
        <v>903.798</v>
      </c>
      <c r="I163" s="1">
        <v>502.11000000000007</v>
      </c>
      <c r="J163" s="1">
        <v>702.95400000000006</v>
      </c>
      <c r="K163" s="1">
        <v>3816.0360000000005</v>
      </c>
      <c r="L163" s="1">
        <v>3113.0820000000003</v>
      </c>
      <c r="M163" s="1">
        <f>SUM(Sueldos[[#This Row],[Salario Base]:[Bono General]])</f>
        <v>19080.18</v>
      </c>
      <c r="N163" s="1">
        <f>SUMPRODUCT(Sueldos[[#This Row],[Salario Base]:[Bono General]]*Porcentajes[])</f>
        <v>743.12279999999998</v>
      </c>
      <c r="O163" s="1">
        <f>Sueldos[[#This Row],[Aumento Mexicano]]*2</f>
        <v>1486.2456</v>
      </c>
      <c r="P163" s="1">
        <f>IF(Sueldos[[#This Row],[Calificación]]&gt;=4,Sueldos[[#This Row],[Aumento Mexicano]]*2,0)</f>
        <v>0</v>
      </c>
      <c r="Q163" s="1">
        <f>Sueldos[[#This Row],[Sueldo total]]*3</f>
        <v>57240.54</v>
      </c>
      <c r="R163" s="9">
        <f>(43102-Sueldos[[#This Row],[Fecha de Contratación]])/365</f>
        <v>7.1150684931506847</v>
      </c>
      <c r="S163" s="1">
        <f>Sueldos[[#This Row],[Sueldo total]]/30</f>
        <v>636.00599999999997</v>
      </c>
      <c r="T163" s="1">
        <f>Sueldos[[#This Row],[Salario diario]]*20*Sueldos[[#This Row],[dias del año]]</f>
        <v>90504.525041095883</v>
      </c>
      <c r="U163" s="1">
        <f>Sueldos[[#This Row],[3 meses de sueldo]]+Sueldos[[#This Row],[20 dias por año]]</f>
        <v>147745.06504109589</v>
      </c>
    </row>
    <row r="164" spans="1:21" x14ac:dyDescent="0.3">
      <c r="A164" t="s">
        <v>1040</v>
      </c>
      <c r="B164" t="s">
        <v>880</v>
      </c>
      <c r="C164" t="s">
        <v>69</v>
      </c>
      <c r="D164" s="10">
        <v>41570</v>
      </c>
      <c r="E164" t="s">
        <v>18</v>
      </c>
      <c r="F164">
        <v>3</v>
      </c>
      <c r="G164" s="1">
        <v>10440</v>
      </c>
      <c r="H164" s="1">
        <v>1044</v>
      </c>
      <c r="I164" s="1">
        <v>104.4</v>
      </c>
      <c r="J164" s="1">
        <v>1357.2</v>
      </c>
      <c r="K164" s="1">
        <v>3967.2000000000003</v>
      </c>
      <c r="L164" s="1">
        <v>3027.6</v>
      </c>
      <c r="M164" s="1">
        <f>SUM(Sueldos[[#This Row],[Salario Base]:[Bono General]])</f>
        <v>19940.399999999998</v>
      </c>
      <c r="N164" s="1">
        <f>SUMPRODUCT(Sueldos[[#This Row],[Salario Base]:[Bono General]]*Porcentajes[])</f>
        <v>778.82399999999996</v>
      </c>
      <c r="O164" s="1">
        <f>Sueldos[[#This Row],[Aumento Mexicano]]*2</f>
        <v>1557.6479999999999</v>
      </c>
      <c r="P164" s="1">
        <f>IF(Sueldos[[#This Row],[Calificación]]&gt;=4,Sueldos[[#This Row],[Aumento Mexicano]]*2,0)</f>
        <v>0</v>
      </c>
      <c r="Q164" s="1">
        <f>Sueldos[[#This Row],[Sueldo total]]*3</f>
        <v>59821.2</v>
      </c>
      <c r="R164" s="9">
        <f>(43102-Sueldos[[#This Row],[Fecha de Contratación]])/365</f>
        <v>4.1972602739726028</v>
      </c>
      <c r="S164" s="1">
        <f>Sueldos[[#This Row],[Sueldo total]]/30</f>
        <v>664.68</v>
      </c>
      <c r="T164" s="1">
        <f>Sueldos[[#This Row],[Salario diario]]*20*Sueldos[[#This Row],[dias del año]]</f>
        <v>55796.699178082185</v>
      </c>
      <c r="U164" s="1">
        <f>Sueldos[[#This Row],[3 meses de sueldo]]+Sueldos[[#This Row],[20 dias por año]]</f>
        <v>115617.89917808218</v>
      </c>
    </row>
    <row r="165" spans="1:21" x14ac:dyDescent="0.3">
      <c r="A165" t="s">
        <v>1041</v>
      </c>
      <c r="B165" t="s">
        <v>883</v>
      </c>
      <c r="C165" t="s">
        <v>248</v>
      </c>
      <c r="D165" s="10">
        <v>41651</v>
      </c>
      <c r="E165" t="s">
        <v>27</v>
      </c>
      <c r="F165">
        <v>3</v>
      </c>
      <c r="G165" s="1">
        <v>17312</v>
      </c>
      <c r="H165" s="1">
        <v>1038.72</v>
      </c>
      <c r="I165" s="1">
        <v>1038.72</v>
      </c>
      <c r="J165" s="1">
        <v>865.6</v>
      </c>
      <c r="K165" s="1">
        <v>4847.3600000000006</v>
      </c>
      <c r="L165" s="1">
        <v>6751.68</v>
      </c>
      <c r="M165" s="1">
        <f>SUM(Sueldos[[#This Row],[Salario Base]:[Bono General]])</f>
        <v>31854.080000000002</v>
      </c>
      <c r="N165" s="1">
        <f>SUMPRODUCT(Sueldos[[#This Row],[Salario Base]:[Bono General]]*Porcentajes[])</f>
        <v>1284.5504000000001</v>
      </c>
      <c r="O165" s="1">
        <f>Sueldos[[#This Row],[Aumento Mexicano]]*2</f>
        <v>2569.1008000000002</v>
      </c>
      <c r="P165" s="1">
        <f>IF(Sueldos[[#This Row],[Calificación]]&gt;=4,Sueldos[[#This Row],[Aumento Mexicano]]*2,0)</f>
        <v>0</v>
      </c>
      <c r="Q165" s="1">
        <f>Sueldos[[#This Row],[Sueldo total]]*3</f>
        <v>95562.240000000005</v>
      </c>
      <c r="R165" s="9">
        <f>(43102-Sueldos[[#This Row],[Fecha de Contratación]])/365</f>
        <v>3.9753424657534246</v>
      </c>
      <c r="S165" s="1">
        <f>Sueldos[[#This Row],[Sueldo total]]/30</f>
        <v>1061.8026666666667</v>
      </c>
      <c r="T165" s="1">
        <f>Sueldos[[#This Row],[Salario diario]]*20*Sueldos[[#This Row],[dias del año]]</f>
        <v>84420.584621004571</v>
      </c>
      <c r="U165" s="1">
        <f>Sueldos[[#This Row],[3 meses de sueldo]]+Sueldos[[#This Row],[20 dias por año]]</f>
        <v>179982.82462100458</v>
      </c>
    </row>
    <row r="166" spans="1:21" x14ac:dyDescent="0.3">
      <c r="A166" t="s">
        <v>1042</v>
      </c>
      <c r="B166" t="s">
        <v>880</v>
      </c>
      <c r="C166" t="s">
        <v>373</v>
      </c>
      <c r="D166" s="10">
        <v>40789</v>
      </c>
      <c r="E166" t="s">
        <v>50</v>
      </c>
      <c r="F166">
        <v>1</v>
      </c>
      <c r="G166" s="1">
        <v>30383.25</v>
      </c>
      <c r="H166" s="1">
        <v>2126.8275000000003</v>
      </c>
      <c r="I166" s="1">
        <v>3342.1574999999998</v>
      </c>
      <c r="J166" s="1">
        <v>4253.6550000000007</v>
      </c>
      <c r="K166" s="1">
        <v>8507.3100000000013</v>
      </c>
      <c r="L166" s="1">
        <v>11545.635</v>
      </c>
      <c r="M166" s="1">
        <f>SUM(Sueldos[[#This Row],[Salario Base]:[Bono General]])</f>
        <v>60158.834999999999</v>
      </c>
      <c r="N166" s="1">
        <f>SUMPRODUCT(Sueldos[[#This Row],[Salario Base]:[Bono General]]*Porcentajes[])</f>
        <v>2448.8899500000002</v>
      </c>
      <c r="O166" s="1">
        <f>Sueldos[[#This Row],[Aumento Mexicano]]*2</f>
        <v>4897.7799000000005</v>
      </c>
      <c r="P166" s="1">
        <f>IF(Sueldos[[#This Row],[Calificación]]&gt;=4,Sueldos[[#This Row],[Aumento Mexicano]]*2,0)</f>
        <v>0</v>
      </c>
      <c r="Q166" s="1">
        <f>Sueldos[[#This Row],[Sueldo total]]*3</f>
        <v>180476.505</v>
      </c>
      <c r="R166" s="9">
        <f>(43102-Sueldos[[#This Row],[Fecha de Contratación]])/365</f>
        <v>6.3369863013698629</v>
      </c>
      <c r="S166" s="1">
        <f>Sueldos[[#This Row],[Sueldo total]]/30</f>
        <v>2005.2945</v>
      </c>
      <c r="T166" s="1">
        <f>Sueldos[[#This Row],[Salario diario]]*20*Sueldos[[#This Row],[dias del año]]</f>
        <v>254150.47553424657</v>
      </c>
      <c r="U166" s="1">
        <f>Sueldos[[#This Row],[3 meses de sueldo]]+Sueldos[[#This Row],[20 dias por año]]</f>
        <v>434626.98053424654</v>
      </c>
    </row>
    <row r="167" spans="1:21" x14ac:dyDescent="0.3">
      <c r="A167" t="s">
        <v>1043</v>
      </c>
      <c r="B167" t="s">
        <v>880</v>
      </c>
      <c r="C167" t="s">
        <v>75</v>
      </c>
      <c r="D167" s="10">
        <v>41993</v>
      </c>
      <c r="E167" t="s">
        <v>18</v>
      </c>
      <c r="F167">
        <v>4</v>
      </c>
      <c r="G167" s="1">
        <v>11960.300000000001</v>
      </c>
      <c r="H167" s="1">
        <v>837.22100000000012</v>
      </c>
      <c r="I167" s="1">
        <v>1076.4270000000001</v>
      </c>
      <c r="J167" s="1">
        <v>119.60300000000001</v>
      </c>
      <c r="K167" s="1">
        <v>3468.4870000000001</v>
      </c>
      <c r="L167" s="1">
        <v>3827.2960000000003</v>
      </c>
      <c r="M167" s="1">
        <f>SUM(Sueldos[[#This Row],[Salario Base]:[Bono General]])</f>
        <v>21289.334000000003</v>
      </c>
      <c r="N167" s="1">
        <f>SUMPRODUCT(Sueldos[[#This Row],[Salario Base]:[Bono General]]*Porcentajes[])</f>
        <v>830.04482000000007</v>
      </c>
      <c r="O167" s="1">
        <f>Sueldos[[#This Row],[Aumento Mexicano]]*2</f>
        <v>1660.0896400000001</v>
      </c>
      <c r="P167" s="1">
        <f>IF(Sueldos[[#This Row],[Calificación]]&gt;=4,Sueldos[[#This Row],[Aumento Mexicano]]*2,0)</f>
        <v>1660.0896400000001</v>
      </c>
      <c r="Q167" s="1">
        <f>Sueldos[[#This Row],[Sueldo total]]*3</f>
        <v>63868.002000000008</v>
      </c>
      <c r="R167" s="9">
        <f>(43102-Sueldos[[#This Row],[Fecha de Contratación]])/365</f>
        <v>3.0383561643835617</v>
      </c>
      <c r="S167" s="1">
        <f>Sueldos[[#This Row],[Sueldo total]]/30</f>
        <v>709.64446666666674</v>
      </c>
      <c r="T167" s="1">
        <f>Sueldos[[#This Row],[Salario diario]]*20*Sueldos[[#This Row],[dias del año]]</f>
        <v>43123.052796347038</v>
      </c>
      <c r="U167" s="1">
        <f>Sueldos[[#This Row],[3 meses de sueldo]]+Sueldos[[#This Row],[20 dias por año]]</f>
        <v>106991.05479634705</v>
      </c>
    </row>
    <row r="168" spans="1:21" x14ac:dyDescent="0.3">
      <c r="A168" t="s">
        <v>1044</v>
      </c>
      <c r="B168" t="s">
        <v>883</v>
      </c>
      <c r="C168" t="s">
        <v>260</v>
      </c>
      <c r="D168" s="10">
        <v>42118</v>
      </c>
      <c r="E168" t="s">
        <v>53</v>
      </c>
      <c r="F168">
        <v>2</v>
      </c>
      <c r="G168" s="1">
        <v>86279.400000000009</v>
      </c>
      <c r="H168" s="1">
        <v>4313.97</v>
      </c>
      <c r="I168" s="1">
        <v>12079.116000000002</v>
      </c>
      <c r="J168" s="1">
        <v>10353.528</v>
      </c>
      <c r="K168" s="1">
        <v>31923.378000000004</v>
      </c>
      <c r="L168" s="1">
        <v>25883.820000000003</v>
      </c>
      <c r="M168" s="1">
        <f>SUM(Sueldos[[#This Row],[Salario Base]:[Bono General]])</f>
        <v>170833.21200000003</v>
      </c>
      <c r="N168" s="1">
        <f>SUMPRODUCT(Sueldos[[#This Row],[Salario Base]:[Bono General]]*Porcentajes[])</f>
        <v>6617.6299800000006</v>
      </c>
      <c r="O168" s="1">
        <f>Sueldos[[#This Row],[Aumento Mexicano]]*2</f>
        <v>13235.259960000001</v>
      </c>
      <c r="P168" s="1">
        <f>IF(Sueldos[[#This Row],[Calificación]]&gt;=4,Sueldos[[#This Row],[Aumento Mexicano]]*2,0)</f>
        <v>0</v>
      </c>
      <c r="Q168" s="1">
        <f>Sueldos[[#This Row],[Sueldo total]]*3</f>
        <v>512499.63600000006</v>
      </c>
      <c r="R168" s="9">
        <f>(43102-Sueldos[[#This Row],[Fecha de Contratación]])/365</f>
        <v>2.6958904109589041</v>
      </c>
      <c r="S168" s="1">
        <f>Sueldos[[#This Row],[Sueldo total]]/30</f>
        <v>5694.4404000000013</v>
      </c>
      <c r="T168" s="1">
        <f>Sueldos[[#This Row],[Salario diario]]*20*Sueldos[[#This Row],[dias del año]]</f>
        <v>307031.74540273979</v>
      </c>
      <c r="U168" s="1">
        <f>Sueldos[[#This Row],[3 meses de sueldo]]+Sueldos[[#This Row],[20 dias por año]]</f>
        <v>819531.38140273979</v>
      </c>
    </row>
    <row r="169" spans="1:21" x14ac:dyDescent="0.3">
      <c r="A169" t="s">
        <v>1010</v>
      </c>
      <c r="B169" t="s">
        <v>940</v>
      </c>
      <c r="C169" t="s">
        <v>44</v>
      </c>
      <c r="D169" s="10">
        <v>41104</v>
      </c>
      <c r="E169" t="s">
        <v>18</v>
      </c>
      <c r="F169">
        <v>4</v>
      </c>
      <c r="G169" s="1">
        <v>11326.7</v>
      </c>
      <c r="H169" s="1">
        <v>906.13600000000008</v>
      </c>
      <c r="I169" s="1">
        <v>1585.7380000000003</v>
      </c>
      <c r="J169" s="1">
        <v>226.53400000000002</v>
      </c>
      <c r="K169" s="1">
        <v>4417.4130000000005</v>
      </c>
      <c r="L169" s="1">
        <v>4304.1460000000006</v>
      </c>
      <c r="M169" s="1">
        <f>SUM(Sueldos[[#This Row],[Salario Base]:[Bono General]])</f>
        <v>22766.667000000001</v>
      </c>
      <c r="N169" s="1">
        <f>SUMPRODUCT(Sueldos[[#This Row],[Salario Base]:[Bono General]]*Porcentajes[])</f>
        <v>902.73799000000008</v>
      </c>
      <c r="O169" s="1">
        <f>Sueldos[[#This Row],[Aumento Mexicano]]*2</f>
        <v>1805.4759800000002</v>
      </c>
      <c r="P169" s="1">
        <f>IF(Sueldos[[#This Row],[Calificación]]&gt;=4,Sueldos[[#This Row],[Aumento Mexicano]]*2,0)</f>
        <v>1805.4759800000002</v>
      </c>
      <c r="Q169" s="1">
        <f>Sueldos[[#This Row],[Sueldo total]]*3</f>
        <v>68300.001000000004</v>
      </c>
      <c r="R169" s="9">
        <f>(43102-Sueldos[[#This Row],[Fecha de Contratación]])/365</f>
        <v>5.4739726027397264</v>
      </c>
      <c r="S169" s="1">
        <f>Sueldos[[#This Row],[Sueldo total]]/30</f>
        <v>758.88890000000004</v>
      </c>
      <c r="T169" s="1">
        <f>Sueldos[[#This Row],[Salario diario]]*20*Sueldos[[#This Row],[dias del año]]</f>
        <v>83082.740942465767</v>
      </c>
      <c r="U169" s="1">
        <f>Sueldos[[#This Row],[3 meses de sueldo]]+Sueldos[[#This Row],[20 dias por año]]</f>
        <v>151382.74194246577</v>
      </c>
    </row>
    <row r="170" spans="1:21" x14ac:dyDescent="0.3">
      <c r="A170" t="s">
        <v>1045</v>
      </c>
      <c r="B170" t="s">
        <v>880</v>
      </c>
      <c r="C170" t="s">
        <v>129</v>
      </c>
      <c r="D170" s="10">
        <v>42280</v>
      </c>
      <c r="E170" t="s">
        <v>18</v>
      </c>
      <c r="F170">
        <v>2</v>
      </c>
      <c r="G170" s="1">
        <v>10401.300000000001</v>
      </c>
      <c r="H170" s="1">
        <v>520.06500000000005</v>
      </c>
      <c r="I170" s="1">
        <v>624.07800000000009</v>
      </c>
      <c r="J170" s="1">
        <v>1352.1690000000001</v>
      </c>
      <c r="K170" s="1">
        <v>4056.5070000000005</v>
      </c>
      <c r="L170" s="1">
        <v>3744.4680000000003</v>
      </c>
      <c r="M170" s="1">
        <f>SUM(Sueldos[[#This Row],[Salario Base]:[Bono General]])</f>
        <v>20698.587000000003</v>
      </c>
      <c r="N170" s="1">
        <f>SUMPRODUCT(Sueldos[[#This Row],[Salario Base]:[Bono General]]*Porcentajes[])</f>
        <v>819.6224400000001</v>
      </c>
      <c r="O170" s="1">
        <f>Sueldos[[#This Row],[Aumento Mexicano]]*2</f>
        <v>1639.2448800000002</v>
      </c>
      <c r="P170" s="1">
        <f>IF(Sueldos[[#This Row],[Calificación]]&gt;=4,Sueldos[[#This Row],[Aumento Mexicano]]*2,0)</f>
        <v>0</v>
      </c>
      <c r="Q170" s="1">
        <f>Sueldos[[#This Row],[Sueldo total]]*3</f>
        <v>62095.761000000013</v>
      </c>
      <c r="R170" s="9">
        <f>(43102-Sueldos[[#This Row],[Fecha de Contratación]])/365</f>
        <v>2.2520547945205478</v>
      </c>
      <c r="S170" s="1">
        <f>Sueldos[[#This Row],[Sueldo total]]/30</f>
        <v>689.95290000000011</v>
      </c>
      <c r="T170" s="1">
        <f>Sueldos[[#This Row],[Salario diario]]*20*Sueldos[[#This Row],[dias del año]]</f>
        <v>31076.234728767129</v>
      </c>
      <c r="U170" s="1">
        <f>Sueldos[[#This Row],[3 meses de sueldo]]+Sueldos[[#This Row],[20 dias por año]]</f>
        <v>93171.995728767142</v>
      </c>
    </row>
    <row r="171" spans="1:21" x14ac:dyDescent="0.3">
      <c r="A171" t="s">
        <v>1046</v>
      </c>
      <c r="B171" t="s">
        <v>898</v>
      </c>
      <c r="C171" t="s">
        <v>182</v>
      </c>
      <c r="D171" s="10">
        <v>42226</v>
      </c>
      <c r="E171" t="s">
        <v>50</v>
      </c>
      <c r="F171">
        <v>3</v>
      </c>
      <c r="G171" s="1">
        <v>41808</v>
      </c>
      <c r="H171" s="1">
        <v>2090.4</v>
      </c>
      <c r="I171" s="1">
        <v>418.08</v>
      </c>
      <c r="J171" s="1">
        <v>836.16</v>
      </c>
      <c r="K171" s="1">
        <v>13378.56</v>
      </c>
      <c r="L171" s="1">
        <v>10452</v>
      </c>
      <c r="M171" s="1">
        <f>SUM(Sueldos[[#This Row],[Salario Base]:[Bono General]])</f>
        <v>68983.200000000012</v>
      </c>
      <c r="N171" s="1">
        <f>SUMPRODUCT(Sueldos[[#This Row],[Salario Base]:[Bono General]]*Porcentajes[])</f>
        <v>2571.192</v>
      </c>
      <c r="O171" s="1">
        <f>Sueldos[[#This Row],[Aumento Mexicano]]*2</f>
        <v>5142.384</v>
      </c>
      <c r="P171" s="1">
        <f>IF(Sueldos[[#This Row],[Calificación]]&gt;=4,Sueldos[[#This Row],[Aumento Mexicano]]*2,0)</f>
        <v>0</v>
      </c>
      <c r="Q171" s="1">
        <f>Sueldos[[#This Row],[Sueldo total]]*3</f>
        <v>206949.60000000003</v>
      </c>
      <c r="R171" s="9">
        <f>(43102-Sueldos[[#This Row],[Fecha de Contratación]])/365</f>
        <v>2.4</v>
      </c>
      <c r="S171" s="1">
        <f>Sueldos[[#This Row],[Sueldo total]]/30</f>
        <v>2299.4400000000005</v>
      </c>
      <c r="T171" s="1">
        <f>Sueldos[[#This Row],[Salario diario]]*20*Sueldos[[#This Row],[dias del año]]</f>
        <v>110373.12000000002</v>
      </c>
      <c r="U171" s="1">
        <f>Sueldos[[#This Row],[3 meses de sueldo]]+Sueldos[[#This Row],[20 dias por año]]</f>
        <v>317322.72000000009</v>
      </c>
    </row>
    <row r="172" spans="1:21" x14ac:dyDescent="0.3">
      <c r="A172" t="s">
        <v>1047</v>
      </c>
      <c r="B172" t="s">
        <v>1087</v>
      </c>
      <c r="C172" t="s">
        <v>14</v>
      </c>
      <c r="D172" s="10">
        <v>40769</v>
      </c>
      <c r="E172" t="s">
        <v>27</v>
      </c>
      <c r="F172">
        <v>2</v>
      </c>
      <c r="G172" s="1">
        <v>14857.2</v>
      </c>
      <c r="H172" s="1">
        <v>1188.576</v>
      </c>
      <c r="I172" s="1">
        <v>1634.2920000000001</v>
      </c>
      <c r="J172" s="1">
        <v>148.572</v>
      </c>
      <c r="K172" s="1">
        <v>4902.8760000000002</v>
      </c>
      <c r="L172" s="1">
        <v>4160.0160000000005</v>
      </c>
      <c r="M172" s="1">
        <f>SUM(Sueldos[[#This Row],[Salario Base]:[Bono General]])</f>
        <v>26891.532000000003</v>
      </c>
      <c r="N172" s="1">
        <f>SUMPRODUCT(Sueldos[[#This Row],[Salario Base]:[Bono General]]*Porcentajes[])</f>
        <v>1028.11824</v>
      </c>
      <c r="O172" s="1">
        <f>Sueldos[[#This Row],[Aumento Mexicano]]*2</f>
        <v>2056.23648</v>
      </c>
      <c r="P172" s="1">
        <f>IF(Sueldos[[#This Row],[Calificación]]&gt;=4,Sueldos[[#This Row],[Aumento Mexicano]]*2,0)</f>
        <v>0</v>
      </c>
      <c r="Q172" s="1">
        <f>Sueldos[[#This Row],[Sueldo total]]*3</f>
        <v>80674.596000000005</v>
      </c>
      <c r="R172" s="9">
        <f>(43102-Sueldos[[#This Row],[Fecha de Contratación]])/365</f>
        <v>6.3917808219178083</v>
      </c>
      <c r="S172" s="1">
        <f>Sueldos[[#This Row],[Sueldo total]]/30</f>
        <v>896.38440000000014</v>
      </c>
      <c r="T172" s="1">
        <f>Sueldos[[#This Row],[Salario diario]]*20*Sueldos[[#This Row],[dias del año]]</f>
        <v>114589.85233972604</v>
      </c>
      <c r="U172" s="1">
        <f>Sueldos[[#This Row],[3 meses de sueldo]]+Sueldos[[#This Row],[20 dias por año]]</f>
        <v>195264.44833972605</v>
      </c>
    </row>
    <row r="173" spans="1:21" x14ac:dyDescent="0.3">
      <c r="A173" t="s">
        <v>1048</v>
      </c>
      <c r="B173" t="s">
        <v>898</v>
      </c>
      <c r="C173" t="s">
        <v>81</v>
      </c>
      <c r="D173" s="10">
        <v>41094</v>
      </c>
      <c r="E173" t="s">
        <v>18</v>
      </c>
      <c r="F173">
        <v>3</v>
      </c>
      <c r="G173" s="1">
        <v>10425</v>
      </c>
      <c r="H173" s="1">
        <v>625.5</v>
      </c>
      <c r="I173" s="1">
        <v>312.75</v>
      </c>
      <c r="J173" s="1">
        <v>521.25</v>
      </c>
      <c r="K173" s="1">
        <v>2606.25</v>
      </c>
      <c r="L173" s="1">
        <v>3127.5</v>
      </c>
      <c r="M173" s="1">
        <f>SUM(Sueldos[[#This Row],[Salario Base]:[Bono General]])</f>
        <v>17618.25</v>
      </c>
      <c r="N173" s="1">
        <f>SUMPRODUCT(Sueldos[[#This Row],[Salario Base]:[Bono General]]*Porcentajes[])</f>
        <v>685.96499999999992</v>
      </c>
      <c r="O173" s="1">
        <f>Sueldos[[#This Row],[Aumento Mexicano]]*2</f>
        <v>1371.9299999999998</v>
      </c>
      <c r="P173" s="1">
        <f>IF(Sueldos[[#This Row],[Calificación]]&gt;=4,Sueldos[[#This Row],[Aumento Mexicano]]*2,0)</f>
        <v>0</v>
      </c>
      <c r="Q173" s="1">
        <f>Sueldos[[#This Row],[Sueldo total]]*3</f>
        <v>52854.75</v>
      </c>
      <c r="R173" s="9">
        <f>(43102-Sueldos[[#This Row],[Fecha de Contratación]])/365</f>
        <v>5.5013698630136982</v>
      </c>
      <c r="S173" s="1">
        <f>Sueldos[[#This Row],[Sueldo total]]/30</f>
        <v>587.27499999999998</v>
      </c>
      <c r="T173" s="1">
        <f>Sueldos[[#This Row],[Salario diario]]*20*Sueldos[[#This Row],[dias del año]]</f>
        <v>64616.339726027392</v>
      </c>
      <c r="U173" s="1">
        <f>Sueldos[[#This Row],[3 meses de sueldo]]+Sueldos[[#This Row],[20 dias por año]]</f>
        <v>117471.08972602739</v>
      </c>
    </row>
    <row r="174" spans="1:21" x14ac:dyDescent="0.3">
      <c r="A174" t="s">
        <v>1049</v>
      </c>
      <c r="B174" t="s">
        <v>883</v>
      </c>
      <c r="C174" t="s">
        <v>177</v>
      </c>
      <c r="D174" s="10">
        <v>41941</v>
      </c>
      <c r="E174" t="s">
        <v>15</v>
      </c>
      <c r="F174">
        <v>4</v>
      </c>
      <c r="G174" s="1">
        <v>25520.000000000004</v>
      </c>
      <c r="H174" s="1">
        <v>2041.6000000000004</v>
      </c>
      <c r="I174" s="1">
        <v>2552.0000000000005</v>
      </c>
      <c r="J174" s="1">
        <v>2041.6000000000004</v>
      </c>
      <c r="K174" s="1">
        <v>8421.6000000000022</v>
      </c>
      <c r="L174" s="1">
        <v>8166.4000000000015</v>
      </c>
      <c r="M174" s="1">
        <f>SUM(Sueldos[[#This Row],[Salario Base]:[Bono General]])</f>
        <v>48743.200000000004</v>
      </c>
      <c r="N174" s="1">
        <f>SUMPRODUCT(Sueldos[[#This Row],[Salario Base]:[Bono General]]*Porcentajes[])</f>
        <v>1916.5520000000004</v>
      </c>
      <c r="O174" s="1">
        <f>Sueldos[[#This Row],[Aumento Mexicano]]*2</f>
        <v>3833.1040000000007</v>
      </c>
      <c r="P174" s="1">
        <f>IF(Sueldos[[#This Row],[Calificación]]&gt;=4,Sueldos[[#This Row],[Aumento Mexicano]]*2,0)</f>
        <v>3833.1040000000007</v>
      </c>
      <c r="Q174" s="1">
        <f>Sueldos[[#This Row],[Sueldo total]]*3</f>
        <v>146229.6</v>
      </c>
      <c r="R174" s="9">
        <f>(43102-Sueldos[[#This Row],[Fecha de Contratación]])/365</f>
        <v>3.1808219178082191</v>
      </c>
      <c r="S174" s="1">
        <f>Sueldos[[#This Row],[Sueldo total]]/30</f>
        <v>1624.7733333333335</v>
      </c>
      <c r="T174" s="1">
        <f>Sueldos[[#This Row],[Salario diario]]*20*Sueldos[[#This Row],[dias del año]]</f>
        <v>103362.29260273973</v>
      </c>
      <c r="U174" s="1">
        <f>Sueldos[[#This Row],[3 meses de sueldo]]+Sueldos[[#This Row],[20 dias por año]]</f>
        <v>249591.89260273974</v>
      </c>
    </row>
    <row r="175" spans="1:21" x14ac:dyDescent="0.3">
      <c r="A175" t="s">
        <v>1050</v>
      </c>
      <c r="B175" t="s">
        <v>909</v>
      </c>
      <c r="C175" t="s">
        <v>248</v>
      </c>
      <c r="D175" s="10">
        <v>42577</v>
      </c>
      <c r="E175" t="s">
        <v>27</v>
      </c>
      <c r="F175">
        <v>2</v>
      </c>
      <c r="G175" s="1">
        <v>13545.9</v>
      </c>
      <c r="H175" s="1">
        <v>1083.672</v>
      </c>
      <c r="I175" s="1">
        <v>1354.5900000000001</v>
      </c>
      <c r="J175" s="1">
        <v>1896.4260000000002</v>
      </c>
      <c r="K175" s="1">
        <v>4741.0649999999996</v>
      </c>
      <c r="L175" s="1">
        <v>4741.0649999999996</v>
      </c>
      <c r="M175" s="1">
        <f>SUM(Sueldos[[#This Row],[Salario Base]:[Bono General]])</f>
        <v>27362.717999999997</v>
      </c>
      <c r="N175" s="1">
        <f>SUMPRODUCT(Sueldos[[#This Row],[Salario Base]:[Bono General]]*Porcentajes[])</f>
        <v>1094.5087199999998</v>
      </c>
      <c r="O175" s="1">
        <f>Sueldos[[#This Row],[Aumento Mexicano]]*2</f>
        <v>2189.0174399999996</v>
      </c>
      <c r="P175" s="1">
        <f>IF(Sueldos[[#This Row],[Calificación]]&gt;=4,Sueldos[[#This Row],[Aumento Mexicano]]*2,0)</f>
        <v>0</v>
      </c>
      <c r="Q175" s="1">
        <f>Sueldos[[#This Row],[Sueldo total]]*3</f>
        <v>82088.153999999995</v>
      </c>
      <c r="R175" s="9">
        <f>(43102-Sueldos[[#This Row],[Fecha de Contratación]])/365</f>
        <v>1.4383561643835616</v>
      </c>
      <c r="S175" s="1">
        <f>Sueldos[[#This Row],[Sueldo total]]/30</f>
        <v>912.09059999999988</v>
      </c>
      <c r="T175" s="1">
        <f>Sueldos[[#This Row],[Salario diario]]*20*Sueldos[[#This Row],[dias del año]]</f>
        <v>26238.222739726025</v>
      </c>
      <c r="U175" s="1">
        <f>Sueldos[[#This Row],[3 meses de sueldo]]+Sueldos[[#This Row],[20 dias por año]]</f>
        <v>108326.37673972602</v>
      </c>
    </row>
    <row r="176" spans="1:21" x14ac:dyDescent="0.3">
      <c r="A176" t="s">
        <v>634</v>
      </c>
      <c r="B176" t="s">
        <v>898</v>
      </c>
      <c r="C176" t="s">
        <v>363</v>
      </c>
      <c r="D176" s="10">
        <v>42680</v>
      </c>
      <c r="E176" t="s">
        <v>15</v>
      </c>
      <c r="F176">
        <v>3</v>
      </c>
      <c r="G176" s="1">
        <v>32240</v>
      </c>
      <c r="H176" s="1">
        <v>1934.3999999999999</v>
      </c>
      <c r="I176" s="1">
        <v>1934.3999999999999</v>
      </c>
      <c r="J176" s="1">
        <v>4836</v>
      </c>
      <c r="K176" s="1">
        <v>12896</v>
      </c>
      <c r="L176" s="1">
        <v>11284</v>
      </c>
      <c r="M176" s="1">
        <f>SUM(Sueldos[[#This Row],[Salario Base]:[Bono General]])</f>
        <v>65124.800000000003</v>
      </c>
      <c r="N176" s="1">
        <f>SUMPRODUCT(Sueldos[[#This Row],[Salario Base]:[Bono General]]*Porcentajes[])</f>
        <v>2579.1999999999998</v>
      </c>
      <c r="O176" s="1">
        <f>Sueldos[[#This Row],[Aumento Mexicano]]*2</f>
        <v>5158.3999999999996</v>
      </c>
      <c r="P176" s="1">
        <f>IF(Sueldos[[#This Row],[Calificación]]&gt;=4,Sueldos[[#This Row],[Aumento Mexicano]]*2,0)</f>
        <v>0</v>
      </c>
      <c r="Q176" s="1">
        <f>Sueldos[[#This Row],[Sueldo total]]*3</f>
        <v>195374.40000000002</v>
      </c>
      <c r="R176" s="9">
        <f>(43102-Sueldos[[#This Row],[Fecha de Contratación]])/365</f>
        <v>1.1561643835616437</v>
      </c>
      <c r="S176" s="1">
        <f>Sueldos[[#This Row],[Sueldo total]]/30</f>
        <v>2170.8266666666668</v>
      </c>
      <c r="T176" s="1">
        <f>Sueldos[[#This Row],[Salario diario]]*20*Sueldos[[#This Row],[dias del año]]</f>
        <v>50196.649497716899</v>
      </c>
      <c r="U176" s="1">
        <f>Sueldos[[#This Row],[3 meses de sueldo]]+Sueldos[[#This Row],[20 dias por año]]</f>
        <v>245571.04949771691</v>
      </c>
    </row>
    <row r="177" spans="1:21" x14ac:dyDescent="0.3">
      <c r="A177" t="s">
        <v>1051</v>
      </c>
      <c r="B177" t="s">
        <v>880</v>
      </c>
      <c r="C177" t="s">
        <v>166</v>
      </c>
      <c r="D177" s="10">
        <v>40703</v>
      </c>
      <c r="E177" t="s">
        <v>18</v>
      </c>
      <c r="F177">
        <v>3</v>
      </c>
      <c r="G177" s="1">
        <v>12575</v>
      </c>
      <c r="H177" s="1">
        <v>1131.75</v>
      </c>
      <c r="I177" s="1">
        <v>1257.5</v>
      </c>
      <c r="J177" s="1">
        <v>1509</v>
      </c>
      <c r="K177" s="1">
        <v>4904.25</v>
      </c>
      <c r="L177" s="1">
        <v>4904.25</v>
      </c>
      <c r="M177" s="1">
        <f>SUM(Sueldos[[#This Row],[Salario Base]:[Bono General]])</f>
        <v>26281.75</v>
      </c>
      <c r="N177" s="1">
        <f>SUMPRODUCT(Sueldos[[#This Row],[Salario Base]:[Bono General]]*Porcentajes[])</f>
        <v>1061.33</v>
      </c>
      <c r="O177" s="1">
        <f>Sueldos[[#This Row],[Aumento Mexicano]]*2</f>
        <v>2122.66</v>
      </c>
      <c r="P177" s="1">
        <f>IF(Sueldos[[#This Row],[Calificación]]&gt;=4,Sueldos[[#This Row],[Aumento Mexicano]]*2,0)</f>
        <v>0</v>
      </c>
      <c r="Q177" s="1">
        <f>Sueldos[[#This Row],[Sueldo total]]*3</f>
        <v>78845.25</v>
      </c>
      <c r="R177" s="9">
        <f>(43102-Sueldos[[#This Row],[Fecha de Contratación]])/365</f>
        <v>6.5726027397260278</v>
      </c>
      <c r="S177" s="1">
        <f>Sueldos[[#This Row],[Sueldo total]]/30</f>
        <v>876.05833333333328</v>
      </c>
      <c r="T177" s="1">
        <f>Sueldos[[#This Row],[Salario diario]]*20*Sueldos[[#This Row],[dias del año]]</f>
        <v>115159.66803652968</v>
      </c>
      <c r="U177" s="1">
        <f>Sueldos[[#This Row],[3 meses de sueldo]]+Sueldos[[#This Row],[20 dias por año]]</f>
        <v>194004.91803652968</v>
      </c>
    </row>
    <row r="178" spans="1:21" x14ac:dyDescent="0.3">
      <c r="A178" t="s">
        <v>1052</v>
      </c>
      <c r="B178" t="s">
        <v>880</v>
      </c>
      <c r="C178" t="s">
        <v>135</v>
      </c>
      <c r="D178" s="10">
        <v>42306</v>
      </c>
      <c r="E178" t="s">
        <v>27</v>
      </c>
      <c r="F178">
        <v>4</v>
      </c>
      <c r="G178" s="1">
        <v>20191.600000000002</v>
      </c>
      <c r="H178" s="1">
        <v>1817.2440000000001</v>
      </c>
      <c r="I178" s="1">
        <v>3028.7400000000002</v>
      </c>
      <c r="J178" s="1">
        <v>807.6640000000001</v>
      </c>
      <c r="K178" s="1">
        <v>5249.8160000000007</v>
      </c>
      <c r="L178" s="1">
        <v>7874.7240000000011</v>
      </c>
      <c r="M178" s="1">
        <f>SUM(Sueldos[[#This Row],[Salario Base]:[Bono General]])</f>
        <v>38969.788000000008</v>
      </c>
      <c r="N178" s="1">
        <f>SUMPRODUCT(Sueldos[[#This Row],[Salario Base]:[Bono General]]*Porcentajes[])</f>
        <v>1585.0406</v>
      </c>
      <c r="O178" s="1">
        <f>Sueldos[[#This Row],[Aumento Mexicano]]*2</f>
        <v>3170.0812000000001</v>
      </c>
      <c r="P178" s="1">
        <f>IF(Sueldos[[#This Row],[Calificación]]&gt;=4,Sueldos[[#This Row],[Aumento Mexicano]]*2,0)</f>
        <v>3170.0812000000001</v>
      </c>
      <c r="Q178" s="1">
        <f>Sueldos[[#This Row],[Sueldo total]]*3</f>
        <v>116909.36400000003</v>
      </c>
      <c r="R178" s="9">
        <f>(43102-Sueldos[[#This Row],[Fecha de Contratación]])/365</f>
        <v>2.1808219178082191</v>
      </c>
      <c r="S178" s="1">
        <f>Sueldos[[#This Row],[Sueldo total]]/30</f>
        <v>1298.9929333333337</v>
      </c>
      <c r="T178" s="1">
        <f>Sueldos[[#This Row],[Salario diario]]*20*Sueldos[[#This Row],[dias del año]]</f>
        <v>56657.4452018265</v>
      </c>
      <c r="U178" s="1">
        <f>Sueldos[[#This Row],[3 meses de sueldo]]+Sueldos[[#This Row],[20 dias por año]]</f>
        <v>173566.80920182652</v>
      </c>
    </row>
    <row r="179" spans="1:21" x14ac:dyDescent="0.3">
      <c r="A179" t="s">
        <v>1053</v>
      </c>
      <c r="B179" t="s">
        <v>883</v>
      </c>
      <c r="C179" t="s">
        <v>26</v>
      </c>
      <c r="D179" s="10">
        <v>40649</v>
      </c>
      <c r="E179" t="s">
        <v>27</v>
      </c>
      <c r="F179">
        <v>3</v>
      </c>
      <c r="G179" s="1">
        <v>21930</v>
      </c>
      <c r="H179" s="1">
        <v>1754.4</v>
      </c>
      <c r="I179" s="1">
        <v>657.9</v>
      </c>
      <c r="J179" s="1">
        <v>1754.4</v>
      </c>
      <c r="K179" s="1">
        <v>7456.2000000000007</v>
      </c>
      <c r="L179" s="1">
        <v>7456.2000000000007</v>
      </c>
      <c r="M179" s="1">
        <f>SUM(Sueldos[[#This Row],[Salario Base]:[Bono General]])</f>
        <v>41009.100000000006</v>
      </c>
      <c r="N179" s="1">
        <f>SUMPRODUCT(Sueldos[[#This Row],[Salario Base]:[Bono General]]*Porcentajes[])</f>
        <v>1622.8200000000002</v>
      </c>
      <c r="O179" s="1">
        <f>Sueldos[[#This Row],[Aumento Mexicano]]*2</f>
        <v>3245.6400000000003</v>
      </c>
      <c r="P179" s="1">
        <f>IF(Sueldos[[#This Row],[Calificación]]&gt;=4,Sueldos[[#This Row],[Aumento Mexicano]]*2,0)</f>
        <v>0</v>
      </c>
      <c r="Q179" s="1">
        <f>Sueldos[[#This Row],[Sueldo total]]*3</f>
        <v>123027.30000000002</v>
      </c>
      <c r="R179" s="9">
        <f>(43102-Sueldos[[#This Row],[Fecha de Contratación]])/365</f>
        <v>6.720547945205479</v>
      </c>
      <c r="S179" s="1">
        <f>Sueldos[[#This Row],[Sueldo total]]/30</f>
        <v>1366.9700000000003</v>
      </c>
      <c r="T179" s="1">
        <f>Sueldos[[#This Row],[Salario diario]]*20*Sueldos[[#This Row],[dias del año]]</f>
        <v>183735.74849315072</v>
      </c>
      <c r="U179" s="1">
        <f>Sueldos[[#This Row],[3 meses de sueldo]]+Sueldos[[#This Row],[20 dias por año]]</f>
        <v>306763.04849315074</v>
      </c>
    </row>
    <row r="180" spans="1:21" x14ac:dyDescent="0.3">
      <c r="A180" t="s">
        <v>1054</v>
      </c>
      <c r="B180" t="s">
        <v>909</v>
      </c>
      <c r="C180" t="s">
        <v>273</v>
      </c>
      <c r="D180" s="10">
        <v>42881</v>
      </c>
      <c r="E180" t="s">
        <v>27</v>
      </c>
      <c r="F180">
        <v>2</v>
      </c>
      <c r="G180" s="1">
        <v>16553.7</v>
      </c>
      <c r="H180" s="1">
        <v>1324.296</v>
      </c>
      <c r="I180" s="1">
        <v>496.61099999999999</v>
      </c>
      <c r="J180" s="1">
        <v>2151.9810000000002</v>
      </c>
      <c r="K180" s="1">
        <v>6124.8690000000006</v>
      </c>
      <c r="L180" s="1">
        <v>5297.1840000000002</v>
      </c>
      <c r="M180" s="1">
        <f>SUM(Sueldos[[#This Row],[Salario Base]:[Bono General]])</f>
        <v>31948.641000000003</v>
      </c>
      <c r="N180" s="1">
        <f>SUMPRODUCT(Sueldos[[#This Row],[Salario Base]:[Bono General]]*Porcentajes[])</f>
        <v>1258.0812000000001</v>
      </c>
      <c r="O180" s="1">
        <f>Sueldos[[#This Row],[Aumento Mexicano]]*2</f>
        <v>2516.1624000000002</v>
      </c>
      <c r="P180" s="1">
        <f>IF(Sueldos[[#This Row],[Calificación]]&gt;=4,Sueldos[[#This Row],[Aumento Mexicano]]*2,0)</f>
        <v>0</v>
      </c>
      <c r="Q180" s="1">
        <f>Sueldos[[#This Row],[Sueldo total]]*3</f>
        <v>95845.92300000001</v>
      </c>
      <c r="R180" s="9">
        <f>(43102-Sueldos[[#This Row],[Fecha de Contratación]])/365</f>
        <v>0.60547945205479448</v>
      </c>
      <c r="S180" s="1">
        <f>Sueldos[[#This Row],[Sueldo total]]/30</f>
        <v>1064.9547</v>
      </c>
      <c r="T180" s="1">
        <f>Sueldos[[#This Row],[Salario diario]]*20*Sueldos[[#This Row],[dias del año]]</f>
        <v>12896.163764383562</v>
      </c>
      <c r="U180" s="1">
        <f>Sueldos[[#This Row],[3 meses de sueldo]]+Sueldos[[#This Row],[20 dias por año]]</f>
        <v>108742.08676438357</v>
      </c>
    </row>
    <row r="181" spans="1:21" x14ac:dyDescent="0.3">
      <c r="A181" t="s">
        <v>1055</v>
      </c>
      <c r="B181" t="s">
        <v>898</v>
      </c>
      <c r="C181" t="s">
        <v>273</v>
      </c>
      <c r="D181" s="10">
        <v>41016</v>
      </c>
      <c r="E181" t="s">
        <v>18</v>
      </c>
      <c r="F181">
        <v>1</v>
      </c>
      <c r="G181" s="1">
        <v>9930</v>
      </c>
      <c r="H181" s="1">
        <v>496.5</v>
      </c>
      <c r="I181" s="1">
        <v>496.5</v>
      </c>
      <c r="J181" s="1">
        <v>1489.5</v>
      </c>
      <c r="K181" s="1">
        <v>3773.4</v>
      </c>
      <c r="L181" s="1">
        <v>3674.1</v>
      </c>
      <c r="M181" s="1">
        <f>SUM(Sueldos[[#This Row],[Salario Base]:[Bono General]])</f>
        <v>19860</v>
      </c>
      <c r="N181" s="1">
        <f>SUMPRODUCT(Sueldos[[#This Row],[Salario Base]:[Bono General]]*Porcentajes[])</f>
        <v>792.4140000000001</v>
      </c>
      <c r="O181" s="1">
        <f>Sueldos[[#This Row],[Aumento Mexicano]]*2</f>
        <v>1584.8280000000002</v>
      </c>
      <c r="P181" s="1">
        <f>IF(Sueldos[[#This Row],[Calificación]]&gt;=4,Sueldos[[#This Row],[Aumento Mexicano]]*2,0)</f>
        <v>0</v>
      </c>
      <c r="Q181" s="1">
        <f>Sueldos[[#This Row],[Sueldo total]]*3</f>
        <v>59580</v>
      </c>
      <c r="R181" s="9">
        <f>(43102-Sueldos[[#This Row],[Fecha de Contratación]])/365</f>
        <v>5.7150684931506852</v>
      </c>
      <c r="S181" s="1">
        <f>Sueldos[[#This Row],[Sueldo total]]/30</f>
        <v>662</v>
      </c>
      <c r="T181" s="1">
        <f>Sueldos[[#This Row],[Salario diario]]*20*Sueldos[[#This Row],[dias del año]]</f>
        <v>75667.506849315076</v>
      </c>
      <c r="U181" s="1">
        <f>Sueldos[[#This Row],[3 meses de sueldo]]+Sueldos[[#This Row],[20 dias por año]]</f>
        <v>135247.50684931508</v>
      </c>
    </row>
    <row r="182" spans="1:21" x14ac:dyDescent="0.3">
      <c r="A182" t="s">
        <v>1056</v>
      </c>
      <c r="B182" t="s">
        <v>880</v>
      </c>
      <c r="C182" t="s">
        <v>2</v>
      </c>
      <c r="D182" s="10">
        <v>42182</v>
      </c>
      <c r="E182" t="s">
        <v>18</v>
      </c>
      <c r="F182">
        <v>5</v>
      </c>
      <c r="G182" s="1">
        <v>16826.25</v>
      </c>
      <c r="H182" s="1">
        <v>1682.625</v>
      </c>
      <c r="I182" s="1">
        <v>1850.8875</v>
      </c>
      <c r="J182" s="1">
        <v>2523.9375</v>
      </c>
      <c r="K182" s="1">
        <v>5384.4000000000005</v>
      </c>
      <c r="L182" s="1">
        <v>4543.0875000000005</v>
      </c>
      <c r="M182" s="1">
        <f>SUM(Sueldos[[#This Row],[Salario Base]:[Bono General]])</f>
        <v>32811.1875</v>
      </c>
      <c r="N182" s="1">
        <f>SUMPRODUCT(Sueldos[[#This Row],[Salario Base]:[Bono General]]*Porcentajes[])</f>
        <v>1285.5255</v>
      </c>
      <c r="O182" s="1">
        <f>Sueldos[[#This Row],[Aumento Mexicano]]*2</f>
        <v>2571.0509999999999</v>
      </c>
      <c r="P182" s="1">
        <f>IF(Sueldos[[#This Row],[Calificación]]&gt;=4,Sueldos[[#This Row],[Aumento Mexicano]]*2,0)</f>
        <v>2571.0509999999999</v>
      </c>
      <c r="Q182" s="1">
        <f>Sueldos[[#This Row],[Sueldo total]]*3</f>
        <v>98433.5625</v>
      </c>
      <c r="R182" s="9">
        <f>(43102-Sueldos[[#This Row],[Fecha de Contratación]])/365</f>
        <v>2.5205479452054793</v>
      </c>
      <c r="S182" s="1">
        <f>Sueldos[[#This Row],[Sueldo total]]/30</f>
        <v>1093.70625</v>
      </c>
      <c r="T182" s="1">
        <f>Sueldos[[#This Row],[Salario diario]]*20*Sueldos[[#This Row],[dias del año]]</f>
        <v>55134.780821917804</v>
      </c>
      <c r="U182" s="1">
        <f>Sueldos[[#This Row],[3 meses de sueldo]]+Sueldos[[#This Row],[20 dias por año]]</f>
        <v>153568.34332191781</v>
      </c>
    </row>
    <row r="183" spans="1:21" x14ac:dyDescent="0.3">
      <c r="A183" t="s">
        <v>1057</v>
      </c>
      <c r="B183" t="s">
        <v>898</v>
      </c>
      <c r="C183" t="s">
        <v>190</v>
      </c>
      <c r="D183" s="10">
        <v>41417</v>
      </c>
      <c r="E183" t="s">
        <v>18</v>
      </c>
      <c r="F183">
        <v>3</v>
      </c>
      <c r="G183" s="1">
        <v>13652</v>
      </c>
      <c r="H183" s="1">
        <v>955.6400000000001</v>
      </c>
      <c r="I183" s="1">
        <v>1228.68</v>
      </c>
      <c r="J183" s="1">
        <v>273.04000000000002</v>
      </c>
      <c r="K183" s="1">
        <v>4641.68</v>
      </c>
      <c r="L183" s="1">
        <v>3822.5600000000004</v>
      </c>
      <c r="M183" s="1">
        <f>SUM(Sueldos[[#This Row],[Salario Base]:[Bono General]])</f>
        <v>24573.600000000002</v>
      </c>
      <c r="N183" s="1">
        <f>SUMPRODUCT(Sueldos[[#This Row],[Salario Base]:[Bono General]]*Porcentajes[])</f>
        <v>936.52720000000022</v>
      </c>
      <c r="O183" s="1">
        <f>Sueldos[[#This Row],[Aumento Mexicano]]*2</f>
        <v>1873.0544000000004</v>
      </c>
      <c r="P183" s="1">
        <f>IF(Sueldos[[#This Row],[Calificación]]&gt;=4,Sueldos[[#This Row],[Aumento Mexicano]]*2,0)</f>
        <v>0</v>
      </c>
      <c r="Q183" s="1">
        <f>Sueldos[[#This Row],[Sueldo total]]*3</f>
        <v>73720.800000000003</v>
      </c>
      <c r="R183" s="9">
        <f>(43102-Sueldos[[#This Row],[Fecha de Contratación]])/365</f>
        <v>4.6164383561643838</v>
      </c>
      <c r="S183" s="1">
        <f>Sueldos[[#This Row],[Sueldo total]]/30</f>
        <v>819.12000000000012</v>
      </c>
      <c r="T183" s="1">
        <f>Sueldos[[#This Row],[Salario diario]]*20*Sueldos[[#This Row],[dias del año]]</f>
        <v>75628.339726027407</v>
      </c>
      <c r="U183" s="1">
        <f>Sueldos[[#This Row],[3 meses de sueldo]]+Sueldos[[#This Row],[20 dias por año]]</f>
        <v>149349.13972602741</v>
      </c>
    </row>
    <row r="184" spans="1:21" x14ac:dyDescent="0.3">
      <c r="A184" t="s">
        <v>1058</v>
      </c>
      <c r="B184" t="s">
        <v>883</v>
      </c>
      <c r="C184" t="s">
        <v>166</v>
      </c>
      <c r="D184" s="10">
        <v>41484</v>
      </c>
      <c r="E184" t="s">
        <v>115</v>
      </c>
      <c r="F184">
        <v>5</v>
      </c>
      <c r="G184" s="1">
        <v>59032.5</v>
      </c>
      <c r="H184" s="1">
        <v>2951.625</v>
      </c>
      <c r="I184" s="1">
        <v>4722.6000000000004</v>
      </c>
      <c r="J184" s="1">
        <v>7674.2250000000004</v>
      </c>
      <c r="K184" s="1">
        <v>15348.45</v>
      </c>
      <c r="L184" s="1">
        <v>21251.7</v>
      </c>
      <c r="M184" s="1">
        <f>SUM(Sueldos[[#This Row],[Salario Base]:[Bono General]])</f>
        <v>110981.1</v>
      </c>
      <c r="N184" s="1">
        <f>SUMPRODUCT(Sueldos[[#This Row],[Salario Base]:[Bono General]]*Porcentajes[])</f>
        <v>4468.7602500000003</v>
      </c>
      <c r="O184" s="1">
        <f>Sueldos[[#This Row],[Aumento Mexicano]]*2</f>
        <v>8937.5205000000005</v>
      </c>
      <c r="P184" s="1">
        <f>IF(Sueldos[[#This Row],[Calificación]]&gt;=4,Sueldos[[#This Row],[Aumento Mexicano]]*2,0)</f>
        <v>8937.5205000000005</v>
      </c>
      <c r="Q184" s="1">
        <f>Sueldos[[#This Row],[Sueldo total]]*3</f>
        <v>332943.30000000005</v>
      </c>
      <c r="R184" s="9">
        <f>(43102-Sueldos[[#This Row],[Fecha de Contratación]])/365</f>
        <v>4.4328767123287669</v>
      </c>
      <c r="S184" s="1">
        <f>Sueldos[[#This Row],[Sueldo total]]/30</f>
        <v>3699.3700000000003</v>
      </c>
      <c r="T184" s="1">
        <f>Sueldos[[#This Row],[Salario diario]]*20*Sueldos[[#This Row],[dias del año]]</f>
        <v>327977.02246575343</v>
      </c>
      <c r="U184" s="1">
        <f>Sueldos[[#This Row],[3 meses de sueldo]]+Sueldos[[#This Row],[20 dias por año]]</f>
        <v>660920.32246575342</v>
      </c>
    </row>
    <row r="185" spans="1:21" x14ac:dyDescent="0.3">
      <c r="A185" t="s">
        <v>1059</v>
      </c>
      <c r="B185" t="s">
        <v>940</v>
      </c>
      <c r="C185" t="s">
        <v>2</v>
      </c>
      <c r="D185" s="10">
        <v>43031</v>
      </c>
      <c r="E185" t="s">
        <v>18</v>
      </c>
      <c r="F185">
        <v>3</v>
      </c>
      <c r="G185" s="1">
        <v>13656</v>
      </c>
      <c r="H185" s="1">
        <v>955.92000000000007</v>
      </c>
      <c r="I185" s="1">
        <v>1775.28</v>
      </c>
      <c r="J185" s="1">
        <v>409.68</v>
      </c>
      <c r="K185" s="1">
        <v>3414</v>
      </c>
      <c r="L185" s="1">
        <v>4506.4800000000005</v>
      </c>
      <c r="M185" s="1">
        <f>SUM(Sueldos[[#This Row],[Salario Base]:[Bono General]])</f>
        <v>24717.360000000001</v>
      </c>
      <c r="N185" s="1">
        <f>SUMPRODUCT(Sueldos[[#This Row],[Salario Base]:[Bono General]]*Porcentajes[])</f>
        <v>976.40400000000011</v>
      </c>
      <c r="O185" s="1">
        <f>Sueldos[[#This Row],[Aumento Mexicano]]*2</f>
        <v>1952.8080000000002</v>
      </c>
      <c r="P185" s="1">
        <f>IF(Sueldos[[#This Row],[Calificación]]&gt;=4,Sueldos[[#This Row],[Aumento Mexicano]]*2,0)</f>
        <v>0</v>
      </c>
      <c r="Q185" s="1">
        <f>Sueldos[[#This Row],[Sueldo total]]*3</f>
        <v>74152.08</v>
      </c>
      <c r="R185" s="9">
        <f>(43102-Sueldos[[#This Row],[Fecha de Contratación]])/365</f>
        <v>0.19452054794520549</v>
      </c>
      <c r="S185" s="1">
        <f>Sueldos[[#This Row],[Sueldo total]]/30</f>
        <v>823.91200000000003</v>
      </c>
      <c r="T185" s="1">
        <f>Sueldos[[#This Row],[Salario diario]]*20*Sueldos[[#This Row],[dias del año]]</f>
        <v>3205.356273972603</v>
      </c>
      <c r="U185" s="1">
        <f>Sueldos[[#This Row],[3 meses de sueldo]]+Sueldos[[#This Row],[20 dias por año]]</f>
        <v>77357.436273972606</v>
      </c>
    </row>
    <row r="186" spans="1:21" x14ac:dyDescent="0.3">
      <c r="A186" t="s">
        <v>1060</v>
      </c>
      <c r="B186" t="s">
        <v>898</v>
      </c>
      <c r="C186" t="s">
        <v>67</v>
      </c>
      <c r="D186" s="10">
        <v>40689</v>
      </c>
      <c r="E186" t="s">
        <v>15</v>
      </c>
      <c r="F186">
        <v>4</v>
      </c>
      <c r="G186" s="1">
        <v>32534.700000000004</v>
      </c>
      <c r="H186" s="1">
        <v>2928.1230000000005</v>
      </c>
      <c r="I186" s="1">
        <v>325.34700000000004</v>
      </c>
      <c r="J186" s="1">
        <v>2928.1230000000005</v>
      </c>
      <c r="K186" s="1">
        <v>10736.451000000003</v>
      </c>
      <c r="L186" s="1">
        <v>8459.0220000000008</v>
      </c>
      <c r="M186" s="1">
        <f>SUM(Sueldos[[#This Row],[Salario Base]:[Bono General]])</f>
        <v>57911.766000000003</v>
      </c>
      <c r="N186" s="1">
        <f>SUMPRODUCT(Sueldos[[#This Row],[Salario Base]:[Bono General]]*Porcentajes[])</f>
        <v>2225.3734800000002</v>
      </c>
      <c r="O186" s="1">
        <f>Sueldos[[#This Row],[Aumento Mexicano]]*2</f>
        <v>4450.7469600000004</v>
      </c>
      <c r="P186" s="1">
        <f>IF(Sueldos[[#This Row],[Calificación]]&gt;=4,Sueldos[[#This Row],[Aumento Mexicano]]*2,0)</f>
        <v>4450.7469600000004</v>
      </c>
      <c r="Q186" s="1">
        <f>Sueldos[[#This Row],[Sueldo total]]*3</f>
        <v>173735.29800000001</v>
      </c>
      <c r="R186" s="9">
        <f>(43102-Sueldos[[#This Row],[Fecha de Contratación]])/365</f>
        <v>6.6109589041095891</v>
      </c>
      <c r="S186" s="1">
        <f>Sueldos[[#This Row],[Sueldo total]]/30</f>
        <v>1930.3922</v>
      </c>
      <c r="T186" s="1">
        <f>Sueldos[[#This Row],[Salario diario]]*20*Sueldos[[#This Row],[dias del año]]</f>
        <v>255234.87006027397</v>
      </c>
      <c r="U186" s="1">
        <f>Sueldos[[#This Row],[3 meses de sueldo]]+Sueldos[[#This Row],[20 dias por año]]</f>
        <v>428970.16806027398</v>
      </c>
    </row>
    <row r="187" spans="1:21" x14ac:dyDescent="0.3">
      <c r="A187" t="s">
        <v>349</v>
      </c>
      <c r="B187" t="s">
        <v>940</v>
      </c>
      <c r="C187" t="s">
        <v>61</v>
      </c>
      <c r="D187" s="10">
        <v>41794</v>
      </c>
      <c r="E187" t="s">
        <v>27</v>
      </c>
      <c r="F187">
        <v>3</v>
      </c>
      <c r="G187" s="1">
        <v>18022</v>
      </c>
      <c r="H187" s="1">
        <v>1261.5400000000002</v>
      </c>
      <c r="I187" s="1">
        <v>2703.2999999999997</v>
      </c>
      <c r="J187" s="1">
        <v>1621.98</v>
      </c>
      <c r="K187" s="1">
        <v>5406.5999999999995</v>
      </c>
      <c r="L187" s="1">
        <v>6487.92</v>
      </c>
      <c r="M187" s="1">
        <f>SUM(Sueldos[[#This Row],[Salario Base]:[Bono General]])</f>
        <v>35503.339999999997</v>
      </c>
      <c r="N187" s="1">
        <f>SUMPRODUCT(Sueldos[[#This Row],[Salario Base]:[Bono General]]*Porcentajes[])</f>
        <v>1421.9358</v>
      </c>
      <c r="O187" s="1">
        <f>Sueldos[[#This Row],[Aumento Mexicano]]*2</f>
        <v>2843.8715999999999</v>
      </c>
      <c r="P187" s="1">
        <f>IF(Sueldos[[#This Row],[Calificación]]&gt;=4,Sueldos[[#This Row],[Aumento Mexicano]]*2,0)</f>
        <v>0</v>
      </c>
      <c r="Q187" s="1">
        <f>Sueldos[[#This Row],[Sueldo total]]*3</f>
        <v>106510.01999999999</v>
      </c>
      <c r="R187" s="9">
        <f>(43102-Sueldos[[#This Row],[Fecha de Contratación]])/365</f>
        <v>3.5835616438356164</v>
      </c>
      <c r="S187" s="1">
        <f>Sueldos[[#This Row],[Sueldo total]]/30</f>
        <v>1183.4446666666665</v>
      </c>
      <c r="T187" s="1">
        <f>Sueldos[[#This Row],[Salario diario]]*20*Sueldos[[#This Row],[dias del año]]</f>
        <v>84818.938301369853</v>
      </c>
      <c r="U187" s="1">
        <f>Sueldos[[#This Row],[3 meses de sueldo]]+Sueldos[[#This Row],[20 dias por año]]</f>
        <v>191328.95830136986</v>
      </c>
    </row>
    <row r="188" spans="1:21" x14ac:dyDescent="0.3">
      <c r="A188" t="s">
        <v>1061</v>
      </c>
      <c r="B188" t="s">
        <v>883</v>
      </c>
      <c r="C188" t="s">
        <v>29</v>
      </c>
      <c r="D188" s="10">
        <v>42730</v>
      </c>
      <c r="E188" t="s">
        <v>15</v>
      </c>
      <c r="F188">
        <v>3</v>
      </c>
      <c r="G188" s="1">
        <v>30181</v>
      </c>
      <c r="H188" s="1">
        <v>1509.0500000000002</v>
      </c>
      <c r="I188" s="1">
        <v>1509.0500000000002</v>
      </c>
      <c r="J188" s="1">
        <v>905.43</v>
      </c>
      <c r="K188" s="1">
        <v>8148.8700000000008</v>
      </c>
      <c r="L188" s="1">
        <v>9657.92</v>
      </c>
      <c r="M188" s="1">
        <f>SUM(Sueldos[[#This Row],[Salario Base]:[Bono General]])</f>
        <v>51911.32</v>
      </c>
      <c r="N188" s="1">
        <f>SUMPRODUCT(Sueldos[[#This Row],[Salario Base]:[Bono General]]*Porcentajes[])</f>
        <v>2022.1270000000004</v>
      </c>
      <c r="O188" s="1">
        <f>Sueldos[[#This Row],[Aumento Mexicano]]*2</f>
        <v>4044.2540000000008</v>
      </c>
      <c r="P188" s="1">
        <f>IF(Sueldos[[#This Row],[Calificación]]&gt;=4,Sueldos[[#This Row],[Aumento Mexicano]]*2,0)</f>
        <v>0</v>
      </c>
      <c r="Q188" s="1">
        <f>Sueldos[[#This Row],[Sueldo total]]*3</f>
        <v>155733.96</v>
      </c>
      <c r="R188" s="9">
        <f>(43102-Sueldos[[#This Row],[Fecha de Contratación]])/365</f>
        <v>1.0191780821917809</v>
      </c>
      <c r="S188" s="1">
        <f>Sueldos[[#This Row],[Sueldo total]]/30</f>
        <v>1730.3773333333334</v>
      </c>
      <c r="T188" s="1">
        <f>Sueldos[[#This Row],[Salario diario]]*20*Sueldos[[#This Row],[dias del año]]</f>
        <v>35271.253041095893</v>
      </c>
      <c r="U188" s="1">
        <f>Sueldos[[#This Row],[3 meses de sueldo]]+Sueldos[[#This Row],[20 dias por año]]</f>
        <v>191005.21304109588</v>
      </c>
    </row>
    <row r="189" spans="1:21" x14ac:dyDescent="0.3">
      <c r="A189" t="s">
        <v>1062</v>
      </c>
      <c r="B189" t="s">
        <v>1087</v>
      </c>
      <c r="C189" t="s">
        <v>173</v>
      </c>
      <c r="D189" s="10">
        <v>41522</v>
      </c>
      <c r="E189" t="s">
        <v>50</v>
      </c>
      <c r="F189">
        <v>2</v>
      </c>
      <c r="G189" s="1">
        <v>41622.300000000003</v>
      </c>
      <c r="H189" s="1">
        <v>3746.0070000000001</v>
      </c>
      <c r="I189" s="1">
        <v>6243.3450000000003</v>
      </c>
      <c r="J189" s="1">
        <v>4578.4530000000004</v>
      </c>
      <c r="K189" s="1">
        <v>11238.021000000001</v>
      </c>
      <c r="L189" s="1">
        <v>12486.69</v>
      </c>
      <c r="M189" s="1">
        <f>SUM(Sueldos[[#This Row],[Salario Base]:[Bono General]])</f>
        <v>79914.816000000006</v>
      </c>
      <c r="N189" s="1">
        <f>SUMPRODUCT(Sueldos[[#This Row],[Salario Base]:[Bono General]]*Porcentajes[])</f>
        <v>3163.2948000000006</v>
      </c>
      <c r="O189" s="1">
        <f>Sueldos[[#This Row],[Aumento Mexicano]]*2</f>
        <v>6326.5896000000012</v>
      </c>
      <c r="P189" s="1">
        <f>IF(Sueldos[[#This Row],[Calificación]]&gt;=4,Sueldos[[#This Row],[Aumento Mexicano]]*2,0)</f>
        <v>0</v>
      </c>
      <c r="Q189" s="1">
        <f>Sueldos[[#This Row],[Sueldo total]]*3</f>
        <v>239744.44800000003</v>
      </c>
      <c r="R189" s="9">
        <f>(43102-Sueldos[[#This Row],[Fecha de Contratación]])/365</f>
        <v>4.3287671232876717</v>
      </c>
      <c r="S189" s="1">
        <f>Sueldos[[#This Row],[Sueldo total]]/30</f>
        <v>2663.8272000000002</v>
      </c>
      <c r="T189" s="1">
        <f>Sueldos[[#This Row],[Salario diario]]*20*Sueldos[[#This Row],[dias del año]]</f>
        <v>230621.75210958908</v>
      </c>
      <c r="U189" s="1">
        <f>Sueldos[[#This Row],[3 meses de sueldo]]+Sueldos[[#This Row],[20 dias por año]]</f>
        <v>470366.20010958915</v>
      </c>
    </row>
    <row r="190" spans="1:21" x14ac:dyDescent="0.3">
      <c r="A190" t="s">
        <v>1063</v>
      </c>
      <c r="B190" t="s">
        <v>880</v>
      </c>
      <c r="C190" t="s">
        <v>90</v>
      </c>
      <c r="D190" s="10">
        <v>40888</v>
      </c>
      <c r="E190" t="s">
        <v>18</v>
      </c>
      <c r="F190">
        <v>3</v>
      </c>
      <c r="G190" s="1">
        <v>10691</v>
      </c>
      <c r="H190" s="1">
        <v>855.28</v>
      </c>
      <c r="I190" s="1">
        <v>213.82</v>
      </c>
      <c r="J190" s="1">
        <v>748.37000000000012</v>
      </c>
      <c r="K190" s="1">
        <v>3314.21</v>
      </c>
      <c r="L190" s="1">
        <v>2993.4800000000005</v>
      </c>
      <c r="M190" s="1">
        <f>SUM(Sueldos[[#This Row],[Salario Base]:[Bono General]])</f>
        <v>18816.16</v>
      </c>
      <c r="N190" s="1">
        <f>SUMPRODUCT(Sueldos[[#This Row],[Salario Base]:[Bono General]]*Porcentajes[])</f>
        <v>726.98800000000006</v>
      </c>
      <c r="O190" s="1">
        <f>Sueldos[[#This Row],[Aumento Mexicano]]*2</f>
        <v>1453.9760000000001</v>
      </c>
      <c r="P190" s="1">
        <f>IF(Sueldos[[#This Row],[Calificación]]&gt;=4,Sueldos[[#This Row],[Aumento Mexicano]]*2,0)</f>
        <v>0</v>
      </c>
      <c r="Q190" s="1">
        <f>Sueldos[[#This Row],[Sueldo total]]*3</f>
        <v>56448.479999999996</v>
      </c>
      <c r="R190" s="9">
        <f>(43102-Sueldos[[#This Row],[Fecha de Contratación]])/365</f>
        <v>6.065753424657534</v>
      </c>
      <c r="S190" s="1">
        <f>Sueldos[[#This Row],[Sueldo total]]/30</f>
        <v>627.20533333333333</v>
      </c>
      <c r="T190" s="1">
        <f>Sueldos[[#This Row],[Salario diario]]*20*Sueldos[[#This Row],[dias del año]]</f>
        <v>76089.45797260273</v>
      </c>
      <c r="U190" s="1">
        <f>Sueldos[[#This Row],[3 meses de sueldo]]+Sueldos[[#This Row],[20 dias por año]]</f>
        <v>132537.93797260273</v>
      </c>
    </row>
    <row r="191" spans="1:21" x14ac:dyDescent="0.3">
      <c r="A191" t="s">
        <v>1064</v>
      </c>
      <c r="B191" t="s">
        <v>898</v>
      </c>
      <c r="C191" t="s">
        <v>69</v>
      </c>
      <c r="D191" s="10">
        <v>41760</v>
      </c>
      <c r="E191" t="s">
        <v>18</v>
      </c>
      <c r="F191">
        <v>1</v>
      </c>
      <c r="G191" s="1">
        <v>11225.25</v>
      </c>
      <c r="H191" s="1">
        <v>785.76750000000004</v>
      </c>
      <c r="I191" s="1">
        <v>112.2525</v>
      </c>
      <c r="J191" s="1">
        <v>1347.03</v>
      </c>
      <c r="K191" s="1">
        <v>3030.8175000000001</v>
      </c>
      <c r="L191" s="1">
        <v>3143.07</v>
      </c>
      <c r="M191" s="1">
        <f>SUM(Sueldos[[#This Row],[Salario Base]:[Bono General]])</f>
        <v>19644.1875</v>
      </c>
      <c r="N191" s="1">
        <f>SUMPRODUCT(Sueldos[[#This Row],[Salario Base]:[Bono General]]*Porcentajes[])</f>
        <v>766.684575</v>
      </c>
      <c r="O191" s="1">
        <f>Sueldos[[#This Row],[Aumento Mexicano]]*2</f>
        <v>1533.36915</v>
      </c>
      <c r="P191" s="1">
        <f>IF(Sueldos[[#This Row],[Calificación]]&gt;=4,Sueldos[[#This Row],[Aumento Mexicano]]*2,0)</f>
        <v>0</v>
      </c>
      <c r="Q191" s="1">
        <f>Sueldos[[#This Row],[Sueldo total]]*3</f>
        <v>58932.5625</v>
      </c>
      <c r="R191" s="9">
        <f>(43102-Sueldos[[#This Row],[Fecha de Contratación]])/365</f>
        <v>3.6767123287671235</v>
      </c>
      <c r="S191" s="1">
        <f>Sueldos[[#This Row],[Sueldo total]]/30</f>
        <v>654.80624999999998</v>
      </c>
      <c r="T191" s="1">
        <f>Sueldos[[#This Row],[Salario diario]]*20*Sueldos[[#This Row],[dias del año]]</f>
        <v>48150.684246575343</v>
      </c>
      <c r="U191" s="1">
        <f>Sueldos[[#This Row],[3 meses de sueldo]]+Sueldos[[#This Row],[20 dias por año]]</f>
        <v>107083.24674657534</v>
      </c>
    </row>
    <row r="192" spans="1:21" x14ac:dyDescent="0.3">
      <c r="A192" t="s">
        <v>1065</v>
      </c>
      <c r="B192" t="s">
        <v>880</v>
      </c>
      <c r="C192" t="s">
        <v>86</v>
      </c>
      <c r="D192" s="10">
        <v>41297</v>
      </c>
      <c r="E192" t="s">
        <v>18</v>
      </c>
      <c r="F192">
        <v>3</v>
      </c>
      <c r="G192" s="1">
        <v>10756</v>
      </c>
      <c r="H192" s="1">
        <v>645.36</v>
      </c>
      <c r="I192" s="1">
        <v>107.56</v>
      </c>
      <c r="J192" s="1">
        <v>1290.72</v>
      </c>
      <c r="K192" s="1">
        <v>3226.7999999999997</v>
      </c>
      <c r="L192" s="1">
        <v>2904.1200000000003</v>
      </c>
      <c r="M192" s="1">
        <f>SUM(Sueldos[[#This Row],[Salario Base]:[Bono General]])</f>
        <v>18930.559999999998</v>
      </c>
      <c r="N192" s="1">
        <f>SUMPRODUCT(Sueldos[[#This Row],[Salario Base]:[Bono General]]*Porcentajes[])</f>
        <v>730.33240000000001</v>
      </c>
      <c r="O192" s="1">
        <f>Sueldos[[#This Row],[Aumento Mexicano]]*2</f>
        <v>1460.6648</v>
      </c>
      <c r="P192" s="1">
        <f>IF(Sueldos[[#This Row],[Calificación]]&gt;=4,Sueldos[[#This Row],[Aumento Mexicano]]*2,0)</f>
        <v>0</v>
      </c>
      <c r="Q192" s="1">
        <f>Sueldos[[#This Row],[Sueldo total]]*3</f>
        <v>56791.679999999993</v>
      </c>
      <c r="R192" s="9">
        <f>(43102-Sueldos[[#This Row],[Fecha de Contratación]])/365</f>
        <v>4.9452054794520546</v>
      </c>
      <c r="S192" s="1">
        <f>Sueldos[[#This Row],[Sueldo total]]/30</f>
        <v>631.0186666666666</v>
      </c>
      <c r="T192" s="1">
        <f>Sueldos[[#This Row],[Salario diario]]*20*Sueldos[[#This Row],[dias del año]]</f>
        <v>62410.339360730592</v>
      </c>
      <c r="U192" s="1">
        <f>Sueldos[[#This Row],[3 meses de sueldo]]+Sueldos[[#This Row],[20 dias por año]]</f>
        <v>119202.01936073058</v>
      </c>
    </row>
    <row r="193" spans="1:21" x14ac:dyDescent="0.3">
      <c r="A193" t="s">
        <v>1066</v>
      </c>
      <c r="B193" t="s">
        <v>898</v>
      </c>
      <c r="C193" t="s">
        <v>96</v>
      </c>
      <c r="D193" s="10">
        <v>42591</v>
      </c>
      <c r="E193" t="s">
        <v>53</v>
      </c>
      <c r="F193">
        <v>5</v>
      </c>
      <c r="G193" s="1">
        <v>116675</v>
      </c>
      <c r="H193" s="1">
        <v>7000.5</v>
      </c>
      <c r="I193" s="1">
        <v>17501.25</v>
      </c>
      <c r="J193" s="1">
        <v>17501.25</v>
      </c>
      <c r="K193" s="1">
        <v>46670</v>
      </c>
      <c r="L193" s="1">
        <v>46670</v>
      </c>
      <c r="M193" s="1">
        <f>SUM(Sueldos[[#This Row],[Salario Base]:[Bono General]])</f>
        <v>252018</v>
      </c>
      <c r="N193" s="1">
        <f>SUMPRODUCT(Sueldos[[#This Row],[Salario Base]:[Bono General]]*Porcentajes[])</f>
        <v>10162.3925</v>
      </c>
      <c r="O193" s="1">
        <f>Sueldos[[#This Row],[Aumento Mexicano]]*2</f>
        <v>20324.785</v>
      </c>
      <c r="P193" s="1">
        <f>IF(Sueldos[[#This Row],[Calificación]]&gt;=4,Sueldos[[#This Row],[Aumento Mexicano]]*2,0)</f>
        <v>20324.785</v>
      </c>
      <c r="Q193" s="1">
        <f>Sueldos[[#This Row],[Sueldo total]]*3</f>
        <v>756054</v>
      </c>
      <c r="R193" s="9">
        <f>(43102-Sueldos[[#This Row],[Fecha de Contratación]])/365</f>
        <v>1.4</v>
      </c>
      <c r="S193" s="1">
        <f>Sueldos[[#This Row],[Sueldo total]]/30</f>
        <v>8400.6</v>
      </c>
      <c r="T193" s="1">
        <f>Sueldos[[#This Row],[Salario diario]]*20*Sueldos[[#This Row],[dias del año]]</f>
        <v>235216.8</v>
      </c>
      <c r="U193" s="1">
        <f>Sueldos[[#This Row],[3 meses de sueldo]]+Sueldos[[#This Row],[20 dias por año]]</f>
        <v>991270.8</v>
      </c>
    </row>
    <row r="194" spans="1:21" x14ac:dyDescent="0.3">
      <c r="A194" t="s">
        <v>1067</v>
      </c>
      <c r="B194" t="s">
        <v>883</v>
      </c>
      <c r="C194" t="s">
        <v>248</v>
      </c>
      <c r="D194" s="10">
        <v>42892</v>
      </c>
      <c r="E194" t="s">
        <v>18</v>
      </c>
      <c r="F194">
        <v>3</v>
      </c>
      <c r="G194" s="1">
        <v>10571</v>
      </c>
      <c r="H194" s="1">
        <v>634.26</v>
      </c>
      <c r="I194" s="1">
        <v>528.55000000000007</v>
      </c>
      <c r="J194" s="1">
        <v>317.13</v>
      </c>
      <c r="K194" s="1">
        <v>3594.1400000000003</v>
      </c>
      <c r="L194" s="1">
        <v>4016.98</v>
      </c>
      <c r="M194" s="1">
        <f>SUM(Sueldos[[#This Row],[Salario Base]:[Bono General]])</f>
        <v>19662.059999999998</v>
      </c>
      <c r="N194" s="1">
        <f>SUMPRODUCT(Sueldos[[#This Row],[Salario Base]:[Bono General]]*Porcentajes[])</f>
        <v>781.19690000000003</v>
      </c>
      <c r="O194" s="1">
        <f>Sueldos[[#This Row],[Aumento Mexicano]]*2</f>
        <v>1562.3938000000001</v>
      </c>
      <c r="P194" s="1">
        <f>IF(Sueldos[[#This Row],[Calificación]]&gt;=4,Sueldos[[#This Row],[Aumento Mexicano]]*2,0)</f>
        <v>0</v>
      </c>
      <c r="Q194" s="1">
        <f>Sueldos[[#This Row],[Sueldo total]]*3</f>
        <v>58986.179999999993</v>
      </c>
      <c r="R194" s="9">
        <f>(43102-Sueldos[[#This Row],[Fecha de Contratación]])/365</f>
        <v>0.57534246575342463</v>
      </c>
      <c r="S194" s="1">
        <f>Sueldos[[#This Row],[Sueldo total]]/30</f>
        <v>655.40199999999993</v>
      </c>
      <c r="T194" s="1">
        <f>Sueldos[[#This Row],[Salario diario]]*20*Sueldos[[#This Row],[dias del año]]</f>
        <v>7541.6120547945193</v>
      </c>
      <c r="U194" s="1">
        <f>Sueldos[[#This Row],[3 meses de sueldo]]+Sueldos[[#This Row],[20 dias por año]]</f>
        <v>66527.79205479451</v>
      </c>
    </row>
    <row r="195" spans="1:21" x14ac:dyDescent="0.3">
      <c r="A195" t="s">
        <v>1068</v>
      </c>
      <c r="B195" t="s">
        <v>883</v>
      </c>
      <c r="C195" t="s">
        <v>965</v>
      </c>
      <c r="D195" s="10">
        <v>40933</v>
      </c>
      <c r="E195" t="s">
        <v>18</v>
      </c>
      <c r="F195">
        <v>2</v>
      </c>
      <c r="G195" s="1">
        <v>8210.7000000000007</v>
      </c>
      <c r="H195" s="1">
        <v>574.74900000000014</v>
      </c>
      <c r="I195" s="1">
        <v>328.42800000000005</v>
      </c>
      <c r="J195" s="1">
        <v>82.107000000000014</v>
      </c>
      <c r="K195" s="1">
        <v>3120.0660000000003</v>
      </c>
      <c r="L195" s="1">
        <v>3120.0660000000003</v>
      </c>
      <c r="M195" s="1">
        <f>SUM(Sueldos[[#This Row],[Salario Base]:[Bono General]])</f>
        <v>15436.116000000002</v>
      </c>
      <c r="N195" s="1">
        <f>SUMPRODUCT(Sueldos[[#This Row],[Salario Base]:[Bono General]]*Porcentajes[])</f>
        <v>610.05501000000004</v>
      </c>
      <c r="O195" s="1">
        <f>Sueldos[[#This Row],[Aumento Mexicano]]*2</f>
        <v>1220.1100200000001</v>
      </c>
      <c r="P195" s="1">
        <f>IF(Sueldos[[#This Row],[Calificación]]&gt;=4,Sueldos[[#This Row],[Aumento Mexicano]]*2,0)</f>
        <v>0</v>
      </c>
      <c r="Q195" s="1">
        <f>Sueldos[[#This Row],[Sueldo total]]*3</f>
        <v>46308.348000000005</v>
      </c>
      <c r="R195" s="9">
        <f>(43102-Sueldos[[#This Row],[Fecha de Contratación]])/365</f>
        <v>5.9424657534246572</v>
      </c>
      <c r="S195" s="1">
        <f>Sueldos[[#This Row],[Sueldo total]]/30</f>
        <v>514.5372000000001</v>
      </c>
      <c r="T195" s="1">
        <f>Sueldos[[#This Row],[Salario diario]]*20*Sueldos[[#This Row],[dias del año]]</f>
        <v>61152.393797260287</v>
      </c>
      <c r="U195" s="1">
        <f>Sueldos[[#This Row],[3 meses de sueldo]]+Sueldos[[#This Row],[20 dias por año]]</f>
        <v>107460.7417972603</v>
      </c>
    </row>
    <row r="196" spans="1:21" x14ac:dyDescent="0.3">
      <c r="A196" t="s">
        <v>1069</v>
      </c>
      <c r="B196" t="s">
        <v>880</v>
      </c>
      <c r="C196" t="s">
        <v>601</v>
      </c>
      <c r="D196" s="10">
        <v>41269</v>
      </c>
      <c r="E196" t="s">
        <v>15</v>
      </c>
      <c r="F196">
        <v>4</v>
      </c>
      <c r="G196" s="1">
        <v>28310.7</v>
      </c>
      <c r="H196" s="1">
        <v>1698.6420000000001</v>
      </c>
      <c r="I196" s="1">
        <v>1698.6420000000001</v>
      </c>
      <c r="J196" s="1">
        <v>1698.6420000000001</v>
      </c>
      <c r="K196" s="1">
        <v>7643.889000000001</v>
      </c>
      <c r="L196" s="1">
        <v>9908.744999999999</v>
      </c>
      <c r="M196" s="1">
        <f>SUM(Sueldos[[#This Row],[Salario Base]:[Bono General]])</f>
        <v>50959.260000000009</v>
      </c>
      <c r="N196" s="1">
        <f>SUMPRODUCT(Sueldos[[#This Row],[Salario Base]:[Bono General]]*Porcentajes[])</f>
        <v>2027.04612</v>
      </c>
      <c r="O196" s="1">
        <f>Sueldos[[#This Row],[Aumento Mexicano]]*2</f>
        <v>4054.0922399999999</v>
      </c>
      <c r="P196" s="1">
        <f>IF(Sueldos[[#This Row],[Calificación]]&gt;=4,Sueldos[[#This Row],[Aumento Mexicano]]*2,0)</f>
        <v>4054.0922399999999</v>
      </c>
      <c r="Q196" s="1">
        <f>Sueldos[[#This Row],[Sueldo total]]*3</f>
        <v>152877.78000000003</v>
      </c>
      <c r="R196" s="9">
        <f>(43102-Sueldos[[#This Row],[Fecha de Contratación]])/365</f>
        <v>5.021917808219178</v>
      </c>
      <c r="S196" s="1">
        <f>Sueldos[[#This Row],[Sueldo total]]/30</f>
        <v>1698.6420000000003</v>
      </c>
      <c r="T196" s="1">
        <f>Sueldos[[#This Row],[Salario diario]]*20*Sueldos[[#This Row],[dias del año]]</f>
        <v>170608.81019178082</v>
      </c>
      <c r="U196" s="1">
        <f>Sueldos[[#This Row],[3 meses de sueldo]]+Sueldos[[#This Row],[20 dias por año]]</f>
        <v>323486.59019178082</v>
      </c>
    </row>
    <row r="197" spans="1:21" x14ac:dyDescent="0.3">
      <c r="A197" t="s">
        <v>1070</v>
      </c>
      <c r="B197" t="s">
        <v>895</v>
      </c>
      <c r="C197" t="s">
        <v>24</v>
      </c>
      <c r="D197" s="10">
        <v>40614</v>
      </c>
      <c r="E197" t="s">
        <v>18</v>
      </c>
      <c r="F197">
        <v>4</v>
      </c>
      <c r="G197" s="1">
        <v>15046.900000000001</v>
      </c>
      <c r="H197" s="1">
        <v>1354.221</v>
      </c>
      <c r="I197" s="1">
        <v>300.93800000000005</v>
      </c>
      <c r="J197" s="1">
        <v>150.46900000000002</v>
      </c>
      <c r="K197" s="1">
        <v>4062.6630000000005</v>
      </c>
      <c r="L197" s="1">
        <v>6018.7600000000011</v>
      </c>
      <c r="M197" s="1">
        <f>SUM(Sueldos[[#This Row],[Salario Base]:[Bono General]])</f>
        <v>26933.951000000005</v>
      </c>
      <c r="N197" s="1">
        <f>SUMPRODUCT(Sueldos[[#This Row],[Salario Base]:[Bono General]]*Porcentajes[])</f>
        <v>1095.4143200000001</v>
      </c>
      <c r="O197" s="1">
        <f>Sueldos[[#This Row],[Aumento Mexicano]]*2</f>
        <v>2190.8286400000002</v>
      </c>
      <c r="P197" s="1">
        <f>IF(Sueldos[[#This Row],[Calificación]]&gt;=4,Sueldos[[#This Row],[Aumento Mexicano]]*2,0)</f>
        <v>2190.8286400000002</v>
      </c>
      <c r="Q197" s="1">
        <f>Sueldos[[#This Row],[Sueldo total]]*3</f>
        <v>80801.853000000017</v>
      </c>
      <c r="R197" s="9">
        <f>(43102-Sueldos[[#This Row],[Fecha de Contratación]])/365</f>
        <v>6.816438356164384</v>
      </c>
      <c r="S197" s="1">
        <f>Sueldos[[#This Row],[Sueldo total]]/30</f>
        <v>897.79836666666677</v>
      </c>
      <c r="T197" s="1">
        <f>Sueldos[[#This Row],[Salario diario]]*20*Sueldos[[#This Row],[dias del año]]</f>
        <v>122395.74445296805</v>
      </c>
      <c r="U197" s="1">
        <f>Sueldos[[#This Row],[3 meses de sueldo]]+Sueldos[[#This Row],[20 dias por año]]</f>
        <v>203197.59745296807</v>
      </c>
    </row>
    <row r="198" spans="1:21" x14ac:dyDescent="0.3">
      <c r="A198" t="s">
        <v>1071</v>
      </c>
      <c r="B198" t="s">
        <v>898</v>
      </c>
      <c r="C198" t="s">
        <v>114</v>
      </c>
      <c r="D198" s="10">
        <v>41730</v>
      </c>
      <c r="E198" t="s">
        <v>27</v>
      </c>
      <c r="F198">
        <v>3</v>
      </c>
      <c r="G198" s="1">
        <v>18949</v>
      </c>
      <c r="H198" s="1">
        <v>1705.4099999999999</v>
      </c>
      <c r="I198" s="1">
        <v>568.47</v>
      </c>
      <c r="J198" s="1">
        <v>757.96</v>
      </c>
      <c r="K198" s="1">
        <v>7390.1100000000006</v>
      </c>
      <c r="L198" s="1">
        <v>5116.2300000000005</v>
      </c>
      <c r="M198" s="1">
        <f>SUM(Sueldos[[#This Row],[Salario Base]:[Bono General]])</f>
        <v>34487.18</v>
      </c>
      <c r="N198" s="1">
        <f>SUMPRODUCT(Sueldos[[#This Row],[Salario Base]:[Bono General]]*Porcentajes[])</f>
        <v>1311.2708000000002</v>
      </c>
      <c r="O198" s="1">
        <f>Sueldos[[#This Row],[Aumento Mexicano]]*2</f>
        <v>2622.5416000000005</v>
      </c>
      <c r="P198" s="1">
        <f>IF(Sueldos[[#This Row],[Calificación]]&gt;=4,Sueldos[[#This Row],[Aumento Mexicano]]*2,0)</f>
        <v>0</v>
      </c>
      <c r="Q198" s="1">
        <f>Sueldos[[#This Row],[Sueldo total]]*3</f>
        <v>103461.54000000001</v>
      </c>
      <c r="R198" s="9">
        <f>(43102-Sueldos[[#This Row],[Fecha de Contratación]])/365</f>
        <v>3.7589041095890412</v>
      </c>
      <c r="S198" s="1">
        <f>Sueldos[[#This Row],[Sueldo total]]/30</f>
        <v>1149.5726666666667</v>
      </c>
      <c r="T198" s="1">
        <f>Sueldos[[#This Row],[Salario diario]]*20*Sueldos[[#This Row],[dias del año]]</f>
        <v>86422.66842009133</v>
      </c>
      <c r="U198" s="1">
        <f>Sueldos[[#This Row],[3 meses de sueldo]]+Sueldos[[#This Row],[20 dias por año]]</f>
        <v>189884.20842009134</v>
      </c>
    </row>
    <row r="199" spans="1:21" x14ac:dyDescent="0.3">
      <c r="A199" t="s">
        <v>1072</v>
      </c>
      <c r="B199" t="s">
        <v>1087</v>
      </c>
      <c r="C199" t="s">
        <v>133</v>
      </c>
      <c r="D199" s="10">
        <v>40868</v>
      </c>
      <c r="E199" t="s">
        <v>18</v>
      </c>
      <c r="F199">
        <v>2</v>
      </c>
      <c r="G199" s="1">
        <v>7354.8</v>
      </c>
      <c r="H199" s="1">
        <v>661.93200000000002</v>
      </c>
      <c r="I199" s="1">
        <v>147.096</v>
      </c>
      <c r="J199" s="1">
        <v>956.12400000000002</v>
      </c>
      <c r="K199" s="1">
        <v>2353.5360000000001</v>
      </c>
      <c r="L199" s="1">
        <v>1985.7960000000003</v>
      </c>
      <c r="M199" s="1">
        <f>SUM(Sueldos[[#This Row],[Salario Base]:[Bono General]])</f>
        <v>13459.284</v>
      </c>
      <c r="N199" s="1">
        <f>SUMPRODUCT(Sueldos[[#This Row],[Salario Base]:[Bono General]]*Porcentajes[])</f>
        <v>523.66176000000007</v>
      </c>
      <c r="O199" s="1">
        <f>Sueldos[[#This Row],[Aumento Mexicano]]*2</f>
        <v>1047.3235200000001</v>
      </c>
      <c r="P199" s="1">
        <f>IF(Sueldos[[#This Row],[Calificación]]&gt;=4,Sueldos[[#This Row],[Aumento Mexicano]]*2,0)</f>
        <v>0</v>
      </c>
      <c r="Q199" s="1">
        <f>Sueldos[[#This Row],[Sueldo total]]*3</f>
        <v>40377.851999999999</v>
      </c>
      <c r="R199" s="9">
        <f>(43102-Sueldos[[#This Row],[Fecha de Contratación]])/365</f>
        <v>6.1205479452054794</v>
      </c>
      <c r="S199" s="1">
        <f>Sueldos[[#This Row],[Sueldo total]]/30</f>
        <v>448.64279999999997</v>
      </c>
      <c r="T199" s="1">
        <f>Sueldos[[#This Row],[Salario diario]]*20*Sueldos[[#This Row],[dias del año]]</f>
        <v>54918.795353424655</v>
      </c>
      <c r="U199" s="1">
        <f>Sueldos[[#This Row],[3 meses de sueldo]]+Sueldos[[#This Row],[20 dias por año]]</f>
        <v>95296.647353424662</v>
      </c>
    </row>
    <row r="200" spans="1:21" x14ac:dyDescent="0.3">
      <c r="A200" t="s">
        <v>1073</v>
      </c>
      <c r="B200" t="s">
        <v>880</v>
      </c>
      <c r="C200" t="s">
        <v>77</v>
      </c>
      <c r="D200" s="10">
        <v>41833</v>
      </c>
      <c r="E200" t="s">
        <v>18</v>
      </c>
      <c r="F200">
        <v>2</v>
      </c>
      <c r="G200" s="1">
        <v>11635.2</v>
      </c>
      <c r="H200" s="1">
        <v>930.81600000000003</v>
      </c>
      <c r="I200" s="1">
        <v>116.352</v>
      </c>
      <c r="J200" s="1">
        <v>1047.1680000000001</v>
      </c>
      <c r="K200" s="1">
        <v>3606.9120000000003</v>
      </c>
      <c r="L200" s="1">
        <v>3839.6160000000004</v>
      </c>
      <c r="M200" s="1">
        <f>SUM(Sueldos[[#This Row],[Salario Base]:[Bono General]])</f>
        <v>21176.064000000006</v>
      </c>
      <c r="N200" s="1">
        <f>SUMPRODUCT(Sueldos[[#This Row],[Salario Base]:[Bono General]]*Porcentajes[])</f>
        <v>838.89792000000011</v>
      </c>
      <c r="O200" s="1">
        <f>Sueldos[[#This Row],[Aumento Mexicano]]*2</f>
        <v>1677.7958400000002</v>
      </c>
      <c r="P200" s="1">
        <f>IF(Sueldos[[#This Row],[Calificación]]&gt;=4,Sueldos[[#This Row],[Aumento Mexicano]]*2,0)</f>
        <v>0</v>
      </c>
      <c r="Q200" s="1">
        <f>Sueldos[[#This Row],[Sueldo total]]*3</f>
        <v>63528.192000000017</v>
      </c>
      <c r="R200" s="9">
        <f>(43102-Sueldos[[#This Row],[Fecha de Contratación]])/365</f>
        <v>3.4767123287671233</v>
      </c>
      <c r="S200" s="1">
        <f>Sueldos[[#This Row],[Sueldo total]]/30</f>
        <v>705.86880000000019</v>
      </c>
      <c r="T200" s="1">
        <f>Sueldos[[#This Row],[Salario diario]]*20*Sueldos[[#This Row],[dias del año]]</f>
        <v>49082.055189041108</v>
      </c>
      <c r="U200" s="1">
        <f>Sueldos[[#This Row],[3 meses de sueldo]]+Sueldos[[#This Row],[20 dias por año]]</f>
        <v>112610.24718904113</v>
      </c>
    </row>
    <row r="201" spans="1:21" x14ac:dyDescent="0.3">
      <c r="A201" t="s">
        <v>1074</v>
      </c>
      <c r="B201" t="s">
        <v>940</v>
      </c>
      <c r="C201" t="s">
        <v>170</v>
      </c>
      <c r="D201" s="10">
        <v>40814</v>
      </c>
      <c r="E201" t="s">
        <v>18</v>
      </c>
      <c r="F201">
        <v>4</v>
      </c>
      <c r="G201" s="1">
        <v>9396.2000000000007</v>
      </c>
      <c r="H201" s="1">
        <v>657.73400000000015</v>
      </c>
      <c r="I201" s="1">
        <v>281.88600000000002</v>
      </c>
      <c r="J201" s="1">
        <v>469.81000000000006</v>
      </c>
      <c r="K201" s="1">
        <v>3194.7080000000005</v>
      </c>
      <c r="L201" s="1">
        <v>3570.5560000000005</v>
      </c>
      <c r="M201" s="1">
        <f>SUM(Sueldos[[#This Row],[Salario Base]:[Bono General]])</f>
        <v>17570.894</v>
      </c>
      <c r="N201" s="1">
        <f>SUMPRODUCT(Sueldos[[#This Row],[Salario Base]:[Bono General]]*Porcentajes[])</f>
        <v>701.89614000000006</v>
      </c>
      <c r="O201" s="1">
        <f>Sueldos[[#This Row],[Aumento Mexicano]]*2</f>
        <v>1403.7922800000001</v>
      </c>
      <c r="P201" s="1">
        <f>IF(Sueldos[[#This Row],[Calificación]]&gt;=4,Sueldos[[#This Row],[Aumento Mexicano]]*2,0)</f>
        <v>1403.7922800000001</v>
      </c>
      <c r="Q201" s="1">
        <f>Sueldos[[#This Row],[Sueldo total]]*3</f>
        <v>52712.682000000001</v>
      </c>
      <c r="R201" s="9">
        <f>(43102-Sueldos[[#This Row],[Fecha de Contratación]])/365</f>
        <v>6.2684931506849315</v>
      </c>
      <c r="S201" s="1">
        <f>Sueldos[[#This Row],[Sueldo total]]/30</f>
        <v>585.69646666666665</v>
      </c>
      <c r="T201" s="1">
        <f>Sueldos[[#This Row],[Salario diario]]*20*Sueldos[[#This Row],[dias del año]]</f>
        <v>73428.685793607307</v>
      </c>
      <c r="U201" s="1">
        <f>Sueldos[[#This Row],[3 meses de sueldo]]+Sueldos[[#This Row],[20 dias por año]]</f>
        <v>126141.36779360731</v>
      </c>
    </row>
    <row r="202" spans="1:21" x14ac:dyDescent="0.3">
      <c r="A202" t="s">
        <v>1075</v>
      </c>
      <c r="B202" t="s">
        <v>898</v>
      </c>
      <c r="C202" t="s">
        <v>225</v>
      </c>
      <c r="D202" s="10">
        <v>40678</v>
      </c>
      <c r="E202" t="s">
        <v>18</v>
      </c>
      <c r="F202">
        <v>3</v>
      </c>
      <c r="G202" s="1">
        <v>8671</v>
      </c>
      <c r="H202" s="1">
        <v>520.26</v>
      </c>
      <c r="I202" s="1">
        <v>1213.94</v>
      </c>
      <c r="J202" s="1">
        <v>260.13</v>
      </c>
      <c r="K202" s="1">
        <v>2341.17</v>
      </c>
      <c r="L202" s="1">
        <v>3034.85</v>
      </c>
      <c r="M202" s="1">
        <f>SUM(Sueldos[[#This Row],[Salario Base]:[Bono General]])</f>
        <v>16041.35</v>
      </c>
      <c r="N202" s="1">
        <f>SUMPRODUCT(Sueldos[[#This Row],[Salario Base]:[Bono General]]*Porcentajes[])</f>
        <v>635.58429999999998</v>
      </c>
      <c r="O202" s="1">
        <f>Sueldos[[#This Row],[Aumento Mexicano]]*2</f>
        <v>1271.1686</v>
      </c>
      <c r="P202" s="1">
        <f>IF(Sueldos[[#This Row],[Calificación]]&gt;=4,Sueldos[[#This Row],[Aumento Mexicano]]*2,0)</f>
        <v>0</v>
      </c>
      <c r="Q202" s="1">
        <f>Sueldos[[#This Row],[Sueldo total]]*3</f>
        <v>48124.05</v>
      </c>
      <c r="R202" s="9">
        <f>(43102-Sueldos[[#This Row],[Fecha de Contratación]])/365</f>
        <v>6.6410958904109592</v>
      </c>
      <c r="S202" s="1">
        <f>Sueldos[[#This Row],[Sueldo total]]/30</f>
        <v>534.7116666666667</v>
      </c>
      <c r="T202" s="1">
        <f>Sueldos[[#This Row],[Salario diario]]*20*Sueldos[[#This Row],[dias del año]]</f>
        <v>71021.429041095893</v>
      </c>
      <c r="U202" s="1">
        <f>Sueldos[[#This Row],[3 meses de sueldo]]+Sueldos[[#This Row],[20 dias por año]]</f>
        <v>119145.4790410959</v>
      </c>
    </row>
    <row r="203" spans="1:21" x14ac:dyDescent="0.3">
      <c r="A203" t="s">
        <v>1076</v>
      </c>
      <c r="B203" t="s">
        <v>880</v>
      </c>
      <c r="C203" t="s">
        <v>177</v>
      </c>
      <c r="D203" s="10">
        <v>42679</v>
      </c>
      <c r="E203" t="s">
        <v>15</v>
      </c>
      <c r="F203">
        <v>2</v>
      </c>
      <c r="G203" s="1">
        <v>22455.9</v>
      </c>
      <c r="H203" s="1">
        <v>2245.59</v>
      </c>
      <c r="I203" s="1">
        <v>3368.3850000000002</v>
      </c>
      <c r="J203" s="1">
        <v>1347.354</v>
      </c>
      <c r="K203" s="1">
        <v>6961.3290000000006</v>
      </c>
      <c r="L203" s="1">
        <v>6063.0930000000008</v>
      </c>
      <c r="M203" s="1">
        <f>SUM(Sueldos[[#This Row],[Salario Base]:[Bono General]])</f>
        <v>42441.650999999998</v>
      </c>
      <c r="N203" s="1">
        <f>SUMPRODUCT(Sueldos[[#This Row],[Salario Base]:[Bono General]]*Porcentajes[])</f>
        <v>1643.7718800000002</v>
      </c>
      <c r="O203" s="1">
        <f>Sueldos[[#This Row],[Aumento Mexicano]]*2</f>
        <v>3287.5437600000005</v>
      </c>
      <c r="P203" s="1">
        <f>IF(Sueldos[[#This Row],[Calificación]]&gt;=4,Sueldos[[#This Row],[Aumento Mexicano]]*2,0)</f>
        <v>0</v>
      </c>
      <c r="Q203" s="1">
        <f>Sueldos[[#This Row],[Sueldo total]]*3</f>
        <v>127324.95299999999</v>
      </c>
      <c r="R203" s="9">
        <f>(43102-Sueldos[[#This Row],[Fecha de Contratación]])/365</f>
        <v>1.1589041095890411</v>
      </c>
      <c r="S203" s="1">
        <f>Sueldos[[#This Row],[Sueldo total]]/30</f>
        <v>1414.7216999999998</v>
      </c>
      <c r="T203" s="1">
        <f>Sueldos[[#This Row],[Salario diario]]*20*Sueldos[[#This Row],[dias del año]]</f>
        <v>32790.535841095887</v>
      </c>
      <c r="U203" s="1">
        <f>Sueldos[[#This Row],[3 meses de sueldo]]+Sueldos[[#This Row],[20 dias por año]]</f>
        <v>160115.48884109588</v>
      </c>
    </row>
    <row r="204" spans="1:21" x14ac:dyDescent="0.3">
      <c r="A204" t="s">
        <v>1077</v>
      </c>
      <c r="B204" t="s">
        <v>880</v>
      </c>
      <c r="C204" t="s">
        <v>61</v>
      </c>
      <c r="D204" s="10">
        <v>42861</v>
      </c>
      <c r="E204" t="s">
        <v>18</v>
      </c>
      <c r="F204">
        <v>2</v>
      </c>
      <c r="G204" s="1">
        <v>7896.6</v>
      </c>
      <c r="H204" s="1">
        <v>552.76200000000006</v>
      </c>
      <c r="I204" s="1">
        <v>1105.5240000000001</v>
      </c>
      <c r="J204" s="1">
        <v>1105.5240000000001</v>
      </c>
      <c r="K204" s="1">
        <v>2211.0480000000002</v>
      </c>
      <c r="L204" s="1">
        <v>3000.7080000000001</v>
      </c>
      <c r="M204" s="1">
        <f>SUM(Sueldos[[#This Row],[Salario Base]:[Bono General]])</f>
        <v>15872.166000000001</v>
      </c>
      <c r="N204" s="1">
        <f>SUMPRODUCT(Sueldos[[#This Row],[Salario Base]:[Bono General]]*Porcentajes[])</f>
        <v>645.94187999999997</v>
      </c>
      <c r="O204" s="1">
        <f>Sueldos[[#This Row],[Aumento Mexicano]]*2</f>
        <v>1291.8837599999999</v>
      </c>
      <c r="P204" s="1">
        <f>IF(Sueldos[[#This Row],[Calificación]]&gt;=4,Sueldos[[#This Row],[Aumento Mexicano]]*2,0)</f>
        <v>0</v>
      </c>
      <c r="Q204" s="1">
        <f>Sueldos[[#This Row],[Sueldo total]]*3</f>
        <v>47616.498000000007</v>
      </c>
      <c r="R204" s="9">
        <f>(43102-Sueldos[[#This Row],[Fecha de Contratación]])/365</f>
        <v>0.66027397260273968</v>
      </c>
      <c r="S204" s="1">
        <f>Sueldos[[#This Row],[Sueldo total]]/30</f>
        <v>529.07220000000007</v>
      </c>
      <c r="T204" s="1">
        <f>Sueldos[[#This Row],[Salario diario]]*20*Sueldos[[#This Row],[dias del año]]</f>
        <v>6986.6520657534247</v>
      </c>
      <c r="U204" s="1">
        <f>Sueldos[[#This Row],[3 meses de sueldo]]+Sueldos[[#This Row],[20 dias por año]]</f>
        <v>54603.150065753434</v>
      </c>
    </row>
    <row r="205" spans="1:21" x14ac:dyDescent="0.3">
      <c r="A205" t="s">
        <v>1078</v>
      </c>
      <c r="B205" t="s">
        <v>926</v>
      </c>
      <c r="C205" t="s">
        <v>2</v>
      </c>
      <c r="D205" s="10">
        <v>40574</v>
      </c>
      <c r="E205" t="s">
        <v>18</v>
      </c>
      <c r="F205">
        <v>2</v>
      </c>
      <c r="G205" s="1">
        <v>9143.1</v>
      </c>
      <c r="H205" s="1">
        <v>457.15500000000003</v>
      </c>
      <c r="I205" s="1">
        <v>274.29300000000001</v>
      </c>
      <c r="J205" s="1">
        <v>1188.6030000000001</v>
      </c>
      <c r="K205" s="1">
        <v>2285.7750000000001</v>
      </c>
      <c r="L205" s="1">
        <v>2925.7920000000004</v>
      </c>
      <c r="M205" s="1">
        <f>SUM(Sueldos[[#This Row],[Salario Base]:[Bono General]])</f>
        <v>16274.718000000001</v>
      </c>
      <c r="N205" s="1">
        <f>SUMPRODUCT(Sueldos[[#This Row],[Salario Base]:[Bono General]]*Porcentajes[])</f>
        <v>645.50286000000006</v>
      </c>
      <c r="O205" s="1">
        <f>Sueldos[[#This Row],[Aumento Mexicano]]*2</f>
        <v>1291.0057200000001</v>
      </c>
      <c r="P205" s="1">
        <f>IF(Sueldos[[#This Row],[Calificación]]&gt;=4,Sueldos[[#This Row],[Aumento Mexicano]]*2,0)</f>
        <v>0</v>
      </c>
      <c r="Q205" s="1">
        <f>Sueldos[[#This Row],[Sueldo total]]*3</f>
        <v>48824.154000000002</v>
      </c>
      <c r="R205" s="9">
        <f>(43102-Sueldos[[#This Row],[Fecha de Contratación]])/365</f>
        <v>6.9260273972602739</v>
      </c>
      <c r="S205" s="1">
        <f>Sueldos[[#This Row],[Sueldo total]]/30</f>
        <v>542.49059999999997</v>
      </c>
      <c r="T205" s="1">
        <f>Sueldos[[#This Row],[Salario diario]]*20*Sueldos[[#This Row],[dias del año]]</f>
        <v>75146.095167123291</v>
      </c>
      <c r="U205" s="1">
        <f>Sueldos[[#This Row],[3 meses de sueldo]]+Sueldos[[#This Row],[20 dias por año]]</f>
        <v>123970.24916712329</v>
      </c>
    </row>
    <row r="206" spans="1:21" x14ac:dyDescent="0.3">
      <c r="A206" t="s">
        <v>1079</v>
      </c>
      <c r="B206" t="s">
        <v>898</v>
      </c>
      <c r="C206" t="s">
        <v>363</v>
      </c>
      <c r="D206" s="10">
        <v>42348</v>
      </c>
      <c r="E206" t="s">
        <v>18</v>
      </c>
      <c r="F206">
        <v>4</v>
      </c>
      <c r="G206" s="1">
        <v>16775</v>
      </c>
      <c r="H206" s="1">
        <v>838.75</v>
      </c>
      <c r="I206" s="1">
        <v>1342</v>
      </c>
      <c r="J206" s="1">
        <v>2516.25</v>
      </c>
      <c r="K206" s="1">
        <v>4529.25</v>
      </c>
      <c r="L206" s="1">
        <v>5703.5</v>
      </c>
      <c r="M206" s="1">
        <f>SUM(Sueldos[[#This Row],[Salario Base]:[Bono General]])</f>
        <v>31704.75</v>
      </c>
      <c r="N206" s="1">
        <f>SUMPRODUCT(Sueldos[[#This Row],[Salario Base]:[Bono General]]*Porcentajes[])</f>
        <v>1268.19</v>
      </c>
      <c r="O206" s="1">
        <f>Sueldos[[#This Row],[Aumento Mexicano]]*2</f>
        <v>2536.38</v>
      </c>
      <c r="P206" s="1">
        <f>IF(Sueldos[[#This Row],[Calificación]]&gt;=4,Sueldos[[#This Row],[Aumento Mexicano]]*2,0)</f>
        <v>2536.38</v>
      </c>
      <c r="Q206" s="1">
        <f>Sueldos[[#This Row],[Sueldo total]]*3</f>
        <v>95114.25</v>
      </c>
      <c r="R206" s="9">
        <f>(43102-Sueldos[[#This Row],[Fecha de Contratación]])/365</f>
        <v>2.0657534246575344</v>
      </c>
      <c r="S206" s="1">
        <f>Sueldos[[#This Row],[Sueldo total]]/30</f>
        <v>1056.825</v>
      </c>
      <c r="T206" s="1">
        <f>Sueldos[[#This Row],[Salario diario]]*20*Sueldos[[#This Row],[dias del año]]</f>
        <v>43662.797260273976</v>
      </c>
      <c r="U206" s="1">
        <f>Sueldos[[#This Row],[3 meses de sueldo]]+Sueldos[[#This Row],[20 dias por año]]</f>
        <v>138777.04726027398</v>
      </c>
    </row>
    <row r="207" spans="1:21" x14ac:dyDescent="0.3">
      <c r="A207" t="s">
        <v>1080</v>
      </c>
      <c r="B207" t="s">
        <v>898</v>
      </c>
      <c r="C207" t="s">
        <v>413</v>
      </c>
      <c r="D207" s="10">
        <v>41599</v>
      </c>
      <c r="E207" t="s">
        <v>18</v>
      </c>
      <c r="F207">
        <v>3</v>
      </c>
      <c r="G207" s="1">
        <v>13677</v>
      </c>
      <c r="H207" s="1">
        <v>820.62</v>
      </c>
      <c r="I207" s="1">
        <v>957.3900000000001</v>
      </c>
      <c r="J207" s="1">
        <v>1094.1600000000001</v>
      </c>
      <c r="K207" s="1">
        <v>4786.95</v>
      </c>
      <c r="L207" s="1">
        <v>5197.26</v>
      </c>
      <c r="M207" s="1">
        <f>SUM(Sueldos[[#This Row],[Salario Base]:[Bono General]])</f>
        <v>26533.380000000005</v>
      </c>
      <c r="N207" s="1">
        <f>SUMPRODUCT(Sueldos[[#This Row],[Salario Base]:[Bono General]]*Porcentajes[])</f>
        <v>1059.9675000000002</v>
      </c>
      <c r="O207" s="1">
        <f>Sueldos[[#This Row],[Aumento Mexicano]]*2</f>
        <v>2119.9350000000004</v>
      </c>
      <c r="P207" s="1">
        <f>IF(Sueldos[[#This Row],[Calificación]]&gt;=4,Sueldos[[#This Row],[Aumento Mexicano]]*2,0)</f>
        <v>0</v>
      </c>
      <c r="Q207" s="1">
        <f>Sueldos[[#This Row],[Sueldo total]]*3</f>
        <v>79600.140000000014</v>
      </c>
      <c r="R207" s="9">
        <f>(43102-Sueldos[[#This Row],[Fecha de Contratación]])/365</f>
        <v>4.117808219178082</v>
      </c>
      <c r="S207" s="1">
        <f>Sueldos[[#This Row],[Sueldo total]]/30</f>
        <v>884.44600000000014</v>
      </c>
      <c r="T207" s="1">
        <f>Sueldos[[#This Row],[Salario diario]]*20*Sueldos[[#This Row],[dias del año]]</f>
        <v>72839.580164383573</v>
      </c>
      <c r="U207" s="1">
        <f>Sueldos[[#This Row],[3 meses de sueldo]]+Sueldos[[#This Row],[20 dias por año]]</f>
        <v>152439.72016438359</v>
      </c>
    </row>
    <row r="208" spans="1:21" x14ac:dyDescent="0.3">
      <c r="A208" t="s">
        <v>1081</v>
      </c>
      <c r="B208" t="s">
        <v>883</v>
      </c>
      <c r="C208" t="s">
        <v>312</v>
      </c>
      <c r="D208" s="10">
        <v>42288</v>
      </c>
      <c r="E208" t="s">
        <v>27</v>
      </c>
      <c r="F208">
        <v>3</v>
      </c>
      <c r="G208" s="1">
        <v>18944</v>
      </c>
      <c r="H208" s="1">
        <v>1894.4</v>
      </c>
      <c r="I208" s="1">
        <v>2652.1600000000003</v>
      </c>
      <c r="J208" s="1">
        <v>568.31999999999994</v>
      </c>
      <c r="K208" s="1">
        <v>5683.2</v>
      </c>
      <c r="L208" s="1">
        <v>5493.7599999999993</v>
      </c>
      <c r="M208" s="1">
        <f>SUM(Sueldos[[#This Row],[Salario Base]:[Bono General]])</f>
        <v>35235.840000000004</v>
      </c>
      <c r="N208" s="1">
        <f>SUMPRODUCT(Sueldos[[#This Row],[Salario Base]:[Bono General]]*Porcentajes[])</f>
        <v>1371.5455999999999</v>
      </c>
      <c r="O208" s="1">
        <f>Sueldos[[#This Row],[Aumento Mexicano]]*2</f>
        <v>2743.0911999999998</v>
      </c>
      <c r="P208" s="1">
        <f>IF(Sueldos[[#This Row],[Calificación]]&gt;=4,Sueldos[[#This Row],[Aumento Mexicano]]*2,0)</f>
        <v>0</v>
      </c>
      <c r="Q208" s="1">
        <f>Sueldos[[#This Row],[Sueldo total]]*3</f>
        <v>105707.52000000002</v>
      </c>
      <c r="R208" s="9">
        <f>(43102-Sueldos[[#This Row],[Fecha de Contratación]])/365</f>
        <v>2.2301369863013698</v>
      </c>
      <c r="S208" s="1">
        <f>Sueldos[[#This Row],[Sueldo total]]/30</f>
        <v>1174.528</v>
      </c>
      <c r="T208" s="1">
        <f>Sueldos[[#This Row],[Salario diario]]*20*Sueldos[[#This Row],[dias del año]]</f>
        <v>52387.166684931508</v>
      </c>
      <c r="U208" s="1">
        <f>Sueldos[[#This Row],[3 meses de sueldo]]+Sueldos[[#This Row],[20 dias por año]]</f>
        <v>158094.68668493151</v>
      </c>
    </row>
    <row r="209" spans="1:21" x14ac:dyDescent="0.3">
      <c r="A209" t="s">
        <v>1082</v>
      </c>
      <c r="B209" t="s">
        <v>880</v>
      </c>
      <c r="C209" t="s">
        <v>40</v>
      </c>
      <c r="D209" s="10">
        <v>40834</v>
      </c>
      <c r="E209" t="s">
        <v>27</v>
      </c>
      <c r="F209">
        <v>5</v>
      </c>
      <c r="G209" s="1">
        <v>27082.5</v>
      </c>
      <c r="H209" s="1">
        <v>2437.4249999999997</v>
      </c>
      <c r="I209" s="1">
        <v>3249.9</v>
      </c>
      <c r="J209" s="1">
        <v>3249.9</v>
      </c>
      <c r="K209" s="1">
        <v>8124.75</v>
      </c>
      <c r="L209" s="1">
        <v>7312.2750000000005</v>
      </c>
      <c r="M209" s="1">
        <f>SUM(Sueldos[[#This Row],[Salario Base]:[Bono General]])</f>
        <v>51456.75</v>
      </c>
      <c r="N209" s="1">
        <f>SUMPRODUCT(Sueldos[[#This Row],[Salario Base]:[Bono General]]*Porcentajes[])</f>
        <v>2006.8132500000002</v>
      </c>
      <c r="O209" s="1">
        <f>Sueldos[[#This Row],[Aumento Mexicano]]*2</f>
        <v>4013.6265000000003</v>
      </c>
      <c r="P209" s="1">
        <f>IF(Sueldos[[#This Row],[Calificación]]&gt;=4,Sueldos[[#This Row],[Aumento Mexicano]]*2,0)</f>
        <v>4013.6265000000003</v>
      </c>
      <c r="Q209" s="1">
        <f>Sueldos[[#This Row],[Sueldo total]]*3</f>
        <v>154370.25</v>
      </c>
      <c r="R209" s="9">
        <f>(43102-Sueldos[[#This Row],[Fecha de Contratación]])/365</f>
        <v>6.2136986301369861</v>
      </c>
      <c r="S209" s="1">
        <f>Sueldos[[#This Row],[Sueldo total]]/30</f>
        <v>1715.2249999999999</v>
      </c>
      <c r="T209" s="1">
        <f>Sueldos[[#This Row],[Salario diario]]*20*Sueldos[[#This Row],[dias del año]]</f>
        <v>213157.82465753425</v>
      </c>
      <c r="U209" s="1">
        <f>Sueldos[[#This Row],[3 meses de sueldo]]+Sueldos[[#This Row],[20 dias por año]]</f>
        <v>367528.07465753425</v>
      </c>
    </row>
    <row r="210" spans="1:21" x14ac:dyDescent="0.3">
      <c r="A210" t="s">
        <v>1083</v>
      </c>
      <c r="B210" t="s">
        <v>898</v>
      </c>
      <c r="C210" t="s">
        <v>32</v>
      </c>
      <c r="D210" s="10">
        <v>42998</v>
      </c>
      <c r="E210" t="s">
        <v>18</v>
      </c>
      <c r="F210">
        <v>4</v>
      </c>
      <c r="G210" s="1">
        <v>9772.4000000000015</v>
      </c>
      <c r="H210" s="1">
        <v>586.34400000000005</v>
      </c>
      <c r="I210" s="1">
        <v>977.24000000000024</v>
      </c>
      <c r="J210" s="1">
        <v>684.06800000000021</v>
      </c>
      <c r="K210" s="1">
        <v>2638.5480000000007</v>
      </c>
      <c r="L210" s="1">
        <v>2833.9960000000001</v>
      </c>
      <c r="M210" s="1">
        <f>SUM(Sueldos[[#This Row],[Salario Base]:[Bono General]])</f>
        <v>17492.596000000005</v>
      </c>
      <c r="N210" s="1">
        <f>SUMPRODUCT(Sueldos[[#This Row],[Salario Base]:[Bono General]]*Porcentajes[])</f>
        <v>679.18180000000007</v>
      </c>
      <c r="O210" s="1">
        <f>Sueldos[[#This Row],[Aumento Mexicano]]*2</f>
        <v>1358.3636000000001</v>
      </c>
      <c r="P210" s="1">
        <f>IF(Sueldos[[#This Row],[Calificación]]&gt;=4,Sueldos[[#This Row],[Aumento Mexicano]]*2,0)</f>
        <v>1358.3636000000001</v>
      </c>
      <c r="Q210" s="1">
        <f>Sueldos[[#This Row],[Sueldo total]]*3</f>
        <v>52477.788000000015</v>
      </c>
      <c r="R210" s="9">
        <f>(43102-Sueldos[[#This Row],[Fecha de Contratación]])/365</f>
        <v>0.28493150684931506</v>
      </c>
      <c r="S210" s="1">
        <f>Sueldos[[#This Row],[Sueldo total]]/30</f>
        <v>583.08653333333348</v>
      </c>
      <c r="T210" s="1">
        <f>Sueldos[[#This Row],[Salario diario]]*20*Sueldos[[#This Row],[dias del año]]</f>
        <v>3322.7944913242018</v>
      </c>
      <c r="U210" s="1">
        <f>Sueldos[[#This Row],[3 meses de sueldo]]+Sueldos[[#This Row],[20 dias por año]]</f>
        <v>55800.582491324218</v>
      </c>
    </row>
    <row r="211" spans="1:21" x14ac:dyDescent="0.3">
      <c r="A211" t="s">
        <v>1084</v>
      </c>
      <c r="B211" t="s">
        <v>926</v>
      </c>
      <c r="C211" t="s">
        <v>104</v>
      </c>
      <c r="D211" s="10">
        <v>42397</v>
      </c>
      <c r="E211" t="s">
        <v>27</v>
      </c>
      <c r="F211">
        <v>3</v>
      </c>
      <c r="G211" s="1">
        <v>17577</v>
      </c>
      <c r="H211" s="1">
        <v>878.85</v>
      </c>
      <c r="I211" s="1">
        <v>351.54</v>
      </c>
      <c r="J211" s="1">
        <v>351.54</v>
      </c>
      <c r="K211" s="1">
        <v>5800.41</v>
      </c>
      <c r="L211" s="1">
        <v>4745.79</v>
      </c>
      <c r="M211" s="1">
        <f>SUM(Sueldos[[#This Row],[Salario Base]:[Bono General]])</f>
        <v>29705.13</v>
      </c>
      <c r="N211" s="1">
        <f>SUMPRODUCT(Sueldos[[#This Row],[Salario Base]:[Bono General]]*Porcentajes[])</f>
        <v>1117.8971999999999</v>
      </c>
      <c r="O211" s="1">
        <f>Sueldos[[#This Row],[Aumento Mexicano]]*2</f>
        <v>2235.7943999999998</v>
      </c>
      <c r="P211" s="1">
        <f>IF(Sueldos[[#This Row],[Calificación]]&gt;=4,Sueldos[[#This Row],[Aumento Mexicano]]*2,0)</f>
        <v>0</v>
      </c>
      <c r="Q211" s="1">
        <f>Sueldos[[#This Row],[Sueldo total]]*3</f>
        <v>89115.39</v>
      </c>
      <c r="R211" s="9">
        <f>(43102-Sueldos[[#This Row],[Fecha de Contratación]])/365</f>
        <v>1.9315068493150684</v>
      </c>
      <c r="S211" s="1">
        <f>Sueldos[[#This Row],[Sueldo total]]/30</f>
        <v>990.17100000000005</v>
      </c>
      <c r="T211" s="1">
        <f>Sueldos[[#This Row],[Salario diario]]*20*Sueldos[[#This Row],[dias del año]]</f>
        <v>38250.441369863016</v>
      </c>
      <c r="U211" s="1">
        <f>Sueldos[[#This Row],[3 meses de sueldo]]+Sueldos[[#This Row],[20 dias por año]]</f>
        <v>127365.83136986301</v>
      </c>
    </row>
    <row r="212" spans="1:21" x14ac:dyDescent="0.3">
      <c r="A212" t="s">
        <v>1085</v>
      </c>
      <c r="B212" t="s">
        <v>883</v>
      </c>
      <c r="C212" t="s">
        <v>32</v>
      </c>
      <c r="D212" s="10">
        <v>42583</v>
      </c>
      <c r="E212" t="s">
        <v>18</v>
      </c>
      <c r="F212">
        <v>5</v>
      </c>
      <c r="G212" s="1">
        <v>13151.25</v>
      </c>
      <c r="H212" s="1">
        <v>657.5625</v>
      </c>
      <c r="I212" s="1">
        <v>131.51249999999999</v>
      </c>
      <c r="J212" s="1">
        <v>263.02499999999998</v>
      </c>
      <c r="K212" s="1">
        <v>4471.4250000000002</v>
      </c>
      <c r="L212" s="1">
        <v>4208.3999999999996</v>
      </c>
      <c r="M212" s="1">
        <f>SUM(Sueldos[[#This Row],[Salario Base]:[Bono General]])</f>
        <v>22883.175000000003</v>
      </c>
      <c r="N212" s="1">
        <f>SUMPRODUCT(Sueldos[[#This Row],[Salario Base]:[Bono General]]*Porcentajes[])</f>
        <v>881.13374999999996</v>
      </c>
      <c r="O212" s="1">
        <f>Sueldos[[#This Row],[Aumento Mexicano]]*2</f>
        <v>1762.2674999999999</v>
      </c>
      <c r="P212" s="1">
        <f>IF(Sueldos[[#This Row],[Calificación]]&gt;=4,Sueldos[[#This Row],[Aumento Mexicano]]*2,0)</f>
        <v>1762.2674999999999</v>
      </c>
      <c r="Q212" s="1">
        <f>Sueldos[[#This Row],[Sueldo total]]*3</f>
        <v>68649.525000000009</v>
      </c>
      <c r="R212" s="9">
        <f>(43102-Sueldos[[#This Row],[Fecha de Contratación]])/365</f>
        <v>1.4219178082191781</v>
      </c>
      <c r="S212" s="1">
        <f>Sueldos[[#This Row],[Sueldo total]]/30</f>
        <v>762.77250000000015</v>
      </c>
      <c r="T212" s="1">
        <f>Sueldos[[#This Row],[Salario diario]]*20*Sueldos[[#This Row],[dias del año]]</f>
        <v>21691.996027397265</v>
      </c>
      <c r="U212" s="1">
        <f>Sueldos[[#This Row],[3 meses de sueldo]]+Sueldos[[#This Row],[20 dias por año]]</f>
        <v>90341.521027397277</v>
      </c>
    </row>
    <row r="213" spans="1:21" x14ac:dyDescent="0.3">
      <c r="A213" t="s">
        <v>1086</v>
      </c>
      <c r="B213" t="s">
        <v>898</v>
      </c>
      <c r="C213" t="s">
        <v>29</v>
      </c>
      <c r="D213" s="10">
        <v>41907</v>
      </c>
      <c r="E213" t="s">
        <v>18</v>
      </c>
      <c r="F213">
        <v>2</v>
      </c>
      <c r="G213" s="1">
        <v>7447.5</v>
      </c>
      <c r="H213" s="1">
        <v>521.32500000000005</v>
      </c>
      <c r="I213" s="1">
        <v>74.475000000000009</v>
      </c>
      <c r="J213" s="1">
        <v>595.80000000000007</v>
      </c>
      <c r="K213" s="1">
        <v>1861.875</v>
      </c>
      <c r="L213" s="1">
        <v>2308.7249999999999</v>
      </c>
      <c r="M213" s="1">
        <f>SUM(Sueldos[[#This Row],[Salario Base]:[Bono General]])</f>
        <v>12809.7</v>
      </c>
      <c r="N213" s="1">
        <f>SUMPRODUCT(Sueldos[[#This Row],[Salario Base]:[Bono General]]*Porcentajes[])</f>
        <v>504.94049999999999</v>
      </c>
      <c r="O213" s="1">
        <f>Sueldos[[#This Row],[Aumento Mexicano]]*2</f>
        <v>1009.881</v>
      </c>
      <c r="P213" s="1">
        <f>IF(Sueldos[[#This Row],[Calificación]]&gt;=4,Sueldos[[#This Row],[Aumento Mexicano]]*2,0)</f>
        <v>0</v>
      </c>
      <c r="Q213" s="1">
        <f>Sueldos[[#This Row],[Sueldo total]]*3</f>
        <v>38429.100000000006</v>
      </c>
      <c r="R213" s="9">
        <f>(43102-Sueldos[[#This Row],[Fecha de Contratación]])/365</f>
        <v>3.2739726027397262</v>
      </c>
      <c r="S213" s="1">
        <f>Sueldos[[#This Row],[Sueldo total]]/30</f>
        <v>426.99</v>
      </c>
      <c r="T213" s="1">
        <f>Sueldos[[#This Row],[Salario diario]]*20*Sueldos[[#This Row],[dias del año]]</f>
        <v>27959.071232876711</v>
      </c>
      <c r="U213" s="1">
        <f>Sueldos[[#This Row],[3 meses de sueldo]]+Sueldos[[#This Row],[20 dias por año]]</f>
        <v>66388.171232876717</v>
      </c>
    </row>
    <row r="214" spans="1:21" x14ac:dyDescent="0.3">
      <c r="A214" t="s">
        <v>968</v>
      </c>
      <c r="B214" t="s">
        <v>1087</v>
      </c>
      <c r="C214" t="s">
        <v>440</v>
      </c>
      <c r="D214" s="10">
        <v>42115</v>
      </c>
      <c r="E214" t="s">
        <v>15</v>
      </c>
      <c r="F214">
        <v>4</v>
      </c>
      <c r="G214" s="1">
        <v>27836.600000000002</v>
      </c>
      <c r="H214" s="1">
        <v>1391.8300000000002</v>
      </c>
      <c r="I214" s="1">
        <v>1391.8300000000002</v>
      </c>
      <c r="J214" s="1">
        <v>3897.1240000000007</v>
      </c>
      <c r="K214" s="1">
        <v>9742.81</v>
      </c>
      <c r="L214" s="1">
        <v>11134.640000000001</v>
      </c>
      <c r="M214" s="1">
        <f>SUM(Sueldos[[#This Row],[Salario Base]:[Bono General]])</f>
        <v>55394.834000000003</v>
      </c>
      <c r="N214" s="1">
        <f>SUMPRODUCT(Sueldos[[#This Row],[Salario Base]:[Bono General]]*Porcentajes[])</f>
        <v>2240.8463000000002</v>
      </c>
      <c r="O214" s="1">
        <f>Sueldos[[#This Row],[Aumento Mexicano]]*2</f>
        <v>4481.6926000000003</v>
      </c>
      <c r="P214" s="1">
        <f>IF(Sueldos[[#This Row],[Calificación]]&gt;=4,Sueldos[[#This Row],[Aumento Mexicano]]*2,0)</f>
        <v>4481.6926000000003</v>
      </c>
      <c r="Q214" s="1">
        <f>Sueldos[[#This Row],[Sueldo total]]*3</f>
        <v>166184.50200000001</v>
      </c>
      <c r="R214" s="9">
        <f>(43102-Sueldos[[#This Row],[Fecha de Contratación]])/365</f>
        <v>2.7041095890410958</v>
      </c>
      <c r="S214" s="1">
        <f>Sueldos[[#This Row],[Sueldo total]]/30</f>
        <v>1846.4944666666668</v>
      </c>
      <c r="T214" s="1">
        <f>Sueldos[[#This Row],[Salario diario]]*20*Sueldos[[#This Row],[dias del año]]</f>
        <v>99862.467868493142</v>
      </c>
      <c r="U214" s="1">
        <f>Sueldos[[#This Row],[3 meses de sueldo]]+Sueldos[[#This Row],[20 dias por año]]</f>
        <v>266046.96986849315</v>
      </c>
    </row>
    <row r="215" spans="1:21" x14ac:dyDescent="0.3">
      <c r="A215" t="s">
        <v>1088</v>
      </c>
      <c r="B215" t="s">
        <v>880</v>
      </c>
      <c r="C215" t="s">
        <v>96</v>
      </c>
      <c r="D215" s="10">
        <v>42568</v>
      </c>
      <c r="E215" t="s">
        <v>18</v>
      </c>
      <c r="F215">
        <v>2</v>
      </c>
      <c r="G215" s="1">
        <v>10877.4</v>
      </c>
      <c r="H215" s="1">
        <v>870.19200000000001</v>
      </c>
      <c r="I215" s="1">
        <v>217.548</v>
      </c>
      <c r="J215" s="1">
        <v>652.64400000000001</v>
      </c>
      <c r="K215" s="1">
        <v>3045.672</v>
      </c>
      <c r="L215" s="1">
        <v>3589.5419999999999</v>
      </c>
      <c r="M215" s="1">
        <f>SUM(Sueldos[[#This Row],[Salario Base]:[Bono General]])</f>
        <v>19252.998000000003</v>
      </c>
      <c r="N215" s="1">
        <f>SUMPRODUCT(Sueldos[[#This Row],[Salario Base]:[Bono General]]*Porcentajes[])</f>
        <v>762.50574000000006</v>
      </c>
      <c r="O215" s="1">
        <f>Sueldos[[#This Row],[Aumento Mexicano]]*2</f>
        <v>1525.0114800000001</v>
      </c>
      <c r="P215" s="1">
        <f>IF(Sueldos[[#This Row],[Calificación]]&gt;=4,Sueldos[[#This Row],[Aumento Mexicano]]*2,0)</f>
        <v>0</v>
      </c>
      <c r="Q215" s="1">
        <f>Sueldos[[#This Row],[Sueldo total]]*3</f>
        <v>57758.994000000006</v>
      </c>
      <c r="R215" s="9">
        <f>(43102-Sueldos[[#This Row],[Fecha de Contratación]])/365</f>
        <v>1.463013698630137</v>
      </c>
      <c r="S215" s="1">
        <f>Sueldos[[#This Row],[Sueldo total]]/30</f>
        <v>641.76660000000015</v>
      </c>
      <c r="T215" s="1">
        <f>Sueldos[[#This Row],[Salario diario]]*20*Sueldos[[#This Row],[dias del año]]</f>
        <v>18778.266542465757</v>
      </c>
      <c r="U215" s="1">
        <f>Sueldos[[#This Row],[3 meses de sueldo]]+Sueldos[[#This Row],[20 dias por año]]</f>
        <v>76537.260542465767</v>
      </c>
    </row>
    <row r="216" spans="1:21" x14ac:dyDescent="0.3">
      <c r="A216" t="s">
        <v>1089</v>
      </c>
      <c r="B216" t="s">
        <v>880</v>
      </c>
      <c r="C216" t="s">
        <v>323</v>
      </c>
      <c r="D216" s="10">
        <v>42314</v>
      </c>
      <c r="E216" t="s">
        <v>18</v>
      </c>
      <c r="F216">
        <v>5</v>
      </c>
      <c r="G216" s="1">
        <v>16012.5</v>
      </c>
      <c r="H216" s="1">
        <v>1601.25</v>
      </c>
      <c r="I216" s="1">
        <v>160.125</v>
      </c>
      <c r="J216" s="1">
        <v>1441.125</v>
      </c>
      <c r="K216" s="1">
        <v>6084.75</v>
      </c>
      <c r="L216" s="1">
        <v>4163.25</v>
      </c>
      <c r="M216" s="1">
        <f>SUM(Sueldos[[#This Row],[Salario Base]:[Bono General]])</f>
        <v>29463</v>
      </c>
      <c r="N216" s="1">
        <f>SUMPRODUCT(Sueldos[[#This Row],[Salario Base]:[Bono General]]*Porcentajes[])</f>
        <v>1128.8812499999999</v>
      </c>
      <c r="O216" s="1">
        <f>Sueldos[[#This Row],[Aumento Mexicano]]*2</f>
        <v>2257.7624999999998</v>
      </c>
      <c r="P216" s="1">
        <f>IF(Sueldos[[#This Row],[Calificación]]&gt;=4,Sueldos[[#This Row],[Aumento Mexicano]]*2,0)</f>
        <v>2257.7624999999998</v>
      </c>
      <c r="Q216" s="1">
        <f>Sueldos[[#This Row],[Sueldo total]]*3</f>
        <v>88389</v>
      </c>
      <c r="R216" s="9">
        <f>(43102-Sueldos[[#This Row],[Fecha de Contratación]])/365</f>
        <v>2.1589041095890411</v>
      </c>
      <c r="S216" s="1">
        <f>Sueldos[[#This Row],[Sueldo total]]/30</f>
        <v>982.1</v>
      </c>
      <c r="T216" s="1">
        <f>Sueldos[[#This Row],[Salario diario]]*20*Sueldos[[#This Row],[dias del año]]</f>
        <v>42405.194520547942</v>
      </c>
      <c r="U216" s="1">
        <f>Sueldos[[#This Row],[3 meses de sueldo]]+Sueldos[[#This Row],[20 dias por año]]</f>
        <v>130794.19452054794</v>
      </c>
    </row>
    <row r="217" spans="1:21" x14ac:dyDescent="0.3">
      <c r="A217" t="s">
        <v>1090</v>
      </c>
      <c r="B217" t="s">
        <v>883</v>
      </c>
      <c r="C217" t="s">
        <v>160</v>
      </c>
      <c r="D217" s="10">
        <v>40637</v>
      </c>
      <c r="E217" t="s">
        <v>27</v>
      </c>
      <c r="F217">
        <v>2</v>
      </c>
      <c r="G217" s="1">
        <v>16328.7</v>
      </c>
      <c r="H217" s="1">
        <v>1143.0090000000002</v>
      </c>
      <c r="I217" s="1">
        <v>1959.444</v>
      </c>
      <c r="J217" s="1">
        <v>2122.7310000000002</v>
      </c>
      <c r="K217" s="1">
        <v>5061.8969999999999</v>
      </c>
      <c r="L217" s="1">
        <v>5388.4710000000005</v>
      </c>
      <c r="M217" s="1">
        <f>SUM(Sueldos[[#This Row],[Salario Base]:[Bono General]])</f>
        <v>32004.252000000004</v>
      </c>
      <c r="N217" s="1">
        <f>SUMPRODUCT(Sueldos[[#This Row],[Salario Base]:[Bono General]]*Porcentajes[])</f>
        <v>1272.0057300000001</v>
      </c>
      <c r="O217" s="1">
        <f>Sueldos[[#This Row],[Aumento Mexicano]]*2</f>
        <v>2544.0114600000002</v>
      </c>
      <c r="P217" s="1">
        <f>IF(Sueldos[[#This Row],[Calificación]]&gt;=4,Sueldos[[#This Row],[Aumento Mexicano]]*2,0)</f>
        <v>0</v>
      </c>
      <c r="Q217" s="1">
        <f>Sueldos[[#This Row],[Sueldo total]]*3</f>
        <v>96012.756000000008</v>
      </c>
      <c r="R217" s="9">
        <f>(43102-Sueldos[[#This Row],[Fecha de Contratación]])/365</f>
        <v>6.7534246575342465</v>
      </c>
      <c r="S217" s="1">
        <f>Sueldos[[#This Row],[Sueldo total]]/30</f>
        <v>1066.8084000000001</v>
      </c>
      <c r="T217" s="1">
        <f>Sueldos[[#This Row],[Salario diario]]*20*Sueldos[[#This Row],[dias del año]]</f>
        <v>144092.20306849317</v>
      </c>
      <c r="U217" s="1">
        <f>Sueldos[[#This Row],[3 meses de sueldo]]+Sueldos[[#This Row],[20 dias por año]]</f>
        <v>240104.95906849316</v>
      </c>
    </row>
    <row r="218" spans="1:21" x14ac:dyDescent="0.3">
      <c r="A218" t="s">
        <v>1091</v>
      </c>
      <c r="B218" t="s">
        <v>880</v>
      </c>
      <c r="C218" t="s">
        <v>96</v>
      </c>
      <c r="D218" s="10">
        <v>40749</v>
      </c>
      <c r="E218" t="s">
        <v>18</v>
      </c>
      <c r="F218">
        <v>3</v>
      </c>
      <c r="G218" s="1">
        <v>9399</v>
      </c>
      <c r="H218" s="1">
        <v>845.91</v>
      </c>
      <c r="I218" s="1">
        <v>187.98</v>
      </c>
      <c r="J218" s="1">
        <v>939.90000000000009</v>
      </c>
      <c r="K218" s="1">
        <v>2725.71</v>
      </c>
      <c r="L218" s="1">
        <v>2725.71</v>
      </c>
      <c r="M218" s="1">
        <f>SUM(Sueldos[[#This Row],[Salario Base]:[Bono General]])</f>
        <v>16824.21</v>
      </c>
      <c r="N218" s="1">
        <f>SUMPRODUCT(Sueldos[[#This Row],[Salario Base]:[Bono General]]*Porcentajes[])</f>
        <v>659.8098</v>
      </c>
      <c r="O218" s="1">
        <f>Sueldos[[#This Row],[Aumento Mexicano]]*2</f>
        <v>1319.6196</v>
      </c>
      <c r="P218" s="1">
        <f>IF(Sueldos[[#This Row],[Calificación]]&gt;=4,Sueldos[[#This Row],[Aumento Mexicano]]*2,0)</f>
        <v>0</v>
      </c>
      <c r="Q218" s="1">
        <f>Sueldos[[#This Row],[Sueldo total]]*3</f>
        <v>50472.63</v>
      </c>
      <c r="R218" s="9">
        <f>(43102-Sueldos[[#This Row],[Fecha de Contratación]])/365</f>
        <v>6.4465753424657537</v>
      </c>
      <c r="S218" s="1">
        <f>Sueldos[[#This Row],[Sueldo total]]/30</f>
        <v>560.80700000000002</v>
      </c>
      <c r="T218" s="1">
        <f>Sueldos[[#This Row],[Salario diario]]*20*Sueldos[[#This Row],[dias del año]]</f>
        <v>72305.691561643835</v>
      </c>
      <c r="U218" s="1">
        <f>Sueldos[[#This Row],[3 meses de sueldo]]+Sueldos[[#This Row],[20 dias por año]]</f>
        <v>122778.32156164382</v>
      </c>
    </row>
    <row r="219" spans="1:21" x14ac:dyDescent="0.3">
      <c r="A219" t="s">
        <v>1092</v>
      </c>
      <c r="B219" t="s">
        <v>898</v>
      </c>
      <c r="C219" t="s">
        <v>173</v>
      </c>
      <c r="D219" s="10">
        <v>40646</v>
      </c>
      <c r="E219" t="s">
        <v>15</v>
      </c>
      <c r="F219">
        <v>2</v>
      </c>
      <c r="G219" s="1">
        <v>20132.100000000002</v>
      </c>
      <c r="H219" s="1">
        <v>1207.9260000000002</v>
      </c>
      <c r="I219" s="1">
        <v>2415.8520000000003</v>
      </c>
      <c r="J219" s="1">
        <v>1610.5680000000002</v>
      </c>
      <c r="K219" s="1">
        <v>5033.0250000000005</v>
      </c>
      <c r="L219" s="1">
        <v>7448.8770000000004</v>
      </c>
      <c r="M219" s="1">
        <f>SUM(Sueldos[[#This Row],[Salario Base]:[Bono General]])</f>
        <v>37848.347999999998</v>
      </c>
      <c r="N219" s="1">
        <f>SUMPRODUCT(Sueldos[[#This Row],[Salario Base]:[Bono General]]*Porcentajes[])</f>
        <v>1526.0131800000004</v>
      </c>
      <c r="O219" s="1">
        <f>Sueldos[[#This Row],[Aumento Mexicano]]*2</f>
        <v>3052.0263600000008</v>
      </c>
      <c r="P219" s="1">
        <f>IF(Sueldos[[#This Row],[Calificación]]&gt;=4,Sueldos[[#This Row],[Aumento Mexicano]]*2,0)</f>
        <v>0</v>
      </c>
      <c r="Q219" s="1">
        <f>Sueldos[[#This Row],[Sueldo total]]*3</f>
        <v>113545.04399999999</v>
      </c>
      <c r="R219" s="9">
        <f>(43102-Sueldos[[#This Row],[Fecha de Contratación]])/365</f>
        <v>6.7287671232876711</v>
      </c>
      <c r="S219" s="1">
        <f>Sueldos[[#This Row],[Sueldo total]]/30</f>
        <v>1261.6116</v>
      </c>
      <c r="T219" s="1">
        <f>Sueldos[[#This Row],[Salario diario]]*20*Sueldos[[#This Row],[dias del año]]</f>
        <v>169781.81312876713</v>
      </c>
      <c r="U219" s="1">
        <f>Sueldos[[#This Row],[3 meses de sueldo]]+Sueldos[[#This Row],[20 dias por año]]</f>
        <v>283326.85712876712</v>
      </c>
    </row>
    <row r="220" spans="1:21" x14ac:dyDescent="0.3">
      <c r="A220" t="s">
        <v>1093</v>
      </c>
      <c r="B220" t="s">
        <v>898</v>
      </c>
      <c r="C220" t="s">
        <v>186</v>
      </c>
      <c r="D220" s="10">
        <v>42221</v>
      </c>
      <c r="E220" t="s">
        <v>18</v>
      </c>
      <c r="F220">
        <v>3</v>
      </c>
      <c r="G220" s="1">
        <v>11957</v>
      </c>
      <c r="H220" s="1">
        <v>717.42</v>
      </c>
      <c r="I220" s="1">
        <v>956.56000000000006</v>
      </c>
      <c r="J220" s="1">
        <v>119.57000000000001</v>
      </c>
      <c r="K220" s="1">
        <v>4782.8</v>
      </c>
      <c r="L220" s="1">
        <v>4543.66</v>
      </c>
      <c r="M220" s="1">
        <f>SUM(Sueldos[[#This Row],[Salario Base]:[Bono General]])</f>
        <v>23077.01</v>
      </c>
      <c r="N220" s="1">
        <f>SUMPRODUCT(Sueldos[[#This Row],[Salario Base]:[Bono General]]*Porcentajes[])</f>
        <v>907.53629999999998</v>
      </c>
      <c r="O220" s="1">
        <f>Sueldos[[#This Row],[Aumento Mexicano]]*2</f>
        <v>1815.0726</v>
      </c>
      <c r="P220" s="1">
        <f>IF(Sueldos[[#This Row],[Calificación]]&gt;=4,Sueldos[[#This Row],[Aumento Mexicano]]*2,0)</f>
        <v>0</v>
      </c>
      <c r="Q220" s="1">
        <f>Sueldos[[#This Row],[Sueldo total]]*3</f>
        <v>69231.03</v>
      </c>
      <c r="R220" s="9">
        <f>(43102-Sueldos[[#This Row],[Fecha de Contratación]])/365</f>
        <v>2.4136986301369863</v>
      </c>
      <c r="S220" s="1">
        <f>Sueldos[[#This Row],[Sueldo total]]/30</f>
        <v>769.23366666666664</v>
      </c>
      <c r="T220" s="1">
        <f>Sueldos[[#This Row],[Salario diario]]*20*Sueldos[[#This Row],[dias del año]]</f>
        <v>37133.964949771689</v>
      </c>
      <c r="U220" s="1">
        <f>Sueldos[[#This Row],[3 meses de sueldo]]+Sueldos[[#This Row],[20 dias por año]]</f>
        <v>106364.99494977169</v>
      </c>
    </row>
    <row r="221" spans="1:21" x14ac:dyDescent="0.3">
      <c r="A221" t="s">
        <v>1094</v>
      </c>
      <c r="B221" t="s">
        <v>898</v>
      </c>
      <c r="C221" t="s">
        <v>605</v>
      </c>
      <c r="D221" s="10">
        <v>41287</v>
      </c>
      <c r="E221" t="s">
        <v>18</v>
      </c>
      <c r="F221">
        <v>2</v>
      </c>
      <c r="G221" s="1">
        <v>7819.2</v>
      </c>
      <c r="H221" s="1">
        <v>625.53599999999994</v>
      </c>
      <c r="I221" s="1">
        <v>1016.496</v>
      </c>
      <c r="J221" s="1">
        <v>781.92000000000007</v>
      </c>
      <c r="K221" s="1">
        <v>2267.5679999999998</v>
      </c>
      <c r="L221" s="1">
        <v>2032.992</v>
      </c>
      <c r="M221" s="1">
        <f>SUM(Sueldos[[#This Row],[Salario Base]:[Bono General]])</f>
        <v>14543.711999999998</v>
      </c>
      <c r="N221" s="1">
        <f>SUMPRODUCT(Sueldos[[#This Row],[Salario Base]:[Bono General]]*Porcentajes[])</f>
        <v>562.20048000000008</v>
      </c>
      <c r="O221" s="1">
        <f>Sueldos[[#This Row],[Aumento Mexicano]]*2</f>
        <v>1124.4009600000002</v>
      </c>
      <c r="P221" s="1">
        <f>IF(Sueldos[[#This Row],[Calificación]]&gt;=4,Sueldos[[#This Row],[Aumento Mexicano]]*2,0)</f>
        <v>0</v>
      </c>
      <c r="Q221" s="1">
        <f>Sueldos[[#This Row],[Sueldo total]]*3</f>
        <v>43631.135999999991</v>
      </c>
      <c r="R221" s="9">
        <f>(43102-Sueldos[[#This Row],[Fecha de Contratación]])/365</f>
        <v>4.9726027397260273</v>
      </c>
      <c r="S221" s="1">
        <f>Sueldos[[#This Row],[Sueldo total]]/30</f>
        <v>484.79039999999992</v>
      </c>
      <c r="T221" s="1">
        <f>Sueldos[[#This Row],[Salario diario]]*20*Sueldos[[#This Row],[dias del año]]</f>
        <v>48213.401424657532</v>
      </c>
      <c r="U221" s="1">
        <f>Sueldos[[#This Row],[3 meses de sueldo]]+Sueldos[[#This Row],[20 dias por año]]</f>
        <v>91844.537424657523</v>
      </c>
    </row>
    <row r="222" spans="1:21" x14ac:dyDescent="0.3">
      <c r="A222" t="s">
        <v>1095</v>
      </c>
      <c r="B222" t="s">
        <v>883</v>
      </c>
      <c r="C222" t="s">
        <v>373</v>
      </c>
      <c r="D222" s="10">
        <v>42180</v>
      </c>
      <c r="E222" t="s">
        <v>15</v>
      </c>
      <c r="F222">
        <v>3</v>
      </c>
      <c r="G222" s="1">
        <v>23126</v>
      </c>
      <c r="H222" s="1">
        <v>1850.08</v>
      </c>
      <c r="I222" s="1">
        <v>925.04</v>
      </c>
      <c r="J222" s="1">
        <v>2081.34</v>
      </c>
      <c r="K222" s="1">
        <v>6937.8</v>
      </c>
      <c r="L222" s="1">
        <v>9019.14</v>
      </c>
      <c r="M222" s="1">
        <f>SUM(Sueldos[[#This Row],[Salario Base]:[Bono General]])</f>
        <v>43939.4</v>
      </c>
      <c r="N222" s="1">
        <f>SUMPRODUCT(Sueldos[[#This Row],[Salario Base]:[Bono General]]*Porcentajes[])</f>
        <v>1785.3271999999999</v>
      </c>
      <c r="O222" s="1">
        <f>Sueldos[[#This Row],[Aumento Mexicano]]*2</f>
        <v>3570.6543999999999</v>
      </c>
      <c r="P222" s="1">
        <f>IF(Sueldos[[#This Row],[Calificación]]&gt;=4,Sueldos[[#This Row],[Aumento Mexicano]]*2,0)</f>
        <v>0</v>
      </c>
      <c r="Q222" s="1">
        <f>Sueldos[[#This Row],[Sueldo total]]*3</f>
        <v>131818.20000000001</v>
      </c>
      <c r="R222" s="9">
        <f>(43102-Sueldos[[#This Row],[Fecha de Contratación]])/365</f>
        <v>2.526027397260274</v>
      </c>
      <c r="S222" s="1">
        <f>Sueldos[[#This Row],[Sueldo total]]/30</f>
        <v>1464.6466666666668</v>
      </c>
      <c r="T222" s="1">
        <f>Sueldos[[#This Row],[Salario diario]]*20*Sueldos[[#This Row],[dias del año]]</f>
        <v>73994.752146118728</v>
      </c>
      <c r="U222" s="1">
        <f>Sueldos[[#This Row],[3 meses de sueldo]]+Sueldos[[#This Row],[20 dias por año]]</f>
        <v>205812.95214611874</v>
      </c>
    </row>
    <row r="223" spans="1:21" x14ac:dyDescent="0.3">
      <c r="A223" t="s">
        <v>1096</v>
      </c>
      <c r="B223" t="s">
        <v>880</v>
      </c>
      <c r="C223" t="s">
        <v>20</v>
      </c>
      <c r="D223" s="10">
        <v>40913</v>
      </c>
      <c r="E223" t="s">
        <v>18</v>
      </c>
      <c r="F223">
        <v>3</v>
      </c>
      <c r="G223" s="1">
        <v>9159</v>
      </c>
      <c r="H223" s="1">
        <v>824.31</v>
      </c>
      <c r="I223" s="1">
        <v>274.77</v>
      </c>
      <c r="J223" s="1">
        <v>1373.85</v>
      </c>
      <c r="K223" s="1">
        <v>2472.9300000000003</v>
      </c>
      <c r="L223" s="1">
        <v>3663.6000000000004</v>
      </c>
      <c r="M223" s="1">
        <f>SUM(Sueldos[[#This Row],[Salario Base]:[Bono General]])</f>
        <v>17768.46</v>
      </c>
      <c r="N223" s="1">
        <f>SUMPRODUCT(Sueldos[[#This Row],[Salario Base]:[Bono General]]*Porcentajes[])</f>
        <v>734.55179999999996</v>
      </c>
      <c r="O223" s="1">
        <f>Sueldos[[#This Row],[Aumento Mexicano]]*2</f>
        <v>1469.1035999999999</v>
      </c>
      <c r="P223" s="1">
        <f>IF(Sueldos[[#This Row],[Calificación]]&gt;=4,Sueldos[[#This Row],[Aumento Mexicano]]*2,0)</f>
        <v>0</v>
      </c>
      <c r="Q223" s="1">
        <f>Sueldos[[#This Row],[Sueldo total]]*3</f>
        <v>53305.38</v>
      </c>
      <c r="R223" s="9">
        <f>(43102-Sueldos[[#This Row],[Fecha de Contratación]])/365</f>
        <v>5.9972602739726026</v>
      </c>
      <c r="S223" s="1">
        <f>Sueldos[[#This Row],[Sueldo total]]/30</f>
        <v>592.28199999999993</v>
      </c>
      <c r="T223" s="1">
        <f>Sueldos[[#This Row],[Salario diario]]*20*Sueldos[[#This Row],[dias del año]]</f>
        <v>71041.386191780824</v>
      </c>
      <c r="U223" s="1">
        <f>Sueldos[[#This Row],[3 meses de sueldo]]+Sueldos[[#This Row],[20 dias por año]]</f>
        <v>124346.76619178083</v>
      </c>
    </row>
    <row r="224" spans="1:21" x14ac:dyDescent="0.3">
      <c r="A224" t="s">
        <v>1097</v>
      </c>
      <c r="B224" t="s">
        <v>898</v>
      </c>
      <c r="C224" t="s">
        <v>186</v>
      </c>
      <c r="D224" s="10">
        <v>40814</v>
      </c>
      <c r="E224" t="s">
        <v>27</v>
      </c>
      <c r="F224">
        <v>3</v>
      </c>
      <c r="G224" s="1">
        <v>17627</v>
      </c>
      <c r="H224" s="1">
        <v>1057.6199999999999</v>
      </c>
      <c r="I224" s="1">
        <v>352.54</v>
      </c>
      <c r="J224" s="1">
        <v>1057.6199999999999</v>
      </c>
      <c r="K224" s="1">
        <v>6521.99</v>
      </c>
      <c r="L224" s="1">
        <v>5816.91</v>
      </c>
      <c r="M224" s="1">
        <f>SUM(Sueldos[[#This Row],[Salario Base]:[Bono General]])</f>
        <v>32433.679999999997</v>
      </c>
      <c r="N224" s="1">
        <f>SUMPRODUCT(Sueldos[[#This Row],[Salario Base]:[Bono General]]*Porcentajes[])</f>
        <v>1262.0931999999998</v>
      </c>
      <c r="O224" s="1">
        <f>Sueldos[[#This Row],[Aumento Mexicano]]*2</f>
        <v>2524.1863999999996</v>
      </c>
      <c r="P224" s="1">
        <f>IF(Sueldos[[#This Row],[Calificación]]&gt;=4,Sueldos[[#This Row],[Aumento Mexicano]]*2,0)</f>
        <v>0</v>
      </c>
      <c r="Q224" s="1">
        <f>Sueldos[[#This Row],[Sueldo total]]*3</f>
        <v>97301.04</v>
      </c>
      <c r="R224" s="9">
        <f>(43102-Sueldos[[#This Row],[Fecha de Contratación]])/365</f>
        <v>6.2684931506849315</v>
      </c>
      <c r="S224" s="1">
        <f>Sueldos[[#This Row],[Sueldo total]]/30</f>
        <v>1081.1226666666666</v>
      </c>
      <c r="T224" s="1">
        <f>Sueldos[[#This Row],[Salario diario]]*20*Sueldos[[#This Row],[dias del año]]</f>
        <v>135540.20062100457</v>
      </c>
      <c r="U224" s="1">
        <f>Sueldos[[#This Row],[3 meses de sueldo]]+Sueldos[[#This Row],[20 dias por año]]</f>
        <v>232841.24062100454</v>
      </c>
    </row>
    <row r="225" spans="1:21" x14ac:dyDescent="0.3">
      <c r="A225" t="s">
        <v>1098</v>
      </c>
      <c r="B225" t="s">
        <v>880</v>
      </c>
      <c r="C225" t="s">
        <v>84</v>
      </c>
      <c r="D225" s="10">
        <v>42601</v>
      </c>
      <c r="E225" t="s">
        <v>27</v>
      </c>
      <c r="F225">
        <v>2</v>
      </c>
      <c r="G225" s="1">
        <v>15008.4</v>
      </c>
      <c r="H225" s="1">
        <v>750.42000000000007</v>
      </c>
      <c r="I225" s="1">
        <v>600.33600000000001</v>
      </c>
      <c r="J225" s="1">
        <v>2101.1759999999999</v>
      </c>
      <c r="K225" s="1">
        <v>5703.192</v>
      </c>
      <c r="L225" s="1">
        <v>4502.5199999999995</v>
      </c>
      <c r="M225" s="1">
        <f>SUM(Sueldos[[#This Row],[Salario Base]:[Bono General]])</f>
        <v>28666.043999999998</v>
      </c>
      <c r="N225" s="1">
        <f>SUMPRODUCT(Sueldos[[#This Row],[Salario Base]:[Bono General]]*Porcentajes[])</f>
        <v>1110.6215999999999</v>
      </c>
      <c r="O225" s="1">
        <f>Sueldos[[#This Row],[Aumento Mexicano]]*2</f>
        <v>2221.2431999999999</v>
      </c>
      <c r="P225" s="1">
        <f>IF(Sueldos[[#This Row],[Calificación]]&gt;=4,Sueldos[[#This Row],[Aumento Mexicano]]*2,0)</f>
        <v>0</v>
      </c>
      <c r="Q225" s="1">
        <f>Sueldos[[#This Row],[Sueldo total]]*3</f>
        <v>85998.131999999998</v>
      </c>
      <c r="R225" s="9">
        <f>(43102-Sueldos[[#This Row],[Fecha de Contratación]])/365</f>
        <v>1.3726027397260274</v>
      </c>
      <c r="S225" s="1">
        <f>Sueldos[[#This Row],[Sueldo total]]/30</f>
        <v>955.5347999999999</v>
      </c>
      <c r="T225" s="1">
        <f>Sueldos[[#This Row],[Salario diario]]*20*Sueldos[[#This Row],[dias del año]]</f>
        <v>26231.393687671229</v>
      </c>
      <c r="U225" s="1">
        <f>Sueldos[[#This Row],[3 meses de sueldo]]+Sueldos[[#This Row],[20 dias por año]]</f>
        <v>112229.52568767122</v>
      </c>
    </row>
    <row r="226" spans="1:21" x14ac:dyDescent="0.3">
      <c r="A226" t="s">
        <v>1099</v>
      </c>
      <c r="B226" t="s">
        <v>898</v>
      </c>
      <c r="C226" t="s">
        <v>160</v>
      </c>
      <c r="D226" s="10">
        <v>40798</v>
      </c>
      <c r="E226" t="s">
        <v>18</v>
      </c>
      <c r="F226">
        <v>2</v>
      </c>
      <c r="G226" s="1">
        <v>8252.1</v>
      </c>
      <c r="H226" s="1">
        <v>660.16800000000001</v>
      </c>
      <c r="I226" s="1">
        <v>660.16800000000001</v>
      </c>
      <c r="J226" s="1">
        <v>82.521000000000001</v>
      </c>
      <c r="K226" s="1">
        <v>3053.277</v>
      </c>
      <c r="L226" s="1">
        <v>2723.1930000000002</v>
      </c>
      <c r="M226" s="1">
        <f>SUM(Sueldos[[#This Row],[Salario Base]:[Bono General]])</f>
        <v>15431.427</v>
      </c>
      <c r="N226" s="1">
        <f>SUMPRODUCT(Sueldos[[#This Row],[Salario Base]:[Bono General]]*Porcentajes[])</f>
        <v>599.92767000000003</v>
      </c>
      <c r="O226" s="1">
        <f>Sueldos[[#This Row],[Aumento Mexicano]]*2</f>
        <v>1199.8553400000001</v>
      </c>
      <c r="P226" s="1">
        <f>IF(Sueldos[[#This Row],[Calificación]]&gt;=4,Sueldos[[#This Row],[Aumento Mexicano]]*2,0)</f>
        <v>0</v>
      </c>
      <c r="Q226" s="1">
        <f>Sueldos[[#This Row],[Sueldo total]]*3</f>
        <v>46294.281000000003</v>
      </c>
      <c r="R226" s="9">
        <f>(43102-Sueldos[[#This Row],[Fecha de Contratación]])/365</f>
        <v>6.3123287671232875</v>
      </c>
      <c r="S226" s="1">
        <f>Sueldos[[#This Row],[Sueldo total]]/30</f>
        <v>514.3809</v>
      </c>
      <c r="T226" s="1">
        <f>Sueldos[[#This Row],[Salario diario]]*20*Sueldos[[#This Row],[dias del año]]</f>
        <v>64938.827046575345</v>
      </c>
      <c r="U226" s="1">
        <f>Sueldos[[#This Row],[3 meses de sueldo]]+Sueldos[[#This Row],[20 dias por año]]</f>
        <v>111233.10804657535</v>
      </c>
    </row>
    <row r="227" spans="1:21" x14ac:dyDescent="0.3">
      <c r="A227" t="s">
        <v>310</v>
      </c>
      <c r="B227" t="s">
        <v>883</v>
      </c>
      <c r="C227" t="s">
        <v>221</v>
      </c>
      <c r="D227" s="10">
        <v>42998</v>
      </c>
      <c r="E227" t="s">
        <v>27</v>
      </c>
      <c r="F227">
        <v>3</v>
      </c>
      <c r="G227" s="1">
        <v>14236</v>
      </c>
      <c r="H227" s="1">
        <v>1423.6000000000001</v>
      </c>
      <c r="I227" s="1">
        <v>1708.32</v>
      </c>
      <c r="J227" s="1">
        <v>854.16</v>
      </c>
      <c r="K227" s="1">
        <v>3701.36</v>
      </c>
      <c r="L227" s="1">
        <v>5124.96</v>
      </c>
      <c r="M227" s="1">
        <f>SUM(Sueldos[[#This Row],[Salario Base]:[Bono General]])</f>
        <v>27048.400000000001</v>
      </c>
      <c r="N227" s="1">
        <f>SUMPRODUCT(Sueldos[[#This Row],[Salario Base]:[Bono General]]*Porcentajes[])</f>
        <v>1093.3247999999999</v>
      </c>
      <c r="O227" s="1">
        <f>Sueldos[[#This Row],[Aumento Mexicano]]*2</f>
        <v>2186.6495999999997</v>
      </c>
      <c r="P227" s="1">
        <f>IF(Sueldos[[#This Row],[Calificación]]&gt;=4,Sueldos[[#This Row],[Aumento Mexicano]]*2,0)</f>
        <v>0</v>
      </c>
      <c r="Q227" s="1">
        <f>Sueldos[[#This Row],[Sueldo total]]*3</f>
        <v>81145.200000000012</v>
      </c>
      <c r="R227" s="9">
        <f>(43102-Sueldos[[#This Row],[Fecha de Contratación]])/365</f>
        <v>0.28493150684931506</v>
      </c>
      <c r="S227" s="1">
        <f>Sueldos[[#This Row],[Sueldo total]]/30</f>
        <v>901.61333333333334</v>
      </c>
      <c r="T227" s="1">
        <f>Sueldos[[#This Row],[Salario diario]]*20*Sueldos[[#This Row],[dias del año]]</f>
        <v>5137.9609132420092</v>
      </c>
      <c r="U227" s="1">
        <f>Sueldos[[#This Row],[3 meses de sueldo]]+Sueldos[[#This Row],[20 dias por año]]</f>
        <v>86283.160913242027</v>
      </c>
    </row>
    <row r="228" spans="1:21" x14ac:dyDescent="0.3">
      <c r="A228" t="s">
        <v>979</v>
      </c>
      <c r="B228" t="s">
        <v>898</v>
      </c>
      <c r="C228" t="s">
        <v>75</v>
      </c>
      <c r="D228" s="10">
        <v>42433</v>
      </c>
      <c r="E228" t="s">
        <v>18</v>
      </c>
      <c r="F228">
        <v>2</v>
      </c>
      <c r="G228" s="1">
        <v>8552.7000000000007</v>
      </c>
      <c r="H228" s="1">
        <v>598.68900000000008</v>
      </c>
      <c r="I228" s="1">
        <v>256.58100000000002</v>
      </c>
      <c r="J228" s="1">
        <v>855.2700000000001</v>
      </c>
      <c r="K228" s="1">
        <v>3421.0800000000004</v>
      </c>
      <c r="L228" s="1">
        <v>2993.4450000000002</v>
      </c>
      <c r="M228" s="1">
        <f>SUM(Sueldos[[#This Row],[Salario Base]:[Bono General]])</f>
        <v>16677.765000000003</v>
      </c>
      <c r="N228" s="1">
        <f>SUMPRODUCT(Sueldos[[#This Row],[Salario Base]:[Bono General]]*Porcentajes[])</f>
        <v>657.70263000000011</v>
      </c>
      <c r="O228" s="1">
        <f>Sueldos[[#This Row],[Aumento Mexicano]]*2</f>
        <v>1315.4052600000002</v>
      </c>
      <c r="P228" s="1">
        <f>IF(Sueldos[[#This Row],[Calificación]]&gt;=4,Sueldos[[#This Row],[Aumento Mexicano]]*2,0)</f>
        <v>0</v>
      </c>
      <c r="Q228" s="1">
        <f>Sueldos[[#This Row],[Sueldo total]]*3</f>
        <v>50033.295000000013</v>
      </c>
      <c r="R228" s="9">
        <f>(43102-Sueldos[[#This Row],[Fecha de Contratación]])/365</f>
        <v>1.832876712328767</v>
      </c>
      <c r="S228" s="1">
        <f>Sueldos[[#This Row],[Sueldo total]]/30</f>
        <v>555.92550000000006</v>
      </c>
      <c r="T228" s="1">
        <f>Sueldos[[#This Row],[Salario diario]]*20*Sueldos[[#This Row],[dias del año]]</f>
        <v>20378.858054794524</v>
      </c>
      <c r="U228" s="1">
        <f>Sueldos[[#This Row],[3 meses de sueldo]]+Sueldos[[#This Row],[20 dias por año]]</f>
        <v>70412.153054794529</v>
      </c>
    </row>
    <row r="229" spans="1:21" x14ac:dyDescent="0.3">
      <c r="A229" t="s">
        <v>1100</v>
      </c>
      <c r="B229" t="s">
        <v>880</v>
      </c>
      <c r="C229" t="s">
        <v>63</v>
      </c>
      <c r="D229" s="10">
        <v>42967</v>
      </c>
      <c r="E229" t="s">
        <v>15</v>
      </c>
      <c r="F229">
        <v>3</v>
      </c>
      <c r="G229" s="1">
        <v>25374</v>
      </c>
      <c r="H229" s="1">
        <v>2029.92</v>
      </c>
      <c r="I229" s="1">
        <v>507.48</v>
      </c>
      <c r="J229" s="1">
        <v>1014.96</v>
      </c>
      <c r="K229" s="1">
        <v>6597.24</v>
      </c>
      <c r="L229" s="1">
        <v>9134.64</v>
      </c>
      <c r="M229" s="1">
        <f>SUM(Sueldos[[#This Row],[Salario Base]:[Bono General]])</f>
        <v>44658.239999999998</v>
      </c>
      <c r="N229" s="1">
        <f>SUMPRODUCT(Sueldos[[#This Row],[Salario Base]:[Bono General]]*Porcentajes[])</f>
        <v>1791.4044000000001</v>
      </c>
      <c r="O229" s="1">
        <f>Sueldos[[#This Row],[Aumento Mexicano]]*2</f>
        <v>3582.8088000000002</v>
      </c>
      <c r="P229" s="1">
        <f>IF(Sueldos[[#This Row],[Calificación]]&gt;=4,Sueldos[[#This Row],[Aumento Mexicano]]*2,0)</f>
        <v>0</v>
      </c>
      <c r="Q229" s="1">
        <f>Sueldos[[#This Row],[Sueldo total]]*3</f>
        <v>133974.72</v>
      </c>
      <c r="R229" s="9">
        <f>(43102-Sueldos[[#This Row],[Fecha de Contratación]])/365</f>
        <v>0.36986301369863012</v>
      </c>
      <c r="S229" s="1">
        <f>Sueldos[[#This Row],[Sueldo total]]/30</f>
        <v>1488.6079999999999</v>
      </c>
      <c r="T229" s="1">
        <f>Sueldos[[#This Row],[Salario diario]]*20*Sueldos[[#This Row],[dias del año]]</f>
        <v>11011.620821917808</v>
      </c>
      <c r="U229" s="1">
        <f>Sueldos[[#This Row],[3 meses de sueldo]]+Sueldos[[#This Row],[20 dias por año]]</f>
        <v>144986.34082191781</v>
      </c>
    </row>
    <row r="230" spans="1:21" x14ac:dyDescent="0.3">
      <c r="A230" t="s">
        <v>1101</v>
      </c>
      <c r="B230" t="s">
        <v>898</v>
      </c>
      <c r="C230" t="s">
        <v>100</v>
      </c>
      <c r="D230" s="10">
        <v>42451</v>
      </c>
      <c r="E230" t="s">
        <v>27</v>
      </c>
      <c r="F230">
        <v>5</v>
      </c>
      <c r="G230" s="1">
        <v>24586.25</v>
      </c>
      <c r="H230" s="1">
        <v>1966.9</v>
      </c>
      <c r="I230" s="1">
        <v>3442.0750000000003</v>
      </c>
      <c r="J230" s="1">
        <v>1966.9</v>
      </c>
      <c r="K230" s="1">
        <v>6146.5625</v>
      </c>
      <c r="L230" s="1">
        <v>8605.1875</v>
      </c>
      <c r="M230" s="1">
        <f>SUM(Sueldos[[#This Row],[Salario Base]:[Bono General]])</f>
        <v>46713.875</v>
      </c>
      <c r="N230" s="1">
        <f>SUMPRODUCT(Sueldos[[#This Row],[Salario Base]:[Bono General]]*Porcentajes[])</f>
        <v>1878.3895</v>
      </c>
      <c r="O230" s="1">
        <f>Sueldos[[#This Row],[Aumento Mexicano]]*2</f>
        <v>3756.779</v>
      </c>
      <c r="P230" s="1">
        <f>IF(Sueldos[[#This Row],[Calificación]]&gt;=4,Sueldos[[#This Row],[Aumento Mexicano]]*2,0)</f>
        <v>3756.779</v>
      </c>
      <c r="Q230" s="1">
        <f>Sueldos[[#This Row],[Sueldo total]]*3</f>
        <v>140141.625</v>
      </c>
      <c r="R230" s="9">
        <f>(43102-Sueldos[[#This Row],[Fecha de Contratación]])/365</f>
        <v>1.7835616438356163</v>
      </c>
      <c r="S230" s="1">
        <f>Sueldos[[#This Row],[Sueldo total]]/30</f>
        <v>1557.1291666666666</v>
      </c>
      <c r="T230" s="1">
        <f>Sueldos[[#This Row],[Salario diario]]*20*Sueldos[[#This Row],[dias del año]]</f>
        <v>55544.717123287664</v>
      </c>
      <c r="U230" s="1">
        <f>Sueldos[[#This Row],[3 meses de sueldo]]+Sueldos[[#This Row],[20 dias por año]]</f>
        <v>195686.34212328767</v>
      </c>
    </row>
    <row r="231" spans="1:21" x14ac:dyDescent="0.3">
      <c r="A231" t="s">
        <v>1102</v>
      </c>
      <c r="B231" t="s">
        <v>926</v>
      </c>
      <c r="C231" t="s">
        <v>166</v>
      </c>
      <c r="D231" s="10">
        <v>40846</v>
      </c>
      <c r="E231" t="s">
        <v>50</v>
      </c>
      <c r="F231">
        <v>2</v>
      </c>
      <c r="G231" s="1">
        <v>38324.700000000004</v>
      </c>
      <c r="H231" s="1">
        <v>3449.2230000000004</v>
      </c>
      <c r="I231" s="1">
        <v>3832.4700000000007</v>
      </c>
      <c r="J231" s="1">
        <v>4215.7170000000006</v>
      </c>
      <c r="K231" s="1">
        <v>11114.163</v>
      </c>
      <c r="L231" s="1">
        <v>13030.398000000003</v>
      </c>
      <c r="M231" s="1">
        <f>SUM(Sueldos[[#This Row],[Salario Base]:[Bono General]])</f>
        <v>73966.671000000002</v>
      </c>
      <c r="N231" s="1">
        <f>SUMPRODUCT(Sueldos[[#This Row],[Salario Base]:[Bono General]]*Porcentajes[])</f>
        <v>2966.3317800000004</v>
      </c>
      <c r="O231" s="1">
        <f>Sueldos[[#This Row],[Aumento Mexicano]]*2</f>
        <v>5932.6635600000009</v>
      </c>
      <c r="P231" s="1">
        <f>IF(Sueldos[[#This Row],[Calificación]]&gt;=4,Sueldos[[#This Row],[Aumento Mexicano]]*2,0)</f>
        <v>0</v>
      </c>
      <c r="Q231" s="1">
        <f>Sueldos[[#This Row],[Sueldo total]]*3</f>
        <v>221900.01300000001</v>
      </c>
      <c r="R231" s="9">
        <f>(43102-Sueldos[[#This Row],[Fecha de Contratación]])/365</f>
        <v>6.1808219178082195</v>
      </c>
      <c r="S231" s="1">
        <f>Sueldos[[#This Row],[Sueldo total]]/30</f>
        <v>2465.5556999999999</v>
      </c>
      <c r="T231" s="1">
        <f>Sueldos[[#This Row],[Salario diario]]*20*Sueldos[[#This Row],[dias del año]]</f>
        <v>304783.21420273976</v>
      </c>
      <c r="U231" s="1">
        <f>Sueldos[[#This Row],[3 meses de sueldo]]+Sueldos[[#This Row],[20 dias por año]]</f>
        <v>526683.2272027398</v>
      </c>
    </row>
    <row r="232" spans="1:21" x14ac:dyDescent="0.3">
      <c r="A232" t="s">
        <v>1103</v>
      </c>
      <c r="B232" t="s">
        <v>898</v>
      </c>
      <c r="C232" t="s">
        <v>59</v>
      </c>
      <c r="D232" s="10">
        <v>42405</v>
      </c>
      <c r="E232" t="s">
        <v>27</v>
      </c>
      <c r="F232">
        <v>4</v>
      </c>
      <c r="G232" s="1">
        <v>16841</v>
      </c>
      <c r="H232" s="1">
        <v>1178.8700000000001</v>
      </c>
      <c r="I232" s="1">
        <v>1852.51</v>
      </c>
      <c r="J232" s="1">
        <v>336.82</v>
      </c>
      <c r="K232" s="1">
        <v>4547.0700000000006</v>
      </c>
      <c r="L232" s="1">
        <v>5894.3499999999995</v>
      </c>
      <c r="M232" s="1">
        <f>SUM(Sueldos[[#This Row],[Salario Base]:[Bono General]])</f>
        <v>30650.619999999995</v>
      </c>
      <c r="N232" s="1">
        <f>SUMPRODUCT(Sueldos[[#This Row],[Salario Base]:[Bono General]]*Porcentajes[])</f>
        <v>1215.9202</v>
      </c>
      <c r="O232" s="1">
        <f>Sueldos[[#This Row],[Aumento Mexicano]]*2</f>
        <v>2431.8404</v>
      </c>
      <c r="P232" s="1">
        <f>IF(Sueldos[[#This Row],[Calificación]]&gt;=4,Sueldos[[#This Row],[Aumento Mexicano]]*2,0)</f>
        <v>2431.8404</v>
      </c>
      <c r="Q232" s="1">
        <f>Sueldos[[#This Row],[Sueldo total]]*3</f>
        <v>91951.859999999986</v>
      </c>
      <c r="R232" s="9">
        <f>(43102-Sueldos[[#This Row],[Fecha de Contratación]])/365</f>
        <v>1.9095890410958904</v>
      </c>
      <c r="S232" s="1">
        <f>Sueldos[[#This Row],[Sueldo total]]/30</f>
        <v>1021.6873333333332</v>
      </c>
      <c r="T232" s="1">
        <f>Sueldos[[#This Row],[Salario diario]]*20*Sueldos[[#This Row],[dias del año]]</f>
        <v>39020.058703196337</v>
      </c>
      <c r="U232" s="1">
        <f>Sueldos[[#This Row],[3 meses de sueldo]]+Sueldos[[#This Row],[20 dias por año]]</f>
        <v>130971.91870319632</v>
      </c>
    </row>
    <row r="233" spans="1:21" x14ac:dyDescent="0.3">
      <c r="A233" t="s">
        <v>1104</v>
      </c>
      <c r="B233" t="s">
        <v>880</v>
      </c>
      <c r="C233" t="s">
        <v>290</v>
      </c>
      <c r="D233" s="10">
        <v>41058</v>
      </c>
      <c r="E233" t="s">
        <v>15</v>
      </c>
      <c r="F233">
        <v>4</v>
      </c>
      <c r="G233" s="1">
        <v>30627.300000000003</v>
      </c>
      <c r="H233" s="1">
        <v>1837.6380000000001</v>
      </c>
      <c r="I233" s="1">
        <v>3675.2760000000003</v>
      </c>
      <c r="J233" s="1">
        <v>306.27300000000002</v>
      </c>
      <c r="K233" s="1">
        <v>11332.101000000001</v>
      </c>
      <c r="L233" s="1">
        <v>9800.7360000000008</v>
      </c>
      <c r="M233" s="1">
        <f>SUM(Sueldos[[#This Row],[Salario Base]:[Bono General]])</f>
        <v>57579.324000000008</v>
      </c>
      <c r="N233" s="1">
        <f>SUMPRODUCT(Sueldos[[#This Row],[Salario Base]:[Bono General]]*Porcentajes[])</f>
        <v>2217.4165200000002</v>
      </c>
      <c r="O233" s="1">
        <f>Sueldos[[#This Row],[Aumento Mexicano]]*2</f>
        <v>4434.8330400000004</v>
      </c>
      <c r="P233" s="1">
        <f>IF(Sueldos[[#This Row],[Calificación]]&gt;=4,Sueldos[[#This Row],[Aumento Mexicano]]*2,0)</f>
        <v>4434.8330400000004</v>
      </c>
      <c r="Q233" s="1">
        <f>Sueldos[[#This Row],[Sueldo total]]*3</f>
        <v>172737.97200000001</v>
      </c>
      <c r="R233" s="9">
        <f>(43102-Sueldos[[#This Row],[Fecha de Contratación]])/365</f>
        <v>5.6</v>
      </c>
      <c r="S233" s="1">
        <f>Sueldos[[#This Row],[Sueldo total]]/30</f>
        <v>1919.3108000000002</v>
      </c>
      <c r="T233" s="1">
        <f>Sueldos[[#This Row],[Salario diario]]*20*Sueldos[[#This Row],[dias del año]]</f>
        <v>214962.80959999998</v>
      </c>
      <c r="U233" s="1">
        <f>Sueldos[[#This Row],[3 meses de sueldo]]+Sueldos[[#This Row],[20 dias por año]]</f>
        <v>387700.78159999999</v>
      </c>
    </row>
    <row r="234" spans="1:21" x14ac:dyDescent="0.3">
      <c r="A234" t="s">
        <v>1105</v>
      </c>
      <c r="B234" t="s">
        <v>883</v>
      </c>
      <c r="C234" t="s">
        <v>921</v>
      </c>
      <c r="D234" s="10">
        <v>42594</v>
      </c>
      <c r="E234" t="s">
        <v>18</v>
      </c>
      <c r="F234">
        <v>2</v>
      </c>
      <c r="G234" s="1">
        <v>11583.9</v>
      </c>
      <c r="H234" s="1">
        <v>810.87300000000005</v>
      </c>
      <c r="I234" s="1">
        <v>1274.229</v>
      </c>
      <c r="J234" s="1">
        <v>1158.3900000000001</v>
      </c>
      <c r="K234" s="1">
        <v>4401.8819999999996</v>
      </c>
      <c r="L234" s="1">
        <v>3475.1699999999996</v>
      </c>
      <c r="M234" s="1">
        <f>SUM(Sueldos[[#This Row],[Salario Base]:[Bono General]])</f>
        <v>22704.443999999996</v>
      </c>
      <c r="N234" s="1">
        <f>SUMPRODUCT(Sueldos[[#This Row],[Salario Base]:[Bono General]]*Porcentajes[])</f>
        <v>880.37639999999999</v>
      </c>
      <c r="O234" s="1">
        <f>Sueldos[[#This Row],[Aumento Mexicano]]*2</f>
        <v>1760.7528</v>
      </c>
      <c r="P234" s="1">
        <f>IF(Sueldos[[#This Row],[Calificación]]&gt;=4,Sueldos[[#This Row],[Aumento Mexicano]]*2,0)</f>
        <v>0</v>
      </c>
      <c r="Q234" s="1">
        <f>Sueldos[[#This Row],[Sueldo total]]*3</f>
        <v>68113.331999999995</v>
      </c>
      <c r="R234" s="9">
        <f>(43102-Sueldos[[#This Row],[Fecha de Contratación]])/365</f>
        <v>1.3917808219178083</v>
      </c>
      <c r="S234" s="1">
        <f>Sueldos[[#This Row],[Sueldo total]]/30</f>
        <v>756.81479999999988</v>
      </c>
      <c r="T234" s="1">
        <f>Sueldos[[#This Row],[Salario diario]]*20*Sueldos[[#This Row],[dias del año]]</f>
        <v>21066.406487671233</v>
      </c>
      <c r="U234" s="1">
        <f>Sueldos[[#This Row],[3 meses de sueldo]]+Sueldos[[#This Row],[20 dias por año]]</f>
        <v>89179.738487671231</v>
      </c>
    </row>
    <row r="235" spans="1:21" x14ac:dyDescent="0.3">
      <c r="A235" t="s">
        <v>1106</v>
      </c>
      <c r="B235" t="s">
        <v>926</v>
      </c>
      <c r="C235" t="s">
        <v>373</v>
      </c>
      <c r="D235" s="10">
        <v>42318</v>
      </c>
      <c r="E235" t="s">
        <v>15</v>
      </c>
      <c r="F235">
        <v>3</v>
      </c>
      <c r="G235" s="1">
        <v>32205</v>
      </c>
      <c r="H235" s="1">
        <v>2576.4</v>
      </c>
      <c r="I235" s="1">
        <v>3220.5</v>
      </c>
      <c r="J235" s="1">
        <v>3220.5</v>
      </c>
      <c r="K235" s="1">
        <v>8373.3000000000011</v>
      </c>
      <c r="L235" s="1">
        <v>8051.25</v>
      </c>
      <c r="M235" s="1">
        <f>SUM(Sueldos[[#This Row],[Salario Base]:[Bono General]])</f>
        <v>57646.950000000004</v>
      </c>
      <c r="N235" s="1">
        <f>SUMPRODUCT(Sueldos[[#This Row],[Salario Base]:[Bono General]]*Porcentajes[])</f>
        <v>2225.3654999999999</v>
      </c>
      <c r="O235" s="1">
        <f>Sueldos[[#This Row],[Aumento Mexicano]]*2</f>
        <v>4450.7309999999998</v>
      </c>
      <c r="P235" s="1">
        <f>IF(Sueldos[[#This Row],[Calificación]]&gt;=4,Sueldos[[#This Row],[Aumento Mexicano]]*2,0)</f>
        <v>0</v>
      </c>
      <c r="Q235" s="1">
        <f>Sueldos[[#This Row],[Sueldo total]]*3</f>
        <v>172940.85</v>
      </c>
      <c r="R235" s="9">
        <f>(43102-Sueldos[[#This Row],[Fecha de Contratación]])/365</f>
        <v>2.1479452054794521</v>
      </c>
      <c r="S235" s="1">
        <f>Sueldos[[#This Row],[Sueldo total]]/30</f>
        <v>1921.5650000000001</v>
      </c>
      <c r="T235" s="1">
        <f>Sueldos[[#This Row],[Salario diario]]*20*Sueldos[[#This Row],[dias del año]]</f>
        <v>82548.326575342478</v>
      </c>
      <c r="U235" s="1">
        <f>Sueldos[[#This Row],[3 meses de sueldo]]+Sueldos[[#This Row],[20 dias por año]]</f>
        <v>255489.17657534248</v>
      </c>
    </row>
    <row r="236" spans="1:21" x14ac:dyDescent="0.3">
      <c r="A236" t="s">
        <v>1107</v>
      </c>
      <c r="B236" t="s">
        <v>880</v>
      </c>
      <c r="C236" t="s">
        <v>137</v>
      </c>
      <c r="D236" s="10">
        <v>42819</v>
      </c>
      <c r="E236" t="s">
        <v>53</v>
      </c>
      <c r="F236">
        <v>4</v>
      </c>
      <c r="G236" s="1">
        <v>72135.8</v>
      </c>
      <c r="H236" s="1">
        <v>5049.5060000000003</v>
      </c>
      <c r="I236" s="1">
        <v>8656.2960000000003</v>
      </c>
      <c r="J236" s="1">
        <v>2164.0740000000001</v>
      </c>
      <c r="K236" s="1">
        <v>28132.962000000003</v>
      </c>
      <c r="L236" s="1">
        <v>18033.95</v>
      </c>
      <c r="M236" s="1">
        <f>SUM(Sueldos[[#This Row],[Salario Base]:[Bono General]])</f>
        <v>134172.58799999999</v>
      </c>
      <c r="N236" s="1">
        <f>SUMPRODUCT(Sueldos[[#This Row],[Salario Base]:[Bono General]]*Porcentajes[])</f>
        <v>5027.8652599999996</v>
      </c>
      <c r="O236" s="1">
        <f>Sueldos[[#This Row],[Aumento Mexicano]]*2</f>
        <v>10055.730519999999</v>
      </c>
      <c r="P236" s="1">
        <f>IF(Sueldos[[#This Row],[Calificación]]&gt;=4,Sueldos[[#This Row],[Aumento Mexicano]]*2,0)</f>
        <v>10055.730519999999</v>
      </c>
      <c r="Q236" s="1">
        <f>Sueldos[[#This Row],[Sueldo total]]*3</f>
        <v>402517.76399999997</v>
      </c>
      <c r="R236" s="9">
        <f>(43102-Sueldos[[#This Row],[Fecha de Contratación]])/365</f>
        <v>0.77534246575342469</v>
      </c>
      <c r="S236" s="1">
        <f>Sueldos[[#This Row],[Sueldo total]]/30</f>
        <v>4472.4195999999993</v>
      </c>
      <c r="T236" s="1">
        <f>Sueldos[[#This Row],[Salario diario]]*20*Sueldos[[#This Row],[dias del año]]</f>
        <v>69353.136810958895</v>
      </c>
      <c r="U236" s="1">
        <f>Sueldos[[#This Row],[3 meses de sueldo]]+Sueldos[[#This Row],[20 dias por año]]</f>
        <v>471870.90081095888</v>
      </c>
    </row>
    <row r="237" spans="1:21" x14ac:dyDescent="0.3">
      <c r="A237" t="s">
        <v>1108</v>
      </c>
      <c r="B237" t="s">
        <v>883</v>
      </c>
      <c r="C237" t="s">
        <v>182</v>
      </c>
      <c r="D237" s="10">
        <v>40557</v>
      </c>
      <c r="E237" t="s">
        <v>18</v>
      </c>
      <c r="F237">
        <v>3</v>
      </c>
      <c r="G237" s="1">
        <v>11228</v>
      </c>
      <c r="H237" s="1">
        <v>673.68</v>
      </c>
      <c r="I237" s="1">
        <v>673.68</v>
      </c>
      <c r="J237" s="1">
        <v>449.12</v>
      </c>
      <c r="K237" s="1">
        <v>3368.4</v>
      </c>
      <c r="L237" s="1">
        <v>3592.96</v>
      </c>
      <c r="M237" s="1">
        <f>SUM(Sueldos[[#This Row],[Salario Base]:[Bono General]])</f>
        <v>19985.84</v>
      </c>
      <c r="N237" s="1">
        <f>SUMPRODUCT(Sueldos[[#This Row],[Salario Base]:[Bono General]]*Porcentajes[])</f>
        <v>779.22320000000002</v>
      </c>
      <c r="O237" s="1">
        <f>Sueldos[[#This Row],[Aumento Mexicano]]*2</f>
        <v>1558.4464</v>
      </c>
      <c r="P237" s="1">
        <f>IF(Sueldos[[#This Row],[Calificación]]&gt;=4,Sueldos[[#This Row],[Aumento Mexicano]]*2,0)</f>
        <v>0</v>
      </c>
      <c r="Q237" s="1">
        <f>Sueldos[[#This Row],[Sueldo total]]*3</f>
        <v>59957.520000000004</v>
      </c>
      <c r="R237" s="9">
        <f>(43102-Sueldos[[#This Row],[Fecha de Contratación]])/365</f>
        <v>6.9726027397260273</v>
      </c>
      <c r="S237" s="1">
        <f>Sueldos[[#This Row],[Sueldo total]]/30</f>
        <v>666.19466666666665</v>
      </c>
      <c r="T237" s="1">
        <f>Sueldos[[#This Row],[Salario diario]]*20*Sueldos[[#This Row],[dias del año]]</f>
        <v>92902.215159817351</v>
      </c>
      <c r="U237" s="1">
        <f>Sueldos[[#This Row],[3 meses de sueldo]]+Sueldos[[#This Row],[20 dias por año]]</f>
        <v>152859.73515981736</v>
      </c>
    </row>
    <row r="238" spans="1:21" x14ac:dyDescent="0.3">
      <c r="A238" t="s">
        <v>1109</v>
      </c>
      <c r="B238" t="s">
        <v>883</v>
      </c>
      <c r="C238" t="s">
        <v>135</v>
      </c>
      <c r="D238" s="10">
        <v>41795</v>
      </c>
      <c r="E238" t="s">
        <v>18</v>
      </c>
      <c r="F238">
        <v>3</v>
      </c>
      <c r="G238" s="1">
        <v>11483</v>
      </c>
      <c r="H238" s="1">
        <v>803.81000000000006</v>
      </c>
      <c r="I238" s="1">
        <v>918.64</v>
      </c>
      <c r="J238" s="1">
        <v>459.32</v>
      </c>
      <c r="K238" s="1">
        <v>3559.73</v>
      </c>
      <c r="L238" s="1">
        <v>3674.56</v>
      </c>
      <c r="M238" s="1">
        <f>SUM(Sueldos[[#This Row],[Salario Base]:[Bono General]])</f>
        <v>20899.060000000001</v>
      </c>
      <c r="N238" s="1">
        <f>SUMPRODUCT(Sueldos[[#This Row],[Salario Base]:[Bono General]]*Porcentajes[])</f>
        <v>816.44130000000007</v>
      </c>
      <c r="O238" s="1">
        <f>Sueldos[[#This Row],[Aumento Mexicano]]*2</f>
        <v>1632.8826000000001</v>
      </c>
      <c r="P238" s="1">
        <f>IF(Sueldos[[#This Row],[Calificación]]&gt;=4,Sueldos[[#This Row],[Aumento Mexicano]]*2,0)</f>
        <v>0</v>
      </c>
      <c r="Q238" s="1">
        <f>Sueldos[[#This Row],[Sueldo total]]*3</f>
        <v>62697.180000000008</v>
      </c>
      <c r="R238" s="9">
        <f>(43102-Sueldos[[#This Row],[Fecha de Contratación]])/365</f>
        <v>3.580821917808219</v>
      </c>
      <c r="S238" s="1">
        <f>Sueldos[[#This Row],[Sueldo total]]/30</f>
        <v>696.63533333333339</v>
      </c>
      <c r="T238" s="1">
        <f>Sueldos[[#This Row],[Salario diario]]*20*Sueldos[[#This Row],[dias del año]]</f>
        <v>49890.541406392702</v>
      </c>
      <c r="U238" s="1">
        <f>Sueldos[[#This Row],[3 meses de sueldo]]+Sueldos[[#This Row],[20 dias por año]]</f>
        <v>112587.72140639271</v>
      </c>
    </row>
    <row r="239" spans="1:21" x14ac:dyDescent="0.3">
      <c r="A239" t="s">
        <v>1110</v>
      </c>
      <c r="B239" t="s">
        <v>880</v>
      </c>
      <c r="C239" t="s">
        <v>396</v>
      </c>
      <c r="D239" s="10">
        <v>41076</v>
      </c>
      <c r="E239" t="s">
        <v>18</v>
      </c>
      <c r="F239">
        <v>2</v>
      </c>
      <c r="G239" s="1">
        <v>11388.6</v>
      </c>
      <c r="H239" s="1">
        <v>569.43000000000006</v>
      </c>
      <c r="I239" s="1">
        <v>1252.7460000000001</v>
      </c>
      <c r="J239" s="1">
        <v>1366.6320000000001</v>
      </c>
      <c r="K239" s="1">
        <v>3188.8080000000004</v>
      </c>
      <c r="L239" s="1">
        <v>3872.1240000000003</v>
      </c>
      <c r="M239" s="1">
        <f>SUM(Sueldos[[#This Row],[Salario Base]:[Bono General]])</f>
        <v>21638.34</v>
      </c>
      <c r="N239" s="1">
        <f>SUMPRODUCT(Sueldos[[#This Row],[Salario Base]:[Bono General]]*Porcentajes[])</f>
        <v>860.97816000000012</v>
      </c>
      <c r="O239" s="1">
        <f>Sueldos[[#This Row],[Aumento Mexicano]]*2</f>
        <v>1721.9563200000002</v>
      </c>
      <c r="P239" s="1">
        <f>IF(Sueldos[[#This Row],[Calificación]]&gt;=4,Sueldos[[#This Row],[Aumento Mexicano]]*2,0)</f>
        <v>0</v>
      </c>
      <c r="Q239" s="1">
        <f>Sueldos[[#This Row],[Sueldo total]]*3</f>
        <v>64915.020000000004</v>
      </c>
      <c r="R239" s="9">
        <f>(43102-Sueldos[[#This Row],[Fecha de Contratación]])/365</f>
        <v>5.5506849315068489</v>
      </c>
      <c r="S239" s="1">
        <f>Sueldos[[#This Row],[Sueldo total]]/30</f>
        <v>721.27800000000002</v>
      </c>
      <c r="T239" s="1">
        <f>Sueldos[[#This Row],[Salario diario]]*20*Sueldos[[#This Row],[dias del año]]</f>
        <v>80071.738520547951</v>
      </c>
      <c r="U239" s="1">
        <f>Sueldos[[#This Row],[3 meses de sueldo]]+Sueldos[[#This Row],[20 dias por año]]</f>
        <v>144986.75852054794</v>
      </c>
    </row>
    <row r="240" spans="1:21" x14ac:dyDescent="0.3">
      <c r="A240" t="s">
        <v>1111</v>
      </c>
      <c r="B240" t="s">
        <v>898</v>
      </c>
      <c r="C240" t="s">
        <v>44</v>
      </c>
      <c r="D240" s="10">
        <v>42077</v>
      </c>
      <c r="E240" t="s">
        <v>27</v>
      </c>
      <c r="F240">
        <v>3</v>
      </c>
      <c r="G240" s="1">
        <v>20410</v>
      </c>
      <c r="H240" s="1">
        <v>1020.5</v>
      </c>
      <c r="I240" s="1">
        <v>1428.7</v>
      </c>
      <c r="J240" s="1">
        <v>2041</v>
      </c>
      <c r="K240" s="1">
        <v>6531.2</v>
      </c>
      <c r="L240" s="1">
        <v>6735.3</v>
      </c>
      <c r="M240" s="1">
        <f>SUM(Sueldos[[#This Row],[Salario Base]:[Bono General]])</f>
        <v>38166.700000000004</v>
      </c>
      <c r="N240" s="1">
        <f>SUMPRODUCT(Sueldos[[#This Row],[Salario Base]:[Bono General]]*Porcentajes[])</f>
        <v>1500.135</v>
      </c>
      <c r="O240" s="1">
        <f>Sueldos[[#This Row],[Aumento Mexicano]]*2</f>
        <v>3000.27</v>
      </c>
      <c r="P240" s="1">
        <f>IF(Sueldos[[#This Row],[Calificación]]&gt;=4,Sueldos[[#This Row],[Aumento Mexicano]]*2,0)</f>
        <v>0</v>
      </c>
      <c r="Q240" s="1">
        <f>Sueldos[[#This Row],[Sueldo total]]*3</f>
        <v>114500.1</v>
      </c>
      <c r="R240" s="9">
        <f>(43102-Sueldos[[#This Row],[Fecha de Contratación]])/365</f>
        <v>2.8082191780821919</v>
      </c>
      <c r="S240" s="1">
        <f>Sueldos[[#This Row],[Sueldo total]]/30</f>
        <v>1272.2233333333336</v>
      </c>
      <c r="T240" s="1">
        <f>Sueldos[[#This Row],[Salario diario]]*20*Sueldos[[#This Row],[dias del año]]</f>
        <v>71453.639269406412</v>
      </c>
      <c r="U240" s="1">
        <f>Sueldos[[#This Row],[3 meses de sueldo]]+Sueldos[[#This Row],[20 dias por año]]</f>
        <v>185953.73926940642</v>
      </c>
    </row>
    <row r="241" spans="1:21" x14ac:dyDescent="0.3">
      <c r="A241" t="s">
        <v>1112</v>
      </c>
      <c r="B241" t="s">
        <v>880</v>
      </c>
      <c r="C241" t="s">
        <v>133</v>
      </c>
      <c r="D241" s="10">
        <v>41102</v>
      </c>
      <c r="E241" t="s">
        <v>18</v>
      </c>
      <c r="F241">
        <v>3</v>
      </c>
      <c r="G241" s="1">
        <v>9275</v>
      </c>
      <c r="H241" s="1">
        <v>649.25000000000011</v>
      </c>
      <c r="I241" s="1">
        <v>556.5</v>
      </c>
      <c r="J241" s="1">
        <v>463.75</v>
      </c>
      <c r="K241" s="1">
        <v>3153.5</v>
      </c>
      <c r="L241" s="1">
        <v>3153.5</v>
      </c>
      <c r="M241" s="1">
        <f>SUM(Sueldos[[#This Row],[Salario Base]:[Bono General]])</f>
        <v>17251.5</v>
      </c>
      <c r="N241" s="1">
        <f>SUMPRODUCT(Sueldos[[#This Row],[Salario Base]:[Bono General]]*Porcentajes[])</f>
        <v>678.00249999999994</v>
      </c>
      <c r="O241" s="1">
        <f>Sueldos[[#This Row],[Aumento Mexicano]]*2</f>
        <v>1356.0049999999999</v>
      </c>
      <c r="P241" s="1">
        <f>IF(Sueldos[[#This Row],[Calificación]]&gt;=4,Sueldos[[#This Row],[Aumento Mexicano]]*2,0)</f>
        <v>0</v>
      </c>
      <c r="Q241" s="1">
        <f>Sueldos[[#This Row],[Sueldo total]]*3</f>
        <v>51754.5</v>
      </c>
      <c r="R241" s="9">
        <f>(43102-Sueldos[[#This Row],[Fecha de Contratación]])/365</f>
        <v>5.4794520547945202</v>
      </c>
      <c r="S241" s="1">
        <f>Sueldos[[#This Row],[Sueldo total]]/30</f>
        <v>575.04999999999995</v>
      </c>
      <c r="T241" s="1">
        <f>Sueldos[[#This Row],[Salario diario]]*20*Sueldos[[#This Row],[dias del año]]</f>
        <v>63019.178082191778</v>
      </c>
      <c r="U241" s="1">
        <f>Sueldos[[#This Row],[3 meses de sueldo]]+Sueldos[[#This Row],[20 dias por año]]</f>
        <v>114773.67808219178</v>
      </c>
    </row>
    <row r="242" spans="1:21" x14ac:dyDescent="0.3">
      <c r="A242" t="s">
        <v>1113</v>
      </c>
      <c r="B242" t="s">
        <v>898</v>
      </c>
      <c r="C242" t="s">
        <v>193</v>
      </c>
      <c r="D242" s="10">
        <v>42437</v>
      </c>
      <c r="E242" t="s">
        <v>15</v>
      </c>
      <c r="F242">
        <v>3</v>
      </c>
      <c r="G242" s="1">
        <v>28218</v>
      </c>
      <c r="H242" s="1">
        <v>1693.08</v>
      </c>
      <c r="I242" s="1">
        <v>2821.8</v>
      </c>
      <c r="J242" s="1">
        <v>2821.8</v>
      </c>
      <c r="K242" s="1">
        <v>11005.02</v>
      </c>
      <c r="L242" s="1">
        <v>9029.76</v>
      </c>
      <c r="M242" s="1">
        <f>SUM(Sueldos[[#This Row],[Salario Base]:[Bono General]])</f>
        <v>55589.46</v>
      </c>
      <c r="N242" s="1">
        <f>SUMPRODUCT(Sueldos[[#This Row],[Salario Base]:[Bono General]]*Porcentajes[])</f>
        <v>2164.3206</v>
      </c>
      <c r="O242" s="1">
        <f>Sueldos[[#This Row],[Aumento Mexicano]]*2</f>
        <v>4328.6412</v>
      </c>
      <c r="P242" s="1">
        <f>IF(Sueldos[[#This Row],[Calificación]]&gt;=4,Sueldos[[#This Row],[Aumento Mexicano]]*2,0)</f>
        <v>0</v>
      </c>
      <c r="Q242" s="1">
        <f>Sueldos[[#This Row],[Sueldo total]]*3</f>
        <v>166768.38</v>
      </c>
      <c r="R242" s="9">
        <f>(43102-Sueldos[[#This Row],[Fecha de Contratación]])/365</f>
        <v>1.821917808219178</v>
      </c>
      <c r="S242" s="1">
        <f>Sueldos[[#This Row],[Sueldo total]]/30</f>
        <v>1852.982</v>
      </c>
      <c r="T242" s="1">
        <f>Sueldos[[#This Row],[Salario diario]]*20*Sueldos[[#This Row],[dias del año]]</f>
        <v>67519.618082191781</v>
      </c>
      <c r="U242" s="1">
        <f>Sueldos[[#This Row],[3 meses de sueldo]]+Sueldos[[#This Row],[20 dias por año]]</f>
        <v>234287.9980821918</v>
      </c>
    </row>
    <row r="243" spans="1:21" x14ac:dyDescent="0.3">
      <c r="A243" t="s">
        <v>1114</v>
      </c>
      <c r="B243" t="s">
        <v>898</v>
      </c>
      <c r="C243" t="s">
        <v>137</v>
      </c>
      <c r="D243" s="10">
        <v>42241</v>
      </c>
      <c r="E243" t="s">
        <v>50</v>
      </c>
      <c r="F243">
        <v>3</v>
      </c>
      <c r="G243" s="1">
        <v>45104</v>
      </c>
      <c r="H243" s="1">
        <v>2706.24</v>
      </c>
      <c r="I243" s="1">
        <v>1804.16</v>
      </c>
      <c r="J243" s="1">
        <v>1353.12</v>
      </c>
      <c r="K243" s="1">
        <v>17590.560000000001</v>
      </c>
      <c r="L243" s="1">
        <v>13531.199999999999</v>
      </c>
      <c r="M243" s="1">
        <f>SUM(Sueldos[[#This Row],[Salario Base]:[Bono General]])</f>
        <v>82089.279999999999</v>
      </c>
      <c r="N243" s="1">
        <f>SUMPRODUCT(Sueldos[[#This Row],[Salario Base]:[Bono General]]*Porcentajes[])</f>
        <v>3130.2175999999999</v>
      </c>
      <c r="O243" s="1">
        <f>Sueldos[[#This Row],[Aumento Mexicano]]*2</f>
        <v>6260.4351999999999</v>
      </c>
      <c r="P243" s="1">
        <f>IF(Sueldos[[#This Row],[Calificación]]&gt;=4,Sueldos[[#This Row],[Aumento Mexicano]]*2,0)</f>
        <v>0</v>
      </c>
      <c r="Q243" s="1">
        <f>Sueldos[[#This Row],[Sueldo total]]*3</f>
        <v>246267.84</v>
      </c>
      <c r="R243" s="9">
        <f>(43102-Sueldos[[#This Row],[Fecha de Contratación]])/365</f>
        <v>2.3589041095890413</v>
      </c>
      <c r="S243" s="1">
        <f>Sueldos[[#This Row],[Sueldo total]]/30</f>
        <v>2736.3093333333331</v>
      </c>
      <c r="T243" s="1">
        <f>Sueldos[[#This Row],[Salario diario]]*20*Sueldos[[#This Row],[dias del año]]</f>
        <v>129093.82663013699</v>
      </c>
      <c r="U243" s="1">
        <f>Sueldos[[#This Row],[3 meses de sueldo]]+Sueldos[[#This Row],[20 dias por año]]</f>
        <v>375361.66663013701</v>
      </c>
    </row>
    <row r="244" spans="1:21" x14ac:dyDescent="0.3">
      <c r="A244" t="s">
        <v>1115</v>
      </c>
      <c r="B244" t="s">
        <v>880</v>
      </c>
      <c r="C244" t="s">
        <v>921</v>
      </c>
      <c r="D244" s="10">
        <v>40835</v>
      </c>
      <c r="E244" t="s">
        <v>27</v>
      </c>
      <c r="F244">
        <v>3</v>
      </c>
      <c r="G244" s="1">
        <v>16636</v>
      </c>
      <c r="H244" s="1">
        <v>1497.24</v>
      </c>
      <c r="I244" s="1">
        <v>1996.32</v>
      </c>
      <c r="J244" s="1">
        <v>1164.5200000000002</v>
      </c>
      <c r="K244" s="1">
        <v>4159</v>
      </c>
      <c r="L244" s="1">
        <v>4990.8</v>
      </c>
      <c r="M244" s="1">
        <f>SUM(Sueldos[[#This Row],[Salario Base]:[Bono General]])</f>
        <v>30443.88</v>
      </c>
      <c r="N244" s="1">
        <f>SUMPRODUCT(Sueldos[[#This Row],[Salario Base]:[Bono General]]*Porcentajes[])</f>
        <v>1201.1192000000001</v>
      </c>
      <c r="O244" s="1">
        <f>Sueldos[[#This Row],[Aumento Mexicano]]*2</f>
        <v>2402.2384000000002</v>
      </c>
      <c r="P244" s="1">
        <f>IF(Sueldos[[#This Row],[Calificación]]&gt;=4,Sueldos[[#This Row],[Aumento Mexicano]]*2,0)</f>
        <v>0</v>
      </c>
      <c r="Q244" s="1">
        <f>Sueldos[[#This Row],[Sueldo total]]*3</f>
        <v>91331.64</v>
      </c>
      <c r="R244" s="9">
        <f>(43102-Sueldos[[#This Row],[Fecha de Contratación]])/365</f>
        <v>6.2109589041095887</v>
      </c>
      <c r="S244" s="1">
        <f>Sueldos[[#This Row],[Sueldo total]]/30</f>
        <v>1014.796</v>
      </c>
      <c r="T244" s="1">
        <f>Sueldos[[#This Row],[Salario diario]]*20*Sueldos[[#This Row],[dias del año]]</f>
        <v>126057.12504109589</v>
      </c>
      <c r="U244" s="1">
        <f>Sueldos[[#This Row],[3 meses de sueldo]]+Sueldos[[#This Row],[20 dias por año]]</f>
        <v>217388.7650410959</v>
      </c>
    </row>
    <row r="245" spans="1:21" x14ac:dyDescent="0.3">
      <c r="A245" t="s">
        <v>1116</v>
      </c>
      <c r="B245" t="s">
        <v>898</v>
      </c>
      <c r="C245" t="s">
        <v>133</v>
      </c>
      <c r="D245" s="10">
        <v>40693</v>
      </c>
      <c r="E245" t="s">
        <v>115</v>
      </c>
      <c r="F245">
        <v>3</v>
      </c>
      <c r="G245" s="1">
        <v>56291</v>
      </c>
      <c r="H245" s="1">
        <v>4503.28</v>
      </c>
      <c r="I245" s="1">
        <v>2251.64</v>
      </c>
      <c r="J245" s="1">
        <v>5066.1899999999996</v>
      </c>
      <c r="K245" s="1">
        <v>15198.570000000002</v>
      </c>
      <c r="L245" s="1">
        <v>18576.030000000002</v>
      </c>
      <c r="M245" s="1">
        <f>SUM(Sueldos[[#This Row],[Salario Base]:[Bono General]])</f>
        <v>101886.71</v>
      </c>
      <c r="N245" s="1">
        <f>SUMPRODUCT(Sueldos[[#This Row],[Salario Base]:[Bono General]]*Porcentajes[])</f>
        <v>4058.5811000000003</v>
      </c>
      <c r="O245" s="1">
        <f>Sueldos[[#This Row],[Aumento Mexicano]]*2</f>
        <v>8117.1622000000007</v>
      </c>
      <c r="P245" s="1">
        <f>IF(Sueldos[[#This Row],[Calificación]]&gt;=4,Sueldos[[#This Row],[Aumento Mexicano]]*2,0)</f>
        <v>0</v>
      </c>
      <c r="Q245" s="1">
        <f>Sueldos[[#This Row],[Sueldo total]]*3</f>
        <v>305660.13</v>
      </c>
      <c r="R245" s="9">
        <f>(43102-Sueldos[[#This Row],[Fecha de Contratación]])/365</f>
        <v>6.6</v>
      </c>
      <c r="S245" s="1">
        <f>Sueldos[[#This Row],[Sueldo total]]/30</f>
        <v>3396.2236666666668</v>
      </c>
      <c r="T245" s="1">
        <f>Sueldos[[#This Row],[Salario diario]]*20*Sueldos[[#This Row],[dias del año]]</f>
        <v>448301.52399999992</v>
      </c>
      <c r="U245" s="1">
        <f>Sueldos[[#This Row],[3 meses de sueldo]]+Sueldos[[#This Row],[20 dias por año]]</f>
        <v>753961.65399999986</v>
      </c>
    </row>
    <row r="246" spans="1:21" x14ac:dyDescent="0.3">
      <c r="A246" t="s">
        <v>1117</v>
      </c>
      <c r="B246" t="s">
        <v>880</v>
      </c>
      <c r="C246" t="s">
        <v>63</v>
      </c>
      <c r="D246" s="10">
        <v>41986</v>
      </c>
      <c r="E246" t="s">
        <v>27</v>
      </c>
      <c r="F246">
        <v>2</v>
      </c>
      <c r="G246" s="1">
        <v>16945.2</v>
      </c>
      <c r="H246" s="1">
        <v>1355.616</v>
      </c>
      <c r="I246" s="1">
        <v>1525.068</v>
      </c>
      <c r="J246" s="1">
        <v>1186.1640000000002</v>
      </c>
      <c r="K246" s="1">
        <v>6100.2719999999999</v>
      </c>
      <c r="L246" s="1">
        <v>5253.0120000000006</v>
      </c>
      <c r="M246" s="1">
        <f>SUM(Sueldos[[#This Row],[Salario Base]:[Bono General]])</f>
        <v>32365.332000000002</v>
      </c>
      <c r="N246" s="1">
        <f>SUMPRODUCT(Sueldos[[#This Row],[Salario Base]:[Bono General]]*Porcentajes[])</f>
        <v>1260.72288</v>
      </c>
      <c r="O246" s="1">
        <f>Sueldos[[#This Row],[Aumento Mexicano]]*2</f>
        <v>2521.4457600000001</v>
      </c>
      <c r="P246" s="1">
        <f>IF(Sueldos[[#This Row],[Calificación]]&gt;=4,Sueldos[[#This Row],[Aumento Mexicano]]*2,0)</f>
        <v>0</v>
      </c>
      <c r="Q246" s="1">
        <f>Sueldos[[#This Row],[Sueldo total]]*3</f>
        <v>97095.996000000014</v>
      </c>
      <c r="R246" s="9">
        <f>(43102-Sueldos[[#This Row],[Fecha de Contratación]])/365</f>
        <v>3.0575342465753423</v>
      </c>
      <c r="S246" s="1">
        <f>Sueldos[[#This Row],[Sueldo total]]/30</f>
        <v>1078.8444000000002</v>
      </c>
      <c r="T246" s="1">
        <f>Sueldos[[#This Row],[Salario diario]]*20*Sueldos[[#This Row],[dias del año]]</f>
        <v>65972.073994520557</v>
      </c>
      <c r="U246" s="1">
        <f>Sueldos[[#This Row],[3 meses de sueldo]]+Sueldos[[#This Row],[20 dias por año]]</f>
        <v>163068.06999452057</v>
      </c>
    </row>
    <row r="247" spans="1:21" x14ac:dyDescent="0.3">
      <c r="A247" t="s">
        <v>1118</v>
      </c>
      <c r="B247" t="s">
        <v>898</v>
      </c>
      <c r="C247" t="s">
        <v>100</v>
      </c>
      <c r="D247" s="10">
        <v>41436</v>
      </c>
      <c r="E247" t="s">
        <v>115</v>
      </c>
      <c r="F247">
        <v>4</v>
      </c>
      <c r="G247" s="1">
        <v>49434.000000000007</v>
      </c>
      <c r="H247" s="1">
        <v>3460.380000000001</v>
      </c>
      <c r="I247" s="1">
        <v>6920.760000000002</v>
      </c>
      <c r="J247" s="1">
        <v>4943.4000000000015</v>
      </c>
      <c r="K247" s="1">
        <v>18784.920000000002</v>
      </c>
      <c r="L247" s="1">
        <v>17796.240000000002</v>
      </c>
      <c r="M247" s="1">
        <f>SUM(Sueldos[[#This Row],[Salario Base]:[Bono General]])</f>
        <v>101339.70000000001</v>
      </c>
      <c r="N247" s="1">
        <f>SUMPRODUCT(Sueldos[[#This Row],[Salario Base]:[Bono General]]*Porcentajes[])</f>
        <v>4023.9276000000004</v>
      </c>
      <c r="O247" s="1">
        <f>Sueldos[[#This Row],[Aumento Mexicano]]*2</f>
        <v>8047.8552000000009</v>
      </c>
      <c r="P247" s="1">
        <f>IF(Sueldos[[#This Row],[Calificación]]&gt;=4,Sueldos[[#This Row],[Aumento Mexicano]]*2,0)</f>
        <v>8047.8552000000009</v>
      </c>
      <c r="Q247" s="1">
        <f>Sueldos[[#This Row],[Sueldo total]]*3</f>
        <v>304019.10000000003</v>
      </c>
      <c r="R247" s="9">
        <f>(43102-Sueldos[[#This Row],[Fecha de Contratación]])/365</f>
        <v>4.5643835616438357</v>
      </c>
      <c r="S247" s="1">
        <f>Sueldos[[#This Row],[Sueldo total]]/30</f>
        <v>3377.9900000000002</v>
      </c>
      <c r="T247" s="1">
        <f>Sueldos[[#This Row],[Salario diario]]*20*Sueldos[[#This Row],[dias del año]]</f>
        <v>308368.84054794523</v>
      </c>
      <c r="U247" s="1">
        <f>Sueldos[[#This Row],[3 meses de sueldo]]+Sueldos[[#This Row],[20 dias por año]]</f>
        <v>612387.94054794521</v>
      </c>
    </row>
    <row r="248" spans="1:21" x14ac:dyDescent="0.3">
      <c r="A248" t="s">
        <v>1119</v>
      </c>
      <c r="B248" t="s">
        <v>895</v>
      </c>
      <c r="C248" t="s">
        <v>168</v>
      </c>
      <c r="D248" s="10">
        <v>42886</v>
      </c>
      <c r="E248" t="s">
        <v>18</v>
      </c>
      <c r="F248">
        <v>2</v>
      </c>
      <c r="G248" s="1">
        <v>10084.5</v>
      </c>
      <c r="H248" s="1">
        <v>1008.45</v>
      </c>
      <c r="I248" s="1">
        <v>1310.9850000000001</v>
      </c>
      <c r="J248" s="1">
        <v>302.53499999999997</v>
      </c>
      <c r="K248" s="1">
        <v>2924.5049999999997</v>
      </c>
      <c r="L248" s="1">
        <v>3932.9549999999999</v>
      </c>
      <c r="M248" s="1">
        <f>SUM(Sueldos[[#This Row],[Salario Base]:[Bono General]])</f>
        <v>19563.93</v>
      </c>
      <c r="N248" s="1">
        <f>SUMPRODUCT(Sueldos[[#This Row],[Salario Base]:[Bono General]]*Porcentajes[])</f>
        <v>793.65014999999994</v>
      </c>
      <c r="O248" s="1">
        <f>Sueldos[[#This Row],[Aumento Mexicano]]*2</f>
        <v>1587.3002999999999</v>
      </c>
      <c r="P248" s="1">
        <f>IF(Sueldos[[#This Row],[Calificación]]&gt;=4,Sueldos[[#This Row],[Aumento Mexicano]]*2,0)</f>
        <v>0</v>
      </c>
      <c r="Q248" s="1">
        <f>Sueldos[[#This Row],[Sueldo total]]*3</f>
        <v>58691.79</v>
      </c>
      <c r="R248" s="9">
        <f>(43102-Sueldos[[#This Row],[Fecha de Contratación]])/365</f>
        <v>0.59178082191780823</v>
      </c>
      <c r="S248" s="1">
        <f>Sueldos[[#This Row],[Sueldo total]]/30</f>
        <v>652.13099999999997</v>
      </c>
      <c r="T248" s="1">
        <f>Sueldos[[#This Row],[Salario diario]]*20*Sueldos[[#This Row],[dias del año]]</f>
        <v>7718.3723835616438</v>
      </c>
      <c r="U248" s="1">
        <f>Sueldos[[#This Row],[3 meses de sueldo]]+Sueldos[[#This Row],[20 dias por año]]</f>
        <v>66410.162383561648</v>
      </c>
    </row>
    <row r="249" spans="1:21" x14ac:dyDescent="0.3">
      <c r="A249" t="s">
        <v>1120</v>
      </c>
      <c r="B249" t="s">
        <v>880</v>
      </c>
      <c r="C249" t="s">
        <v>77</v>
      </c>
      <c r="D249" s="10">
        <v>40577</v>
      </c>
      <c r="E249" t="s">
        <v>115</v>
      </c>
      <c r="F249">
        <v>3</v>
      </c>
      <c r="G249" s="1">
        <v>56680</v>
      </c>
      <c r="H249" s="1">
        <v>2834</v>
      </c>
      <c r="I249" s="1">
        <v>5668</v>
      </c>
      <c r="J249" s="1">
        <v>3400.7999999999997</v>
      </c>
      <c r="K249" s="1">
        <v>20404.8</v>
      </c>
      <c r="L249" s="1">
        <v>19271.2</v>
      </c>
      <c r="M249" s="1">
        <f>SUM(Sueldos[[#This Row],[Salario Base]:[Bono General]])</f>
        <v>108258.8</v>
      </c>
      <c r="N249" s="1">
        <f>SUMPRODUCT(Sueldos[[#This Row],[Salario Base]:[Bono General]]*Porcentajes[])</f>
        <v>4228.3280000000004</v>
      </c>
      <c r="O249" s="1">
        <f>Sueldos[[#This Row],[Aumento Mexicano]]*2</f>
        <v>8456.6560000000009</v>
      </c>
      <c r="P249" s="1">
        <f>IF(Sueldos[[#This Row],[Calificación]]&gt;=4,Sueldos[[#This Row],[Aumento Mexicano]]*2,0)</f>
        <v>0</v>
      </c>
      <c r="Q249" s="1">
        <f>Sueldos[[#This Row],[Sueldo total]]*3</f>
        <v>324776.40000000002</v>
      </c>
      <c r="R249" s="9">
        <f>(43102-Sueldos[[#This Row],[Fecha de Contratación]])/365</f>
        <v>6.9178082191780819</v>
      </c>
      <c r="S249" s="1">
        <f>Sueldos[[#This Row],[Sueldo total]]/30</f>
        <v>3608.6266666666666</v>
      </c>
      <c r="T249" s="1">
        <f>Sueldos[[#This Row],[Salario diario]]*20*Sueldos[[#This Row],[dias del año]]</f>
        <v>499275.74429223739</v>
      </c>
      <c r="U249" s="1">
        <f>Sueldos[[#This Row],[3 meses de sueldo]]+Sueldos[[#This Row],[20 dias por año]]</f>
        <v>824052.14429223747</v>
      </c>
    </row>
    <row r="250" spans="1:21" x14ac:dyDescent="0.3">
      <c r="A250" t="s">
        <v>1121</v>
      </c>
      <c r="B250" t="s">
        <v>895</v>
      </c>
      <c r="C250" t="s">
        <v>67</v>
      </c>
      <c r="D250" s="10">
        <v>42554</v>
      </c>
      <c r="E250" t="s">
        <v>18</v>
      </c>
      <c r="F250">
        <v>2</v>
      </c>
      <c r="G250" s="1">
        <v>12780.9</v>
      </c>
      <c r="H250" s="1">
        <v>1022.472</v>
      </c>
      <c r="I250" s="1">
        <v>1405.8989999999999</v>
      </c>
      <c r="J250" s="1">
        <v>1150.2809999999999</v>
      </c>
      <c r="K250" s="1">
        <v>3962.0789999999997</v>
      </c>
      <c r="L250" s="1">
        <v>4984.5510000000004</v>
      </c>
      <c r="M250" s="1">
        <f>SUM(Sueldos[[#This Row],[Salario Base]:[Bono General]])</f>
        <v>25306.182000000001</v>
      </c>
      <c r="N250" s="1">
        <f>SUMPRODUCT(Sueldos[[#This Row],[Salario Base]:[Bono General]]*Porcentajes[])</f>
        <v>1026.30627</v>
      </c>
      <c r="O250" s="1">
        <f>Sueldos[[#This Row],[Aumento Mexicano]]*2</f>
        <v>2052.6125400000001</v>
      </c>
      <c r="P250" s="1">
        <f>IF(Sueldos[[#This Row],[Calificación]]&gt;=4,Sueldos[[#This Row],[Aumento Mexicano]]*2,0)</f>
        <v>0</v>
      </c>
      <c r="Q250" s="1">
        <f>Sueldos[[#This Row],[Sueldo total]]*3</f>
        <v>75918.546000000002</v>
      </c>
      <c r="R250" s="9">
        <f>(43102-Sueldos[[#This Row],[Fecha de Contratación]])/365</f>
        <v>1.5013698630136987</v>
      </c>
      <c r="S250" s="1">
        <f>Sueldos[[#This Row],[Sueldo total]]/30</f>
        <v>843.5394</v>
      </c>
      <c r="T250" s="1">
        <f>Sueldos[[#This Row],[Salario diario]]*20*Sueldos[[#This Row],[dias del año]]</f>
        <v>25329.292668493152</v>
      </c>
      <c r="U250" s="1">
        <f>Sueldos[[#This Row],[3 meses de sueldo]]+Sueldos[[#This Row],[20 dias por año]]</f>
        <v>101247.83866849315</v>
      </c>
    </row>
    <row r="251" spans="1:21" x14ac:dyDescent="0.3">
      <c r="A251" t="s">
        <v>1122</v>
      </c>
      <c r="B251" t="s">
        <v>880</v>
      </c>
      <c r="C251" t="s">
        <v>88</v>
      </c>
      <c r="D251" s="10">
        <v>40573</v>
      </c>
      <c r="E251" t="s">
        <v>18</v>
      </c>
      <c r="F251">
        <v>4</v>
      </c>
      <c r="G251" s="1">
        <v>12280.400000000001</v>
      </c>
      <c r="H251" s="1">
        <v>1228.0400000000002</v>
      </c>
      <c r="I251" s="1">
        <v>614.0200000000001</v>
      </c>
      <c r="J251" s="1">
        <v>614.0200000000001</v>
      </c>
      <c r="K251" s="1">
        <v>4666.5520000000006</v>
      </c>
      <c r="L251" s="1">
        <v>3684.1200000000003</v>
      </c>
      <c r="M251" s="1">
        <f>SUM(Sueldos[[#This Row],[Salario Base]:[Bono General]])</f>
        <v>23087.152000000002</v>
      </c>
      <c r="N251" s="1">
        <f>SUMPRODUCT(Sueldos[[#This Row],[Salario Base]:[Bono General]]*Porcentajes[])</f>
        <v>895.24116000000015</v>
      </c>
      <c r="O251" s="1">
        <f>Sueldos[[#This Row],[Aumento Mexicano]]*2</f>
        <v>1790.4823200000003</v>
      </c>
      <c r="P251" s="1">
        <f>IF(Sueldos[[#This Row],[Calificación]]&gt;=4,Sueldos[[#This Row],[Aumento Mexicano]]*2,0)</f>
        <v>1790.4823200000003</v>
      </c>
      <c r="Q251" s="1">
        <f>Sueldos[[#This Row],[Sueldo total]]*3</f>
        <v>69261.456000000006</v>
      </c>
      <c r="R251" s="9">
        <f>(43102-Sueldos[[#This Row],[Fecha de Contratación]])/365</f>
        <v>6.9287671232876713</v>
      </c>
      <c r="S251" s="1">
        <f>Sueldos[[#This Row],[Sueldo total]]/30</f>
        <v>769.57173333333344</v>
      </c>
      <c r="T251" s="1">
        <f>Sueldos[[#This Row],[Salario diario]]*20*Sueldos[[#This Row],[dias del año]]</f>
        <v>106643.66649863015</v>
      </c>
      <c r="U251" s="1">
        <f>Sueldos[[#This Row],[3 meses de sueldo]]+Sueldos[[#This Row],[20 dias por año]]</f>
        <v>175905.12249863014</v>
      </c>
    </row>
    <row r="252" spans="1:21" x14ac:dyDescent="0.3">
      <c r="A252" t="s">
        <v>1123</v>
      </c>
      <c r="B252" t="s">
        <v>880</v>
      </c>
      <c r="C252" t="s">
        <v>137</v>
      </c>
      <c r="D252" s="10">
        <v>40950</v>
      </c>
      <c r="E252" t="s">
        <v>15</v>
      </c>
      <c r="F252">
        <v>2</v>
      </c>
      <c r="G252" s="1">
        <v>22932.9</v>
      </c>
      <c r="H252" s="1">
        <v>2063.9610000000002</v>
      </c>
      <c r="I252" s="1">
        <v>2981.2770000000005</v>
      </c>
      <c r="J252" s="1">
        <v>687.98699999999997</v>
      </c>
      <c r="K252" s="1">
        <v>6879.87</v>
      </c>
      <c r="L252" s="1">
        <v>8026.5150000000003</v>
      </c>
      <c r="M252" s="1">
        <f>SUM(Sueldos[[#This Row],[Salario Base]:[Bono General]])</f>
        <v>43572.51</v>
      </c>
      <c r="N252" s="1">
        <f>SUMPRODUCT(Sueldos[[#This Row],[Salario Base]:[Bono General]]*Porcentajes[])</f>
        <v>1733.7272400000002</v>
      </c>
      <c r="O252" s="1">
        <f>Sueldos[[#This Row],[Aumento Mexicano]]*2</f>
        <v>3467.4544800000003</v>
      </c>
      <c r="P252" s="1">
        <f>IF(Sueldos[[#This Row],[Calificación]]&gt;=4,Sueldos[[#This Row],[Aumento Mexicano]]*2,0)</f>
        <v>0</v>
      </c>
      <c r="Q252" s="1">
        <f>Sueldos[[#This Row],[Sueldo total]]*3</f>
        <v>130717.53</v>
      </c>
      <c r="R252" s="9">
        <f>(43102-Sueldos[[#This Row],[Fecha de Contratación]])/365</f>
        <v>5.8958904109589039</v>
      </c>
      <c r="S252" s="1">
        <f>Sueldos[[#This Row],[Sueldo total]]/30</f>
        <v>1452.4170000000001</v>
      </c>
      <c r="T252" s="1">
        <f>Sueldos[[#This Row],[Salario diario]]*20*Sueldos[[#This Row],[dias del año]]</f>
        <v>171265.82926027398</v>
      </c>
      <c r="U252" s="1">
        <f>Sueldos[[#This Row],[3 meses de sueldo]]+Sueldos[[#This Row],[20 dias por año]]</f>
        <v>301983.35926027398</v>
      </c>
    </row>
    <row r="253" spans="1:21" x14ac:dyDescent="0.3">
      <c r="A253" t="s">
        <v>1124</v>
      </c>
      <c r="B253" t="s">
        <v>1087</v>
      </c>
      <c r="C253" t="s">
        <v>29</v>
      </c>
      <c r="D253" s="10">
        <v>41271</v>
      </c>
      <c r="E253" t="s">
        <v>18</v>
      </c>
      <c r="F253">
        <v>5</v>
      </c>
      <c r="G253" s="1">
        <v>18942.5</v>
      </c>
      <c r="H253" s="1">
        <v>1325.9750000000001</v>
      </c>
      <c r="I253" s="1">
        <v>1894.25</v>
      </c>
      <c r="J253" s="1">
        <v>378.85</v>
      </c>
      <c r="K253" s="1">
        <v>6819.3</v>
      </c>
      <c r="L253" s="1">
        <v>7198.15</v>
      </c>
      <c r="M253" s="1">
        <f>SUM(Sueldos[[#This Row],[Salario Base]:[Bono General]])</f>
        <v>36559.024999999994</v>
      </c>
      <c r="N253" s="1">
        <f>SUMPRODUCT(Sueldos[[#This Row],[Salario Base]:[Bono General]]*Porcentajes[])</f>
        <v>1450.9955</v>
      </c>
      <c r="O253" s="1">
        <f>Sueldos[[#This Row],[Aumento Mexicano]]*2</f>
        <v>2901.991</v>
      </c>
      <c r="P253" s="1">
        <f>IF(Sueldos[[#This Row],[Calificación]]&gt;=4,Sueldos[[#This Row],[Aumento Mexicano]]*2,0)</f>
        <v>2901.991</v>
      </c>
      <c r="Q253" s="1">
        <f>Sueldos[[#This Row],[Sueldo total]]*3</f>
        <v>109677.07499999998</v>
      </c>
      <c r="R253" s="9">
        <f>(43102-Sueldos[[#This Row],[Fecha de Contratación]])/365</f>
        <v>5.0164383561643833</v>
      </c>
      <c r="S253" s="1">
        <f>Sueldos[[#This Row],[Sueldo total]]/30</f>
        <v>1218.6341666666665</v>
      </c>
      <c r="T253" s="1">
        <f>Sueldos[[#This Row],[Salario diario]]*20*Sueldos[[#This Row],[dias del año]]</f>
        <v>122264.06351598172</v>
      </c>
      <c r="U253" s="1">
        <f>Sueldos[[#This Row],[3 meses de sueldo]]+Sueldos[[#This Row],[20 dias por año]]</f>
        <v>231941.1385159817</v>
      </c>
    </row>
    <row r="254" spans="1:21" x14ac:dyDescent="0.3">
      <c r="A254" t="s">
        <v>1125</v>
      </c>
      <c r="B254" t="s">
        <v>880</v>
      </c>
      <c r="C254" t="s">
        <v>110</v>
      </c>
      <c r="D254" s="10">
        <v>42009</v>
      </c>
      <c r="E254" t="s">
        <v>18</v>
      </c>
      <c r="F254">
        <v>3</v>
      </c>
      <c r="G254" s="1">
        <v>11178</v>
      </c>
      <c r="H254" s="1">
        <v>558.9</v>
      </c>
      <c r="I254" s="1">
        <v>111.78</v>
      </c>
      <c r="J254" s="1">
        <v>447.12</v>
      </c>
      <c r="K254" s="1">
        <v>3129.84</v>
      </c>
      <c r="L254" s="1">
        <v>3576.96</v>
      </c>
      <c r="M254" s="1">
        <f>SUM(Sueldos[[#This Row],[Salario Base]:[Bono General]])</f>
        <v>19002.600000000002</v>
      </c>
      <c r="N254" s="1">
        <f>SUMPRODUCT(Sueldos[[#This Row],[Salario Base]:[Bono General]]*Porcentajes[])</f>
        <v>739.98360000000002</v>
      </c>
      <c r="O254" s="1">
        <f>Sueldos[[#This Row],[Aumento Mexicano]]*2</f>
        <v>1479.9672</v>
      </c>
      <c r="P254" s="1">
        <f>IF(Sueldos[[#This Row],[Calificación]]&gt;=4,Sueldos[[#This Row],[Aumento Mexicano]]*2,0)</f>
        <v>0</v>
      </c>
      <c r="Q254" s="1">
        <f>Sueldos[[#This Row],[Sueldo total]]*3</f>
        <v>57007.8</v>
      </c>
      <c r="R254" s="9">
        <f>(43102-Sueldos[[#This Row],[Fecha de Contratación]])/365</f>
        <v>2.9945205479452053</v>
      </c>
      <c r="S254" s="1">
        <f>Sueldos[[#This Row],[Sueldo total]]/30</f>
        <v>633.42000000000007</v>
      </c>
      <c r="T254" s="1">
        <f>Sueldos[[#This Row],[Salario diario]]*20*Sueldos[[#This Row],[dias del año]]</f>
        <v>37935.78410958904</v>
      </c>
      <c r="U254" s="1">
        <f>Sueldos[[#This Row],[3 meses de sueldo]]+Sueldos[[#This Row],[20 dias por año]]</f>
        <v>94943.58410958905</v>
      </c>
    </row>
    <row r="255" spans="1:21" x14ac:dyDescent="0.3">
      <c r="A255" t="s">
        <v>1126</v>
      </c>
      <c r="B255" t="s">
        <v>898</v>
      </c>
      <c r="C255" t="s">
        <v>323</v>
      </c>
      <c r="D255" s="10">
        <v>41810</v>
      </c>
      <c r="E255" t="s">
        <v>15</v>
      </c>
      <c r="F255">
        <v>4</v>
      </c>
      <c r="G255" s="1">
        <v>26089.800000000003</v>
      </c>
      <c r="H255" s="1">
        <v>1826.2860000000003</v>
      </c>
      <c r="I255" s="1">
        <v>1304.4900000000002</v>
      </c>
      <c r="J255" s="1">
        <v>260.89800000000002</v>
      </c>
      <c r="K255" s="1">
        <v>7826.9400000000005</v>
      </c>
      <c r="L255" s="1">
        <v>10435.920000000002</v>
      </c>
      <c r="M255" s="1">
        <f>SUM(Sueldos[[#This Row],[Salario Base]:[Bono General]])</f>
        <v>47744.334000000003</v>
      </c>
      <c r="N255" s="1">
        <f>SUMPRODUCT(Sueldos[[#This Row],[Salario Base]:[Bono General]]*Porcentajes[])</f>
        <v>1922.8182600000005</v>
      </c>
      <c r="O255" s="1">
        <f>Sueldos[[#This Row],[Aumento Mexicano]]*2</f>
        <v>3845.6365200000009</v>
      </c>
      <c r="P255" s="1">
        <f>IF(Sueldos[[#This Row],[Calificación]]&gt;=4,Sueldos[[#This Row],[Aumento Mexicano]]*2,0)</f>
        <v>3845.6365200000009</v>
      </c>
      <c r="Q255" s="1">
        <f>Sueldos[[#This Row],[Sueldo total]]*3</f>
        <v>143233.00200000001</v>
      </c>
      <c r="R255" s="9">
        <f>(43102-Sueldos[[#This Row],[Fecha de Contratación]])/365</f>
        <v>3.5397260273972604</v>
      </c>
      <c r="S255" s="1">
        <f>Sueldos[[#This Row],[Sueldo total]]/30</f>
        <v>1591.4778000000001</v>
      </c>
      <c r="T255" s="1">
        <f>Sueldos[[#This Row],[Salario diario]]*20*Sueldos[[#This Row],[dias del año]]</f>
        <v>112667.90781369865</v>
      </c>
      <c r="U255" s="1">
        <f>Sueldos[[#This Row],[3 meses de sueldo]]+Sueldos[[#This Row],[20 dias por año]]</f>
        <v>255900.90981369867</v>
      </c>
    </row>
    <row r="256" spans="1:21" x14ac:dyDescent="0.3">
      <c r="A256" t="s">
        <v>1127</v>
      </c>
      <c r="B256" t="s">
        <v>898</v>
      </c>
      <c r="C256" t="s">
        <v>86</v>
      </c>
      <c r="D256" s="10">
        <v>42893</v>
      </c>
      <c r="E256" t="s">
        <v>27</v>
      </c>
      <c r="F256">
        <v>3</v>
      </c>
      <c r="G256" s="1">
        <v>18249</v>
      </c>
      <c r="H256" s="1">
        <v>1642.4099999999999</v>
      </c>
      <c r="I256" s="1">
        <v>2007.39</v>
      </c>
      <c r="J256" s="1">
        <v>912.45</v>
      </c>
      <c r="K256" s="1">
        <v>5292.21</v>
      </c>
      <c r="L256" s="1">
        <v>5839.68</v>
      </c>
      <c r="M256" s="1">
        <f>SUM(Sueldos[[#This Row],[Salario Base]:[Bono General]])</f>
        <v>33943.14</v>
      </c>
      <c r="N256" s="1">
        <f>SUMPRODUCT(Sueldos[[#This Row],[Salario Base]:[Bono General]]*Porcentajes[])</f>
        <v>1339.4766000000002</v>
      </c>
      <c r="O256" s="1">
        <f>Sueldos[[#This Row],[Aumento Mexicano]]*2</f>
        <v>2678.9532000000004</v>
      </c>
      <c r="P256" s="1">
        <f>IF(Sueldos[[#This Row],[Calificación]]&gt;=4,Sueldos[[#This Row],[Aumento Mexicano]]*2,0)</f>
        <v>0</v>
      </c>
      <c r="Q256" s="1">
        <f>Sueldos[[#This Row],[Sueldo total]]*3</f>
        <v>101829.42</v>
      </c>
      <c r="R256" s="9">
        <f>(43102-Sueldos[[#This Row],[Fecha de Contratación]])/365</f>
        <v>0.57260273972602738</v>
      </c>
      <c r="S256" s="1">
        <f>Sueldos[[#This Row],[Sueldo total]]/30</f>
        <v>1131.4379999999999</v>
      </c>
      <c r="T256" s="1">
        <f>Sueldos[[#This Row],[Salario diario]]*20*Sueldos[[#This Row],[dias del año]]</f>
        <v>12957.289972602739</v>
      </c>
      <c r="U256" s="1">
        <f>Sueldos[[#This Row],[3 meses de sueldo]]+Sueldos[[#This Row],[20 dias por año]]</f>
        <v>114786.70997260274</v>
      </c>
    </row>
    <row r="257" spans="1:21" x14ac:dyDescent="0.3">
      <c r="A257" t="s">
        <v>1128</v>
      </c>
      <c r="B257" t="s">
        <v>883</v>
      </c>
      <c r="C257" t="s">
        <v>42</v>
      </c>
      <c r="D257" s="10">
        <v>41058</v>
      </c>
      <c r="E257" t="s">
        <v>18</v>
      </c>
      <c r="F257">
        <v>2</v>
      </c>
      <c r="G257" s="1">
        <v>9110.7000000000007</v>
      </c>
      <c r="H257" s="1">
        <v>455.53500000000008</v>
      </c>
      <c r="I257" s="1">
        <v>1275.4980000000003</v>
      </c>
      <c r="J257" s="1">
        <v>364.42800000000005</v>
      </c>
      <c r="K257" s="1">
        <v>2915.4240000000004</v>
      </c>
      <c r="L257" s="1">
        <v>3188.7449999999999</v>
      </c>
      <c r="M257" s="1">
        <f>SUM(Sueldos[[#This Row],[Salario Base]:[Bono General]])</f>
        <v>17310.330000000002</v>
      </c>
      <c r="N257" s="1">
        <f>SUMPRODUCT(Sueldos[[#This Row],[Salario Base]:[Bono General]]*Porcentajes[])</f>
        <v>680.56929000000014</v>
      </c>
      <c r="O257" s="1">
        <f>Sueldos[[#This Row],[Aumento Mexicano]]*2</f>
        <v>1361.1385800000003</v>
      </c>
      <c r="P257" s="1">
        <f>IF(Sueldos[[#This Row],[Calificación]]&gt;=4,Sueldos[[#This Row],[Aumento Mexicano]]*2,0)</f>
        <v>0</v>
      </c>
      <c r="Q257" s="1">
        <f>Sueldos[[#This Row],[Sueldo total]]*3</f>
        <v>51930.990000000005</v>
      </c>
      <c r="R257" s="9">
        <f>(43102-Sueldos[[#This Row],[Fecha de Contratación]])/365</f>
        <v>5.6</v>
      </c>
      <c r="S257" s="1">
        <f>Sueldos[[#This Row],[Sueldo total]]/30</f>
        <v>577.01100000000008</v>
      </c>
      <c r="T257" s="1">
        <f>Sueldos[[#This Row],[Salario diario]]*20*Sueldos[[#This Row],[dias del año]]</f>
        <v>64625.232000000004</v>
      </c>
      <c r="U257" s="1">
        <f>Sueldos[[#This Row],[3 meses de sueldo]]+Sueldos[[#This Row],[20 dias por año]]</f>
        <v>116556.22200000001</v>
      </c>
    </row>
    <row r="258" spans="1:21" x14ac:dyDescent="0.3">
      <c r="A258" t="s">
        <v>1129</v>
      </c>
      <c r="B258" t="s">
        <v>898</v>
      </c>
      <c r="C258" t="s">
        <v>135</v>
      </c>
      <c r="D258" s="10">
        <v>41028</v>
      </c>
      <c r="E258" t="s">
        <v>18</v>
      </c>
      <c r="F258">
        <v>2</v>
      </c>
      <c r="G258" s="1">
        <v>13845.6</v>
      </c>
      <c r="H258" s="1">
        <v>692.28000000000009</v>
      </c>
      <c r="I258" s="1">
        <v>415.36799999999999</v>
      </c>
      <c r="J258" s="1">
        <v>415.36799999999999</v>
      </c>
      <c r="K258" s="1">
        <v>4430.5920000000006</v>
      </c>
      <c r="L258" s="1">
        <v>4015.2239999999997</v>
      </c>
      <c r="M258" s="1">
        <f>SUM(Sueldos[[#This Row],[Salario Base]:[Bono General]])</f>
        <v>23814.432000000001</v>
      </c>
      <c r="N258" s="1">
        <f>SUMPRODUCT(Sueldos[[#This Row],[Salario Base]:[Bono General]]*Porcentajes[])</f>
        <v>908.27135999999996</v>
      </c>
      <c r="O258" s="1">
        <f>Sueldos[[#This Row],[Aumento Mexicano]]*2</f>
        <v>1816.5427199999999</v>
      </c>
      <c r="P258" s="1">
        <f>IF(Sueldos[[#This Row],[Calificación]]&gt;=4,Sueldos[[#This Row],[Aumento Mexicano]]*2,0)</f>
        <v>0</v>
      </c>
      <c r="Q258" s="1">
        <f>Sueldos[[#This Row],[Sueldo total]]*3</f>
        <v>71443.296000000002</v>
      </c>
      <c r="R258" s="9">
        <f>(43102-Sueldos[[#This Row],[Fecha de Contratación]])/365</f>
        <v>5.6821917808219178</v>
      </c>
      <c r="S258" s="1">
        <f>Sueldos[[#This Row],[Sueldo total]]/30</f>
        <v>793.81439999999998</v>
      </c>
      <c r="T258" s="1">
        <f>Sueldos[[#This Row],[Salario diario]]*20*Sueldos[[#This Row],[dias del año]]</f>
        <v>90212.11318356164</v>
      </c>
      <c r="U258" s="1">
        <f>Sueldos[[#This Row],[3 meses de sueldo]]+Sueldos[[#This Row],[20 dias por año]]</f>
        <v>161655.40918356163</v>
      </c>
    </row>
    <row r="259" spans="1:21" x14ac:dyDescent="0.3">
      <c r="A259" t="s">
        <v>1130</v>
      </c>
      <c r="B259" t="s">
        <v>898</v>
      </c>
      <c r="C259" t="s">
        <v>77</v>
      </c>
      <c r="D259" s="10">
        <v>41679</v>
      </c>
      <c r="E259" t="s">
        <v>18</v>
      </c>
      <c r="F259">
        <v>2</v>
      </c>
      <c r="G259" s="1">
        <v>7841.7</v>
      </c>
      <c r="H259" s="1">
        <v>392.08500000000004</v>
      </c>
      <c r="I259" s="1">
        <v>784.17000000000007</v>
      </c>
      <c r="J259" s="1">
        <v>1097.838</v>
      </c>
      <c r="K259" s="1">
        <v>2901.4290000000001</v>
      </c>
      <c r="L259" s="1">
        <v>2823.0119999999997</v>
      </c>
      <c r="M259" s="1">
        <f>SUM(Sueldos[[#This Row],[Salario Base]:[Bono General]])</f>
        <v>15840.234</v>
      </c>
      <c r="N259" s="1">
        <f>SUMPRODUCT(Sueldos[[#This Row],[Salario Base]:[Bono General]]*Porcentajes[])</f>
        <v>629.68850999999995</v>
      </c>
      <c r="O259" s="1">
        <f>Sueldos[[#This Row],[Aumento Mexicano]]*2</f>
        <v>1259.3770199999999</v>
      </c>
      <c r="P259" s="1">
        <f>IF(Sueldos[[#This Row],[Calificación]]&gt;=4,Sueldos[[#This Row],[Aumento Mexicano]]*2,0)</f>
        <v>0</v>
      </c>
      <c r="Q259" s="1">
        <f>Sueldos[[#This Row],[Sueldo total]]*3</f>
        <v>47520.702000000005</v>
      </c>
      <c r="R259" s="9">
        <f>(43102-Sueldos[[#This Row],[Fecha de Contratación]])/365</f>
        <v>3.8986301369863012</v>
      </c>
      <c r="S259" s="1">
        <f>Sueldos[[#This Row],[Sueldo total]]/30</f>
        <v>528.00779999999997</v>
      </c>
      <c r="T259" s="1">
        <f>Sueldos[[#This Row],[Salario diario]]*20*Sueldos[[#This Row],[dias del año]]</f>
        <v>41170.14243287671</v>
      </c>
      <c r="U259" s="1">
        <f>Sueldos[[#This Row],[3 meses de sueldo]]+Sueldos[[#This Row],[20 dias por año]]</f>
        <v>88690.844432876707</v>
      </c>
    </row>
    <row r="260" spans="1:21" x14ac:dyDescent="0.3">
      <c r="A260" t="s">
        <v>1131</v>
      </c>
      <c r="B260" t="s">
        <v>898</v>
      </c>
      <c r="C260" t="s">
        <v>59</v>
      </c>
      <c r="D260" s="10">
        <v>42792</v>
      </c>
      <c r="E260" t="s">
        <v>18</v>
      </c>
      <c r="F260">
        <v>4</v>
      </c>
      <c r="G260" s="1">
        <v>17009.300000000003</v>
      </c>
      <c r="H260" s="1">
        <v>1360.7440000000004</v>
      </c>
      <c r="I260" s="1">
        <v>510.27900000000005</v>
      </c>
      <c r="J260" s="1">
        <v>1360.7440000000004</v>
      </c>
      <c r="K260" s="1">
        <v>4422.4180000000006</v>
      </c>
      <c r="L260" s="1">
        <v>4252.3250000000007</v>
      </c>
      <c r="M260" s="1">
        <f>SUM(Sueldos[[#This Row],[Salario Base]:[Bono General]])</f>
        <v>28915.81</v>
      </c>
      <c r="N260" s="1">
        <f>SUMPRODUCT(Sueldos[[#This Row],[Salario Base]:[Bono General]]*Porcentajes[])</f>
        <v>1110.7072900000003</v>
      </c>
      <c r="O260" s="1">
        <f>Sueldos[[#This Row],[Aumento Mexicano]]*2</f>
        <v>2221.4145800000006</v>
      </c>
      <c r="P260" s="1">
        <f>IF(Sueldos[[#This Row],[Calificación]]&gt;=4,Sueldos[[#This Row],[Aumento Mexicano]]*2,0)</f>
        <v>2221.4145800000006</v>
      </c>
      <c r="Q260" s="1">
        <f>Sueldos[[#This Row],[Sueldo total]]*3</f>
        <v>86747.430000000008</v>
      </c>
      <c r="R260" s="9">
        <f>(43102-Sueldos[[#This Row],[Fecha de Contratación]])/365</f>
        <v>0.84931506849315064</v>
      </c>
      <c r="S260" s="1">
        <f>Sueldos[[#This Row],[Sueldo total]]/30</f>
        <v>963.86033333333341</v>
      </c>
      <c r="T260" s="1">
        <f>Sueldos[[#This Row],[Salario diario]]*20*Sueldos[[#This Row],[dias del año]]</f>
        <v>16372.422100456623</v>
      </c>
      <c r="U260" s="1">
        <f>Sueldos[[#This Row],[3 meses de sueldo]]+Sueldos[[#This Row],[20 dias por año]]</f>
        <v>103119.85210045663</v>
      </c>
    </row>
    <row r="261" spans="1:21" x14ac:dyDescent="0.3">
      <c r="A261" t="s">
        <v>1132</v>
      </c>
      <c r="B261" t="s">
        <v>883</v>
      </c>
      <c r="C261" t="s">
        <v>253</v>
      </c>
      <c r="D261" s="10">
        <v>40537</v>
      </c>
      <c r="E261" t="s">
        <v>27</v>
      </c>
      <c r="F261">
        <v>2</v>
      </c>
      <c r="G261" s="1">
        <v>17868.600000000002</v>
      </c>
      <c r="H261" s="1">
        <v>1429.4880000000003</v>
      </c>
      <c r="I261" s="1">
        <v>1608.1740000000002</v>
      </c>
      <c r="J261" s="1">
        <v>357.37200000000007</v>
      </c>
      <c r="K261" s="1">
        <v>6075.3240000000014</v>
      </c>
      <c r="L261" s="1">
        <v>6611.3820000000005</v>
      </c>
      <c r="M261" s="1">
        <f>SUM(Sueldos[[#This Row],[Salario Base]:[Bono General]])</f>
        <v>33950.340000000004</v>
      </c>
      <c r="N261" s="1">
        <f>SUMPRODUCT(Sueldos[[#This Row],[Salario Base]:[Bono General]]*Porcentajes[])</f>
        <v>1349.0793000000001</v>
      </c>
      <c r="O261" s="1">
        <f>Sueldos[[#This Row],[Aumento Mexicano]]*2</f>
        <v>2698.1586000000002</v>
      </c>
      <c r="P261" s="1">
        <f>IF(Sueldos[[#This Row],[Calificación]]&gt;=4,Sueldos[[#This Row],[Aumento Mexicano]]*2,0)</f>
        <v>0</v>
      </c>
      <c r="Q261" s="1">
        <f>Sueldos[[#This Row],[Sueldo total]]*3</f>
        <v>101851.02000000002</v>
      </c>
      <c r="R261" s="9">
        <f>(43102-Sueldos[[#This Row],[Fecha de Contratación]])/365</f>
        <v>7.0273972602739727</v>
      </c>
      <c r="S261" s="1">
        <f>Sueldos[[#This Row],[Sueldo total]]/30</f>
        <v>1131.6780000000001</v>
      </c>
      <c r="T261" s="1">
        <f>Sueldos[[#This Row],[Salario diario]]*20*Sueldos[[#This Row],[dias del año]]</f>
        <v>159055.01753424658</v>
      </c>
      <c r="U261" s="1">
        <f>Sueldos[[#This Row],[3 meses de sueldo]]+Sueldos[[#This Row],[20 dias por año]]</f>
        <v>260906.0375342466</v>
      </c>
    </row>
    <row r="262" spans="1:21" x14ac:dyDescent="0.3">
      <c r="A262" t="s">
        <v>1133</v>
      </c>
      <c r="B262" t="s">
        <v>880</v>
      </c>
      <c r="C262" t="s">
        <v>32</v>
      </c>
      <c r="D262" s="10">
        <v>42884</v>
      </c>
      <c r="E262" t="s">
        <v>15</v>
      </c>
      <c r="F262">
        <v>3</v>
      </c>
      <c r="G262" s="1">
        <v>32834</v>
      </c>
      <c r="H262" s="1">
        <v>3283.4</v>
      </c>
      <c r="I262" s="1">
        <v>4925.0999999999995</v>
      </c>
      <c r="J262" s="1">
        <v>1313.3600000000001</v>
      </c>
      <c r="K262" s="1">
        <v>11163.560000000001</v>
      </c>
      <c r="L262" s="1">
        <v>12805.26</v>
      </c>
      <c r="M262" s="1">
        <f>SUM(Sueldos[[#This Row],[Salario Base]:[Bono General]])</f>
        <v>66324.679999999993</v>
      </c>
      <c r="N262" s="1">
        <f>SUMPRODUCT(Sueldos[[#This Row],[Salario Base]:[Bono General]]*Porcentajes[])</f>
        <v>2675.971</v>
      </c>
      <c r="O262" s="1">
        <f>Sueldos[[#This Row],[Aumento Mexicano]]*2</f>
        <v>5351.942</v>
      </c>
      <c r="P262" s="1">
        <f>IF(Sueldos[[#This Row],[Calificación]]&gt;=4,Sueldos[[#This Row],[Aumento Mexicano]]*2,0)</f>
        <v>0</v>
      </c>
      <c r="Q262" s="1">
        <f>Sueldos[[#This Row],[Sueldo total]]*3</f>
        <v>198974.03999999998</v>
      </c>
      <c r="R262" s="9">
        <f>(43102-Sueldos[[#This Row],[Fecha de Contratación]])/365</f>
        <v>0.59726027397260273</v>
      </c>
      <c r="S262" s="1">
        <f>Sueldos[[#This Row],[Sueldo total]]/30</f>
        <v>2210.8226666666665</v>
      </c>
      <c r="T262" s="1">
        <f>Sueldos[[#This Row],[Salario diario]]*20*Sueldos[[#This Row],[dias del año]]</f>
        <v>26408.731031963467</v>
      </c>
      <c r="U262" s="1">
        <f>Sueldos[[#This Row],[3 meses de sueldo]]+Sueldos[[#This Row],[20 dias por año]]</f>
        <v>225382.77103196344</v>
      </c>
    </row>
    <row r="263" spans="1:21" x14ac:dyDescent="0.3">
      <c r="A263" t="s">
        <v>1134</v>
      </c>
      <c r="B263" t="s">
        <v>898</v>
      </c>
      <c r="C263" t="s">
        <v>221</v>
      </c>
      <c r="D263" s="10">
        <v>42901</v>
      </c>
      <c r="E263" t="s">
        <v>27</v>
      </c>
      <c r="F263">
        <v>3</v>
      </c>
      <c r="G263" s="1">
        <v>17698</v>
      </c>
      <c r="H263" s="1">
        <v>1592.82</v>
      </c>
      <c r="I263" s="1">
        <v>2123.7599999999998</v>
      </c>
      <c r="J263" s="1">
        <v>1769.8000000000002</v>
      </c>
      <c r="K263" s="1">
        <v>7079.2000000000007</v>
      </c>
      <c r="L263" s="1">
        <v>5663.36</v>
      </c>
      <c r="M263" s="1">
        <f>SUM(Sueldos[[#This Row],[Salario Base]:[Bono General]])</f>
        <v>35926.939999999995</v>
      </c>
      <c r="N263" s="1">
        <f>SUMPRODUCT(Sueldos[[#This Row],[Salario Base]:[Bono General]]*Porcentajes[])</f>
        <v>1408.7608</v>
      </c>
      <c r="O263" s="1">
        <f>Sueldos[[#This Row],[Aumento Mexicano]]*2</f>
        <v>2817.5216</v>
      </c>
      <c r="P263" s="1">
        <f>IF(Sueldos[[#This Row],[Calificación]]&gt;=4,Sueldos[[#This Row],[Aumento Mexicano]]*2,0)</f>
        <v>0</v>
      </c>
      <c r="Q263" s="1">
        <f>Sueldos[[#This Row],[Sueldo total]]*3</f>
        <v>107780.81999999998</v>
      </c>
      <c r="R263" s="9">
        <f>(43102-Sueldos[[#This Row],[Fecha de Contratación]])/365</f>
        <v>0.55068493150684927</v>
      </c>
      <c r="S263" s="1">
        <f>Sueldos[[#This Row],[Sueldo total]]/30</f>
        <v>1197.5646666666664</v>
      </c>
      <c r="T263" s="1">
        <f>Sueldos[[#This Row],[Salario diario]]*20*Sueldos[[#This Row],[dias del año]]</f>
        <v>13189.616328767119</v>
      </c>
      <c r="U263" s="1">
        <f>Sueldos[[#This Row],[3 meses de sueldo]]+Sueldos[[#This Row],[20 dias por año]]</f>
        <v>120970.4363287671</v>
      </c>
    </row>
    <row r="264" spans="1:21" x14ac:dyDescent="0.3">
      <c r="A264" t="s">
        <v>1135</v>
      </c>
      <c r="B264" t="s">
        <v>940</v>
      </c>
      <c r="C264" t="s">
        <v>38</v>
      </c>
      <c r="D264" s="10">
        <v>40764</v>
      </c>
      <c r="E264" t="s">
        <v>18</v>
      </c>
      <c r="F264">
        <v>4</v>
      </c>
      <c r="G264" s="1">
        <v>15394.500000000002</v>
      </c>
      <c r="H264" s="1">
        <v>1231.5600000000002</v>
      </c>
      <c r="I264" s="1">
        <v>1385.5050000000001</v>
      </c>
      <c r="J264" s="1">
        <v>1077.6150000000002</v>
      </c>
      <c r="K264" s="1">
        <v>6003.8550000000005</v>
      </c>
      <c r="L264" s="1">
        <v>5542.02</v>
      </c>
      <c r="M264" s="1">
        <f>SUM(Sueldos[[#This Row],[Salario Base]:[Bono General]])</f>
        <v>30635.055000000004</v>
      </c>
      <c r="N264" s="1">
        <f>SUMPRODUCT(Sueldos[[#This Row],[Salario Base]:[Bono General]]*Porcentajes[])</f>
        <v>1213.0866000000001</v>
      </c>
      <c r="O264" s="1">
        <f>Sueldos[[#This Row],[Aumento Mexicano]]*2</f>
        <v>2426.1732000000002</v>
      </c>
      <c r="P264" s="1">
        <f>IF(Sueldos[[#This Row],[Calificación]]&gt;=4,Sueldos[[#This Row],[Aumento Mexicano]]*2,0)</f>
        <v>2426.1732000000002</v>
      </c>
      <c r="Q264" s="1">
        <f>Sueldos[[#This Row],[Sueldo total]]*3</f>
        <v>91905.165000000008</v>
      </c>
      <c r="R264" s="9">
        <f>(43102-Sueldos[[#This Row],[Fecha de Contratación]])/365</f>
        <v>6.4054794520547942</v>
      </c>
      <c r="S264" s="1">
        <f>Sueldos[[#This Row],[Sueldo total]]/30</f>
        <v>1021.1685000000001</v>
      </c>
      <c r="T264" s="1">
        <f>Sueldos[[#This Row],[Salario diario]]*20*Sueldos[[#This Row],[dias del año]]</f>
        <v>130821.47687671235</v>
      </c>
      <c r="U264" s="1">
        <f>Sueldos[[#This Row],[3 meses de sueldo]]+Sueldos[[#This Row],[20 dias por año]]</f>
        <v>222726.64187671235</v>
      </c>
    </row>
    <row r="265" spans="1:21" x14ac:dyDescent="0.3">
      <c r="A265" t="s">
        <v>1136</v>
      </c>
      <c r="B265" t="s">
        <v>880</v>
      </c>
      <c r="C265" t="s">
        <v>225</v>
      </c>
      <c r="D265" s="10">
        <v>40860</v>
      </c>
      <c r="E265" t="s">
        <v>27</v>
      </c>
      <c r="F265">
        <v>4</v>
      </c>
      <c r="G265" s="1">
        <v>16601.2</v>
      </c>
      <c r="H265" s="1">
        <v>1162.0840000000001</v>
      </c>
      <c r="I265" s="1">
        <v>996.072</v>
      </c>
      <c r="J265" s="1">
        <v>996.072</v>
      </c>
      <c r="K265" s="1">
        <v>5644.4080000000004</v>
      </c>
      <c r="L265" s="1">
        <v>4814.348</v>
      </c>
      <c r="M265" s="1">
        <f>SUM(Sueldos[[#This Row],[Salario Base]:[Bono General]])</f>
        <v>30214.184000000001</v>
      </c>
      <c r="N265" s="1">
        <f>SUMPRODUCT(Sueldos[[#This Row],[Salario Base]:[Bono General]]*Porcentajes[])</f>
        <v>1163.7441199999998</v>
      </c>
      <c r="O265" s="1">
        <f>Sueldos[[#This Row],[Aumento Mexicano]]*2</f>
        <v>2327.4882399999997</v>
      </c>
      <c r="P265" s="1">
        <f>IF(Sueldos[[#This Row],[Calificación]]&gt;=4,Sueldos[[#This Row],[Aumento Mexicano]]*2,0)</f>
        <v>2327.4882399999997</v>
      </c>
      <c r="Q265" s="1">
        <f>Sueldos[[#This Row],[Sueldo total]]*3</f>
        <v>90642.551999999996</v>
      </c>
      <c r="R265" s="9">
        <f>(43102-Sueldos[[#This Row],[Fecha de Contratación]])/365</f>
        <v>6.1424657534246574</v>
      </c>
      <c r="S265" s="1">
        <f>Sueldos[[#This Row],[Sueldo total]]/30</f>
        <v>1007.1394666666667</v>
      </c>
      <c r="T265" s="1">
        <f>Sueldos[[#This Row],[Salario diario]]*20*Sueldos[[#This Row],[dias del año]]</f>
        <v>123726.39365844749</v>
      </c>
      <c r="U265" s="1">
        <f>Sueldos[[#This Row],[3 meses de sueldo]]+Sueldos[[#This Row],[20 dias por año]]</f>
        <v>214368.94565844748</v>
      </c>
    </row>
    <row r="266" spans="1:21" x14ac:dyDescent="0.3">
      <c r="A266" t="s">
        <v>1137</v>
      </c>
      <c r="B266" t="s">
        <v>880</v>
      </c>
      <c r="C266" t="s">
        <v>86</v>
      </c>
      <c r="D266" s="10">
        <v>41014</v>
      </c>
      <c r="E266" t="s">
        <v>27</v>
      </c>
      <c r="F266">
        <v>5</v>
      </c>
      <c r="G266" s="1">
        <v>21922.5</v>
      </c>
      <c r="H266" s="1">
        <v>2192.25</v>
      </c>
      <c r="I266" s="1">
        <v>3069.15</v>
      </c>
      <c r="J266" s="1">
        <v>2192.25</v>
      </c>
      <c r="K266" s="1">
        <v>6576.75</v>
      </c>
      <c r="L266" s="1">
        <v>7015.2</v>
      </c>
      <c r="M266" s="1">
        <f>SUM(Sueldos[[#This Row],[Salario Base]:[Bono General]])</f>
        <v>42968.1</v>
      </c>
      <c r="N266" s="1">
        <f>SUMPRODUCT(Sueldos[[#This Row],[Salario Base]:[Bono General]]*Porcentajes[])</f>
        <v>1709.9549999999999</v>
      </c>
      <c r="O266" s="1">
        <f>Sueldos[[#This Row],[Aumento Mexicano]]*2</f>
        <v>3419.91</v>
      </c>
      <c r="P266" s="1">
        <f>IF(Sueldos[[#This Row],[Calificación]]&gt;=4,Sueldos[[#This Row],[Aumento Mexicano]]*2,0)</f>
        <v>3419.91</v>
      </c>
      <c r="Q266" s="1">
        <f>Sueldos[[#This Row],[Sueldo total]]*3</f>
        <v>128904.29999999999</v>
      </c>
      <c r="R266" s="9">
        <f>(43102-Sueldos[[#This Row],[Fecha de Contratación]])/365</f>
        <v>5.720547945205479</v>
      </c>
      <c r="S266" s="1">
        <f>Sueldos[[#This Row],[Sueldo total]]/30</f>
        <v>1432.27</v>
      </c>
      <c r="T266" s="1">
        <f>Sueldos[[#This Row],[Salario diario]]*20*Sueldos[[#This Row],[dias del año]]</f>
        <v>163867.38410958904</v>
      </c>
      <c r="U266" s="1">
        <f>Sueldos[[#This Row],[3 meses de sueldo]]+Sueldos[[#This Row],[20 dias por año]]</f>
        <v>292771.68410958903</v>
      </c>
    </row>
    <row r="267" spans="1:21" x14ac:dyDescent="0.3">
      <c r="A267" t="s">
        <v>1138</v>
      </c>
      <c r="B267" t="s">
        <v>883</v>
      </c>
      <c r="C267" t="s">
        <v>353</v>
      </c>
      <c r="D267" s="10">
        <v>41357</v>
      </c>
      <c r="E267" t="s">
        <v>27</v>
      </c>
      <c r="F267">
        <v>2</v>
      </c>
      <c r="G267" s="1">
        <v>18247.5</v>
      </c>
      <c r="H267" s="1">
        <v>912.375</v>
      </c>
      <c r="I267" s="1">
        <v>2372.1750000000002</v>
      </c>
      <c r="J267" s="1">
        <v>364.95</v>
      </c>
      <c r="K267" s="1">
        <v>6021.6750000000002</v>
      </c>
      <c r="L267" s="1">
        <v>5656.7250000000004</v>
      </c>
      <c r="M267" s="1">
        <f>SUM(Sueldos[[#This Row],[Salario Base]:[Bono General]])</f>
        <v>33575.4</v>
      </c>
      <c r="N267" s="1">
        <f>SUMPRODUCT(Sueldos[[#This Row],[Salario Base]:[Bono General]]*Porcentajes[])</f>
        <v>1291.923</v>
      </c>
      <c r="O267" s="1">
        <f>Sueldos[[#This Row],[Aumento Mexicano]]*2</f>
        <v>2583.846</v>
      </c>
      <c r="P267" s="1">
        <f>IF(Sueldos[[#This Row],[Calificación]]&gt;=4,Sueldos[[#This Row],[Aumento Mexicano]]*2,0)</f>
        <v>0</v>
      </c>
      <c r="Q267" s="1">
        <f>Sueldos[[#This Row],[Sueldo total]]*3</f>
        <v>100726.20000000001</v>
      </c>
      <c r="R267" s="9">
        <f>(43102-Sueldos[[#This Row],[Fecha de Contratación]])/365</f>
        <v>4.7808219178082192</v>
      </c>
      <c r="S267" s="1">
        <f>Sueldos[[#This Row],[Sueldo total]]/30</f>
        <v>1119.18</v>
      </c>
      <c r="T267" s="1">
        <f>Sueldos[[#This Row],[Salario diario]]*20*Sueldos[[#This Row],[dias del año]]</f>
        <v>107012.00547945207</v>
      </c>
      <c r="U267" s="1">
        <f>Sueldos[[#This Row],[3 meses de sueldo]]+Sueldos[[#This Row],[20 dias por año]]</f>
        <v>207738.2054794521</v>
      </c>
    </row>
    <row r="268" spans="1:21" x14ac:dyDescent="0.3">
      <c r="A268" t="s">
        <v>1139</v>
      </c>
      <c r="B268" t="s">
        <v>880</v>
      </c>
      <c r="C268" t="s">
        <v>449</v>
      </c>
      <c r="D268" s="10">
        <v>42339</v>
      </c>
      <c r="E268" t="s">
        <v>18</v>
      </c>
      <c r="F268">
        <v>2</v>
      </c>
      <c r="G268" s="1">
        <v>10919.7</v>
      </c>
      <c r="H268" s="1">
        <v>982.77300000000002</v>
      </c>
      <c r="I268" s="1">
        <v>545.98500000000001</v>
      </c>
      <c r="J268" s="1">
        <v>1419.5610000000001</v>
      </c>
      <c r="K268" s="1">
        <v>3385.1070000000004</v>
      </c>
      <c r="L268" s="1">
        <v>3931.0920000000001</v>
      </c>
      <c r="M268" s="1">
        <f>SUM(Sueldos[[#This Row],[Salario Base]:[Bono General]])</f>
        <v>21184.218000000001</v>
      </c>
      <c r="N268" s="1">
        <f>SUMPRODUCT(Sueldos[[#This Row],[Salario Base]:[Bono General]]*Porcentajes[])</f>
        <v>856.10447999999997</v>
      </c>
      <c r="O268" s="1">
        <f>Sueldos[[#This Row],[Aumento Mexicano]]*2</f>
        <v>1712.2089599999999</v>
      </c>
      <c r="P268" s="1">
        <f>IF(Sueldos[[#This Row],[Calificación]]&gt;=4,Sueldos[[#This Row],[Aumento Mexicano]]*2,0)</f>
        <v>0</v>
      </c>
      <c r="Q268" s="1">
        <f>Sueldos[[#This Row],[Sueldo total]]*3</f>
        <v>63552.654000000002</v>
      </c>
      <c r="R268" s="9">
        <f>(43102-Sueldos[[#This Row],[Fecha de Contratación]])/365</f>
        <v>2.0904109589041098</v>
      </c>
      <c r="S268" s="1">
        <f>Sueldos[[#This Row],[Sueldo total]]/30</f>
        <v>706.14060000000006</v>
      </c>
      <c r="T268" s="1">
        <f>Sueldos[[#This Row],[Salario diario]]*20*Sueldos[[#This Row],[dias del año]]</f>
        <v>29522.480975342471</v>
      </c>
      <c r="U268" s="1">
        <f>Sueldos[[#This Row],[3 meses de sueldo]]+Sueldos[[#This Row],[20 dias por año]]</f>
        <v>93075.134975342473</v>
      </c>
    </row>
    <row r="269" spans="1:21" x14ac:dyDescent="0.3">
      <c r="A269" t="s">
        <v>1140</v>
      </c>
      <c r="B269" t="s">
        <v>898</v>
      </c>
      <c r="C269" t="s">
        <v>38</v>
      </c>
      <c r="D269" s="10">
        <v>40651</v>
      </c>
      <c r="E269" t="s">
        <v>18</v>
      </c>
      <c r="F269">
        <v>4</v>
      </c>
      <c r="G269" s="1">
        <v>10436.800000000001</v>
      </c>
      <c r="H269" s="1">
        <v>1043.68</v>
      </c>
      <c r="I269" s="1">
        <v>834.94400000000007</v>
      </c>
      <c r="J269" s="1">
        <v>1252.4160000000002</v>
      </c>
      <c r="K269" s="1">
        <v>2817.9360000000006</v>
      </c>
      <c r="L269" s="1">
        <v>3861.6160000000004</v>
      </c>
      <c r="M269" s="1">
        <f>SUM(Sueldos[[#This Row],[Salario Base]:[Bono General]])</f>
        <v>20247.392000000003</v>
      </c>
      <c r="N269" s="1">
        <f>SUMPRODUCT(Sueldos[[#This Row],[Salario Base]:[Bono General]]*Porcentajes[])</f>
        <v>826.59456000000023</v>
      </c>
      <c r="O269" s="1">
        <f>Sueldos[[#This Row],[Aumento Mexicano]]*2</f>
        <v>1653.1891200000005</v>
      </c>
      <c r="P269" s="1">
        <f>IF(Sueldos[[#This Row],[Calificación]]&gt;=4,Sueldos[[#This Row],[Aumento Mexicano]]*2,0)</f>
        <v>1653.1891200000005</v>
      </c>
      <c r="Q269" s="1">
        <f>Sueldos[[#This Row],[Sueldo total]]*3</f>
        <v>60742.176000000007</v>
      </c>
      <c r="R269" s="9">
        <f>(43102-Sueldos[[#This Row],[Fecha de Contratación]])/365</f>
        <v>6.7150684931506852</v>
      </c>
      <c r="S269" s="1">
        <f>Sueldos[[#This Row],[Sueldo total]]/30</f>
        <v>674.91306666666674</v>
      </c>
      <c r="T269" s="1">
        <f>Sueldos[[#This Row],[Salario diario]]*20*Sueldos[[#This Row],[dias del año]]</f>
        <v>90641.749391780846</v>
      </c>
      <c r="U269" s="1">
        <f>Sueldos[[#This Row],[3 meses de sueldo]]+Sueldos[[#This Row],[20 dias por año]]</f>
        <v>151383.92539178085</v>
      </c>
    </row>
    <row r="270" spans="1:21" x14ac:dyDescent="0.3">
      <c r="A270" t="s">
        <v>1141</v>
      </c>
      <c r="B270" t="s">
        <v>883</v>
      </c>
      <c r="C270" t="s">
        <v>32</v>
      </c>
      <c r="D270" s="10">
        <v>41161</v>
      </c>
      <c r="E270" t="s">
        <v>18</v>
      </c>
      <c r="F270">
        <v>4</v>
      </c>
      <c r="G270" s="1">
        <v>10363.1</v>
      </c>
      <c r="H270" s="1">
        <v>518.15500000000009</v>
      </c>
      <c r="I270" s="1">
        <v>207.262</v>
      </c>
      <c r="J270" s="1">
        <v>621.78599999999994</v>
      </c>
      <c r="K270" s="1">
        <v>2590.7750000000001</v>
      </c>
      <c r="L270" s="1">
        <v>3523.4540000000002</v>
      </c>
      <c r="M270" s="1">
        <f>SUM(Sueldos[[#This Row],[Salario Base]:[Bono General]])</f>
        <v>17824.532000000003</v>
      </c>
      <c r="N270" s="1">
        <f>SUMPRODUCT(Sueldos[[#This Row],[Salario Base]:[Bono General]]*Porcentajes[])</f>
        <v>705.72711000000004</v>
      </c>
      <c r="O270" s="1">
        <f>Sueldos[[#This Row],[Aumento Mexicano]]*2</f>
        <v>1411.4542200000001</v>
      </c>
      <c r="P270" s="1">
        <f>IF(Sueldos[[#This Row],[Calificación]]&gt;=4,Sueldos[[#This Row],[Aumento Mexicano]]*2,0)</f>
        <v>1411.4542200000001</v>
      </c>
      <c r="Q270" s="1">
        <f>Sueldos[[#This Row],[Sueldo total]]*3</f>
        <v>53473.596000000005</v>
      </c>
      <c r="R270" s="9">
        <f>(43102-Sueldos[[#This Row],[Fecha de Contratación]])/365</f>
        <v>5.3178082191780822</v>
      </c>
      <c r="S270" s="1">
        <f>Sueldos[[#This Row],[Sueldo total]]/30</f>
        <v>594.15106666666679</v>
      </c>
      <c r="T270" s="1">
        <f>Sueldos[[#This Row],[Salario diario]]*20*Sueldos[[#This Row],[dias del año]]</f>
        <v>63191.628515068507</v>
      </c>
      <c r="U270" s="1">
        <f>Sueldos[[#This Row],[3 meses de sueldo]]+Sueldos[[#This Row],[20 dias por año]]</f>
        <v>116665.22451506852</v>
      </c>
    </row>
    <row r="271" spans="1:21" x14ac:dyDescent="0.3">
      <c r="A271" t="s">
        <v>1064</v>
      </c>
      <c r="B271" t="s">
        <v>880</v>
      </c>
      <c r="C271" t="s">
        <v>36</v>
      </c>
      <c r="D271" s="10">
        <v>41872</v>
      </c>
      <c r="E271" t="s">
        <v>18</v>
      </c>
      <c r="F271">
        <v>2</v>
      </c>
      <c r="G271" s="1">
        <v>7296.3</v>
      </c>
      <c r="H271" s="1">
        <v>729.63000000000011</v>
      </c>
      <c r="I271" s="1">
        <v>656.66700000000003</v>
      </c>
      <c r="J271" s="1">
        <v>72.963000000000008</v>
      </c>
      <c r="K271" s="1">
        <v>1824.075</v>
      </c>
      <c r="L271" s="1">
        <v>2115.9269999999997</v>
      </c>
      <c r="M271" s="1">
        <f>SUM(Sueldos[[#This Row],[Salario Base]:[Bono General]])</f>
        <v>12695.562</v>
      </c>
      <c r="N271" s="1">
        <f>SUMPRODUCT(Sueldos[[#This Row],[Salario Base]:[Bono General]]*Porcentajes[])</f>
        <v>495.41877000000005</v>
      </c>
      <c r="O271" s="1">
        <f>Sueldos[[#This Row],[Aumento Mexicano]]*2</f>
        <v>990.8375400000001</v>
      </c>
      <c r="P271" s="1">
        <f>IF(Sueldos[[#This Row],[Calificación]]&gt;=4,Sueldos[[#This Row],[Aumento Mexicano]]*2,0)</f>
        <v>0</v>
      </c>
      <c r="Q271" s="1">
        <f>Sueldos[[#This Row],[Sueldo total]]*3</f>
        <v>38086.686000000002</v>
      </c>
      <c r="R271" s="9">
        <f>(43102-Sueldos[[#This Row],[Fecha de Contratación]])/365</f>
        <v>3.3698630136986303</v>
      </c>
      <c r="S271" s="1">
        <f>Sueldos[[#This Row],[Sueldo total]]/30</f>
        <v>423.18540000000002</v>
      </c>
      <c r="T271" s="1">
        <f>Sueldos[[#This Row],[Salario diario]]*20*Sueldos[[#This Row],[dias del año]]</f>
        <v>28521.536547945208</v>
      </c>
      <c r="U271" s="1">
        <f>Sueldos[[#This Row],[3 meses de sueldo]]+Sueldos[[#This Row],[20 dias por año]]</f>
        <v>66608.222547945217</v>
      </c>
    </row>
    <row r="272" spans="1:21" x14ac:dyDescent="0.3">
      <c r="A272" t="s">
        <v>1142</v>
      </c>
      <c r="B272" t="s">
        <v>898</v>
      </c>
      <c r="C272" t="s">
        <v>273</v>
      </c>
      <c r="D272" s="10">
        <v>42798</v>
      </c>
      <c r="E272" t="s">
        <v>15</v>
      </c>
      <c r="F272">
        <v>2</v>
      </c>
      <c r="G272" s="1">
        <v>25442.100000000002</v>
      </c>
      <c r="H272" s="1">
        <v>2289.7890000000002</v>
      </c>
      <c r="I272" s="1">
        <v>2035.3680000000002</v>
      </c>
      <c r="J272" s="1">
        <v>763.26300000000003</v>
      </c>
      <c r="K272" s="1">
        <v>7123.7880000000014</v>
      </c>
      <c r="L272" s="1">
        <v>7887.0510000000004</v>
      </c>
      <c r="M272" s="1">
        <f>SUM(Sueldos[[#This Row],[Salario Base]:[Bono General]])</f>
        <v>45541.359000000004</v>
      </c>
      <c r="N272" s="1">
        <f>SUMPRODUCT(Sueldos[[#This Row],[Salario Base]:[Bono General]]*Porcentajes[])</f>
        <v>1786.0354200000002</v>
      </c>
      <c r="O272" s="1">
        <f>Sueldos[[#This Row],[Aumento Mexicano]]*2</f>
        <v>3572.0708400000003</v>
      </c>
      <c r="P272" s="1">
        <f>IF(Sueldos[[#This Row],[Calificación]]&gt;=4,Sueldos[[#This Row],[Aumento Mexicano]]*2,0)</f>
        <v>0</v>
      </c>
      <c r="Q272" s="1">
        <f>Sueldos[[#This Row],[Sueldo total]]*3</f>
        <v>136624.07700000002</v>
      </c>
      <c r="R272" s="9">
        <f>(43102-Sueldos[[#This Row],[Fecha de Contratación]])/365</f>
        <v>0.83287671232876714</v>
      </c>
      <c r="S272" s="1">
        <f>Sueldos[[#This Row],[Sueldo total]]/30</f>
        <v>1518.0453000000002</v>
      </c>
      <c r="T272" s="1">
        <f>Sueldos[[#This Row],[Salario diario]]*20*Sueldos[[#This Row],[dias del año]]</f>
        <v>25286.891572602741</v>
      </c>
      <c r="U272" s="1">
        <f>Sueldos[[#This Row],[3 meses de sueldo]]+Sueldos[[#This Row],[20 dias por año]]</f>
        <v>161910.96857260275</v>
      </c>
    </row>
    <row r="273" spans="1:21" x14ac:dyDescent="0.3">
      <c r="A273" t="s">
        <v>1143</v>
      </c>
      <c r="B273" t="s">
        <v>898</v>
      </c>
      <c r="C273" t="s">
        <v>144</v>
      </c>
      <c r="D273" s="10">
        <v>42334</v>
      </c>
      <c r="E273" t="s">
        <v>15</v>
      </c>
      <c r="F273">
        <v>4</v>
      </c>
      <c r="G273" s="1">
        <v>23269.4</v>
      </c>
      <c r="H273" s="1">
        <v>2326.94</v>
      </c>
      <c r="I273" s="1">
        <v>930.77600000000007</v>
      </c>
      <c r="J273" s="1">
        <v>465.38800000000003</v>
      </c>
      <c r="K273" s="1">
        <v>8144.29</v>
      </c>
      <c r="L273" s="1">
        <v>7911.5960000000014</v>
      </c>
      <c r="M273" s="1">
        <f>SUM(Sueldos[[#This Row],[Salario Base]:[Bono General]])</f>
        <v>43048.39</v>
      </c>
      <c r="N273" s="1">
        <f>SUMPRODUCT(Sueldos[[#This Row],[Salario Base]:[Bono General]]*Porcentajes[])</f>
        <v>1696.3392600000002</v>
      </c>
      <c r="O273" s="1">
        <f>Sueldos[[#This Row],[Aumento Mexicano]]*2</f>
        <v>3392.6785200000004</v>
      </c>
      <c r="P273" s="1">
        <f>IF(Sueldos[[#This Row],[Calificación]]&gt;=4,Sueldos[[#This Row],[Aumento Mexicano]]*2,0)</f>
        <v>3392.6785200000004</v>
      </c>
      <c r="Q273" s="1">
        <f>Sueldos[[#This Row],[Sueldo total]]*3</f>
        <v>129145.17</v>
      </c>
      <c r="R273" s="9">
        <f>(43102-Sueldos[[#This Row],[Fecha de Contratación]])/365</f>
        <v>2.1041095890410957</v>
      </c>
      <c r="S273" s="1">
        <f>Sueldos[[#This Row],[Sueldo total]]/30</f>
        <v>1434.9463333333333</v>
      </c>
      <c r="T273" s="1">
        <f>Sueldos[[#This Row],[Salario diario]]*20*Sueldos[[#This Row],[dias del año]]</f>
        <v>60385.686794520538</v>
      </c>
      <c r="U273" s="1">
        <f>Sueldos[[#This Row],[3 meses de sueldo]]+Sueldos[[#This Row],[20 dias por año]]</f>
        <v>189530.85679452054</v>
      </c>
    </row>
    <row r="274" spans="1:21" x14ac:dyDescent="0.3">
      <c r="A274" t="s">
        <v>1144</v>
      </c>
      <c r="B274" t="s">
        <v>880</v>
      </c>
      <c r="C274" t="s">
        <v>77</v>
      </c>
      <c r="D274" s="10">
        <v>42988</v>
      </c>
      <c r="E274" t="s">
        <v>50</v>
      </c>
      <c r="F274">
        <v>4</v>
      </c>
      <c r="G274" s="1">
        <v>39604.400000000001</v>
      </c>
      <c r="H274" s="1">
        <v>1980.2200000000003</v>
      </c>
      <c r="I274" s="1">
        <v>1584.1760000000002</v>
      </c>
      <c r="J274" s="1">
        <v>1584.1760000000002</v>
      </c>
      <c r="K274" s="1">
        <v>12673.408000000001</v>
      </c>
      <c r="L274" s="1">
        <v>10297.144</v>
      </c>
      <c r="M274" s="1">
        <f>SUM(Sueldos[[#This Row],[Salario Base]:[Bono General]])</f>
        <v>67723.524000000005</v>
      </c>
      <c r="N274" s="1">
        <f>SUMPRODUCT(Sueldos[[#This Row],[Salario Base]:[Bono General]]*Porcentajes[])</f>
        <v>2550.5233600000006</v>
      </c>
      <c r="O274" s="1">
        <f>Sueldos[[#This Row],[Aumento Mexicano]]*2</f>
        <v>5101.0467200000012</v>
      </c>
      <c r="P274" s="1">
        <f>IF(Sueldos[[#This Row],[Calificación]]&gt;=4,Sueldos[[#This Row],[Aumento Mexicano]]*2,0)</f>
        <v>5101.0467200000012</v>
      </c>
      <c r="Q274" s="1">
        <f>Sueldos[[#This Row],[Sueldo total]]*3</f>
        <v>203170.57200000001</v>
      </c>
      <c r="R274" s="9">
        <f>(43102-Sueldos[[#This Row],[Fecha de Contratación]])/365</f>
        <v>0.31232876712328766</v>
      </c>
      <c r="S274" s="1">
        <f>Sueldos[[#This Row],[Sueldo total]]/30</f>
        <v>2257.4508000000001</v>
      </c>
      <c r="T274" s="1">
        <f>Sueldos[[#This Row],[Salario diario]]*20*Sueldos[[#This Row],[dias del año]]</f>
        <v>14101.336504109589</v>
      </c>
      <c r="U274" s="1">
        <f>Sueldos[[#This Row],[3 meses de sueldo]]+Sueldos[[#This Row],[20 dias por año]]</f>
        <v>217271.9085041096</v>
      </c>
    </row>
    <row r="275" spans="1:21" x14ac:dyDescent="0.3">
      <c r="A275" t="s">
        <v>310</v>
      </c>
      <c r="B275" t="s">
        <v>880</v>
      </c>
      <c r="C275" t="s">
        <v>170</v>
      </c>
      <c r="D275" s="10">
        <v>42269</v>
      </c>
      <c r="E275" t="s">
        <v>27</v>
      </c>
      <c r="F275">
        <v>4</v>
      </c>
      <c r="G275" s="1">
        <v>24396.9</v>
      </c>
      <c r="H275" s="1">
        <v>2439.69</v>
      </c>
      <c r="I275" s="1">
        <v>3659.5350000000003</v>
      </c>
      <c r="J275" s="1">
        <v>1219.845</v>
      </c>
      <c r="K275" s="1">
        <v>8782.884</v>
      </c>
      <c r="L275" s="1">
        <v>9758.76</v>
      </c>
      <c r="M275" s="1">
        <f>SUM(Sueldos[[#This Row],[Salario Base]:[Bono General]])</f>
        <v>50257.614000000001</v>
      </c>
      <c r="N275" s="1">
        <f>SUMPRODUCT(Sueldos[[#This Row],[Salario Base]:[Bono General]]*Porcentajes[])</f>
        <v>2032.2617700000001</v>
      </c>
      <c r="O275" s="1">
        <f>Sueldos[[#This Row],[Aumento Mexicano]]*2</f>
        <v>4064.5235400000001</v>
      </c>
      <c r="P275" s="1">
        <f>IF(Sueldos[[#This Row],[Calificación]]&gt;=4,Sueldos[[#This Row],[Aumento Mexicano]]*2,0)</f>
        <v>4064.5235400000001</v>
      </c>
      <c r="Q275" s="1">
        <f>Sueldos[[#This Row],[Sueldo total]]*3</f>
        <v>150772.842</v>
      </c>
      <c r="R275" s="9">
        <f>(43102-Sueldos[[#This Row],[Fecha de Contratación]])/365</f>
        <v>2.2821917808219179</v>
      </c>
      <c r="S275" s="1">
        <f>Sueldos[[#This Row],[Sueldo total]]/30</f>
        <v>1675.2538</v>
      </c>
      <c r="T275" s="1">
        <f>Sueldos[[#This Row],[Salario diario]]*20*Sueldos[[#This Row],[dias del año]]</f>
        <v>76465.009063013698</v>
      </c>
      <c r="U275" s="1">
        <f>Sueldos[[#This Row],[3 meses de sueldo]]+Sueldos[[#This Row],[20 dias por año]]</f>
        <v>227237.85106301372</v>
      </c>
    </row>
    <row r="276" spans="1:21" x14ac:dyDescent="0.3">
      <c r="A276" t="s">
        <v>1145</v>
      </c>
      <c r="B276" t="s">
        <v>880</v>
      </c>
      <c r="C276" t="s">
        <v>92</v>
      </c>
      <c r="D276" s="10">
        <v>41097</v>
      </c>
      <c r="E276" t="s">
        <v>18</v>
      </c>
      <c r="F276">
        <v>3</v>
      </c>
      <c r="G276" s="1">
        <v>10501</v>
      </c>
      <c r="H276" s="1">
        <v>1050.1000000000001</v>
      </c>
      <c r="I276" s="1">
        <v>1050.1000000000001</v>
      </c>
      <c r="J276" s="1">
        <v>630.05999999999995</v>
      </c>
      <c r="K276" s="1">
        <v>3885.37</v>
      </c>
      <c r="L276" s="1">
        <v>2730.26</v>
      </c>
      <c r="M276" s="1">
        <f>SUM(Sueldos[[#This Row],[Salario Base]:[Bono General]])</f>
        <v>19846.89</v>
      </c>
      <c r="N276" s="1">
        <f>SUMPRODUCT(Sueldos[[#This Row],[Salario Base]:[Bono General]]*Porcentajes[])</f>
        <v>759.22230000000002</v>
      </c>
      <c r="O276" s="1">
        <f>Sueldos[[#This Row],[Aumento Mexicano]]*2</f>
        <v>1518.4446</v>
      </c>
      <c r="P276" s="1">
        <f>IF(Sueldos[[#This Row],[Calificación]]&gt;=4,Sueldos[[#This Row],[Aumento Mexicano]]*2,0)</f>
        <v>0</v>
      </c>
      <c r="Q276" s="1">
        <f>Sueldos[[#This Row],[Sueldo total]]*3</f>
        <v>59540.67</v>
      </c>
      <c r="R276" s="9">
        <f>(43102-Sueldos[[#This Row],[Fecha de Contratación]])/365</f>
        <v>5.493150684931507</v>
      </c>
      <c r="S276" s="1">
        <f>Sueldos[[#This Row],[Sueldo total]]/30</f>
        <v>661.56299999999999</v>
      </c>
      <c r="T276" s="1">
        <f>Sueldos[[#This Row],[Salario diario]]*20*Sueldos[[#This Row],[dias del año]]</f>
        <v>72681.304931506849</v>
      </c>
      <c r="U276" s="1">
        <f>Sueldos[[#This Row],[3 meses de sueldo]]+Sueldos[[#This Row],[20 dias por año]]</f>
        <v>132221.97493150685</v>
      </c>
    </row>
    <row r="277" spans="1:21" x14ac:dyDescent="0.3">
      <c r="A277" t="s">
        <v>1146</v>
      </c>
      <c r="B277" t="s">
        <v>898</v>
      </c>
      <c r="C277" t="s">
        <v>605</v>
      </c>
      <c r="D277" s="10">
        <v>41401</v>
      </c>
      <c r="E277" t="s">
        <v>18</v>
      </c>
      <c r="F277">
        <v>4</v>
      </c>
      <c r="G277" s="1">
        <v>12369.500000000002</v>
      </c>
      <c r="H277" s="1">
        <v>989.56000000000017</v>
      </c>
      <c r="I277" s="1">
        <v>989.56000000000017</v>
      </c>
      <c r="J277" s="1">
        <v>1236.9500000000003</v>
      </c>
      <c r="K277" s="1">
        <v>4081.9350000000009</v>
      </c>
      <c r="L277" s="1">
        <v>3339.7650000000008</v>
      </c>
      <c r="M277" s="1">
        <f>SUM(Sueldos[[#This Row],[Salario Base]:[Bono General]])</f>
        <v>23007.27</v>
      </c>
      <c r="N277" s="1">
        <f>SUMPRODUCT(Sueldos[[#This Row],[Salario Base]:[Bono General]]*Porcentajes[])</f>
        <v>888.13010000000008</v>
      </c>
      <c r="O277" s="1">
        <f>Sueldos[[#This Row],[Aumento Mexicano]]*2</f>
        <v>1776.2602000000002</v>
      </c>
      <c r="P277" s="1">
        <f>IF(Sueldos[[#This Row],[Calificación]]&gt;=4,Sueldos[[#This Row],[Aumento Mexicano]]*2,0)</f>
        <v>1776.2602000000002</v>
      </c>
      <c r="Q277" s="1">
        <f>Sueldos[[#This Row],[Sueldo total]]*3</f>
        <v>69021.81</v>
      </c>
      <c r="R277" s="9">
        <f>(43102-Sueldos[[#This Row],[Fecha de Contratación]])/365</f>
        <v>4.6602739726027398</v>
      </c>
      <c r="S277" s="1">
        <f>Sueldos[[#This Row],[Sueldo total]]/30</f>
        <v>766.90899999999999</v>
      </c>
      <c r="T277" s="1">
        <f>Sueldos[[#This Row],[Salario diario]]*20*Sueldos[[#This Row],[dias del año]]</f>
        <v>71480.121041095888</v>
      </c>
      <c r="U277" s="1">
        <f>Sueldos[[#This Row],[3 meses de sueldo]]+Sueldos[[#This Row],[20 dias por año]]</f>
        <v>140501.93104109587</v>
      </c>
    </row>
    <row r="278" spans="1:21" x14ac:dyDescent="0.3">
      <c r="A278" t="s">
        <v>1147</v>
      </c>
      <c r="B278" t="s">
        <v>883</v>
      </c>
      <c r="C278" t="s">
        <v>142</v>
      </c>
      <c r="D278" s="10">
        <v>42394</v>
      </c>
      <c r="E278" t="s">
        <v>18</v>
      </c>
      <c r="F278">
        <v>3</v>
      </c>
      <c r="G278" s="1">
        <v>14374</v>
      </c>
      <c r="H278" s="1">
        <v>1149.92</v>
      </c>
      <c r="I278" s="1">
        <v>1149.92</v>
      </c>
      <c r="J278" s="1">
        <v>1149.92</v>
      </c>
      <c r="K278" s="1">
        <v>4312.2</v>
      </c>
      <c r="L278" s="1">
        <v>5174.6399999999994</v>
      </c>
      <c r="M278" s="1">
        <f>SUM(Sueldos[[#This Row],[Salario Base]:[Bono General]])</f>
        <v>27310.600000000002</v>
      </c>
      <c r="N278" s="1">
        <f>SUMPRODUCT(Sueldos[[#This Row],[Salario Base]:[Bono General]]*Porcentajes[])</f>
        <v>1095.2988</v>
      </c>
      <c r="O278" s="1">
        <f>Sueldos[[#This Row],[Aumento Mexicano]]*2</f>
        <v>2190.5976000000001</v>
      </c>
      <c r="P278" s="1">
        <f>IF(Sueldos[[#This Row],[Calificación]]&gt;=4,Sueldos[[#This Row],[Aumento Mexicano]]*2,0)</f>
        <v>0</v>
      </c>
      <c r="Q278" s="1">
        <f>Sueldos[[#This Row],[Sueldo total]]*3</f>
        <v>81931.8</v>
      </c>
      <c r="R278" s="9">
        <f>(43102-Sueldos[[#This Row],[Fecha de Contratación]])/365</f>
        <v>1.9397260273972603</v>
      </c>
      <c r="S278" s="1">
        <f>Sueldos[[#This Row],[Sueldo total]]/30</f>
        <v>910.35333333333335</v>
      </c>
      <c r="T278" s="1">
        <f>Sueldos[[#This Row],[Salario diario]]*20*Sueldos[[#This Row],[dias del año]]</f>
        <v>35316.721095890411</v>
      </c>
      <c r="U278" s="1">
        <f>Sueldos[[#This Row],[3 meses de sueldo]]+Sueldos[[#This Row],[20 dias por año]]</f>
        <v>117248.52109589041</v>
      </c>
    </row>
    <row r="279" spans="1:21" x14ac:dyDescent="0.3">
      <c r="A279" t="s">
        <v>1148</v>
      </c>
      <c r="B279" t="s">
        <v>880</v>
      </c>
      <c r="C279" t="s">
        <v>17</v>
      </c>
      <c r="D279" s="10">
        <v>40905</v>
      </c>
      <c r="E279" t="s">
        <v>15</v>
      </c>
      <c r="F279">
        <v>3</v>
      </c>
      <c r="G279" s="1">
        <v>32699</v>
      </c>
      <c r="H279" s="1">
        <v>2615.92</v>
      </c>
      <c r="I279" s="1">
        <v>1961.9399999999998</v>
      </c>
      <c r="J279" s="1">
        <v>2942.91</v>
      </c>
      <c r="K279" s="1">
        <v>9482.7099999999991</v>
      </c>
      <c r="L279" s="1">
        <v>12098.63</v>
      </c>
      <c r="M279" s="1">
        <f>SUM(Sueldos[[#This Row],[Salario Base]:[Bono General]])</f>
        <v>61801.11</v>
      </c>
      <c r="N279" s="1">
        <f>SUMPRODUCT(Sueldos[[#This Row],[Salario Base]:[Bono General]]*Porcentajes[])</f>
        <v>2494.9336999999996</v>
      </c>
      <c r="O279" s="1">
        <f>Sueldos[[#This Row],[Aumento Mexicano]]*2</f>
        <v>4989.8673999999992</v>
      </c>
      <c r="P279" s="1">
        <f>IF(Sueldos[[#This Row],[Calificación]]&gt;=4,Sueldos[[#This Row],[Aumento Mexicano]]*2,0)</f>
        <v>0</v>
      </c>
      <c r="Q279" s="1">
        <f>Sueldos[[#This Row],[Sueldo total]]*3</f>
        <v>185403.33000000002</v>
      </c>
      <c r="R279" s="9">
        <f>(43102-Sueldos[[#This Row],[Fecha de Contratación]])/365</f>
        <v>6.0191780821917806</v>
      </c>
      <c r="S279" s="1">
        <f>Sueldos[[#This Row],[Sueldo total]]/30</f>
        <v>2060.0369999999998</v>
      </c>
      <c r="T279" s="1">
        <f>Sueldos[[#This Row],[Salario diario]]*20*Sueldos[[#This Row],[dias del año]]</f>
        <v>247994.59117808216</v>
      </c>
      <c r="U279" s="1">
        <f>Sueldos[[#This Row],[3 meses de sueldo]]+Sueldos[[#This Row],[20 dias por año]]</f>
        <v>433397.92117808218</v>
      </c>
    </row>
    <row r="280" spans="1:21" x14ac:dyDescent="0.3">
      <c r="A280" t="s">
        <v>1149</v>
      </c>
      <c r="B280" t="s">
        <v>880</v>
      </c>
      <c r="C280" t="s">
        <v>44</v>
      </c>
      <c r="D280" s="10">
        <v>40991</v>
      </c>
      <c r="E280" t="s">
        <v>18</v>
      </c>
      <c r="F280">
        <v>4</v>
      </c>
      <c r="G280" s="1">
        <v>8826.4000000000015</v>
      </c>
      <c r="H280" s="1">
        <v>794.37600000000009</v>
      </c>
      <c r="I280" s="1">
        <v>1059.1680000000001</v>
      </c>
      <c r="J280" s="1">
        <v>353.05600000000004</v>
      </c>
      <c r="K280" s="1">
        <v>2471.3920000000007</v>
      </c>
      <c r="L280" s="1">
        <v>2559.6560000000004</v>
      </c>
      <c r="M280" s="1">
        <f>SUM(Sueldos[[#This Row],[Salario Base]:[Bono General]])</f>
        <v>16064.048000000004</v>
      </c>
      <c r="N280" s="1">
        <f>SUMPRODUCT(Sueldos[[#This Row],[Salario Base]:[Bono General]]*Porcentajes[])</f>
        <v>625.79176000000007</v>
      </c>
      <c r="O280" s="1">
        <f>Sueldos[[#This Row],[Aumento Mexicano]]*2</f>
        <v>1251.5835200000001</v>
      </c>
      <c r="P280" s="1">
        <f>IF(Sueldos[[#This Row],[Calificación]]&gt;=4,Sueldos[[#This Row],[Aumento Mexicano]]*2,0)</f>
        <v>1251.5835200000001</v>
      </c>
      <c r="Q280" s="1">
        <f>Sueldos[[#This Row],[Sueldo total]]*3</f>
        <v>48192.144000000015</v>
      </c>
      <c r="R280" s="9">
        <f>(43102-Sueldos[[#This Row],[Fecha de Contratación]])/365</f>
        <v>5.7835616438356166</v>
      </c>
      <c r="S280" s="1">
        <f>Sueldos[[#This Row],[Sueldo total]]/30</f>
        <v>535.46826666666686</v>
      </c>
      <c r="T280" s="1">
        <f>Sueldos[[#This Row],[Salario diario]]*20*Sueldos[[#This Row],[dias del año]]</f>
        <v>61938.274571689522</v>
      </c>
      <c r="U280" s="1">
        <f>Sueldos[[#This Row],[3 meses de sueldo]]+Sueldos[[#This Row],[20 dias por año]]</f>
        <v>110130.41857168954</v>
      </c>
    </row>
    <row r="281" spans="1:21" x14ac:dyDescent="0.3">
      <c r="A281" t="s">
        <v>1150</v>
      </c>
      <c r="B281" t="s">
        <v>880</v>
      </c>
      <c r="C281" t="s">
        <v>921</v>
      </c>
      <c r="D281" s="10">
        <v>40620</v>
      </c>
      <c r="E281" t="s">
        <v>18</v>
      </c>
      <c r="F281">
        <v>4</v>
      </c>
      <c r="G281" s="1">
        <v>9089.3000000000011</v>
      </c>
      <c r="H281" s="1">
        <v>545.35800000000006</v>
      </c>
      <c r="I281" s="1">
        <v>1272.5020000000002</v>
      </c>
      <c r="J281" s="1">
        <v>1363.3950000000002</v>
      </c>
      <c r="K281" s="1">
        <v>2363.2180000000003</v>
      </c>
      <c r="L281" s="1">
        <v>3363.0410000000002</v>
      </c>
      <c r="M281" s="1">
        <f>SUM(Sueldos[[#This Row],[Salario Base]:[Bono General]])</f>
        <v>17996.814000000002</v>
      </c>
      <c r="N281" s="1">
        <f>SUMPRODUCT(Sueldos[[#This Row],[Salario Base]:[Bono General]]*Porcentajes[])</f>
        <v>730.77972000000011</v>
      </c>
      <c r="O281" s="1">
        <f>Sueldos[[#This Row],[Aumento Mexicano]]*2</f>
        <v>1461.5594400000002</v>
      </c>
      <c r="P281" s="1">
        <f>IF(Sueldos[[#This Row],[Calificación]]&gt;=4,Sueldos[[#This Row],[Aumento Mexicano]]*2,0)</f>
        <v>1461.5594400000002</v>
      </c>
      <c r="Q281" s="1">
        <f>Sueldos[[#This Row],[Sueldo total]]*3</f>
        <v>53990.44200000001</v>
      </c>
      <c r="R281" s="9">
        <f>(43102-Sueldos[[#This Row],[Fecha de Contratación]])/365</f>
        <v>6.8</v>
      </c>
      <c r="S281" s="1">
        <f>Sueldos[[#This Row],[Sueldo total]]/30</f>
        <v>599.89380000000006</v>
      </c>
      <c r="T281" s="1">
        <f>Sueldos[[#This Row],[Salario diario]]*20*Sueldos[[#This Row],[dias del año]]</f>
        <v>81585.556800000006</v>
      </c>
      <c r="U281" s="1">
        <f>Sueldos[[#This Row],[3 meses de sueldo]]+Sueldos[[#This Row],[20 dias por año]]</f>
        <v>135575.9988</v>
      </c>
    </row>
    <row r="282" spans="1:21" x14ac:dyDescent="0.3">
      <c r="A282" t="s">
        <v>1151</v>
      </c>
      <c r="B282" t="s">
        <v>883</v>
      </c>
      <c r="C282" t="s">
        <v>133</v>
      </c>
      <c r="D282" s="10">
        <v>42919</v>
      </c>
      <c r="E282" t="s">
        <v>18</v>
      </c>
      <c r="F282">
        <v>2</v>
      </c>
      <c r="G282" s="1">
        <v>10812.6</v>
      </c>
      <c r="H282" s="1">
        <v>756.88200000000006</v>
      </c>
      <c r="I282" s="1">
        <v>1405.6380000000001</v>
      </c>
      <c r="J282" s="1">
        <v>1297.5119999999999</v>
      </c>
      <c r="K282" s="1">
        <v>3243.78</v>
      </c>
      <c r="L282" s="1">
        <v>4325.04</v>
      </c>
      <c r="M282" s="1">
        <f>SUM(Sueldos[[#This Row],[Salario Base]:[Bono General]])</f>
        <v>21841.452000000001</v>
      </c>
      <c r="N282" s="1">
        <f>SUMPRODUCT(Sueldos[[#This Row],[Salario Base]:[Bono General]]*Porcentajes[])</f>
        <v>890.95823999999993</v>
      </c>
      <c r="O282" s="1">
        <f>Sueldos[[#This Row],[Aumento Mexicano]]*2</f>
        <v>1781.9164799999999</v>
      </c>
      <c r="P282" s="1">
        <f>IF(Sueldos[[#This Row],[Calificación]]&gt;=4,Sueldos[[#This Row],[Aumento Mexicano]]*2,0)</f>
        <v>0</v>
      </c>
      <c r="Q282" s="1">
        <f>Sueldos[[#This Row],[Sueldo total]]*3</f>
        <v>65524.356</v>
      </c>
      <c r="R282" s="9">
        <f>(43102-Sueldos[[#This Row],[Fecha de Contratación]])/365</f>
        <v>0.50136986301369868</v>
      </c>
      <c r="S282" s="1">
        <f>Sueldos[[#This Row],[Sueldo total]]/30</f>
        <v>728.04840000000002</v>
      </c>
      <c r="T282" s="1">
        <f>Sueldos[[#This Row],[Salario diario]]*20*Sueldos[[#This Row],[dias del año]]</f>
        <v>7300.4305315068505</v>
      </c>
      <c r="U282" s="1">
        <f>Sueldos[[#This Row],[3 meses de sueldo]]+Sueldos[[#This Row],[20 dias por año]]</f>
        <v>72824.786531506848</v>
      </c>
    </row>
    <row r="283" spans="1:21" x14ac:dyDescent="0.3">
      <c r="A283" t="s">
        <v>1152</v>
      </c>
      <c r="B283" t="s">
        <v>883</v>
      </c>
      <c r="C283" t="s">
        <v>133</v>
      </c>
      <c r="D283" s="10">
        <v>42646</v>
      </c>
      <c r="E283" t="s">
        <v>18</v>
      </c>
      <c r="F283">
        <v>1</v>
      </c>
      <c r="G283" s="1">
        <v>10027.5</v>
      </c>
      <c r="H283" s="1">
        <v>601.65</v>
      </c>
      <c r="I283" s="1">
        <v>300.82499999999999</v>
      </c>
      <c r="J283" s="1">
        <v>601.65</v>
      </c>
      <c r="K283" s="1">
        <v>3710.1750000000002</v>
      </c>
      <c r="L283" s="1">
        <v>3710.1750000000002</v>
      </c>
      <c r="M283" s="1">
        <f>SUM(Sueldos[[#This Row],[Salario Base]:[Bono General]])</f>
        <v>18951.974999999999</v>
      </c>
      <c r="N283" s="1">
        <f>SUMPRODUCT(Sueldos[[#This Row],[Salario Base]:[Bono General]]*Porcentajes[])</f>
        <v>750.05700000000002</v>
      </c>
      <c r="O283" s="1">
        <f>Sueldos[[#This Row],[Aumento Mexicano]]*2</f>
        <v>1500.114</v>
      </c>
      <c r="P283" s="1">
        <f>IF(Sueldos[[#This Row],[Calificación]]&gt;=4,Sueldos[[#This Row],[Aumento Mexicano]]*2,0)</f>
        <v>0</v>
      </c>
      <c r="Q283" s="1">
        <f>Sueldos[[#This Row],[Sueldo total]]*3</f>
        <v>56855.924999999996</v>
      </c>
      <c r="R283" s="9">
        <f>(43102-Sueldos[[#This Row],[Fecha de Contratación]])/365</f>
        <v>1.2493150684931507</v>
      </c>
      <c r="S283" s="1">
        <f>Sueldos[[#This Row],[Sueldo total]]/30</f>
        <v>631.73249999999996</v>
      </c>
      <c r="T283" s="1">
        <f>Sueldos[[#This Row],[Salario diario]]*20*Sueldos[[#This Row],[dias del año]]</f>
        <v>15784.658630136986</v>
      </c>
      <c r="U283" s="1">
        <f>Sueldos[[#This Row],[3 meses de sueldo]]+Sueldos[[#This Row],[20 dias por año]]</f>
        <v>72640.583630136985</v>
      </c>
    </row>
    <row r="284" spans="1:21" x14ac:dyDescent="0.3">
      <c r="A284" t="s">
        <v>1153</v>
      </c>
      <c r="B284" t="s">
        <v>880</v>
      </c>
      <c r="C284" t="s">
        <v>17</v>
      </c>
      <c r="D284" s="10">
        <v>41997</v>
      </c>
      <c r="E284" t="s">
        <v>27</v>
      </c>
      <c r="F284">
        <v>2</v>
      </c>
      <c r="G284" s="1">
        <v>18963.900000000001</v>
      </c>
      <c r="H284" s="1">
        <v>1896.3900000000003</v>
      </c>
      <c r="I284" s="1">
        <v>1706.751</v>
      </c>
      <c r="J284" s="1">
        <v>1327.4730000000002</v>
      </c>
      <c r="K284" s="1">
        <v>5499.5309999999999</v>
      </c>
      <c r="L284" s="1">
        <v>4740.9750000000004</v>
      </c>
      <c r="M284" s="1">
        <f>SUM(Sueldos[[#This Row],[Salario Base]:[Bono General]])</f>
        <v>34135.020000000004</v>
      </c>
      <c r="N284" s="1">
        <f>SUMPRODUCT(Sueldos[[#This Row],[Salario Base]:[Bono General]]*Porcentajes[])</f>
        <v>1314.1982700000001</v>
      </c>
      <c r="O284" s="1">
        <f>Sueldos[[#This Row],[Aumento Mexicano]]*2</f>
        <v>2628.3965400000002</v>
      </c>
      <c r="P284" s="1">
        <f>IF(Sueldos[[#This Row],[Calificación]]&gt;=4,Sueldos[[#This Row],[Aumento Mexicano]]*2,0)</f>
        <v>0</v>
      </c>
      <c r="Q284" s="1">
        <f>Sueldos[[#This Row],[Sueldo total]]*3</f>
        <v>102405.06000000001</v>
      </c>
      <c r="R284" s="9">
        <f>(43102-Sueldos[[#This Row],[Fecha de Contratación]])/365</f>
        <v>3.0273972602739727</v>
      </c>
      <c r="S284" s="1">
        <f>Sueldos[[#This Row],[Sueldo total]]/30</f>
        <v>1137.8340000000001</v>
      </c>
      <c r="T284" s="1">
        <f>Sueldos[[#This Row],[Salario diario]]*20*Sueldos[[#This Row],[dias del año]]</f>
        <v>68893.510684931505</v>
      </c>
      <c r="U284" s="1">
        <f>Sueldos[[#This Row],[3 meses de sueldo]]+Sueldos[[#This Row],[20 dias por año]]</f>
        <v>171298.57068493153</v>
      </c>
    </row>
    <row r="285" spans="1:21" x14ac:dyDescent="0.3">
      <c r="A285" t="s">
        <v>1154</v>
      </c>
      <c r="B285" t="s">
        <v>883</v>
      </c>
      <c r="C285" t="s">
        <v>17</v>
      </c>
      <c r="D285" s="10">
        <v>42145</v>
      </c>
      <c r="E285" t="s">
        <v>18</v>
      </c>
      <c r="F285">
        <v>3</v>
      </c>
      <c r="G285" s="1">
        <v>10154</v>
      </c>
      <c r="H285" s="1">
        <v>710.78000000000009</v>
      </c>
      <c r="I285" s="1">
        <v>609.24</v>
      </c>
      <c r="J285" s="1">
        <v>406.16</v>
      </c>
      <c r="K285" s="1">
        <v>3147.74</v>
      </c>
      <c r="L285" s="1">
        <v>3350.82</v>
      </c>
      <c r="M285" s="1">
        <f>SUM(Sueldos[[#This Row],[Salario Base]:[Bono General]])</f>
        <v>18378.740000000002</v>
      </c>
      <c r="N285" s="1">
        <f>SUMPRODUCT(Sueldos[[#This Row],[Salario Base]:[Bono General]]*Porcentajes[])</f>
        <v>720.93399999999997</v>
      </c>
      <c r="O285" s="1">
        <f>Sueldos[[#This Row],[Aumento Mexicano]]*2</f>
        <v>1441.8679999999999</v>
      </c>
      <c r="P285" s="1">
        <f>IF(Sueldos[[#This Row],[Calificación]]&gt;=4,Sueldos[[#This Row],[Aumento Mexicano]]*2,0)</f>
        <v>0</v>
      </c>
      <c r="Q285" s="1">
        <f>Sueldos[[#This Row],[Sueldo total]]*3</f>
        <v>55136.22</v>
      </c>
      <c r="R285" s="9">
        <f>(43102-Sueldos[[#This Row],[Fecha de Contratación]])/365</f>
        <v>2.6219178082191781</v>
      </c>
      <c r="S285" s="1">
        <f>Sueldos[[#This Row],[Sueldo total]]/30</f>
        <v>612.62466666666671</v>
      </c>
      <c r="T285" s="1">
        <f>Sueldos[[#This Row],[Salario diario]]*20*Sueldos[[#This Row],[dias del año]]</f>
        <v>32125.030465753425</v>
      </c>
      <c r="U285" s="1">
        <f>Sueldos[[#This Row],[3 meses de sueldo]]+Sueldos[[#This Row],[20 dias por año]]</f>
        <v>87261.25046575343</v>
      </c>
    </row>
    <row r="286" spans="1:21" x14ac:dyDescent="0.3">
      <c r="A286" t="s">
        <v>1155</v>
      </c>
      <c r="B286" t="s">
        <v>880</v>
      </c>
      <c r="C286" t="s">
        <v>59</v>
      </c>
      <c r="D286" s="10">
        <v>42045</v>
      </c>
      <c r="E286" t="s">
        <v>50</v>
      </c>
      <c r="F286">
        <v>3</v>
      </c>
      <c r="G286" s="1">
        <v>31970</v>
      </c>
      <c r="H286" s="1">
        <v>1918.1999999999998</v>
      </c>
      <c r="I286" s="1">
        <v>959.09999999999991</v>
      </c>
      <c r="J286" s="1">
        <v>4475.8</v>
      </c>
      <c r="K286" s="1">
        <v>9910.7000000000007</v>
      </c>
      <c r="L286" s="1">
        <v>11189.5</v>
      </c>
      <c r="M286" s="1">
        <f>SUM(Sueldos[[#This Row],[Salario Base]:[Bono General]])</f>
        <v>60423.3</v>
      </c>
      <c r="N286" s="1">
        <f>SUMPRODUCT(Sueldos[[#This Row],[Salario Base]:[Bono General]]*Porcentajes[])</f>
        <v>2416.9319999999998</v>
      </c>
      <c r="O286" s="1">
        <f>Sueldos[[#This Row],[Aumento Mexicano]]*2</f>
        <v>4833.8639999999996</v>
      </c>
      <c r="P286" s="1">
        <f>IF(Sueldos[[#This Row],[Calificación]]&gt;=4,Sueldos[[#This Row],[Aumento Mexicano]]*2,0)</f>
        <v>0</v>
      </c>
      <c r="Q286" s="1">
        <f>Sueldos[[#This Row],[Sueldo total]]*3</f>
        <v>181269.90000000002</v>
      </c>
      <c r="R286" s="9">
        <f>(43102-Sueldos[[#This Row],[Fecha de Contratación]])/365</f>
        <v>2.8958904109589043</v>
      </c>
      <c r="S286" s="1">
        <f>Sueldos[[#This Row],[Sueldo total]]/30</f>
        <v>2014.1100000000001</v>
      </c>
      <c r="T286" s="1">
        <f>Sueldos[[#This Row],[Salario diario]]*20*Sueldos[[#This Row],[dias del año]]</f>
        <v>116652.83671232879</v>
      </c>
      <c r="U286" s="1">
        <f>Sueldos[[#This Row],[3 meses de sueldo]]+Sueldos[[#This Row],[20 dias por año]]</f>
        <v>297922.7367123288</v>
      </c>
    </row>
    <row r="287" spans="1:21" x14ac:dyDescent="0.3">
      <c r="A287" t="s">
        <v>1156</v>
      </c>
      <c r="B287" t="s">
        <v>898</v>
      </c>
      <c r="C287" t="s">
        <v>57</v>
      </c>
      <c r="D287" s="10">
        <v>42155</v>
      </c>
      <c r="E287" t="s">
        <v>18</v>
      </c>
      <c r="F287">
        <v>3</v>
      </c>
      <c r="G287" s="1">
        <v>13612</v>
      </c>
      <c r="H287" s="1">
        <v>1225.08</v>
      </c>
      <c r="I287" s="1">
        <v>816.71999999999991</v>
      </c>
      <c r="J287" s="1">
        <v>136.12</v>
      </c>
      <c r="K287" s="1">
        <v>3539.1200000000003</v>
      </c>
      <c r="L287" s="1">
        <v>4900.32</v>
      </c>
      <c r="M287" s="1">
        <f>SUM(Sueldos[[#This Row],[Salario Base]:[Bono General]])</f>
        <v>24229.360000000001</v>
      </c>
      <c r="N287" s="1">
        <f>SUMPRODUCT(Sueldos[[#This Row],[Salario Base]:[Bono General]]*Porcentajes[])</f>
        <v>970.53559999999993</v>
      </c>
      <c r="O287" s="1">
        <f>Sueldos[[#This Row],[Aumento Mexicano]]*2</f>
        <v>1941.0711999999999</v>
      </c>
      <c r="P287" s="1">
        <f>IF(Sueldos[[#This Row],[Calificación]]&gt;=4,Sueldos[[#This Row],[Aumento Mexicano]]*2,0)</f>
        <v>0</v>
      </c>
      <c r="Q287" s="1">
        <f>Sueldos[[#This Row],[Sueldo total]]*3</f>
        <v>72688.08</v>
      </c>
      <c r="R287" s="9">
        <f>(43102-Sueldos[[#This Row],[Fecha de Contratación]])/365</f>
        <v>2.5945205479452054</v>
      </c>
      <c r="S287" s="1">
        <f>Sueldos[[#This Row],[Sueldo total]]/30</f>
        <v>807.64533333333338</v>
      </c>
      <c r="T287" s="1">
        <f>Sueldos[[#This Row],[Salario diario]]*20*Sueldos[[#This Row],[dias del año]]</f>
        <v>41909.048255707763</v>
      </c>
      <c r="U287" s="1">
        <f>Sueldos[[#This Row],[3 meses de sueldo]]+Sueldos[[#This Row],[20 dias por año]]</f>
        <v>114597.12825570776</v>
      </c>
    </row>
    <row r="288" spans="1:21" x14ac:dyDescent="0.3">
      <c r="A288" t="s">
        <v>1157</v>
      </c>
      <c r="B288" t="s">
        <v>880</v>
      </c>
      <c r="C288" t="s">
        <v>237</v>
      </c>
      <c r="D288" s="10">
        <v>42918</v>
      </c>
      <c r="E288" t="s">
        <v>27</v>
      </c>
      <c r="F288">
        <v>5</v>
      </c>
      <c r="G288" s="1">
        <v>24768.75</v>
      </c>
      <c r="H288" s="1">
        <v>1486.125</v>
      </c>
      <c r="I288" s="1">
        <v>1238.4375</v>
      </c>
      <c r="J288" s="1">
        <v>3219.9375</v>
      </c>
      <c r="K288" s="1">
        <v>8916.75</v>
      </c>
      <c r="L288" s="1">
        <v>7926</v>
      </c>
      <c r="M288" s="1">
        <f>SUM(Sueldos[[#This Row],[Salario Base]:[Bono General]])</f>
        <v>47556</v>
      </c>
      <c r="N288" s="1">
        <f>SUMPRODUCT(Sueldos[[#This Row],[Salario Base]:[Bono General]]*Porcentajes[])</f>
        <v>1865.086875</v>
      </c>
      <c r="O288" s="1">
        <f>Sueldos[[#This Row],[Aumento Mexicano]]*2</f>
        <v>3730.1737499999999</v>
      </c>
      <c r="P288" s="1">
        <f>IF(Sueldos[[#This Row],[Calificación]]&gt;=4,Sueldos[[#This Row],[Aumento Mexicano]]*2,0)</f>
        <v>3730.1737499999999</v>
      </c>
      <c r="Q288" s="1">
        <f>Sueldos[[#This Row],[Sueldo total]]*3</f>
        <v>142668</v>
      </c>
      <c r="R288" s="9">
        <f>(43102-Sueldos[[#This Row],[Fecha de Contratación]])/365</f>
        <v>0.50410958904109593</v>
      </c>
      <c r="S288" s="1">
        <f>Sueldos[[#This Row],[Sueldo total]]/30</f>
        <v>1585.2</v>
      </c>
      <c r="T288" s="1">
        <f>Sueldos[[#This Row],[Salario diario]]*20*Sueldos[[#This Row],[dias del año]]</f>
        <v>15982.290410958905</v>
      </c>
      <c r="U288" s="1">
        <f>Sueldos[[#This Row],[3 meses de sueldo]]+Sueldos[[#This Row],[20 dias por año]]</f>
        <v>158650.2904109589</v>
      </c>
    </row>
    <row r="289" spans="1:21" x14ac:dyDescent="0.3">
      <c r="A289" t="s">
        <v>1158</v>
      </c>
      <c r="B289" t="s">
        <v>880</v>
      </c>
      <c r="C289" t="s">
        <v>98</v>
      </c>
      <c r="D289" s="10">
        <v>42004</v>
      </c>
      <c r="E289" t="s">
        <v>18</v>
      </c>
      <c r="F289">
        <v>4</v>
      </c>
      <c r="G289" s="1">
        <v>16340.500000000002</v>
      </c>
      <c r="H289" s="1">
        <v>1470.6450000000002</v>
      </c>
      <c r="I289" s="1">
        <v>1634.0500000000002</v>
      </c>
      <c r="J289" s="1">
        <v>1634.0500000000002</v>
      </c>
      <c r="K289" s="1">
        <v>5065.5550000000003</v>
      </c>
      <c r="L289" s="1">
        <v>5882.5800000000008</v>
      </c>
      <c r="M289" s="1">
        <f>SUM(Sueldos[[#This Row],[Salario Base]:[Bono General]])</f>
        <v>32027.38</v>
      </c>
      <c r="N289" s="1">
        <f>SUMPRODUCT(Sueldos[[#This Row],[Salario Base]:[Bono General]]*Porcentajes[])</f>
        <v>1289.2654500000001</v>
      </c>
      <c r="O289" s="1">
        <f>Sueldos[[#This Row],[Aumento Mexicano]]*2</f>
        <v>2578.5309000000002</v>
      </c>
      <c r="P289" s="1">
        <f>IF(Sueldos[[#This Row],[Calificación]]&gt;=4,Sueldos[[#This Row],[Aumento Mexicano]]*2,0)</f>
        <v>2578.5309000000002</v>
      </c>
      <c r="Q289" s="1">
        <f>Sueldos[[#This Row],[Sueldo total]]*3</f>
        <v>96082.14</v>
      </c>
      <c r="R289" s="9">
        <f>(43102-Sueldos[[#This Row],[Fecha de Contratación]])/365</f>
        <v>3.0082191780821916</v>
      </c>
      <c r="S289" s="1">
        <f>Sueldos[[#This Row],[Sueldo total]]/30</f>
        <v>1067.5793333333334</v>
      </c>
      <c r="T289" s="1">
        <f>Sueldos[[#This Row],[Salario diario]]*20*Sueldos[[#This Row],[dias del año]]</f>
        <v>64230.252493150678</v>
      </c>
      <c r="U289" s="1">
        <f>Sueldos[[#This Row],[3 meses de sueldo]]+Sueldos[[#This Row],[20 dias por año]]</f>
        <v>160312.39249315066</v>
      </c>
    </row>
    <row r="290" spans="1:21" x14ac:dyDescent="0.3">
      <c r="A290" t="s">
        <v>1159</v>
      </c>
      <c r="B290" t="s">
        <v>880</v>
      </c>
      <c r="C290" t="s">
        <v>38</v>
      </c>
      <c r="D290" s="10">
        <v>43036</v>
      </c>
      <c r="E290" t="s">
        <v>18</v>
      </c>
      <c r="F290">
        <v>2</v>
      </c>
      <c r="G290" s="1">
        <v>13527</v>
      </c>
      <c r="H290" s="1">
        <v>1352.7</v>
      </c>
      <c r="I290" s="1">
        <v>811.62</v>
      </c>
      <c r="J290" s="1">
        <v>1082.1600000000001</v>
      </c>
      <c r="K290" s="1">
        <v>4734.45</v>
      </c>
      <c r="L290" s="1">
        <v>4599.18</v>
      </c>
      <c r="M290" s="1">
        <f>SUM(Sueldos[[#This Row],[Salario Base]:[Bono General]])</f>
        <v>26107.110000000004</v>
      </c>
      <c r="N290" s="1">
        <f>SUMPRODUCT(Sueldos[[#This Row],[Salario Base]:[Bono General]]*Porcentajes[])</f>
        <v>1037.5209</v>
      </c>
      <c r="O290" s="1">
        <f>Sueldos[[#This Row],[Aumento Mexicano]]*2</f>
        <v>2075.0418</v>
      </c>
      <c r="P290" s="1">
        <f>IF(Sueldos[[#This Row],[Calificación]]&gt;=4,Sueldos[[#This Row],[Aumento Mexicano]]*2,0)</f>
        <v>0</v>
      </c>
      <c r="Q290" s="1">
        <f>Sueldos[[#This Row],[Sueldo total]]*3</f>
        <v>78321.330000000016</v>
      </c>
      <c r="R290" s="9">
        <f>(43102-Sueldos[[#This Row],[Fecha de Contratación]])/365</f>
        <v>0.18082191780821918</v>
      </c>
      <c r="S290" s="1">
        <f>Sueldos[[#This Row],[Sueldo total]]/30</f>
        <v>870.23700000000019</v>
      </c>
      <c r="T290" s="1">
        <f>Sueldos[[#This Row],[Salario diario]]*20*Sueldos[[#This Row],[dias del año]]</f>
        <v>3147.1584657534258</v>
      </c>
      <c r="U290" s="1">
        <f>Sueldos[[#This Row],[3 meses de sueldo]]+Sueldos[[#This Row],[20 dias por año]]</f>
        <v>81468.488465753442</v>
      </c>
    </row>
    <row r="291" spans="1:21" x14ac:dyDescent="0.3">
      <c r="A291" t="s">
        <v>1160</v>
      </c>
      <c r="B291" t="s">
        <v>926</v>
      </c>
      <c r="C291" t="s">
        <v>482</v>
      </c>
      <c r="D291" s="10">
        <v>40779</v>
      </c>
      <c r="E291" t="s">
        <v>18</v>
      </c>
      <c r="F291">
        <v>3</v>
      </c>
      <c r="G291" s="1">
        <v>14710</v>
      </c>
      <c r="H291" s="1">
        <v>735.5</v>
      </c>
      <c r="I291" s="1">
        <v>1471</v>
      </c>
      <c r="J291" s="1">
        <v>1912.3</v>
      </c>
      <c r="K291" s="1">
        <v>5884</v>
      </c>
      <c r="L291" s="1">
        <v>5442.7</v>
      </c>
      <c r="M291" s="1">
        <f>SUM(Sueldos[[#This Row],[Salario Base]:[Bono General]])</f>
        <v>30155.5</v>
      </c>
      <c r="N291" s="1">
        <f>SUMPRODUCT(Sueldos[[#This Row],[Salario Base]:[Bono General]]*Porcentajes[])</f>
        <v>1197.394</v>
      </c>
      <c r="O291" s="1">
        <f>Sueldos[[#This Row],[Aumento Mexicano]]*2</f>
        <v>2394.788</v>
      </c>
      <c r="P291" s="1">
        <f>IF(Sueldos[[#This Row],[Calificación]]&gt;=4,Sueldos[[#This Row],[Aumento Mexicano]]*2,0)</f>
        <v>0</v>
      </c>
      <c r="Q291" s="1">
        <f>Sueldos[[#This Row],[Sueldo total]]*3</f>
        <v>90466.5</v>
      </c>
      <c r="R291" s="9">
        <f>(43102-Sueldos[[#This Row],[Fecha de Contratación]])/365</f>
        <v>6.3643835616438356</v>
      </c>
      <c r="S291" s="1">
        <f>Sueldos[[#This Row],[Sueldo total]]/30</f>
        <v>1005.1833333333333</v>
      </c>
      <c r="T291" s="1">
        <f>Sueldos[[#This Row],[Salario diario]]*20*Sueldos[[#This Row],[dias del año]]</f>
        <v>127947.44566210044</v>
      </c>
      <c r="U291" s="1">
        <f>Sueldos[[#This Row],[3 meses de sueldo]]+Sueldos[[#This Row],[20 dias por año]]</f>
        <v>218413.94566210045</v>
      </c>
    </row>
    <row r="292" spans="1:21" x14ac:dyDescent="0.3">
      <c r="A292" t="s">
        <v>1161</v>
      </c>
      <c r="B292" t="s">
        <v>880</v>
      </c>
      <c r="C292" t="s">
        <v>38</v>
      </c>
      <c r="D292" s="10">
        <v>40538</v>
      </c>
      <c r="E292" t="s">
        <v>15</v>
      </c>
      <c r="F292">
        <v>1</v>
      </c>
      <c r="G292" s="1">
        <v>16092.75</v>
      </c>
      <c r="H292" s="1">
        <v>804.63750000000005</v>
      </c>
      <c r="I292" s="1">
        <v>804.63750000000005</v>
      </c>
      <c r="J292" s="1">
        <v>965.56499999999994</v>
      </c>
      <c r="K292" s="1">
        <v>4666.8975</v>
      </c>
      <c r="L292" s="1">
        <v>5310.6075000000001</v>
      </c>
      <c r="M292" s="1">
        <f>SUM(Sueldos[[#This Row],[Salario Base]:[Bono General]])</f>
        <v>28645.095000000001</v>
      </c>
      <c r="N292" s="1">
        <f>SUMPRODUCT(Sueldos[[#This Row],[Salario Base]:[Bono General]]*Porcentajes[])</f>
        <v>1123.27395</v>
      </c>
      <c r="O292" s="1">
        <f>Sueldos[[#This Row],[Aumento Mexicano]]*2</f>
        <v>2246.5479</v>
      </c>
      <c r="P292" s="1">
        <f>IF(Sueldos[[#This Row],[Calificación]]&gt;=4,Sueldos[[#This Row],[Aumento Mexicano]]*2,0)</f>
        <v>0</v>
      </c>
      <c r="Q292" s="1">
        <f>Sueldos[[#This Row],[Sueldo total]]*3</f>
        <v>85935.285000000003</v>
      </c>
      <c r="R292" s="9">
        <f>(43102-Sueldos[[#This Row],[Fecha de Contratación]])/365</f>
        <v>7.0246575342465754</v>
      </c>
      <c r="S292" s="1">
        <f>Sueldos[[#This Row],[Sueldo total]]/30</f>
        <v>954.8365</v>
      </c>
      <c r="T292" s="1">
        <f>Sueldos[[#This Row],[Salario diario]]*20*Sueldos[[#This Row],[dias del año]]</f>
        <v>134147.98827397259</v>
      </c>
      <c r="U292" s="1">
        <f>Sueldos[[#This Row],[3 meses de sueldo]]+Sueldos[[#This Row],[20 dias por año]]</f>
        <v>220083.27327397259</v>
      </c>
    </row>
    <row r="293" spans="1:21" x14ac:dyDescent="0.3">
      <c r="A293" t="s">
        <v>1162</v>
      </c>
      <c r="B293" t="s">
        <v>898</v>
      </c>
      <c r="C293" t="s">
        <v>411</v>
      </c>
      <c r="D293" s="10">
        <v>42770</v>
      </c>
      <c r="E293" t="s">
        <v>18</v>
      </c>
      <c r="F293">
        <v>3</v>
      </c>
      <c r="G293" s="1">
        <v>9978</v>
      </c>
      <c r="H293" s="1">
        <v>698.46</v>
      </c>
      <c r="I293" s="1">
        <v>1396.92</v>
      </c>
      <c r="J293" s="1">
        <v>1297.1400000000001</v>
      </c>
      <c r="K293" s="1">
        <v>2594.2800000000002</v>
      </c>
      <c r="L293" s="1">
        <v>2494.5</v>
      </c>
      <c r="M293" s="1">
        <f>SUM(Sueldos[[#This Row],[Salario Base]:[Bono General]])</f>
        <v>18459.3</v>
      </c>
      <c r="N293" s="1">
        <f>SUMPRODUCT(Sueldos[[#This Row],[Salario Base]:[Bono General]]*Porcentajes[])</f>
        <v>714.4248</v>
      </c>
      <c r="O293" s="1">
        <f>Sueldos[[#This Row],[Aumento Mexicano]]*2</f>
        <v>1428.8496</v>
      </c>
      <c r="P293" s="1">
        <f>IF(Sueldos[[#This Row],[Calificación]]&gt;=4,Sueldos[[#This Row],[Aumento Mexicano]]*2,0)</f>
        <v>0</v>
      </c>
      <c r="Q293" s="1">
        <f>Sueldos[[#This Row],[Sueldo total]]*3</f>
        <v>55377.899999999994</v>
      </c>
      <c r="R293" s="9">
        <f>(43102-Sueldos[[#This Row],[Fecha de Contratación]])/365</f>
        <v>0.90958904109589045</v>
      </c>
      <c r="S293" s="1">
        <f>Sueldos[[#This Row],[Sueldo total]]/30</f>
        <v>615.30999999999995</v>
      </c>
      <c r="T293" s="1">
        <f>Sueldos[[#This Row],[Salario diario]]*20*Sueldos[[#This Row],[dias del año]]</f>
        <v>11193.584657534246</v>
      </c>
      <c r="U293" s="1">
        <f>Sueldos[[#This Row],[3 meses de sueldo]]+Sueldos[[#This Row],[20 dias por año]]</f>
        <v>66571.484657534238</v>
      </c>
    </row>
    <row r="294" spans="1:21" x14ac:dyDescent="0.3">
      <c r="A294" t="s">
        <v>1163</v>
      </c>
      <c r="B294" t="s">
        <v>926</v>
      </c>
      <c r="C294" t="s">
        <v>396</v>
      </c>
      <c r="D294" s="10">
        <v>41549</v>
      </c>
      <c r="E294" t="s">
        <v>15</v>
      </c>
      <c r="F294">
        <v>4</v>
      </c>
      <c r="G294" s="1">
        <v>25936.9</v>
      </c>
      <c r="H294" s="1">
        <v>1556.2139999999999</v>
      </c>
      <c r="I294" s="1">
        <v>2593.6900000000005</v>
      </c>
      <c r="J294" s="1">
        <v>1296.8450000000003</v>
      </c>
      <c r="K294" s="1">
        <v>9077.9149999999991</v>
      </c>
      <c r="L294" s="1">
        <v>7521.701</v>
      </c>
      <c r="M294" s="1">
        <f>SUM(Sueldos[[#This Row],[Salario Base]:[Bono General]])</f>
        <v>47983.265000000007</v>
      </c>
      <c r="N294" s="1">
        <f>SUMPRODUCT(Sueldos[[#This Row],[Salario Base]:[Bono General]]*Porcentajes[])</f>
        <v>1838.9262100000001</v>
      </c>
      <c r="O294" s="1">
        <f>Sueldos[[#This Row],[Aumento Mexicano]]*2</f>
        <v>3677.8524200000002</v>
      </c>
      <c r="P294" s="1">
        <f>IF(Sueldos[[#This Row],[Calificación]]&gt;=4,Sueldos[[#This Row],[Aumento Mexicano]]*2,0)</f>
        <v>3677.8524200000002</v>
      </c>
      <c r="Q294" s="1">
        <f>Sueldos[[#This Row],[Sueldo total]]*3</f>
        <v>143949.79500000001</v>
      </c>
      <c r="R294" s="9">
        <f>(43102-Sueldos[[#This Row],[Fecha de Contratación]])/365</f>
        <v>4.2547945205479456</v>
      </c>
      <c r="S294" s="1">
        <f>Sueldos[[#This Row],[Sueldo total]]/30</f>
        <v>1599.4421666666669</v>
      </c>
      <c r="T294" s="1">
        <f>Sueldos[[#This Row],[Salario diario]]*20*Sueldos[[#This Row],[dias del año]]</f>
        <v>136105.95533333338</v>
      </c>
      <c r="U294" s="1">
        <f>Sueldos[[#This Row],[3 meses de sueldo]]+Sueldos[[#This Row],[20 dias por año]]</f>
        <v>280055.75033333339</v>
      </c>
    </row>
    <row r="295" spans="1:21" x14ac:dyDescent="0.3">
      <c r="A295" t="s">
        <v>1164</v>
      </c>
      <c r="B295" t="s">
        <v>883</v>
      </c>
      <c r="C295" t="s">
        <v>396</v>
      </c>
      <c r="D295" s="10">
        <v>41847</v>
      </c>
      <c r="E295" t="s">
        <v>115</v>
      </c>
      <c r="F295">
        <v>4</v>
      </c>
      <c r="G295" s="1">
        <v>67743.5</v>
      </c>
      <c r="H295" s="1">
        <v>5419.4800000000005</v>
      </c>
      <c r="I295" s="1">
        <v>9484.09</v>
      </c>
      <c r="J295" s="1">
        <v>6096.915</v>
      </c>
      <c r="K295" s="1">
        <v>21000.485000000001</v>
      </c>
      <c r="L295" s="1">
        <v>25742.53</v>
      </c>
      <c r="M295" s="1">
        <f>SUM(Sueldos[[#This Row],[Salario Base]:[Bono General]])</f>
        <v>135487</v>
      </c>
      <c r="N295" s="1">
        <f>SUMPRODUCT(Sueldos[[#This Row],[Salario Base]:[Bono General]]*Porcentajes[])</f>
        <v>5473.6747999999998</v>
      </c>
      <c r="O295" s="1">
        <f>Sueldos[[#This Row],[Aumento Mexicano]]*2</f>
        <v>10947.3496</v>
      </c>
      <c r="P295" s="1">
        <f>IF(Sueldos[[#This Row],[Calificación]]&gt;=4,Sueldos[[#This Row],[Aumento Mexicano]]*2,0)</f>
        <v>10947.3496</v>
      </c>
      <c r="Q295" s="1">
        <f>Sueldos[[#This Row],[Sueldo total]]*3</f>
        <v>406461</v>
      </c>
      <c r="R295" s="9">
        <f>(43102-Sueldos[[#This Row],[Fecha de Contratación]])/365</f>
        <v>3.4383561643835616</v>
      </c>
      <c r="S295" s="1">
        <f>Sueldos[[#This Row],[Sueldo total]]/30</f>
        <v>4516.2333333333336</v>
      </c>
      <c r="T295" s="1">
        <f>Sueldos[[#This Row],[Salario diario]]*20*Sueldos[[#This Row],[dias del año]]</f>
        <v>310568.37442922377</v>
      </c>
      <c r="U295" s="1">
        <f>Sueldos[[#This Row],[3 meses de sueldo]]+Sueldos[[#This Row],[20 dias por año]]</f>
        <v>717029.37442922383</v>
      </c>
    </row>
    <row r="296" spans="1:21" x14ac:dyDescent="0.3">
      <c r="A296" t="s">
        <v>1165</v>
      </c>
      <c r="B296" t="s">
        <v>1087</v>
      </c>
      <c r="C296" t="s">
        <v>55</v>
      </c>
      <c r="D296" s="10">
        <v>41669</v>
      </c>
      <c r="E296" t="s">
        <v>27</v>
      </c>
      <c r="F296">
        <v>4</v>
      </c>
      <c r="G296" s="1">
        <v>25108.600000000002</v>
      </c>
      <c r="H296" s="1">
        <v>1255.4300000000003</v>
      </c>
      <c r="I296" s="1">
        <v>3013.0320000000002</v>
      </c>
      <c r="J296" s="1">
        <v>502.17200000000008</v>
      </c>
      <c r="K296" s="1">
        <v>7532.58</v>
      </c>
      <c r="L296" s="1">
        <v>9039.0959999999995</v>
      </c>
      <c r="M296" s="1">
        <f>SUM(Sueldos[[#This Row],[Salario Base]:[Bono General]])</f>
        <v>46450.909999999996</v>
      </c>
      <c r="N296" s="1">
        <f>SUMPRODUCT(Sueldos[[#This Row],[Salario Base]:[Bono General]]*Porcentajes[])</f>
        <v>1832.9277999999999</v>
      </c>
      <c r="O296" s="1">
        <f>Sueldos[[#This Row],[Aumento Mexicano]]*2</f>
        <v>3665.8555999999999</v>
      </c>
      <c r="P296" s="1">
        <f>IF(Sueldos[[#This Row],[Calificación]]&gt;=4,Sueldos[[#This Row],[Aumento Mexicano]]*2,0)</f>
        <v>3665.8555999999999</v>
      </c>
      <c r="Q296" s="1">
        <f>Sueldos[[#This Row],[Sueldo total]]*3</f>
        <v>139352.72999999998</v>
      </c>
      <c r="R296" s="9">
        <f>(43102-Sueldos[[#This Row],[Fecha de Contratación]])/365</f>
        <v>3.9260273972602739</v>
      </c>
      <c r="S296" s="1">
        <f>Sueldos[[#This Row],[Sueldo total]]/30</f>
        <v>1548.3636666666666</v>
      </c>
      <c r="T296" s="1">
        <f>Sueldos[[#This Row],[Salario diario]]*20*Sueldos[[#This Row],[dias del año]]</f>
        <v>121578.36352511414</v>
      </c>
      <c r="U296" s="1">
        <f>Sueldos[[#This Row],[3 meses de sueldo]]+Sueldos[[#This Row],[20 dias por año]]</f>
        <v>260931.09352511412</v>
      </c>
    </row>
    <row r="297" spans="1:21" x14ac:dyDescent="0.3">
      <c r="A297" t="s">
        <v>1166</v>
      </c>
      <c r="B297" t="s">
        <v>883</v>
      </c>
      <c r="C297" t="s">
        <v>440</v>
      </c>
      <c r="D297" s="10">
        <v>42603</v>
      </c>
      <c r="E297" t="s">
        <v>27</v>
      </c>
      <c r="F297">
        <v>3</v>
      </c>
      <c r="G297" s="1">
        <v>18504</v>
      </c>
      <c r="H297" s="1">
        <v>1480.32</v>
      </c>
      <c r="I297" s="1">
        <v>2775.6</v>
      </c>
      <c r="J297" s="1">
        <v>1850.4</v>
      </c>
      <c r="K297" s="1">
        <v>6846.48</v>
      </c>
      <c r="L297" s="1">
        <v>7031.52</v>
      </c>
      <c r="M297" s="1">
        <f>SUM(Sueldos[[#This Row],[Salario Base]:[Bono General]])</f>
        <v>38488.32</v>
      </c>
      <c r="N297" s="1">
        <f>SUMPRODUCT(Sueldos[[#This Row],[Salario Base]:[Bono General]]*Porcentajes[])</f>
        <v>1545.0840000000001</v>
      </c>
      <c r="O297" s="1">
        <f>Sueldos[[#This Row],[Aumento Mexicano]]*2</f>
        <v>3090.1680000000001</v>
      </c>
      <c r="P297" s="1">
        <f>IF(Sueldos[[#This Row],[Calificación]]&gt;=4,Sueldos[[#This Row],[Aumento Mexicano]]*2,0)</f>
        <v>0</v>
      </c>
      <c r="Q297" s="1">
        <f>Sueldos[[#This Row],[Sueldo total]]*3</f>
        <v>115464.95999999999</v>
      </c>
      <c r="R297" s="9">
        <f>(43102-Sueldos[[#This Row],[Fecha de Contratación]])/365</f>
        <v>1.3671232876712329</v>
      </c>
      <c r="S297" s="1">
        <f>Sueldos[[#This Row],[Sueldo total]]/30</f>
        <v>1282.944</v>
      </c>
      <c r="T297" s="1">
        <f>Sueldos[[#This Row],[Salario diario]]*20*Sueldos[[#This Row],[dias del año]]</f>
        <v>35078.852383561643</v>
      </c>
      <c r="U297" s="1">
        <f>Sueldos[[#This Row],[3 meses de sueldo]]+Sueldos[[#This Row],[20 dias por año]]</f>
        <v>150543.81238356163</v>
      </c>
    </row>
    <row r="298" spans="1:21" x14ac:dyDescent="0.3">
      <c r="A298" t="s">
        <v>1167</v>
      </c>
      <c r="B298" t="s">
        <v>880</v>
      </c>
      <c r="C298" t="s">
        <v>32</v>
      </c>
      <c r="D298" s="10">
        <v>42713</v>
      </c>
      <c r="E298" t="s">
        <v>18</v>
      </c>
      <c r="F298">
        <v>4</v>
      </c>
      <c r="G298" s="1">
        <v>10397.200000000001</v>
      </c>
      <c r="H298" s="1">
        <v>831.77600000000007</v>
      </c>
      <c r="I298" s="1">
        <v>311.916</v>
      </c>
      <c r="J298" s="1">
        <v>1559.5800000000002</v>
      </c>
      <c r="K298" s="1">
        <v>4158.88</v>
      </c>
      <c r="L298" s="1">
        <v>3846.9640000000004</v>
      </c>
      <c r="M298" s="1">
        <f>SUM(Sueldos[[#This Row],[Salario Base]:[Bono General]])</f>
        <v>21106.315999999999</v>
      </c>
      <c r="N298" s="1">
        <f>SUMPRODUCT(Sueldos[[#This Row],[Salario Base]:[Bono General]]*Porcentajes[])</f>
        <v>846.33208000000002</v>
      </c>
      <c r="O298" s="1">
        <f>Sueldos[[#This Row],[Aumento Mexicano]]*2</f>
        <v>1692.66416</v>
      </c>
      <c r="P298" s="1">
        <f>IF(Sueldos[[#This Row],[Calificación]]&gt;=4,Sueldos[[#This Row],[Aumento Mexicano]]*2,0)</f>
        <v>1692.66416</v>
      </c>
      <c r="Q298" s="1">
        <f>Sueldos[[#This Row],[Sueldo total]]*3</f>
        <v>63318.947999999997</v>
      </c>
      <c r="R298" s="9">
        <f>(43102-Sueldos[[#This Row],[Fecha de Contratación]])/365</f>
        <v>1.0657534246575342</v>
      </c>
      <c r="S298" s="1">
        <f>Sueldos[[#This Row],[Sueldo total]]/30</f>
        <v>703.54386666666664</v>
      </c>
      <c r="T298" s="1">
        <f>Sueldos[[#This Row],[Salario diario]]*20*Sueldos[[#This Row],[dias del año]]</f>
        <v>14996.085705936073</v>
      </c>
      <c r="U298" s="1">
        <f>Sueldos[[#This Row],[3 meses de sueldo]]+Sueldos[[#This Row],[20 dias por año]]</f>
        <v>78315.033705936075</v>
      </c>
    </row>
    <row r="299" spans="1:21" x14ac:dyDescent="0.3">
      <c r="A299" t="s">
        <v>1168</v>
      </c>
      <c r="B299" t="s">
        <v>940</v>
      </c>
      <c r="C299" t="s">
        <v>190</v>
      </c>
      <c r="D299" s="10">
        <v>41324</v>
      </c>
      <c r="E299" t="s">
        <v>27</v>
      </c>
      <c r="F299">
        <v>4</v>
      </c>
      <c r="G299" s="1">
        <v>23502.600000000002</v>
      </c>
      <c r="H299" s="1">
        <v>2350.2600000000002</v>
      </c>
      <c r="I299" s="1">
        <v>1645.1820000000002</v>
      </c>
      <c r="J299" s="1">
        <v>2115.2339999999999</v>
      </c>
      <c r="K299" s="1">
        <v>7285.8060000000005</v>
      </c>
      <c r="L299" s="1">
        <v>9401.0400000000009</v>
      </c>
      <c r="M299" s="1">
        <f>SUM(Sueldos[[#This Row],[Salario Base]:[Bono General]])</f>
        <v>46300.122000000003</v>
      </c>
      <c r="N299" s="1">
        <f>SUMPRODUCT(Sueldos[[#This Row],[Salario Base]:[Bono General]]*Porcentajes[])</f>
        <v>1894.3095600000004</v>
      </c>
      <c r="O299" s="1">
        <f>Sueldos[[#This Row],[Aumento Mexicano]]*2</f>
        <v>3788.6191200000007</v>
      </c>
      <c r="P299" s="1">
        <f>IF(Sueldos[[#This Row],[Calificación]]&gt;=4,Sueldos[[#This Row],[Aumento Mexicano]]*2,0)</f>
        <v>3788.6191200000007</v>
      </c>
      <c r="Q299" s="1">
        <f>Sueldos[[#This Row],[Sueldo total]]*3</f>
        <v>138900.36600000001</v>
      </c>
      <c r="R299" s="9">
        <f>(43102-Sueldos[[#This Row],[Fecha de Contratación]])/365</f>
        <v>4.8712328767123285</v>
      </c>
      <c r="S299" s="1">
        <f>Sueldos[[#This Row],[Sueldo total]]/30</f>
        <v>1543.3374000000001</v>
      </c>
      <c r="T299" s="1">
        <f>Sueldos[[#This Row],[Salario diario]]*20*Sueldos[[#This Row],[dias del año]]</f>
        <v>150359.11765479454</v>
      </c>
      <c r="U299" s="1">
        <f>Sueldos[[#This Row],[3 meses de sueldo]]+Sueldos[[#This Row],[20 dias por año]]</f>
        <v>289259.48365479452</v>
      </c>
    </row>
    <row r="300" spans="1:21" x14ac:dyDescent="0.3">
      <c r="A300" t="s">
        <v>1169</v>
      </c>
      <c r="B300" t="s">
        <v>926</v>
      </c>
      <c r="C300" t="s">
        <v>107</v>
      </c>
      <c r="D300" s="10">
        <v>42740</v>
      </c>
      <c r="E300" t="s">
        <v>18</v>
      </c>
      <c r="F300">
        <v>1</v>
      </c>
      <c r="G300" s="1">
        <v>9325.5</v>
      </c>
      <c r="H300" s="1">
        <v>652.78500000000008</v>
      </c>
      <c r="I300" s="1">
        <v>1119.06</v>
      </c>
      <c r="J300" s="1">
        <v>279.76499999999999</v>
      </c>
      <c r="K300" s="1">
        <v>3170.67</v>
      </c>
      <c r="L300" s="1">
        <v>2797.65</v>
      </c>
      <c r="M300" s="1">
        <f>SUM(Sueldos[[#This Row],[Salario Base]:[Bono General]])</f>
        <v>17345.43</v>
      </c>
      <c r="N300" s="1">
        <f>SUMPRODUCT(Sueldos[[#This Row],[Salario Base]:[Bono General]]*Porcentajes[])</f>
        <v>668.63834999999995</v>
      </c>
      <c r="O300" s="1">
        <f>Sueldos[[#This Row],[Aumento Mexicano]]*2</f>
        <v>1337.2766999999999</v>
      </c>
      <c r="P300" s="1">
        <f>IF(Sueldos[[#This Row],[Calificación]]&gt;=4,Sueldos[[#This Row],[Aumento Mexicano]]*2,0)</f>
        <v>0</v>
      </c>
      <c r="Q300" s="1">
        <f>Sueldos[[#This Row],[Sueldo total]]*3</f>
        <v>52036.29</v>
      </c>
      <c r="R300" s="9">
        <f>(43102-Sueldos[[#This Row],[Fecha de Contratación]])/365</f>
        <v>0.99178082191780825</v>
      </c>
      <c r="S300" s="1">
        <f>Sueldos[[#This Row],[Sueldo total]]/30</f>
        <v>578.18100000000004</v>
      </c>
      <c r="T300" s="1">
        <f>Sueldos[[#This Row],[Salario diario]]*20*Sueldos[[#This Row],[dias del año]]</f>
        <v>11468.576547945207</v>
      </c>
      <c r="U300" s="1">
        <f>Sueldos[[#This Row],[3 meses de sueldo]]+Sueldos[[#This Row],[20 dias por año]]</f>
        <v>63504.86654794521</v>
      </c>
    </row>
    <row r="301" spans="1:21" x14ac:dyDescent="0.3">
      <c r="A301" t="s">
        <v>1170</v>
      </c>
      <c r="B301" t="s">
        <v>883</v>
      </c>
      <c r="C301" t="s">
        <v>110</v>
      </c>
      <c r="D301" s="10">
        <v>40830</v>
      </c>
      <c r="E301" t="s">
        <v>27</v>
      </c>
      <c r="F301">
        <v>4</v>
      </c>
      <c r="G301" s="1">
        <v>23392.600000000002</v>
      </c>
      <c r="H301" s="1">
        <v>1169.6300000000001</v>
      </c>
      <c r="I301" s="1">
        <v>2339.2600000000002</v>
      </c>
      <c r="J301" s="1">
        <v>3508.8900000000003</v>
      </c>
      <c r="K301" s="1">
        <v>8889.1880000000001</v>
      </c>
      <c r="L301" s="1">
        <v>7251.706000000001</v>
      </c>
      <c r="M301" s="1">
        <f>SUM(Sueldos[[#This Row],[Salario Base]:[Bono General]])</f>
        <v>46551.274000000005</v>
      </c>
      <c r="N301" s="1">
        <f>SUMPRODUCT(Sueldos[[#This Row],[Salario Base]:[Bono General]]*Porcentajes[])</f>
        <v>1815.2657600000002</v>
      </c>
      <c r="O301" s="1">
        <f>Sueldos[[#This Row],[Aumento Mexicano]]*2</f>
        <v>3630.5315200000005</v>
      </c>
      <c r="P301" s="1">
        <f>IF(Sueldos[[#This Row],[Calificación]]&gt;=4,Sueldos[[#This Row],[Aumento Mexicano]]*2,0)</f>
        <v>3630.5315200000005</v>
      </c>
      <c r="Q301" s="1">
        <f>Sueldos[[#This Row],[Sueldo total]]*3</f>
        <v>139653.82200000001</v>
      </c>
      <c r="R301" s="9">
        <f>(43102-Sueldos[[#This Row],[Fecha de Contratación]])/365</f>
        <v>6.2246575342465755</v>
      </c>
      <c r="S301" s="1">
        <f>Sueldos[[#This Row],[Sueldo total]]/30</f>
        <v>1551.7091333333335</v>
      </c>
      <c r="T301" s="1">
        <f>Sueldos[[#This Row],[Salario diario]]*20*Sueldos[[#This Row],[dias del año]]</f>
        <v>193177.15895525119</v>
      </c>
      <c r="U301" s="1">
        <f>Sueldos[[#This Row],[3 meses de sueldo]]+Sueldos[[#This Row],[20 dias por año]]</f>
        <v>332830.9809552512</v>
      </c>
    </row>
    <row r="302" spans="1:21" x14ac:dyDescent="0.3">
      <c r="A302" t="s">
        <v>1171</v>
      </c>
      <c r="B302" t="s">
        <v>940</v>
      </c>
      <c r="C302" t="s">
        <v>186</v>
      </c>
      <c r="D302" s="10">
        <v>41789</v>
      </c>
      <c r="E302" t="s">
        <v>18</v>
      </c>
      <c r="F302">
        <v>3</v>
      </c>
      <c r="G302" s="1">
        <v>14710</v>
      </c>
      <c r="H302" s="1">
        <v>1471</v>
      </c>
      <c r="I302" s="1">
        <v>1176.8</v>
      </c>
      <c r="J302" s="1">
        <v>294.2</v>
      </c>
      <c r="K302" s="1">
        <v>5589.8</v>
      </c>
      <c r="L302" s="1">
        <v>3677.5</v>
      </c>
      <c r="M302" s="1">
        <f>SUM(Sueldos[[#This Row],[Salario Base]:[Bono General]])</f>
        <v>26919.3</v>
      </c>
      <c r="N302" s="1">
        <f>SUMPRODUCT(Sueldos[[#This Row],[Salario Base]:[Bono General]]*Porcentajes[])</f>
        <v>1016.461</v>
      </c>
      <c r="O302" s="1">
        <f>Sueldos[[#This Row],[Aumento Mexicano]]*2</f>
        <v>2032.922</v>
      </c>
      <c r="P302" s="1">
        <f>IF(Sueldos[[#This Row],[Calificación]]&gt;=4,Sueldos[[#This Row],[Aumento Mexicano]]*2,0)</f>
        <v>0</v>
      </c>
      <c r="Q302" s="1">
        <f>Sueldos[[#This Row],[Sueldo total]]*3</f>
        <v>80757.899999999994</v>
      </c>
      <c r="R302" s="9">
        <f>(43102-Sueldos[[#This Row],[Fecha de Contratación]])/365</f>
        <v>3.5972602739726027</v>
      </c>
      <c r="S302" s="1">
        <f>Sueldos[[#This Row],[Sueldo total]]/30</f>
        <v>897.31</v>
      </c>
      <c r="T302" s="1">
        <f>Sueldos[[#This Row],[Salario diario]]*20*Sueldos[[#This Row],[dias del año]]</f>
        <v>64557.152328767115</v>
      </c>
      <c r="U302" s="1">
        <f>Sueldos[[#This Row],[3 meses de sueldo]]+Sueldos[[#This Row],[20 dias por año]]</f>
        <v>145315.05232876711</v>
      </c>
    </row>
    <row r="303" spans="1:21" x14ac:dyDescent="0.3">
      <c r="A303" t="s">
        <v>1172</v>
      </c>
      <c r="B303" t="s">
        <v>880</v>
      </c>
      <c r="C303" t="s">
        <v>142</v>
      </c>
      <c r="D303" s="10">
        <v>42108</v>
      </c>
      <c r="E303" t="s">
        <v>27</v>
      </c>
      <c r="F303">
        <v>3</v>
      </c>
      <c r="G303" s="1">
        <v>17826</v>
      </c>
      <c r="H303" s="1">
        <v>1426.08</v>
      </c>
      <c r="I303" s="1">
        <v>891.30000000000007</v>
      </c>
      <c r="J303" s="1">
        <v>1069.56</v>
      </c>
      <c r="K303" s="1">
        <v>5882.58</v>
      </c>
      <c r="L303" s="1">
        <v>5169.54</v>
      </c>
      <c r="M303" s="1">
        <f>SUM(Sueldos[[#This Row],[Salario Base]:[Bono General]])</f>
        <v>32265.060000000005</v>
      </c>
      <c r="N303" s="1">
        <f>SUMPRODUCT(Sueldos[[#This Row],[Salario Base]:[Bono General]]*Porcentajes[])</f>
        <v>1247.82</v>
      </c>
      <c r="O303" s="1">
        <f>Sueldos[[#This Row],[Aumento Mexicano]]*2</f>
        <v>2495.64</v>
      </c>
      <c r="P303" s="1">
        <f>IF(Sueldos[[#This Row],[Calificación]]&gt;=4,Sueldos[[#This Row],[Aumento Mexicano]]*2,0)</f>
        <v>0</v>
      </c>
      <c r="Q303" s="1">
        <f>Sueldos[[#This Row],[Sueldo total]]*3</f>
        <v>96795.180000000022</v>
      </c>
      <c r="R303" s="9">
        <f>(43102-Sueldos[[#This Row],[Fecha de Contratación]])/365</f>
        <v>2.7232876712328768</v>
      </c>
      <c r="S303" s="1">
        <f>Sueldos[[#This Row],[Sueldo total]]/30</f>
        <v>1075.5020000000002</v>
      </c>
      <c r="T303" s="1">
        <f>Sueldos[[#This Row],[Salario diario]]*20*Sueldos[[#This Row],[dias del año]]</f>
        <v>58578.02673972604</v>
      </c>
      <c r="U303" s="1">
        <f>Sueldos[[#This Row],[3 meses de sueldo]]+Sueldos[[#This Row],[20 dias por año]]</f>
        <v>155373.20673972607</v>
      </c>
    </row>
    <row r="304" spans="1:21" x14ac:dyDescent="0.3">
      <c r="A304" t="s">
        <v>1173</v>
      </c>
      <c r="B304" t="s">
        <v>895</v>
      </c>
      <c r="C304" t="s">
        <v>440</v>
      </c>
      <c r="D304" s="10">
        <v>41561</v>
      </c>
      <c r="E304" t="s">
        <v>18</v>
      </c>
      <c r="F304">
        <v>3</v>
      </c>
      <c r="G304" s="1">
        <v>15374</v>
      </c>
      <c r="H304" s="1">
        <v>922.43999999999994</v>
      </c>
      <c r="I304" s="1">
        <v>922.43999999999994</v>
      </c>
      <c r="J304" s="1">
        <v>153.74</v>
      </c>
      <c r="K304" s="1">
        <v>5842.12</v>
      </c>
      <c r="L304" s="1">
        <v>4919.68</v>
      </c>
      <c r="M304" s="1">
        <f>SUM(Sueldos[[#This Row],[Salario Base]:[Bono General]])</f>
        <v>28134.420000000002</v>
      </c>
      <c r="N304" s="1">
        <f>SUMPRODUCT(Sueldos[[#This Row],[Salario Base]:[Bono General]]*Porcentajes[])</f>
        <v>1080.7921999999999</v>
      </c>
      <c r="O304" s="1">
        <f>Sueldos[[#This Row],[Aumento Mexicano]]*2</f>
        <v>2161.5843999999997</v>
      </c>
      <c r="P304" s="1">
        <f>IF(Sueldos[[#This Row],[Calificación]]&gt;=4,Sueldos[[#This Row],[Aumento Mexicano]]*2,0)</f>
        <v>0</v>
      </c>
      <c r="Q304" s="1">
        <f>Sueldos[[#This Row],[Sueldo total]]*3</f>
        <v>84403.260000000009</v>
      </c>
      <c r="R304" s="9">
        <f>(43102-Sueldos[[#This Row],[Fecha de Contratación]])/365</f>
        <v>4.2219178082191782</v>
      </c>
      <c r="S304" s="1">
        <f>Sueldos[[#This Row],[Sueldo total]]/30</f>
        <v>937.81400000000008</v>
      </c>
      <c r="T304" s="1">
        <f>Sueldos[[#This Row],[Salario diario]]*20*Sueldos[[#This Row],[dias del año]]</f>
        <v>79187.472547945217</v>
      </c>
      <c r="U304" s="1">
        <f>Sueldos[[#This Row],[3 meses de sueldo]]+Sueldos[[#This Row],[20 dias por año]]</f>
        <v>163590.73254794523</v>
      </c>
    </row>
    <row r="305" spans="1:21" x14ac:dyDescent="0.3">
      <c r="A305" t="s">
        <v>1174</v>
      </c>
      <c r="B305" t="s">
        <v>883</v>
      </c>
      <c r="C305" t="s">
        <v>237</v>
      </c>
      <c r="D305" s="10">
        <v>42620</v>
      </c>
      <c r="E305" t="s">
        <v>27</v>
      </c>
      <c r="F305">
        <v>2</v>
      </c>
      <c r="G305" s="1">
        <v>19245.600000000002</v>
      </c>
      <c r="H305" s="1">
        <v>1924.5600000000004</v>
      </c>
      <c r="I305" s="1">
        <v>1924.5600000000004</v>
      </c>
      <c r="J305" s="1">
        <v>2501.9280000000003</v>
      </c>
      <c r="K305" s="1">
        <v>7698.2400000000016</v>
      </c>
      <c r="L305" s="1">
        <v>5773.68</v>
      </c>
      <c r="M305" s="1">
        <f>SUM(Sueldos[[#This Row],[Salario Base]:[Bono General]])</f>
        <v>39068.568000000007</v>
      </c>
      <c r="N305" s="1">
        <f>SUMPRODUCT(Sueldos[[#This Row],[Salario Base]:[Bono General]]*Porcentajes[])</f>
        <v>1530.0252</v>
      </c>
      <c r="O305" s="1">
        <f>Sueldos[[#This Row],[Aumento Mexicano]]*2</f>
        <v>3060.0504000000001</v>
      </c>
      <c r="P305" s="1">
        <f>IF(Sueldos[[#This Row],[Calificación]]&gt;=4,Sueldos[[#This Row],[Aumento Mexicano]]*2,0)</f>
        <v>0</v>
      </c>
      <c r="Q305" s="1">
        <f>Sueldos[[#This Row],[Sueldo total]]*3</f>
        <v>117205.70400000003</v>
      </c>
      <c r="R305" s="9">
        <f>(43102-Sueldos[[#This Row],[Fecha de Contratación]])/365</f>
        <v>1.3205479452054794</v>
      </c>
      <c r="S305" s="1">
        <f>Sueldos[[#This Row],[Sueldo total]]/30</f>
        <v>1302.2856000000002</v>
      </c>
      <c r="T305" s="1">
        <f>Sueldos[[#This Row],[Salario diario]]*20*Sueldos[[#This Row],[dias del año]]</f>
        <v>34394.611463013702</v>
      </c>
      <c r="U305" s="1">
        <f>Sueldos[[#This Row],[3 meses de sueldo]]+Sueldos[[#This Row],[20 dias por año]]</f>
        <v>151600.31546301371</v>
      </c>
    </row>
    <row r="306" spans="1:21" x14ac:dyDescent="0.3">
      <c r="A306" t="s">
        <v>503</v>
      </c>
      <c r="B306" t="s">
        <v>880</v>
      </c>
      <c r="C306" t="s">
        <v>198</v>
      </c>
      <c r="D306" s="10">
        <v>42935</v>
      </c>
      <c r="E306" t="s">
        <v>50</v>
      </c>
      <c r="F306">
        <v>3</v>
      </c>
      <c r="G306" s="1">
        <v>43946</v>
      </c>
      <c r="H306" s="1">
        <v>4394.6000000000004</v>
      </c>
      <c r="I306" s="1">
        <v>6152.4400000000005</v>
      </c>
      <c r="J306" s="1">
        <v>4834.0600000000004</v>
      </c>
      <c r="K306" s="1">
        <v>12744.339999999998</v>
      </c>
      <c r="L306" s="1">
        <v>14062.720000000001</v>
      </c>
      <c r="M306" s="1">
        <f>SUM(Sueldos[[#This Row],[Salario Base]:[Bono General]])</f>
        <v>86134.16</v>
      </c>
      <c r="N306" s="1">
        <f>SUMPRODUCT(Sueldos[[#This Row],[Salario Base]:[Bono General]]*Porcentajes[])</f>
        <v>3436.5772000000002</v>
      </c>
      <c r="O306" s="1">
        <f>Sueldos[[#This Row],[Aumento Mexicano]]*2</f>
        <v>6873.1544000000004</v>
      </c>
      <c r="P306" s="1">
        <f>IF(Sueldos[[#This Row],[Calificación]]&gt;=4,Sueldos[[#This Row],[Aumento Mexicano]]*2,0)</f>
        <v>0</v>
      </c>
      <c r="Q306" s="1">
        <f>Sueldos[[#This Row],[Sueldo total]]*3</f>
        <v>258402.48</v>
      </c>
      <c r="R306" s="9">
        <f>(43102-Sueldos[[#This Row],[Fecha de Contratación]])/365</f>
        <v>0.45753424657534247</v>
      </c>
      <c r="S306" s="1">
        <f>Sueldos[[#This Row],[Sueldo total]]/30</f>
        <v>2871.1386666666667</v>
      </c>
      <c r="T306" s="1">
        <f>Sueldos[[#This Row],[Salario diario]]*20*Sueldos[[#This Row],[dias del año]]</f>
        <v>26272.885333333332</v>
      </c>
      <c r="U306" s="1">
        <f>Sueldos[[#This Row],[3 meses de sueldo]]+Sueldos[[#This Row],[20 dias por año]]</f>
        <v>284675.36533333332</v>
      </c>
    </row>
    <row r="307" spans="1:21" x14ac:dyDescent="0.3">
      <c r="A307" t="s">
        <v>1175</v>
      </c>
      <c r="B307" t="s">
        <v>898</v>
      </c>
      <c r="C307" t="s">
        <v>32</v>
      </c>
      <c r="D307" s="10">
        <v>42152</v>
      </c>
      <c r="E307" t="s">
        <v>53</v>
      </c>
      <c r="F307">
        <v>3</v>
      </c>
      <c r="G307" s="1">
        <v>114700</v>
      </c>
      <c r="H307" s="1">
        <v>8029.0000000000009</v>
      </c>
      <c r="I307" s="1">
        <v>8029.0000000000009</v>
      </c>
      <c r="J307" s="1">
        <v>11470</v>
      </c>
      <c r="K307" s="1">
        <v>42439</v>
      </c>
      <c r="L307" s="1">
        <v>44733</v>
      </c>
      <c r="M307" s="1">
        <f>SUM(Sueldos[[#This Row],[Salario Base]:[Bono General]])</f>
        <v>229400</v>
      </c>
      <c r="N307" s="1">
        <f>SUMPRODUCT(Sueldos[[#This Row],[Salario Base]:[Bono General]]*Porcentajes[])</f>
        <v>9221.880000000001</v>
      </c>
      <c r="O307" s="1">
        <f>Sueldos[[#This Row],[Aumento Mexicano]]*2</f>
        <v>18443.760000000002</v>
      </c>
      <c r="P307" s="1">
        <f>IF(Sueldos[[#This Row],[Calificación]]&gt;=4,Sueldos[[#This Row],[Aumento Mexicano]]*2,0)</f>
        <v>0</v>
      </c>
      <c r="Q307" s="1">
        <f>Sueldos[[#This Row],[Sueldo total]]*3</f>
        <v>688200</v>
      </c>
      <c r="R307" s="9">
        <f>(43102-Sueldos[[#This Row],[Fecha de Contratación]])/365</f>
        <v>2.6027397260273974</v>
      </c>
      <c r="S307" s="1">
        <f>Sueldos[[#This Row],[Sueldo total]]/30</f>
        <v>7646.666666666667</v>
      </c>
      <c r="T307" s="1">
        <f>Sueldos[[#This Row],[Salario diario]]*20*Sueldos[[#This Row],[dias del año]]</f>
        <v>398045.66210045666</v>
      </c>
      <c r="U307" s="1">
        <f>Sueldos[[#This Row],[3 meses de sueldo]]+Sueldos[[#This Row],[20 dias por año]]</f>
        <v>1086245.6621004567</v>
      </c>
    </row>
    <row r="308" spans="1:21" x14ac:dyDescent="0.3">
      <c r="A308" t="s">
        <v>1176</v>
      </c>
      <c r="B308" t="s">
        <v>898</v>
      </c>
      <c r="C308" t="s">
        <v>144</v>
      </c>
      <c r="D308" s="10">
        <v>41154</v>
      </c>
      <c r="E308" t="s">
        <v>115</v>
      </c>
      <c r="F308">
        <v>5</v>
      </c>
      <c r="G308" s="1">
        <v>57580</v>
      </c>
      <c r="H308" s="1">
        <v>4606.4000000000005</v>
      </c>
      <c r="I308" s="1">
        <v>575.80000000000007</v>
      </c>
      <c r="J308" s="1">
        <v>5758</v>
      </c>
      <c r="K308" s="1">
        <v>20728.8</v>
      </c>
      <c r="L308" s="1">
        <v>21880.400000000001</v>
      </c>
      <c r="M308" s="1">
        <f>SUM(Sueldos[[#This Row],[Salario Base]:[Bono General]])</f>
        <v>111129.40000000002</v>
      </c>
      <c r="N308" s="1">
        <f>SUMPRODUCT(Sueldos[[#This Row],[Salario Base]:[Bono General]]*Porcentajes[])</f>
        <v>4468.2080000000005</v>
      </c>
      <c r="O308" s="1">
        <f>Sueldos[[#This Row],[Aumento Mexicano]]*2</f>
        <v>8936.4160000000011</v>
      </c>
      <c r="P308" s="1">
        <f>IF(Sueldos[[#This Row],[Calificación]]&gt;=4,Sueldos[[#This Row],[Aumento Mexicano]]*2,0)</f>
        <v>8936.4160000000011</v>
      </c>
      <c r="Q308" s="1">
        <f>Sueldos[[#This Row],[Sueldo total]]*3</f>
        <v>333388.20000000007</v>
      </c>
      <c r="R308" s="9">
        <f>(43102-Sueldos[[#This Row],[Fecha de Contratación]])/365</f>
        <v>5.3369863013698629</v>
      </c>
      <c r="S308" s="1">
        <f>Sueldos[[#This Row],[Sueldo total]]/30</f>
        <v>3704.313333333334</v>
      </c>
      <c r="T308" s="1">
        <f>Sueldos[[#This Row],[Salario diario]]*20*Sueldos[[#This Row],[dias del año]]</f>
        <v>395397.39031963475</v>
      </c>
      <c r="U308" s="1">
        <f>Sueldos[[#This Row],[3 meses de sueldo]]+Sueldos[[#This Row],[20 dias por año]]</f>
        <v>728785.59031963488</v>
      </c>
    </row>
    <row r="309" spans="1:21" x14ac:dyDescent="0.3">
      <c r="A309" t="s">
        <v>1177</v>
      </c>
      <c r="B309" t="s">
        <v>883</v>
      </c>
      <c r="C309" t="s">
        <v>146</v>
      </c>
      <c r="D309" s="10">
        <v>42320</v>
      </c>
      <c r="E309" t="s">
        <v>27</v>
      </c>
      <c r="F309">
        <v>3</v>
      </c>
      <c r="G309" s="1">
        <v>18874</v>
      </c>
      <c r="H309" s="1">
        <v>1132.44</v>
      </c>
      <c r="I309" s="1">
        <v>2076.14</v>
      </c>
      <c r="J309" s="1">
        <v>566.22</v>
      </c>
      <c r="K309" s="1">
        <v>4907.24</v>
      </c>
      <c r="L309" s="1">
        <v>4907.24</v>
      </c>
      <c r="M309" s="1">
        <f>SUM(Sueldos[[#This Row],[Salario Base]:[Bono General]])</f>
        <v>32463.279999999999</v>
      </c>
      <c r="N309" s="1">
        <f>SUMPRODUCT(Sueldos[[#This Row],[Salario Base]:[Bono General]]*Porcentajes[])</f>
        <v>1236.2470000000003</v>
      </c>
      <c r="O309" s="1">
        <f>Sueldos[[#This Row],[Aumento Mexicano]]*2</f>
        <v>2472.4940000000006</v>
      </c>
      <c r="P309" s="1">
        <f>IF(Sueldos[[#This Row],[Calificación]]&gt;=4,Sueldos[[#This Row],[Aumento Mexicano]]*2,0)</f>
        <v>0</v>
      </c>
      <c r="Q309" s="1">
        <f>Sueldos[[#This Row],[Sueldo total]]*3</f>
        <v>97389.84</v>
      </c>
      <c r="R309" s="9">
        <f>(43102-Sueldos[[#This Row],[Fecha de Contratación]])/365</f>
        <v>2.1424657534246574</v>
      </c>
      <c r="S309" s="1">
        <f>Sueldos[[#This Row],[Sueldo total]]/30</f>
        <v>1082.1093333333333</v>
      </c>
      <c r="T309" s="1">
        <f>Sueldos[[#This Row],[Salario diario]]*20*Sueldos[[#This Row],[dias del año]]</f>
        <v>46367.643762557076</v>
      </c>
      <c r="U309" s="1">
        <f>Sueldos[[#This Row],[3 meses de sueldo]]+Sueldos[[#This Row],[20 dias por año]]</f>
        <v>143757.48376255707</v>
      </c>
    </row>
    <row r="310" spans="1:21" x14ac:dyDescent="0.3">
      <c r="A310" t="s">
        <v>1178</v>
      </c>
      <c r="B310" t="s">
        <v>1087</v>
      </c>
      <c r="C310" t="s">
        <v>98</v>
      </c>
      <c r="D310" s="10">
        <v>42483</v>
      </c>
      <c r="E310" t="s">
        <v>18</v>
      </c>
      <c r="F310">
        <v>3</v>
      </c>
      <c r="G310" s="1">
        <v>12262</v>
      </c>
      <c r="H310" s="1">
        <v>735.72</v>
      </c>
      <c r="I310" s="1">
        <v>858.34</v>
      </c>
      <c r="J310" s="1">
        <v>490.48</v>
      </c>
      <c r="K310" s="1">
        <v>3923.84</v>
      </c>
      <c r="L310" s="1">
        <v>3188.12</v>
      </c>
      <c r="M310" s="1">
        <f>SUM(Sueldos[[#This Row],[Salario Base]:[Bono General]])</f>
        <v>21458.499999999996</v>
      </c>
      <c r="N310" s="1">
        <f>SUMPRODUCT(Sueldos[[#This Row],[Salario Base]:[Bono General]]*Porcentajes[])</f>
        <v>811.74440000000004</v>
      </c>
      <c r="O310" s="1">
        <f>Sueldos[[#This Row],[Aumento Mexicano]]*2</f>
        <v>1623.4888000000001</v>
      </c>
      <c r="P310" s="1">
        <f>IF(Sueldos[[#This Row],[Calificación]]&gt;=4,Sueldos[[#This Row],[Aumento Mexicano]]*2,0)</f>
        <v>0</v>
      </c>
      <c r="Q310" s="1">
        <f>Sueldos[[#This Row],[Sueldo total]]*3</f>
        <v>64375.499999999985</v>
      </c>
      <c r="R310" s="9">
        <f>(43102-Sueldos[[#This Row],[Fecha de Contratación]])/365</f>
        <v>1.6958904109589041</v>
      </c>
      <c r="S310" s="1">
        <f>Sueldos[[#This Row],[Sueldo total]]/30</f>
        <v>715.28333333333319</v>
      </c>
      <c r="T310" s="1">
        <f>Sueldos[[#This Row],[Salario diario]]*20*Sueldos[[#This Row],[dias del año]]</f>
        <v>24260.842922374424</v>
      </c>
      <c r="U310" s="1">
        <f>Sueldos[[#This Row],[3 meses de sueldo]]+Sueldos[[#This Row],[20 dias por año]]</f>
        <v>88636.342922374402</v>
      </c>
    </row>
    <row r="311" spans="1:21" x14ac:dyDescent="0.3">
      <c r="A311" t="s">
        <v>1021</v>
      </c>
      <c r="B311" t="s">
        <v>895</v>
      </c>
      <c r="C311" t="s">
        <v>48</v>
      </c>
      <c r="D311" s="10">
        <v>40798</v>
      </c>
      <c r="E311" t="s">
        <v>18</v>
      </c>
      <c r="F311">
        <v>5</v>
      </c>
      <c r="G311" s="1">
        <v>19308.75</v>
      </c>
      <c r="H311" s="1">
        <v>965.4375</v>
      </c>
      <c r="I311" s="1">
        <v>1158.5249999999999</v>
      </c>
      <c r="J311" s="1">
        <v>965.4375</v>
      </c>
      <c r="K311" s="1">
        <v>7337.3249999999998</v>
      </c>
      <c r="L311" s="1">
        <v>7337.3249999999998</v>
      </c>
      <c r="M311" s="1">
        <f>SUM(Sueldos[[#This Row],[Salario Base]:[Bono General]])</f>
        <v>37072.800000000003</v>
      </c>
      <c r="N311" s="1">
        <f>SUMPRODUCT(Sueldos[[#This Row],[Salario Base]:[Bono General]]*Porcentajes[])</f>
        <v>1465.5341249999999</v>
      </c>
      <c r="O311" s="1">
        <f>Sueldos[[#This Row],[Aumento Mexicano]]*2</f>
        <v>2931.0682499999998</v>
      </c>
      <c r="P311" s="1">
        <f>IF(Sueldos[[#This Row],[Calificación]]&gt;=4,Sueldos[[#This Row],[Aumento Mexicano]]*2,0)</f>
        <v>2931.0682499999998</v>
      </c>
      <c r="Q311" s="1">
        <f>Sueldos[[#This Row],[Sueldo total]]*3</f>
        <v>111218.40000000001</v>
      </c>
      <c r="R311" s="9">
        <f>(43102-Sueldos[[#This Row],[Fecha de Contratación]])/365</f>
        <v>6.3123287671232875</v>
      </c>
      <c r="S311" s="1">
        <f>Sueldos[[#This Row],[Sueldo total]]/30</f>
        <v>1235.76</v>
      </c>
      <c r="T311" s="1">
        <f>Sueldos[[#This Row],[Salario diario]]*20*Sueldos[[#This Row],[dias del año]]</f>
        <v>156010.46794520548</v>
      </c>
      <c r="U311" s="1">
        <f>Sueldos[[#This Row],[3 meses de sueldo]]+Sueldos[[#This Row],[20 dias por año]]</f>
        <v>267228.86794520548</v>
      </c>
    </row>
    <row r="312" spans="1:21" x14ac:dyDescent="0.3">
      <c r="A312" t="s">
        <v>1179</v>
      </c>
      <c r="B312" t="s">
        <v>883</v>
      </c>
      <c r="C312" t="s">
        <v>36</v>
      </c>
      <c r="D312" s="10">
        <v>40960</v>
      </c>
      <c r="E312" t="s">
        <v>18</v>
      </c>
      <c r="F312">
        <v>2</v>
      </c>
      <c r="G312" s="1">
        <v>10067.4</v>
      </c>
      <c r="H312" s="1">
        <v>805.39199999999994</v>
      </c>
      <c r="I312" s="1">
        <v>1107.414</v>
      </c>
      <c r="J312" s="1">
        <v>1308.7619999999999</v>
      </c>
      <c r="K312" s="1">
        <v>3120.8939999999998</v>
      </c>
      <c r="L312" s="1">
        <v>2919.5459999999998</v>
      </c>
      <c r="M312" s="1">
        <f>SUM(Sueldos[[#This Row],[Salario Base]:[Bono General]])</f>
        <v>19329.407999999999</v>
      </c>
      <c r="N312" s="1">
        <f>SUMPRODUCT(Sueldos[[#This Row],[Salario Base]:[Bono General]]*Porcentajes[])</f>
        <v>758.07521999999994</v>
      </c>
      <c r="O312" s="1">
        <f>Sueldos[[#This Row],[Aumento Mexicano]]*2</f>
        <v>1516.1504399999999</v>
      </c>
      <c r="P312" s="1">
        <f>IF(Sueldos[[#This Row],[Calificación]]&gt;=4,Sueldos[[#This Row],[Aumento Mexicano]]*2,0)</f>
        <v>0</v>
      </c>
      <c r="Q312" s="1">
        <f>Sueldos[[#This Row],[Sueldo total]]*3</f>
        <v>57988.224000000002</v>
      </c>
      <c r="R312" s="9">
        <f>(43102-Sueldos[[#This Row],[Fecha de Contratación]])/365</f>
        <v>5.8684931506849312</v>
      </c>
      <c r="S312" s="1">
        <f>Sueldos[[#This Row],[Sueldo total]]/30</f>
        <v>644.31359999999995</v>
      </c>
      <c r="T312" s="1">
        <f>Sueldos[[#This Row],[Salario diario]]*20*Sueldos[[#This Row],[dias del año]]</f>
        <v>75622.998969863009</v>
      </c>
      <c r="U312" s="1">
        <f>Sueldos[[#This Row],[3 meses de sueldo]]+Sueldos[[#This Row],[20 dias por año]]</f>
        <v>133611.22296986301</v>
      </c>
    </row>
    <row r="313" spans="1:21" x14ac:dyDescent="0.3">
      <c r="A313" t="s">
        <v>1180</v>
      </c>
      <c r="B313" t="s">
        <v>898</v>
      </c>
      <c r="C313" t="s">
        <v>2</v>
      </c>
      <c r="D313" s="10">
        <v>43026</v>
      </c>
      <c r="E313" t="s">
        <v>53</v>
      </c>
      <c r="F313">
        <v>2</v>
      </c>
      <c r="G313" s="1">
        <v>107030.7</v>
      </c>
      <c r="H313" s="1">
        <v>8562.4560000000001</v>
      </c>
      <c r="I313" s="1">
        <v>1070.307</v>
      </c>
      <c r="J313" s="1">
        <v>12843.683999999999</v>
      </c>
      <c r="K313" s="1">
        <v>38531.051999999996</v>
      </c>
      <c r="L313" s="1">
        <v>26757.674999999999</v>
      </c>
      <c r="M313" s="1">
        <f>SUM(Sueldos[[#This Row],[Salario Base]:[Bono General]])</f>
        <v>194795.87399999998</v>
      </c>
      <c r="N313" s="1">
        <f>SUMPRODUCT(Sueldos[[#This Row],[Salario Base]:[Bono General]]*Porcentajes[])</f>
        <v>7438.6336499999998</v>
      </c>
      <c r="O313" s="1">
        <f>Sueldos[[#This Row],[Aumento Mexicano]]*2</f>
        <v>14877.2673</v>
      </c>
      <c r="P313" s="1">
        <f>IF(Sueldos[[#This Row],[Calificación]]&gt;=4,Sueldos[[#This Row],[Aumento Mexicano]]*2,0)</f>
        <v>0</v>
      </c>
      <c r="Q313" s="1">
        <f>Sueldos[[#This Row],[Sueldo total]]*3</f>
        <v>584387.62199999997</v>
      </c>
      <c r="R313" s="9">
        <f>(43102-Sueldos[[#This Row],[Fecha de Contratación]])/365</f>
        <v>0.20821917808219179</v>
      </c>
      <c r="S313" s="1">
        <f>Sueldos[[#This Row],[Sueldo total]]/30</f>
        <v>6493.1957999999995</v>
      </c>
      <c r="T313" s="1">
        <f>Sueldos[[#This Row],[Salario diario]]*20*Sueldos[[#This Row],[dias del año]]</f>
        <v>27040.157852054796</v>
      </c>
      <c r="U313" s="1">
        <f>Sueldos[[#This Row],[3 meses de sueldo]]+Sueldos[[#This Row],[20 dias por año]]</f>
        <v>611427.77985205478</v>
      </c>
    </row>
    <row r="314" spans="1:21" x14ac:dyDescent="0.3">
      <c r="A314" t="s">
        <v>1181</v>
      </c>
      <c r="B314" t="s">
        <v>1087</v>
      </c>
      <c r="C314" t="s">
        <v>40</v>
      </c>
      <c r="D314" s="10">
        <v>41082</v>
      </c>
      <c r="E314" t="s">
        <v>18</v>
      </c>
      <c r="F314">
        <v>3</v>
      </c>
      <c r="G314" s="1">
        <v>15429</v>
      </c>
      <c r="H314" s="1">
        <v>1388.61</v>
      </c>
      <c r="I314" s="1">
        <v>1234.32</v>
      </c>
      <c r="J314" s="1">
        <v>1542.9</v>
      </c>
      <c r="K314" s="1">
        <v>4011.54</v>
      </c>
      <c r="L314" s="1">
        <v>5554.44</v>
      </c>
      <c r="M314" s="1">
        <f>SUM(Sueldos[[#This Row],[Salario Base]:[Bono General]])</f>
        <v>29160.81</v>
      </c>
      <c r="N314" s="1">
        <f>SUMPRODUCT(Sueldos[[#This Row],[Salario Base]:[Bono General]]*Porcentajes[])</f>
        <v>1181.8614</v>
      </c>
      <c r="O314" s="1">
        <f>Sueldos[[#This Row],[Aumento Mexicano]]*2</f>
        <v>2363.7228</v>
      </c>
      <c r="P314" s="1">
        <f>IF(Sueldos[[#This Row],[Calificación]]&gt;=4,Sueldos[[#This Row],[Aumento Mexicano]]*2,0)</f>
        <v>0</v>
      </c>
      <c r="Q314" s="1">
        <f>Sueldos[[#This Row],[Sueldo total]]*3</f>
        <v>87482.430000000008</v>
      </c>
      <c r="R314" s="9">
        <f>(43102-Sueldos[[#This Row],[Fecha de Contratación]])/365</f>
        <v>5.5342465753424657</v>
      </c>
      <c r="S314" s="1">
        <f>Sueldos[[#This Row],[Sueldo total]]/30</f>
        <v>972.02700000000004</v>
      </c>
      <c r="T314" s="1">
        <f>Sueldos[[#This Row],[Salario diario]]*20*Sueldos[[#This Row],[dias del año]]</f>
        <v>107588.74191780822</v>
      </c>
      <c r="U314" s="1">
        <f>Sueldos[[#This Row],[3 meses de sueldo]]+Sueldos[[#This Row],[20 dias por año]]</f>
        <v>195071.17191780824</v>
      </c>
    </row>
    <row r="315" spans="1:21" x14ac:dyDescent="0.3">
      <c r="A315" t="s">
        <v>1182</v>
      </c>
      <c r="B315" t="s">
        <v>880</v>
      </c>
      <c r="C315" t="s">
        <v>2</v>
      </c>
      <c r="D315" s="10">
        <v>42859</v>
      </c>
      <c r="E315" t="s">
        <v>27</v>
      </c>
      <c r="F315">
        <v>3</v>
      </c>
      <c r="G315" s="1">
        <v>19214</v>
      </c>
      <c r="H315" s="1">
        <v>1921.4</v>
      </c>
      <c r="I315" s="1">
        <v>1921.4</v>
      </c>
      <c r="J315" s="1">
        <v>576.41999999999996</v>
      </c>
      <c r="K315" s="1">
        <v>7109.18</v>
      </c>
      <c r="L315" s="1">
        <v>6532.76</v>
      </c>
      <c r="M315" s="1">
        <f>SUM(Sueldos[[#This Row],[Salario Base]:[Bono General]])</f>
        <v>37275.160000000003</v>
      </c>
      <c r="N315" s="1">
        <f>SUMPRODUCT(Sueldos[[#This Row],[Salario Base]:[Bono General]]*Porcentajes[])</f>
        <v>1467.9495999999999</v>
      </c>
      <c r="O315" s="1">
        <f>Sueldos[[#This Row],[Aumento Mexicano]]*2</f>
        <v>2935.8991999999998</v>
      </c>
      <c r="P315" s="1">
        <f>IF(Sueldos[[#This Row],[Calificación]]&gt;=4,Sueldos[[#This Row],[Aumento Mexicano]]*2,0)</f>
        <v>0</v>
      </c>
      <c r="Q315" s="1">
        <f>Sueldos[[#This Row],[Sueldo total]]*3</f>
        <v>111825.48000000001</v>
      </c>
      <c r="R315" s="9">
        <f>(43102-Sueldos[[#This Row],[Fecha de Contratación]])/365</f>
        <v>0.66575342465753429</v>
      </c>
      <c r="S315" s="1">
        <f>Sueldos[[#This Row],[Sueldo total]]/30</f>
        <v>1242.5053333333335</v>
      </c>
      <c r="T315" s="1">
        <f>Sueldos[[#This Row],[Salario diario]]*20*Sueldos[[#This Row],[dias del año]]</f>
        <v>16544.043616438361</v>
      </c>
      <c r="U315" s="1">
        <f>Sueldos[[#This Row],[3 meses de sueldo]]+Sueldos[[#This Row],[20 dias por año]]</f>
        <v>128369.52361643837</v>
      </c>
    </row>
    <row r="316" spans="1:21" x14ac:dyDescent="0.3">
      <c r="A316" t="s">
        <v>306</v>
      </c>
      <c r="B316" t="s">
        <v>883</v>
      </c>
      <c r="C316" t="s">
        <v>75</v>
      </c>
      <c r="D316" s="10">
        <v>42743</v>
      </c>
      <c r="E316" t="s">
        <v>27</v>
      </c>
      <c r="F316">
        <v>3</v>
      </c>
      <c r="G316" s="1">
        <v>14529</v>
      </c>
      <c r="H316" s="1">
        <v>871.74</v>
      </c>
      <c r="I316" s="1">
        <v>290.58</v>
      </c>
      <c r="J316" s="1">
        <v>1307.6099999999999</v>
      </c>
      <c r="K316" s="1">
        <v>3922.8300000000004</v>
      </c>
      <c r="L316" s="1">
        <v>5230.4399999999996</v>
      </c>
      <c r="M316" s="1">
        <f>SUM(Sueldos[[#This Row],[Salario Base]:[Bono General]])</f>
        <v>26152.2</v>
      </c>
      <c r="N316" s="1">
        <f>SUMPRODUCT(Sueldos[[#This Row],[Salario Base]:[Bono General]]*Porcentajes[])</f>
        <v>1048.9938</v>
      </c>
      <c r="O316" s="1">
        <f>Sueldos[[#This Row],[Aumento Mexicano]]*2</f>
        <v>2097.9875999999999</v>
      </c>
      <c r="P316" s="1">
        <f>IF(Sueldos[[#This Row],[Calificación]]&gt;=4,Sueldos[[#This Row],[Aumento Mexicano]]*2,0)</f>
        <v>0</v>
      </c>
      <c r="Q316" s="1">
        <f>Sueldos[[#This Row],[Sueldo total]]*3</f>
        <v>78456.600000000006</v>
      </c>
      <c r="R316" s="9">
        <f>(43102-Sueldos[[#This Row],[Fecha de Contratación]])/365</f>
        <v>0.98356164383561639</v>
      </c>
      <c r="S316" s="1">
        <f>Sueldos[[#This Row],[Sueldo total]]/30</f>
        <v>871.74</v>
      </c>
      <c r="T316" s="1">
        <f>Sueldos[[#This Row],[Salario diario]]*20*Sueldos[[#This Row],[dias del año]]</f>
        <v>17148.200547945205</v>
      </c>
      <c r="U316" s="1">
        <f>Sueldos[[#This Row],[3 meses de sueldo]]+Sueldos[[#This Row],[20 dias por año]]</f>
        <v>95604.800547945211</v>
      </c>
    </row>
    <row r="317" spans="1:21" x14ac:dyDescent="0.3">
      <c r="A317" t="s">
        <v>1183</v>
      </c>
      <c r="B317" t="s">
        <v>926</v>
      </c>
      <c r="C317" t="s">
        <v>601</v>
      </c>
      <c r="D317" s="10">
        <v>42604</v>
      </c>
      <c r="E317" t="s">
        <v>18</v>
      </c>
      <c r="F317">
        <v>3</v>
      </c>
      <c r="G317" s="1">
        <v>12657</v>
      </c>
      <c r="H317" s="1">
        <v>1012.5600000000001</v>
      </c>
      <c r="I317" s="1">
        <v>1898.55</v>
      </c>
      <c r="J317" s="1">
        <v>506.28000000000003</v>
      </c>
      <c r="K317" s="1">
        <v>4809.66</v>
      </c>
      <c r="L317" s="1">
        <v>3290.82</v>
      </c>
      <c r="M317" s="1">
        <f>SUM(Sueldos[[#This Row],[Salario Base]:[Bono General]])</f>
        <v>24174.87</v>
      </c>
      <c r="N317" s="1">
        <f>SUMPRODUCT(Sueldos[[#This Row],[Salario Base]:[Bono General]]*Porcentajes[])</f>
        <v>916.36680000000001</v>
      </c>
      <c r="O317" s="1">
        <f>Sueldos[[#This Row],[Aumento Mexicano]]*2</f>
        <v>1832.7336</v>
      </c>
      <c r="P317" s="1">
        <f>IF(Sueldos[[#This Row],[Calificación]]&gt;=4,Sueldos[[#This Row],[Aumento Mexicano]]*2,0)</f>
        <v>0</v>
      </c>
      <c r="Q317" s="1">
        <f>Sueldos[[#This Row],[Sueldo total]]*3</f>
        <v>72524.61</v>
      </c>
      <c r="R317" s="9">
        <f>(43102-Sueldos[[#This Row],[Fecha de Contratación]])/365</f>
        <v>1.3643835616438356</v>
      </c>
      <c r="S317" s="1">
        <f>Sueldos[[#This Row],[Sueldo total]]/30</f>
        <v>805.82899999999995</v>
      </c>
      <c r="T317" s="1">
        <f>Sueldos[[#This Row],[Salario diario]]*20*Sueldos[[#This Row],[dias del año]]</f>
        <v>21989.196821917805</v>
      </c>
      <c r="U317" s="1">
        <f>Sueldos[[#This Row],[3 meses de sueldo]]+Sueldos[[#This Row],[20 dias por año]]</f>
        <v>94513.806821917809</v>
      </c>
    </row>
    <row r="318" spans="1:21" x14ac:dyDescent="0.3">
      <c r="A318" t="s">
        <v>566</v>
      </c>
      <c r="B318" t="s">
        <v>883</v>
      </c>
      <c r="C318" t="s">
        <v>237</v>
      </c>
      <c r="D318" s="10">
        <v>41776</v>
      </c>
      <c r="E318" t="s">
        <v>115</v>
      </c>
      <c r="F318">
        <v>2</v>
      </c>
      <c r="G318" s="1">
        <v>38759.4</v>
      </c>
      <c r="H318" s="1">
        <v>2325.5639999999999</v>
      </c>
      <c r="I318" s="1">
        <v>5813.91</v>
      </c>
      <c r="J318" s="1">
        <v>775.1880000000001</v>
      </c>
      <c r="K318" s="1">
        <v>15116.166000000001</v>
      </c>
      <c r="L318" s="1">
        <v>14728.572</v>
      </c>
      <c r="M318" s="1">
        <f>SUM(Sueldos[[#This Row],[Salario Base]:[Bono General]])</f>
        <v>77518.8</v>
      </c>
      <c r="N318" s="1">
        <f>SUMPRODUCT(Sueldos[[#This Row],[Salario Base]:[Bono General]]*Porcentajes[])</f>
        <v>3058.1166599999997</v>
      </c>
      <c r="O318" s="1">
        <f>Sueldos[[#This Row],[Aumento Mexicano]]*2</f>
        <v>6116.2333199999994</v>
      </c>
      <c r="P318" s="1">
        <f>IF(Sueldos[[#This Row],[Calificación]]&gt;=4,Sueldos[[#This Row],[Aumento Mexicano]]*2,0)</f>
        <v>0</v>
      </c>
      <c r="Q318" s="1">
        <f>Sueldos[[#This Row],[Sueldo total]]*3</f>
        <v>232556.40000000002</v>
      </c>
      <c r="R318" s="9">
        <f>(43102-Sueldos[[#This Row],[Fecha de Contratación]])/365</f>
        <v>3.6328767123287671</v>
      </c>
      <c r="S318" s="1">
        <f>Sueldos[[#This Row],[Sueldo total]]/30</f>
        <v>2583.96</v>
      </c>
      <c r="T318" s="1">
        <f>Sueldos[[#This Row],[Salario diario]]*20*Sueldos[[#This Row],[dias del año]]</f>
        <v>187744.16219178081</v>
      </c>
      <c r="U318" s="1">
        <f>Sueldos[[#This Row],[3 meses de sueldo]]+Sueldos[[#This Row],[20 dias por año]]</f>
        <v>420300.56219178083</v>
      </c>
    </row>
    <row r="319" spans="1:21" x14ac:dyDescent="0.3">
      <c r="A319" t="s">
        <v>1184</v>
      </c>
      <c r="B319" t="s">
        <v>898</v>
      </c>
      <c r="C319" t="s">
        <v>168</v>
      </c>
      <c r="D319" s="10">
        <v>41642</v>
      </c>
      <c r="E319" t="s">
        <v>15</v>
      </c>
      <c r="F319">
        <v>4</v>
      </c>
      <c r="G319" s="1">
        <v>31695.4</v>
      </c>
      <c r="H319" s="1">
        <v>3169.5400000000004</v>
      </c>
      <c r="I319" s="1">
        <v>316.95400000000001</v>
      </c>
      <c r="J319" s="1">
        <v>1901.7239999999999</v>
      </c>
      <c r="K319" s="1">
        <v>9191.6659999999993</v>
      </c>
      <c r="L319" s="1">
        <v>8874.7120000000014</v>
      </c>
      <c r="M319" s="1">
        <f>SUM(Sueldos[[#This Row],[Salario Base]:[Bono General]])</f>
        <v>55149.995999999999</v>
      </c>
      <c r="N319" s="1">
        <f>SUMPRODUCT(Sueldos[[#This Row],[Salario Base]:[Bono General]]*Porcentajes[])</f>
        <v>2145.7785800000001</v>
      </c>
      <c r="O319" s="1">
        <f>Sueldos[[#This Row],[Aumento Mexicano]]*2</f>
        <v>4291.5571600000003</v>
      </c>
      <c r="P319" s="1">
        <f>IF(Sueldos[[#This Row],[Calificación]]&gt;=4,Sueldos[[#This Row],[Aumento Mexicano]]*2,0)</f>
        <v>4291.5571600000003</v>
      </c>
      <c r="Q319" s="1">
        <f>Sueldos[[#This Row],[Sueldo total]]*3</f>
        <v>165449.98800000001</v>
      </c>
      <c r="R319" s="9">
        <f>(43102-Sueldos[[#This Row],[Fecha de Contratación]])/365</f>
        <v>4</v>
      </c>
      <c r="S319" s="1">
        <f>Sueldos[[#This Row],[Sueldo total]]/30</f>
        <v>1838.3332</v>
      </c>
      <c r="T319" s="1">
        <f>Sueldos[[#This Row],[Salario diario]]*20*Sueldos[[#This Row],[dias del año]]</f>
        <v>147066.65600000002</v>
      </c>
      <c r="U319" s="1">
        <f>Sueldos[[#This Row],[3 meses de sueldo]]+Sueldos[[#This Row],[20 dias por año]]</f>
        <v>312516.64400000003</v>
      </c>
    </row>
    <row r="320" spans="1:21" x14ac:dyDescent="0.3">
      <c r="A320" t="s">
        <v>1185</v>
      </c>
      <c r="B320" t="s">
        <v>898</v>
      </c>
      <c r="C320" t="s">
        <v>59</v>
      </c>
      <c r="D320" s="10">
        <v>42424</v>
      </c>
      <c r="E320" t="s">
        <v>18</v>
      </c>
      <c r="F320">
        <v>2</v>
      </c>
      <c r="G320" s="1">
        <v>12237.300000000001</v>
      </c>
      <c r="H320" s="1">
        <v>734.23800000000006</v>
      </c>
      <c r="I320" s="1">
        <v>122.37300000000002</v>
      </c>
      <c r="J320" s="1">
        <v>1468.4760000000001</v>
      </c>
      <c r="K320" s="1">
        <v>4038.3090000000007</v>
      </c>
      <c r="L320" s="1">
        <v>3181.6980000000003</v>
      </c>
      <c r="M320" s="1">
        <f>SUM(Sueldos[[#This Row],[Salario Base]:[Bono General]])</f>
        <v>21782.394</v>
      </c>
      <c r="N320" s="1">
        <f>SUMPRODUCT(Sueldos[[#This Row],[Salario Base]:[Bono General]]*Porcentajes[])</f>
        <v>833.36013000000014</v>
      </c>
      <c r="O320" s="1">
        <f>Sueldos[[#This Row],[Aumento Mexicano]]*2</f>
        <v>1666.7202600000003</v>
      </c>
      <c r="P320" s="1">
        <f>IF(Sueldos[[#This Row],[Calificación]]&gt;=4,Sueldos[[#This Row],[Aumento Mexicano]]*2,0)</f>
        <v>0</v>
      </c>
      <c r="Q320" s="1">
        <f>Sueldos[[#This Row],[Sueldo total]]*3</f>
        <v>65347.182000000001</v>
      </c>
      <c r="R320" s="9">
        <f>(43102-Sueldos[[#This Row],[Fecha de Contratación]])/365</f>
        <v>1.8575342465753424</v>
      </c>
      <c r="S320" s="1">
        <f>Sueldos[[#This Row],[Sueldo total]]/30</f>
        <v>726.07979999999998</v>
      </c>
      <c r="T320" s="1">
        <f>Sueldos[[#This Row],[Salario diario]]*20*Sueldos[[#This Row],[dias del año]]</f>
        <v>26974.361884931506</v>
      </c>
      <c r="U320" s="1">
        <f>Sueldos[[#This Row],[3 meses de sueldo]]+Sueldos[[#This Row],[20 dias por año]]</f>
        <v>92321.543884931511</v>
      </c>
    </row>
    <row r="321" spans="1:21" x14ac:dyDescent="0.3">
      <c r="A321" t="s">
        <v>1186</v>
      </c>
      <c r="B321" t="s">
        <v>898</v>
      </c>
      <c r="C321" t="s">
        <v>121</v>
      </c>
      <c r="D321" s="10">
        <v>42625</v>
      </c>
      <c r="E321" t="s">
        <v>50</v>
      </c>
      <c r="F321">
        <v>2</v>
      </c>
      <c r="G321" s="1">
        <v>31955.4</v>
      </c>
      <c r="H321" s="1">
        <v>2875.9859999999999</v>
      </c>
      <c r="I321" s="1">
        <v>639.10800000000006</v>
      </c>
      <c r="J321" s="1">
        <v>3195.5400000000004</v>
      </c>
      <c r="K321" s="1">
        <v>11184.39</v>
      </c>
      <c r="L321" s="1">
        <v>10225.728000000001</v>
      </c>
      <c r="M321" s="1">
        <f>SUM(Sueldos[[#This Row],[Salario Base]:[Bono General]])</f>
        <v>60076.152000000002</v>
      </c>
      <c r="N321" s="1">
        <f>SUMPRODUCT(Sueldos[[#This Row],[Salario Base]:[Bono General]]*Porcentajes[])</f>
        <v>2367.8951400000001</v>
      </c>
      <c r="O321" s="1">
        <f>Sueldos[[#This Row],[Aumento Mexicano]]*2</f>
        <v>4735.7902800000002</v>
      </c>
      <c r="P321" s="1">
        <f>IF(Sueldos[[#This Row],[Calificación]]&gt;=4,Sueldos[[#This Row],[Aumento Mexicano]]*2,0)</f>
        <v>0</v>
      </c>
      <c r="Q321" s="1">
        <f>Sueldos[[#This Row],[Sueldo total]]*3</f>
        <v>180228.45600000001</v>
      </c>
      <c r="R321" s="9">
        <f>(43102-Sueldos[[#This Row],[Fecha de Contratación]])/365</f>
        <v>1.3068493150684932</v>
      </c>
      <c r="S321" s="1">
        <f>Sueldos[[#This Row],[Sueldo total]]/30</f>
        <v>2002.5384000000001</v>
      </c>
      <c r="T321" s="1">
        <f>Sueldos[[#This Row],[Salario diario]]*20*Sueldos[[#This Row],[dias del año]]</f>
        <v>52340.318728767132</v>
      </c>
      <c r="U321" s="1">
        <f>Sueldos[[#This Row],[3 meses de sueldo]]+Sueldos[[#This Row],[20 dias por año]]</f>
        <v>232568.77472876714</v>
      </c>
    </row>
    <row r="322" spans="1:21" x14ac:dyDescent="0.3">
      <c r="A322" t="s">
        <v>1187</v>
      </c>
      <c r="B322" t="s">
        <v>895</v>
      </c>
      <c r="C322" t="s">
        <v>290</v>
      </c>
      <c r="D322" s="10">
        <v>40785</v>
      </c>
      <c r="E322" t="s">
        <v>18</v>
      </c>
      <c r="F322">
        <v>3</v>
      </c>
      <c r="G322" s="1">
        <v>12987</v>
      </c>
      <c r="H322" s="1">
        <v>1298.7</v>
      </c>
      <c r="I322" s="1">
        <v>1688.31</v>
      </c>
      <c r="J322" s="1">
        <v>1948.05</v>
      </c>
      <c r="K322" s="1">
        <v>4415.58</v>
      </c>
      <c r="L322" s="1">
        <v>4415.58</v>
      </c>
      <c r="M322" s="1">
        <f>SUM(Sueldos[[#This Row],[Salario Base]:[Bono General]])</f>
        <v>26753.22</v>
      </c>
      <c r="N322" s="1">
        <f>SUMPRODUCT(Sueldos[[#This Row],[Salario Base]:[Bono General]]*Porcentajes[])</f>
        <v>1074.0249000000001</v>
      </c>
      <c r="O322" s="1">
        <f>Sueldos[[#This Row],[Aumento Mexicano]]*2</f>
        <v>2148.0498000000002</v>
      </c>
      <c r="P322" s="1">
        <f>IF(Sueldos[[#This Row],[Calificación]]&gt;=4,Sueldos[[#This Row],[Aumento Mexicano]]*2,0)</f>
        <v>0</v>
      </c>
      <c r="Q322" s="1">
        <f>Sueldos[[#This Row],[Sueldo total]]*3</f>
        <v>80259.66</v>
      </c>
      <c r="R322" s="9">
        <f>(43102-Sueldos[[#This Row],[Fecha de Contratación]])/365</f>
        <v>6.3479452054794523</v>
      </c>
      <c r="S322" s="1">
        <f>Sueldos[[#This Row],[Sueldo total]]/30</f>
        <v>891.774</v>
      </c>
      <c r="T322" s="1">
        <f>Sueldos[[#This Row],[Salario diario]]*20*Sueldos[[#This Row],[dias del año]]</f>
        <v>113218.64975342466</v>
      </c>
      <c r="U322" s="1">
        <f>Sueldos[[#This Row],[3 meses de sueldo]]+Sueldos[[#This Row],[20 dias por año]]</f>
        <v>193478.30975342466</v>
      </c>
    </row>
    <row r="323" spans="1:21" x14ac:dyDescent="0.3">
      <c r="A323" t="s">
        <v>1188</v>
      </c>
      <c r="B323" t="s">
        <v>883</v>
      </c>
      <c r="C323" t="s">
        <v>180</v>
      </c>
      <c r="D323" s="10">
        <v>41990</v>
      </c>
      <c r="E323" t="s">
        <v>115</v>
      </c>
      <c r="F323">
        <v>2</v>
      </c>
      <c r="G323" s="1">
        <v>43051.5</v>
      </c>
      <c r="H323" s="1">
        <v>4305.1500000000005</v>
      </c>
      <c r="I323" s="1">
        <v>430.51499999999999</v>
      </c>
      <c r="J323" s="1">
        <v>1722.06</v>
      </c>
      <c r="K323" s="1">
        <v>13345.965</v>
      </c>
      <c r="L323" s="1">
        <v>15929.055</v>
      </c>
      <c r="M323" s="1">
        <f>SUM(Sueldos[[#This Row],[Salario Base]:[Bono General]])</f>
        <v>78784.244999999995</v>
      </c>
      <c r="N323" s="1">
        <f>SUMPRODUCT(Sueldos[[#This Row],[Salario Base]:[Bono General]]*Porcentajes[])</f>
        <v>3168.5904</v>
      </c>
      <c r="O323" s="1">
        <f>Sueldos[[#This Row],[Aumento Mexicano]]*2</f>
        <v>6337.1808000000001</v>
      </c>
      <c r="P323" s="1">
        <f>IF(Sueldos[[#This Row],[Calificación]]&gt;=4,Sueldos[[#This Row],[Aumento Mexicano]]*2,0)</f>
        <v>0</v>
      </c>
      <c r="Q323" s="1">
        <f>Sueldos[[#This Row],[Sueldo total]]*3</f>
        <v>236352.73499999999</v>
      </c>
      <c r="R323" s="9">
        <f>(43102-Sueldos[[#This Row],[Fecha de Contratación]])/365</f>
        <v>3.0465753424657533</v>
      </c>
      <c r="S323" s="1">
        <f>Sueldos[[#This Row],[Sueldo total]]/30</f>
        <v>2626.1414999999997</v>
      </c>
      <c r="T323" s="1">
        <f>Sueldos[[#This Row],[Salario diario]]*20*Sueldos[[#This Row],[dias del año]]</f>
        <v>160014.75879452052</v>
      </c>
      <c r="U323" s="1">
        <f>Sueldos[[#This Row],[3 meses de sueldo]]+Sueldos[[#This Row],[20 dias por año]]</f>
        <v>396367.4937945205</v>
      </c>
    </row>
    <row r="324" spans="1:21" x14ac:dyDescent="0.3">
      <c r="A324" t="s">
        <v>1189</v>
      </c>
      <c r="B324" t="s">
        <v>880</v>
      </c>
      <c r="C324" t="s">
        <v>112</v>
      </c>
      <c r="D324" s="10">
        <v>41299</v>
      </c>
      <c r="E324" t="s">
        <v>53</v>
      </c>
      <c r="F324">
        <v>4</v>
      </c>
      <c r="G324" s="1">
        <v>84466.8</v>
      </c>
      <c r="H324" s="1">
        <v>4223.34</v>
      </c>
      <c r="I324" s="1">
        <v>10980.684000000001</v>
      </c>
      <c r="J324" s="1">
        <v>11825.352000000001</v>
      </c>
      <c r="K324" s="1">
        <v>30408.047999999999</v>
      </c>
      <c r="L324" s="1">
        <v>31252.716</v>
      </c>
      <c r="M324" s="1">
        <f>SUM(Sueldos[[#This Row],[Salario Base]:[Bono General]])</f>
        <v>173156.94</v>
      </c>
      <c r="N324" s="1">
        <f>SUMPRODUCT(Sueldos[[#This Row],[Salario Base]:[Bono General]]*Porcentajes[])</f>
        <v>6917.8309200000003</v>
      </c>
      <c r="O324" s="1">
        <f>Sueldos[[#This Row],[Aumento Mexicano]]*2</f>
        <v>13835.661840000001</v>
      </c>
      <c r="P324" s="1">
        <f>IF(Sueldos[[#This Row],[Calificación]]&gt;=4,Sueldos[[#This Row],[Aumento Mexicano]]*2,0)</f>
        <v>13835.661840000001</v>
      </c>
      <c r="Q324" s="1">
        <f>Sueldos[[#This Row],[Sueldo total]]*3</f>
        <v>519470.82</v>
      </c>
      <c r="R324" s="9">
        <f>(43102-Sueldos[[#This Row],[Fecha de Contratación]])/365</f>
        <v>4.9397260273972599</v>
      </c>
      <c r="S324" s="1">
        <f>Sueldos[[#This Row],[Sueldo total]]/30</f>
        <v>5771.8980000000001</v>
      </c>
      <c r="T324" s="1">
        <f>Sueldos[[#This Row],[Salario diario]]*20*Sueldos[[#This Row],[dias del año]]</f>
        <v>570231.89556164388</v>
      </c>
      <c r="U324" s="1">
        <f>Sueldos[[#This Row],[3 meses de sueldo]]+Sueldos[[#This Row],[20 dias por año]]</f>
        <v>1089702.7155616439</v>
      </c>
    </row>
    <row r="325" spans="1:21" x14ac:dyDescent="0.3">
      <c r="A325" t="s">
        <v>1190</v>
      </c>
      <c r="B325" t="s">
        <v>883</v>
      </c>
      <c r="C325" t="s">
        <v>61</v>
      </c>
      <c r="D325" s="10">
        <v>42369</v>
      </c>
      <c r="E325" t="s">
        <v>18</v>
      </c>
      <c r="F325">
        <v>2</v>
      </c>
      <c r="G325" s="1">
        <v>7212.6</v>
      </c>
      <c r="H325" s="1">
        <v>649.13400000000001</v>
      </c>
      <c r="I325" s="1">
        <v>793.38600000000008</v>
      </c>
      <c r="J325" s="1">
        <v>721.2600000000001</v>
      </c>
      <c r="K325" s="1">
        <v>2235.9059999999999</v>
      </c>
      <c r="L325" s="1">
        <v>1803.15</v>
      </c>
      <c r="M325" s="1">
        <f>SUM(Sueldos[[#This Row],[Salario Base]:[Bono General]])</f>
        <v>13415.436</v>
      </c>
      <c r="N325" s="1">
        <f>SUMPRODUCT(Sueldos[[#This Row],[Salario Base]:[Bono General]]*Porcentajes[])</f>
        <v>516.42216000000008</v>
      </c>
      <c r="O325" s="1">
        <f>Sueldos[[#This Row],[Aumento Mexicano]]*2</f>
        <v>1032.8443200000002</v>
      </c>
      <c r="P325" s="1">
        <f>IF(Sueldos[[#This Row],[Calificación]]&gt;=4,Sueldos[[#This Row],[Aumento Mexicano]]*2,0)</f>
        <v>0</v>
      </c>
      <c r="Q325" s="1">
        <f>Sueldos[[#This Row],[Sueldo total]]*3</f>
        <v>40246.307999999997</v>
      </c>
      <c r="R325" s="9">
        <f>(43102-Sueldos[[#This Row],[Fecha de Contratación]])/365</f>
        <v>2.0082191780821916</v>
      </c>
      <c r="S325" s="1">
        <f>Sueldos[[#This Row],[Sueldo total]]/30</f>
        <v>447.18119999999999</v>
      </c>
      <c r="T325" s="1">
        <f>Sueldos[[#This Row],[Salario diario]]*20*Sueldos[[#This Row],[dias del año]]</f>
        <v>17960.757238356164</v>
      </c>
      <c r="U325" s="1">
        <f>Sueldos[[#This Row],[3 meses de sueldo]]+Sueldos[[#This Row],[20 dias por año]]</f>
        <v>58207.065238356161</v>
      </c>
    </row>
    <row r="326" spans="1:21" x14ac:dyDescent="0.3">
      <c r="A326" t="s">
        <v>1191</v>
      </c>
      <c r="B326" t="s">
        <v>940</v>
      </c>
      <c r="C326" t="s">
        <v>20</v>
      </c>
      <c r="D326" s="10">
        <v>40676</v>
      </c>
      <c r="E326" t="s">
        <v>50</v>
      </c>
      <c r="F326">
        <v>3</v>
      </c>
      <c r="G326" s="1">
        <v>45264</v>
      </c>
      <c r="H326" s="1">
        <v>4526.4000000000005</v>
      </c>
      <c r="I326" s="1">
        <v>905.28</v>
      </c>
      <c r="J326" s="1">
        <v>1810.56</v>
      </c>
      <c r="K326" s="1">
        <v>14937.12</v>
      </c>
      <c r="L326" s="1">
        <v>13579.199999999999</v>
      </c>
      <c r="M326" s="1">
        <f>SUM(Sueldos[[#This Row],[Salario Base]:[Bono General]])</f>
        <v>81022.559999999998</v>
      </c>
      <c r="N326" s="1">
        <f>SUMPRODUCT(Sueldos[[#This Row],[Salario Base]:[Bono General]]*Porcentajes[])</f>
        <v>3154.9007999999999</v>
      </c>
      <c r="O326" s="1">
        <f>Sueldos[[#This Row],[Aumento Mexicano]]*2</f>
        <v>6309.8015999999998</v>
      </c>
      <c r="P326" s="1">
        <f>IF(Sueldos[[#This Row],[Calificación]]&gt;=4,Sueldos[[#This Row],[Aumento Mexicano]]*2,0)</f>
        <v>0</v>
      </c>
      <c r="Q326" s="1">
        <f>Sueldos[[#This Row],[Sueldo total]]*3</f>
        <v>243067.68</v>
      </c>
      <c r="R326" s="9">
        <f>(43102-Sueldos[[#This Row],[Fecha de Contratación]])/365</f>
        <v>6.646575342465753</v>
      </c>
      <c r="S326" s="1">
        <f>Sueldos[[#This Row],[Sueldo total]]/30</f>
        <v>2700.752</v>
      </c>
      <c r="T326" s="1">
        <f>Sueldos[[#This Row],[Salario diario]]*20*Sueldos[[#This Row],[dias del año]]</f>
        <v>359015.03298630135</v>
      </c>
      <c r="U326" s="1">
        <f>Sueldos[[#This Row],[3 meses de sueldo]]+Sueldos[[#This Row],[20 dias por año]]</f>
        <v>602082.7129863014</v>
      </c>
    </row>
    <row r="327" spans="1:21" x14ac:dyDescent="0.3">
      <c r="A327" t="s">
        <v>1192</v>
      </c>
      <c r="B327" t="s">
        <v>880</v>
      </c>
      <c r="C327" t="s">
        <v>255</v>
      </c>
      <c r="D327" s="10">
        <v>40780</v>
      </c>
      <c r="E327" t="s">
        <v>18</v>
      </c>
      <c r="F327">
        <v>4</v>
      </c>
      <c r="G327" s="1">
        <v>9621.7000000000007</v>
      </c>
      <c r="H327" s="1">
        <v>481.08500000000004</v>
      </c>
      <c r="I327" s="1">
        <v>1058.3870000000002</v>
      </c>
      <c r="J327" s="1">
        <v>577.30200000000002</v>
      </c>
      <c r="K327" s="1">
        <v>2790.2930000000001</v>
      </c>
      <c r="L327" s="1">
        <v>2597.8590000000004</v>
      </c>
      <c r="M327" s="1">
        <f>SUM(Sueldos[[#This Row],[Salario Base]:[Bono General]])</f>
        <v>17126.626</v>
      </c>
      <c r="N327" s="1">
        <f>SUMPRODUCT(Sueldos[[#This Row],[Salario Base]:[Bono General]]*Porcentajes[])</f>
        <v>654.27560000000005</v>
      </c>
      <c r="O327" s="1">
        <f>Sueldos[[#This Row],[Aumento Mexicano]]*2</f>
        <v>1308.5512000000001</v>
      </c>
      <c r="P327" s="1">
        <f>IF(Sueldos[[#This Row],[Calificación]]&gt;=4,Sueldos[[#This Row],[Aumento Mexicano]]*2,0)</f>
        <v>1308.5512000000001</v>
      </c>
      <c r="Q327" s="1">
        <f>Sueldos[[#This Row],[Sueldo total]]*3</f>
        <v>51379.877999999997</v>
      </c>
      <c r="R327" s="9">
        <f>(43102-Sueldos[[#This Row],[Fecha de Contratación]])/365</f>
        <v>6.3616438356164382</v>
      </c>
      <c r="S327" s="1">
        <f>Sueldos[[#This Row],[Sueldo total]]/30</f>
        <v>570.88753333333329</v>
      </c>
      <c r="T327" s="1">
        <f>Sueldos[[#This Row],[Salario diario]]*20*Sueldos[[#This Row],[dias del año]]</f>
        <v>72635.663145205472</v>
      </c>
      <c r="U327" s="1">
        <f>Sueldos[[#This Row],[3 meses de sueldo]]+Sueldos[[#This Row],[20 dias por año]]</f>
        <v>124015.54114520547</v>
      </c>
    </row>
    <row r="328" spans="1:21" x14ac:dyDescent="0.3">
      <c r="A328" t="s">
        <v>1193</v>
      </c>
      <c r="B328" t="s">
        <v>1087</v>
      </c>
      <c r="C328" t="s">
        <v>88</v>
      </c>
      <c r="D328" s="10">
        <v>41151</v>
      </c>
      <c r="E328" t="s">
        <v>27</v>
      </c>
      <c r="F328">
        <v>3</v>
      </c>
      <c r="G328" s="1">
        <v>20822</v>
      </c>
      <c r="H328" s="1">
        <v>1249.32</v>
      </c>
      <c r="I328" s="1">
        <v>1457.5400000000002</v>
      </c>
      <c r="J328" s="1">
        <v>416.44</v>
      </c>
      <c r="K328" s="1">
        <v>6038.3799999999992</v>
      </c>
      <c r="L328" s="1">
        <v>7495.92</v>
      </c>
      <c r="M328" s="1">
        <f>SUM(Sueldos[[#This Row],[Salario Base]:[Bono General]])</f>
        <v>37479.599999999999</v>
      </c>
      <c r="N328" s="1">
        <f>SUMPRODUCT(Sueldos[[#This Row],[Salario Base]:[Bono General]]*Porcentajes[])</f>
        <v>1484.6086</v>
      </c>
      <c r="O328" s="1">
        <f>Sueldos[[#This Row],[Aumento Mexicano]]*2</f>
        <v>2969.2172</v>
      </c>
      <c r="P328" s="1">
        <f>IF(Sueldos[[#This Row],[Calificación]]&gt;=4,Sueldos[[#This Row],[Aumento Mexicano]]*2,0)</f>
        <v>0</v>
      </c>
      <c r="Q328" s="1">
        <f>Sueldos[[#This Row],[Sueldo total]]*3</f>
        <v>112438.79999999999</v>
      </c>
      <c r="R328" s="9">
        <f>(43102-Sueldos[[#This Row],[Fecha de Contratación]])/365</f>
        <v>5.3452054794520549</v>
      </c>
      <c r="S328" s="1">
        <f>Sueldos[[#This Row],[Sueldo total]]/30</f>
        <v>1249.32</v>
      </c>
      <c r="T328" s="1">
        <f>Sueldos[[#This Row],[Salario diario]]*20*Sueldos[[#This Row],[dias del año]]</f>
        <v>133557.44219178081</v>
      </c>
      <c r="U328" s="1">
        <f>Sueldos[[#This Row],[3 meses de sueldo]]+Sueldos[[#This Row],[20 dias por año]]</f>
        <v>245996.2421917808</v>
      </c>
    </row>
    <row r="329" spans="1:21" x14ac:dyDescent="0.3">
      <c r="A329" t="s">
        <v>1194</v>
      </c>
      <c r="B329" t="s">
        <v>898</v>
      </c>
      <c r="C329" t="s">
        <v>57</v>
      </c>
      <c r="D329" s="10">
        <v>41718</v>
      </c>
      <c r="E329" t="s">
        <v>27</v>
      </c>
      <c r="F329">
        <v>2</v>
      </c>
      <c r="G329" s="1">
        <v>14481</v>
      </c>
      <c r="H329" s="1">
        <v>1158.48</v>
      </c>
      <c r="I329" s="1">
        <v>2172.15</v>
      </c>
      <c r="J329" s="1">
        <v>289.62</v>
      </c>
      <c r="K329" s="1">
        <v>4199.49</v>
      </c>
      <c r="L329" s="1">
        <v>5502.78</v>
      </c>
      <c r="M329" s="1">
        <f>SUM(Sueldos[[#This Row],[Salario Base]:[Bono General]])</f>
        <v>27803.519999999997</v>
      </c>
      <c r="N329" s="1">
        <f>SUMPRODUCT(Sueldos[[#This Row],[Salario Base]:[Bono General]]*Porcentajes[])</f>
        <v>1116.4850999999999</v>
      </c>
      <c r="O329" s="1">
        <f>Sueldos[[#This Row],[Aumento Mexicano]]*2</f>
        <v>2232.9701999999997</v>
      </c>
      <c r="P329" s="1">
        <f>IF(Sueldos[[#This Row],[Calificación]]&gt;=4,Sueldos[[#This Row],[Aumento Mexicano]]*2,0)</f>
        <v>0</v>
      </c>
      <c r="Q329" s="1">
        <f>Sueldos[[#This Row],[Sueldo total]]*3</f>
        <v>83410.559999999998</v>
      </c>
      <c r="R329" s="9">
        <f>(43102-Sueldos[[#This Row],[Fecha de Contratación]])/365</f>
        <v>3.7917808219178082</v>
      </c>
      <c r="S329" s="1">
        <f>Sueldos[[#This Row],[Sueldo total]]/30</f>
        <v>926.78399999999988</v>
      </c>
      <c r="T329" s="1">
        <f>Sueldos[[#This Row],[Salario diario]]*20*Sueldos[[#This Row],[dias del año]]</f>
        <v>70283.235945205466</v>
      </c>
      <c r="U329" s="1">
        <f>Sueldos[[#This Row],[3 meses de sueldo]]+Sueldos[[#This Row],[20 dias por año]]</f>
        <v>153693.79594520546</v>
      </c>
    </row>
    <row r="330" spans="1:21" x14ac:dyDescent="0.3">
      <c r="A330" t="s">
        <v>1195</v>
      </c>
      <c r="B330" t="s">
        <v>1087</v>
      </c>
      <c r="C330" t="s">
        <v>482</v>
      </c>
      <c r="D330" s="10">
        <v>41819</v>
      </c>
      <c r="E330" t="s">
        <v>18</v>
      </c>
      <c r="F330">
        <v>3</v>
      </c>
      <c r="G330" s="1">
        <v>14052</v>
      </c>
      <c r="H330" s="1">
        <v>1124.1600000000001</v>
      </c>
      <c r="I330" s="1">
        <v>702.6</v>
      </c>
      <c r="J330" s="1">
        <v>1686.24</v>
      </c>
      <c r="K330" s="1">
        <v>4918.2</v>
      </c>
      <c r="L330" s="1">
        <v>5058.72</v>
      </c>
      <c r="M330" s="1">
        <f>SUM(Sueldos[[#This Row],[Salario Base]:[Bono General]])</f>
        <v>27541.920000000002</v>
      </c>
      <c r="N330" s="1">
        <f>SUMPRODUCT(Sueldos[[#This Row],[Salario Base]:[Bono General]]*Porcentajes[])</f>
        <v>1103.0820000000001</v>
      </c>
      <c r="O330" s="1">
        <f>Sueldos[[#This Row],[Aumento Mexicano]]*2</f>
        <v>2206.1640000000002</v>
      </c>
      <c r="P330" s="1">
        <f>IF(Sueldos[[#This Row],[Calificación]]&gt;=4,Sueldos[[#This Row],[Aumento Mexicano]]*2,0)</f>
        <v>0</v>
      </c>
      <c r="Q330" s="1">
        <f>Sueldos[[#This Row],[Sueldo total]]*3</f>
        <v>82625.760000000009</v>
      </c>
      <c r="R330" s="9">
        <f>(43102-Sueldos[[#This Row],[Fecha de Contratación]])/365</f>
        <v>3.515068493150685</v>
      </c>
      <c r="S330" s="1">
        <f>Sueldos[[#This Row],[Sueldo total]]/30</f>
        <v>918.06400000000008</v>
      </c>
      <c r="T330" s="1">
        <f>Sueldos[[#This Row],[Salario diario]]*20*Sueldos[[#This Row],[dias del año]]</f>
        <v>64541.156821917815</v>
      </c>
      <c r="U330" s="1">
        <f>Sueldos[[#This Row],[3 meses de sueldo]]+Sueldos[[#This Row],[20 dias por año]]</f>
        <v>147166.91682191781</v>
      </c>
    </row>
    <row r="331" spans="1:21" x14ac:dyDescent="0.3">
      <c r="A331" t="s">
        <v>1196</v>
      </c>
      <c r="B331" t="s">
        <v>898</v>
      </c>
      <c r="C331" t="s">
        <v>86</v>
      </c>
      <c r="D331" s="10">
        <v>41134</v>
      </c>
      <c r="E331" t="s">
        <v>18</v>
      </c>
      <c r="F331">
        <v>2</v>
      </c>
      <c r="G331" s="1">
        <v>11099.7</v>
      </c>
      <c r="H331" s="1">
        <v>887.97600000000011</v>
      </c>
      <c r="I331" s="1">
        <v>998.97300000000007</v>
      </c>
      <c r="J331" s="1">
        <v>1220.9670000000001</v>
      </c>
      <c r="K331" s="1">
        <v>3995.8920000000003</v>
      </c>
      <c r="L331" s="1">
        <v>3551.9040000000005</v>
      </c>
      <c r="M331" s="1">
        <f>SUM(Sueldos[[#This Row],[Salario Base]:[Bono General]])</f>
        <v>21755.412000000004</v>
      </c>
      <c r="N331" s="1">
        <f>SUMPRODUCT(Sueldos[[#This Row],[Salario Base]:[Bono General]]*Porcentajes[])</f>
        <v>855.78687000000002</v>
      </c>
      <c r="O331" s="1">
        <f>Sueldos[[#This Row],[Aumento Mexicano]]*2</f>
        <v>1711.57374</v>
      </c>
      <c r="P331" s="1">
        <f>IF(Sueldos[[#This Row],[Calificación]]&gt;=4,Sueldos[[#This Row],[Aumento Mexicano]]*2,0)</f>
        <v>0</v>
      </c>
      <c r="Q331" s="1">
        <f>Sueldos[[#This Row],[Sueldo total]]*3</f>
        <v>65266.236000000012</v>
      </c>
      <c r="R331" s="9">
        <f>(43102-Sueldos[[#This Row],[Fecha de Contratación]])/365</f>
        <v>5.3917808219178083</v>
      </c>
      <c r="S331" s="1">
        <f>Sueldos[[#This Row],[Sueldo total]]/30</f>
        <v>725.18040000000008</v>
      </c>
      <c r="T331" s="1">
        <f>Sueldos[[#This Row],[Salario diario]]*20*Sueldos[[#This Row],[dias del año]]</f>
        <v>78200.275463013706</v>
      </c>
      <c r="U331" s="1">
        <f>Sueldos[[#This Row],[3 meses de sueldo]]+Sueldos[[#This Row],[20 dias por año]]</f>
        <v>143466.51146301371</v>
      </c>
    </row>
    <row r="332" spans="1:21" x14ac:dyDescent="0.3">
      <c r="A332" t="s">
        <v>1197</v>
      </c>
      <c r="B332" t="s">
        <v>880</v>
      </c>
      <c r="C332" t="s">
        <v>75</v>
      </c>
      <c r="D332" s="10">
        <v>42804</v>
      </c>
      <c r="E332" t="s">
        <v>15</v>
      </c>
      <c r="F332">
        <v>3</v>
      </c>
      <c r="G332" s="1">
        <v>22739</v>
      </c>
      <c r="H332" s="1">
        <v>1364.34</v>
      </c>
      <c r="I332" s="1">
        <v>2046.51</v>
      </c>
      <c r="J332" s="1">
        <v>454.78000000000003</v>
      </c>
      <c r="K332" s="1">
        <v>6821.7</v>
      </c>
      <c r="L332" s="1">
        <v>6139.5300000000007</v>
      </c>
      <c r="M332" s="1">
        <f>SUM(Sueldos[[#This Row],[Salario Base]:[Bono General]])</f>
        <v>39565.859999999993</v>
      </c>
      <c r="N332" s="1">
        <f>SUMPRODUCT(Sueldos[[#This Row],[Salario Base]:[Bono General]]*Porcentajes[])</f>
        <v>1503.0479</v>
      </c>
      <c r="O332" s="1">
        <f>Sueldos[[#This Row],[Aumento Mexicano]]*2</f>
        <v>3006.0958000000001</v>
      </c>
      <c r="P332" s="1">
        <f>IF(Sueldos[[#This Row],[Calificación]]&gt;=4,Sueldos[[#This Row],[Aumento Mexicano]]*2,0)</f>
        <v>0</v>
      </c>
      <c r="Q332" s="1">
        <f>Sueldos[[#This Row],[Sueldo total]]*3</f>
        <v>118697.57999999999</v>
      </c>
      <c r="R332" s="9">
        <f>(43102-Sueldos[[#This Row],[Fecha de Contratación]])/365</f>
        <v>0.81643835616438354</v>
      </c>
      <c r="S332" s="1">
        <f>Sueldos[[#This Row],[Sueldo total]]/30</f>
        <v>1318.8619999999999</v>
      </c>
      <c r="T332" s="1">
        <f>Sueldos[[#This Row],[Salario diario]]*20*Sueldos[[#This Row],[dias del año]]</f>
        <v>21535.390465753422</v>
      </c>
      <c r="U332" s="1">
        <f>Sueldos[[#This Row],[3 meses de sueldo]]+Sueldos[[#This Row],[20 dias por año]]</f>
        <v>140232.9704657534</v>
      </c>
    </row>
    <row r="333" spans="1:21" x14ac:dyDescent="0.3">
      <c r="A333" t="s">
        <v>1198</v>
      </c>
      <c r="B333" t="s">
        <v>883</v>
      </c>
      <c r="C333" t="s">
        <v>57</v>
      </c>
      <c r="D333" s="10">
        <v>40526</v>
      </c>
      <c r="E333" t="s">
        <v>18</v>
      </c>
      <c r="F333">
        <v>3</v>
      </c>
      <c r="G333" s="1">
        <v>10668</v>
      </c>
      <c r="H333" s="1">
        <v>640.07999999999993</v>
      </c>
      <c r="I333" s="1">
        <v>1493.5200000000002</v>
      </c>
      <c r="J333" s="1">
        <v>320.03999999999996</v>
      </c>
      <c r="K333" s="1">
        <v>3947.16</v>
      </c>
      <c r="L333" s="1">
        <v>3413.76</v>
      </c>
      <c r="M333" s="1">
        <f>SUM(Sueldos[[#This Row],[Salario Base]:[Bono General]])</f>
        <v>20482.559999999998</v>
      </c>
      <c r="N333" s="1">
        <f>SUMPRODUCT(Sueldos[[#This Row],[Salario Base]:[Bono General]]*Porcentajes[])</f>
        <v>791.56560000000002</v>
      </c>
      <c r="O333" s="1">
        <f>Sueldos[[#This Row],[Aumento Mexicano]]*2</f>
        <v>1583.1312</v>
      </c>
      <c r="P333" s="1">
        <f>IF(Sueldos[[#This Row],[Calificación]]&gt;=4,Sueldos[[#This Row],[Aumento Mexicano]]*2,0)</f>
        <v>0</v>
      </c>
      <c r="Q333" s="1">
        <f>Sueldos[[#This Row],[Sueldo total]]*3</f>
        <v>61447.679999999993</v>
      </c>
      <c r="R333" s="9">
        <f>(43102-Sueldos[[#This Row],[Fecha de Contratación]])/365</f>
        <v>7.0575342465753428</v>
      </c>
      <c r="S333" s="1">
        <f>Sueldos[[#This Row],[Sueldo total]]/30</f>
        <v>682.75199999999995</v>
      </c>
      <c r="T333" s="1">
        <f>Sueldos[[#This Row],[Salario diario]]*20*Sueldos[[#This Row],[dias del año]]</f>
        <v>96370.912438356158</v>
      </c>
      <c r="U333" s="1">
        <f>Sueldos[[#This Row],[3 meses de sueldo]]+Sueldos[[#This Row],[20 dias por año]]</f>
        <v>157818.59243835614</v>
      </c>
    </row>
    <row r="334" spans="1:21" x14ac:dyDescent="0.3">
      <c r="A334" t="s">
        <v>1199</v>
      </c>
      <c r="B334" t="s">
        <v>895</v>
      </c>
      <c r="C334" t="s">
        <v>67</v>
      </c>
      <c r="D334" s="10">
        <v>41699</v>
      </c>
      <c r="E334" t="s">
        <v>27</v>
      </c>
      <c r="F334">
        <v>1</v>
      </c>
      <c r="G334" s="1">
        <v>11526</v>
      </c>
      <c r="H334" s="1">
        <v>922.08</v>
      </c>
      <c r="I334" s="1">
        <v>1728.8999999999999</v>
      </c>
      <c r="J334" s="1">
        <v>1498.38</v>
      </c>
      <c r="K334" s="1">
        <v>3457.7999999999997</v>
      </c>
      <c r="L334" s="1">
        <v>4034.1</v>
      </c>
      <c r="M334" s="1">
        <f>SUM(Sueldos[[#This Row],[Salario Base]:[Bono General]])</f>
        <v>23167.26</v>
      </c>
      <c r="N334" s="1">
        <f>SUMPRODUCT(Sueldos[[#This Row],[Salario Base]:[Bono General]]*Porcentajes[])</f>
        <v>931.30079999999998</v>
      </c>
      <c r="O334" s="1">
        <f>Sueldos[[#This Row],[Aumento Mexicano]]*2</f>
        <v>1862.6016</v>
      </c>
      <c r="P334" s="1">
        <f>IF(Sueldos[[#This Row],[Calificación]]&gt;=4,Sueldos[[#This Row],[Aumento Mexicano]]*2,0)</f>
        <v>0</v>
      </c>
      <c r="Q334" s="1">
        <f>Sueldos[[#This Row],[Sueldo total]]*3</f>
        <v>69501.78</v>
      </c>
      <c r="R334" s="9">
        <f>(43102-Sueldos[[#This Row],[Fecha de Contratación]])/365</f>
        <v>3.8438356164383563</v>
      </c>
      <c r="S334" s="1">
        <f>Sueldos[[#This Row],[Sueldo total]]/30</f>
        <v>772.24199999999996</v>
      </c>
      <c r="T334" s="1">
        <f>Sueldos[[#This Row],[Salario diario]]*20*Sueldos[[#This Row],[dias del año]]</f>
        <v>59367.426082191785</v>
      </c>
      <c r="U334" s="1">
        <f>Sueldos[[#This Row],[3 meses de sueldo]]+Sueldos[[#This Row],[20 dias por año]]</f>
        <v>128869.20608219178</v>
      </c>
    </row>
    <row r="335" spans="1:21" x14ac:dyDescent="0.3">
      <c r="A335" t="s">
        <v>1200</v>
      </c>
      <c r="B335" t="s">
        <v>926</v>
      </c>
      <c r="C335" t="s">
        <v>396</v>
      </c>
      <c r="D335" s="10">
        <v>40610</v>
      </c>
      <c r="E335" t="s">
        <v>50</v>
      </c>
      <c r="F335">
        <v>2</v>
      </c>
      <c r="G335" s="1">
        <v>27735.3</v>
      </c>
      <c r="H335" s="1">
        <v>2773.53</v>
      </c>
      <c r="I335" s="1">
        <v>3050.8829999999998</v>
      </c>
      <c r="J335" s="1">
        <v>3050.8829999999998</v>
      </c>
      <c r="K335" s="1">
        <v>11094.12</v>
      </c>
      <c r="L335" s="1">
        <v>7488.5309999999999</v>
      </c>
      <c r="M335" s="1">
        <f>SUM(Sueldos[[#This Row],[Salario Base]:[Bono General]])</f>
        <v>55193.247000000003</v>
      </c>
      <c r="N335" s="1">
        <f>SUMPRODUCT(Sueldos[[#This Row],[Salario Base]:[Bono General]]*Porcentajes[])</f>
        <v>2130.0710399999998</v>
      </c>
      <c r="O335" s="1">
        <f>Sueldos[[#This Row],[Aumento Mexicano]]*2</f>
        <v>4260.1420799999996</v>
      </c>
      <c r="P335" s="1">
        <f>IF(Sueldos[[#This Row],[Calificación]]&gt;=4,Sueldos[[#This Row],[Aumento Mexicano]]*2,0)</f>
        <v>0</v>
      </c>
      <c r="Q335" s="1">
        <f>Sueldos[[#This Row],[Sueldo total]]*3</f>
        <v>165579.74100000001</v>
      </c>
      <c r="R335" s="9">
        <f>(43102-Sueldos[[#This Row],[Fecha de Contratación]])/365</f>
        <v>6.8273972602739725</v>
      </c>
      <c r="S335" s="1">
        <f>Sueldos[[#This Row],[Sueldo total]]/30</f>
        <v>1839.7749000000001</v>
      </c>
      <c r="T335" s="1">
        <f>Sueldos[[#This Row],[Salario diario]]*20*Sueldos[[#This Row],[dias del año]]</f>
        <v>251217.48223561642</v>
      </c>
      <c r="U335" s="1">
        <f>Sueldos[[#This Row],[3 meses de sueldo]]+Sueldos[[#This Row],[20 dias por año]]</f>
        <v>416797.22323561646</v>
      </c>
    </row>
    <row r="336" spans="1:21" x14ac:dyDescent="0.3">
      <c r="A336" t="s">
        <v>1201</v>
      </c>
      <c r="B336" t="s">
        <v>880</v>
      </c>
      <c r="C336" t="s">
        <v>237</v>
      </c>
      <c r="D336" s="10">
        <v>41087</v>
      </c>
      <c r="E336" t="s">
        <v>27</v>
      </c>
      <c r="F336">
        <v>3</v>
      </c>
      <c r="G336" s="1">
        <v>22722</v>
      </c>
      <c r="H336" s="1">
        <v>2044.98</v>
      </c>
      <c r="I336" s="1">
        <v>1590.5400000000002</v>
      </c>
      <c r="J336" s="1">
        <v>2272.2000000000003</v>
      </c>
      <c r="K336" s="1">
        <v>7271.04</v>
      </c>
      <c r="L336" s="1">
        <v>7043.82</v>
      </c>
      <c r="M336" s="1">
        <f>SUM(Sueldos[[#This Row],[Salario Base]:[Bono General]])</f>
        <v>42944.58</v>
      </c>
      <c r="N336" s="1">
        <f>SUMPRODUCT(Sueldos[[#This Row],[Salario Base]:[Bono General]]*Porcentajes[])</f>
        <v>1692.7890000000002</v>
      </c>
      <c r="O336" s="1">
        <f>Sueldos[[#This Row],[Aumento Mexicano]]*2</f>
        <v>3385.5780000000004</v>
      </c>
      <c r="P336" s="1">
        <f>IF(Sueldos[[#This Row],[Calificación]]&gt;=4,Sueldos[[#This Row],[Aumento Mexicano]]*2,0)</f>
        <v>0</v>
      </c>
      <c r="Q336" s="1">
        <f>Sueldos[[#This Row],[Sueldo total]]*3</f>
        <v>128833.74</v>
      </c>
      <c r="R336" s="9">
        <f>(43102-Sueldos[[#This Row],[Fecha de Contratación]])/365</f>
        <v>5.5205479452054798</v>
      </c>
      <c r="S336" s="1">
        <f>Sueldos[[#This Row],[Sueldo total]]/30</f>
        <v>1431.4860000000001</v>
      </c>
      <c r="T336" s="1">
        <f>Sueldos[[#This Row],[Salario diario]]*20*Sueldos[[#This Row],[dias del año]]</f>
        <v>158051.74191780822</v>
      </c>
      <c r="U336" s="1">
        <f>Sueldos[[#This Row],[3 meses de sueldo]]+Sueldos[[#This Row],[20 dias por año]]</f>
        <v>286885.48191780824</v>
      </c>
    </row>
    <row r="337" spans="1:21" x14ac:dyDescent="0.3">
      <c r="A337" t="s">
        <v>1202</v>
      </c>
      <c r="B337" t="s">
        <v>895</v>
      </c>
      <c r="C337" t="s">
        <v>22</v>
      </c>
      <c r="D337" s="10">
        <v>42201</v>
      </c>
      <c r="E337" t="s">
        <v>15</v>
      </c>
      <c r="F337">
        <v>3</v>
      </c>
      <c r="G337" s="1">
        <v>30924</v>
      </c>
      <c r="H337" s="1">
        <v>2473.92</v>
      </c>
      <c r="I337" s="1">
        <v>3401.64</v>
      </c>
      <c r="J337" s="1">
        <v>1236.96</v>
      </c>
      <c r="K337" s="1">
        <v>8040.2400000000007</v>
      </c>
      <c r="L337" s="1">
        <v>11132.64</v>
      </c>
      <c r="M337" s="1">
        <f>SUM(Sueldos[[#This Row],[Salario Base]:[Bono General]])</f>
        <v>57209.399999999994</v>
      </c>
      <c r="N337" s="1">
        <f>SUMPRODUCT(Sueldos[[#This Row],[Salario Base]:[Bono General]]*Porcentajes[])</f>
        <v>2294.5607999999997</v>
      </c>
      <c r="O337" s="1">
        <f>Sueldos[[#This Row],[Aumento Mexicano]]*2</f>
        <v>4589.1215999999995</v>
      </c>
      <c r="P337" s="1">
        <f>IF(Sueldos[[#This Row],[Calificación]]&gt;=4,Sueldos[[#This Row],[Aumento Mexicano]]*2,0)</f>
        <v>0</v>
      </c>
      <c r="Q337" s="1">
        <f>Sueldos[[#This Row],[Sueldo total]]*3</f>
        <v>171628.19999999998</v>
      </c>
      <c r="R337" s="9">
        <f>(43102-Sueldos[[#This Row],[Fecha de Contratación]])/365</f>
        <v>2.4684931506849317</v>
      </c>
      <c r="S337" s="1">
        <f>Sueldos[[#This Row],[Sueldo total]]/30</f>
        <v>1906.9799999999998</v>
      </c>
      <c r="T337" s="1">
        <f>Sueldos[[#This Row],[Salario diario]]*20*Sueldos[[#This Row],[dias del año]]</f>
        <v>94147.341369863017</v>
      </c>
      <c r="U337" s="1">
        <f>Sueldos[[#This Row],[3 meses de sueldo]]+Sueldos[[#This Row],[20 dias por año]]</f>
        <v>265775.54136986297</v>
      </c>
    </row>
    <row r="338" spans="1:21" x14ac:dyDescent="0.3">
      <c r="A338" t="s">
        <v>1203</v>
      </c>
      <c r="B338" t="s">
        <v>883</v>
      </c>
      <c r="C338" t="s">
        <v>353</v>
      </c>
      <c r="D338" s="10">
        <v>40937</v>
      </c>
      <c r="E338" t="s">
        <v>27</v>
      </c>
      <c r="F338">
        <v>4</v>
      </c>
      <c r="G338" s="1">
        <v>23527.9</v>
      </c>
      <c r="H338" s="1">
        <v>2117.511</v>
      </c>
      <c r="I338" s="1">
        <v>3058.6270000000004</v>
      </c>
      <c r="J338" s="1">
        <v>1176.3950000000002</v>
      </c>
      <c r="K338" s="1">
        <v>8470.0439999999999</v>
      </c>
      <c r="L338" s="1">
        <v>8234.7649999999994</v>
      </c>
      <c r="M338" s="1">
        <f>SUM(Sueldos[[#This Row],[Salario Base]:[Bono General]])</f>
        <v>46585.241999999998</v>
      </c>
      <c r="N338" s="1">
        <f>SUMPRODUCT(Sueldos[[#This Row],[Salario Base]:[Bono General]]*Porcentajes[])</f>
        <v>1844.58736</v>
      </c>
      <c r="O338" s="1">
        <f>Sueldos[[#This Row],[Aumento Mexicano]]*2</f>
        <v>3689.17472</v>
      </c>
      <c r="P338" s="1">
        <f>IF(Sueldos[[#This Row],[Calificación]]&gt;=4,Sueldos[[#This Row],[Aumento Mexicano]]*2,0)</f>
        <v>3689.17472</v>
      </c>
      <c r="Q338" s="1">
        <f>Sueldos[[#This Row],[Sueldo total]]*3</f>
        <v>139755.726</v>
      </c>
      <c r="R338" s="9">
        <f>(43102-Sueldos[[#This Row],[Fecha de Contratación]])/365</f>
        <v>5.9315068493150687</v>
      </c>
      <c r="S338" s="1">
        <f>Sueldos[[#This Row],[Sueldo total]]/30</f>
        <v>1552.8414</v>
      </c>
      <c r="T338" s="1">
        <f>Sueldos[[#This Row],[Salario diario]]*20*Sueldos[[#This Row],[dias del año]]</f>
        <v>184213.788</v>
      </c>
      <c r="U338" s="1">
        <f>Sueldos[[#This Row],[3 meses de sueldo]]+Sueldos[[#This Row],[20 dias por año]]</f>
        <v>323969.51399999997</v>
      </c>
    </row>
    <row r="339" spans="1:21" x14ac:dyDescent="0.3">
      <c r="A339" t="s">
        <v>1204</v>
      </c>
      <c r="B339" t="s">
        <v>883</v>
      </c>
      <c r="C339" t="s">
        <v>168</v>
      </c>
      <c r="D339" s="10">
        <v>42992</v>
      </c>
      <c r="E339" t="s">
        <v>18</v>
      </c>
      <c r="F339">
        <v>3</v>
      </c>
      <c r="G339" s="1">
        <v>9170</v>
      </c>
      <c r="H339" s="1">
        <v>458.5</v>
      </c>
      <c r="I339" s="1">
        <v>1008.7</v>
      </c>
      <c r="J339" s="1">
        <v>1008.7</v>
      </c>
      <c r="K339" s="1">
        <v>2292.5</v>
      </c>
      <c r="L339" s="1">
        <v>2292.5</v>
      </c>
      <c r="M339" s="1">
        <f>SUM(Sueldos[[#This Row],[Salario Base]:[Bono General]])</f>
        <v>16230.900000000001</v>
      </c>
      <c r="N339" s="1">
        <f>SUMPRODUCT(Sueldos[[#This Row],[Salario Base]:[Bono General]]*Porcentajes[])</f>
        <v>622.64300000000003</v>
      </c>
      <c r="O339" s="1">
        <f>Sueldos[[#This Row],[Aumento Mexicano]]*2</f>
        <v>1245.2860000000001</v>
      </c>
      <c r="P339" s="1">
        <f>IF(Sueldos[[#This Row],[Calificación]]&gt;=4,Sueldos[[#This Row],[Aumento Mexicano]]*2,0)</f>
        <v>0</v>
      </c>
      <c r="Q339" s="1">
        <f>Sueldos[[#This Row],[Sueldo total]]*3</f>
        <v>48692.700000000004</v>
      </c>
      <c r="R339" s="9">
        <f>(43102-Sueldos[[#This Row],[Fecha de Contratación]])/365</f>
        <v>0.30136986301369861</v>
      </c>
      <c r="S339" s="1">
        <f>Sueldos[[#This Row],[Sueldo total]]/30</f>
        <v>541.03000000000009</v>
      </c>
      <c r="T339" s="1">
        <f>Sueldos[[#This Row],[Salario diario]]*20*Sueldos[[#This Row],[dias del año]]</f>
        <v>3261.0027397260278</v>
      </c>
      <c r="U339" s="1">
        <f>Sueldos[[#This Row],[3 meses de sueldo]]+Sueldos[[#This Row],[20 dias por año]]</f>
        <v>51953.702739726032</v>
      </c>
    </row>
    <row r="340" spans="1:21" x14ac:dyDescent="0.3">
      <c r="A340" t="s">
        <v>1205</v>
      </c>
      <c r="B340" t="s">
        <v>883</v>
      </c>
      <c r="C340" t="s">
        <v>190</v>
      </c>
      <c r="D340" s="10">
        <v>41868</v>
      </c>
      <c r="E340" t="s">
        <v>18</v>
      </c>
      <c r="F340">
        <v>3</v>
      </c>
      <c r="G340" s="1">
        <v>10062</v>
      </c>
      <c r="H340" s="1">
        <v>1006.2</v>
      </c>
      <c r="I340" s="1">
        <v>1207.44</v>
      </c>
      <c r="J340" s="1">
        <v>1509.3</v>
      </c>
      <c r="K340" s="1">
        <v>3622.3199999999997</v>
      </c>
      <c r="L340" s="1">
        <v>3018.6</v>
      </c>
      <c r="M340" s="1">
        <f>SUM(Sueldos[[#This Row],[Salario Base]:[Bono General]])</f>
        <v>20425.86</v>
      </c>
      <c r="N340" s="1">
        <f>SUMPRODUCT(Sueldos[[#This Row],[Salario Base]:[Bono General]]*Porcentajes[])</f>
        <v>805.96619999999996</v>
      </c>
      <c r="O340" s="1">
        <f>Sueldos[[#This Row],[Aumento Mexicano]]*2</f>
        <v>1611.9323999999999</v>
      </c>
      <c r="P340" s="1">
        <f>IF(Sueldos[[#This Row],[Calificación]]&gt;=4,Sueldos[[#This Row],[Aumento Mexicano]]*2,0)</f>
        <v>0</v>
      </c>
      <c r="Q340" s="1">
        <f>Sueldos[[#This Row],[Sueldo total]]*3</f>
        <v>61277.58</v>
      </c>
      <c r="R340" s="9">
        <f>(43102-Sueldos[[#This Row],[Fecha de Contratación]])/365</f>
        <v>3.3808219178082193</v>
      </c>
      <c r="S340" s="1">
        <f>Sueldos[[#This Row],[Sueldo total]]/30</f>
        <v>680.86199999999997</v>
      </c>
      <c r="T340" s="1">
        <f>Sueldos[[#This Row],[Salario diario]]*20*Sueldos[[#This Row],[dias del año]]</f>
        <v>46037.463452054792</v>
      </c>
      <c r="U340" s="1">
        <f>Sueldos[[#This Row],[3 meses de sueldo]]+Sueldos[[#This Row],[20 dias por año]]</f>
        <v>107315.04345205479</v>
      </c>
    </row>
    <row r="341" spans="1:21" x14ac:dyDescent="0.3">
      <c r="A341" t="s">
        <v>1206</v>
      </c>
      <c r="B341" t="s">
        <v>1087</v>
      </c>
      <c r="C341" t="s">
        <v>55</v>
      </c>
      <c r="D341" s="10">
        <v>42933</v>
      </c>
      <c r="E341" t="s">
        <v>15</v>
      </c>
      <c r="F341">
        <v>4</v>
      </c>
      <c r="G341" s="1">
        <v>29462.400000000001</v>
      </c>
      <c r="H341" s="1">
        <v>2651.616</v>
      </c>
      <c r="I341" s="1">
        <v>1178.4960000000001</v>
      </c>
      <c r="J341" s="1">
        <v>4124.7360000000008</v>
      </c>
      <c r="K341" s="1">
        <v>7660.2240000000011</v>
      </c>
      <c r="L341" s="1">
        <v>9722.5920000000006</v>
      </c>
      <c r="M341" s="1">
        <f>SUM(Sueldos[[#This Row],[Salario Base]:[Bono General]])</f>
        <v>54800.064000000013</v>
      </c>
      <c r="N341" s="1">
        <f>SUMPRODUCT(Sueldos[[#This Row],[Salario Base]:[Bono General]]*Porcentajes[])</f>
        <v>2206.7337600000001</v>
      </c>
      <c r="O341" s="1">
        <f>Sueldos[[#This Row],[Aumento Mexicano]]*2</f>
        <v>4413.4675200000001</v>
      </c>
      <c r="P341" s="1">
        <f>IF(Sueldos[[#This Row],[Calificación]]&gt;=4,Sueldos[[#This Row],[Aumento Mexicano]]*2,0)</f>
        <v>4413.4675200000001</v>
      </c>
      <c r="Q341" s="1">
        <f>Sueldos[[#This Row],[Sueldo total]]*3</f>
        <v>164400.19200000004</v>
      </c>
      <c r="R341" s="9">
        <f>(43102-Sueldos[[#This Row],[Fecha de Contratación]])/365</f>
        <v>0.46301369863013697</v>
      </c>
      <c r="S341" s="1">
        <f>Sueldos[[#This Row],[Sueldo total]]/30</f>
        <v>1826.6688000000004</v>
      </c>
      <c r="T341" s="1">
        <f>Sueldos[[#This Row],[Salario diario]]*20*Sueldos[[#This Row],[dias del año]]</f>
        <v>16915.453545205481</v>
      </c>
      <c r="U341" s="1">
        <f>Sueldos[[#This Row],[3 meses de sueldo]]+Sueldos[[#This Row],[20 dias por año]]</f>
        <v>181315.64554520551</v>
      </c>
    </row>
    <row r="342" spans="1:21" x14ac:dyDescent="0.3">
      <c r="A342" t="s">
        <v>1207</v>
      </c>
      <c r="B342" t="s">
        <v>898</v>
      </c>
      <c r="C342" t="s">
        <v>34</v>
      </c>
      <c r="D342" s="10">
        <v>41317</v>
      </c>
      <c r="E342" t="s">
        <v>18</v>
      </c>
      <c r="F342">
        <v>3</v>
      </c>
      <c r="G342" s="1">
        <v>13631</v>
      </c>
      <c r="H342" s="1">
        <v>1363.1000000000001</v>
      </c>
      <c r="I342" s="1">
        <v>817.86</v>
      </c>
      <c r="J342" s="1">
        <v>545.24</v>
      </c>
      <c r="K342" s="1">
        <v>5043.47</v>
      </c>
      <c r="L342" s="1">
        <v>3816.6800000000003</v>
      </c>
      <c r="M342" s="1">
        <f>SUM(Sueldos[[#This Row],[Salario Base]:[Bono General]])</f>
        <v>25217.350000000002</v>
      </c>
      <c r="N342" s="1">
        <f>SUMPRODUCT(Sueldos[[#This Row],[Salario Base]:[Bono General]]*Porcentajes[])</f>
        <v>969.16409999999996</v>
      </c>
      <c r="O342" s="1">
        <f>Sueldos[[#This Row],[Aumento Mexicano]]*2</f>
        <v>1938.3281999999999</v>
      </c>
      <c r="P342" s="1">
        <f>IF(Sueldos[[#This Row],[Calificación]]&gt;=4,Sueldos[[#This Row],[Aumento Mexicano]]*2,0)</f>
        <v>0</v>
      </c>
      <c r="Q342" s="1">
        <f>Sueldos[[#This Row],[Sueldo total]]*3</f>
        <v>75652.05</v>
      </c>
      <c r="R342" s="9">
        <f>(43102-Sueldos[[#This Row],[Fecha de Contratación]])/365</f>
        <v>4.8904109589041092</v>
      </c>
      <c r="S342" s="1">
        <f>Sueldos[[#This Row],[Sueldo total]]/30</f>
        <v>840.57833333333338</v>
      </c>
      <c r="T342" s="1">
        <f>Sueldos[[#This Row],[Salario diario]]*20*Sueldos[[#This Row],[dias del año]]</f>
        <v>82215.469863013685</v>
      </c>
      <c r="U342" s="1">
        <f>Sueldos[[#This Row],[3 meses de sueldo]]+Sueldos[[#This Row],[20 dias por año]]</f>
        <v>157867.5198630137</v>
      </c>
    </row>
    <row r="343" spans="1:21" x14ac:dyDescent="0.3">
      <c r="A343" t="s">
        <v>1208</v>
      </c>
      <c r="B343" t="s">
        <v>926</v>
      </c>
      <c r="C343" t="s">
        <v>90</v>
      </c>
      <c r="D343" s="10">
        <v>42639</v>
      </c>
      <c r="E343" t="s">
        <v>18</v>
      </c>
      <c r="F343">
        <v>2</v>
      </c>
      <c r="G343" s="1">
        <v>9732.6</v>
      </c>
      <c r="H343" s="1">
        <v>875.93399999999997</v>
      </c>
      <c r="I343" s="1">
        <v>486.63000000000005</v>
      </c>
      <c r="J343" s="1">
        <v>1167.912</v>
      </c>
      <c r="K343" s="1">
        <v>3698.3880000000004</v>
      </c>
      <c r="L343" s="1">
        <v>2530.4760000000001</v>
      </c>
      <c r="M343" s="1">
        <f>SUM(Sueldos[[#This Row],[Salario Base]:[Bono General]])</f>
        <v>18491.939999999999</v>
      </c>
      <c r="N343" s="1">
        <f>SUMPRODUCT(Sueldos[[#This Row],[Salario Base]:[Bono General]]*Porcentajes[])</f>
        <v>710.47980000000007</v>
      </c>
      <c r="O343" s="1">
        <f>Sueldos[[#This Row],[Aumento Mexicano]]*2</f>
        <v>1420.9596000000001</v>
      </c>
      <c r="P343" s="1">
        <f>IF(Sueldos[[#This Row],[Calificación]]&gt;=4,Sueldos[[#This Row],[Aumento Mexicano]]*2,0)</f>
        <v>0</v>
      </c>
      <c r="Q343" s="1">
        <f>Sueldos[[#This Row],[Sueldo total]]*3</f>
        <v>55475.819999999992</v>
      </c>
      <c r="R343" s="9">
        <f>(43102-Sueldos[[#This Row],[Fecha de Contratación]])/365</f>
        <v>1.2684931506849315</v>
      </c>
      <c r="S343" s="1">
        <f>Sueldos[[#This Row],[Sueldo total]]/30</f>
        <v>616.39799999999991</v>
      </c>
      <c r="T343" s="1">
        <f>Sueldos[[#This Row],[Salario diario]]*20*Sueldos[[#This Row],[dias del año]]</f>
        <v>15637.932821917808</v>
      </c>
      <c r="U343" s="1">
        <f>Sueldos[[#This Row],[3 meses de sueldo]]+Sueldos[[#This Row],[20 dias por año]]</f>
        <v>71113.752821917806</v>
      </c>
    </row>
    <row r="344" spans="1:21" x14ac:dyDescent="0.3">
      <c r="A344" t="s">
        <v>1209</v>
      </c>
      <c r="B344" t="s">
        <v>880</v>
      </c>
      <c r="C344" t="s">
        <v>119</v>
      </c>
      <c r="D344" s="10">
        <v>41716</v>
      </c>
      <c r="E344" t="s">
        <v>27</v>
      </c>
      <c r="F344">
        <v>3</v>
      </c>
      <c r="G344" s="1">
        <v>18531</v>
      </c>
      <c r="H344" s="1">
        <v>1667.79</v>
      </c>
      <c r="I344" s="1">
        <v>185.31</v>
      </c>
      <c r="J344" s="1">
        <v>1297.17</v>
      </c>
      <c r="K344" s="1">
        <v>5188.68</v>
      </c>
      <c r="L344" s="1">
        <v>6671.16</v>
      </c>
      <c r="M344" s="1">
        <f>SUM(Sueldos[[#This Row],[Salario Base]:[Bono General]])</f>
        <v>33541.11</v>
      </c>
      <c r="N344" s="1">
        <f>SUMPRODUCT(Sueldos[[#This Row],[Salario Base]:[Bono General]]*Porcentajes[])</f>
        <v>1350.9099000000001</v>
      </c>
      <c r="O344" s="1">
        <f>Sueldos[[#This Row],[Aumento Mexicano]]*2</f>
        <v>2701.8198000000002</v>
      </c>
      <c r="P344" s="1">
        <f>IF(Sueldos[[#This Row],[Calificación]]&gt;=4,Sueldos[[#This Row],[Aumento Mexicano]]*2,0)</f>
        <v>0</v>
      </c>
      <c r="Q344" s="1">
        <f>Sueldos[[#This Row],[Sueldo total]]*3</f>
        <v>100623.33</v>
      </c>
      <c r="R344" s="9">
        <f>(43102-Sueldos[[#This Row],[Fecha de Contratación]])/365</f>
        <v>3.7972602739726029</v>
      </c>
      <c r="S344" s="1">
        <f>Sueldos[[#This Row],[Sueldo total]]/30</f>
        <v>1118.037</v>
      </c>
      <c r="T344" s="1">
        <f>Sueldos[[#This Row],[Salario diario]]*20*Sueldos[[#This Row],[dias del año]]</f>
        <v>84909.549698630144</v>
      </c>
      <c r="U344" s="1">
        <f>Sueldos[[#This Row],[3 meses de sueldo]]+Sueldos[[#This Row],[20 dias por año]]</f>
        <v>185532.87969863013</v>
      </c>
    </row>
    <row r="345" spans="1:21" x14ac:dyDescent="0.3">
      <c r="A345" t="s">
        <v>1210</v>
      </c>
      <c r="B345" t="s">
        <v>880</v>
      </c>
      <c r="C345" t="s">
        <v>127</v>
      </c>
      <c r="D345" s="10">
        <v>41993</v>
      </c>
      <c r="E345" t="s">
        <v>18</v>
      </c>
      <c r="F345">
        <v>2</v>
      </c>
      <c r="G345" s="1">
        <v>12744</v>
      </c>
      <c r="H345" s="1">
        <v>764.64</v>
      </c>
      <c r="I345" s="1">
        <v>509.76</v>
      </c>
      <c r="J345" s="1">
        <v>1529.28</v>
      </c>
      <c r="K345" s="1">
        <v>3313.44</v>
      </c>
      <c r="L345" s="1">
        <v>3440.88</v>
      </c>
      <c r="M345" s="1">
        <f>SUM(Sueldos[[#This Row],[Salario Base]:[Bono General]])</f>
        <v>22302</v>
      </c>
      <c r="N345" s="1">
        <f>SUMPRODUCT(Sueldos[[#This Row],[Salario Base]:[Bono General]]*Porcentajes[])</f>
        <v>865.31759999999997</v>
      </c>
      <c r="O345" s="1">
        <f>Sueldos[[#This Row],[Aumento Mexicano]]*2</f>
        <v>1730.6351999999999</v>
      </c>
      <c r="P345" s="1">
        <f>IF(Sueldos[[#This Row],[Calificación]]&gt;=4,Sueldos[[#This Row],[Aumento Mexicano]]*2,0)</f>
        <v>0</v>
      </c>
      <c r="Q345" s="1">
        <f>Sueldos[[#This Row],[Sueldo total]]*3</f>
        <v>66906</v>
      </c>
      <c r="R345" s="9">
        <f>(43102-Sueldos[[#This Row],[Fecha de Contratación]])/365</f>
        <v>3.0383561643835617</v>
      </c>
      <c r="S345" s="1">
        <f>Sueldos[[#This Row],[Sueldo total]]/30</f>
        <v>743.4</v>
      </c>
      <c r="T345" s="1">
        <f>Sueldos[[#This Row],[Salario diario]]*20*Sueldos[[#This Row],[dias del año]]</f>
        <v>45174.279452054798</v>
      </c>
      <c r="U345" s="1">
        <f>Sueldos[[#This Row],[3 meses de sueldo]]+Sueldos[[#This Row],[20 dias por año]]</f>
        <v>112080.27945205479</v>
      </c>
    </row>
    <row r="346" spans="1:21" x14ac:dyDescent="0.3">
      <c r="A346" t="s">
        <v>1211</v>
      </c>
      <c r="B346" t="s">
        <v>940</v>
      </c>
      <c r="C346" t="s">
        <v>117</v>
      </c>
      <c r="D346" s="10">
        <v>41513</v>
      </c>
      <c r="E346" t="s">
        <v>18</v>
      </c>
      <c r="F346">
        <v>3</v>
      </c>
      <c r="G346" s="1">
        <v>10886</v>
      </c>
      <c r="H346" s="1">
        <v>870.88</v>
      </c>
      <c r="I346" s="1">
        <v>326.58</v>
      </c>
      <c r="J346" s="1">
        <v>1524.0400000000002</v>
      </c>
      <c r="K346" s="1">
        <v>3810.1</v>
      </c>
      <c r="L346" s="1">
        <v>3374.66</v>
      </c>
      <c r="M346" s="1">
        <f>SUM(Sueldos[[#This Row],[Salario Base]:[Bono General]])</f>
        <v>20792.259999999998</v>
      </c>
      <c r="N346" s="1">
        <f>SUMPRODUCT(Sueldos[[#This Row],[Salario Base]:[Bono General]]*Porcentajes[])</f>
        <v>818.6271999999999</v>
      </c>
      <c r="O346" s="1">
        <f>Sueldos[[#This Row],[Aumento Mexicano]]*2</f>
        <v>1637.2543999999998</v>
      </c>
      <c r="P346" s="1">
        <f>IF(Sueldos[[#This Row],[Calificación]]&gt;=4,Sueldos[[#This Row],[Aumento Mexicano]]*2,0)</f>
        <v>0</v>
      </c>
      <c r="Q346" s="1">
        <f>Sueldos[[#This Row],[Sueldo total]]*3</f>
        <v>62376.78</v>
      </c>
      <c r="R346" s="9">
        <f>(43102-Sueldos[[#This Row],[Fecha de Contratación]])/365</f>
        <v>4.353424657534247</v>
      </c>
      <c r="S346" s="1">
        <f>Sueldos[[#This Row],[Sueldo total]]/30</f>
        <v>693.07533333333333</v>
      </c>
      <c r="T346" s="1">
        <f>Sueldos[[#This Row],[Salario diario]]*20*Sueldos[[#This Row],[dias del año]]</f>
        <v>60345.024913242014</v>
      </c>
      <c r="U346" s="1">
        <f>Sueldos[[#This Row],[3 meses de sueldo]]+Sueldos[[#This Row],[20 dias por año]]</f>
        <v>122721.80491324201</v>
      </c>
    </row>
    <row r="347" spans="1:21" x14ac:dyDescent="0.3">
      <c r="A347" t="s">
        <v>1212</v>
      </c>
      <c r="B347" t="s">
        <v>898</v>
      </c>
      <c r="C347" t="s">
        <v>55</v>
      </c>
      <c r="D347" s="10">
        <v>41201</v>
      </c>
      <c r="E347" t="s">
        <v>27</v>
      </c>
      <c r="F347">
        <v>4</v>
      </c>
      <c r="G347" s="1">
        <v>16551.7</v>
      </c>
      <c r="H347" s="1">
        <v>1158.6190000000001</v>
      </c>
      <c r="I347" s="1">
        <v>331.03400000000005</v>
      </c>
      <c r="J347" s="1">
        <v>2151.721</v>
      </c>
      <c r="K347" s="1">
        <v>4965.51</v>
      </c>
      <c r="L347" s="1">
        <v>5958.6120000000001</v>
      </c>
      <c r="M347" s="1">
        <f>SUM(Sueldos[[#This Row],[Salario Base]:[Bono General]])</f>
        <v>31117.196000000004</v>
      </c>
      <c r="N347" s="1">
        <f>SUMPRODUCT(Sueldos[[#This Row],[Salario Base]:[Bono General]]*Porcentajes[])</f>
        <v>1252.96369</v>
      </c>
      <c r="O347" s="1">
        <f>Sueldos[[#This Row],[Aumento Mexicano]]*2</f>
        <v>2505.9273800000001</v>
      </c>
      <c r="P347" s="1">
        <f>IF(Sueldos[[#This Row],[Calificación]]&gt;=4,Sueldos[[#This Row],[Aumento Mexicano]]*2,0)</f>
        <v>2505.9273800000001</v>
      </c>
      <c r="Q347" s="1">
        <f>Sueldos[[#This Row],[Sueldo total]]*3</f>
        <v>93351.588000000018</v>
      </c>
      <c r="R347" s="9">
        <f>(43102-Sueldos[[#This Row],[Fecha de Contratación]])/365</f>
        <v>5.2082191780821914</v>
      </c>
      <c r="S347" s="1">
        <f>Sueldos[[#This Row],[Sueldo total]]/30</f>
        <v>1037.2398666666668</v>
      </c>
      <c r="T347" s="1">
        <f>Sueldos[[#This Row],[Salario diario]]*20*Sueldos[[#This Row],[dias del año]]</f>
        <v>108043.45131689498</v>
      </c>
      <c r="U347" s="1">
        <f>Sueldos[[#This Row],[3 meses de sueldo]]+Sueldos[[#This Row],[20 dias por año]]</f>
        <v>201395.03931689501</v>
      </c>
    </row>
    <row r="348" spans="1:21" x14ac:dyDescent="0.3">
      <c r="A348" t="s">
        <v>1213</v>
      </c>
      <c r="B348" t="s">
        <v>880</v>
      </c>
      <c r="C348" t="s">
        <v>44</v>
      </c>
      <c r="D348" s="10">
        <v>42782</v>
      </c>
      <c r="E348" t="s">
        <v>27</v>
      </c>
      <c r="F348">
        <v>2</v>
      </c>
      <c r="G348" s="1">
        <v>18652.5</v>
      </c>
      <c r="H348" s="1">
        <v>1119.1499999999999</v>
      </c>
      <c r="I348" s="1">
        <v>1119.1499999999999</v>
      </c>
      <c r="J348" s="1">
        <v>1119.1499999999999</v>
      </c>
      <c r="K348" s="1">
        <v>4849.6500000000005</v>
      </c>
      <c r="L348" s="1">
        <v>7087.95</v>
      </c>
      <c r="M348" s="1">
        <f>SUM(Sueldos[[#This Row],[Salario Base]:[Bono General]])</f>
        <v>33947.550000000003</v>
      </c>
      <c r="N348" s="1">
        <f>SUMPRODUCT(Sueldos[[#This Row],[Salario Base]:[Bono General]]*Porcentajes[])</f>
        <v>1369.0934999999999</v>
      </c>
      <c r="O348" s="1">
        <f>Sueldos[[#This Row],[Aumento Mexicano]]*2</f>
        <v>2738.1869999999999</v>
      </c>
      <c r="P348" s="1">
        <f>IF(Sueldos[[#This Row],[Calificación]]&gt;=4,Sueldos[[#This Row],[Aumento Mexicano]]*2,0)</f>
        <v>0</v>
      </c>
      <c r="Q348" s="1">
        <f>Sueldos[[#This Row],[Sueldo total]]*3</f>
        <v>101842.65000000001</v>
      </c>
      <c r="R348" s="9">
        <f>(43102-Sueldos[[#This Row],[Fecha de Contratación]])/365</f>
        <v>0.87671232876712324</v>
      </c>
      <c r="S348" s="1">
        <f>Sueldos[[#This Row],[Sueldo total]]/30</f>
        <v>1131.585</v>
      </c>
      <c r="T348" s="1">
        <f>Sueldos[[#This Row],[Salario diario]]*20*Sueldos[[#This Row],[dias del año]]</f>
        <v>19841.490410958904</v>
      </c>
      <c r="U348" s="1">
        <f>Sueldos[[#This Row],[3 meses de sueldo]]+Sueldos[[#This Row],[20 dias por año]]</f>
        <v>121684.14041095891</v>
      </c>
    </row>
    <row r="349" spans="1:21" x14ac:dyDescent="0.3">
      <c r="A349" t="s">
        <v>639</v>
      </c>
      <c r="B349" t="s">
        <v>898</v>
      </c>
      <c r="C349" t="s">
        <v>40</v>
      </c>
      <c r="D349" s="10">
        <v>40806</v>
      </c>
      <c r="E349" t="s">
        <v>27</v>
      </c>
      <c r="F349">
        <v>5</v>
      </c>
      <c r="G349" s="1">
        <v>24297.5</v>
      </c>
      <c r="H349" s="1">
        <v>2186.7750000000001</v>
      </c>
      <c r="I349" s="1">
        <v>3401.6500000000005</v>
      </c>
      <c r="J349" s="1">
        <v>242.97499999999999</v>
      </c>
      <c r="K349" s="1">
        <v>7532.2250000000004</v>
      </c>
      <c r="L349" s="1">
        <v>9233.0499999999993</v>
      </c>
      <c r="M349" s="1">
        <f>SUM(Sueldos[[#This Row],[Salario Base]:[Bono General]])</f>
        <v>46894.175000000003</v>
      </c>
      <c r="N349" s="1">
        <f>SUMPRODUCT(Sueldos[[#This Row],[Salario Base]:[Bono General]]*Porcentajes[])</f>
        <v>1880.6264999999999</v>
      </c>
      <c r="O349" s="1">
        <f>Sueldos[[#This Row],[Aumento Mexicano]]*2</f>
        <v>3761.2529999999997</v>
      </c>
      <c r="P349" s="1">
        <f>IF(Sueldos[[#This Row],[Calificación]]&gt;=4,Sueldos[[#This Row],[Aumento Mexicano]]*2,0)</f>
        <v>3761.2529999999997</v>
      </c>
      <c r="Q349" s="1">
        <f>Sueldos[[#This Row],[Sueldo total]]*3</f>
        <v>140682.52500000002</v>
      </c>
      <c r="R349" s="9">
        <f>(43102-Sueldos[[#This Row],[Fecha de Contratación]])/365</f>
        <v>6.2904109589041095</v>
      </c>
      <c r="S349" s="1">
        <f>Sueldos[[#This Row],[Sueldo total]]/30</f>
        <v>1563.1391666666668</v>
      </c>
      <c r="T349" s="1">
        <f>Sueldos[[#This Row],[Salario diario]]*20*Sueldos[[#This Row],[dias del año]]</f>
        <v>196655.75488584477</v>
      </c>
      <c r="U349" s="1">
        <f>Sueldos[[#This Row],[3 meses de sueldo]]+Sueldos[[#This Row],[20 dias por año]]</f>
        <v>337338.27988584479</v>
      </c>
    </row>
    <row r="350" spans="1:21" x14ac:dyDescent="0.3">
      <c r="A350" t="s">
        <v>1214</v>
      </c>
      <c r="B350" t="s">
        <v>898</v>
      </c>
      <c r="C350" t="s">
        <v>79</v>
      </c>
      <c r="D350" s="10">
        <v>42381</v>
      </c>
      <c r="E350" t="s">
        <v>18</v>
      </c>
      <c r="F350">
        <v>4</v>
      </c>
      <c r="G350" s="1">
        <v>10030.900000000001</v>
      </c>
      <c r="H350" s="1">
        <v>702.16300000000012</v>
      </c>
      <c r="I350" s="1">
        <v>401.23600000000005</v>
      </c>
      <c r="J350" s="1">
        <v>501.54500000000007</v>
      </c>
      <c r="K350" s="1">
        <v>3811.7420000000006</v>
      </c>
      <c r="L350" s="1">
        <v>3711.4330000000004</v>
      </c>
      <c r="M350" s="1">
        <f>SUM(Sueldos[[#This Row],[Salario Base]:[Bono General]])</f>
        <v>19159.019000000004</v>
      </c>
      <c r="N350" s="1">
        <f>SUMPRODUCT(Sueldos[[#This Row],[Salario Base]:[Bono General]]*Porcentajes[])</f>
        <v>758.33604000000014</v>
      </c>
      <c r="O350" s="1">
        <f>Sueldos[[#This Row],[Aumento Mexicano]]*2</f>
        <v>1516.6720800000003</v>
      </c>
      <c r="P350" s="1">
        <f>IF(Sueldos[[#This Row],[Calificación]]&gt;=4,Sueldos[[#This Row],[Aumento Mexicano]]*2,0)</f>
        <v>1516.6720800000003</v>
      </c>
      <c r="Q350" s="1">
        <f>Sueldos[[#This Row],[Sueldo total]]*3</f>
        <v>57477.057000000015</v>
      </c>
      <c r="R350" s="9">
        <f>(43102-Sueldos[[#This Row],[Fecha de Contratación]])/365</f>
        <v>1.9753424657534246</v>
      </c>
      <c r="S350" s="1">
        <f>Sueldos[[#This Row],[Sueldo total]]/30</f>
        <v>638.63396666666677</v>
      </c>
      <c r="T350" s="1">
        <f>Sueldos[[#This Row],[Salario diario]]*20*Sueldos[[#This Row],[dias del año]]</f>
        <v>25230.415888584477</v>
      </c>
      <c r="U350" s="1">
        <f>Sueldos[[#This Row],[3 meses de sueldo]]+Sueldos[[#This Row],[20 dias por año]]</f>
        <v>82707.472888584496</v>
      </c>
    </row>
    <row r="351" spans="1:21" x14ac:dyDescent="0.3">
      <c r="A351" t="s">
        <v>1215</v>
      </c>
      <c r="B351" t="s">
        <v>880</v>
      </c>
      <c r="C351" t="s">
        <v>373</v>
      </c>
      <c r="D351" s="10">
        <v>41233</v>
      </c>
      <c r="E351" t="s">
        <v>15</v>
      </c>
      <c r="F351">
        <v>3</v>
      </c>
      <c r="G351" s="1">
        <v>31316</v>
      </c>
      <c r="H351" s="1">
        <v>1878.96</v>
      </c>
      <c r="I351" s="1">
        <v>3757.92</v>
      </c>
      <c r="J351" s="1">
        <v>3444.76</v>
      </c>
      <c r="K351" s="1">
        <v>9081.64</v>
      </c>
      <c r="L351" s="1">
        <v>10334.280000000001</v>
      </c>
      <c r="M351" s="1">
        <f>SUM(Sueldos[[#This Row],[Salario Base]:[Bono General]])</f>
        <v>59813.56</v>
      </c>
      <c r="N351" s="1">
        <f>SUMPRODUCT(Sueldos[[#This Row],[Salario Base]:[Bono General]]*Porcentajes[])</f>
        <v>2370.6212</v>
      </c>
      <c r="O351" s="1">
        <f>Sueldos[[#This Row],[Aumento Mexicano]]*2</f>
        <v>4741.2424000000001</v>
      </c>
      <c r="P351" s="1">
        <f>IF(Sueldos[[#This Row],[Calificación]]&gt;=4,Sueldos[[#This Row],[Aumento Mexicano]]*2,0)</f>
        <v>0</v>
      </c>
      <c r="Q351" s="1">
        <f>Sueldos[[#This Row],[Sueldo total]]*3</f>
        <v>179440.68</v>
      </c>
      <c r="R351" s="9">
        <f>(43102-Sueldos[[#This Row],[Fecha de Contratación]])/365</f>
        <v>5.1205479452054794</v>
      </c>
      <c r="S351" s="1">
        <f>Sueldos[[#This Row],[Sueldo total]]/30</f>
        <v>1993.7853333333333</v>
      </c>
      <c r="T351" s="1">
        <f>Sueldos[[#This Row],[Salario diario]]*20*Sueldos[[#This Row],[dias del año]]</f>
        <v>204185.46783561644</v>
      </c>
      <c r="U351" s="1">
        <f>Sueldos[[#This Row],[3 meses de sueldo]]+Sueldos[[#This Row],[20 dias por año]]</f>
        <v>383626.14783561643</v>
      </c>
    </row>
    <row r="352" spans="1:21" x14ac:dyDescent="0.3">
      <c r="A352" t="s">
        <v>1216</v>
      </c>
      <c r="B352" t="s">
        <v>898</v>
      </c>
      <c r="C352" t="s">
        <v>160</v>
      </c>
      <c r="D352" s="10">
        <v>42607</v>
      </c>
      <c r="E352" t="s">
        <v>18</v>
      </c>
      <c r="F352">
        <v>1</v>
      </c>
      <c r="G352" s="1">
        <v>11117.25</v>
      </c>
      <c r="H352" s="1">
        <v>1000.5525</v>
      </c>
      <c r="I352" s="1">
        <v>1222.8975</v>
      </c>
      <c r="J352" s="1">
        <v>222.345</v>
      </c>
      <c r="K352" s="1">
        <v>3001.6575000000003</v>
      </c>
      <c r="L352" s="1">
        <v>3668.6925000000001</v>
      </c>
      <c r="M352" s="1">
        <f>SUM(Sueldos[[#This Row],[Salario Base]:[Bono General]])</f>
        <v>20233.395</v>
      </c>
      <c r="N352" s="1">
        <f>SUMPRODUCT(Sueldos[[#This Row],[Salario Base]:[Bono General]]*Porcentajes[])</f>
        <v>800.44200000000001</v>
      </c>
      <c r="O352" s="1">
        <f>Sueldos[[#This Row],[Aumento Mexicano]]*2</f>
        <v>1600.884</v>
      </c>
      <c r="P352" s="1">
        <f>IF(Sueldos[[#This Row],[Calificación]]&gt;=4,Sueldos[[#This Row],[Aumento Mexicano]]*2,0)</f>
        <v>0</v>
      </c>
      <c r="Q352" s="1">
        <f>Sueldos[[#This Row],[Sueldo total]]*3</f>
        <v>60700.184999999998</v>
      </c>
      <c r="R352" s="9">
        <f>(43102-Sueldos[[#This Row],[Fecha de Contratación]])/365</f>
        <v>1.3561643835616439</v>
      </c>
      <c r="S352" s="1">
        <f>Sueldos[[#This Row],[Sueldo total]]/30</f>
        <v>674.44650000000001</v>
      </c>
      <c r="T352" s="1">
        <f>Sueldos[[#This Row],[Salario diario]]*20*Sueldos[[#This Row],[dias del año]]</f>
        <v>18293.206438356166</v>
      </c>
      <c r="U352" s="1">
        <f>Sueldos[[#This Row],[3 meses de sueldo]]+Sueldos[[#This Row],[20 dias por año]]</f>
        <v>78993.391438356164</v>
      </c>
    </row>
    <row r="353" spans="1:21" x14ac:dyDescent="0.3">
      <c r="A353" t="s">
        <v>1217</v>
      </c>
      <c r="B353" t="s">
        <v>898</v>
      </c>
      <c r="C353" t="s">
        <v>253</v>
      </c>
      <c r="D353" s="10">
        <v>41357</v>
      </c>
      <c r="E353" t="s">
        <v>18</v>
      </c>
      <c r="F353">
        <v>3</v>
      </c>
      <c r="G353" s="1">
        <v>13317</v>
      </c>
      <c r="H353" s="1">
        <v>665.85</v>
      </c>
      <c r="I353" s="1">
        <v>932.19</v>
      </c>
      <c r="J353" s="1">
        <v>1731.21</v>
      </c>
      <c r="K353" s="1">
        <v>3728.76</v>
      </c>
      <c r="L353" s="1">
        <v>4660.95</v>
      </c>
      <c r="M353" s="1">
        <f>SUM(Sueldos[[#This Row],[Salario Base]:[Bono General]])</f>
        <v>25035.960000000003</v>
      </c>
      <c r="N353" s="1">
        <f>SUMPRODUCT(Sueldos[[#This Row],[Salario Base]:[Bono General]]*Porcentajes[])</f>
        <v>1001.4384</v>
      </c>
      <c r="O353" s="1">
        <f>Sueldos[[#This Row],[Aumento Mexicano]]*2</f>
        <v>2002.8768</v>
      </c>
      <c r="P353" s="1">
        <f>IF(Sueldos[[#This Row],[Calificación]]&gt;=4,Sueldos[[#This Row],[Aumento Mexicano]]*2,0)</f>
        <v>0</v>
      </c>
      <c r="Q353" s="1">
        <f>Sueldos[[#This Row],[Sueldo total]]*3</f>
        <v>75107.88</v>
      </c>
      <c r="R353" s="9">
        <f>(43102-Sueldos[[#This Row],[Fecha de Contratación]])/365</f>
        <v>4.7808219178082192</v>
      </c>
      <c r="S353" s="1">
        <f>Sueldos[[#This Row],[Sueldo total]]/30</f>
        <v>834.53200000000004</v>
      </c>
      <c r="T353" s="1">
        <f>Sueldos[[#This Row],[Salario diario]]*20*Sueldos[[#This Row],[dias del año]]</f>
        <v>79794.977534246573</v>
      </c>
      <c r="U353" s="1">
        <f>Sueldos[[#This Row],[3 meses de sueldo]]+Sueldos[[#This Row],[20 dias por año]]</f>
        <v>154902.85753424658</v>
      </c>
    </row>
    <row r="354" spans="1:21" x14ac:dyDescent="0.3">
      <c r="A354" t="s">
        <v>1218</v>
      </c>
      <c r="B354" t="s">
        <v>880</v>
      </c>
      <c r="C354" t="s">
        <v>312</v>
      </c>
      <c r="D354" s="10">
        <v>40836</v>
      </c>
      <c r="E354" t="s">
        <v>18</v>
      </c>
      <c r="F354">
        <v>3</v>
      </c>
      <c r="G354" s="1">
        <v>11637</v>
      </c>
      <c r="H354" s="1">
        <v>1163.7</v>
      </c>
      <c r="I354" s="1">
        <v>232.74</v>
      </c>
      <c r="J354" s="1">
        <v>465.48</v>
      </c>
      <c r="K354" s="1">
        <v>3491.1</v>
      </c>
      <c r="L354" s="1">
        <v>4654.8</v>
      </c>
      <c r="M354" s="1">
        <f>SUM(Sueldos[[#This Row],[Salario Base]:[Bono General]])</f>
        <v>21644.82</v>
      </c>
      <c r="N354" s="1">
        <f>SUMPRODUCT(Sueldos[[#This Row],[Salario Base]:[Bono General]]*Porcentajes[])</f>
        <v>882.08460000000014</v>
      </c>
      <c r="O354" s="1">
        <f>Sueldos[[#This Row],[Aumento Mexicano]]*2</f>
        <v>1764.1692000000003</v>
      </c>
      <c r="P354" s="1">
        <f>IF(Sueldos[[#This Row],[Calificación]]&gt;=4,Sueldos[[#This Row],[Aumento Mexicano]]*2,0)</f>
        <v>0</v>
      </c>
      <c r="Q354" s="1">
        <f>Sueldos[[#This Row],[Sueldo total]]*3</f>
        <v>64934.46</v>
      </c>
      <c r="R354" s="9">
        <f>(43102-Sueldos[[#This Row],[Fecha de Contratación]])/365</f>
        <v>6.2082191780821914</v>
      </c>
      <c r="S354" s="1">
        <f>Sueldos[[#This Row],[Sueldo total]]/30</f>
        <v>721.49400000000003</v>
      </c>
      <c r="T354" s="1">
        <f>Sueldos[[#This Row],[Salario diario]]*20*Sueldos[[#This Row],[dias del año]]</f>
        <v>89583.857753424658</v>
      </c>
      <c r="U354" s="1">
        <f>Sueldos[[#This Row],[3 meses de sueldo]]+Sueldos[[#This Row],[20 dias por año]]</f>
        <v>154518.31775342466</v>
      </c>
    </row>
    <row r="355" spans="1:21" x14ac:dyDescent="0.3">
      <c r="A355" t="s">
        <v>1219</v>
      </c>
      <c r="B355" t="s">
        <v>883</v>
      </c>
      <c r="C355" t="s">
        <v>86</v>
      </c>
      <c r="D355" s="10">
        <v>42532</v>
      </c>
      <c r="E355" t="s">
        <v>27</v>
      </c>
      <c r="F355">
        <v>2</v>
      </c>
      <c r="G355" s="1">
        <v>17158.5</v>
      </c>
      <c r="H355" s="1">
        <v>857.92500000000007</v>
      </c>
      <c r="I355" s="1">
        <v>1544.2649999999999</v>
      </c>
      <c r="J355" s="1">
        <v>1544.2649999999999</v>
      </c>
      <c r="K355" s="1">
        <v>5319.1350000000002</v>
      </c>
      <c r="L355" s="1">
        <v>5319.1350000000002</v>
      </c>
      <c r="M355" s="1">
        <f>SUM(Sueldos[[#This Row],[Salario Base]:[Bono General]])</f>
        <v>31743.224999999999</v>
      </c>
      <c r="N355" s="1">
        <f>SUMPRODUCT(Sueldos[[#This Row],[Salario Base]:[Bono General]]*Porcentajes[])</f>
        <v>1237.1278499999999</v>
      </c>
      <c r="O355" s="1">
        <f>Sueldos[[#This Row],[Aumento Mexicano]]*2</f>
        <v>2474.2556999999997</v>
      </c>
      <c r="P355" s="1">
        <f>IF(Sueldos[[#This Row],[Calificación]]&gt;=4,Sueldos[[#This Row],[Aumento Mexicano]]*2,0)</f>
        <v>0</v>
      </c>
      <c r="Q355" s="1">
        <f>Sueldos[[#This Row],[Sueldo total]]*3</f>
        <v>95229.674999999988</v>
      </c>
      <c r="R355" s="9">
        <f>(43102-Sueldos[[#This Row],[Fecha de Contratación]])/365</f>
        <v>1.5616438356164384</v>
      </c>
      <c r="S355" s="1">
        <f>Sueldos[[#This Row],[Sueldo total]]/30</f>
        <v>1058.1074999999998</v>
      </c>
      <c r="T355" s="1">
        <f>Sueldos[[#This Row],[Salario diario]]*20*Sueldos[[#This Row],[dias del año]]</f>
        <v>33047.741095890407</v>
      </c>
      <c r="U355" s="1">
        <f>Sueldos[[#This Row],[3 meses de sueldo]]+Sueldos[[#This Row],[20 dias por año]]</f>
        <v>128277.4160958904</v>
      </c>
    </row>
    <row r="356" spans="1:21" x14ac:dyDescent="0.3">
      <c r="A356" t="s">
        <v>1220</v>
      </c>
      <c r="B356" t="s">
        <v>883</v>
      </c>
      <c r="C356" t="s">
        <v>330</v>
      </c>
      <c r="D356" s="10">
        <v>41102</v>
      </c>
      <c r="E356" t="s">
        <v>27</v>
      </c>
      <c r="F356">
        <v>4</v>
      </c>
      <c r="G356" s="1">
        <v>16659.5</v>
      </c>
      <c r="H356" s="1">
        <v>1166.1650000000002</v>
      </c>
      <c r="I356" s="1">
        <v>166.595</v>
      </c>
      <c r="J356" s="1">
        <v>1999.1399999999999</v>
      </c>
      <c r="K356" s="1">
        <v>6164.0150000000003</v>
      </c>
      <c r="L356" s="1">
        <v>4498.0650000000005</v>
      </c>
      <c r="M356" s="1">
        <f>SUM(Sueldos[[#This Row],[Salario Base]:[Bono General]])</f>
        <v>30653.480000000003</v>
      </c>
      <c r="N356" s="1">
        <f>SUMPRODUCT(Sueldos[[#This Row],[Salario Base]:[Bono General]]*Porcentajes[])</f>
        <v>1176.1607000000001</v>
      </c>
      <c r="O356" s="1">
        <f>Sueldos[[#This Row],[Aumento Mexicano]]*2</f>
        <v>2352.3214000000003</v>
      </c>
      <c r="P356" s="1">
        <f>IF(Sueldos[[#This Row],[Calificación]]&gt;=4,Sueldos[[#This Row],[Aumento Mexicano]]*2,0)</f>
        <v>2352.3214000000003</v>
      </c>
      <c r="Q356" s="1">
        <f>Sueldos[[#This Row],[Sueldo total]]*3</f>
        <v>91960.44</v>
      </c>
      <c r="R356" s="9">
        <f>(43102-Sueldos[[#This Row],[Fecha de Contratación]])/365</f>
        <v>5.4794520547945202</v>
      </c>
      <c r="S356" s="1">
        <f>Sueldos[[#This Row],[Sueldo total]]/30</f>
        <v>1021.7826666666667</v>
      </c>
      <c r="T356" s="1">
        <f>Sueldos[[#This Row],[Salario diario]]*20*Sueldos[[#This Row],[dias del año]]</f>
        <v>111976.18264840184</v>
      </c>
      <c r="U356" s="1">
        <f>Sueldos[[#This Row],[3 meses de sueldo]]+Sueldos[[#This Row],[20 dias por año]]</f>
        <v>203936.62264840183</v>
      </c>
    </row>
    <row r="357" spans="1:21" x14ac:dyDescent="0.3">
      <c r="A357" t="s">
        <v>1221</v>
      </c>
      <c r="B357" t="s">
        <v>883</v>
      </c>
      <c r="C357" t="s">
        <v>209</v>
      </c>
      <c r="D357" s="10">
        <v>41125</v>
      </c>
      <c r="E357" t="s">
        <v>18</v>
      </c>
      <c r="F357">
        <v>4</v>
      </c>
      <c r="G357" s="1">
        <v>10712.900000000001</v>
      </c>
      <c r="H357" s="1">
        <v>964.16100000000006</v>
      </c>
      <c r="I357" s="1">
        <v>1178.4190000000001</v>
      </c>
      <c r="J357" s="1">
        <v>1606.9350000000002</v>
      </c>
      <c r="K357" s="1">
        <v>3963.7730000000006</v>
      </c>
      <c r="L357" s="1">
        <v>2999.6120000000005</v>
      </c>
      <c r="M357" s="1">
        <f>SUM(Sueldos[[#This Row],[Salario Base]:[Bono General]])</f>
        <v>21425.800000000003</v>
      </c>
      <c r="N357" s="1">
        <f>SUMPRODUCT(Sueldos[[#This Row],[Salario Base]:[Bono General]]*Porcentajes[])</f>
        <v>835.60620000000006</v>
      </c>
      <c r="O357" s="1">
        <f>Sueldos[[#This Row],[Aumento Mexicano]]*2</f>
        <v>1671.2124000000001</v>
      </c>
      <c r="P357" s="1">
        <f>IF(Sueldos[[#This Row],[Calificación]]&gt;=4,Sueldos[[#This Row],[Aumento Mexicano]]*2,0)</f>
        <v>1671.2124000000001</v>
      </c>
      <c r="Q357" s="1">
        <f>Sueldos[[#This Row],[Sueldo total]]*3</f>
        <v>64277.400000000009</v>
      </c>
      <c r="R357" s="9">
        <f>(43102-Sueldos[[#This Row],[Fecha de Contratación]])/365</f>
        <v>5.4164383561643836</v>
      </c>
      <c r="S357" s="1">
        <f>Sueldos[[#This Row],[Sueldo total]]/30</f>
        <v>714.19333333333338</v>
      </c>
      <c r="T357" s="1">
        <f>Sueldos[[#This Row],[Salario diario]]*20*Sueldos[[#This Row],[dias del año]]</f>
        <v>77367.683287671243</v>
      </c>
      <c r="U357" s="1">
        <f>Sueldos[[#This Row],[3 meses de sueldo]]+Sueldos[[#This Row],[20 dias por año]]</f>
        <v>141645.08328767127</v>
      </c>
    </row>
    <row r="358" spans="1:21" x14ac:dyDescent="0.3">
      <c r="A358" t="s">
        <v>1222</v>
      </c>
      <c r="B358" t="s">
        <v>883</v>
      </c>
      <c r="C358" t="s">
        <v>198</v>
      </c>
      <c r="D358" s="10">
        <v>41809</v>
      </c>
      <c r="E358" t="s">
        <v>18</v>
      </c>
      <c r="F358">
        <v>2</v>
      </c>
      <c r="G358" s="1">
        <v>12684.6</v>
      </c>
      <c r="H358" s="1">
        <v>1014.768</v>
      </c>
      <c r="I358" s="1">
        <v>253.69200000000001</v>
      </c>
      <c r="J358" s="1">
        <v>1395.306</v>
      </c>
      <c r="K358" s="1">
        <v>5073.84</v>
      </c>
      <c r="L358" s="1">
        <v>3678.5339999999997</v>
      </c>
      <c r="M358" s="1">
        <f>SUM(Sueldos[[#This Row],[Salario Base]:[Bono General]])</f>
        <v>24100.74</v>
      </c>
      <c r="N358" s="1">
        <f>SUMPRODUCT(Sueldos[[#This Row],[Salario Base]:[Bono General]]*Porcentajes[])</f>
        <v>931.04963999999995</v>
      </c>
      <c r="O358" s="1">
        <f>Sueldos[[#This Row],[Aumento Mexicano]]*2</f>
        <v>1862.0992799999999</v>
      </c>
      <c r="P358" s="1">
        <f>IF(Sueldos[[#This Row],[Calificación]]&gt;=4,Sueldos[[#This Row],[Aumento Mexicano]]*2,0)</f>
        <v>0</v>
      </c>
      <c r="Q358" s="1">
        <f>Sueldos[[#This Row],[Sueldo total]]*3</f>
        <v>72302.22</v>
      </c>
      <c r="R358" s="9">
        <f>(43102-Sueldos[[#This Row],[Fecha de Contratación]])/365</f>
        <v>3.5424657534246577</v>
      </c>
      <c r="S358" s="1">
        <f>Sueldos[[#This Row],[Sueldo total]]/30</f>
        <v>803.35800000000006</v>
      </c>
      <c r="T358" s="1">
        <f>Sueldos[[#This Row],[Salario diario]]*20*Sueldos[[#This Row],[dias del año]]</f>
        <v>56917.364054794532</v>
      </c>
      <c r="U358" s="1">
        <f>Sueldos[[#This Row],[3 meses de sueldo]]+Sueldos[[#This Row],[20 dias por año]]</f>
        <v>129219.58405479454</v>
      </c>
    </row>
    <row r="359" spans="1:21" x14ac:dyDescent="0.3">
      <c r="A359" t="s">
        <v>1223</v>
      </c>
      <c r="B359" t="s">
        <v>898</v>
      </c>
      <c r="C359" t="s">
        <v>363</v>
      </c>
      <c r="D359" s="10">
        <v>42072</v>
      </c>
      <c r="E359" t="s">
        <v>18</v>
      </c>
      <c r="F359">
        <v>4</v>
      </c>
      <c r="G359" s="1">
        <v>16452.7</v>
      </c>
      <c r="H359" s="1">
        <v>822.6350000000001</v>
      </c>
      <c r="I359" s="1">
        <v>1480.7429999999999</v>
      </c>
      <c r="J359" s="1">
        <v>164.52700000000002</v>
      </c>
      <c r="K359" s="1">
        <v>5100.3370000000004</v>
      </c>
      <c r="L359" s="1">
        <v>6416.5530000000008</v>
      </c>
      <c r="M359" s="1">
        <f>SUM(Sueldos[[#This Row],[Salario Base]:[Bono General]])</f>
        <v>30437.494999999995</v>
      </c>
      <c r="N359" s="1">
        <f>SUMPRODUCT(Sueldos[[#This Row],[Salario Base]:[Bono General]]*Porcentajes[])</f>
        <v>1212.5639900000003</v>
      </c>
      <c r="O359" s="1">
        <f>Sueldos[[#This Row],[Aumento Mexicano]]*2</f>
        <v>2425.1279800000007</v>
      </c>
      <c r="P359" s="1">
        <f>IF(Sueldos[[#This Row],[Calificación]]&gt;=4,Sueldos[[#This Row],[Aumento Mexicano]]*2,0)</f>
        <v>2425.1279800000007</v>
      </c>
      <c r="Q359" s="1">
        <f>Sueldos[[#This Row],[Sueldo total]]*3</f>
        <v>91312.484999999986</v>
      </c>
      <c r="R359" s="9">
        <f>(43102-Sueldos[[#This Row],[Fecha de Contratación]])/365</f>
        <v>2.8219178082191783</v>
      </c>
      <c r="S359" s="1">
        <f>Sueldos[[#This Row],[Sueldo total]]/30</f>
        <v>1014.5831666666666</v>
      </c>
      <c r="T359" s="1">
        <f>Sueldos[[#This Row],[Salario diario]]*20*Sueldos[[#This Row],[dias del año]]</f>
        <v>57261.406118721454</v>
      </c>
      <c r="U359" s="1">
        <f>Sueldos[[#This Row],[3 meses de sueldo]]+Sueldos[[#This Row],[20 dias por año]]</f>
        <v>148573.89111872145</v>
      </c>
    </row>
    <row r="360" spans="1:21" x14ac:dyDescent="0.3">
      <c r="A360" t="s">
        <v>130</v>
      </c>
      <c r="B360" t="s">
        <v>898</v>
      </c>
      <c r="C360" t="s">
        <v>601</v>
      </c>
      <c r="D360" s="10">
        <v>41453</v>
      </c>
      <c r="E360" t="s">
        <v>18</v>
      </c>
      <c r="F360">
        <v>3</v>
      </c>
      <c r="G360" s="1">
        <v>10789</v>
      </c>
      <c r="H360" s="1">
        <v>1078.9000000000001</v>
      </c>
      <c r="I360" s="1">
        <v>1186.79</v>
      </c>
      <c r="J360" s="1">
        <v>1510.46</v>
      </c>
      <c r="K360" s="1">
        <v>3020.92</v>
      </c>
      <c r="L360" s="1">
        <v>3884.04</v>
      </c>
      <c r="M360" s="1">
        <f>SUM(Sueldos[[#This Row],[Salario Base]:[Bono General]])</f>
        <v>21470.11</v>
      </c>
      <c r="N360" s="1">
        <f>SUMPRODUCT(Sueldos[[#This Row],[Salario Base]:[Bono General]]*Porcentajes[])</f>
        <v>873.90900000000011</v>
      </c>
      <c r="O360" s="1">
        <f>Sueldos[[#This Row],[Aumento Mexicano]]*2</f>
        <v>1747.8180000000002</v>
      </c>
      <c r="P360" s="1">
        <f>IF(Sueldos[[#This Row],[Calificación]]&gt;=4,Sueldos[[#This Row],[Aumento Mexicano]]*2,0)</f>
        <v>0</v>
      </c>
      <c r="Q360" s="1">
        <f>Sueldos[[#This Row],[Sueldo total]]*3</f>
        <v>64410.33</v>
      </c>
      <c r="R360" s="9">
        <f>(43102-Sueldos[[#This Row],[Fecha de Contratación]])/365</f>
        <v>4.5178082191780824</v>
      </c>
      <c r="S360" s="1">
        <f>Sueldos[[#This Row],[Sueldo total]]/30</f>
        <v>715.67033333333336</v>
      </c>
      <c r="T360" s="1">
        <f>Sueldos[[#This Row],[Salario diario]]*20*Sueldos[[#This Row],[dias del año]]</f>
        <v>64665.226283105032</v>
      </c>
      <c r="U360" s="1">
        <f>Sueldos[[#This Row],[3 meses de sueldo]]+Sueldos[[#This Row],[20 dias por año]]</f>
        <v>129075.55628310503</v>
      </c>
    </row>
    <row r="361" spans="1:21" x14ac:dyDescent="0.3">
      <c r="A361" t="s">
        <v>1224</v>
      </c>
      <c r="B361" t="s">
        <v>883</v>
      </c>
      <c r="C361" t="s">
        <v>36</v>
      </c>
      <c r="D361" s="10">
        <v>42353</v>
      </c>
      <c r="E361" t="s">
        <v>18</v>
      </c>
      <c r="F361">
        <v>2</v>
      </c>
      <c r="G361" s="1">
        <v>8133.3</v>
      </c>
      <c r="H361" s="1">
        <v>813.33</v>
      </c>
      <c r="I361" s="1">
        <v>406.66500000000002</v>
      </c>
      <c r="J361" s="1">
        <v>975.99599999999998</v>
      </c>
      <c r="K361" s="1">
        <v>2683.989</v>
      </c>
      <c r="L361" s="1">
        <v>3171.9870000000001</v>
      </c>
      <c r="M361" s="1">
        <f>SUM(Sueldos[[#This Row],[Salario Base]:[Bono General]])</f>
        <v>16185.267</v>
      </c>
      <c r="N361" s="1">
        <f>SUMPRODUCT(Sueldos[[#This Row],[Salario Base]:[Bono General]]*Porcentajes[])</f>
        <v>660.42395999999997</v>
      </c>
      <c r="O361" s="1">
        <f>Sueldos[[#This Row],[Aumento Mexicano]]*2</f>
        <v>1320.8479199999999</v>
      </c>
      <c r="P361" s="1">
        <f>IF(Sueldos[[#This Row],[Calificación]]&gt;=4,Sueldos[[#This Row],[Aumento Mexicano]]*2,0)</f>
        <v>0</v>
      </c>
      <c r="Q361" s="1">
        <f>Sueldos[[#This Row],[Sueldo total]]*3</f>
        <v>48555.800999999999</v>
      </c>
      <c r="R361" s="9">
        <f>(43102-Sueldos[[#This Row],[Fecha de Contratación]])/365</f>
        <v>2.0520547945205481</v>
      </c>
      <c r="S361" s="1">
        <f>Sueldos[[#This Row],[Sueldo total]]/30</f>
        <v>539.50890000000004</v>
      </c>
      <c r="T361" s="1">
        <f>Sueldos[[#This Row],[Salario diario]]*20*Sueldos[[#This Row],[dias del año]]</f>
        <v>22142.036498630139</v>
      </c>
      <c r="U361" s="1">
        <f>Sueldos[[#This Row],[3 meses de sueldo]]+Sueldos[[#This Row],[20 dias por año]]</f>
        <v>70697.837498630135</v>
      </c>
    </row>
    <row r="362" spans="1:21" x14ac:dyDescent="0.3">
      <c r="A362" t="s">
        <v>1225</v>
      </c>
      <c r="B362" t="s">
        <v>883</v>
      </c>
      <c r="C362" t="s">
        <v>77</v>
      </c>
      <c r="D362" s="10">
        <v>40520</v>
      </c>
      <c r="E362" t="s">
        <v>18</v>
      </c>
      <c r="F362">
        <v>3</v>
      </c>
      <c r="G362" s="1">
        <v>10025</v>
      </c>
      <c r="H362" s="1">
        <v>802</v>
      </c>
      <c r="I362" s="1">
        <v>1203</v>
      </c>
      <c r="J362" s="1">
        <v>1403.5000000000002</v>
      </c>
      <c r="K362" s="1">
        <v>2907.25</v>
      </c>
      <c r="L362" s="1">
        <v>2807.0000000000005</v>
      </c>
      <c r="M362" s="1">
        <f>SUM(Sueldos[[#This Row],[Salario Base]:[Bono General]])</f>
        <v>19147.75</v>
      </c>
      <c r="N362" s="1">
        <f>SUMPRODUCT(Sueldos[[#This Row],[Salario Base]:[Bono General]]*Porcentajes[])</f>
        <v>750.87250000000006</v>
      </c>
      <c r="O362" s="1">
        <f>Sueldos[[#This Row],[Aumento Mexicano]]*2</f>
        <v>1501.7450000000001</v>
      </c>
      <c r="P362" s="1">
        <f>IF(Sueldos[[#This Row],[Calificación]]&gt;=4,Sueldos[[#This Row],[Aumento Mexicano]]*2,0)</f>
        <v>0</v>
      </c>
      <c r="Q362" s="1">
        <f>Sueldos[[#This Row],[Sueldo total]]*3</f>
        <v>57443.25</v>
      </c>
      <c r="R362" s="9">
        <f>(43102-Sueldos[[#This Row],[Fecha de Contratación]])/365</f>
        <v>7.0739726027397261</v>
      </c>
      <c r="S362" s="1">
        <f>Sueldos[[#This Row],[Sueldo total]]/30</f>
        <v>638.25833333333333</v>
      </c>
      <c r="T362" s="1">
        <f>Sueldos[[#This Row],[Salario diario]]*20*Sueldos[[#This Row],[dias del año]]</f>
        <v>90300.439269406386</v>
      </c>
      <c r="U362" s="1">
        <f>Sueldos[[#This Row],[3 meses de sueldo]]+Sueldos[[#This Row],[20 dias por año]]</f>
        <v>147743.68926940637</v>
      </c>
    </row>
    <row r="363" spans="1:21" x14ac:dyDescent="0.3">
      <c r="A363" t="s">
        <v>1226</v>
      </c>
      <c r="B363" t="s">
        <v>880</v>
      </c>
      <c r="C363" t="s">
        <v>59</v>
      </c>
      <c r="D363" s="10">
        <v>41047</v>
      </c>
      <c r="E363" t="s">
        <v>18</v>
      </c>
      <c r="F363">
        <v>3</v>
      </c>
      <c r="G363" s="1">
        <v>15494</v>
      </c>
      <c r="H363" s="1">
        <v>774.7</v>
      </c>
      <c r="I363" s="1">
        <v>2169.1600000000003</v>
      </c>
      <c r="J363" s="1">
        <v>1704.34</v>
      </c>
      <c r="K363" s="1">
        <v>4338.3200000000006</v>
      </c>
      <c r="L363" s="1">
        <v>5113.0200000000004</v>
      </c>
      <c r="M363" s="1">
        <f>SUM(Sueldos[[#This Row],[Salario Base]:[Bono General]])</f>
        <v>29593.54</v>
      </c>
      <c r="N363" s="1">
        <f>SUMPRODUCT(Sueldos[[#This Row],[Salario Base]:[Bono General]]*Porcentajes[])</f>
        <v>1171.3463999999999</v>
      </c>
      <c r="O363" s="1">
        <f>Sueldos[[#This Row],[Aumento Mexicano]]*2</f>
        <v>2342.6927999999998</v>
      </c>
      <c r="P363" s="1">
        <f>IF(Sueldos[[#This Row],[Calificación]]&gt;=4,Sueldos[[#This Row],[Aumento Mexicano]]*2,0)</f>
        <v>0</v>
      </c>
      <c r="Q363" s="1">
        <f>Sueldos[[#This Row],[Sueldo total]]*3</f>
        <v>88780.62</v>
      </c>
      <c r="R363" s="9">
        <f>(43102-Sueldos[[#This Row],[Fecha de Contratación]])/365</f>
        <v>5.6301369863013697</v>
      </c>
      <c r="S363" s="1">
        <f>Sueldos[[#This Row],[Sueldo total]]/30</f>
        <v>986.45133333333331</v>
      </c>
      <c r="T363" s="1">
        <f>Sueldos[[#This Row],[Salario diario]]*20*Sueldos[[#This Row],[dias del año]]</f>
        <v>111077.12273972601</v>
      </c>
      <c r="U363" s="1">
        <f>Sueldos[[#This Row],[3 meses de sueldo]]+Sueldos[[#This Row],[20 dias por año]]</f>
        <v>199857.742739726</v>
      </c>
    </row>
    <row r="364" spans="1:21" x14ac:dyDescent="0.3">
      <c r="A364" t="s">
        <v>1227</v>
      </c>
      <c r="B364" t="s">
        <v>883</v>
      </c>
      <c r="C364" t="s">
        <v>69</v>
      </c>
      <c r="D364" s="10">
        <v>41314</v>
      </c>
      <c r="E364" t="s">
        <v>53</v>
      </c>
      <c r="F364">
        <v>2</v>
      </c>
      <c r="G364" s="1">
        <v>92703.6</v>
      </c>
      <c r="H364" s="1">
        <v>9270.36</v>
      </c>
      <c r="I364" s="1">
        <v>4635.18</v>
      </c>
      <c r="J364" s="1">
        <v>6489.2520000000013</v>
      </c>
      <c r="K364" s="1">
        <v>32446.26</v>
      </c>
      <c r="L364" s="1">
        <v>36154.404000000002</v>
      </c>
      <c r="M364" s="1">
        <f>SUM(Sueldos[[#This Row],[Salario Base]:[Bono General]])</f>
        <v>181699.05600000004</v>
      </c>
      <c r="N364" s="1">
        <f>SUMPRODUCT(Sueldos[[#This Row],[Salario Base]:[Bono General]]*Porcentajes[])</f>
        <v>7351.3954800000001</v>
      </c>
      <c r="O364" s="1">
        <f>Sueldos[[#This Row],[Aumento Mexicano]]*2</f>
        <v>14702.79096</v>
      </c>
      <c r="P364" s="1">
        <f>IF(Sueldos[[#This Row],[Calificación]]&gt;=4,Sueldos[[#This Row],[Aumento Mexicano]]*2,0)</f>
        <v>0</v>
      </c>
      <c r="Q364" s="1">
        <f>Sueldos[[#This Row],[Sueldo total]]*3</f>
        <v>545097.16800000006</v>
      </c>
      <c r="R364" s="9">
        <f>(43102-Sueldos[[#This Row],[Fecha de Contratación]])/365</f>
        <v>4.8986301369863012</v>
      </c>
      <c r="S364" s="1">
        <f>Sueldos[[#This Row],[Sueldo total]]/30</f>
        <v>6056.6352000000015</v>
      </c>
      <c r="T364" s="1">
        <f>Sueldos[[#This Row],[Salario diario]]*20*Sueldos[[#This Row],[dias del año]]</f>
        <v>593384.31438904116</v>
      </c>
      <c r="U364" s="1">
        <f>Sueldos[[#This Row],[3 meses de sueldo]]+Sueldos[[#This Row],[20 dias por año]]</f>
        <v>1138481.4823890412</v>
      </c>
    </row>
    <row r="365" spans="1:21" x14ac:dyDescent="0.3">
      <c r="A365" t="s">
        <v>1228</v>
      </c>
      <c r="B365" t="s">
        <v>883</v>
      </c>
      <c r="C365" t="s">
        <v>55</v>
      </c>
      <c r="D365" s="10">
        <v>42340</v>
      </c>
      <c r="E365" t="s">
        <v>18</v>
      </c>
      <c r="F365">
        <v>3</v>
      </c>
      <c r="G365" s="1">
        <v>11528</v>
      </c>
      <c r="H365" s="1">
        <v>576.4</v>
      </c>
      <c r="I365" s="1">
        <v>1152.8</v>
      </c>
      <c r="J365" s="1">
        <v>806.96</v>
      </c>
      <c r="K365" s="1">
        <v>3919.5200000000004</v>
      </c>
      <c r="L365" s="1">
        <v>4380.6400000000003</v>
      </c>
      <c r="M365" s="1">
        <f>SUM(Sueldos[[#This Row],[Salario Base]:[Bono General]])</f>
        <v>22364.32</v>
      </c>
      <c r="N365" s="1">
        <f>SUMPRODUCT(Sueldos[[#This Row],[Salario Base]:[Bono General]]*Porcentajes[])</f>
        <v>891.11440000000005</v>
      </c>
      <c r="O365" s="1">
        <f>Sueldos[[#This Row],[Aumento Mexicano]]*2</f>
        <v>1782.2288000000001</v>
      </c>
      <c r="P365" s="1">
        <f>IF(Sueldos[[#This Row],[Calificación]]&gt;=4,Sueldos[[#This Row],[Aumento Mexicano]]*2,0)</f>
        <v>0</v>
      </c>
      <c r="Q365" s="1">
        <f>Sueldos[[#This Row],[Sueldo total]]*3</f>
        <v>67092.959999999992</v>
      </c>
      <c r="R365" s="9">
        <f>(43102-Sueldos[[#This Row],[Fecha de Contratación]])/365</f>
        <v>2.0876712328767124</v>
      </c>
      <c r="S365" s="1">
        <f>Sueldos[[#This Row],[Sueldo total]]/30</f>
        <v>745.47733333333338</v>
      </c>
      <c r="T365" s="1">
        <f>Sueldos[[#This Row],[Salario diario]]*20*Sueldos[[#This Row],[dias del año]]</f>
        <v>31126.231671232879</v>
      </c>
      <c r="U365" s="1">
        <f>Sueldos[[#This Row],[3 meses de sueldo]]+Sueldos[[#This Row],[20 dias por año]]</f>
        <v>98219.191671232868</v>
      </c>
    </row>
    <row r="366" spans="1:21" x14ac:dyDescent="0.3">
      <c r="A366" t="s">
        <v>1229</v>
      </c>
      <c r="B366" t="s">
        <v>880</v>
      </c>
      <c r="C366" t="s">
        <v>253</v>
      </c>
      <c r="D366" s="10">
        <v>42569</v>
      </c>
      <c r="E366" t="s">
        <v>18</v>
      </c>
      <c r="F366">
        <v>2</v>
      </c>
      <c r="G366" s="1">
        <v>11143.800000000001</v>
      </c>
      <c r="H366" s="1">
        <v>668.62800000000004</v>
      </c>
      <c r="I366" s="1">
        <v>1448.6940000000002</v>
      </c>
      <c r="J366" s="1">
        <v>1671.5700000000002</v>
      </c>
      <c r="K366" s="1">
        <v>3788.8920000000007</v>
      </c>
      <c r="L366" s="1">
        <v>3900.33</v>
      </c>
      <c r="M366" s="1">
        <f>SUM(Sueldos[[#This Row],[Salario Base]:[Bono General]])</f>
        <v>22621.914000000004</v>
      </c>
      <c r="N366" s="1">
        <f>SUMPRODUCT(Sueldos[[#This Row],[Salario Base]:[Bono General]]*Porcentajes[])</f>
        <v>902.64780000000007</v>
      </c>
      <c r="O366" s="1">
        <f>Sueldos[[#This Row],[Aumento Mexicano]]*2</f>
        <v>1805.2956000000001</v>
      </c>
      <c r="P366" s="1">
        <f>IF(Sueldos[[#This Row],[Calificación]]&gt;=4,Sueldos[[#This Row],[Aumento Mexicano]]*2,0)</f>
        <v>0</v>
      </c>
      <c r="Q366" s="1">
        <f>Sueldos[[#This Row],[Sueldo total]]*3</f>
        <v>67865.742000000013</v>
      </c>
      <c r="R366" s="9">
        <f>(43102-Sueldos[[#This Row],[Fecha de Contratación]])/365</f>
        <v>1.4602739726027398</v>
      </c>
      <c r="S366" s="1">
        <f>Sueldos[[#This Row],[Sueldo total]]/30</f>
        <v>754.06380000000013</v>
      </c>
      <c r="T366" s="1">
        <f>Sueldos[[#This Row],[Salario diario]]*20*Sueldos[[#This Row],[dias del año]]</f>
        <v>22022.79481643836</v>
      </c>
      <c r="U366" s="1">
        <f>Sueldos[[#This Row],[3 meses de sueldo]]+Sueldos[[#This Row],[20 dias por año]]</f>
        <v>89888.536816438369</v>
      </c>
    </row>
    <row r="367" spans="1:21" x14ac:dyDescent="0.3">
      <c r="A367" t="s">
        <v>1230</v>
      </c>
      <c r="B367" t="s">
        <v>895</v>
      </c>
      <c r="C367" t="s">
        <v>22</v>
      </c>
      <c r="D367" s="10">
        <v>42537</v>
      </c>
      <c r="E367" t="s">
        <v>18</v>
      </c>
      <c r="F367">
        <v>4</v>
      </c>
      <c r="G367" s="1">
        <v>12448.7</v>
      </c>
      <c r="H367" s="1">
        <v>1120.383</v>
      </c>
      <c r="I367" s="1">
        <v>1120.383</v>
      </c>
      <c r="J367" s="1">
        <v>124.48700000000001</v>
      </c>
      <c r="K367" s="1">
        <v>4979.4800000000005</v>
      </c>
      <c r="L367" s="1">
        <v>3859.0970000000002</v>
      </c>
      <c r="M367" s="1">
        <f>SUM(Sueldos[[#This Row],[Salario Base]:[Bono General]])</f>
        <v>23652.530000000002</v>
      </c>
      <c r="N367" s="1">
        <f>SUMPRODUCT(Sueldos[[#This Row],[Salario Base]:[Bono General]]*Porcentajes[])</f>
        <v>911.24484000000007</v>
      </c>
      <c r="O367" s="1">
        <f>Sueldos[[#This Row],[Aumento Mexicano]]*2</f>
        <v>1822.4896800000001</v>
      </c>
      <c r="P367" s="1">
        <f>IF(Sueldos[[#This Row],[Calificación]]&gt;=4,Sueldos[[#This Row],[Aumento Mexicano]]*2,0)</f>
        <v>1822.4896800000001</v>
      </c>
      <c r="Q367" s="1">
        <f>Sueldos[[#This Row],[Sueldo total]]*3</f>
        <v>70957.590000000011</v>
      </c>
      <c r="R367" s="9">
        <f>(43102-Sueldos[[#This Row],[Fecha de Contratación]])/365</f>
        <v>1.547945205479452</v>
      </c>
      <c r="S367" s="1">
        <f>Sueldos[[#This Row],[Sueldo total]]/30</f>
        <v>788.41766666666672</v>
      </c>
      <c r="T367" s="1">
        <f>Sueldos[[#This Row],[Salario diario]]*20*Sueldos[[#This Row],[dias del año]]</f>
        <v>24408.546940639269</v>
      </c>
      <c r="U367" s="1">
        <f>Sueldos[[#This Row],[3 meses de sueldo]]+Sueldos[[#This Row],[20 dias por año]]</f>
        <v>95366.136940639277</v>
      </c>
    </row>
    <row r="368" spans="1:21" x14ac:dyDescent="0.3">
      <c r="A368" t="s">
        <v>767</v>
      </c>
      <c r="B368" t="s">
        <v>880</v>
      </c>
      <c r="C368" t="s">
        <v>198</v>
      </c>
      <c r="D368" s="10">
        <v>40999</v>
      </c>
      <c r="E368" t="s">
        <v>18</v>
      </c>
      <c r="F368">
        <v>3</v>
      </c>
      <c r="G368" s="1">
        <v>13780</v>
      </c>
      <c r="H368" s="1">
        <v>826.8</v>
      </c>
      <c r="I368" s="1">
        <v>1240.2</v>
      </c>
      <c r="J368" s="1">
        <v>1929.2000000000003</v>
      </c>
      <c r="K368" s="1">
        <v>5098.6000000000004</v>
      </c>
      <c r="L368" s="1">
        <v>4960.8</v>
      </c>
      <c r="M368" s="1">
        <f>SUM(Sueldos[[#This Row],[Salario Base]:[Bono General]])</f>
        <v>27835.600000000002</v>
      </c>
      <c r="N368" s="1">
        <f>SUMPRODUCT(Sueldos[[#This Row],[Salario Base]:[Bono General]]*Porcentajes[])</f>
        <v>1109.29</v>
      </c>
      <c r="O368" s="1">
        <f>Sueldos[[#This Row],[Aumento Mexicano]]*2</f>
        <v>2218.58</v>
      </c>
      <c r="P368" s="1">
        <f>IF(Sueldos[[#This Row],[Calificación]]&gt;=4,Sueldos[[#This Row],[Aumento Mexicano]]*2,0)</f>
        <v>0</v>
      </c>
      <c r="Q368" s="1">
        <f>Sueldos[[#This Row],[Sueldo total]]*3</f>
        <v>83506.8</v>
      </c>
      <c r="R368" s="9">
        <f>(43102-Sueldos[[#This Row],[Fecha de Contratación]])/365</f>
        <v>5.7616438356164386</v>
      </c>
      <c r="S368" s="1">
        <f>Sueldos[[#This Row],[Sueldo total]]/30</f>
        <v>927.85333333333335</v>
      </c>
      <c r="T368" s="1">
        <f>Sueldos[[#This Row],[Salario diario]]*20*Sueldos[[#This Row],[dias del año]]</f>
        <v>106919.20876712329</v>
      </c>
      <c r="U368" s="1">
        <f>Sueldos[[#This Row],[3 meses de sueldo]]+Sueldos[[#This Row],[20 dias por año]]</f>
        <v>190426.00876712328</v>
      </c>
    </row>
    <row r="369" spans="1:21" x14ac:dyDescent="0.3">
      <c r="A369" t="s">
        <v>1231</v>
      </c>
      <c r="B369" t="s">
        <v>898</v>
      </c>
      <c r="C369" t="s">
        <v>38</v>
      </c>
      <c r="D369" s="10">
        <v>42250</v>
      </c>
      <c r="E369" t="s">
        <v>18</v>
      </c>
      <c r="F369">
        <v>2</v>
      </c>
      <c r="G369" s="1">
        <v>11439</v>
      </c>
      <c r="H369" s="1">
        <v>915.12</v>
      </c>
      <c r="I369" s="1">
        <v>114.39</v>
      </c>
      <c r="J369" s="1">
        <v>915.12</v>
      </c>
      <c r="K369" s="1">
        <v>3660.48</v>
      </c>
      <c r="L369" s="1">
        <v>4346.82</v>
      </c>
      <c r="M369" s="1">
        <f>SUM(Sueldos[[#This Row],[Salario Base]:[Bono General]])</f>
        <v>21390.93</v>
      </c>
      <c r="N369" s="1">
        <f>SUMPRODUCT(Sueldos[[#This Row],[Salario Base]:[Bono General]]*Porcentajes[])</f>
        <v>862.50059999999985</v>
      </c>
      <c r="O369" s="1">
        <f>Sueldos[[#This Row],[Aumento Mexicano]]*2</f>
        <v>1725.0011999999997</v>
      </c>
      <c r="P369" s="1">
        <f>IF(Sueldos[[#This Row],[Calificación]]&gt;=4,Sueldos[[#This Row],[Aumento Mexicano]]*2,0)</f>
        <v>0</v>
      </c>
      <c r="Q369" s="1">
        <f>Sueldos[[#This Row],[Sueldo total]]*3</f>
        <v>64172.79</v>
      </c>
      <c r="R369" s="9">
        <f>(43102-Sueldos[[#This Row],[Fecha de Contratación]])/365</f>
        <v>2.3342465753424659</v>
      </c>
      <c r="S369" s="1">
        <f>Sueldos[[#This Row],[Sueldo total]]/30</f>
        <v>713.03100000000006</v>
      </c>
      <c r="T369" s="1">
        <f>Sueldos[[#This Row],[Salario diario]]*20*Sueldos[[#This Row],[dias del año]]</f>
        <v>33287.803397260279</v>
      </c>
      <c r="U369" s="1">
        <f>Sueldos[[#This Row],[3 meses de sueldo]]+Sueldos[[#This Row],[20 dias por año]]</f>
        <v>97460.59339726028</v>
      </c>
    </row>
    <row r="370" spans="1:21" x14ac:dyDescent="0.3">
      <c r="A370" t="s">
        <v>1232</v>
      </c>
      <c r="B370" t="s">
        <v>880</v>
      </c>
      <c r="C370" t="s">
        <v>601</v>
      </c>
      <c r="D370" s="10">
        <v>42637</v>
      </c>
      <c r="E370" t="s">
        <v>18</v>
      </c>
      <c r="F370">
        <v>1</v>
      </c>
      <c r="G370" s="1">
        <v>8325</v>
      </c>
      <c r="H370" s="1">
        <v>832.5</v>
      </c>
      <c r="I370" s="1">
        <v>499.5</v>
      </c>
      <c r="J370" s="1">
        <v>749.25</v>
      </c>
      <c r="K370" s="1">
        <v>3080.25</v>
      </c>
      <c r="L370" s="1">
        <v>2580.75</v>
      </c>
      <c r="M370" s="1">
        <f>SUM(Sueldos[[#This Row],[Salario Base]:[Bono General]])</f>
        <v>16067.25</v>
      </c>
      <c r="N370" s="1">
        <f>SUMPRODUCT(Sueldos[[#This Row],[Salario Base]:[Bono General]]*Porcentajes[])</f>
        <v>630.20249999999999</v>
      </c>
      <c r="O370" s="1">
        <f>Sueldos[[#This Row],[Aumento Mexicano]]*2</f>
        <v>1260.405</v>
      </c>
      <c r="P370" s="1">
        <f>IF(Sueldos[[#This Row],[Calificación]]&gt;=4,Sueldos[[#This Row],[Aumento Mexicano]]*2,0)</f>
        <v>0</v>
      </c>
      <c r="Q370" s="1">
        <f>Sueldos[[#This Row],[Sueldo total]]*3</f>
        <v>48201.75</v>
      </c>
      <c r="R370" s="9">
        <f>(43102-Sueldos[[#This Row],[Fecha de Contratación]])/365</f>
        <v>1.273972602739726</v>
      </c>
      <c r="S370" s="1">
        <f>Sueldos[[#This Row],[Sueldo total]]/30</f>
        <v>535.57500000000005</v>
      </c>
      <c r="T370" s="1">
        <f>Sueldos[[#This Row],[Salario diario]]*20*Sueldos[[#This Row],[dias del año]]</f>
        <v>13646.157534246575</v>
      </c>
      <c r="U370" s="1">
        <f>Sueldos[[#This Row],[3 meses de sueldo]]+Sueldos[[#This Row],[20 dias por año]]</f>
        <v>61847.907534246573</v>
      </c>
    </row>
    <row r="371" spans="1:21" x14ac:dyDescent="0.3">
      <c r="A371" t="s">
        <v>681</v>
      </c>
      <c r="B371" t="s">
        <v>880</v>
      </c>
      <c r="C371" t="s">
        <v>90</v>
      </c>
      <c r="D371" s="10">
        <v>41365</v>
      </c>
      <c r="E371" t="s">
        <v>18</v>
      </c>
      <c r="F371">
        <v>4</v>
      </c>
      <c r="G371" s="1">
        <v>12276.000000000002</v>
      </c>
      <c r="H371" s="1">
        <v>613.80000000000007</v>
      </c>
      <c r="I371" s="1">
        <v>1350.3600000000001</v>
      </c>
      <c r="J371" s="1">
        <v>1841.4000000000003</v>
      </c>
      <c r="K371" s="1">
        <v>3069.0000000000005</v>
      </c>
      <c r="L371" s="1">
        <v>4173.8400000000011</v>
      </c>
      <c r="M371" s="1">
        <f>SUM(Sueldos[[#This Row],[Salario Base]:[Bono General]])</f>
        <v>23324.400000000001</v>
      </c>
      <c r="N371" s="1">
        <f>SUMPRODUCT(Sueldos[[#This Row],[Salario Base]:[Bono General]]*Porcentajes[])</f>
        <v>935.43120000000022</v>
      </c>
      <c r="O371" s="1">
        <f>Sueldos[[#This Row],[Aumento Mexicano]]*2</f>
        <v>1870.8624000000004</v>
      </c>
      <c r="P371" s="1">
        <f>IF(Sueldos[[#This Row],[Calificación]]&gt;=4,Sueldos[[#This Row],[Aumento Mexicano]]*2,0)</f>
        <v>1870.8624000000004</v>
      </c>
      <c r="Q371" s="1">
        <f>Sueldos[[#This Row],[Sueldo total]]*3</f>
        <v>69973.200000000012</v>
      </c>
      <c r="R371" s="9">
        <f>(43102-Sueldos[[#This Row],[Fecha de Contratación]])/365</f>
        <v>4.7589041095890412</v>
      </c>
      <c r="S371" s="1">
        <f>Sueldos[[#This Row],[Sueldo total]]/30</f>
        <v>777.48</v>
      </c>
      <c r="T371" s="1">
        <f>Sueldos[[#This Row],[Salario diario]]*20*Sueldos[[#This Row],[dias del año]]</f>
        <v>73999.055342465756</v>
      </c>
      <c r="U371" s="1">
        <f>Sueldos[[#This Row],[3 meses de sueldo]]+Sueldos[[#This Row],[20 dias por año]]</f>
        <v>143972.25534246577</v>
      </c>
    </row>
    <row r="372" spans="1:21" x14ac:dyDescent="0.3">
      <c r="A372" t="s">
        <v>1233</v>
      </c>
      <c r="B372" t="s">
        <v>1087</v>
      </c>
      <c r="C372" t="s">
        <v>137</v>
      </c>
      <c r="D372" s="10">
        <v>41350</v>
      </c>
      <c r="E372" t="s">
        <v>15</v>
      </c>
      <c r="F372">
        <v>4</v>
      </c>
      <c r="G372" s="1">
        <v>36258.200000000004</v>
      </c>
      <c r="H372" s="1">
        <v>2175.4920000000002</v>
      </c>
      <c r="I372" s="1">
        <v>3625.8200000000006</v>
      </c>
      <c r="J372" s="1">
        <v>4713.5660000000007</v>
      </c>
      <c r="K372" s="1">
        <v>9427.1320000000014</v>
      </c>
      <c r="L372" s="1">
        <v>10877.460000000001</v>
      </c>
      <c r="M372" s="1">
        <f>SUM(Sueldos[[#This Row],[Salario Base]:[Bono General]])</f>
        <v>67077.670000000013</v>
      </c>
      <c r="N372" s="1">
        <f>SUMPRODUCT(Sueldos[[#This Row],[Salario Base]:[Bono General]]*Porcentajes[])</f>
        <v>2643.2227800000001</v>
      </c>
      <c r="O372" s="1">
        <f>Sueldos[[#This Row],[Aumento Mexicano]]*2</f>
        <v>5286.4455600000001</v>
      </c>
      <c r="P372" s="1">
        <f>IF(Sueldos[[#This Row],[Calificación]]&gt;=4,Sueldos[[#This Row],[Aumento Mexicano]]*2,0)</f>
        <v>5286.4455600000001</v>
      </c>
      <c r="Q372" s="1">
        <f>Sueldos[[#This Row],[Sueldo total]]*3</f>
        <v>201233.01000000004</v>
      </c>
      <c r="R372" s="9">
        <f>(43102-Sueldos[[#This Row],[Fecha de Contratación]])/365</f>
        <v>4.8</v>
      </c>
      <c r="S372" s="1">
        <f>Sueldos[[#This Row],[Sueldo total]]/30</f>
        <v>2235.9223333333339</v>
      </c>
      <c r="T372" s="1">
        <f>Sueldos[[#This Row],[Salario diario]]*20*Sueldos[[#This Row],[dias del año]]</f>
        <v>214648.54400000005</v>
      </c>
      <c r="U372" s="1">
        <f>Sueldos[[#This Row],[3 meses de sueldo]]+Sueldos[[#This Row],[20 dias por año]]</f>
        <v>415881.55400000012</v>
      </c>
    </row>
    <row r="373" spans="1:21" x14ac:dyDescent="0.3">
      <c r="A373" t="s">
        <v>1234</v>
      </c>
      <c r="B373" t="s">
        <v>898</v>
      </c>
      <c r="C373" t="s">
        <v>317</v>
      </c>
      <c r="D373" s="10">
        <v>41551</v>
      </c>
      <c r="E373" t="s">
        <v>18</v>
      </c>
      <c r="F373">
        <v>3</v>
      </c>
      <c r="G373" s="1">
        <v>9700</v>
      </c>
      <c r="H373" s="1">
        <v>679.00000000000011</v>
      </c>
      <c r="I373" s="1">
        <v>1164</v>
      </c>
      <c r="J373" s="1">
        <v>1455</v>
      </c>
      <c r="K373" s="1">
        <v>3589</v>
      </c>
      <c r="L373" s="1">
        <v>3395</v>
      </c>
      <c r="M373" s="1">
        <f>SUM(Sueldos[[#This Row],[Salario Base]:[Bono General]])</f>
        <v>19982</v>
      </c>
      <c r="N373" s="1">
        <f>SUMPRODUCT(Sueldos[[#This Row],[Salario Base]:[Bono General]]*Porcentajes[])</f>
        <v>796.37000000000012</v>
      </c>
      <c r="O373" s="1">
        <f>Sueldos[[#This Row],[Aumento Mexicano]]*2</f>
        <v>1592.7400000000002</v>
      </c>
      <c r="P373" s="1">
        <f>IF(Sueldos[[#This Row],[Calificación]]&gt;=4,Sueldos[[#This Row],[Aumento Mexicano]]*2,0)</f>
        <v>0</v>
      </c>
      <c r="Q373" s="1">
        <f>Sueldos[[#This Row],[Sueldo total]]*3</f>
        <v>59946</v>
      </c>
      <c r="R373" s="9">
        <f>(43102-Sueldos[[#This Row],[Fecha de Contratación]])/365</f>
        <v>4.2493150684931509</v>
      </c>
      <c r="S373" s="1">
        <f>Sueldos[[#This Row],[Sueldo total]]/30</f>
        <v>666.06666666666672</v>
      </c>
      <c r="T373" s="1">
        <f>Sueldos[[#This Row],[Salario diario]]*20*Sueldos[[#This Row],[dias del año]]</f>
        <v>56606.542465753431</v>
      </c>
      <c r="U373" s="1">
        <f>Sueldos[[#This Row],[3 meses de sueldo]]+Sueldos[[#This Row],[20 dias por año]]</f>
        <v>116552.54246575343</v>
      </c>
    </row>
    <row r="374" spans="1:21" x14ac:dyDescent="0.3">
      <c r="A374" t="s">
        <v>1235</v>
      </c>
      <c r="B374" t="s">
        <v>940</v>
      </c>
      <c r="C374" t="s">
        <v>32</v>
      </c>
      <c r="D374" s="10">
        <v>42997</v>
      </c>
      <c r="E374" t="s">
        <v>18</v>
      </c>
      <c r="F374">
        <v>4</v>
      </c>
      <c r="G374" s="1">
        <v>16907</v>
      </c>
      <c r="H374" s="1">
        <v>1352.56</v>
      </c>
      <c r="I374" s="1">
        <v>1352.56</v>
      </c>
      <c r="J374" s="1">
        <v>1690.7</v>
      </c>
      <c r="K374" s="1">
        <v>5917.45</v>
      </c>
      <c r="L374" s="1">
        <v>6593.7300000000005</v>
      </c>
      <c r="M374" s="1">
        <f>SUM(Sueldos[[#This Row],[Salario Base]:[Bono General]])</f>
        <v>33814.000000000007</v>
      </c>
      <c r="N374" s="1">
        <f>SUMPRODUCT(Sueldos[[#This Row],[Salario Base]:[Bono General]]*Porcentajes[])</f>
        <v>1366.0856000000001</v>
      </c>
      <c r="O374" s="1">
        <f>Sueldos[[#This Row],[Aumento Mexicano]]*2</f>
        <v>2732.1712000000002</v>
      </c>
      <c r="P374" s="1">
        <f>IF(Sueldos[[#This Row],[Calificación]]&gt;=4,Sueldos[[#This Row],[Aumento Mexicano]]*2,0)</f>
        <v>2732.1712000000002</v>
      </c>
      <c r="Q374" s="1">
        <f>Sueldos[[#This Row],[Sueldo total]]*3</f>
        <v>101442.00000000003</v>
      </c>
      <c r="R374" s="9">
        <f>(43102-Sueldos[[#This Row],[Fecha de Contratación]])/365</f>
        <v>0.28767123287671231</v>
      </c>
      <c r="S374" s="1">
        <f>Sueldos[[#This Row],[Sueldo total]]/30</f>
        <v>1127.1333333333337</v>
      </c>
      <c r="T374" s="1">
        <f>Sueldos[[#This Row],[Salario diario]]*20*Sueldos[[#This Row],[dias del año]]</f>
        <v>6484.876712328768</v>
      </c>
      <c r="U374" s="1">
        <f>Sueldos[[#This Row],[3 meses de sueldo]]+Sueldos[[#This Row],[20 dias por año]]</f>
        <v>107926.8767123288</v>
      </c>
    </row>
    <row r="375" spans="1:21" x14ac:dyDescent="0.3">
      <c r="A375" t="s">
        <v>1236</v>
      </c>
      <c r="B375" t="s">
        <v>880</v>
      </c>
      <c r="C375" t="s">
        <v>59</v>
      </c>
      <c r="D375" s="10">
        <v>41641</v>
      </c>
      <c r="E375" t="s">
        <v>18</v>
      </c>
      <c r="F375">
        <v>1</v>
      </c>
      <c r="G375" s="1">
        <v>11238.75</v>
      </c>
      <c r="H375" s="1">
        <v>1011.4875</v>
      </c>
      <c r="I375" s="1">
        <v>786.71250000000009</v>
      </c>
      <c r="J375" s="1">
        <v>1011.4875</v>
      </c>
      <c r="K375" s="1">
        <v>4270.7250000000004</v>
      </c>
      <c r="L375" s="1">
        <v>3371.625</v>
      </c>
      <c r="M375" s="1">
        <f>SUM(Sueldos[[#This Row],[Salario Base]:[Bono General]])</f>
        <v>21690.787499999999</v>
      </c>
      <c r="N375" s="1">
        <f>SUMPRODUCT(Sueldos[[#This Row],[Salario Base]:[Bono General]]*Porcentajes[])</f>
        <v>844.030125</v>
      </c>
      <c r="O375" s="1">
        <f>Sueldos[[#This Row],[Aumento Mexicano]]*2</f>
        <v>1688.06025</v>
      </c>
      <c r="P375" s="1">
        <f>IF(Sueldos[[#This Row],[Calificación]]&gt;=4,Sueldos[[#This Row],[Aumento Mexicano]]*2,0)</f>
        <v>0</v>
      </c>
      <c r="Q375" s="1">
        <f>Sueldos[[#This Row],[Sueldo total]]*3</f>
        <v>65072.362499999996</v>
      </c>
      <c r="R375" s="9">
        <f>(43102-Sueldos[[#This Row],[Fecha de Contratación]])/365</f>
        <v>4.0027397260273974</v>
      </c>
      <c r="S375" s="1">
        <f>Sueldos[[#This Row],[Sueldo total]]/30</f>
        <v>723.02625</v>
      </c>
      <c r="T375" s="1">
        <f>Sueldos[[#This Row],[Salario diario]]*20*Sueldos[[#This Row],[dias del año]]</f>
        <v>57881.717876712326</v>
      </c>
      <c r="U375" s="1">
        <f>Sueldos[[#This Row],[3 meses de sueldo]]+Sueldos[[#This Row],[20 dias por año]]</f>
        <v>122954.08037671231</v>
      </c>
    </row>
    <row r="376" spans="1:21" x14ac:dyDescent="0.3">
      <c r="A376" t="s">
        <v>1237</v>
      </c>
      <c r="B376" t="s">
        <v>898</v>
      </c>
      <c r="C376" t="s">
        <v>151</v>
      </c>
      <c r="D376" s="10">
        <v>42928</v>
      </c>
      <c r="E376" t="s">
        <v>18</v>
      </c>
      <c r="F376">
        <v>3</v>
      </c>
      <c r="G376" s="1">
        <v>10306</v>
      </c>
      <c r="H376" s="1">
        <v>824.48</v>
      </c>
      <c r="I376" s="1">
        <v>206.12</v>
      </c>
      <c r="J376" s="1">
        <v>824.48</v>
      </c>
      <c r="K376" s="1">
        <v>2988.74</v>
      </c>
      <c r="L376" s="1">
        <v>3813.22</v>
      </c>
      <c r="M376" s="1">
        <f>SUM(Sueldos[[#This Row],[Salario Base]:[Bono General]])</f>
        <v>18963.04</v>
      </c>
      <c r="N376" s="1">
        <f>SUMPRODUCT(Sueldos[[#This Row],[Salario Base]:[Bono General]]*Porcentajes[])</f>
        <v>764.70519999999999</v>
      </c>
      <c r="O376" s="1">
        <f>Sueldos[[#This Row],[Aumento Mexicano]]*2</f>
        <v>1529.4104</v>
      </c>
      <c r="P376" s="1">
        <f>IF(Sueldos[[#This Row],[Calificación]]&gt;=4,Sueldos[[#This Row],[Aumento Mexicano]]*2,0)</f>
        <v>0</v>
      </c>
      <c r="Q376" s="1">
        <f>Sueldos[[#This Row],[Sueldo total]]*3</f>
        <v>56889.120000000003</v>
      </c>
      <c r="R376" s="9">
        <f>(43102-Sueldos[[#This Row],[Fecha de Contratación]])/365</f>
        <v>0.47671232876712327</v>
      </c>
      <c r="S376" s="1">
        <f>Sueldos[[#This Row],[Sueldo total]]/30</f>
        <v>632.1013333333334</v>
      </c>
      <c r="T376" s="1">
        <f>Sueldos[[#This Row],[Salario diario]]*20*Sueldos[[#This Row],[dias del año]]</f>
        <v>6026.6099726027405</v>
      </c>
      <c r="U376" s="1">
        <f>Sueldos[[#This Row],[3 meses de sueldo]]+Sueldos[[#This Row],[20 dias por año]]</f>
        <v>62915.729972602741</v>
      </c>
    </row>
    <row r="377" spans="1:21" x14ac:dyDescent="0.3">
      <c r="A377" t="s">
        <v>1238</v>
      </c>
      <c r="B377" t="s">
        <v>880</v>
      </c>
      <c r="C377" t="s">
        <v>90</v>
      </c>
      <c r="D377" s="10">
        <v>42857</v>
      </c>
      <c r="E377" t="s">
        <v>18</v>
      </c>
      <c r="F377">
        <v>3</v>
      </c>
      <c r="G377" s="1">
        <v>14664</v>
      </c>
      <c r="H377" s="1">
        <v>1026.48</v>
      </c>
      <c r="I377" s="1">
        <v>1026.48</v>
      </c>
      <c r="J377" s="1">
        <v>2052.96</v>
      </c>
      <c r="K377" s="1">
        <v>4545.84</v>
      </c>
      <c r="L377" s="1">
        <v>5865.6</v>
      </c>
      <c r="M377" s="1">
        <f>SUM(Sueldos[[#This Row],[Salario Base]:[Bono General]])</f>
        <v>29181.360000000001</v>
      </c>
      <c r="N377" s="1">
        <f>SUMPRODUCT(Sueldos[[#This Row],[Salario Base]:[Bono General]]*Porcentajes[])</f>
        <v>1192.1832000000002</v>
      </c>
      <c r="O377" s="1">
        <f>Sueldos[[#This Row],[Aumento Mexicano]]*2</f>
        <v>2384.3664000000003</v>
      </c>
      <c r="P377" s="1">
        <f>IF(Sueldos[[#This Row],[Calificación]]&gt;=4,Sueldos[[#This Row],[Aumento Mexicano]]*2,0)</f>
        <v>0</v>
      </c>
      <c r="Q377" s="1">
        <f>Sueldos[[#This Row],[Sueldo total]]*3</f>
        <v>87544.08</v>
      </c>
      <c r="R377" s="9">
        <f>(43102-Sueldos[[#This Row],[Fecha de Contratación]])/365</f>
        <v>0.67123287671232879</v>
      </c>
      <c r="S377" s="1">
        <f>Sueldos[[#This Row],[Sueldo total]]/30</f>
        <v>972.71199999999999</v>
      </c>
      <c r="T377" s="1">
        <f>Sueldos[[#This Row],[Salario diario]]*20*Sueldos[[#This Row],[dias del año]]</f>
        <v>13058.325479452054</v>
      </c>
      <c r="U377" s="1">
        <f>Sueldos[[#This Row],[3 meses de sueldo]]+Sueldos[[#This Row],[20 dias por año]]</f>
        <v>100602.40547945205</v>
      </c>
    </row>
    <row r="378" spans="1:21" x14ac:dyDescent="0.3">
      <c r="A378" t="s">
        <v>1239</v>
      </c>
      <c r="B378" t="s">
        <v>898</v>
      </c>
      <c r="C378" t="s">
        <v>170</v>
      </c>
      <c r="D378" s="10">
        <v>41979</v>
      </c>
      <c r="E378" t="s">
        <v>18</v>
      </c>
      <c r="F378">
        <v>3</v>
      </c>
      <c r="G378" s="1">
        <v>12509</v>
      </c>
      <c r="H378" s="1">
        <v>1000.72</v>
      </c>
      <c r="I378" s="1">
        <v>125.09</v>
      </c>
      <c r="J378" s="1">
        <v>625.45000000000005</v>
      </c>
      <c r="K378" s="1">
        <v>4628.33</v>
      </c>
      <c r="L378" s="1">
        <v>4253.0600000000004</v>
      </c>
      <c r="M378" s="1">
        <f>SUM(Sueldos[[#This Row],[Salario Base]:[Bono General]])</f>
        <v>23141.65</v>
      </c>
      <c r="N378" s="1">
        <f>SUMPRODUCT(Sueldos[[#This Row],[Salario Base]:[Bono General]]*Porcentajes[])</f>
        <v>908.15340000000015</v>
      </c>
      <c r="O378" s="1">
        <f>Sueldos[[#This Row],[Aumento Mexicano]]*2</f>
        <v>1816.3068000000003</v>
      </c>
      <c r="P378" s="1">
        <f>IF(Sueldos[[#This Row],[Calificación]]&gt;=4,Sueldos[[#This Row],[Aumento Mexicano]]*2,0)</f>
        <v>0</v>
      </c>
      <c r="Q378" s="1">
        <f>Sueldos[[#This Row],[Sueldo total]]*3</f>
        <v>69424.950000000012</v>
      </c>
      <c r="R378" s="9">
        <f>(43102-Sueldos[[#This Row],[Fecha de Contratación]])/365</f>
        <v>3.0767123287671234</v>
      </c>
      <c r="S378" s="1">
        <f>Sueldos[[#This Row],[Sueldo total]]/30</f>
        <v>771.38833333333343</v>
      </c>
      <c r="T378" s="1">
        <f>Sueldos[[#This Row],[Salario diario]]*20*Sueldos[[#This Row],[dias del año]]</f>
        <v>47466.799908675806</v>
      </c>
      <c r="U378" s="1">
        <f>Sueldos[[#This Row],[3 meses de sueldo]]+Sueldos[[#This Row],[20 dias por año]]</f>
        <v>116891.74990867582</v>
      </c>
    </row>
    <row r="379" spans="1:21" x14ac:dyDescent="0.3">
      <c r="A379" t="s">
        <v>1240</v>
      </c>
      <c r="B379" t="s">
        <v>898</v>
      </c>
      <c r="C379" t="s">
        <v>449</v>
      </c>
      <c r="D379" s="10">
        <v>42076</v>
      </c>
      <c r="E379" t="s">
        <v>15</v>
      </c>
      <c r="F379">
        <v>3</v>
      </c>
      <c r="G379" s="1">
        <v>31696</v>
      </c>
      <c r="H379" s="1">
        <v>3169.6000000000004</v>
      </c>
      <c r="I379" s="1">
        <v>1584.8000000000002</v>
      </c>
      <c r="J379" s="1">
        <v>4754.3999999999996</v>
      </c>
      <c r="K379" s="1">
        <v>10142.719999999999</v>
      </c>
      <c r="L379" s="1">
        <v>9191.84</v>
      </c>
      <c r="M379" s="1">
        <f>SUM(Sueldos[[#This Row],[Salario Base]:[Bono General]])</f>
        <v>60539.360000000001</v>
      </c>
      <c r="N379" s="1">
        <f>SUMPRODUCT(Sueldos[[#This Row],[Salario Base]:[Bono General]]*Porcentajes[])</f>
        <v>2389.8784000000001</v>
      </c>
      <c r="O379" s="1">
        <f>Sueldos[[#This Row],[Aumento Mexicano]]*2</f>
        <v>4779.7568000000001</v>
      </c>
      <c r="P379" s="1">
        <f>IF(Sueldos[[#This Row],[Calificación]]&gt;=4,Sueldos[[#This Row],[Aumento Mexicano]]*2,0)</f>
        <v>0</v>
      </c>
      <c r="Q379" s="1">
        <f>Sueldos[[#This Row],[Sueldo total]]*3</f>
        <v>181618.08000000002</v>
      </c>
      <c r="R379" s="9">
        <f>(43102-Sueldos[[#This Row],[Fecha de Contratación]])/365</f>
        <v>2.8109589041095893</v>
      </c>
      <c r="S379" s="1">
        <f>Sueldos[[#This Row],[Sueldo total]]/30</f>
        <v>2017.9786666666666</v>
      </c>
      <c r="T379" s="1">
        <f>Sueldos[[#This Row],[Salario diario]]*20*Sueldos[[#This Row],[dias del año]]</f>
        <v>113449.10202739727</v>
      </c>
      <c r="U379" s="1">
        <f>Sueldos[[#This Row],[3 meses de sueldo]]+Sueldos[[#This Row],[20 dias por año]]</f>
        <v>295067.18202739727</v>
      </c>
    </row>
    <row r="380" spans="1:21" x14ac:dyDescent="0.3">
      <c r="A380" t="s">
        <v>609</v>
      </c>
      <c r="B380" t="s">
        <v>880</v>
      </c>
      <c r="C380" t="s">
        <v>119</v>
      </c>
      <c r="D380" s="10">
        <v>41419</v>
      </c>
      <c r="E380" t="s">
        <v>18</v>
      </c>
      <c r="F380">
        <v>3</v>
      </c>
      <c r="G380" s="1">
        <v>9056</v>
      </c>
      <c r="H380" s="1">
        <v>815.04</v>
      </c>
      <c r="I380" s="1">
        <v>90.56</v>
      </c>
      <c r="J380" s="1">
        <v>452.8</v>
      </c>
      <c r="K380" s="1">
        <v>3169.6</v>
      </c>
      <c r="L380" s="1">
        <v>3622.4</v>
      </c>
      <c r="M380" s="1">
        <f>SUM(Sueldos[[#This Row],[Salario Base]:[Bono General]])</f>
        <v>17206.400000000001</v>
      </c>
      <c r="N380" s="1">
        <f>SUMPRODUCT(Sueldos[[#This Row],[Salario Base]:[Bono General]]*Porcentajes[])</f>
        <v>695.50080000000003</v>
      </c>
      <c r="O380" s="1">
        <f>Sueldos[[#This Row],[Aumento Mexicano]]*2</f>
        <v>1391.0016000000001</v>
      </c>
      <c r="P380" s="1">
        <f>IF(Sueldos[[#This Row],[Calificación]]&gt;=4,Sueldos[[#This Row],[Aumento Mexicano]]*2,0)</f>
        <v>0</v>
      </c>
      <c r="Q380" s="1">
        <f>Sueldos[[#This Row],[Sueldo total]]*3</f>
        <v>51619.200000000004</v>
      </c>
      <c r="R380" s="9">
        <f>(43102-Sueldos[[#This Row],[Fecha de Contratación]])/365</f>
        <v>4.6109589041095891</v>
      </c>
      <c r="S380" s="1">
        <f>Sueldos[[#This Row],[Sueldo total]]/30</f>
        <v>573.54666666666674</v>
      </c>
      <c r="T380" s="1">
        <f>Sueldos[[#This Row],[Salario diario]]*20*Sueldos[[#This Row],[dias del año]]</f>
        <v>52892.002191780826</v>
      </c>
      <c r="U380" s="1">
        <f>Sueldos[[#This Row],[3 meses de sueldo]]+Sueldos[[#This Row],[20 dias por año]]</f>
        <v>104511.20219178083</v>
      </c>
    </row>
    <row r="381" spans="1:21" x14ac:dyDescent="0.3">
      <c r="A381" t="s">
        <v>1241</v>
      </c>
      <c r="B381" t="s">
        <v>880</v>
      </c>
      <c r="C381" t="s">
        <v>29</v>
      </c>
      <c r="D381" s="10">
        <v>41235</v>
      </c>
      <c r="E381" t="s">
        <v>18</v>
      </c>
      <c r="F381">
        <v>5</v>
      </c>
      <c r="G381" s="1">
        <v>15170</v>
      </c>
      <c r="H381" s="1">
        <v>1213.6000000000001</v>
      </c>
      <c r="I381" s="1">
        <v>455.09999999999997</v>
      </c>
      <c r="J381" s="1">
        <v>606.80000000000007</v>
      </c>
      <c r="K381" s="1">
        <v>3792.5</v>
      </c>
      <c r="L381" s="1">
        <v>6068</v>
      </c>
      <c r="M381" s="1">
        <f>SUM(Sueldos[[#This Row],[Salario Base]:[Bono General]])</f>
        <v>27306</v>
      </c>
      <c r="N381" s="1">
        <f>SUMPRODUCT(Sueldos[[#This Row],[Salario Base]:[Bono General]]*Porcentajes[])</f>
        <v>1114.9949999999999</v>
      </c>
      <c r="O381" s="1">
        <f>Sueldos[[#This Row],[Aumento Mexicano]]*2</f>
        <v>2229.9899999999998</v>
      </c>
      <c r="P381" s="1">
        <f>IF(Sueldos[[#This Row],[Calificación]]&gt;=4,Sueldos[[#This Row],[Aumento Mexicano]]*2,0)</f>
        <v>2229.9899999999998</v>
      </c>
      <c r="Q381" s="1">
        <f>Sueldos[[#This Row],[Sueldo total]]*3</f>
        <v>81918</v>
      </c>
      <c r="R381" s="9">
        <f>(43102-Sueldos[[#This Row],[Fecha de Contratación]])/365</f>
        <v>5.1150684931506847</v>
      </c>
      <c r="S381" s="1">
        <f>Sueldos[[#This Row],[Sueldo total]]/30</f>
        <v>910.2</v>
      </c>
      <c r="T381" s="1">
        <f>Sueldos[[#This Row],[Salario diario]]*20*Sueldos[[#This Row],[dias del año]]</f>
        <v>93114.706849315058</v>
      </c>
      <c r="U381" s="1">
        <f>Sueldos[[#This Row],[3 meses de sueldo]]+Sueldos[[#This Row],[20 dias por año]]</f>
        <v>175032.70684931506</v>
      </c>
    </row>
    <row r="382" spans="1:21" x14ac:dyDescent="0.3">
      <c r="A382" t="s">
        <v>1242</v>
      </c>
      <c r="B382" t="s">
        <v>880</v>
      </c>
      <c r="C382" t="s">
        <v>190</v>
      </c>
      <c r="D382" s="10">
        <v>42096</v>
      </c>
      <c r="E382" t="s">
        <v>18</v>
      </c>
      <c r="F382">
        <v>2</v>
      </c>
      <c r="G382" s="1">
        <v>9691.2000000000007</v>
      </c>
      <c r="H382" s="1">
        <v>872.20800000000008</v>
      </c>
      <c r="I382" s="1">
        <v>387.64800000000002</v>
      </c>
      <c r="J382" s="1">
        <v>872.20800000000008</v>
      </c>
      <c r="K382" s="1">
        <v>3585.7440000000001</v>
      </c>
      <c r="L382" s="1">
        <v>2907.36</v>
      </c>
      <c r="M382" s="1">
        <f>SUM(Sueldos[[#This Row],[Salario Base]:[Bono General]])</f>
        <v>18316.368000000002</v>
      </c>
      <c r="N382" s="1">
        <f>SUMPRODUCT(Sueldos[[#This Row],[Salario Base]:[Bono General]]*Porcentajes[])</f>
        <v>713.27232000000004</v>
      </c>
      <c r="O382" s="1">
        <f>Sueldos[[#This Row],[Aumento Mexicano]]*2</f>
        <v>1426.5446400000001</v>
      </c>
      <c r="P382" s="1">
        <f>IF(Sueldos[[#This Row],[Calificación]]&gt;=4,Sueldos[[#This Row],[Aumento Mexicano]]*2,0)</f>
        <v>0</v>
      </c>
      <c r="Q382" s="1">
        <f>Sueldos[[#This Row],[Sueldo total]]*3</f>
        <v>54949.104000000007</v>
      </c>
      <c r="R382" s="9">
        <f>(43102-Sueldos[[#This Row],[Fecha de Contratación]])/365</f>
        <v>2.7561643835616438</v>
      </c>
      <c r="S382" s="1">
        <f>Sueldos[[#This Row],[Sueldo total]]/30</f>
        <v>610.54560000000004</v>
      </c>
      <c r="T382" s="1">
        <f>Sueldos[[#This Row],[Salario diario]]*20*Sueldos[[#This Row],[dias del año]]</f>
        <v>33655.280745205477</v>
      </c>
      <c r="U382" s="1">
        <f>Sueldos[[#This Row],[3 meses de sueldo]]+Sueldos[[#This Row],[20 dias por año]]</f>
        <v>88604.384745205491</v>
      </c>
    </row>
    <row r="383" spans="1:21" x14ac:dyDescent="0.3">
      <c r="A383" t="s">
        <v>1243</v>
      </c>
      <c r="B383" t="s">
        <v>883</v>
      </c>
      <c r="C383" t="s">
        <v>140</v>
      </c>
      <c r="D383" s="10">
        <v>42200</v>
      </c>
      <c r="E383" t="s">
        <v>18</v>
      </c>
      <c r="F383">
        <v>5</v>
      </c>
      <c r="G383" s="1">
        <v>18297.5</v>
      </c>
      <c r="H383" s="1">
        <v>1463.8</v>
      </c>
      <c r="I383" s="1">
        <v>1829.75</v>
      </c>
      <c r="J383" s="1">
        <v>1463.8</v>
      </c>
      <c r="K383" s="1">
        <v>4757.3500000000004</v>
      </c>
      <c r="L383" s="1">
        <v>7136.0250000000005</v>
      </c>
      <c r="M383" s="1">
        <f>SUM(Sueldos[[#This Row],[Salario Base]:[Bono General]])</f>
        <v>34948.224999999999</v>
      </c>
      <c r="N383" s="1">
        <f>SUMPRODUCT(Sueldos[[#This Row],[Salario Base]:[Bono General]]*Porcentajes[])</f>
        <v>1425.3752500000001</v>
      </c>
      <c r="O383" s="1">
        <f>Sueldos[[#This Row],[Aumento Mexicano]]*2</f>
        <v>2850.7505000000001</v>
      </c>
      <c r="P383" s="1">
        <f>IF(Sueldos[[#This Row],[Calificación]]&gt;=4,Sueldos[[#This Row],[Aumento Mexicano]]*2,0)</f>
        <v>2850.7505000000001</v>
      </c>
      <c r="Q383" s="1">
        <f>Sueldos[[#This Row],[Sueldo total]]*3</f>
        <v>104844.67499999999</v>
      </c>
      <c r="R383" s="9">
        <f>(43102-Sueldos[[#This Row],[Fecha de Contratación]])/365</f>
        <v>2.4712328767123286</v>
      </c>
      <c r="S383" s="1">
        <f>Sueldos[[#This Row],[Sueldo total]]/30</f>
        <v>1164.9408333333333</v>
      </c>
      <c r="T383" s="1">
        <f>Sueldos[[#This Row],[Salario diario]]*20*Sueldos[[#This Row],[dias del año]]</f>
        <v>57576.80173515981</v>
      </c>
      <c r="U383" s="1">
        <f>Sueldos[[#This Row],[3 meses de sueldo]]+Sueldos[[#This Row],[20 dias por año]]</f>
        <v>162421.47673515981</v>
      </c>
    </row>
    <row r="384" spans="1:21" x14ac:dyDescent="0.3">
      <c r="A384" t="s">
        <v>1244</v>
      </c>
      <c r="B384" t="s">
        <v>880</v>
      </c>
      <c r="C384" t="s">
        <v>482</v>
      </c>
      <c r="D384" s="10">
        <v>41811</v>
      </c>
      <c r="E384" t="s">
        <v>15</v>
      </c>
      <c r="F384">
        <v>5</v>
      </c>
      <c r="G384" s="1">
        <v>33992.5</v>
      </c>
      <c r="H384" s="1">
        <v>1699.625</v>
      </c>
      <c r="I384" s="1">
        <v>5098.875</v>
      </c>
      <c r="J384" s="1">
        <v>679.85</v>
      </c>
      <c r="K384" s="1">
        <v>10877.6</v>
      </c>
      <c r="L384" s="1">
        <v>11557.45</v>
      </c>
      <c r="M384" s="1">
        <f>SUM(Sueldos[[#This Row],[Salario Base]:[Bono General]])</f>
        <v>63905.899999999994</v>
      </c>
      <c r="N384" s="1">
        <f>SUMPRODUCT(Sueldos[[#This Row],[Salario Base]:[Bono General]]*Porcentajes[])</f>
        <v>2495.0495000000001</v>
      </c>
      <c r="O384" s="1">
        <f>Sueldos[[#This Row],[Aumento Mexicano]]*2</f>
        <v>4990.0990000000002</v>
      </c>
      <c r="P384" s="1">
        <f>IF(Sueldos[[#This Row],[Calificación]]&gt;=4,Sueldos[[#This Row],[Aumento Mexicano]]*2,0)</f>
        <v>4990.0990000000002</v>
      </c>
      <c r="Q384" s="1">
        <f>Sueldos[[#This Row],[Sueldo total]]*3</f>
        <v>191717.69999999998</v>
      </c>
      <c r="R384" s="9">
        <f>(43102-Sueldos[[#This Row],[Fecha de Contratación]])/365</f>
        <v>3.536986301369863</v>
      </c>
      <c r="S384" s="1">
        <f>Sueldos[[#This Row],[Sueldo total]]/30</f>
        <v>2130.1966666666663</v>
      </c>
      <c r="T384" s="1">
        <f>Sueldos[[#This Row],[Salario diario]]*20*Sueldos[[#This Row],[dias del año]]</f>
        <v>150689.52858447487</v>
      </c>
      <c r="U384" s="1">
        <f>Sueldos[[#This Row],[3 meses de sueldo]]+Sueldos[[#This Row],[20 dias por año]]</f>
        <v>342407.22858447488</v>
      </c>
    </row>
    <row r="385" spans="1:21" x14ac:dyDescent="0.3">
      <c r="A385" t="s">
        <v>1245</v>
      </c>
      <c r="B385" t="s">
        <v>898</v>
      </c>
      <c r="C385" t="s">
        <v>110</v>
      </c>
      <c r="D385" s="10">
        <v>40937</v>
      </c>
      <c r="E385" t="s">
        <v>18</v>
      </c>
      <c r="F385">
        <v>4</v>
      </c>
      <c r="G385" s="1">
        <v>12357.400000000001</v>
      </c>
      <c r="H385" s="1">
        <v>617.87000000000012</v>
      </c>
      <c r="I385" s="1">
        <v>1853.6100000000001</v>
      </c>
      <c r="J385" s="1">
        <v>247.14800000000002</v>
      </c>
      <c r="K385" s="1">
        <v>3707.2200000000003</v>
      </c>
      <c r="L385" s="1">
        <v>4942.9600000000009</v>
      </c>
      <c r="M385" s="1">
        <f>SUM(Sueldos[[#This Row],[Salario Base]:[Bono General]])</f>
        <v>23726.208000000006</v>
      </c>
      <c r="N385" s="1">
        <f>SUMPRODUCT(Sueldos[[#This Row],[Salario Base]:[Bono General]]*Porcentajes[])</f>
        <v>951.51980000000015</v>
      </c>
      <c r="O385" s="1">
        <f>Sueldos[[#This Row],[Aumento Mexicano]]*2</f>
        <v>1903.0396000000003</v>
      </c>
      <c r="P385" s="1">
        <f>IF(Sueldos[[#This Row],[Calificación]]&gt;=4,Sueldos[[#This Row],[Aumento Mexicano]]*2,0)</f>
        <v>1903.0396000000003</v>
      </c>
      <c r="Q385" s="1">
        <f>Sueldos[[#This Row],[Sueldo total]]*3</f>
        <v>71178.624000000011</v>
      </c>
      <c r="R385" s="9">
        <f>(43102-Sueldos[[#This Row],[Fecha de Contratación]])/365</f>
        <v>5.9315068493150687</v>
      </c>
      <c r="S385" s="1">
        <f>Sueldos[[#This Row],[Sueldo total]]/30</f>
        <v>790.87360000000024</v>
      </c>
      <c r="T385" s="1">
        <f>Sueldos[[#This Row],[Salario diario]]*20*Sueldos[[#This Row],[dias del año]]</f>
        <v>93821.443506849348</v>
      </c>
      <c r="U385" s="1">
        <f>Sueldos[[#This Row],[3 meses de sueldo]]+Sueldos[[#This Row],[20 dias por año]]</f>
        <v>165000.06750684936</v>
      </c>
    </row>
    <row r="386" spans="1:21" x14ac:dyDescent="0.3">
      <c r="A386" t="s">
        <v>1246</v>
      </c>
      <c r="B386" t="s">
        <v>880</v>
      </c>
      <c r="C386" t="s">
        <v>88</v>
      </c>
      <c r="D386" s="10">
        <v>42915</v>
      </c>
      <c r="E386" t="s">
        <v>27</v>
      </c>
      <c r="F386">
        <v>3</v>
      </c>
      <c r="G386" s="1">
        <v>18264</v>
      </c>
      <c r="H386" s="1">
        <v>1643.76</v>
      </c>
      <c r="I386" s="1">
        <v>547.91999999999996</v>
      </c>
      <c r="J386" s="1">
        <v>1278.48</v>
      </c>
      <c r="K386" s="1">
        <v>6757.68</v>
      </c>
      <c r="L386" s="1">
        <v>5296.5599999999995</v>
      </c>
      <c r="M386" s="1">
        <f>SUM(Sueldos[[#This Row],[Salario Base]:[Bono General]])</f>
        <v>33788.399999999994</v>
      </c>
      <c r="N386" s="1">
        <f>SUMPRODUCT(Sueldos[[#This Row],[Salario Base]:[Bono General]]*Porcentajes[])</f>
        <v>1305.876</v>
      </c>
      <c r="O386" s="1">
        <f>Sueldos[[#This Row],[Aumento Mexicano]]*2</f>
        <v>2611.752</v>
      </c>
      <c r="P386" s="1">
        <f>IF(Sueldos[[#This Row],[Calificación]]&gt;=4,Sueldos[[#This Row],[Aumento Mexicano]]*2,0)</f>
        <v>0</v>
      </c>
      <c r="Q386" s="1">
        <f>Sueldos[[#This Row],[Sueldo total]]*3</f>
        <v>101365.19999999998</v>
      </c>
      <c r="R386" s="9">
        <f>(43102-Sueldos[[#This Row],[Fecha de Contratación]])/365</f>
        <v>0.51232876712328768</v>
      </c>
      <c r="S386" s="1">
        <f>Sueldos[[#This Row],[Sueldo total]]/30</f>
        <v>1126.2799999999997</v>
      </c>
      <c r="T386" s="1">
        <f>Sueldos[[#This Row],[Salario diario]]*20*Sueldos[[#This Row],[dias del año]]</f>
        <v>11540.512876712326</v>
      </c>
      <c r="U386" s="1">
        <f>Sueldos[[#This Row],[3 meses de sueldo]]+Sueldos[[#This Row],[20 dias por año]]</f>
        <v>112905.71287671231</v>
      </c>
    </row>
    <row r="387" spans="1:21" x14ac:dyDescent="0.3">
      <c r="A387" t="s">
        <v>1247</v>
      </c>
      <c r="B387" t="s">
        <v>940</v>
      </c>
      <c r="C387" t="s">
        <v>40</v>
      </c>
      <c r="D387" s="10">
        <v>40570</v>
      </c>
      <c r="E387" t="s">
        <v>27</v>
      </c>
      <c r="F387">
        <v>3</v>
      </c>
      <c r="G387" s="1">
        <v>20022</v>
      </c>
      <c r="H387" s="1">
        <v>1601.76</v>
      </c>
      <c r="I387" s="1">
        <v>600.66</v>
      </c>
      <c r="J387" s="1">
        <v>2803.0800000000004</v>
      </c>
      <c r="K387" s="1">
        <v>6006.5999999999995</v>
      </c>
      <c r="L387" s="1">
        <v>6006.5999999999995</v>
      </c>
      <c r="M387" s="1">
        <f>SUM(Sueldos[[#This Row],[Salario Base]:[Bono General]])</f>
        <v>37040.699999999997</v>
      </c>
      <c r="N387" s="1">
        <f>SUMPRODUCT(Sueldos[[#This Row],[Salario Base]:[Bono General]]*Porcentajes[])</f>
        <v>1461.6059999999998</v>
      </c>
      <c r="O387" s="1">
        <f>Sueldos[[#This Row],[Aumento Mexicano]]*2</f>
        <v>2923.2119999999995</v>
      </c>
      <c r="P387" s="1">
        <f>IF(Sueldos[[#This Row],[Calificación]]&gt;=4,Sueldos[[#This Row],[Aumento Mexicano]]*2,0)</f>
        <v>0</v>
      </c>
      <c r="Q387" s="1">
        <f>Sueldos[[#This Row],[Sueldo total]]*3</f>
        <v>111122.09999999999</v>
      </c>
      <c r="R387" s="9">
        <f>(43102-Sueldos[[#This Row],[Fecha de Contratación]])/365</f>
        <v>6.9369863013698634</v>
      </c>
      <c r="S387" s="1">
        <f>Sueldos[[#This Row],[Sueldo total]]/30</f>
        <v>1234.6899999999998</v>
      </c>
      <c r="T387" s="1">
        <f>Sueldos[[#This Row],[Salario diario]]*20*Sueldos[[#This Row],[dias del año]]</f>
        <v>171300.55232876711</v>
      </c>
      <c r="U387" s="1">
        <f>Sueldos[[#This Row],[3 meses de sueldo]]+Sueldos[[#This Row],[20 dias por año]]</f>
        <v>282422.65232876712</v>
      </c>
    </row>
    <row r="388" spans="1:21" x14ac:dyDescent="0.3">
      <c r="A388" t="s">
        <v>1248</v>
      </c>
      <c r="B388" t="s">
        <v>898</v>
      </c>
      <c r="C388" t="s">
        <v>67</v>
      </c>
      <c r="D388" s="10">
        <v>41826</v>
      </c>
      <c r="E388" t="s">
        <v>18</v>
      </c>
      <c r="F388">
        <v>4</v>
      </c>
      <c r="G388" s="1">
        <v>12586.2</v>
      </c>
      <c r="H388" s="1">
        <v>1258.6200000000001</v>
      </c>
      <c r="I388" s="1">
        <v>1636.2060000000001</v>
      </c>
      <c r="J388" s="1">
        <v>755.17200000000003</v>
      </c>
      <c r="K388" s="1">
        <v>3398.2740000000003</v>
      </c>
      <c r="L388" s="1">
        <v>4908.6180000000004</v>
      </c>
      <c r="M388" s="1">
        <f>SUM(Sueldos[[#This Row],[Salario Base]:[Bono General]])</f>
        <v>24543.090000000004</v>
      </c>
      <c r="N388" s="1">
        <f>SUMPRODUCT(Sueldos[[#This Row],[Salario Base]:[Bono General]]*Porcentajes[])</f>
        <v>1001.8615200000002</v>
      </c>
      <c r="O388" s="1">
        <f>Sueldos[[#This Row],[Aumento Mexicano]]*2</f>
        <v>2003.7230400000003</v>
      </c>
      <c r="P388" s="1">
        <f>IF(Sueldos[[#This Row],[Calificación]]&gt;=4,Sueldos[[#This Row],[Aumento Mexicano]]*2,0)</f>
        <v>2003.7230400000003</v>
      </c>
      <c r="Q388" s="1">
        <f>Sueldos[[#This Row],[Sueldo total]]*3</f>
        <v>73629.270000000019</v>
      </c>
      <c r="R388" s="9">
        <f>(43102-Sueldos[[#This Row],[Fecha de Contratación]])/365</f>
        <v>3.495890410958904</v>
      </c>
      <c r="S388" s="1">
        <f>Sueldos[[#This Row],[Sueldo total]]/30</f>
        <v>818.10300000000018</v>
      </c>
      <c r="T388" s="1">
        <f>Sueldos[[#This Row],[Salario diario]]*20*Sueldos[[#This Row],[dias del año]]</f>
        <v>57199.968657534257</v>
      </c>
      <c r="U388" s="1">
        <f>Sueldos[[#This Row],[3 meses de sueldo]]+Sueldos[[#This Row],[20 dias por año]]</f>
        <v>130829.23865753427</v>
      </c>
    </row>
    <row r="389" spans="1:21" x14ac:dyDescent="0.3">
      <c r="A389" t="s">
        <v>1249</v>
      </c>
      <c r="B389" t="s">
        <v>880</v>
      </c>
      <c r="C389" t="s">
        <v>160</v>
      </c>
      <c r="D389" s="10">
        <v>41894</v>
      </c>
      <c r="E389" t="s">
        <v>27</v>
      </c>
      <c r="F389">
        <v>3</v>
      </c>
      <c r="G389" s="1">
        <v>21510</v>
      </c>
      <c r="H389" s="1">
        <v>1075.5</v>
      </c>
      <c r="I389" s="1">
        <v>2151</v>
      </c>
      <c r="J389" s="1">
        <v>1935.8999999999999</v>
      </c>
      <c r="K389" s="1">
        <v>7528.4999999999991</v>
      </c>
      <c r="L389" s="1">
        <v>7528.4999999999991</v>
      </c>
      <c r="M389" s="1">
        <f>SUM(Sueldos[[#This Row],[Salario Base]:[Bono General]])</f>
        <v>41729.4</v>
      </c>
      <c r="N389" s="1">
        <f>SUMPRODUCT(Sueldos[[#This Row],[Salario Base]:[Bono General]]*Porcentajes[])</f>
        <v>1645.5149999999999</v>
      </c>
      <c r="O389" s="1">
        <f>Sueldos[[#This Row],[Aumento Mexicano]]*2</f>
        <v>3291.0299999999997</v>
      </c>
      <c r="P389" s="1">
        <f>IF(Sueldos[[#This Row],[Calificación]]&gt;=4,Sueldos[[#This Row],[Aumento Mexicano]]*2,0)</f>
        <v>0</v>
      </c>
      <c r="Q389" s="1">
        <f>Sueldos[[#This Row],[Sueldo total]]*3</f>
        <v>125188.20000000001</v>
      </c>
      <c r="R389" s="9">
        <f>(43102-Sueldos[[#This Row],[Fecha de Contratación]])/365</f>
        <v>3.3095890410958906</v>
      </c>
      <c r="S389" s="1">
        <f>Sueldos[[#This Row],[Sueldo total]]/30</f>
        <v>1390.98</v>
      </c>
      <c r="T389" s="1">
        <f>Sueldos[[#This Row],[Salario diario]]*20*Sueldos[[#This Row],[dias del año]]</f>
        <v>92071.443287671238</v>
      </c>
      <c r="U389" s="1">
        <f>Sueldos[[#This Row],[3 meses de sueldo]]+Sueldos[[#This Row],[20 dias por año]]</f>
        <v>217259.64328767126</v>
      </c>
    </row>
    <row r="390" spans="1:21" x14ac:dyDescent="0.3">
      <c r="A390" t="s">
        <v>1250</v>
      </c>
      <c r="B390" t="s">
        <v>880</v>
      </c>
      <c r="C390" t="s">
        <v>24</v>
      </c>
      <c r="D390" s="10">
        <v>42340</v>
      </c>
      <c r="E390" t="s">
        <v>15</v>
      </c>
      <c r="F390">
        <v>3</v>
      </c>
      <c r="G390" s="1">
        <v>27469</v>
      </c>
      <c r="H390" s="1">
        <v>2197.52</v>
      </c>
      <c r="I390" s="1">
        <v>274.69</v>
      </c>
      <c r="J390" s="1">
        <v>4120.3499999999995</v>
      </c>
      <c r="K390" s="1">
        <v>7691.3200000000006</v>
      </c>
      <c r="L390" s="1">
        <v>8240.6999999999989</v>
      </c>
      <c r="M390" s="1">
        <f>SUM(Sueldos[[#This Row],[Salario Base]:[Bono General]])</f>
        <v>49993.579999999994</v>
      </c>
      <c r="N390" s="1">
        <f>SUMPRODUCT(Sueldos[[#This Row],[Salario Base]:[Bono General]]*Porcentajes[])</f>
        <v>1980.5148999999999</v>
      </c>
      <c r="O390" s="1">
        <f>Sueldos[[#This Row],[Aumento Mexicano]]*2</f>
        <v>3961.0297999999998</v>
      </c>
      <c r="P390" s="1">
        <f>IF(Sueldos[[#This Row],[Calificación]]&gt;=4,Sueldos[[#This Row],[Aumento Mexicano]]*2,0)</f>
        <v>0</v>
      </c>
      <c r="Q390" s="1">
        <f>Sueldos[[#This Row],[Sueldo total]]*3</f>
        <v>149980.74</v>
      </c>
      <c r="R390" s="9">
        <f>(43102-Sueldos[[#This Row],[Fecha de Contratación]])/365</f>
        <v>2.0876712328767124</v>
      </c>
      <c r="S390" s="1">
        <f>Sueldos[[#This Row],[Sueldo total]]/30</f>
        <v>1666.4526666666666</v>
      </c>
      <c r="T390" s="1">
        <f>Sueldos[[#This Row],[Salario diario]]*20*Sueldos[[#This Row],[dias del año]]</f>
        <v>69580.105863013698</v>
      </c>
      <c r="U390" s="1">
        <f>Sueldos[[#This Row],[3 meses de sueldo]]+Sueldos[[#This Row],[20 dias por año]]</f>
        <v>219560.8458630137</v>
      </c>
    </row>
    <row r="391" spans="1:21" x14ac:dyDescent="0.3">
      <c r="A391" t="s">
        <v>1251</v>
      </c>
      <c r="B391" t="s">
        <v>895</v>
      </c>
      <c r="C391" t="s">
        <v>44</v>
      </c>
      <c r="D391" s="10">
        <v>41260</v>
      </c>
      <c r="E391" t="s">
        <v>18</v>
      </c>
      <c r="F391">
        <v>2</v>
      </c>
      <c r="G391" s="1">
        <v>12909.6</v>
      </c>
      <c r="H391" s="1">
        <v>645.48</v>
      </c>
      <c r="I391" s="1">
        <v>645.48</v>
      </c>
      <c r="J391" s="1">
        <v>1807.3440000000003</v>
      </c>
      <c r="K391" s="1">
        <v>4776.5519999999997</v>
      </c>
      <c r="L391" s="1">
        <v>3872.88</v>
      </c>
      <c r="M391" s="1">
        <f>SUM(Sueldos[[#This Row],[Salario Base]:[Bono General]])</f>
        <v>24657.335999999999</v>
      </c>
      <c r="N391" s="1">
        <f>SUMPRODUCT(Sueldos[[#This Row],[Salario Base]:[Bono General]]*Porcentajes[])</f>
        <v>956.60136000000011</v>
      </c>
      <c r="O391" s="1">
        <f>Sueldos[[#This Row],[Aumento Mexicano]]*2</f>
        <v>1913.2027200000002</v>
      </c>
      <c r="P391" s="1">
        <f>IF(Sueldos[[#This Row],[Calificación]]&gt;=4,Sueldos[[#This Row],[Aumento Mexicano]]*2,0)</f>
        <v>0</v>
      </c>
      <c r="Q391" s="1">
        <f>Sueldos[[#This Row],[Sueldo total]]*3</f>
        <v>73972.008000000002</v>
      </c>
      <c r="R391" s="9">
        <f>(43102-Sueldos[[#This Row],[Fecha de Contratación]])/365</f>
        <v>5.0465753424657533</v>
      </c>
      <c r="S391" s="1">
        <f>Sueldos[[#This Row],[Sueldo total]]/30</f>
        <v>821.91120000000001</v>
      </c>
      <c r="T391" s="1">
        <f>Sueldos[[#This Row],[Salario diario]]*20*Sueldos[[#This Row],[dias del año]]</f>
        <v>82956.735912328775</v>
      </c>
      <c r="U391" s="1">
        <f>Sueldos[[#This Row],[3 meses de sueldo]]+Sueldos[[#This Row],[20 dias por año]]</f>
        <v>156928.74391232879</v>
      </c>
    </row>
    <row r="392" spans="1:21" x14ac:dyDescent="0.3">
      <c r="A392" t="s">
        <v>1252</v>
      </c>
      <c r="B392" t="s">
        <v>880</v>
      </c>
      <c r="C392" t="s">
        <v>157</v>
      </c>
      <c r="D392" s="10">
        <v>41978</v>
      </c>
      <c r="E392" t="s">
        <v>18</v>
      </c>
      <c r="F392">
        <v>2</v>
      </c>
      <c r="G392" s="1">
        <v>12645.9</v>
      </c>
      <c r="H392" s="1">
        <v>758.75399999999991</v>
      </c>
      <c r="I392" s="1">
        <v>1896.8849999999998</v>
      </c>
      <c r="J392" s="1">
        <v>252.91800000000001</v>
      </c>
      <c r="K392" s="1">
        <v>4552.5239999999994</v>
      </c>
      <c r="L392" s="1">
        <v>5058.3600000000006</v>
      </c>
      <c r="M392" s="1">
        <f>SUM(Sueldos[[#This Row],[Salario Base]:[Bono General]])</f>
        <v>25165.341</v>
      </c>
      <c r="N392" s="1">
        <f>SUMPRODUCT(Sueldos[[#This Row],[Salario Base]:[Bono General]]*Porcentajes[])</f>
        <v>1004.0844600000001</v>
      </c>
      <c r="O392" s="1">
        <f>Sueldos[[#This Row],[Aumento Mexicano]]*2</f>
        <v>2008.1689200000003</v>
      </c>
      <c r="P392" s="1">
        <f>IF(Sueldos[[#This Row],[Calificación]]&gt;=4,Sueldos[[#This Row],[Aumento Mexicano]]*2,0)</f>
        <v>0</v>
      </c>
      <c r="Q392" s="1">
        <f>Sueldos[[#This Row],[Sueldo total]]*3</f>
        <v>75496.023000000001</v>
      </c>
      <c r="R392" s="9">
        <f>(43102-Sueldos[[#This Row],[Fecha de Contratación]])/365</f>
        <v>3.0794520547945203</v>
      </c>
      <c r="S392" s="1">
        <f>Sueldos[[#This Row],[Sueldo total]]/30</f>
        <v>838.84469999999999</v>
      </c>
      <c r="T392" s="1">
        <f>Sueldos[[#This Row],[Salario diario]]*20*Sueldos[[#This Row],[dias del año]]</f>
        <v>51663.640701369863</v>
      </c>
      <c r="U392" s="1">
        <f>Sueldos[[#This Row],[3 meses de sueldo]]+Sueldos[[#This Row],[20 dias por año]]</f>
        <v>127159.66370136986</v>
      </c>
    </row>
    <row r="393" spans="1:21" x14ac:dyDescent="0.3">
      <c r="A393" t="s">
        <v>1253</v>
      </c>
      <c r="B393" t="s">
        <v>880</v>
      </c>
      <c r="C393" t="s">
        <v>273</v>
      </c>
      <c r="D393" s="10">
        <v>42289</v>
      </c>
      <c r="E393" t="s">
        <v>53</v>
      </c>
      <c r="F393">
        <v>3</v>
      </c>
      <c r="G393" s="1">
        <v>113971</v>
      </c>
      <c r="H393" s="1">
        <v>9117.68</v>
      </c>
      <c r="I393" s="1">
        <v>10257.39</v>
      </c>
      <c r="J393" s="1">
        <v>15955.940000000002</v>
      </c>
      <c r="K393" s="1">
        <v>42169.27</v>
      </c>
      <c r="L393" s="1">
        <v>39889.85</v>
      </c>
      <c r="M393" s="1">
        <f>SUM(Sueldos[[#This Row],[Salario Base]:[Bono General]])</f>
        <v>231361.13</v>
      </c>
      <c r="N393" s="1">
        <f>SUMPRODUCT(Sueldos[[#This Row],[Salario Base]:[Bono General]]*Porcentajes[])</f>
        <v>9231.6509999999998</v>
      </c>
      <c r="O393" s="1">
        <f>Sueldos[[#This Row],[Aumento Mexicano]]*2</f>
        <v>18463.302</v>
      </c>
      <c r="P393" s="1">
        <f>IF(Sueldos[[#This Row],[Calificación]]&gt;=4,Sueldos[[#This Row],[Aumento Mexicano]]*2,0)</f>
        <v>0</v>
      </c>
      <c r="Q393" s="1">
        <f>Sueldos[[#This Row],[Sueldo total]]*3</f>
        <v>694083.39</v>
      </c>
      <c r="R393" s="9">
        <f>(43102-Sueldos[[#This Row],[Fecha de Contratación]])/365</f>
        <v>2.2273972602739724</v>
      </c>
      <c r="S393" s="1">
        <f>Sueldos[[#This Row],[Sueldo total]]/30</f>
        <v>7712.0376666666671</v>
      </c>
      <c r="T393" s="1">
        <f>Sueldos[[#This Row],[Salario diario]]*20*Sueldos[[#This Row],[dias del año]]</f>
        <v>343555.43139726028</v>
      </c>
      <c r="U393" s="1">
        <f>Sueldos[[#This Row],[3 meses de sueldo]]+Sueldos[[#This Row],[20 dias por año]]</f>
        <v>1037638.8213972603</v>
      </c>
    </row>
    <row r="394" spans="1:21" x14ac:dyDescent="0.3">
      <c r="A394" t="s">
        <v>1254</v>
      </c>
      <c r="B394" t="s">
        <v>898</v>
      </c>
      <c r="C394" t="s">
        <v>127</v>
      </c>
      <c r="D394" s="10">
        <v>40923</v>
      </c>
      <c r="E394" t="s">
        <v>18</v>
      </c>
      <c r="F394">
        <v>3</v>
      </c>
      <c r="G394" s="1">
        <v>12785</v>
      </c>
      <c r="H394" s="1">
        <v>1150.6499999999999</v>
      </c>
      <c r="I394" s="1">
        <v>1662.05</v>
      </c>
      <c r="J394" s="1">
        <v>1534.2</v>
      </c>
      <c r="K394" s="1">
        <v>3963.35</v>
      </c>
      <c r="L394" s="1">
        <v>5114</v>
      </c>
      <c r="M394" s="1">
        <f>SUM(Sueldos[[#This Row],[Salario Base]:[Bono General]])</f>
        <v>26209.249999999996</v>
      </c>
      <c r="N394" s="1">
        <f>SUMPRODUCT(Sueldos[[#This Row],[Salario Base]:[Bono General]]*Porcentajes[])</f>
        <v>1072.6615000000002</v>
      </c>
      <c r="O394" s="1">
        <f>Sueldos[[#This Row],[Aumento Mexicano]]*2</f>
        <v>2145.3230000000003</v>
      </c>
      <c r="P394" s="1">
        <f>IF(Sueldos[[#This Row],[Calificación]]&gt;=4,Sueldos[[#This Row],[Aumento Mexicano]]*2,0)</f>
        <v>0</v>
      </c>
      <c r="Q394" s="1">
        <f>Sueldos[[#This Row],[Sueldo total]]*3</f>
        <v>78627.749999999985</v>
      </c>
      <c r="R394" s="9">
        <f>(43102-Sueldos[[#This Row],[Fecha de Contratación]])/365</f>
        <v>5.9698630136986299</v>
      </c>
      <c r="S394" s="1">
        <f>Sueldos[[#This Row],[Sueldo total]]/30</f>
        <v>873.64166666666654</v>
      </c>
      <c r="T394" s="1">
        <f>Sueldos[[#This Row],[Salario diario]]*20*Sueldos[[#This Row],[dias del año]]</f>
        <v>104310.4214611872</v>
      </c>
      <c r="U394" s="1">
        <f>Sueldos[[#This Row],[3 meses de sueldo]]+Sueldos[[#This Row],[20 dias por año]]</f>
        <v>182938.17146118719</v>
      </c>
    </row>
    <row r="395" spans="1:21" x14ac:dyDescent="0.3">
      <c r="A395" t="s">
        <v>1255</v>
      </c>
      <c r="B395" t="s">
        <v>1087</v>
      </c>
      <c r="C395" t="s">
        <v>100</v>
      </c>
      <c r="D395" s="10">
        <v>42566</v>
      </c>
      <c r="E395" t="s">
        <v>27</v>
      </c>
      <c r="F395">
        <v>3</v>
      </c>
      <c r="G395" s="1">
        <v>20125</v>
      </c>
      <c r="H395" s="1">
        <v>1610</v>
      </c>
      <c r="I395" s="1">
        <v>201.25</v>
      </c>
      <c r="J395" s="1">
        <v>603.75</v>
      </c>
      <c r="K395" s="1">
        <v>6440</v>
      </c>
      <c r="L395" s="1">
        <v>5433.75</v>
      </c>
      <c r="M395" s="1">
        <f>SUM(Sueldos[[#This Row],[Salario Base]:[Bono General]])</f>
        <v>34413.75</v>
      </c>
      <c r="N395" s="1">
        <f>SUMPRODUCT(Sueldos[[#This Row],[Salario Base]:[Bono General]]*Porcentajes[])</f>
        <v>1312.1499999999999</v>
      </c>
      <c r="O395" s="1">
        <f>Sueldos[[#This Row],[Aumento Mexicano]]*2</f>
        <v>2624.2999999999997</v>
      </c>
      <c r="P395" s="1">
        <f>IF(Sueldos[[#This Row],[Calificación]]&gt;=4,Sueldos[[#This Row],[Aumento Mexicano]]*2,0)</f>
        <v>0</v>
      </c>
      <c r="Q395" s="1">
        <f>Sueldos[[#This Row],[Sueldo total]]*3</f>
        <v>103241.25</v>
      </c>
      <c r="R395" s="9">
        <f>(43102-Sueldos[[#This Row],[Fecha de Contratación]])/365</f>
        <v>1.4684931506849315</v>
      </c>
      <c r="S395" s="1">
        <f>Sueldos[[#This Row],[Sueldo total]]/30</f>
        <v>1147.125</v>
      </c>
      <c r="T395" s="1">
        <f>Sueldos[[#This Row],[Salario diario]]*20*Sueldos[[#This Row],[dias del año]]</f>
        <v>33690.904109589042</v>
      </c>
      <c r="U395" s="1">
        <f>Sueldos[[#This Row],[3 meses de sueldo]]+Sueldos[[#This Row],[20 dias por año]]</f>
        <v>136932.15410958906</v>
      </c>
    </row>
    <row r="396" spans="1:21" x14ac:dyDescent="0.3">
      <c r="A396" t="s">
        <v>1256</v>
      </c>
      <c r="B396" t="s">
        <v>880</v>
      </c>
      <c r="C396" t="s">
        <v>170</v>
      </c>
      <c r="D396" s="10">
        <v>42890</v>
      </c>
      <c r="E396" t="s">
        <v>50</v>
      </c>
      <c r="F396">
        <v>5</v>
      </c>
      <c r="G396" s="1">
        <v>48726.25</v>
      </c>
      <c r="H396" s="1">
        <v>3410.8375000000005</v>
      </c>
      <c r="I396" s="1">
        <v>1949.05</v>
      </c>
      <c r="J396" s="1">
        <v>3898.1</v>
      </c>
      <c r="K396" s="1">
        <v>13643.350000000002</v>
      </c>
      <c r="L396" s="1">
        <v>13156.087500000001</v>
      </c>
      <c r="M396" s="1">
        <f>SUM(Sueldos[[#This Row],[Salario Base]:[Bono General]])</f>
        <v>84783.675000000017</v>
      </c>
      <c r="N396" s="1">
        <f>SUMPRODUCT(Sueldos[[#This Row],[Salario Base]:[Bono General]]*Porcentajes[])</f>
        <v>3269.5313750000005</v>
      </c>
      <c r="O396" s="1">
        <f>Sueldos[[#This Row],[Aumento Mexicano]]*2</f>
        <v>6539.062750000001</v>
      </c>
      <c r="P396" s="1">
        <f>IF(Sueldos[[#This Row],[Calificación]]&gt;=4,Sueldos[[#This Row],[Aumento Mexicano]]*2,0)</f>
        <v>6539.062750000001</v>
      </c>
      <c r="Q396" s="1">
        <f>Sueldos[[#This Row],[Sueldo total]]*3</f>
        <v>254351.02500000005</v>
      </c>
      <c r="R396" s="9">
        <f>(43102-Sueldos[[#This Row],[Fecha de Contratación]])/365</f>
        <v>0.58082191780821912</v>
      </c>
      <c r="S396" s="1">
        <f>Sueldos[[#This Row],[Sueldo total]]/30</f>
        <v>2826.1225000000004</v>
      </c>
      <c r="T396" s="1">
        <f>Sueldos[[#This Row],[Salario diario]]*20*Sueldos[[#This Row],[dias del año]]</f>
        <v>32829.477808219184</v>
      </c>
      <c r="U396" s="1">
        <f>Sueldos[[#This Row],[3 meses de sueldo]]+Sueldos[[#This Row],[20 dias por año]]</f>
        <v>287180.50280821923</v>
      </c>
    </row>
    <row r="397" spans="1:21" x14ac:dyDescent="0.3">
      <c r="A397" t="s">
        <v>1257</v>
      </c>
      <c r="B397" t="s">
        <v>898</v>
      </c>
      <c r="C397" t="s">
        <v>46</v>
      </c>
      <c r="D397" s="10">
        <v>42405</v>
      </c>
      <c r="E397" t="s">
        <v>50</v>
      </c>
      <c r="F397">
        <v>3</v>
      </c>
      <c r="G397" s="1">
        <v>44651</v>
      </c>
      <c r="H397" s="1">
        <v>2679.06</v>
      </c>
      <c r="I397" s="1">
        <v>6251.14</v>
      </c>
      <c r="J397" s="1">
        <v>6251.14</v>
      </c>
      <c r="K397" s="1">
        <v>16967.38</v>
      </c>
      <c r="L397" s="1">
        <v>12948.789999999999</v>
      </c>
      <c r="M397" s="1">
        <f>SUM(Sueldos[[#This Row],[Salario Base]:[Bono General]])</f>
        <v>89748.51</v>
      </c>
      <c r="N397" s="1">
        <f>SUMPRODUCT(Sueldos[[#This Row],[Salario Base]:[Bono General]]*Porcentajes[])</f>
        <v>3478.3128999999999</v>
      </c>
      <c r="O397" s="1">
        <f>Sueldos[[#This Row],[Aumento Mexicano]]*2</f>
        <v>6956.6257999999998</v>
      </c>
      <c r="P397" s="1">
        <f>IF(Sueldos[[#This Row],[Calificación]]&gt;=4,Sueldos[[#This Row],[Aumento Mexicano]]*2,0)</f>
        <v>0</v>
      </c>
      <c r="Q397" s="1">
        <f>Sueldos[[#This Row],[Sueldo total]]*3</f>
        <v>269245.52999999997</v>
      </c>
      <c r="R397" s="9">
        <f>(43102-Sueldos[[#This Row],[Fecha de Contratación]])/365</f>
        <v>1.9095890410958904</v>
      </c>
      <c r="S397" s="1">
        <f>Sueldos[[#This Row],[Sueldo total]]/30</f>
        <v>2991.6169999999997</v>
      </c>
      <c r="T397" s="1">
        <f>Sueldos[[#This Row],[Salario diario]]*20*Sueldos[[#This Row],[dias del año]]</f>
        <v>114255.18076712328</v>
      </c>
      <c r="U397" s="1">
        <f>Sueldos[[#This Row],[3 meses de sueldo]]+Sueldos[[#This Row],[20 dias por año]]</f>
        <v>383500.71076712327</v>
      </c>
    </row>
    <row r="398" spans="1:21" x14ac:dyDescent="0.3">
      <c r="A398" t="s">
        <v>1258</v>
      </c>
      <c r="B398" t="s">
        <v>909</v>
      </c>
      <c r="C398" t="s">
        <v>323</v>
      </c>
      <c r="D398" s="10">
        <v>41066</v>
      </c>
      <c r="E398" t="s">
        <v>15</v>
      </c>
      <c r="F398">
        <v>4</v>
      </c>
      <c r="G398" s="1">
        <v>33734.800000000003</v>
      </c>
      <c r="H398" s="1">
        <v>2024.0880000000002</v>
      </c>
      <c r="I398" s="1">
        <v>2024.0880000000002</v>
      </c>
      <c r="J398" s="1">
        <v>1012.0440000000001</v>
      </c>
      <c r="K398" s="1">
        <v>8771.0480000000007</v>
      </c>
      <c r="L398" s="1">
        <v>12819.224000000002</v>
      </c>
      <c r="M398" s="1">
        <f>SUM(Sueldos[[#This Row],[Salario Base]:[Bono General]])</f>
        <v>60385.292000000016</v>
      </c>
      <c r="N398" s="1">
        <f>SUMPRODUCT(Sueldos[[#This Row],[Salario Base]:[Bono General]]*Porcentajes[])</f>
        <v>2425.5321200000003</v>
      </c>
      <c r="O398" s="1">
        <f>Sueldos[[#This Row],[Aumento Mexicano]]*2</f>
        <v>4851.0642400000006</v>
      </c>
      <c r="P398" s="1">
        <f>IF(Sueldos[[#This Row],[Calificación]]&gt;=4,Sueldos[[#This Row],[Aumento Mexicano]]*2,0)</f>
        <v>4851.0642400000006</v>
      </c>
      <c r="Q398" s="1">
        <f>Sueldos[[#This Row],[Sueldo total]]*3</f>
        <v>181155.87600000005</v>
      </c>
      <c r="R398" s="9">
        <f>(43102-Sueldos[[#This Row],[Fecha de Contratación]])/365</f>
        <v>5.5780821917808217</v>
      </c>
      <c r="S398" s="1">
        <f>Sueldos[[#This Row],[Sueldo total]]/30</f>
        <v>2012.8430666666673</v>
      </c>
      <c r="T398" s="1">
        <f>Sueldos[[#This Row],[Salario diario]]*20*Sueldos[[#This Row],[dias del año]]</f>
        <v>224556.08130045669</v>
      </c>
      <c r="U398" s="1">
        <f>Sueldos[[#This Row],[3 meses de sueldo]]+Sueldos[[#This Row],[20 dias por año]]</f>
        <v>405711.95730045671</v>
      </c>
    </row>
    <row r="399" spans="1:21" x14ac:dyDescent="0.3">
      <c r="A399" t="s">
        <v>1259</v>
      </c>
      <c r="B399" t="s">
        <v>880</v>
      </c>
      <c r="C399" t="s">
        <v>98</v>
      </c>
      <c r="D399" s="10">
        <v>40813</v>
      </c>
      <c r="E399" t="s">
        <v>18</v>
      </c>
      <c r="F399">
        <v>3</v>
      </c>
      <c r="G399" s="1">
        <v>13345</v>
      </c>
      <c r="H399" s="1">
        <v>1067.5999999999999</v>
      </c>
      <c r="I399" s="1">
        <v>934.15000000000009</v>
      </c>
      <c r="J399" s="1">
        <v>1067.5999999999999</v>
      </c>
      <c r="K399" s="1">
        <v>3336.25</v>
      </c>
      <c r="L399" s="1">
        <v>4537.3</v>
      </c>
      <c r="M399" s="1">
        <f>SUM(Sueldos[[#This Row],[Salario Base]:[Bono General]])</f>
        <v>24287.899999999998</v>
      </c>
      <c r="N399" s="1">
        <f>SUMPRODUCT(Sueldos[[#This Row],[Salario Base]:[Bono General]]*Porcentajes[])</f>
        <v>972.85050000000001</v>
      </c>
      <c r="O399" s="1">
        <f>Sueldos[[#This Row],[Aumento Mexicano]]*2</f>
        <v>1945.701</v>
      </c>
      <c r="P399" s="1">
        <f>IF(Sueldos[[#This Row],[Calificación]]&gt;=4,Sueldos[[#This Row],[Aumento Mexicano]]*2,0)</f>
        <v>0</v>
      </c>
      <c r="Q399" s="1">
        <f>Sueldos[[#This Row],[Sueldo total]]*3</f>
        <v>72863.7</v>
      </c>
      <c r="R399" s="9">
        <f>(43102-Sueldos[[#This Row],[Fecha de Contratación]])/365</f>
        <v>6.2712328767123289</v>
      </c>
      <c r="S399" s="1">
        <f>Sueldos[[#This Row],[Sueldo total]]/30</f>
        <v>809.59666666666658</v>
      </c>
      <c r="T399" s="1">
        <f>Sueldos[[#This Row],[Salario diario]]*20*Sueldos[[#This Row],[dias del año]]</f>
        <v>101543.38465753423</v>
      </c>
      <c r="U399" s="1">
        <f>Sueldos[[#This Row],[3 meses de sueldo]]+Sueldos[[#This Row],[20 dias por año]]</f>
        <v>174407.08465753423</v>
      </c>
    </row>
    <row r="400" spans="1:21" x14ac:dyDescent="0.3">
      <c r="A400" t="s">
        <v>1260</v>
      </c>
      <c r="B400" t="s">
        <v>898</v>
      </c>
      <c r="C400" t="s">
        <v>273</v>
      </c>
      <c r="D400" s="10">
        <v>41445</v>
      </c>
      <c r="E400" t="s">
        <v>18</v>
      </c>
      <c r="F400">
        <v>3</v>
      </c>
      <c r="G400" s="1">
        <v>9817</v>
      </c>
      <c r="H400" s="1">
        <v>981.7</v>
      </c>
      <c r="I400" s="1">
        <v>98.17</v>
      </c>
      <c r="J400" s="1">
        <v>1472.55</v>
      </c>
      <c r="K400" s="1">
        <v>2748.76</v>
      </c>
      <c r="L400" s="1">
        <v>3632.29</v>
      </c>
      <c r="M400" s="1">
        <f>SUM(Sueldos[[#This Row],[Salario Base]:[Bono General]])</f>
        <v>18750.47</v>
      </c>
      <c r="N400" s="1">
        <f>SUMPRODUCT(Sueldos[[#This Row],[Salario Base]:[Bono General]]*Porcentajes[])</f>
        <v>767.68939999999998</v>
      </c>
      <c r="O400" s="1">
        <f>Sueldos[[#This Row],[Aumento Mexicano]]*2</f>
        <v>1535.3788</v>
      </c>
      <c r="P400" s="1">
        <f>IF(Sueldos[[#This Row],[Calificación]]&gt;=4,Sueldos[[#This Row],[Aumento Mexicano]]*2,0)</f>
        <v>0</v>
      </c>
      <c r="Q400" s="1">
        <f>Sueldos[[#This Row],[Sueldo total]]*3</f>
        <v>56251.41</v>
      </c>
      <c r="R400" s="9">
        <f>(43102-Sueldos[[#This Row],[Fecha de Contratación]])/365</f>
        <v>4.5397260273972604</v>
      </c>
      <c r="S400" s="1">
        <f>Sueldos[[#This Row],[Sueldo total]]/30</f>
        <v>625.01566666666668</v>
      </c>
      <c r="T400" s="1">
        <f>Sueldos[[#This Row],[Salario diario]]*20*Sueldos[[#This Row],[dias del año]]</f>
        <v>56747.997789954337</v>
      </c>
      <c r="U400" s="1">
        <f>Sueldos[[#This Row],[3 meses de sueldo]]+Sueldos[[#This Row],[20 dias por año]]</f>
        <v>112999.40778995433</v>
      </c>
    </row>
    <row r="401" spans="1:21" x14ac:dyDescent="0.3">
      <c r="A401" t="s">
        <v>1029</v>
      </c>
      <c r="B401" t="s">
        <v>880</v>
      </c>
      <c r="C401" t="s">
        <v>22</v>
      </c>
      <c r="D401" s="10">
        <v>42644</v>
      </c>
      <c r="E401" t="s">
        <v>18</v>
      </c>
      <c r="F401">
        <v>4</v>
      </c>
      <c r="G401" s="1">
        <v>11765.6</v>
      </c>
      <c r="H401" s="1">
        <v>1058.904</v>
      </c>
      <c r="I401" s="1">
        <v>1647.1840000000002</v>
      </c>
      <c r="J401" s="1">
        <v>235.31200000000001</v>
      </c>
      <c r="K401" s="1">
        <v>4470.9279999999999</v>
      </c>
      <c r="L401" s="1">
        <v>3647.3360000000002</v>
      </c>
      <c r="M401" s="1">
        <f>SUM(Sueldos[[#This Row],[Salario Base]:[Bono General]])</f>
        <v>22825.263999999999</v>
      </c>
      <c r="N401" s="1">
        <f>SUMPRODUCT(Sueldos[[#This Row],[Salario Base]:[Bono General]]*Porcentajes[])</f>
        <v>883.59656000000007</v>
      </c>
      <c r="O401" s="1">
        <f>Sueldos[[#This Row],[Aumento Mexicano]]*2</f>
        <v>1767.1931200000001</v>
      </c>
      <c r="P401" s="1">
        <f>IF(Sueldos[[#This Row],[Calificación]]&gt;=4,Sueldos[[#This Row],[Aumento Mexicano]]*2,0)</f>
        <v>1767.1931200000001</v>
      </c>
      <c r="Q401" s="1">
        <f>Sueldos[[#This Row],[Sueldo total]]*3</f>
        <v>68475.792000000001</v>
      </c>
      <c r="R401" s="9">
        <f>(43102-Sueldos[[#This Row],[Fecha de Contratación]])/365</f>
        <v>1.2547945205479452</v>
      </c>
      <c r="S401" s="1">
        <f>Sueldos[[#This Row],[Sueldo total]]/30</f>
        <v>760.84213333333332</v>
      </c>
      <c r="T401" s="1">
        <f>Sueldos[[#This Row],[Salario diario]]*20*Sueldos[[#This Row],[dias del año]]</f>
        <v>19094.010798173516</v>
      </c>
      <c r="U401" s="1">
        <f>Sueldos[[#This Row],[3 meses de sueldo]]+Sueldos[[#This Row],[20 dias por año]]</f>
        <v>87569.802798173521</v>
      </c>
    </row>
    <row r="402" spans="1:21" x14ac:dyDescent="0.3">
      <c r="A402" t="s">
        <v>1261</v>
      </c>
      <c r="B402" t="s">
        <v>880</v>
      </c>
      <c r="C402" t="s">
        <v>129</v>
      </c>
      <c r="D402" s="10">
        <v>41203</v>
      </c>
      <c r="E402" t="s">
        <v>27</v>
      </c>
      <c r="F402">
        <v>4</v>
      </c>
      <c r="G402" s="1">
        <v>21797.600000000002</v>
      </c>
      <c r="H402" s="1">
        <v>1525.8320000000003</v>
      </c>
      <c r="I402" s="1">
        <v>1307.856</v>
      </c>
      <c r="J402" s="1">
        <v>2179.7600000000002</v>
      </c>
      <c r="K402" s="1">
        <v>6757.2560000000003</v>
      </c>
      <c r="L402" s="1">
        <v>6975.2320000000009</v>
      </c>
      <c r="M402" s="1">
        <f>SUM(Sueldos[[#This Row],[Salario Base]:[Bono General]])</f>
        <v>40543.536000000007</v>
      </c>
      <c r="N402" s="1">
        <f>SUMPRODUCT(Sueldos[[#This Row],[Salario Base]:[Bono General]]*Porcentajes[])</f>
        <v>1597.7640800000004</v>
      </c>
      <c r="O402" s="1">
        <f>Sueldos[[#This Row],[Aumento Mexicano]]*2</f>
        <v>3195.5281600000008</v>
      </c>
      <c r="P402" s="1">
        <f>IF(Sueldos[[#This Row],[Calificación]]&gt;=4,Sueldos[[#This Row],[Aumento Mexicano]]*2,0)</f>
        <v>3195.5281600000008</v>
      </c>
      <c r="Q402" s="1">
        <f>Sueldos[[#This Row],[Sueldo total]]*3</f>
        <v>121630.60800000002</v>
      </c>
      <c r="R402" s="9">
        <f>(43102-Sueldos[[#This Row],[Fecha de Contratación]])/365</f>
        <v>5.2027397260273975</v>
      </c>
      <c r="S402" s="1">
        <f>Sueldos[[#This Row],[Sueldo total]]/30</f>
        <v>1351.4512000000002</v>
      </c>
      <c r="T402" s="1">
        <f>Sueldos[[#This Row],[Salario diario]]*20*Sueldos[[#This Row],[dias del año]]</f>
        <v>140624.97692054798</v>
      </c>
      <c r="U402" s="1">
        <f>Sueldos[[#This Row],[3 meses de sueldo]]+Sueldos[[#This Row],[20 dias por año]]</f>
        <v>262255.58492054802</v>
      </c>
    </row>
    <row r="403" spans="1:21" x14ac:dyDescent="0.3">
      <c r="A403" t="s">
        <v>1262</v>
      </c>
      <c r="B403" t="s">
        <v>883</v>
      </c>
      <c r="C403" t="s">
        <v>110</v>
      </c>
      <c r="D403" s="10">
        <v>42451</v>
      </c>
      <c r="E403" t="s">
        <v>18</v>
      </c>
      <c r="F403">
        <v>4</v>
      </c>
      <c r="G403" s="1">
        <v>8808.8000000000011</v>
      </c>
      <c r="H403" s="1">
        <v>880.88000000000011</v>
      </c>
      <c r="I403" s="1">
        <v>704.70400000000006</v>
      </c>
      <c r="J403" s="1">
        <v>880.88000000000011</v>
      </c>
      <c r="K403" s="1">
        <v>2730.7280000000005</v>
      </c>
      <c r="L403" s="1">
        <v>2906.9040000000005</v>
      </c>
      <c r="M403" s="1">
        <f>SUM(Sueldos[[#This Row],[Salario Base]:[Bono General]])</f>
        <v>16912.896000000001</v>
      </c>
      <c r="N403" s="1">
        <f>SUMPRODUCT(Sueldos[[#This Row],[Salario Base]:[Bono General]]*Porcentajes[])</f>
        <v>674.75408000000016</v>
      </c>
      <c r="O403" s="1">
        <f>Sueldos[[#This Row],[Aumento Mexicano]]*2</f>
        <v>1349.5081600000003</v>
      </c>
      <c r="P403" s="1">
        <f>IF(Sueldos[[#This Row],[Calificación]]&gt;=4,Sueldos[[#This Row],[Aumento Mexicano]]*2,0)</f>
        <v>1349.5081600000003</v>
      </c>
      <c r="Q403" s="1">
        <f>Sueldos[[#This Row],[Sueldo total]]*3</f>
        <v>50738.688000000002</v>
      </c>
      <c r="R403" s="9">
        <f>(43102-Sueldos[[#This Row],[Fecha de Contratación]])/365</f>
        <v>1.7835616438356163</v>
      </c>
      <c r="S403" s="1">
        <f>Sueldos[[#This Row],[Sueldo total]]/30</f>
        <v>563.76319999999998</v>
      </c>
      <c r="T403" s="1">
        <f>Sueldos[[#This Row],[Salario diario]]*20*Sueldos[[#This Row],[dias del año]]</f>
        <v>20110.128394520547</v>
      </c>
      <c r="U403" s="1">
        <f>Sueldos[[#This Row],[3 meses de sueldo]]+Sueldos[[#This Row],[20 dias por año]]</f>
        <v>70848.816394520545</v>
      </c>
    </row>
    <row r="404" spans="1:21" x14ac:dyDescent="0.3">
      <c r="A404" t="s">
        <v>680</v>
      </c>
      <c r="B404" t="s">
        <v>880</v>
      </c>
      <c r="C404" t="s">
        <v>52</v>
      </c>
      <c r="D404" s="10">
        <v>42341</v>
      </c>
      <c r="E404" t="s">
        <v>15</v>
      </c>
      <c r="F404">
        <v>4</v>
      </c>
      <c r="G404" s="1">
        <v>27797.000000000004</v>
      </c>
      <c r="H404" s="1">
        <v>1667.8200000000002</v>
      </c>
      <c r="I404" s="1">
        <v>3057.6700000000005</v>
      </c>
      <c r="J404" s="1">
        <v>277.97000000000003</v>
      </c>
      <c r="K404" s="1">
        <v>9173.010000000002</v>
      </c>
      <c r="L404" s="1">
        <v>10006.92</v>
      </c>
      <c r="M404" s="1">
        <f>SUM(Sueldos[[#This Row],[Salario Base]:[Bono General]])</f>
        <v>51980.390000000007</v>
      </c>
      <c r="N404" s="1">
        <f>SUMPRODUCT(Sueldos[[#This Row],[Salario Base]:[Bono General]]*Porcentajes[])</f>
        <v>2045.8592000000001</v>
      </c>
      <c r="O404" s="1">
        <f>Sueldos[[#This Row],[Aumento Mexicano]]*2</f>
        <v>4091.7184000000002</v>
      </c>
      <c r="P404" s="1">
        <f>IF(Sueldos[[#This Row],[Calificación]]&gt;=4,Sueldos[[#This Row],[Aumento Mexicano]]*2,0)</f>
        <v>4091.7184000000002</v>
      </c>
      <c r="Q404" s="1">
        <f>Sueldos[[#This Row],[Sueldo total]]*3</f>
        <v>155941.17000000001</v>
      </c>
      <c r="R404" s="9">
        <f>(43102-Sueldos[[#This Row],[Fecha de Contratación]])/365</f>
        <v>2.0849315068493151</v>
      </c>
      <c r="S404" s="1">
        <f>Sueldos[[#This Row],[Sueldo total]]/30</f>
        <v>1732.6796666666669</v>
      </c>
      <c r="T404" s="1">
        <f>Sueldos[[#This Row],[Salario diario]]*20*Sueldos[[#This Row],[dias del año]]</f>
        <v>72250.368566210062</v>
      </c>
      <c r="U404" s="1">
        <f>Sueldos[[#This Row],[3 meses de sueldo]]+Sueldos[[#This Row],[20 dias por año]]</f>
        <v>228191.53856621007</v>
      </c>
    </row>
    <row r="405" spans="1:21" x14ac:dyDescent="0.3">
      <c r="A405" t="s">
        <v>250</v>
      </c>
      <c r="B405" t="s">
        <v>883</v>
      </c>
      <c r="C405" t="s">
        <v>605</v>
      </c>
      <c r="D405" s="10">
        <v>41589</v>
      </c>
      <c r="E405" t="s">
        <v>50</v>
      </c>
      <c r="F405">
        <v>2</v>
      </c>
      <c r="G405" s="1">
        <v>27348.3</v>
      </c>
      <c r="H405" s="1">
        <v>2461.3469999999998</v>
      </c>
      <c r="I405" s="1">
        <v>2461.3469999999998</v>
      </c>
      <c r="J405" s="1">
        <v>4102.2449999999999</v>
      </c>
      <c r="K405" s="1">
        <v>8204.49</v>
      </c>
      <c r="L405" s="1">
        <v>10665.837</v>
      </c>
      <c r="M405" s="1">
        <f>SUM(Sueldos[[#This Row],[Salario Base]:[Bono General]])</f>
        <v>55243.565999999999</v>
      </c>
      <c r="N405" s="1">
        <f>SUMPRODUCT(Sueldos[[#This Row],[Salario Base]:[Bono General]]*Porcentajes[])</f>
        <v>2264.4392399999997</v>
      </c>
      <c r="O405" s="1">
        <f>Sueldos[[#This Row],[Aumento Mexicano]]*2</f>
        <v>4528.8784799999994</v>
      </c>
      <c r="P405" s="1">
        <f>IF(Sueldos[[#This Row],[Calificación]]&gt;=4,Sueldos[[#This Row],[Aumento Mexicano]]*2,0)</f>
        <v>0</v>
      </c>
      <c r="Q405" s="1">
        <f>Sueldos[[#This Row],[Sueldo total]]*3</f>
        <v>165730.698</v>
      </c>
      <c r="R405" s="9">
        <f>(43102-Sueldos[[#This Row],[Fecha de Contratación]])/365</f>
        <v>4.1452054794520548</v>
      </c>
      <c r="S405" s="1">
        <f>Sueldos[[#This Row],[Sueldo total]]/30</f>
        <v>1841.4521999999999</v>
      </c>
      <c r="T405" s="1">
        <f>Sueldos[[#This Row],[Salario diario]]*20*Sueldos[[#This Row],[dias del año]]</f>
        <v>152663.95499178083</v>
      </c>
      <c r="U405" s="1">
        <f>Sueldos[[#This Row],[3 meses de sueldo]]+Sueldos[[#This Row],[20 dias por año]]</f>
        <v>318394.65299178084</v>
      </c>
    </row>
    <row r="406" spans="1:21" x14ac:dyDescent="0.3">
      <c r="A406" t="s">
        <v>1263</v>
      </c>
      <c r="B406" t="s">
        <v>898</v>
      </c>
      <c r="C406" t="s">
        <v>248</v>
      </c>
      <c r="D406" s="10">
        <v>41096</v>
      </c>
      <c r="E406" t="s">
        <v>27</v>
      </c>
      <c r="F406">
        <v>2</v>
      </c>
      <c r="G406" s="1">
        <v>17733.600000000002</v>
      </c>
      <c r="H406" s="1">
        <v>1064.0160000000001</v>
      </c>
      <c r="I406" s="1">
        <v>2660.0400000000004</v>
      </c>
      <c r="J406" s="1">
        <v>177.33600000000001</v>
      </c>
      <c r="K406" s="1">
        <v>5497.4160000000011</v>
      </c>
      <c r="L406" s="1">
        <v>6029.4240000000009</v>
      </c>
      <c r="M406" s="1">
        <f>SUM(Sueldos[[#This Row],[Salario Base]:[Bono General]])</f>
        <v>33161.832000000002</v>
      </c>
      <c r="N406" s="1">
        <f>SUMPRODUCT(Sueldos[[#This Row],[Salario Base]:[Bono General]]*Porcentajes[])</f>
        <v>1298.0995200000002</v>
      </c>
      <c r="O406" s="1">
        <f>Sueldos[[#This Row],[Aumento Mexicano]]*2</f>
        <v>2596.1990400000004</v>
      </c>
      <c r="P406" s="1">
        <f>IF(Sueldos[[#This Row],[Calificación]]&gt;=4,Sueldos[[#This Row],[Aumento Mexicano]]*2,0)</f>
        <v>0</v>
      </c>
      <c r="Q406" s="1">
        <f>Sueldos[[#This Row],[Sueldo total]]*3</f>
        <v>99485.496000000014</v>
      </c>
      <c r="R406" s="9">
        <f>(43102-Sueldos[[#This Row],[Fecha de Contratación]])/365</f>
        <v>5.4958904109589044</v>
      </c>
      <c r="S406" s="1">
        <f>Sueldos[[#This Row],[Sueldo total]]/30</f>
        <v>1105.3944000000001</v>
      </c>
      <c r="T406" s="1">
        <f>Sueldos[[#This Row],[Salario diario]]*20*Sueldos[[#This Row],[dias del año]]</f>
        <v>121502.52966575345</v>
      </c>
      <c r="U406" s="1">
        <f>Sueldos[[#This Row],[3 meses de sueldo]]+Sueldos[[#This Row],[20 dias por año]]</f>
        <v>220988.02566575346</v>
      </c>
    </row>
    <row r="407" spans="1:21" x14ac:dyDescent="0.3">
      <c r="A407" t="s">
        <v>1264</v>
      </c>
      <c r="B407" t="s">
        <v>1087</v>
      </c>
      <c r="C407" t="s">
        <v>38</v>
      </c>
      <c r="D407" s="10">
        <v>42819</v>
      </c>
      <c r="E407" t="s">
        <v>18</v>
      </c>
      <c r="F407">
        <v>2</v>
      </c>
      <c r="G407" s="1">
        <v>9050.4</v>
      </c>
      <c r="H407" s="1">
        <v>724.03200000000004</v>
      </c>
      <c r="I407" s="1">
        <v>543.024</v>
      </c>
      <c r="J407" s="1">
        <v>814.53599999999994</v>
      </c>
      <c r="K407" s="1">
        <v>2805.6239999999998</v>
      </c>
      <c r="L407" s="1">
        <v>3167.64</v>
      </c>
      <c r="M407" s="1">
        <f>SUM(Sueldos[[#This Row],[Salario Base]:[Bono General]])</f>
        <v>17105.255999999998</v>
      </c>
      <c r="N407" s="1">
        <f>SUMPRODUCT(Sueldos[[#This Row],[Salario Base]:[Bono General]]*Porcentajes[])</f>
        <v>683.30520000000001</v>
      </c>
      <c r="O407" s="1">
        <f>Sueldos[[#This Row],[Aumento Mexicano]]*2</f>
        <v>1366.6104</v>
      </c>
      <c r="P407" s="1">
        <f>IF(Sueldos[[#This Row],[Calificación]]&gt;=4,Sueldos[[#This Row],[Aumento Mexicano]]*2,0)</f>
        <v>0</v>
      </c>
      <c r="Q407" s="1">
        <f>Sueldos[[#This Row],[Sueldo total]]*3</f>
        <v>51315.767999999996</v>
      </c>
      <c r="R407" s="9">
        <f>(43102-Sueldos[[#This Row],[Fecha de Contratación]])/365</f>
        <v>0.77534246575342469</v>
      </c>
      <c r="S407" s="1">
        <f>Sueldos[[#This Row],[Sueldo total]]/30</f>
        <v>570.1751999999999</v>
      </c>
      <c r="T407" s="1">
        <f>Sueldos[[#This Row],[Salario diario]]*20*Sueldos[[#This Row],[dias del año]]</f>
        <v>8841.620909589039</v>
      </c>
      <c r="U407" s="1">
        <f>Sueldos[[#This Row],[3 meses de sueldo]]+Sueldos[[#This Row],[20 dias por año]]</f>
        <v>60157.388909589034</v>
      </c>
    </row>
    <row r="408" spans="1:21" x14ac:dyDescent="0.3">
      <c r="A408" t="s">
        <v>1265</v>
      </c>
      <c r="B408" t="s">
        <v>898</v>
      </c>
      <c r="C408" t="s">
        <v>168</v>
      </c>
      <c r="D408" s="10">
        <v>42159</v>
      </c>
      <c r="E408" t="s">
        <v>15</v>
      </c>
      <c r="F408">
        <v>2</v>
      </c>
      <c r="G408" s="1">
        <v>29034</v>
      </c>
      <c r="H408" s="1">
        <v>1742.04</v>
      </c>
      <c r="I408" s="1">
        <v>4355.0999999999995</v>
      </c>
      <c r="J408" s="1">
        <v>2032.38</v>
      </c>
      <c r="K408" s="1">
        <v>10452.24</v>
      </c>
      <c r="L408" s="1">
        <v>10161.9</v>
      </c>
      <c r="M408" s="1">
        <f>SUM(Sueldos[[#This Row],[Salario Base]:[Bono General]])</f>
        <v>57777.659999999996</v>
      </c>
      <c r="N408" s="1">
        <f>SUMPRODUCT(Sueldos[[#This Row],[Salario Base]:[Bono General]]*Porcentajes[])</f>
        <v>2276.2655999999997</v>
      </c>
      <c r="O408" s="1">
        <f>Sueldos[[#This Row],[Aumento Mexicano]]*2</f>
        <v>4552.5311999999994</v>
      </c>
      <c r="P408" s="1">
        <f>IF(Sueldos[[#This Row],[Calificación]]&gt;=4,Sueldos[[#This Row],[Aumento Mexicano]]*2,0)</f>
        <v>0</v>
      </c>
      <c r="Q408" s="1">
        <f>Sueldos[[#This Row],[Sueldo total]]*3</f>
        <v>173332.97999999998</v>
      </c>
      <c r="R408" s="9">
        <f>(43102-Sueldos[[#This Row],[Fecha de Contratación]])/365</f>
        <v>2.5835616438356164</v>
      </c>
      <c r="S408" s="1">
        <f>Sueldos[[#This Row],[Sueldo total]]/30</f>
        <v>1925.9219999999998</v>
      </c>
      <c r="T408" s="1">
        <f>Sueldos[[#This Row],[Salario diario]]*20*Sueldos[[#This Row],[dias del año]]</f>
        <v>99514.764164383552</v>
      </c>
      <c r="U408" s="1">
        <f>Sueldos[[#This Row],[3 meses de sueldo]]+Sueldos[[#This Row],[20 dias por año]]</f>
        <v>272847.7441643835</v>
      </c>
    </row>
    <row r="409" spans="1:21" x14ac:dyDescent="0.3">
      <c r="A409" t="s">
        <v>1266</v>
      </c>
      <c r="B409" t="s">
        <v>880</v>
      </c>
      <c r="C409" t="s">
        <v>160</v>
      </c>
      <c r="D409" s="10">
        <v>41782</v>
      </c>
      <c r="E409" t="s">
        <v>18</v>
      </c>
      <c r="F409">
        <v>1</v>
      </c>
      <c r="G409" s="1">
        <v>6970.5</v>
      </c>
      <c r="H409" s="1">
        <v>487.93500000000006</v>
      </c>
      <c r="I409" s="1">
        <v>209.11499999999998</v>
      </c>
      <c r="J409" s="1">
        <v>975.87000000000012</v>
      </c>
      <c r="K409" s="1">
        <v>2718.4949999999999</v>
      </c>
      <c r="L409" s="1">
        <v>1812.3300000000002</v>
      </c>
      <c r="M409" s="1">
        <f>SUM(Sueldos[[#This Row],[Salario Base]:[Bono General]])</f>
        <v>13174.245000000001</v>
      </c>
      <c r="N409" s="1">
        <f>SUMPRODUCT(Sueldos[[#This Row],[Salario Base]:[Bono General]]*Porcentajes[])</f>
        <v>503.96715</v>
      </c>
      <c r="O409" s="1">
        <f>Sueldos[[#This Row],[Aumento Mexicano]]*2</f>
        <v>1007.9343</v>
      </c>
      <c r="P409" s="1">
        <f>IF(Sueldos[[#This Row],[Calificación]]&gt;=4,Sueldos[[#This Row],[Aumento Mexicano]]*2,0)</f>
        <v>0</v>
      </c>
      <c r="Q409" s="1">
        <f>Sueldos[[#This Row],[Sueldo total]]*3</f>
        <v>39522.735000000001</v>
      </c>
      <c r="R409" s="9">
        <f>(43102-Sueldos[[#This Row],[Fecha de Contratación]])/365</f>
        <v>3.6164383561643834</v>
      </c>
      <c r="S409" s="1">
        <f>Sueldos[[#This Row],[Sueldo total]]/30</f>
        <v>439.14150000000001</v>
      </c>
      <c r="T409" s="1">
        <f>Sueldos[[#This Row],[Salario diario]]*20*Sueldos[[#This Row],[dias del año]]</f>
        <v>31762.56328767123</v>
      </c>
      <c r="U409" s="1">
        <f>Sueldos[[#This Row],[3 meses de sueldo]]+Sueldos[[#This Row],[20 dias por año]]</f>
        <v>71285.298287671234</v>
      </c>
    </row>
    <row r="410" spans="1:21" x14ac:dyDescent="0.3">
      <c r="A410" t="s">
        <v>1267</v>
      </c>
      <c r="B410" t="s">
        <v>926</v>
      </c>
      <c r="C410" t="s">
        <v>59</v>
      </c>
      <c r="D410" s="10">
        <v>42020</v>
      </c>
      <c r="E410" t="s">
        <v>18</v>
      </c>
      <c r="F410">
        <v>3</v>
      </c>
      <c r="G410" s="1">
        <v>9243</v>
      </c>
      <c r="H410" s="1">
        <v>554.57999999999993</v>
      </c>
      <c r="I410" s="1">
        <v>277.28999999999996</v>
      </c>
      <c r="J410" s="1">
        <v>831.87</v>
      </c>
      <c r="K410" s="1">
        <v>2957.76</v>
      </c>
      <c r="L410" s="1">
        <v>3697.2000000000003</v>
      </c>
      <c r="M410" s="1">
        <f>SUM(Sueldos[[#This Row],[Salario Base]:[Bono General]])</f>
        <v>17561.7</v>
      </c>
      <c r="N410" s="1">
        <f>SUMPRODUCT(Sueldos[[#This Row],[Salario Base]:[Bono General]]*Porcentajes[])</f>
        <v>710.78669999999988</v>
      </c>
      <c r="O410" s="1">
        <f>Sueldos[[#This Row],[Aumento Mexicano]]*2</f>
        <v>1421.5733999999998</v>
      </c>
      <c r="P410" s="1">
        <f>IF(Sueldos[[#This Row],[Calificación]]&gt;=4,Sueldos[[#This Row],[Aumento Mexicano]]*2,0)</f>
        <v>0</v>
      </c>
      <c r="Q410" s="1">
        <f>Sueldos[[#This Row],[Sueldo total]]*3</f>
        <v>52685.100000000006</v>
      </c>
      <c r="R410" s="9">
        <f>(43102-Sueldos[[#This Row],[Fecha de Contratación]])/365</f>
        <v>2.9643835616438357</v>
      </c>
      <c r="S410" s="1">
        <f>Sueldos[[#This Row],[Sueldo total]]/30</f>
        <v>585.39</v>
      </c>
      <c r="T410" s="1">
        <f>Sueldos[[#This Row],[Salario diario]]*20*Sueldos[[#This Row],[dias del año]]</f>
        <v>34706.409863013694</v>
      </c>
      <c r="U410" s="1">
        <f>Sueldos[[#This Row],[3 meses de sueldo]]+Sueldos[[#This Row],[20 dias por año]]</f>
        <v>87391.509863013693</v>
      </c>
    </row>
    <row r="411" spans="1:21" x14ac:dyDescent="0.3">
      <c r="A411" t="s">
        <v>1268</v>
      </c>
      <c r="B411" t="s">
        <v>1087</v>
      </c>
      <c r="C411" t="s">
        <v>182</v>
      </c>
      <c r="D411" s="10">
        <v>40744</v>
      </c>
      <c r="E411" t="s">
        <v>27</v>
      </c>
      <c r="F411">
        <v>3</v>
      </c>
      <c r="G411" s="1">
        <v>22470</v>
      </c>
      <c r="H411" s="1">
        <v>1797.6000000000001</v>
      </c>
      <c r="I411" s="1">
        <v>1348.2</v>
      </c>
      <c r="J411" s="1">
        <v>898.80000000000007</v>
      </c>
      <c r="K411" s="1">
        <v>6741</v>
      </c>
      <c r="L411" s="1">
        <v>7864.4999999999991</v>
      </c>
      <c r="M411" s="1">
        <f>SUM(Sueldos[[#This Row],[Salario Base]:[Bono General]])</f>
        <v>41120.1</v>
      </c>
      <c r="N411" s="1">
        <f>SUMPRODUCT(Sueldos[[#This Row],[Salario Base]:[Bono General]]*Porcentajes[])</f>
        <v>1633.569</v>
      </c>
      <c r="O411" s="1">
        <f>Sueldos[[#This Row],[Aumento Mexicano]]*2</f>
        <v>3267.1379999999999</v>
      </c>
      <c r="P411" s="1">
        <f>IF(Sueldos[[#This Row],[Calificación]]&gt;=4,Sueldos[[#This Row],[Aumento Mexicano]]*2,0)</f>
        <v>0</v>
      </c>
      <c r="Q411" s="1">
        <f>Sueldos[[#This Row],[Sueldo total]]*3</f>
        <v>123360.29999999999</v>
      </c>
      <c r="R411" s="9">
        <f>(43102-Sueldos[[#This Row],[Fecha de Contratación]])/365</f>
        <v>6.4602739726027396</v>
      </c>
      <c r="S411" s="1">
        <f>Sueldos[[#This Row],[Sueldo total]]/30</f>
        <v>1370.6699999999998</v>
      </c>
      <c r="T411" s="1">
        <f>Sueldos[[#This Row],[Salario diario]]*20*Sueldos[[#This Row],[dias del año]]</f>
        <v>177098.07452054793</v>
      </c>
      <c r="U411" s="1">
        <f>Sueldos[[#This Row],[3 meses de sueldo]]+Sueldos[[#This Row],[20 dias por año]]</f>
        <v>300458.37452054792</v>
      </c>
    </row>
    <row r="412" spans="1:21" x14ac:dyDescent="0.3">
      <c r="A412" t="s">
        <v>1269</v>
      </c>
      <c r="B412" t="s">
        <v>880</v>
      </c>
      <c r="C412" t="s">
        <v>273</v>
      </c>
      <c r="D412" s="10">
        <v>41413</v>
      </c>
      <c r="E412" t="s">
        <v>27</v>
      </c>
      <c r="F412">
        <v>2</v>
      </c>
      <c r="G412" s="1">
        <v>19075.5</v>
      </c>
      <c r="H412" s="1">
        <v>1526.04</v>
      </c>
      <c r="I412" s="1">
        <v>763.02</v>
      </c>
      <c r="J412" s="1">
        <v>1335.2850000000001</v>
      </c>
      <c r="K412" s="1">
        <v>6294.915</v>
      </c>
      <c r="L412" s="1">
        <v>7439.4450000000006</v>
      </c>
      <c r="M412" s="1">
        <f>SUM(Sueldos[[#This Row],[Salario Base]:[Bono General]])</f>
        <v>36434.205000000002</v>
      </c>
      <c r="N412" s="1">
        <f>SUMPRODUCT(Sueldos[[#This Row],[Salario Base]:[Bono General]]*Porcentajes[])</f>
        <v>1470.7210500000001</v>
      </c>
      <c r="O412" s="1">
        <f>Sueldos[[#This Row],[Aumento Mexicano]]*2</f>
        <v>2941.4421000000002</v>
      </c>
      <c r="P412" s="1">
        <f>IF(Sueldos[[#This Row],[Calificación]]&gt;=4,Sueldos[[#This Row],[Aumento Mexicano]]*2,0)</f>
        <v>0</v>
      </c>
      <c r="Q412" s="1">
        <f>Sueldos[[#This Row],[Sueldo total]]*3</f>
        <v>109302.61500000001</v>
      </c>
      <c r="R412" s="9">
        <f>(43102-Sueldos[[#This Row],[Fecha de Contratación]])/365</f>
        <v>4.6273972602739724</v>
      </c>
      <c r="S412" s="1">
        <f>Sueldos[[#This Row],[Sueldo total]]/30</f>
        <v>1214.4735000000001</v>
      </c>
      <c r="T412" s="1">
        <f>Sueldos[[#This Row],[Salario diario]]*20*Sueldos[[#This Row],[dias del año]]</f>
        <v>112397.02693150684</v>
      </c>
      <c r="U412" s="1">
        <f>Sueldos[[#This Row],[3 meses de sueldo]]+Sueldos[[#This Row],[20 dias por año]]</f>
        <v>221699.64193150686</v>
      </c>
    </row>
    <row r="413" spans="1:21" x14ac:dyDescent="0.3">
      <c r="A413" t="s">
        <v>1270</v>
      </c>
      <c r="B413" t="s">
        <v>926</v>
      </c>
      <c r="C413" t="s">
        <v>312</v>
      </c>
      <c r="D413" s="10">
        <v>40547</v>
      </c>
      <c r="E413" t="s">
        <v>18</v>
      </c>
      <c r="F413">
        <v>2</v>
      </c>
      <c r="G413" s="1">
        <v>13626</v>
      </c>
      <c r="H413" s="1">
        <v>1362.6000000000001</v>
      </c>
      <c r="I413" s="1">
        <v>1226.3399999999999</v>
      </c>
      <c r="J413" s="1">
        <v>1362.6000000000001</v>
      </c>
      <c r="K413" s="1">
        <v>3542.76</v>
      </c>
      <c r="L413" s="1">
        <v>4360.32</v>
      </c>
      <c r="M413" s="1">
        <f>SUM(Sueldos[[#This Row],[Salario Base]:[Bono General]])</f>
        <v>25480.620000000003</v>
      </c>
      <c r="N413" s="1">
        <f>SUMPRODUCT(Sueldos[[#This Row],[Salario Base]:[Bono General]]*Porcentajes[])</f>
        <v>1019.2247999999998</v>
      </c>
      <c r="O413" s="1">
        <f>Sueldos[[#This Row],[Aumento Mexicano]]*2</f>
        <v>2038.4495999999997</v>
      </c>
      <c r="P413" s="1">
        <f>IF(Sueldos[[#This Row],[Calificación]]&gt;=4,Sueldos[[#This Row],[Aumento Mexicano]]*2,0)</f>
        <v>0</v>
      </c>
      <c r="Q413" s="1">
        <f>Sueldos[[#This Row],[Sueldo total]]*3</f>
        <v>76441.860000000015</v>
      </c>
      <c r="R413" s="9">
        <f>(43102-Sueldos[[#This Row],[Fecha de Contratación]])/365</f>
        <v>7</v>
      </c>
      <c r="S413" s="1">
        <f>Sueldos[[#This Row],[Sueldo total]]/30</f>
        <v>849.35400000000004</v>
      </c>
      <c r="T413" s="1">
        <f>Sueldos[[#This Row],[Salario diario]]*20*Sueldos[[#This Row],[dias del año]]</f>
        <v>118909.56000000001</v>
      </c>
      <c r="U413" s="1">
        <f>Sueldos[[#This Row],[3 meses de sueldo]]+Sueldos[[#This Row],[20 dias por año]]</f>
        <v>195351.42000000004</v>
      </c>
    </row>
    <row r="414" spans="1:21" x14ac:dyDescent="0.3">
      <c r="A414" t="s">
        <v>1271</v>
      </c>
      <c r="B414" t="s">
        <v>1087</v>
      </c>
      <c r="C414" t="s">
        <v>285</v>
      </c>
      <c r="D414" s="10">
        <v>40932</v>
      </c>
      <c r="E414" t="s">
        <v>53</v>
      </c>
      <c r="F414">
        <v>4</v>
      </c>
      <c r="G414" s="1">
        <v>69569.5</v>
      </c>
      <c r="H414" s="1">
        <v>4174.17</v>
      </c>
      <c r="I414" s="1">
        <v>10435.424999999999</v>
      </c>
      <c r="J414" s="1">
        <v>5565.56</v>
      </c>
      <c r="K414" s="1">
        <v>22957.935000000001</v>
      </c>
      <c r="L414" s="1">
        <v>27132.105</v>
      </c>
      <c r="M414" s="1">
        <f>SUM(Sueldos[[#This Row],[Salario Base]:[Bono General]])</f>
        <v>139834.69500000001</v>
      </c>
      <c r="N414" s="1">
        <f>SUMPRODUCT(Sueldos[[#This Row],[Salario Base]:[Bono General]]*Porcentajes[])</f>
        <v>5621.2155999999995</v>
      </c>
      <c r="O414" s="1">
        <f>Sueldos[[#This Row],[Aumento Mexicano]]*2</f>
        <v>11242.431199999999</v>
      </c>
      <c r="P414" s="1">
        <f>IF(Sueldos[[#This Row],[Calificación]]&gt;=4,Sueldos[[#This Row],[Aumento Mexicano]]*2,0)</f>
        <v>11242.431199999999</v>
      </c>
      <c r="Q414" s="1">
        <f>Sueldos[[#This Row],[Sueldo total]]*3</f>
        <v>419504.08500000002</v>
      </c>
      <c r="R414" s="9">
        <f>(43102-Sueldos[[#This Row],[Fecha de Contratación]])/365</f>
        <v>5.9452054794520546</v>
      </c>
      <c r="S414" s="1">
        <f>Sueldos[[#This Row],[Sueldo total]]/30</f>
        <v>4661.1565000000001</v>
      </c>
      <c r="T414" s="1">
        <f>Sueldos[[#This Row],[Salario diario]]*20*Sueldos[[#This Row],[dias del año]]</f>
        <v>554230.66328767128</v>
      </c>
      <c r="U414" s="1">
        <f>Sueldos[[#This Row],[3 meses de sueldo]]+Sueldos[[#This Row],[20 dias por año]]</f>
        <v>973734.74828767125</v>
      </c>
    </row>
    <row r="415" spans="1:21" x14ac:dyDescent="0.3">
      <c r="A415" t="s">
        <v>1272</v>
      </c>
      <c r="B415" t="s">
        <v>883</v>
      </c>
      <c r="C415" t="s">
        <v>114</v>
      </c>
      <c r="D415" s="10">
        <v>41215</v>
      </c>
      <c r="E415" t="s">
        <v>18</v>
      </c>
      <c r="F415">
        <v>3</v>
      </c>
      <c r="G415" s="1">
        <v>10126</v>
      </c>
      <c r="H415" s="1">
        <v>708.82</v>
      </c>
      <c r="I415" s="1">
        <v>101.26</v>
      </c>
      <c r="J415" s="1">
        <v>303.77999999999997</v>
      </c>
      <c r="K415" s="1">
        <v>4050.4</v>
      </c>
      <c r="L415" s="1">
        <v>3139.06</v>
      </c>
      <c r="M415" s="1">
        <f>SUM(Sueldos[[#This Row],[Salario Base]:[Bono General]])</f>
        <v>18429.32</v>
      </c>
      <c r="N415" s="1">
        <f>SUMPRODUCT(Sueldos[[#This Row],[Salario Base]:[Bono General]]*Porcentajes[])</f>
        <v>706.79480000000001</v>
      </c>
      <c r="O415" s="1">
        <f>Sueldos[[#This Row],[Aumento Mexicano]]*2</f>
        <v>1413.5896</v>
      </c>
      <c r="P415" s="1">
        <f>IF(Sueldos[[#This Row],[Calificación]]&gt;=4,Sueldos[[#This Row],[Aumento Mexicano]]*2,0)</f>
        <v>0</v>
      </c>
      <c r="Q415" s="1">
        <f>Sueldos[[#This Row],[Sueldo total]]*3</f>
        <v>55287.96</v>
      </c>
      <c r="R415" s="9">
        <f>(43102-Sueldos[[#This Row],[Fecha de Contratación]])/365</f>
        <v>5.1698630136986301</v>
      </c>
      <c r="S415" s="1">
        <f>Sueldos[[#This Row],[Sueldo total]]/30</f>
        <v>614.31066666666663</v>
      </c>
      <c r="T415" s="1">
        <f>Sueldos[[#This Row],[Salario diario]]*20*Sueldos[[#This Row],[dias del año]]</f>
        <v>63518.039890410961</v>
      </c>
      <c r="U415" s="1">
        <f>Sueldos[[#This Row],[3 meses de sueldo]]+Sueldos[[#This Row],[20 dias por año]]</f>
        <v>118805.99989041095</v>
      </c>
    </row>
    <row r="416" spans="1:21" x14ac:dyDescent="0.3">
      <c r="A416" t="s">
        <v>1273</v>
      </c>
      <c r="B416" t="s">
        <v>898</v>
      </c>
      <c r="C416" t="s">
        <v>107</v>
      </c>
      <c r="D416" s="10">
        <v>41372</v>
      </c>
      <c r="E416" t="s">
        <v>15</v>
      </c>
      <c r="F416">
        <v>3</v>
      </c>
      <c r="G416" s="1">
        <v>29104</v>
      </c>
      <c r="H416" s="1">
        <v>2037.2800000000002</v>
      </c>
      <c r="I416" s="1">
        <v>3492.48</v>
      </c>
      <c r="J416" s="1">
        <v>2328.3200000000002</v>
      </c>
      <c r="K416" s="1">
        <v>7276</v>
      </c>
      <c r="L416" s="1">
        <v>8149.1200000000008</v>
      </c>
      <c r="M416" s="1">
        <f>SUM(Sueldos[[#This Row],[Salario Base]:[Bono General]])</f>
        <v>52387.200000000004</v>
      </c>
      <c r="N416" s="1">
        <f>SUMPRODUCT(Sueldos[[#This Row],[Salario Base]:[Bono General]]*Porcentajes[])</f>
        <v>2040.1904</v>
      </c>
      <c r="O416" s="1">
        <f>Sueldos[[#This Row],[Aumento Mexicano]]*2</f>
        <v>4080.3807999999999</v>
      </c>
      <c r="P416" s="1">
        <f>IF(Sueldos[[#This Row],[Calificación]]&gt;=4,Sueldos[[#This Row],[Aumento Mexicano]]*2,0)</f>
        <v>0</v>
      </c>
      <c r="Q416" s="1">
        <f>Sueldos[[#This Row],[Sueldo total]]*3</f>
        <v>157161.60000000001</v>
      </c>
      <c r="R416" s="9">
        <f>(43102-Sueldos[[#This Row],[Fecha de Contratación]])/365</f>
        <v>4.7397260273972606</v>
      </c>
      <c r="S416" s="1">
        <f>Sueldos[[#This Row],[Sueldo total]]/30</f>
        <v>1746.2400000000002</v>
      </c>
      <c r="T416" s="1">
        <f>Sueldos[[#This Row],[Salario diario]]*20*Sueldos[[#This Row],[dias del año]]</f>
        <v>165533.98356164386</v>
      </c>
      <c r="U416" s="1">
        <f>Sueldos[[#This Row],[3 meses de sueldo]]+Sueldos[[#This Row],[20 dias por año]]</f>
        <v>322695.58356164384</v>
      </c>
    </row>
    <row r="417" spans="1:21" x14ac:dyDescent="0.3">
      <c r="A417" t="s">
        <v>1274</v>
      </c>
      <c r="B417" t="s">
        <v>883</v>
      </c>
      <c r="C417" t="s">
        <v>482</v>
      </c>
      <c r="D417" s="10">
        <v>40921</v>
      </c>
      <c r="E417" t="s">
        <v>18</v>
      </c>
      <c r="F417">
        <v>2</v>
      </c>
      <c r="G417" s="1">
        <v>12907.800000000001</v>
      </c>
      <c r="H417" s="1">
        <v>645.3900000000001</v>
      </c>
      <c r="I417" s="1">
        <v>1548.9360000000001</v>
      </c>
      <c r="J417" s="1">
        <v>1678.0140000000001</v>
      </c>
      <c r="K417" s="1">
        <v>4517.7300000000005</v>
      </c>
      <c r="L417" s="1">
        <v>3872.34</v>
      </c>
      <c r="M417" s="1">
        <f>SUM(Sueldos[[#This Row],[Salario Base]:[Bono General]])</f>
        <v>25170.21</v>
      </c>
      <c r="N417" s="1">
        <f>SUMPRODUCT(Sueldos[[#This Row],[Salario Base]:[Bono General]]*Porcentajes[])</f>
        <v>978.41124000000002</v>
      </c>
      <c r="O417" s="1">
        <f>Sueldos[[#This Row],[Aumento Mexicano]]*2</f>
        <v>1956.82248</v>
      </c>
      <c r="P417" s="1">
        <f>IF(Sueldos[[#This Row],[Calificación]]&gt;=4,Sueldos[[#This Row],[Aumento Mexicano]]*2,0)</f>
        <v>0</v>
      </c>
      <c r="Q417" s="1">
        <f>Sueldos[[#This Row],[Sueldo total]]*3</f>
        <v>75510.63</v>
      </c>
      <c r="R417" s="9">
        <f>(43102-Sueldos[[#This Row],[Fecha de Contratación]])/365</f>
        <v>5.9753424657534246</v>
      </c>
      <c r="S417" s="1">
        <f>Sueldos[[#This Row],[Sueldo total]]/30</f>
        <v>839.00699999999995</v>
      </c>
      <c r="T417" s="1">
        <f>Sueldos[[#This Row],[Salario diario]]*20*Sueldos[[#This Row],[dias del año]]</f>
        <v>100267.08312328767</v>
      </c>
      <c r="U417" s="1">
        <f>Sueldos[[#This Row],[3 meses de sueldo]]+Sueldos[[#This Row],[20 dias por año]]</f>
        <v>175777.71312328766</v>
      </c>
    </row>
    <row r="418" spans="1:21" x14ac:dyDescent="0.3">
      <c r="A418" t="s">
        <v>1275</v>
      </c>
      <c r="B418" t="s">
        <v>1087</v>
      </c>
      <c r="C418" t="s">
        <v>67</v>
      </c>
      <c r="D418" s="10">
        <v>41047</v>
      </c>
      <c r="E418" t="s">
        <v>18</v>
      </c>
      <c r="F418">
        <v>4</v>
      </c>
      <c r="G418" s="1">
        <v>9323.6</v>
      </c>
      <c r="H418" s="1">
        <v>559.41600000000005</v>
      </c>
      <c r="I418" s="1">
        <v>559.41600000000005</v>
      </c>
      <c r="J418" s="1">
        <v>839.12400000000002</v>
      </c>
      <c r="K418" s="1">
        <v>2797.08</v>
      </c>
      <c r="L418" s="1">
        <v>2890.3160000000003</v>
      </c>
      <c r="M418" s="1">
        <f>SUM(Sueldos[[#This Row],[Salario Base]:[Bono General]])</f>
        <v>16968.951999999997</v>
      </c>
      <c r="N418" s="1">
        <f>SUMPRODUCT(Sueldos[[#This Row],[Salario Base]:[Bono General]]*Porcentajes[])</f>
        <v>663.84032000000002</v>
      </c>
      <c r="O418" s="1">
        <f>Sueldos[[#This Row],[Aumento Mexicano]]*2</f>
        <v>1327.68064</v>
      </c>
      <c r="P418" s="1">
        <f>IF(Sueldos[[#This Row],[Calificación]]&gt;=4,Sueldos[[#This Row],[Aumento Mexicano]]*2,0)</f>
        <v>1327.68064</v>
      </c>
      <c r="Q418" s="1">
        <f>Sueldos[[#This Row],[Sueldo total]]*3</f>
        <v>50906.855999999992</v>
      </c>
      <c r="R418" s="9">
        <f>(43102-Sueldos[[#This Row],[Fecha de Contratación]])/365</f>
        <v>5.6301369863013697</v>
      </c>
      <c r="S418" s="1">
        <f>Sueldos[[#This Row],[Sueldo total]]/30</f>
        <v>565.63173333333327</v>
      </c>
      <c r="T418" s="1">
        <f>Sueldos[[#This Row],[Salario diario]]*20*Sueldos[[#This Row],[dias del año]]</f>
        <v>63691.682849315061</v>
      </c>
      <c r="U418" s="1">
        <f>Sueldos[[#This Row],[3 meses de sueldo]]+Sueldos[[#This Row],[20 dias por año]]</f>
        <v>114598.53884931505</v>
      </c>
    </row>
    <row r="419" spans="1:21" x14ac:dyDescent="0.3">
      <c r="A419" t="s">
        <v>1276</v>
      </c>
      <c r="B419" t="s">
        <v>880</v>
      </c>
      <c r="C419" t="s">
        <v>146</v>
      </c>
      <c r="D419" s="10">
        <v>41088</v>
      </c>
      <c r="E419" t="s">
        <v>15</v>
      </c>
      <c r="F419">
        <v>3</v>
      </c>
      <c r="G419" s="1">
        <v>27312</v>
      </c>
      <c r="H419" s="1">
        <v>2731.2000000000003</v>
      </c>
      <c r="I419" s="1">
        <v>3550.56</v>
      </c>
      <c r="J419" s="1">
        <v>2731.2000000000003</v>
      </c>
      <c r="K419" s="1">
        <v>7101.12</v>
      </c>
      <c r="L419" s="1">
        <v>6828</v>
      </c>
      <c r="M419" s="1">
        <f>SUM(Sueldos[[#This Row],[Salario Base]:[Bono General]])</f>
        <v>50254.080000000002</v>
      </c>
      <c r="N419" s="1">
        <f>SUMPRODUCT(Sueldos[[#This Row],[Salario Base]:[Bono General]]*Porcentajes[])</f>
        <v>1952.808</v>
      </c>
      <c r="O419" s="1">
        <f>Sueldos[[#This Row],[Aumento Mexicano]]*2</f>
        <v>3905.616</v>
      </c>
      <c r="P419" s="1">
        <f>IF(Sueldos[[#This Row],[Calificación]]&gt;=4,Sueldos[[#This Row],[Aumento Mexicano]]*2,0)</f>
        <v>0</v>
      </c>
      <c r="Q419" s="1">
        <f>Sueldos[[#This Row],[Sueldo total]]*3</f>
        <v>150762.23999999999</v>
      </c>
      <c r="R419" s="9">
        <f>(43102-Sueldos[[#This Row],[Fecha de Contratación]])/365</f>
        <v>5.5178082191780824</v>
      </c>
      <c r="S419" s="1">
        <f>Sueldos[[#This Row],[Sueldo total]]/30</f>
        <v>1675.136</v>
      </c>
      <c r="T419" s="1">
        <f>Sueldos[[#This Row],[Salario diario]]*20*Sueldos[[#This Row],[dias del año]]</f>
        <v>184861.58378082194</v>
      </c>
      <c r="U419" s="1">
        <f>Sueldos[[#This Row],[3 meses de sueldo]]+Sueldos[[#This Row],[20 dias por año]]</f>
        <v>335623.82378082193</v>
      </c>
    </row>
    <row r="420" spans="1:21" x14ac:dyDescent="0.3">
      <c r="A420" t="s">
        <v>1277</v>
      </c>
      <c r="B420" t="s">
        <v>898</v>
      </c>
      <c r="C420" t="s">
        <v>46</v>
      </c>
      <c r="D420" s="10">
        <v>42876</v>
      </c>
      <c r="E420" t="s">
        <v>18</v>
      </c>
      <c r="F420">
        <v>3</v>
      </c>
      <c r="G420" s="1">
        <v>8249</v>
      </c>
      <c r="H420" s="1">
        <v>577.43000000000006</v>
      </c>
      <c r="I420" s="1">
        <v>824.90000000000009</v>
      </c>
      <c r="J420" s="1">
        <v>1072.3700000000001</v>
      </c>
      <c r="K420" s="1">
        <v>2392.21</v>
      </c>
      <c r="L420" s="1">
        <v>2392.21</v>
      </c>
      <c r="M420" s="1">
        <f>SUM(Sueldos[[#This Row],[Salario Base]:[Bono General]])</f>
        <v>15508.119999999999</v>
      </c>
      <c r="N420" s="1">
        <f>SUMPRODUCT(Sueldos[[#This Row],[Salario Base]:[Bono General]]*Porcentajes[])</f>
        <v>607.95129999999995</v>
      </c>
      <c r="O420" s="1">
        <f>Sueldos[[#This Row],[Aumento Mexicano]]*2</f>
        <v>1215.9025999999999</v>
      </c>
      <c r="P420" s="1">
        <f>IF(Sueldos[[#This Row],[Calificación]]&gt;=4,Sueldos[[#This Row],[Aumento Mexicano]]*2,0)</f>
        <v>0</v>
      </c>
      <c r="Q420" s="1">
        <f>Sueldos[[#This Row],[Sueldo total]]*3</f>
        <v>46524.36</v>
      </c>
      <c r="R420" s="9">
        <f>(43102-Sueldos[[#This Row],[Fecha de Contratación]])/365</f>
        <v>0.61917808219178083</v>
      </c>
      <c r="S420" s="1">
        <f>Sueldos[[#This Row],[Sueldo total]]/30</f>
        <v>516.9373333333333</v>
      </c>
      <c r="T420" s="1">
        <f>Sueldos[[#This Row],[Salario diario]]*20*Sueldos[[#This Row],[dias del año]]</f>
        <v>6401.525333333333</v>
      </c>
      <c r="U420" s="1">
        <f>Sueldos[[#This Row],[3 meses de sueldo]]+Sueldos[[#This Row],[20 dias por año]]</f>
        <v>52925.885333333332</v>
      </c>
    </row>
    <row r="421" spans="1:21" x14ac:dyDescent="0.3">
      <c r="A421" t="s">
        <v>1278</v>
      </c>
      <c r="B421" t="s">
        <v>898</v>
      </c>
      <c r="C421" t="s">
        <v>237</v>
      </c>
      <c r="D421" s="10">
        <v>42601</v>
      </c>
      <c r="E421" t="s">
        <v>18</v>
      </c>
      <c r="F421">
        <v>3</v>
      </c>
      <c r="G421" s="1">
        <v>9406</v>
      </c>
      <c r="H421" s="1">
        <v>940.6</v>
      </c>
      <c r="I421" s="1">
        <v>1222.78</v>
      </c>
      <c r="J421" s="1">
        <v>470.3</v>
      </c>
      <c r="K421" s="1">
        <v>2539.6200000000003</v>
      </c>
      <c r="L421" s="1">
        <v>2445.56</v>
      </c>
      <c r="M421" s="1">
        <f>SUM(Sueldos[[#This Row],[Salario Base]:[Bono General]])</f>
        <v>17024.86</v>
      </c>
      <c r="N421" s="1">
        <f>SUMPRODUCT(Sueldos[[#This Row],[Salario Base]:[Bono General]]*Porcentajes[])</f>
        <v>658.42</v>
      </c>
      <c r="O421" s="1">
        <f>Sueldos[[#This Row],[Aumento Mexicano]]*2</f>
        <v>1316.84</v>
      </c>
      <c r="P421" s="1">
        <f>IF(Sueldos[[#This Row],[Calificación]]&gt;=4,Sueldos[[#This Row],[Aumento Mexicano]]*2,0)</f>
        <v>0</v>
      </c>
      <c r="Q421" s="1">
        <f>Sueldos[[#This Row],[Sueldo total]]*3</f>
        <v>51074.58</v>
      </c>
      <c r="R421" s="9">
        <f>(43102-Sueldos[[#This Row],[Fecha de Contratación]])/365</f>
        <v>1.3726027397260274</v>
      </c>
      <c r="S421" s="1">
        <f>Sueldos[[#This Row],[Sueldo total]]/30</f>
        <v>567.49533333333341</v>
      </c>
      <c r="T421" s="1">
        <f>Sueldos[[#This Row],[Salario diario]]*20*Sueldos[[#This Row],[dias del año]]</f>
        <v>15578.912986301371</v>
      </c>
      <c r="U421" s="1">
        <f>Sueldos[[#This Row],[3 meses de sueldo]]+Sueldos[[#This Row],[20 dias por año]]</f>
        <v>66653.492986301368</v>
      </c>
    </row>
    <row r="422" spans="1:21" x14ac:dyDescent="0.3">
      <c r="A422" t="s">
        <v>1279</v>
      </c>
      <c r="B422" t="s">
        <v>898</v>
      </c>
      <c r="C422" t="s">
        <v>198</v>
      </c>
      <c r="D422" s="10">
        <v>41170</v>
      </c>
      <c r="E422" t="s">
        <v>27</v>
      </c>
      <c r="F422">
        <v>4</v>
      </c>
      <c r="G422" s="1">
        <v>22779.9</v>
      </c>
      <c r="H422" s="1">
        <v>1822.3920000000001</v>
      </c>
      <c r="I422" s="1">
        <v>1366.7940000000001</v>
      </c>
      <c r="J422" s="1">
        <v>2505.7890000000002</v>
      </c>
      <c r="K422" s="1">
        <v>7517.3670000000011</v>
      </c>
      <c r="L422" s="1">
        <v>6606.1710000000003</v>
      </c>
      <c r="M422" s="1">
        <f>SUM(Sueldos[[#This Row],[Salario Base]:[Bono General]])</f>
        <v>42598.413000000008</v>
      </c>
      <c r="N422" s="1">
        <f>SUMPRODUCT(Sueldos[[#This Row],[Salario Base]:[Bono General]]*Porcentajes[])</f>
        <v>1660.65471</v>
      </c>
      <c r="O422" s="1">
        <f>Sueldos[[#This Row],[Aumento Mexicano]]*2</f>
        <v>3321.30942</v>
      </c>
      <c r="P422" s="1">
        <f>IF(Sueldos[[#This Row],[Calificación]]&gt;=4,Sueldos[[#This Row],[Aumento Mexicano]]*2,0)</f>
        <v>3321.30942</v>
      </c>
      <c r="Q422" s="1">
        <f>Sueldos[[#This Row],[Sueldo total]]*3</f>
        <v>127795.23900000003</v>
      </c>
      <c r="R422" s="9">
        <f>(43102-Sueldos[[#This Row],[Fecha de Contratación]])/365</f>
        <v>5.2931506849315069</v>
      </c>
      <c r="S422" s="1">
        <f>Sueldos[[#This Row],[Sueldo total]]/30</f>
        <v>1419.9471000000003</v>
      </c>
      <c r="T422" s="1">
        <f>Sueldos[[#This Row],[Salario diario]]*20*Sueldos[[#This Row],[dias del año]]</f>
        <v>150319.87929863017</v>
      </c>
      <c r="U422" s="1">
        <f>Sueldos[[#This Row],[3 meses de sueldo]]+Sueldos[[#This Row],[20 dias por año]]</f>
        <v>278115.11829863023</v>
      </c>
    </row>
    <row r="423" spans="1:21" x14ac:dyDescent="0.3">
      <c r="A423" t="s">
        <v>1280</v>
      </c>
      <c r="B423" t="s">
        <v>883</v>
      </c>
      <c r="C423" t="s">
        <v>921</v>
      </c>
      <c r="D423" s="10">
        <v>42008</v>
      </c>
      <c r="E423" t="s">
        <v>18</v>
      </c>
      <c r="F423">
        <v>4</v>
      </c>
      <c r="G423" s="1">
        <v>14165.800000000001</v>
      </c>
      <c r="H423" s="1">
        <v>1416.5800000000002</v>
      </c>
      <c r="I423" s="1">
        <v>424.97399999999999</v>
      </c>
      <c r="J423" s="1">
        <v>1983.2120000000004</v>
      </c>
      <c r="K423" s="1">
        <v>4108.0820000000003</v>
      </c>
      <c r="L423" s="1">
        <v>4108.0820000000003</v>
      </c>
      <c r="M423" s="1">
        <f>SUM(Sueldos[[#This Row],[Salario Base]:[Bono General]])</f>
        <v>26206.730000000003</v>
      </c>
      <c r="N423" s="1">
        <f>SUMPRODUCT(Sueldos[[#This Row],[Salario Base]:[Bono General]]*Porcentajes[])</f>
        <v>1036.9365600000001</v>
      </c>
      <c r="O423" s="1">
        <f>Sueldos[[#This Row],[Aumento Mexicano]]*2</f>
        <v>2073.8731200000002</v>
      </c>
      <c r="P423" s="1">
        <f>IF(Sueldos[[#This Row],[Calificación]]&gt;=4,Sueldos[[#This Row],[Aumento Mexicano]]*2,0)</f>
        <v>2073.8731200000002</v>
      </c>
      <c r="Q423" s="1">
        <f>Sueldos[[#This Row],[Sueldo total]]*3</f>
        <v>78620.19</v>
      </c>
      <c r="R423" s="9">
        <f>(43102-Sueldos[[#This Row],[Fecha de Contratación]])/365</f>
        <v>2.9972602739726026</v>
      </c>
      <c r="S423" s="1">
        <f>Sueldos[[#This Row],[Sueldo total]]/30</f>
        <v>873.55766666666682</v>
      </c>
      <c r="T423" s="1">
        <f>Sueldos[[#This Row],[Salario diario]]*20*Sueldos[[#This Row],[dias del año]]</f>
        <v>52365.593826484022</v>
      </c>
      <c r="U423" s="1">
        <f>Sueldos[[#This Row],[3 meses de sueldo]]+Sueldos[[#This Row],[20 dias por año]]</f>
        <v>130985.78382648402</v>
      </c>
    </row>
    <row r="424" spans="1:21" x14ac:dyDescent="0.3">
      <c r="A424" t="s">
        <v>1281</v>
      </c>
      <c r="B424" t="s">
        <v>883</v>
      </c>
      <c r="C424" t="s">
        <v>323</v>
      </c>
      <c r="D424" s="10">
        <v>42008</v>
      </c>
      <c r="E424" t="s">
        <v>15</v>
      </c>
      <c r="F424">
        <v>3</v>
      </c>
      <c r="G424" s="1">
        <v>27565</v>
      </c>
      <c r="H424" s="1">
        <v>1653.8999999999999</v>
      </c>
      <c r="I424" s="1">
        <v>1929.5500000000002</v>
      </c>
      <c r="J424" s="1">
        <v>3307.7999999999997</v>
      </c>
      <c r="K424" s="1">
        <v>8820.8000000000011</v>
      </c>
      <c r="L424" s="1">
        <v>11026</v>
      </c>
      <c r="M424" s="1">
        <f>SUM(Sueldos[[#This Row],[Salario Base]:[Bono General]])</f>
        <v>54303.05</v>
      </c>
      <c r="N424" s="1">
        <f>SUMPRODUCT(Sueldos[[#This Row],[Salario Base]:[Bono General]]*Porcentajes[])</f>
        <v>2205.1999999999998</v>
      </c>
      <c r="O424" s="1">
        <f>Sueldos[[#This Row],[Aumento Mexicano]]*2</f>
        <v>4410.3999999999996</v>
      </c>
      <c r="P424" s="1">
        <f>IF(Sueldos[[#This Row],[Calificación]]&gt;=4,Sueldos[[#This Row],[Aumento Mexicano]]*2,0)</f>
        <v>0</v>
      </c>
      <c r="Q424" s="1">
        <f>Sueldos[[#This Row],[Sueldo total]]*3</f>
        <v>162909.15000000002</v>
      </c>
      <c r="R424" s="9">
        <f>(43102-Sueldos[[#This Row],[Fecha de Contratación]])/365</f>
        <v>2.9972602739726026</v>
      </c>
      <c r="S424" s="1">
        <f>Sueldos[[#This Row],[Sueldo total]]/30</f>
        <v>1810.1016666666667</v>
      </c>
      <c r="T424" s="1">
        <f>Sueldos[[#This Row],[Salario diario]]*20*Sueldos[[#This Row],[dias del año]]</f>
        <v>108506.91634703196</v>
      </c>
      <c r="U424" s="1">
        <f>Sueldos[[#This Row],[3 meses de sueldo]]+Sueldos[[#This Row],[20 dias por año]]</f>
        <v>271416.06634703197</v>
      </c>
    </row>
    <row r="425" spans="1:21" x14ac:dyDescent="0.3">
      <c r="A425" t="s">
        <v>1282</v>
      </c>
      <c r="B425" t="s">
        <v>880</v>
      </c>
      <c r="C425" t="s">
        <v>273</v>
      </c>
      <c r="D425" s="10">
        <v>42502</v>
      </c>
      <c r="E425" t="s">
        <v>27</v>
      </c>
      <c r="F425">
        <v>2</v>
      </c>
      <c r="G425" s="1">
        <v>16226.1</v>
      </c>
      <c r="H425" s="1">
        <v>1622.6100000000001</v>
      </c>
      <c r="I425" s="1">
        <v>811.30500000000006</v>
      </c>
      <c r="J425" s="1">
        <v>1947.1320000000001</v>
      </c>
      <c r="K425" s="1">
        <v>5192.3519999999999</v>
      </c>
      <c r="L425" s="1">
        <v>4056.5250000000001</v>
      </c>
      <c r="M425" s="1">
        <f>SUM(Sueldos[[#This Row],[Salario Base]:[Bono General]])</f>
        <v>29856.024000000001</v>
      </c>
      <c r="N425" s="1">
        <f>SUMPRODUCT(Sueldos[[#This Row],[Salario Base]:[Bono General]]*Porcentajes[])</f>
        <v>1153.67571</v>
      </c>
      <c r="O425" s="1">
        <f>Sueldos[[#This Row],[Aumento Mexicano]]*2</f>
        <v>2307.35142</v>
      </c>
      <c r="P425" s="1">
        <f>IF(Sueldos[[#This Row],[Calificación]]&gt;=4,Sueldos[[#This Row],[Aumento Mexicano]]*2,0)</f>
        <v>0</v>
      </c>
      <c r="Q425" s="1">
        <f>Sueldos[[#This Row],[Sueldo total]]*3</f>
        <v>89568.072</v>
      </c>
      <c r="R425" s="9">
        <f>(43102-Sueldos[[#This Row],[Fecha de Contratación]])/365</f>
        <v>1.6438356164383561</v>
      </c>
      <c r="S425" s="1">
        <f>Sueldos[[#This Row],[Sueldo total]]/30</f>
        <v>995.20080000000007</v>
      </c>
      <c r="T425" s="1">
        <f>Sueldos[[#This Row],[Salario diario]]*20*Sueldos[[#This Row],[dias del año]]</f>
        <v>32718.930410958907</v>
      </c>
      <c r="U425" s="1">
        <f>Sueldos[[#This Row],[3 meses de sueldo]]+Sueldos[[#This Row],[20 dias por año]]</f>
        <v>122287.0024109589</v>
      </c>
    </row>
    <row r="426" spans="1:21" x14ac:dyDescent="0.3">
      <c r="A426" t="s">
        <v>1283</v>
      </c>
      <c r="B426" t="s">
        <v>1087</v>
      </c>
      <c r="C426" t="s">
        <v>112</v>
      </c>
      <c r="D426" s="10">
        <v>42795</v>
      </c>
      <c r="E426" t="s">
        <v>18</v>
      </c>
      <c r="F426">
        <v>2</v>
      </c>
      <c r="G426" s="1">
        <v>11390.4</v>
      </c>
      <c r="H426" s="1">
        <v>797.32800000000009</v>
      </c>
      <c r="I426" s="1">
        <v>341.71199999999999</v>
      </c>
      <c r="J426" s="1">
        <v>1594.6560000000002</v>
      </c>
      <c r="K426" s="1">
        <v>3417.12</v>
      </c>
      <c r="L426" s="1">
        <v>4328.3519999999999</v>
      </c>
      <c r="M426" s="1">
        <f>SUM(Sueldos[[#This Row],[Salario Base]:[Bono General]])</f>
        <v>21869.567999999999</v>
      </c>
      <c r="N426" s="1">
        <f>SUMPRODUCT(Sueldos[[#This Row],[Salario Base]:[Bono General]]*Porcentajes[])</f>
        <v>888.45119999999997</v>
      </c>
      <c r="O426" s="1">
        <f>Sueldos[[#This Row],[Aumento Mexicano]]*2</f>
        <v>1776.9023999999999</v>
      </c>
      <c r="P426" s="1">
        <f>IF(Sueldos[[#This Row],[Calificación]]&gt;=4,Sueldos[[#This Row],[Aumento Mexicano]]*2,0)</f>
        <v>0</v>
      </c>
      <c r="Q426" s="1">
        <f>Sueldos[[#This Row],[Sueldo total]]*3</f>
        <v>65608.703999999998</v>
      </c>
      <c r="R426" s="9">
        <f>(43102-Sueldos[[#This Row],[Fecha de Contratación]])/365</f>
        <v>0.84109589041095889</v>
      </c>
      <c r="S426" s="1">
        <f>Sueldos[[#This Row],[Sueldo total]]/30</f>
        <v>728.98559999999998</v>
      </c>
      <c r="T426" s="1">
        <f>Sueldos[[#This Row],[Salario diario]]*20*Sueldos[[#This Row],[dias del año]]</f>
        <v>12262.935846575341</v>
      </c>
      <c r="U426" s="1">
        <f>Sueldos[[#This Row],[3 meses de sueldo]]+Sueldos[[#This Row],[20 dias por año]]</f>
        <v>77871.639846575345</v>
      </c>
    </row>
    <row r="427" spans="1:21" x14ac:dyDescent="0.3">
      <c r="A427" t="s">
        <v>1284</v>
      </c>
      <c r="B427" t="s">
        <v>880</v>
      </c>
      <c r="C427" t="s">
        <v>100</v>
      </c>
      <c r="D427" s="10">
        <v>42783</v>
      </c>
      <c r="E427" t="s">
        <v>27</v>
      </c>
      <c r="F427">
        <v>4</v>
      </c>
      <c r="G427" s="1">
        <v>17542.800000000003</v>
      </c>
      <c r="H427" s="1">
        <v>877.14000000000021</v>
      </c>
      <c r="I427" s="1">
        <v>1403.4240000000002</v>
      </c>
      <c r="J427" s="1">
        <v>1578.8520000000003</v>
      </c>
      <c r="K427" s="1">
        <v>6666.264000000001</v>
      </c>
      <c r="L427" s="1">
        <v>5087.4120000000003</v>
      </c>
      <c r="M427" s="1">
        <f>SUM(Sueldos[[#This Row],[Salario Base]:[Bono General]])</f>
        <v>33155.892000000007</v>
      </c>
      <c r="N427" s="1">
        <f>SUMPRODUCT(Sueldos[[#This Row],[Salario Base]:[Bono General]]*Porcentajes[])</f>
        <v>1270.0987200000004</v>
      </c>
      <c r="O427" s="1">
        <f>Sueldos[[#This Row],[Aumento Mexicano]]*2</f>
        <v>2540.1974400000008</v>
      </c>
      <c r="P427" s="1">
        <f>IF(Sueldos[[#This Row],[Calificación]]&gt;=4,Sueldos[[#This Row],[Aumento Mexicano]]*2,0)</f>
        <v>2540.1974400000008</v>
      </c>
      <c r="Q427" s="1">
        <f>Sueldos[[#This Row],[Sueldo total]]*3</f>
        <v>99467.676000000021</v>
      </c>
      <c r="R427" s="9">
        <f>(43102-Sueldos[[#This Row],[Fecha de Contratación]])/365</f>
        <v>0.87397260273972599</v>
      </c>
      <c r="S427" s="1">
        <f>Sueldos[[#This Row],[Sueldo total]]/30</f>
        <v>1105.1964000000003</v>
      </c>
      <c r="T427" s="1">
        <f>Sueldos[[#This Row],[Salario diario]]*20*Sueldos[[#This Row],[dias del año]]</f>
        <v>19318.227484931511</v>
      </c>
      <c r="U427" s="1">
        <f>Sueldos[[#This Row],[3 meses de sueldo]]+Sueldos[[#This Row],[20 dias por año]]</f>
        <v>118785.90348493154</v>
      </c>
    </row>
    <row r="428" spans="1:21" x14ac:dyDescent="0.3">
      <c r="A428" t="s">
        <v>1285</v>
      </c>
      <c r="B428" t="s">
        <v>898</v>
      </c>
      <c r="C428" t="s">
        <v>55</v>
      </c>
      <c r="D428" s="10">
        <v>40981</v>
      </c>
      <c r="E428" t="s">
        <v>18</v>
      </c>
      <c r="F428">
        <v>4</v>
      </c>
      <c r="G428" s="1">
        <v>11610.500000000002</v>
      </c>
      <c r="H428" s="1">
        <v>1044.9450000000002</v>
      </c>
      <c r="I428" s="1">
        <v>348.31500000000005</v>
      </c>
      <c r="J428" s="1">
        <v>928.84000000000015</v>
      </c>
      <c r="K428" s="1">
        <v>3250.940000000001</v>
      </c>
      <c r="L428" s="1">
        <v>2902.6250000000005</v>
      </c>
      <c r="M428" s="1">
        <f>SUM(Sueldos[[#This Row],[Salario Base]:[Bono General]])</f>
        <v>20086.165000000005</v>
      </c>
      <c r="N428" s="1">
        <f>SUMPRODUCT(Sueldos[[#This Row],[Salario Base]:[Bono General]]*Porcentajes[])</f>
        <v>772.09825000000012</v>
      </c>
      <c r="O428" s="1">
        <f>Sueldos[[#This Row],[Aumento Mexicano]]*2</f>
        <v>1544.1965000000002</v>
      </c>
      <c r="P428" s="1">
        <f>IF(Sueldos[[#This Row],[Calificación]]&gt;=4,Sueldos[[#This Row],[Aumento Mexicano]]*2,0)</f>
        <v>1544.1965000000002</v>
      </c>
      <c r="Q428" s="1">
        <f>Sueldos[[#This Row],[Sueldo total]]*3</f>
        <v>60258.49500000001</v>
      </c>
      <c r="R428" s="9">
        <f>(43102-Sueldos[[#This Row],[Fecha de Contratación]])/365</f>
        <v>5.8109589041095893</v>
      </c>
      <c r="S428" s="1">
        <f>Sueldos[[#This Row],[Sueldo total]]/30</f>
        <v>669.53883333333351</v>
      </c>
      <c r="T428" s="1">
        <f>Sueldos[[#This Row],[Salario diario]]*20*Sueldos[[#This Row],[dias del año]]</f>
        <v>77813.252904109613</v>
      </c>
      <c r="U428" s="1">
        <f>Sueldos[[#This Row],[3 meses de sueldo]]+Sueldos[[#This Row],[20 dias por año]]</f>
        <v>138071.74790410962</v>
      </c>
    </row>
    <row r="429" spans="1:21" x14ac:dyDescent="0.3">
      <c r="A429" t="s">
        <v>1155</v>
      </c>
      <c r="B429" t="s">
        <v>898</v>
      </c>
      <c r="C429" t="s">
        <v>317</v>
      </c>
      <c r="D429" s="10">
        <v>41569</v>
      </c>
      <c r="E429" t="s">
        <v>18</v>
      </c>
      <c r="F429">
        <v>3</v>
      </c>
      <c r="G429" s="1">
        <v>8702</v>
      </c>
      <c r="H429" s="1">
        <v>783.18</v>
      </c>
      <c r="I429" s="1">
        <v>696.16</v>
      </c>
      <c r="J429" s="1">
        <v>609.1400000000001</v>
      </c>
      <c r="K429" s="1">
        <v>2871.6600000000003</v>
      </c>
      <c r="L429" s="1">
        <v>2436.5600000000004</v>
      </c>
      <c r="M429" s="1">
        <f>SUM(Sueldos[[#This Row],[Salario Base]:[Bono General]])</f>
        <v>16098.7</v>
      </c>
      <c r="N429" s="1">
        <f>SUMPRODUCT(Sueldos[[#This Row],[Salario Base]:[Bono General]]*Porcentajes[])</f>
        <v>623.06320000000005</v>
      </c>
      <c r="O429" s="1">
        <f>Sueldos[[#This Row],[Aumento Mexicano]]*2</f>
        <v>1246.1264000000001</v>
      </c>
      <c r="P429" s="1">
        <f>IF(Sueldos[[#This Row],[Calificación]]&gt;=4,Sueldos[[#This Row],[Aumento Mexicano]]*2,0)</f>
        <v>0</v>
      </c>
      <c r="Q429" s="1">
        <f>Sueldos[[#This Row],[Sueldo total]]*3</f>
        <v>48296.100000000006</v>
      </c>
      <c r="R429" s="9">
        <f>(43102-Sueldos[[#This Row],[Fecha de Contratación]])/365</f>
        <v>4.2</v>
      </c>
      <c r="S429" s="1">
        <f>Sueldos[[#This Row],[Sueldo total]]/30</f>
        <v>536.62333333333333</v>
      </c>
      <c r="T429" s="1">
        <f>Sueldos[[#This Row],[Salario diario]]*20*Sueldos[[#This Row],[dias del año]]</f>
        <v>45076.36</v>
      </c>
      <c r="U429" s="1">
        <f>Sueldos[[#This Row],[3 meses de sueldo]]+Sueldos[[#This Row],[20 dias por año]]</f>
        <v>93372.46</v>
      </c>
    </row>
    <row r="430" spans="1:21" x14ac:dyDescent="0.3">
      <c r="A430" t="s">
        <v>1286</v>
      </c>
      <c r="B430" t="s">
        <v>898</v>
      </c>
      <c r="C430" t="s">
        <v>237</v>
      </c>
      <c r="D430" s="10">
        <v>41675</v>
      </c>
      <c r="E430" t="s">
        <v>27</v>
      </c>
      <c r="F430">
        <v>3</v>
      </c>
      <c r="G430" s="1">
        <v>20889</v>
      </c>
      <c r="H430" s="1">
        <v>1462.2300000000002</v>
      </c>
      <c r="I430" s="1">
        <v>208.89000000000001</v>
      </c>
      <c r="J430" s="1">
        <v>2506.6799999999998</v>
      </c>
      <c r="K430" s="1">
        <v>5640.0300000000007</v>
      </c>
      <c r="L430" s="1">
        <v>7728.93</v>
      </c>
      <c r="M430" s="1">
        <f>SUM(Sueldos[[#This Row],[Salario Base]:[Bono General]])</f>
        <v>38435.760000000002</v>
      </c>
      <c r="N430" s="1">
        <f>SUMPRODUCT(Sueldos[[#This Row],[Salario Base]:[Bono General]]*Porcentajes[])</f>
        <v>1558.3194000000001</v>
      </c>
      <c r="O430" s="1">
        <f>Sueldos[[#This Row],[Aumento Mexicano]]*2</f>
        <v>3116.6388000000002</v>
      </c>
      <c r="P430" s="1">
        <f>IF(Sueldos[[#This Row],[Calificación]]&gt;=4,Sueldos[[#This Row],[Aumento Mexicano]]*2,0)</f>
        <v>0</v>
      </c>
      <c r="Q430" s="1">
        <f>Sueldos[[#This Row],[Sueldo total]]*3</f>
        <v>115307.28</v>
      </c>
      <c r="R430" s="9">
        <f>(43102-Sueldos[[#This Row],[Fecha de Contratación]])/365</f>
        <v>3.9095890410958902</v>
      </c>
      <c r="S430" s="1">
        <f>Sueldos[[#This Row],[Sueldo total]]/30</f>
        <v>1281.192</v>
      </c>
      <c r="T430" s="1">
        <f>Sueldos[[#This Row],[Salario diario]]*20*Sueldos[[#This Row],[dias del año]]</f>
        <v>100178.68405479452</v>
      </c>
      <c r="U430" s="1">
        <f>Sueldos[[#This Row],[3 meses de sueldo]]+Sueldos[[#This Row],[20 dias por año]]</f>
        <v>215485.96405479452</v>
      </c>
    </row>
    <row r="431" spans="1:21" x14ac:dyDescent="0.3">
      <c r="A431" t="s">
        <v>1287</v>
      </c>
      <c r="B431" t="s">
        <v>880</v>
      </c>
      <c r="C431" t="s">
        <v>255</v>
      </c>
      <c r="D431" s="10">
        <v>42740</v>
      </c>
      <c r="E431" t="s">
        <v>18</v>
      </c>
      <c r="F431">
        <v>2</v>
      </c>
      <c r="G431" s="1">
        <v>13035.6</v>
      </c>
      <c r="H431" s="1">
        <v>651.78000000000009</v>
      </c>
      <c r="I431" s="1">
        <v>521.42399999999998</v>
      </c>
      <c r="J431" s="1">
        <v>130.35599999999999</v>
      </c>
      <c r="K431" s="1">
        <v>4823.1720000000005</v>
      </c>
      <c r="L431" s="1">
        <v>4692.8159999999998</v>
      </c>
      <c r="M431" s="1">
        <f>SUM(Sueldos[[#This Row],[Salario Base]:[Bono General]])</f>
        <v>23855.148000000001</v>
      </c>
      <c r="N431" s="1">
        <f>SUMPRODUCT(Sueldos[[#This Row],[Salario Base]:[Bono General]]*Porcentajes[])</f>
        <v>930.74184000000002</v>
      </c>
      <c r="O431" s="1">
        <f>Sueldos[[#This Row],[Aumento Mexicano]]*2</f>
        <v>1861.48368</v>
      </c>
      <c r="P431" s="1">
        <f>IF(Sueldos[[#This Row],[Calificación]]&gt;=4,Sueldos[[#This Row],[Aumento Mexicano]]*2,0)</f>
        <v>0</v>
      </c>
      <c r="Q431" s="1">
        <f>Sueldos[[#This Row],[Sueldo total]]*3</f>
        <v>71565.444000000003</v>
      </c>
      <c r="R431" s="9">
        <f>(43102-Sueldos[[#This Row],[Fecha de Contratación]])/365</f>
        <v>0.99178082191780825</v>
      </c>
      <c r="S431" s="1">
        <f>Sueldos[[#This Row],[Sueldo total]]/30</f>
        <v>795.17160000000001</v>
      </c>
      <c r="T431" s="1">
        <f>Sueldos[[#This Row],[Salario diario]]*20*Sueldos[[#This Row],[dias del año]]</f>
        <v>15772.718860273973</v>
      </c>
      <c r="U431" s="1">
        <f>Sueldos[[#This Row],[3 meses de sueldo]]+Sueldos[[#This Row],[20 dias por año]]</f>
        <v>87338.16286027398</v>
      </c>
    </row>
    <row r="432" spans="1:21" x14ac:dyDescent="0.3">
      <c r="A432" t="s">
        <v>1288</v>
      </c>
      <c r="B432" t="s">
        <v>940</v>
      </c>
      <c r="C432" t="s">
        <v>26</v>
      </c>
      <c r="D432" s="10">
        <v>40849</v>
      </c>
      <c r="E432" t="s">
        <v>50</v>
      </c>
      <c r="F432">
        <v>3</v>
      </c>
      <c r="G432" s="1">
        <v>45075</v>
      </c>
      <c r="H432" s="1">
        <v>3606</v>
      </c>
      <c r="I432" s="1">
        <v>450.75</v>
      </c>
      <c r="J432" s="1">
        <v>3155.2500000000005</v>
      </c>
      <c r="K432" s="1">
        <v>13522.5</v>
      </c>
      <c r="L432" s="1">
        <v>17128.5</v>
      </c>
      <c r="M432" s="1">
        <f>SUM(Sueldos[[#This Row],[Salario Base]:[Bono General]])</f>
        <v>82938</v>
      </c>
      <c r="N432" s="1">
        <f>SUMPRODUCT(Sueldos[[#This Row],[Salario Base]:[Bono General]]*Porcentajes[])</f>
        <v>3349.0725000000002</v>
      </c>
      <c r="O432" s="1">
        <f>Sueldos[[#This Row],[Aumento Mexicano]]*2</f>
        <v>6698.1450000000004</v>
      </c>
      <c r="P432" s="1">
        <f>IF(Sueldos[[#This Row],[Calificación]]&gt;=4,Sueldos[[#This Row],[Aumento Mexicano]]*2,0)</f>
        <v>0</v>
      </c>
      <c r="Q432" s="1">
        <f>Sueldos[[#This Row],[Sueldo total]]*3</f>
        <v>248814</v>
      </c>
      <c r="R432" s="9">
        <f>(43102-Sueldos[[#This Row],[Fecha de Contratación]])/365</f>
        <v>6.1726027397260275</v>
      </c>
      <c r="S432" s="1">
        <f>Sueldos[[#This Row],[Sueldo total]]/30</f>
        <v>2764.6</v>
      </c>
      <c r="T432" s="1">
        <f>Sueldos[[#This Row],[Salario diario]]*20*Sueldos[[#This Row],[dias del año]]</f>
        <v>341295.55068493151</v>
      </c>
      <c r="U432" s="1">
        <f>Sueldos[[#This Row],[3 meses de sueldo]]+Sueldos[[#This Row],[20 dias por año]]</f>
        <v>590109.55068493146</v>
      </c>
    </row>
    <row r="433" spans="1:21" x14ac:dyDescent="0.3">
      <c r="A433" t="s">
        <v>1289</v>
      </c>
      <c r="B433" t="s">
        <v>898</v>
      </c>
      <c r="C433" t="s">
        <v>413</v>
      </c>
      <c r="D433" s="10">
        <v>41517</v>
      </c>
      <c r="E433" t="s">
        <v>27</v>
      </c>
      <c r="F433">
        <v>5</v>
      </c>
      <c r="G433" s="1">
        <v>19832.5</v>
      </c>
      <c r="H433" s="1">
        <v>1784.925</v>
      </c>
      <c r="I433" s="1">
        <v>2776.55</v>
      </c>
      <c r="J433" s="1">
        <v>396.65000000000003</v>
      </c>
      <c r="K433" s="1">
        <v>6346.4000000000005</v>
      </c>
      <c r="L433" s="1">
        <v>5949.75</v>
      </c>
      <c r="M433" s="1">
        <f>SUM(Sueldos[[#This Row],[Salario Base]:[Bono General]])</f>
        <v>37086.775000000001</v>
      </c>
      <c r="N433" s="1">
        <f>SUMPRODUCT(Sueldos[[#This Row],[Salario Base]:[Bono General]]*Porcentajes[])</f>
        <v>1439.8395</v>
      </c>
      <c r="O433" s="1">
        <f>Sueldos[[#This Row],[Aumento Mexicano]]*2</f>
        <v>2879.6790000000001</v>
      </c>
      <c r="P433" s="1">
        <f>IF(Sueldos[[#This Row],[Calificación]]&gt;=4,Sueldos[[#This Row],[Aumento Mexicano]]*2,0)</f>
        <v>2879.6790000000001</v>
      </c>
      <c r="Q433" s="1">
        <f>Sueldos[[#This Row],[Sueldo total]]*3</f>
        <v>111260.32500000001</v>
      </c>
      <c r="R433" s="9">
        <f>(43102-Sueldos[[#This Row],[Fecha de Contratación]])/365</f>
        <v>4.3424657534246576</v>
      </c>
      <c r="S433" s="1">
        <f>Sueldos[[#This Row],[Sueldo total]]/30</f>
        <v>1236.2258333333334</v>
      </c>
      <c r="T433" s="1">
        <f>Sueldos[[#This Row],[Salario diario]]*20*Sueldos[[#This Row],[dias del año]]</f>
        <v>107365.36689497718</v>
      </c>
      <c r="U433" s="1">
        <f>Sueldos[[#This Row],[3 meses de sueldo]]+Sueldos[[#This Row],[20 dias por año]]</f>
        <v>218625.69189497718</v>
      </c>
    </row>
    <row r="434" spans="1:21" x14ac:dyDescent="0.3">
      <c r="A434" t="s">
        <v>1290</v>
      </c>
      <c r="B434" t="s">
        <v>883</v>
      </c>
      <c r="C434" t="s">
        <v>144</v>
      </c>
      <c r="D434" s="10">
        <v>42467</v>
      </c>
      <c r="E434" t="s">
        <v>18</v>
      </c>
      <c r="F434">
        <v>5</v>
      </c>
      <c r="G434" s="1">
        <v>13845</v>
      </c>
      <c r="H434" s="1">
        <v>692.25</v>
      </c>
      <c r="I434" s="1">
        <v>415.34999999999997</v>
      </c>
      <c r="J434" s="1">
        <v>1384.5</v>
      </c>
      <c r="K434" s="1">
        <v>4984.2</v>
      </c>
      <c r="L434" s="1">
        <v>4430.4000000000005</v>
      </c>
      <c r="M434" s="1">
        <f>SUM(Sueldos[[#This Row],[Salario Base]:[Bono General]])</f>
        <v>25751.7</v>
      </c>
      <c r="N434" s="1">
        <f>SUMPRODUCT(Sueldos[[#This Row],[Salario Base]:[Bono General]]*Porcentajes[])</f>
        <v>1002.3779999999999</v>
      </c>
      <c r="O434" s="1">
        <f>Sueldos[[#This Row],[Aumento Mexicano]]*2</f>
        <v>2004.7559999999999</v>
      </c>
      <c r="P434" s="1">
        <f>IF(Sueldos[[#This Row],[Calificación]]&gt;=4,Sueldos[[#This Row],[Aumento Mexicano]]*2,0)</f>
        <v>2004.7559999999999</v>
      </c>
      <c r="Q434" s="1">
        <f>Sueldos[[#This Row],[Sueldo total]]*3</f>
        <v>77255.100000000006</v>
      </c>
      <c r="R434" s="9">
        <f>(43102-Sueldos[[#This Row],[Fecha de Contratación]])/365</f>
        <v>1.7397260273972603</v>
      </c>
      <c r="S434" s="1">
        <f>Sueldos[[#This Row],[Sueldo total]]/30</f>
        <v>858.39</v>
      </c>
      <c r="T434" s="1">
        <f>Sueldos[[#This Row],[Salario diario]]*20*Sueldos[[#This Row],[dias del año]]</f>
        <v>29867.268493150685</v>
      </c>
      <c r="U434" s="1">
        <f>Sueldos[[#This Row],[3 meses de sueldo]]+Sueldos[[#This Row],[20 dias por año]]</f>
        <v>107122.36849315069</v>
      </c>
    </row>
    <row r="435" spans="1:21" x14ac:dyDescent="0.3">
      <c r="A435" t="s">
        <v>1291</v>
      </c>
      <c r="B435" t="s">
        <v>883</v>
      </c>
      <c r="C435" t="s">
        <v>482</v>
      </c>
      <c r="D435" s="10">
        <v>41186</v>
      </c>
      <c r="E435" t="s">
        <v>27</v>
      </c>
      <c r="F435">
        <v>4</v>
      </c>
      <c r="G435" s="1">
        <v>25001.9</v>
      </c>
      <c r="H435" s="1">
        <v>1750.1330000000003</v>
      </c>
      <c r="I435" s="1">
        <v>1500.114</v>
      </c>
      <c r="J435" s="1">
        <v>750.05700000000002</v>
      </c>
      <c r="K435" s="1">
        <v>7750.5889999999999</v>
      </c>
      <c r="L435" s="1">
        <v>6500.4940000000006</v>
      </c>
      <c r="M435" s="1">
        <f>SUM(Sueldos[[#This Row],[Salario Base]:[Bono General]])</f>
        <v>43253.287000000004</v>
      </c>
      <c r="N435" s="1">
        <f>SUMPRODUCT(Sueldos[[#This Row],[Salario Base]:[Bono General]]*Porcentajes[])</f>
        <v>1640.12464</v>
      </c>
      <c r="O435" s="1">
        <f>Sueldos[[#This Row],[Aumento Mexicano]]*2</f>
        <v>3280.24928</v>
      </c>
      <c r="P435" s="1">
        <f>IF(Sueldos[[#This Row],[Calificación]]&gt;=4,Sueldos[[#This Row],[Aumento Mexicano]]*2,0)</f>
        <v>3280.24928</v>
      </c>
      <c r="Q435" s="1">
        <f>Sueldos[[#This Row],[Sueldo total]]*3</f>
        <v>129759.861</v>
      </c>
      <c r="R435" s="9">
        <f>(43102-Sueldos[[#This Row],[Fecha de Contratación]])/365</f>
        <v>5.2493150684931509</v>
      </c>
      <c r="S435" s="1">
        <f>Sueldos[[#This Row],[Sueldo total]]/30</f>
        <v>1441.7762333333335</v>
      </c>
      <c r="T435" s="1">
        <f>Sueldos[[#This Row],[Salario diario]]*20*Sueldos[[#This Row],[dias del año]]</f>
        <v>151366.7541406393</v>
      </c>
      <c r="U435" s="1">
        <f>Sueldos[[#This Row],[3 meses de sueldo]]+Sueldos[[#This Row],[20 dias por año]]</f>
        <v>281126.6151406393</v>
      </c>
    </row>
    <row r="436" spans="1:21" x14ac:dyDescent="0.3">
      <c r="A436" t="s">
        <v>1292</v>
      </c>
      <c r="B436" t="s">
        <v>895</v>
      </c>
      <c r="C436" t="s">
        <v>312</v>
      </c>
      <c r="D436" s="10">
        <v>41045</v>
      </c>
      <c r="E436" t="s">
        <v>15</v>
      </c>
      <c r="F436">
        <v>3</v>
      </c>
      <c r="G436" s="1">
        <v>31205</v>
      </c>
      <c r="H436" s="1">
        <v>2496.4</v>
      </c>
      <c r="I436" s="1">
        <v>2184.3500000000004</v>
      </c>
      <c r="J436" s="1">
        <v>4368.7000000000007</v>
      </c>
      <c r="K436" s="1">
        <v>8425.35</v>
      </c>
      <c r="L436" s="1">
        <v>11233.8</v>
      </c>
      <c r="M436" s="1">
        <f>SUM(Sueldos[[#This Row],[Salario Base]:[Bono General]])</f>
        <v>59913.599999999991</v>
      </c>
      <c r="N436" s="1">
        <f>SUMPRODUCT(Sueldos[[#This Row],[Salario Base]:[Bono General]]*Porcentajes[])</f>
        <v>2430.8694999999998</v>
      </c>
      <c r="O436" s="1">
        <f>Sueldos[[#This Row],[Aumento Mexicano]]*2</f>
        <v>4861.7389999999996</v>
      </c>
      <c r="P436" s="1">
        <f>IF(Sueldos[[#This Row],[Calificación]]&gt;=4,Sueldos[[#This Row],[Aumento Mexicano]]*2,0)</f>
        <v>0</v>
      </c>
      <c r="Q436" s="1">
        <f>Sueldos[[#This Row],[Sueldo total]]*3</f>
        <v>179740.79999999999</v>
      </c>
      <c r="R436" s="9">
        <f>(43102-Sueldos[[#This Row],[Fecha de Contratación]])/365</f>
        <v>5.6356164383561644</v>
      </c>
      <c r="S436" s="1">
        <f>Sueldos[[#This Row],[Sueldo total]]/30</f>
        <v>1997.1199999999997</v>
      </c>
      <c r="T436" s="1">
        <f>Sueldos[[#This Row],[Salario diario]]*20*Sueldos[[#This Row],[dias del año]]</f>
        <v>225100.04602739724</v>
      </c>
      <c r="U436" s="1">
        <f>Sueldos[[#This Row],[3 meses de sueldo]]+Sueldos[[#This Row],[20 dias por año]]</f>
        <v>404840.8460273972</v>
      </c>
    </row>
    <row r="437" spans="1:21" x14ac:dyDescent="0.3">
      <c r="A437" t="s">
        <v>1293</v>
      </c>
      <c r="B437" t="s">
        <v>880</v>
      </c>
      <c r="C437" t="s">
        <v>129</v>
      </c>
      <c r="D437" s="10">
        <v>41092</v>
      </c>
      <c r="E437" t="s">
        <v>18</v>
      </c>
      <c r="F437">
        <v>4</v>
      </c>
      <c r="G437" s="1">
        <v>9644.8000000000011</v>
      </c>
      <c r="H437" s="1">
        <v>771.58400000000006</v>
      </c>
      <c r="I437" s="1">
        <v>1350.2720000000004</v>
      </c>
      <c r="J437" s="1">
        <v>1446.72</v>
      </c>
      <c r="K437" s="1">
        <v>2604.0960000000005</v>
      </c>
      <c r="L437" s="1">
        <v>2989.8880000000004</v>
      </c>
      <c r="M437" s="1">
        <f>SUM(Sueldos[[#This Row],[Salario Base]:[Bono General]])</f>
        <v>18807.36</v>
      </c>
      <c r="N437" s="1">
        <f>SUMPRODUCT(Sueldos[[#This Row],[Salario Base]:[Bono General]]*Porcentajes[])</f>
        <v>749.40096000000017</v>
      </c>
      <c r="O437" s="1">
        <f>Sueldos[[#This Row],[Aumento Mexicano]]*2</f>
        <v>1498.8019200000003</v>
      </c>
      <c r="P437" s="1">
        <f>IF(Sueldos[[#This Row],[Calificación]]&gt;=4,Sueldos[[#This Row],[Aumento Mexicano]]*2,0)</f>
        <v>1498.8019200000003</v>
      </c>
      <c r="Q437" s="1">
        <f>Sueldos[[#This Row],[Sueldo total]]*3</f>
        <v>56422.080000000002</v>
      </c>
      <c r="R437" s="9">
        <f>(43102-Sueldos[[#This Row],[Fecha de Contratación]])/365</f>
        <v>5.506849315068493</v>
      </c>
      <c r="S437" s="1">
        <f>Sueldos[[#This Row],[Sueldo total]]/30</f>
        <v>626.91200000000003</v>
      </c>
      <c r="T437" s="1">
        <f>Sueldos[[#This Row],[Salario diario]]*20*Sueldos[[#This Row],[dias del año]]</f>
        <v>69046.198356164386</v>
      </c>
      <c r="U437" s="1">
        <f>Sueldos[[#This Row],[3 meses de sueldo]]+Sueldos[[#This Row],[20 dias por año]]</f>
        <v>125468.27835616439</v>
      </c>
    </row>
    <row r="438" spans="1:21" x14ac:dyDescent="0.3">
      <c r="A438" t="s">
        <v>1294</v>
      </c>
      <c r="B438" t="s">
        <v>895</v>
      </c>
      <c r="C438" t="s">
        <v>14</v>
      </c>
      <c r="D438" s="10">
        <v>42225</v>
      </c>
      <c r="E438" t="s">
        <v>18</v>
      </c>
      <c r="F438">
        <v>3</v>
      </c>
      <c r="G438" s="1">
        <v>9339</v>
      </c>
      <c r="H438" s="1">
        <v>466.95000000000005</v>
      </c>
      <c r="I438" s="1">
        <v>186.78</v>
      </c>
      <c r="J438" s="1">
        <v>1400.85</v>
      </c>
      <c r="K438" s="1">
        <v>3175.26</v>
      </c>
      <c r="L438" s="1">
        <v>3455.43</v>
      </c>
      <c r="M438" s="1">
        <f>SUM(Sueldos[[#This Row],[Salario Base]:[Bono General]])</f>
        <v>18024.27</v>
      </c>
      <c r="N438" s="1">
        <f>SUMPRODUCT(Sueldos[[#This Row],[Salario Base]:[Bono General]]*Porcentajes[])</f>
        <v>722.83860000000004</v>
      </c>
      <c r="O438" s="1">
        <f>Sueldos[[#This Row],[Aumento Mexicano]]*2</f>
        <v>1445.6772000000001</v>
      </c>
      <c r="P438" s="1">
        <f>IF(Sueldos[[#This Row],[Calificación]]&gt;=4,Sueldos[[#This Row],[Aumento Mexicano]]*2,0)</f>
        <v>0</v>
      </c>
      <c r="Q438" s="1">
        <f>Sueldos[[#This Row],[Sueldo total]]*3</f>
        <v>54072.81</v>
      </c>
      <c r="R438" s="9">
        <f>(43102-Sueldos[[#This Row],[Fecha de Contratación]])/365</f>
        <v>2.4027397260273973</v>
      </c>
      <c r="S438" s="1">
        <f>Sueldos[[#This Row],[Sueldo total]]/30</f>
        <v>600.80899999999997</v>
      </c>
      <c r="T438" s="1">
        <f>Sueldos[[#This Row],[Salario diario]]*20*Sueldos[[#This Row],[dias del año]]</f>
        <v>28871.75304109589</v>
      </c>
      <c r="U438" s="1">
        <f>Sueldos[[#This Row],[3 meses de sueldo]]+Sueldos[[#This Row],[20 dias por año]]</f>
        <v>82944.563041095884</v>
      </c>
    </row>
    <row r="439" spans="1:21" x14ac:dyDescent="0.3">
      <c r="A439" t="s">
        <v>1295</v>
      </c>
      <c r="B439" t="s">
        <v>1087</v>
      </c>
      <c r="C439" t="s">
        <v>177</v>
      </c>
      <c r="D439" s="10">
        <v>42421</v>
      </c>
      <c r="E439" t="s">
        <v>18</v>
      </c>
      <c r="F439">
        <v>3</v>
      </c>
      <c r="G439" s="1">
        <v>15200</v>
      </c>
      <c r="H439" s="1">
        <v>1216</v>
      </c>
      <c r="I439" s="1">
        <v>760</v>
      </c>
      <c r="J439" s="1">
        <v>456</v>
      </c>
      <c r="K439" s="1">
        <v>3952</v>
      </c>
      <c r="L439" s="1">
        <v>4104</v>
      </c>
      <c r="M439" s="1">
        <f>SUM(Sueldos[[#This Row],[Salario Base]:[Bono General]])</f>
        <v>25688</v>
      </c>
      <c r="N439" s="1">
        <f>SUMPRODUCT(Sueldos[[#This Row],[Salario Base]:[Bono General]]*Porcentajes[])</f>
        <v>988</v>
      </c>
      <c r="O439" s="1">
        <f>Sueldos[[#This Row],[Aumento Mexicano]]*2</f>
        <v>1976</v>
      </c>
      <c r="P439" s="1">
        <f>IF(Sueldos[[#This Row],[Calificación]]&gt;=4,Sueldos[[#This Row],[Aumento Mexicano]]*2,0)</f>
        <v>0</v>
      </c>
      <c r="Q439" s="1">
        <f>Sueldos[[#This Row],[Sueldo total]]*3</f>
        <v>77064</v>
      </c>
      <c r="R439" s="9">
        <f>(43102-Sueldos[[#This Row],[Fecha de Contratación]])/365</f>
        <v>1.8657534246575342</v>
      </c>
      <c r="S439" s="1">
        <f>Sueldos[[#This Row],[Sueldo total]]/30</f>
        <v>856.26666666666665</v>
      </c>
      <c r="T439" s="1">
        <f>Sueldos[[#This Row],[Salario diario]]*20*Sueldos[[#This Row],[dias del año]]</f>
        <v>31951.649315068491</v>
      </c>
      <c r="U439" s="1">
        <f>Sueldos[[#This Row],[3 meses de sueldo]]+Sueldos[[#This Row],[20 dias por año]]</f>
        <v>109015.6493150685</v>
      </c>
    </row>
    <row r="440" spans="1:21" x14ac:dyDescent="0.3">
      <c r="A440" t="s">
        <v>1296</v>
      </c>
      <c r="B440" t="s">
        <v>883</v>
      </c>
      <c r="C440" t="s">
        <v>186</v>
      </c>
      <c r="D440" s="10">
        <v>41898</v>
      </c>
      <c r="E440" t="s">
        <v>15</v>
      </c>
      <c r="F440">
        <v>3</v>
      </c>
      <c r="G440" s="1">
        <v>21481</v>
      </c>
      <c r="H440" s="1">
        <v>2148.1</v>
      </c>
      <c r="I440" s="1">
        <v>2148.1</v>
      </c>
      <c r="J440" s="1">
        <v>2362.91</v>
      </c>
      <c r="K440" s="1">
        <v>5585.06</v>
      </c>
      <c r="L440" s="1">
        <v>7088.7300000000005</v>
      </c>
      <c r="M440" s="1">
        <f>SUM(Sueldos[[#This Row],[Salario Base]:[Bono General]])</f>
        <v>40813.9</v>
      </c>
      <c r="N440" s="1">
        <f>SUMPRODUCT(Sueldos[[#This Row],[Salario Base]:[Bono General]]*Porcentajes[])</f>
        <v>1641.1484</v>
      </c>
      <c r="O440" s="1">
        <f>Sueldos[[#This Row],[Aumento Mexicano]]*2</f>
        <v>3282.2968000000001</v>
      </c>
      <c r="P440" s="1">
        <f>IF(Sueldos[[#This Row],[Calificación]]&gt;=4,Sueldos[[#This Row],[Aumento Mexicano]]*2,0)</f>
        <v>0</v>
      </c>
      <c r="Q440" s="1">
        <f>Sueldos[[#This Row],[Sueldo total]]*3</f>
        <v>122441.70000000001</v>
      </c>
      <c r="R440" s="9">
        <f>(43102-Sueldos[[#This Row],[Fecha de Contratación]])/365</f>
        <v>3.2986301369863016</v>
      </c>
      <c r="S440" s="1">
        <f>Sueldos[[#This Row],[Sueldo total]]/30</f>
        <v>1360.4633333333334</v>
      </c>
      <c r="T440" s="1">
        <f>Sueldos[[#This Row],[Salario diario]]*20*Sueldos[[#This Row],[dias del año]]</f>
        <v>89753.307031963472</v>
      </c>
      <c r="U440" s="1">
        <f>Sueldos[[#This Row],[3 meses de sueldo]]+Sueldos[[#This Row],[20 dias por año]]</f>
        <v>212195.0070319635</v>
      </c>
    </row>
    <row r="441" spans="1:21" x14ac:dyDescent="0.3">
      <c r="A441" t="s">
        <v>1297</v>
      </c>
      <c r="B441" t="s">
        <v>880</v>
      </c>
      <c r="C441" t="s">
        <v>317</v>
      </c>
      <c r="D441" s="10">
        <v>41849</v>
      </c>
      <c r="E441" t="s">
        <v>15</v>
      </c>
      <c r="F441">
        <v>1</v>
      </c>
      <c r="G441" s="1">
        <v>19034.25</v>
      </c>
      <c r="H441" s="1">
        <v>1142.0550000000001</v>
      </c>
      <c r="I441" s="1">
        <v>571.02750000000003</v>
      </c>
      <c r="J441" s="1">
        <v>190.3425</v>
      </c>
      <c r="K441" s="1">
        <v>5139.2475000000004</v>
      </c>
      <c r="L441" s="1">
        <v>7233.0150000000003</v>
      </c>
      <c r="M441" s="1">
        <f>SUM(Sueldos[[#This Row],[Salario Base]:[Bono General]])</f>
        <v>33309.9375</v>
      </c>
      <c r="N441" s="1">
        <f>SUMPRODUCT(Sueldos[[#This Row],[Salario Base]:[Bono General]]*Porcentajes[])</f>
        <v>1332.3975</v>
      </c>
      <c r="O441" s="1">
        <f>Sueldos[[#This Row],[Aumento Mexicano]]*2</f>
        <v>2664.7950000000001</v>
      </c>
      <c r="P441" s="1">
        <f>IF(Sueldos[[#This Row],[Calificación]]&gt;=4,Sueldos[[#This Row],[Aumento Mexicano]]*2,0)</f>
        <v>0</v>
      </c>
      <c r="Q441" s="1">
        <f>Sueldos[[#This Row],[Sueldo total]]*3</f>
        <v>99929.8125</v>
      </c>
      <c r="R441" s="9">
        <f>(43102-Sueldos[[#This Row],[Fecha de Contratación]])/365</f>
        <v>3.4328767123287673</v>
      </c>
      <c r="S441" s="1">
        <f>Sueldos[[#This Row],[Sueldo total]]/30</f>
        <v>1110.33125</v>
      </c>
      <c r="T441" s="1">
        <f>Sueldos[[#This Row],[Salario diario]]*20*Sueldos[[#This Row],[dias del año]]</f>
        <v>76232.605821917808</v>
      </c>
      <c r="U441" s="1">
        <f>Sueldos[[#This Row],[3 meses de sueldo]]+Sueldos[[#This Row],[20 dias por año]]</f>
        <v>176162.41832191782</v>
      </c>
    </row>
    <row r="442" spans="1:21" x14ac:dyDescent="0.3">
      <c r="A442" t="s">
        <v>1298</v>
      </c>
      <c r="B442" t="s">
        <v>883</v>
      </c>
      <c r="C442" t="s">
        <v>144</v>
      </c>
      <c r="D442" s="10">
        <v>42044</v>
      </c>
      <c r="E442" t="s">
        <v>27</v>
      </c>
      <c r="F442">
        <v>3</v>
      </c>
      <c r="G442" s="1">
        <v>17523</v>
      </c>
      <c r="H442" s="1">
        <v>876.15000000000009</v>
      </c>
      <c r="I442" s="1">
        <v>175.23</v>
      </c>
      <c r="J442" s="1">
        <v>1401.84</v>
      </c>
      <c r="K442" s="1">
        <v>6483.51</v>
      </c>
      <c r="L442" s="1">
        <v>6833.97</v>
      </c>
      <c r="M442" s="1">
        <f>SUM(Sueldos[[#This Row],[Salario Base]:[Bono General]])</f>
        <v>33293.700000000004</v>
      </c>
      <c r="N442" s="1">
        <f>SUMPRODUCT(Sueldos[[#This Row],[Salario Base]:[Bono General]]*Porcentajes[])</f>
        <v>1328.2433999999998</v>
      </c>
      <c r="O442" s="1">
        <f>Sueldos[[#This Row],[Aumento Mexicano]]*2</f>
        <v>2656.4867999999997</v>
      </c>
      <c r="P442" s="1">
        <f>IF(Sueldos[[#This Row],[Calificación]]&gt;=4,Sueldos[[#This Row],[Aumento Mexicano]]*2,0)</f>
        <v>0</v>
      </c>
      <c r="Q442" s="1">
        <f>Sueldos[[#This Row],[Sueldo total]]*3</f>
        <v>99881.1</v>
      </c>
      <c r="R442" s="9">
        <f>(43102-Sueldos[[#This Row],[Fecha de Contratación]])/365</f>
        <v>2.8986301369863012</v>
      </c>
      <c r="S442" s="1">
        <f>Sueldos[[#This Row],[Sueldo total]]/30</f>
        <v>1109.7900000000002</v>
      </c>
      <c r="T442" s="1">
        <f>Sueldos[[#This Row],[Salario diario]]*20*Sueldos[[#This Row],[dias del año]]</f>
        <v>64337.414794520555</v>
      </c>
      <c r="U442" s="1">
        <f>Sueldos[[#This Row],[3 meses de sueldo]]+Sueldos[[#This Row],[20 dias por año]]</f>
        <v>164218.51479452057</v>
      </c>
    </row>
    <row r="443" spans="1:21" x14ac:dyDescent="0.3">
      <c r="A443" t="s">
        <v>1299</v>
      </c>
      <c r="B443" t="s">
        <v>883</v>
      </c>
      <c r="C443" t="s">
        <v>255</v>
      </c>
      <c r="D443" s="10">
        <v>41093</v>
      </c>
      <c r="E443" t="s">
        <v>50</v>
      </c>
      <c r="F443">
        <v>3</v>
      </c>
      <c r="G443" s="1">
        <v>36496</v>
      </c>
      <c r="H443" s="1">
        <v>3284.64</v>
      </c>
      <c r="I443" s="1">
        <v>2919.68</v>
      </c>
      <c r="J443" s="1">
        <v>3284.64</v>
      </c>
      <c r="K443" s="1">
        <v>12773.599999999999</v>
      </c>
      <c r="L443" s="1">
        <v>10218.880000000001</v>
      </c>
      <c r="M443" s="1">
        <f>SUM(Sueldos[[#This Row],[Salario Base]:[Bono General]])</f>
        <v>68977.440000000002</v>
      </c>
      <c r="N443" s="1">
        <f>SUMPRODUCT(Sueldos[[#This Row],[Salario Base]:[Bono General]]*Porcentajes[])</f>
        <v>2671.5072</v>
      </c>
      <c r="O443" s="1">
        <f>Sueldos[[#This Row],[Aumento Mexicano]]*2</f>
        <v>5343.0144</v>
      </c>
      <c r="P443" s="1">
        <f>IF(Sueldos[[#This Row],[Calificación]]&gt;=4,Sueldos[[#This Row],[Aumento Mexicano]]*2,0)</f>
        <v>0</v>
      </c>
      <c r="Q443" s="1">
        <f>Sueldos[[#This Row],[Sueldo total]]*3</f>
        <v>206932.32</v>
      </c>
      <c r="R443" s="9">
        <f>(43102-Sueldos[[#This Row],[Fecha de Contratación]])/365</f>
        <v>5.5041095890410956</v>
      </c>
      <c r="S443" s="1">
        <f>Sueldos[[#This Row],[Sueldo total]]/30</f>
        <v>2299.248</v>
      </c>
      <c r="T443" s="1">
        <f>Sueldos[[#This Row],[Salario diario]]*20*Sueldos[[#This Row],[dias del año]]</f>
        <v>253106.25928767122</v>
      </c>
      <c r="U443" s="1">
        <f>Sueldos[[#This Row],[3 meses de sueldo]]+Sueldos[[#This Row],[20 dias por año]]</f>
        <v>460038.57928767125</v>
      </c>
    </row>
    <row r="444" spans="1:21" x14ac:dyDescent="0.3">
      <c r="A444" t="s">
        <v>1300</v>
      </c>
      <c r="B444" t="s">
        <v>880</v>
      </c>
      <c r="C444" t="s">
        <v>255</v>
      </c>
      <c r="D444" s="10">
        <v>42688</v>
      </c>
      <c r="E444" t="s">
        <v>18</v>
      </c>
      <c r="F444">
        <v>2</v>
      </c>
      <c r="G444" s="1">
        <v>11865.6</v>
      </c>
      <c r="H444" s="1">
        <v>830.5920000000001</v>
      </c>
      <c r="I444" s="1">
        <v>474.62400000000002</v>
      </c>
      <c r="J444" s="1">
        <v>1423.8720000000001</v>
      </c>
      <c r="K444" s="1">
        <v>4746.2400000000007</v>
      </c>
      <c r="L444" s="1">
        <v>3085.056</v>
      </c>
      <c r="M444" s="1">
        <f>SUM(Sueldos[[#This Row],[Salario Base]:[Bono General]])</f>
        <v>22425.984</v>
      </c>
      <c r="N444" s="1">
        <f>SUMPRODUCT(Sueldos[[#This Row],[Salario Base]:[Bono General]]*Porcentajes[])</f>
        <v>854.32320000000016</v>
      </c>
      <c r="O444" s="1">
        <f>Sueldos[[#This Row],[Aumento Mexicano]]*2</f>
        <v>1708.6464000000003</v>
      </c>
      <c r="P444" s="1">
        <f>IF(Sueldos[[#This Row],[Calificación]]&gt;=4,Sueldos[[#This Row],[Aumento Mexicano]]*2,0)</f>
        <v>0</v>
      </c>
      <c r="Q444" s="1">
        <f>Sueldos[[#This Row],[Sueldo total]]*3</f>
        <v>67277.952000000005</v>
      </c>
      <c r="R444" s="9">
        <f>(43102-Sueldos[[#This Row],[Fecha de Contratación]])/365</f>
        <v>1.1342465753424658</v>
      </c>
      <c r="S444" s="1">
        <f>Sueldos[[#This Row],[Sueldo total]]/30</f>
        <v>747.53280000000007</v>
      </c>
      <c r="T444" s="1">
        <f>Sueldos[[#This Row],[Salario diario]]*20*Sueldos[[#This Row],[dias del año]]</f>
        <v>16957.730367123288</v>
      </c>
      <c r="U444" s="1">
        <f>Sueldos[[#This Row],[3 meses de sueldo]]+Sueldos[[#This Row],[20 dias por año]]</f>
        <v>84235.682367123285</v>
      </c>
    </row>
    <row r="445" spans="1:21" x14ac:dyDescent="0.3">
      <c r="A445" t="s">
        <v>1301</v>
      </c>
      <c r="B445" t="s">
        <v>909</v>
      </c>
      <c r="C445" t="s">
        <v>373</v>
      </c>
      <c r="D445" s="10">
        <v>43012</v>
      </c>
      <c r="E445" t="s">
        <v>18</v>
      </c>
      <c r="F445">
        <v>2</v>
      </c>
      <c r="G445" s="1">
        <v>9360</v>
      </c>
      <c r="H445" s="1">
        <v>748.80000000000007</v>
      </c>
      <c r="I445" s="1">
        <v>1216.8</v>
      </c>
      <c r="J445" s="1">
        <v>748.80000000000007</v>
      </c>
      <c r="K445" s="1">
        <v>2620.8000000000002</v>
      </c>
      <c r="L445" s="1">
        <v>3556.8</v>
      </c>
      <c r="M445" s="1">
        <f>SUM(Sueldos[[#This Row],[Salario Base]:[Bono General]])</f>
        <v>18251.999999999996</v>
      </c>
      <c r="N445" s="1">
        <f>SUMPRODUCT(Sueldos[[#This Row],[Salario Base]:[Bono General]]*Porcentajes[])</f>
        <v>739.44</v>
      </c>
      <c r="O445" s="1">
        <f>Sueldos[[#This Row],[Aumento Mexicano]]*2</f>
        <v>1478.88</v>
      </c>
      <c r="P445" s="1">
        <f>IF(Sueldos[[#This Row],[Calificación]]&gt;=4,Sueldos[[#This Row],[Aumento Mexicano]]*2,0)</f>
        <v>0</v>
      </c>
      <c r="Q445" s="1">
        <f>Sueldos[[#This Row],[Sueldo total]]*3</f>
        <v>54755.999999999985</v>
      </c>
      <c r="R445" s="9">
        <f>(43102-Sueldos[[#This Row],[Fecha de Contratación]])/365</f>
        <v>0.24657534246575341</v>
      </c>
      <c r="S445" s="1">
        <f>Sueldos[[#This Row],[Sueldo total]]/30</f>
        <v>608.39999999999986</v>
      </c>
      <c r="T445" s="1">
        <f>Sueldos[[#This Row],[Salario diario]]*20*Sueldos[[#This Row],[dias del año]]</f>
        <v>3000.3287671232865</v>
      </c>
      <c r="U445" s="1">
        <f>Sueldos[[#This Row],[3 meses de sueldo]]+Sueldos[[#This Row],[20 dias por año]]</f>
        <v>57756.328767123268</v>
      </c>
    </row>
    <row r="446" spans="1:21" x14ac:dyDescent="0.3">
      <c r="A446" t="s">
        <v>1302</v>
      </c>
      <c r="B446" t="s">
        <v>883</v>
      </c>
      <c r="C446" t="s">
        <v>396</v>
      </c>
      <c r="D446" s="10">
        <v>42361</v>
      </c>
      <c r="E446" t="s">
        <v>18</v>
      </c>
      <c r="F446">
        <v>2</v>
      </c>
      <c r="G446" s="1">
        <v>13192.2</v>
      </c>
      <c r="H446" s="1">
        <v>1055.376</v>
      </c>
      <c r="I446" s="1">
        <v>1714.9860000000001</v>
      </c>
      <c r="J446" s="1">
        <v>131.922</v>
      </c>
      <c r="K446" s="1">
        <v>5276.880000000001</v>
      </c>
      <c r="L446" s="1">
        <v>3298.05</v>
      </c>
      <c r="M446" s="1">
        <f>SUM(Sueldos[[#This Row],[Salario Base]:[Bono General]])</f>
        <v>24669.414000000001</v>
      </c>
      <c r="N446" s="1">
        <f>SUMPRODUCT(Sueldos[[#This Row],[Salario Base]:[Bono General]]*Porcentajes[])</f>
        <v>923.45400000000006</v>
      </c>
      <c r="O446" s="1">
        <f>Sueldos[[#This Row],[Aumento Mexicano]]*2</f>
        <v>1846.9080000000001</v>
      </c>
      <c r="P446" s="1">
        <f>IF(Sueldos[[#This Row],[Calificación]]&gt;=4,Sueldos[[#This Row],[Aumento Mexicano]]*2,0)</f>
        <v>0</v>
      </c>
      <c r="Q446" s="1">
        <f>Sueldos[[#This Row],[Sueldo total]]*3</f>
        <v>74008.241999999998</v>
      </c>
      <c r="R446" s="9">
        <f>(43102-Sueldos[[#This Row],[Fecha de Contratación]])/365</f>
        <v>2.0301369863013701</v>
      </c>
      <c r="S446" s="1">
        <f>Sueldos[[#This Row],[Sueldo total]]/30</f>
        <v>822.31380000000001</v>
      </c>
      <c r="T446" s="1">
        <f>Sueldos[[#This Row],[Salario diario]]*20*Sueldos[[#This Row],[dias del año]]</f>
        <v>33388.193194520558</v>
      </c>
      <c r="U446" s="1">
        <f>Sueldos[[#This Row],[3 meses de sueldo]]+Sueldos[[#This Row],[20 dias por año]]</f>
        <v>107396.43519452056</v>
      </c>
    </row>
    <row r="447" spans="1:21" x14ac:dyDescent="0.3">
      <c r="A447" t="s">
        <v>1303</v>
      </c>
      <c r="B447" t="s">
        <v>880</v>
      </c>
      <c r="C447" t="s">
        <v>32</v>
      </c>
      <c r="D447" s="10">
        <v>41176</v>
      </c>
      <c r="E447" t="s">
        <v>15</v>
      </c>
      <c r="F447">
        <v>2</v>
      </c>
      <c r="G447" s="1">
        <v>25976.7</v>
      </c>
      <c r="H447" s="1">
        <v>2597.67</v>
      </c>
      <c r="I447" s="1">
        <v>1298.835</v>
      </c>
      <c r="J447" s="1">
        <v>2597.67</v>
      </c>
      <c r="K447" s="1">
        <v>7013.7090000000007</v>
      </c>
      <c r="L447" s="1">
        <v>6753.942</v>
      </c>
      <c r="M447" s="1">
        <f>SUM(Sueldos[[#This Row],[Salario Base]:[Bono General]])</f>
        <v>46238.526000000005</v>
      </c>
      <c r="N447" s="1">
        <f>SUMPRODUCT(Sueldos[[#This Row],[Salario Base]:[Bono General]]*Porcentajes[])</f>
        <v>1800.1853100000001</v>
      </c>
      <c r="O447" s="1">
        <f>Sueldos[[#This Row],[Aumento Mexicano]]*2</f>
        <v>3600.3706200000001</v>
      </c>
      <c r="P447" s="1">
        <f>IF(Sueldos[[#This Row],[Calificación]]&gt;=4,Sueldos[[#This Row],[Aumento Mexicano]]*2,0)</f>
        <v>0</v>
      </c>
      <c r="Q447" s="1">
        <f>Sueldos[[#This Row],[Sueldo total]]*3</f>
        <v>138715.57800000001</v>
      </c>
      <c r="R447" s="9">
        <f>(43102-Sueldos[[#This Row],[Fecha de Contratación]])/365</f>
        <v>5.2767123287671236</v>
      </c>
      <c r="S447" s="1">
        <f>Sueldos[[#This Row],[Sueldo total]]/30</f>
        <v>1541.2842000000003</v>
      </c>
      <c r="T447" s="1">
        <f>Sueldos[[#This Row],[Salario diario]]*20*Sueldos[[#This Row],[dias del año]]</f>
        <v>162658.26680547948</v>
      </c>
      <c r="U447" s="1">
        <f>Sueldos[[#This Row],[3 meses de sueldo]]+Sueldos[[#This Row],[20 dias por año]]</f>
        <v>301373.84480547952</v>
      </c>
    </row>
    <row r="448" spans="1:21" x14ac:dyDescent="0.3">
      <c r="A448" t="s">
        <v>374</v>
      </c>
      <c r="B448" t="s">
        <v>1087</v>
      </c>
      <c r="C448" t="s">
        <v>107</v>
      </c>
      <c r="D448" s="10">
        <v>42776</v>
      </c>
      <c r="E448" t="s">
        <v>18</v>
      </c>
      <c r="F448">
        <v>2</v>
      </c>
      <c r="G448" s="1">
        <v>9481.5</v>
      </c>
      <c r="H448" s="1">
        <v>568.89</v>
      </c>
      <c r="I448" s="1">
        <v>474.07500000000005</v>
      </c>
      <c r="J448" s="1">
        <v>1422.2249999999999</v>
      </c>
      <c r="K448" s="1">
        <v>2939.2649999999999</v>
      </c>
      <c r="L448" s="1">
        <v>2370.375</v>
      </c>
      <c r="M448" s="1">
        <f>SUM(Sueldos[[#This Row],[Salario Base]:[Bono General]])</f>
        <v>17256.330000000002</v>
      </c>
      <c r="N448" s="1">
        <f>SUMPRODUCT(Sueldos[[#This Row],[Salario Base]:[Bono General]]*Porcentajes[])</f>
        <v>662.75684999999999</v>
      </c>
      <c r="O448" s="1">
        <f>Sueldos[[#This Row],[Aumento Mexicano]]*2</f>
        <v>1325.5137</v>
      </c>
      <c r="P448" s="1">
        <f>IF(Sueldos[[#This Row],[Calificación]]&gt;=4,Sueldos[[#This Row],[Aumento Mexicano]]*2,0)</f>
        <v>0</v>
      </c>
      <c r="Q448" s="1">
        <f>Sueldos[[#This Row],[Sueldo total]]*3</f>
        <v>51768.990000000005</v>
      </c>
      <c r="R448" s="9">
        <f>(43102-Sueldos[[#This Row],[Fecha de Contratación]])/365</f>
        <v>0.89315068493150684</v>
      </c>
      <c r="S448" s="1">
        <f>Sueldos[[#This Row],[Sueldo total]]/30</f>
        <v>575.21100000000001</v>
      </c>
      <c r="T448" s="1">
        <f>Sueldos[[#This Row],[Salario diario]]*20*Sueldos[[#This Row],[dias del año]]</f>
        <v>10275.00197260274</v>
      </c>
      <c r="U448" s="1">
        <f>Sueldos[[#This Row],[3 meses de sueldo]]+Sueldos[[#This Row],[20 dias por año]]</f>
        <v>62043.991972602744</v>
      </c>
    </row>
    <row r="449" spans="1:21" x14ac:dyDescent="0.3">
      <c r="A449" t="s">
        <v>1304</v>
      </c>
      <c r="B449" t="s">
        <v>880</v>
      </c>
      <c r="C449" t="s">
        <v>285</v>
      </c>
      <c r="D449" s="10">
        <v>41635</v>
      </c>
      <c r="E449" t="s">
        <v>18</v>
      </c>
      <c r="F449">
        <v>3</v>
      </c>
      <c r="G449" s="1">
        <v>8619</v>
      </c>
      <c r="H449" s="1">
        <v>517.14</v>
      </c>
      <c r="I449" s="1">
        <v>1034.28</v>
      </c>
      <c r="J449" s="1">
        <v>948.09</v>
      </c>
      <c r="K449" s="1">
        <v>2413.3200000000002</v>
      </c>
      <c r="L449" s="1">
        <v>2930.46</v>
      </c>
      <c r="M449" s="1">
        <f>SUM(Sueldos[[#This Row],[Salario Base]:[Bono General]])</f>
        <v>16462.29</v>
      </c>
      <c r="N449" s="1">
        <f>SUMPRODUCT(Sueldos[[#This Row],[Salario Base]:[Bono General]]*Porcentajes[])</f>
        <v>655.90589999999997</v>
      </c>
      <c r="O449" s="1">
        <f>Sueldos[[#This Row],[Aumento Mexicano]]*2</f>
        <v>1311.8117999999999</v>
      </c>
      <c r="P449" s="1">
        <f>IF(Sueldos[[#This Row],[Calificación]]&gt;=4,Sueldos[[#This Row],[Aumento Mexicano]]*2,0)</f>
        <v>0</v>
      </c>
      <c r="Q449" s="1">
        <f>Sueldos[[#This Row],[Sueldo total]]*3</f>
        <v>49386.87</v>
      </c>
      <c r="R449" s="9">
        <f>(43102-Sueldos[[#This Row],[Fecha de Contratación]])/365</f>
        <v>4.0191780821917806</v>
      </c>
      <c r="S449" s="1">
        <f>Sueldos[[#This Row],[Sueldo total]]/30</f>
        <v>548.74300000000005</v>
      </c>
      <c r="T449" s="1">
        <f>Sueldos[[#This Row],[Salario diario]]*20*Sueldos[[#This Row],[dias del año]]</f>
        <v>44109.916767123286</v>
      </c>
      <c r="U449" s="1">
        <f>Sueldos[[#This Row],[3 meses de sueldo]]+Sueldos[[#This Row],[20 dias por año]]</f>
        <v>93496.786767123296</v>
      </c>
    </row>
    <row r="450" spans="1:21" x14ac:dyDescent="0.3">
      <c r="A450" t="s">
        <v>1305</v>
      </c>
      <c r="B450" t="s">
        <v>883</v>
      </c>
      <c r="C450" t="s">
        <v>601</v>
      </c>
      <c r="D450" s="10">
        <v>42853</v>
      </c>
      <c r="E450" t="s">
        <v>27</v>
      </c>
      <c r="F450">
        <v>2</v>
      </c>
      <c r="G450" s="1">
        <v>19376.100000000002</v>
      </c>
      <c r="H450" s="1">
        <v>1743.8490000000002</v>
      </c>
      <c r="I450" s="1">
        <v>2712.6540000000005</v>
      </c>
      <c r="J450" s="1">
        <v>387.52200000000005</v>
      </c>
      <c r="K450" s="1">
        <v>7750.4400000000014</v>
      </c>
      <c r="L450" s="1">
        <v>6587.8740000000016</v>
      </c>
      <c r="M450" s="1">
        <f>SUM(Sueldos[[#This Row],[Salario Base]:[Bono General]])</f>
        <v>38558.439000000006</v>
      </c>
      <c r="N450" s="1">
        <f>SUMPRODUCT(Sueldos[[#This Row],[Salario Base]:[Bono General]]*Porcentajes[])</f>
        <v>1507.4605800000004</v>
      </c>
      <c r="O450" s="1">
        <f>Sueldos[[#This Row],[Aumento Mexicano]]*2</f>
        <v>3014.9211600000008</v>
      </c>
      <c r="P450" s="1">
        <f>IF(Sueldos[[#This Row],[Calificación]]&gt;=4,Sueldos[[#This Row],[Aumento Mexicano]]*2,0)</f>
        <v>0</v>
      </c>
      <c r="Q450" s="1">
        <f>Sueldos[[#This Row],[Sueldo total]]*3</f>
        <v>115675.31700000001</v>
      </c>
      <c r="R450" s="9">
        <f>(43102-Sueldos[[#This Row],[Fecha de Contratación]])/365</f>
        <v>0.68219178082191778</v>
      </c>
      <c r="S450" s="1">
        <f>Sueldos[[#This Row],[Sueldo total]]/30</f>
        <v>1285.2813000000001</v>
      </c>
      <c r="T450" s="1">
        <f>Sueldos[[#This Row],[Salario diario]]*20*Sueldos[[#This Row],[dias del año]]</f>
        <v>17536.166778082195</v>
      </c>
      <c r="U450" s="1">
        <f>Sueldos[[#This Row],[3 meses de sueldo]]+Sueldos[[#This Row],[20 dias por año]]</f>
        <v>133211.48377808221</v>
      </c>
    </row>
    <row r="451" spans="1:21" x14ac:dyDescent="0.3">
      <c r="A451" t="s">
        <v>671</v>
      </c>
      <c r="B451" t="s">
        <v>880</v>
      </c>
      <c r="C451" t="s">
        <v>81</v>
      </c>
      <c r="D451" s="10">
        <v>42488</v>
      </c>
      <c r="E451" t="s">
        <v>50</v>
      </c>
      <c r="F451">
        <v>3</v>
      </c>
      <c r="G451" s="1">
        <v>37208</v>
      </c>
      <c r="H451" s="1">
        <v>2604.5600000000004</v>
      </c>
      <c r="I451" s="1">
        <v>5581.2</v>
      </c>
      <c r="J451" s="1">
        <v>1860.4</v>
      </c>
      <c r="K451" s="1">
        <v>11162.4</v>
      </c>
      <c r="L451" s="1">
        <v>13766.96</v>
      </c>
      <c r="M451" s="1">
        <f>SUM(Sueldos[[#This Row],[Salario Base]:[Bono General]])</f>
        <v>72183.51999999999</v>
      </c>
      <c r="N451" s="1">
        <f>SUMPRODUCT(Sueldos[[#This Row],[Salario Base]:[Bono General]]*Porcentajes[])</f>
        <v>2887.3407999999999</v>
      </c>
      <c r="O451" s="1">
        <f>Sueldos[[#This Row],[Aumento Mexicano]]*2</f>
        <v>5774.6815999999999</v>
      </c>
      <c r="P451" s="1">
        <f>IF(Sueldos[[#This Row],[Calificación]]&gt;=4,Sueldos[[#This Row],[Aumento Mexicano]]*2,0)</f>
        <v>0</v>
      </c>
      <c r="Q451" s="1">
        <f>Sueldos[[#This Row],[Sueldo total]]*3</f>
        <v>216550.55999999997</v>
      </c>
      <c r="R451" s="9">
        <f>(43102-Sueldos[[#This Row],[Fecha de Contratación]])/365</f>
        <v>1.6821917808219178</v>
      </c>
      <c r="S451" s="1">
        <f>Sueldos[[#This Row],[Sueldo total]]/30</f>
        <v>2406.1173333333331</v>
      </c>
      <c r="T451" s="1">
        <f>Sueldos[[#This Row],[Salario diario]]*20*Sueldos[[#This Row],[dias del año]]</f>
        <v>80951.016036529676</v>
      </c>
      <c r="U451" s="1">
        <f>Sueldos[[#This Row],[3 meses de sueldo]]+Sueldos[[#This Row],[20 dias por año]]</f>
        <v>297501.57603652962</v>
      </c>
    </row>
    <row r="452" spans="1:21" x14ac:dyDescent="0.3">
      <c r="A452" t="s">
        <v>1306</v>
      </c>
      <c r="B452" t="s">
        <v>895</v>
      </c>
      <c r="C452" t="s">
        <v>24</v>
      </c>
      <c r="D452" s="10">
        <v>40739</v>
      </c>
      <c r="E452" t="s">
        <v>27</v>
      </c>
      <c r="F452">
        <v>2</v>
      </c>
      <c r="G452" s="1">
        <v>15615.9</v>
      </c>
      <c r="H452" s="1">
        <v>1561.5900000000001</v>
      </c>
      <c r="I452" s="1">
        <v>2030.067</v>
      </c>
      <c r="J452" s="1">
        <v>312.31799999999998</v>
      </c>
      <c r="K452" s="1">
        <v>5153.2470000000003</v>
      </c>
      <c r="L452" s="1">
        <v>4997.0879999999997</v>
      </c>
      <c r="M452" s="1">
        <f>SUM(Sueldos[[#This Row],[Salario Base]:[Bono General]])</f>
        <v>29670.209999999995</v>
      </c>
      <c r="N452" s="1">
        <f>SUMPRODUCT(Sueldos[[#This Row],[Salario Base]:[Bono General]]*Porcentajes[])</f>
        <v>1163.38455</v>
      </c>
      <c r="O452" s="1">
        <f>Sueldos[[#This Row],[Aumento Mexicano]]*2</f>
        <v>2326.7691</v>
      </c>
      <c r="P452" s="1">
        <f>IF(Sueldos[[#This Row],[Calificación]]&gt;=4,Sueldos[[#This Row],[Aumento Mexicano]]*2,0)</f>
        <v>0</v>
      </c>
      <c r="Q452" s="1">
        <f>Sueldos[[#This Row],[Sueldo total]]*3</f>
        <v>89010.62999999999</v>
      </c>
      <c r="R452" s="9">
        <f>(43102-Sueldos[[#This Row],[Fecha de Contratación]])/365</f>
        <v>6.4739726027397264</v>
      </c>
      <c r="S452" s="1">
        <f>Sueldos[[#This Row],[Sueldo total]]/30</f>
        <v>989.00699999999983</v>
      </c>
      <c r="T452" s="1">
        <f>Sueldos[[#This Row],[Salario diario]]*20*Sueldos[[#This Row],[dias del año]]</f>
        <v>128056.08443835615</v>
      </c>
      <c r="U452" s="1">
        <f>Sueldos[[#This Row],[3 meses de sueldo]]+Sueldos[[#This Row],[20 dias por año]]</f>
        <v>217066.71443835614</v>
      </c>
    </row>
    <row r="453" spans="1:21" x14ac:dyDescent="0.3">
      <c r="A453" t="s">
        <v>1307</v>
      </c>
      <c r="B453" t="s">
        <v>898</v>
      </c>
      <c r="C453" t="s">
        <v>312</v>
      </c>
      <c r="D453" s="10">
        <v>40755</v>
      </c>
      <c r="E453" t="s">
        <v>115</v>
      </c>
      <c r="F453">
        <v>4</v>
      </c>
      <c r="G453" s="1">
        <v>48351.600000000006</v>
      </c>
      <c r="H453" s="1">
        <v>2417.5800000000004</v>
      </c>
      <c r="I453" s="1">
        <v>5802.1920000000009</v>
      </c>
      <c r="J453" s="1">
        <v>4351.6440000000002</v>
      </c>
      <c r="K453" s="1">
        <v>12571.416000000001</v>
      </c>
      <c r="L453" s="1">
        <v>16439.544000000002</v>
      </c>
      <c r="M453" s="1">
        <f>SUM(Sueldos[[#This Row],[Salario Base]:[Bono General]])</f>
        <v>89933.976000000024</v>
      </c>
      <c r="N453" s="1">
        <f>SUMPRODUCT(Sueldos[[#This Row],[Salario Base]:[Bono General]]*Porcentajes[])</f>
        <v>3573.1832400000008</v>
      </c>
      <c r="O453" s="1">
        <f>Sueldos[[#This Row],[Aumento Mexicano]]*2</f>
        <v>7146.3664800000015</v>
      </c>
      <c r="P453" s="1">
        <f>IF(Sueldos[[#This Row],[Calificación]]&gt;=4,Sueldos[[#This Row],[Aumento Mexicano]]*2,0)</f>
        <v>7146.3664800000015</v>
      </c>
      <c r="Q453" s="1">
        <f>Sueldos[[#This Row],[Sueldo total]]*3</f>
        <v>269801.92800000007</v>
      </c>
      <c r="R453" s="9">
        <f>(43102-Sueldos[[#This Row],[Fecha de Contratación]])/365</f>
        <v>6.4301369863013695</v>
      </c>
      <c r="S453" s="1">
        <f>Sueldos[[#This Row],[Sueldo total]]/30</f>
        <v>2997.7992000000008</v>
      </c>
      <c r="T453" s="1">
        <f>Sueldos[[#This Row],[Salario diario]]*20*Sueldos[[#This Row],[dias del año]]</f>
        <v>385525.19026849326</v>
      </c>
      <c r="U453" s="1">
        <f>Sueldos[[#This Row],[3 meses de sueldo]]+Sueldos[[#This Row],[20 dias por año]]</f>
        <v>655327.11826849333</v>
      </c>
    </row>
    <row r="454" spans="1:21" x14ac:dyDescent="0.3">
      <c r="A454" t="s">
        <v>1308</v>
      </c>
      <c r="B454" t="s">
        <v>880</v>
      </c>
      <c r="C454" t="s">
        <v>22</v>
      </c>
      <c r="D454" s="10">
        <v>42514</v>
      </c>
      <c r="E454" t="s">
        <v>18</v>
      </c>
      <c r="F454">
        <v>3</v>
      </c>
      <c r="G454" s="1">
        <v>13833</v>
      </c>
      <c r="H454" s="1">
        <v>691.65000000000009</v>
      </c>
      <c r="I454" s="1">
        <v>276.66000000000003</v>
      </c>
      <c r="J454" s="1">
        <v>691.65000000000009</v>
      </c>
      <c r="K454" s="1">
        <v>4564.8900000000003</v>
      </c>
      <c r="L454" s="1">
        <v>4288.2299999999996</v>
      </c>
      <c r="M454" s="1">
        <f>SUM(Sueldos[[#This Row],[Salario Base]:[Bono General]])</f>
        <v>24346.079999999998</v>
      </c>
      <c r="N454" s="1">
        <f>SUMPRODUCT(Sueldos[[#This Row],[Salario Base]:[Bono General]]*Porcentajes[])</f>
        <v>939.26070000000004</v>
      </c>
      <c r="O454" s="1">
        <f>Sueldos[[#This Row],[Aumento Mexicano]]*2</f>
        <v>1878.5214000000001</v>
      </c>
      <c r="P454" s="1">
        <f>IF(Sueldos[[#This Row],[Calificación]]&gt;=4,Sueldos[[#This Row],[Aumento Mexicano]]*2,0)</f>
        <v>0</v>
      </c>
      <c r="Q454" s="1">
        <f>Sueldos[[#This Row],[Sueldo total]]*3</f>
        <v>73038.239999999991</v>
      </c>
      <c r="R454" s="9">
        <f>(43102-Sueldos[[#This Row],[Fecha de Contratación]])/365</f>
        <v>1.6109589041095891</v>
      </c>
      <c r="S454" s="1">
        <f>Sueldos[[#This Row],[Sueldo total]]/30</f>
        <v>811.53599999999994</v>
      </c>
      <c r="T454" s="1">
        <f>Sueldos[[#This Row],[Salario diario]]*20*Sueldos[[#This Row],[dias del año]]</f>
        <v>26147.022904109588</v>
      </c>
      <c r="U454" s="1">
        <f>Sueldos[[#This Row],[3 meses de sueldo]]+Sueldos[[#This Row],[20 dias por año]]</f>
        <v>99185.262904109579</v>
      </c>
    </row>
    <row r="455" spans="1:21" x14ac:dyDescent="0.3">
      <c r="A455" t="s">
        <v>1309</v>
      </c>
      <c r="B455" t="s">
        <v>895</v>
      </c>
      <c r="C455" t="s">
        <v>273</v>
      </c>
      <c r="D455" s="10">
        <v>40807</v>
      </c>
      <c r="E455" t="s">
        <v>50</v>
      </c>
      <c r="F455">
        <v>4</v>
      </c>
      <c r="G455" s="1">
        <v>40999.200000000004</v>
      </c>
      <c r="H455" s="1">
        <v>2459.9520000000002</v>
      </c>
      <c r="I455" s="1">
        <v>3689.9280000000003</v>
      </c>
      <c r="J455" s="1">
        <v>1639.9680000000003</v>
      </c>
      <c r="K455" s="1">
        <v>13119.744000000002</v>
      </c>
      <c r="L455" s="1">
        <v>15169.704000000002</v>
      </c>
      <c r="M455" s="1">
        <f>SUM(Sueldos[[#This Row],[Salario Base]:[Bono General]])</f>
        <v>77078.495999999999</v>
      </c>
      <c r="N455" s="1">
        <f>SUMPRODUCT(Sueldos[[#This Row],[Salario Base]:[Bono General]]*Porcentajes[])</f>
        <v>3062.6402400000002</v>
      </c>
      <c r="O455" s="1">
        <f>Sueldos[[#This Row],[Aumento Mexicano]]*2</f>
        <v>6125.2804800000004</v>
      </c>
      <c r="P455" s="1">
        <f>IF(Sueldos[[#This Row],[Calificación]]&gt;=4,Sueldos[[#This Row],[Aumento Mexicano]]*2,0)</f>
        <v>6125.2804800000004</v>
      </c>
      <c r="Q455" s="1">
        <f>Sueldos[[#This Row],[Sueldo total]]*3</f>
        <v>231235.48800000001</v>
      </c>
      <c r="R455" s="9">
        <f>(43102-Sueldos[[#This Row],[Fecha de Contratación]])/365</f>
        <v>6.2876712328767121</v>
      </c>
      <c r="S455" s="1">
        <f>Sueldos[[#This Row],[Sueldo total]]/30</f>
        <v>2569.2831999999999</v>
      </c>
      <c r="T455" s="1">
        <f>Sueldos[[#This Row],[Salario diario]]*20*Sueldos[[#This Row],[dias del año]]</f>
        <v>323096.16131506849</v>
      </c>
      <c r="U455" s="1">
        <f>Sueldos[[#This Row],[3 meses de sueldo]]+Sueldos[[#This Row],[20 dias por año]]</f>
        <v>554331.6493150685</v>
      </c>
    </row>
    <row r="456" spans="1:21" x14ac:dyDescent="0.3">
      <c r="A456" t="s">
        <v>1310</v>
      </c>
      <c r="B456" t="s">
        <v>883</v>
      </c>
      <c r="C456" t="s">
        <v>186</v>
      </c>
      <c r="D456" s="10">
        <v>42714</v>
      </c>
      <c r="E456" t="s">
        <v>18</v>
      </c>
      <c r="F456">
        <v>1</v>
      </c>
      <c r="G456" s="1">
        <v>10137.75</v>
      </c>
      <c r="H456" s="1">
        <v>608.26499999999999</v>
      </c>
      <c r="I456" s="1">
        <v>608.26499999999999</v>
      </c>
      <c r="J456" s="1">
        <v>1013.7750000000001</v>
      </c>
      <c r="K456" s="1">
        <v>2939.9474999999998</v>
      </c>
      <c r="L456" s="1">
        <v>3953.7225000000003</v>
      </c>
      <c r="M456" s="1">
        <f>SUM(Sueldos[[#This Row],[Salario Base]:[Bono General]])</f>
        <v>19261.724999999999</v>
      </c>
      <c r="N456" s="1">
        <f>SUMPRODUCT(Sueldos[[#This Row],[Salario Base]:[Bono General]]*Porcentajes[])</f>
        <v>780.60675000000015</v>
      </c>
      <c r="O456" s="1">
        <f>Sueldos[[#This Row],[Aumento Mexicano]]*2</f>
        <v>1561.2135000000003</v>
      </c>
      <c r="P456" s="1">
        <f>IF(Sueldos[[#This Row],[Calificación]]&gt;=4,Sueldos[[#This Row],[Aumento Mexicano]]*2,0)</f>
        <v>0</v>
      </c>
      <c r="Q456" s="1">
        <f>Sueldos[[#This Row],[Sueldo total]]*3</f>
        <v>57785.174999999996</v>
      </c>
      <c r="R456" s="9">
        <f>(43102-Sueldos[[#This Row],[Fecha de Contratación]])/365</f>
        <v>1.0630136986301371</v>
      </c>
      <c r="S456" s="1">
        <f>Sueldos[[#This Row],[Sueldo total]]/30</f>
        <v>642.0575</v>
      </c>
      <c r="T456" s="1">
        <f>Sueldos[[#This Row],[Salario diario]]*20*Sueldos[[#This Row],[dias del año]]</f>
        <v>13650.318356164384</v>
      </c>
      <c r="U456" s="1">
        <f>Sueldos[[#This Row],[3 meses de sueldo]]+Sueldos[[#This Row],[20 dias por año]]</f>
        <v>71435.493356164385</v>
      </c>
    </row>
    <row r="457" spans="1:21" x14ac:dyDescent="0.3">
      <c r="A457" t="s">
        <v>1311</v>
      </c>
      <c r="B457" t="s">
        <v>898</v>
      </c>
      <c r="C457" t="s">
        <v>440</v>
      </c>
      <c r="D457" s="10">
        <v>42812</v>
      </c>
      <c r="E457" t="s">
        <v>27</v>
      </c>
      <c r="F457">
        <v>4</v>
      </c>
      <c r="G457" s="1">
        <v>18265.5</v>
      </c>
      <c r="H457" s="1">
        <v>1643.895</v>
      </c>
      <c r="I457" s="1">
        <v>2191.86</v>
      </c>
      <c r="J457" s="1">
        <v>2009.2049999999999</v>
      </c>
      <c r="K457" s="1">
        <v>6392.9249999999993</v>
      </c>
      <c r="L457" s="1">
        <v>4931.6850000000004</v>
      </c>
      <c r="M457" s="1">
        <f>SUM(Sueldos[[#This Row],[Salario Base]:[Bono General]])</f>
        <v>35435.07</v>
      </c>
      <c r="N457" s="1">
        <f>SUMPRODUCT(Sueldos[[#This Row],[Salario Base]:[Bono General]]*Porcentajes[])</f>
        <v>1371.7390500000001</v>
      </c>
      <c r="O457" s="1">
        <f>Sueldos[[#This Row],[Aumento Mexicano]]*2</f>
        <v>2743.4781000000003</v>
      </c>
      <c r="P457" s="1">
        <f>IF(Sueldos[[#This Row],[Calificación]]&gt;=4,Sueldos[[#This Row],[Aumento Mexicano]]*2,0)</f>
        <v>2743.4781000000003</v>
      </c>
      <c r="Q457" s="1">
        <f>Sueldos[[#This Row],[Sueldo total]]*3</f>
        <v>106305.20999999999</v>
      </c>
      <c r="R457" s="9">
        <f>(43102-Sueldos[[#This Row],[Fecha de Contratación]])/365</f>
        <v>0.79452054794520544</v>
      </c>
      <c r="S457" s="1">
        <f>Sueldos[[#This Row],[Sueldo total]]/30</f>
        <v>1181.1690000000001</v>
      </c>
      <c r="T457" s="1">
        <f>Sueldos[[#This Row],[Salario diario]]*20*Sueldos[[#This Row],[dias del año]]</f>
        <v>18769.260821917807</v>
      </c>
      <c r="U457" s="1">
        <f>Sueldos[[#This Row],[3 meses de sueldo]]+Sueldos[[#This Row],[20 dias por año]]</f>
        <v>125074.4708219178</v>
      </c>
    </row>
    <row r="458" spans="1:21" x14ac:dyDescent="0.3">
      <c r="A458" t="s">
        <v>1312</v>
      </c>
      <c r="B458" t="s">
        <v>883</v>
      </c>
      <c r="C458" t="s">
        <v>114</v>
      </c>
      <c r="D458" s="10">
        <v>42082</v>
      </c>
      <c r="E458" t="s">
        <v>15</v>
      </c>
      <c r="F458">
        <v>4</v>
      </c>
      <c r="G458" s="1">
        <v>30665.800000000003</v>
      </c>
      <c r="H458" s="1">
        <v>1533.2900000000002</v>
      </c>
      <c r="I458" s="1">
        <v>613.31600000000003</v>
      </c>
      <c r="J458" s="1">
        <v>3679.8960000000002</v>
      </c>
      <c r="K458" s="1">
        <v>11346.346000000001</v>
      </c>
      <c r="L458" s="1">
        <v>8893.0820000000003</v>
      </c>
      <c r="M458" s="1">
        <f>SUM(Sueldos[[#This Row],[Salario Base]:[Bono General]])</f>
        <v>56731.73</v>
      </c>
      <c r="N458" s="1">
        <f>SUMPRODUCT(Sueldos[[#This Row],[Salario Base]:[Bono General]]*Porcentajes[])</f>
        <v>2183.4049599999998</v>
      </c>
      <c r="O458" s="1">
        <f>Sueldos[[#This Row],[Aumento Mexicano]]*2</f>
        <v>4366.8099199999997</v>
      </c>
      <c r="P458" s="1">
        <f>IF(Sueldos[[#This Row],[Calificación]]&gt;=4,Sueldos[[#This Row],[Aumento Mexicano]]*2,0)</f>
        <v>4366.8099199999997</v>
      </c>
      <c r="Q458" s="1">
        <f>Sueldos[[#This Row],[Sueldo total]]*3</f>
        <v>170195.19</v>
      </c>
      <c r="R458" s="9">
        <f>(43102-Sueldos[[#This Row],[Fecha de Contratación]])/365</f>
        <v>2.7945205479452055</v>
      </c>
      <c r="S458" s="1">
        <f>Sueldos[[#This Row],[Sueldo total]]/30</f>
        <v>1891.0576666666668</v>
      </c>
      <c r="T458" s="1">
        <f>Sueldos[[#This Row],[Salario diario]]*20*Sueldos[[#This Row],[dias del año]]</f>
        <v>105691.99013698631</v>
      </c>
      <c r="U458" s="1">
        <f>Sueldos[[#This Row],[3 meses de sueldo]]+Sueldos[[#This Row],[20 dias por año]]</f>
        <v>275887.18013698631</v>
      </c>
    </row>
    <row r="459" spans="1:21" x14ac:dyDescent="0.3">
      <c r="A459" t="s">
        <v>1313</v>
      </c>
      <c r="B459" t="s">
        <v>895</v>
      </c>
      <c r="C459" t="s">
        <v>79</v>
      </c>
      <c r="D459" s="10">
        <v>41475</v>
      </c>
      <c r="E459" t="s">
        <v>18</v>
      </c>
      <c r="F459">
        <v>3</v>
      </c>
      <c r="G459" s="1">
        <v>8553</v>
      </c>
      <c r="H459" s="1">
        <v>598.71</v>
      </c>
      <c r="I459" s="1">
        <v>769.77</v>
      </c>
      <c r="J459" s="1">
        <v>1026.3599999999999</v>
      </c>
      <c r="K459" s="1">
        <v>2480.37</v>
      </c>
      <c r="L459" s="1">
        <v>2565.9</v>
      </c>
      <c r="M459" s="1">
        <f>SUM(Sueldos[[#This Row],[Salario Base]:[Bono General]])</f>
        <v>15994.109999999999</v>
      </c>
      <c r="N459" s="1">
        <f>SUMPRODUCT(Sueldos[[#This Row],[Salario Base]:[Bono General]]*Porcentajes[])</f>
        <v>628.64549999999997</v>
      </c>
      <c r="O459" s="1">
        <f>Sueldos[[#This Row],[Aumento Mexicano]]*2</f>
        <v>1257.2909999999999</v>
      </c>
      <c r="P459" s="1">
        <f>IF(Sueldos[[#This Row],[Calificación]]&gt;=4,Sueldos[[#This Row],[Aumento Mexicano]]*2,0)</f>
        <v>0</v>
      </c>
      <c r="Q459" s="1">
        <f>Sueldos[[#This Row],[Sueldo total]]*3</f>
        <v>47982.329999999994</v>
      </c>
      <c r="R459" s="9">
        <f>(43102-Sueldos[[#This Row],[Fecha de Contratación]])/365</f>
        <v>4.4575342465753423</v>
      </c>
      <c r="S459" s="1">
        <f>Sueldos[[#This Row],[Sueldo total]]/30</f>
        <v>533.13699999999994</v>
      </c>
      <c r="T459" s="1">
        <f>Sueldos[[#This Row],[Salario diario]]*20*Sueldos[[#This Row],[dias del año]]</f>
        <v>47529.528712328756</v>
      </c>
      <c r="U459" s="1">
        <f>Sueldos[[#This Row],[3 meses de sueldo]]+Sueldos[[#This Row],[20 dias por año]]</f>
        <v>95511.858712328743</v>
      </c>
    </row>
    <row r="460" spans="1:21" x14ac:dyDescent="0.3">
      <c r="A460" t="s">
        <v>1314</v>
      </c>
      <c r="B460" t="s">
        <v>883</v>
      </c>
      <c r="C460" t="s">
        <v>177</v>
      </c>
      <c r="D460" s="10">
        <v>41265</v>
      </c>
      <c r="E460" t="s">
        <v>15</v>
      </c>
      <c r="F460">
        <v>3</v>
      </c>
      <c r="G460" s="1">
        <v>23858</v>
      </c>
      <c r="H460" s="1">
        <v>1670.0600000000002</v>
      </c>
      <c r="I460" s="1">
        <v>238.58</v>
      </c>
      <c r="J460" s="1">
        <v>2385.8000000000002</v>
      </c>
      <c r="K460" s="1">
        <v>7157.4</v>
      </c>
      <c r="L460" s="1">
        <v>7634.56</v>
      </c>
      <c r="M460" s="1">
        <f>SUM(Sueldos[[#This Row],[Salario Base]:[Bono General]])</f>
        <v>42944.4</v>
      </c>
      <c r="N460" s="1">
        <f>SUMPRODUCT(Sueldos[[#This Row],[Salario Base]:[Bono General]]*Porcentajes[])</f>
        <v>1693.9180000000001</v>
      </c>
      <c r="O460" s="1">
        <f>Sueldos[[#This Row],[Aumento Mexicano]]*2</f>
        <v>3387.8360000000002</v>
      </c>
      <c r="P460" s="1">
        <f>IF(Sueldos[[#This Row],[Calificación]]&gt;=4,Sueldos[[#This Row],[Aumento Mexicano]]*2,0)</f>
        <v>0</v>
      </c>
      <c r="Q460" s="1">
        <f>Sueldos[[#This Row],[Sueldo total]]*3</f>
        <v>128833.20000000001</v>
      </c>
      <c r="R460" s="9">
        <f>(43102-Sueldos[[#This Row],[Fecha de Contratación]])/365</f>
        <v>5.0328767123287674</v>
      </c>
      <c r="S460" s="1">
        <f>Sueldos[[#This Row],[Sueldo total]]/30</f>
        <v>1431.48</v>
      </c>
      <c r="T460" s="1">
        <f>Sueldos[[#This Row],[Salario diario]]*20*Sueldos[[#This Row],[dias del año]]</f>
        <v>144089.24712328767</v>
      </c>
      <c r="U460" s="1">
        <f>Sueldos[[#This Row],[3 meses de sueldo]]+Sueldos[[#This Row],[20 dias por año]]</f>
        <v>272922.44712328771</v>
      </c>
    </row>
    <row r="461" spans="1:21" x14ac:dyDescent="0.3">
      <c r="A461" t="s">
        <v>1315</v>
      </c>
      <c r="B461" t="s">
        <v>909</v>
      </c>
      <c r="C461" t="s">
        <v>20</v>
      </c>
      <c r="D461" s="10">
        <v>41069</v>
      </c>
      <c r="E461" t="s">
        <v>27</v>
      </c>
      <c r="F461">
        <v>3</v>
      </c>
      <c r="G461" s="1">
        <v>15824</v>
      </c>
      <c r="H461" s="1">
        <v>1582.4</v>
      </c>
      <c r="I461" s="1">
        <v>1265.92</v>
      </c>
      <c r="J461" s="1">
        <v>791.2</v>
      </c>
      <c r="K461" s="1">
        <v>4747.2</v>
      </c>
      <c r="L461" s="1">
        <v>3956</v>
      </c>
      <c r="M461" s="1">
        <f>SUM(Sueldos[[#This Row],[Salario Base]:[Bono General]])</f>
        <v>28166.720000000001</v>
      </c>
      <c r="N461" s="1">
        <f>SUMPRODUCT(Sueldos[[#This Row],[Salario Base]:[Bono General]]*Porcentajes[])</f>
        <v>1079.1967999999999</v>
      </c>
      <c r="O461" s="1">
        <f>Sueldos[[#This Row],[Aumento Mexicano]]*2</f>
        <v>2158.3935999999999</v>
      </c>
      <c r="P461" s="1">
        <f>IF(Sueldos[[#This Row],[Calificación]]&gt;=4,Sueldos[[#This Row],[Aumento Mexicano]]*2,0)</f>
        <v>0</v>
      </c>
      <c r="Q461" s="1">
        <f>Sueldos[[#This Row],[Sueldo total]]*3</f>
        <v>84500.160000000003</v>
      </c>
      <c r="R461" s="9">
        <f>(43102-Sueldos[[#This Row],[Fecha de Contratación]])/365</f>
        <v>5.5698630136986305</v>
      </c>
      <c r="S461" s="1">
        <f>Sueldos[[#This Row],[Sueldo total]]/30</f>
        <v>938.89066666666668</v>
      </c>
      <c r="T461" s="1">
        <f>Sueldos[[#This Row],[Salario diario]]*20*Sueldos[[#This Row],[dias del año]]</f>
        <v>104589.84796347031</v>
      </c>
      <c r="U461" s="1">
        <f>Sueldos[[#This Row],[3 meses de sueldo]]+Sueldos[[#This Row],[20 dias por año]]</f>
        <v>189090.0079634703</v>
      </c>
    </row>
    <row r="462" spans="1:21" x14ac:dyDescent="0.3">
      <c r="A462" t="s">
        <v>1316</v>
      </c>
      <c r="B462" t="s">
        <v>880</v>
      </c>
      <c r="C462" t="s">
        <v>127</v>
      </c>
      <c r="D462" s="10">
        <v>41763</v>
      </c>
      <c r="E462" t="s">
        <v>53</v>
      </c>
      <c r="F462">
        <v>3</v>
      </c>
      <c r="G462" s="1">
        <v>85265</v>
      </c>
      <c r="H462" s="1">
        <v>5115.8999999999996</v>
      </c>
      <c r="I462" s="1">
        <v>10231.799999999999</v>
      </c>
      <c r="J462" s="1">
        <v>12789.75</v>
      </c>
      <c r="K462" s="1">
        <v>31548.05</v>
      </c>
      <c r="L462" s="1">
        <v>29842.749999999996</v>
      </c>
      <c r="M462" s="1">
        <f>SUM(Sueldos[[#This Row],[Salario Base]:[Bono General]])</f>
        <v>174793.25</v>
      </c>
      <c r="N462" s="1">
        <f>SUMPRODUCT(Sueldos[[#This Row],[Salario Base]:[Bono General]]*Porcentajes[])</f>
        <v>6949.0974999999999</v>
      </c>
      <c r="O462" s="1">
        <f>Sueldos[[#This Row],[Aumento Mexicano]]*2</f>
        <v>13898.195</v>
      </c>
      <c r="P462" s="1">
        <f>IF(Sueldos[[#This Row],[Calificación]]&gt;=4,Sueldos[[#This Row],[Aumento Mexicano]]*2,0)</f>
        <v>0</v>
      </c>
      <c r="Q462" s="1">
        <f>Sueldos[[#This Row],[Sueldo total]]*3</f>
        <v>524379.75</v>
      </c>
      <c r="R462" s="9">
        <f>(43102-Sueldos[[#This Row],[Fecha de Contratación]])/365</f>
        <v>3.6684931506849314</v>
      </c>
      <c r="S462" s="1">
        <f>Sueldos[[#This Row],[Sueldo total]]/30</f>
        <v>5826.4416666666666</v>
      </c>
      <c r="T462" s="1">
        <f>Sueldos[[#This Row],[Salario diario]]*20*Sueldos[[#This Row],[dias del año]]</f>
        <v>427485.22694063926</v>
      </c>
      <c r="U462" s="1">
        <f>Sueldos[[#This Row],[3 meses de sueldo]]+Sueldos[[#This Row],[20 dias por año]]</f>
        <v>951864.97694063932</v>
      </c>
    </row>
    <row r="463" spans="1:21" x14ac:dyDescent="0.3">
      <c r="A463" t="s">
        <v>1317</v>
      </c>
      <c r="B463" t="s">
        <v>898</v>
      </c>
      <c r="C463" t="s">
        <v>180</v>
      </c>
      <c r="D463" s="10">
        <v>41172</v>
      </c>
      <c r="E463" t="s">
        <v>18</v>
      </c>
      <c r="F463">
        <v>3</v>
      </c>
      <c r="G463" s="1">
        <v>8029</v>
      </c>
      <c r="H463" s="1">
        <v>481.74</v>
      </c>
      <c r="I463" s="1">
        <v>802.90000000000009</v>
      </c>
      <c r="J463" s="1">
        <v>1043.77</v>
      </c>
      <c r="K463" s="1">
        <v>2007.25</v>
      </c>
      <c r="L463" s="1">
        <v>2167.83</v>
      </c>
      <c r="M463" s="1">
        <f>SUM(Sueldos[[#This Row],[Salario Base]:[Bono General]])</f>
        <v>14532.49</v>
      </c>
      <c r="N463" s="1">
        <f>SUMPRODUCT(Sueldos[[#This Row],[Salario Base]:[Bono General]]*Porcentajes[])</f>
        <v>566.04449999999997</v>
      </c>
      <c r="O463" s="1">
        <f>Sueldos[[#This Row],[Aumento Mexicano]]*2</f>
        <v>1132.0889999999999</v>
      </c>
      <c r="P463" s="1">
        <f>IF(Sueldos[[#This Row],[Calificación]]&gt;=4,Sueldos[[#This Row],[Aumento Mexicano]]*2,0)</f>
        <v>0</v>
      </c>
      <c r="Q463" s="1">
        <f>Sueldos[[#This Row],[Sueldo total]]*3</f>
        <v>43597.47</v>
      </c>
      <c r="R463" s="9">
        <f>(43102-Sueldos[[#This Row],[Fecha de Contratación]])/365</f>
        <v>5.2876712328767121</v>
      </c>
      <c r="S463" s="1">
        <f>Sueldos[[#This Row],[Sueldo total]]/30</f>
        <v>484.41633333333334</v>
      </c>
      <c r="T463" s="1">
        <f>Sueldos[[#This Row],[Salario diario]]*20*Sueldos[[#This Row],[dias del año]]</f>
        <v>51228.686210045664</v>
      </c>
      <c r="U463" s="1">
        <f>Sueldos[[#This Row],[3 meses de sueldo]]+Sueldos[[#This Row],[20 dias por año]]</f>
        <v>94826.156210045665</v>
      </c>
    </row>
    <row r="464" spans="1:21" x14ac:dyDescent="0.3">
      <c r="A464" t="s">
        <v>1318</v>
      </c>
      <c r="B464" t="s">
        <v>883</v>
      </c>
      <c r="C464" t="s">
        <v>290</v>
      </c>
      <c r="D464" s="10">
        <v>41333</v>
      </c>
      <c r="E464" t="s">
        <v>18</v>
      </c>
      <c r="F464">
        <v>4</v>
      </c>
      <c r="G464" s="1">
        <v>15871.900000000001</v>
      </c>
      <c r="H464" s="1">
        <v>1111.0330000000001</v>
      </c>
      <c r="I464" s="1">
        <v>1587.1900000000003</v>
      </c>
      <c r="J464" s="1">
        <v>1587.1900000000003</v>
      </c>
      <c r="K464" s="1">
        <v>4285.4130000000005</v>
      </c>
      <c r="L464" s="1">
        <v>6348.7600000000011</v>
      </c>
      <c r="M464" s="1">
        <f>SUM(Sueldos[[#This Row],[Salario Base]:[Bono General]])</f>
        <v>30791.486000000001</v>
      </c>
      <c r="N464" s="1">
        <f>SUMPRODUCT(Sueldos[[#This Row],[Salario Base]:[Bono General]]*Porcentajes[])</f>
        <v>1258.6416700000002</v>
      </c>
      <c r="O464" s="1">
        <f>Sueldos[[#This Row],[Aumento Mexicano]]*2</f>
        <v>2517.2833400000004</v>
      </c>
      <c r="P464" s="1">
        <f>IF(Sueldos[[#This Row],[Calificación]]&gt;=4,Sueldos[[#This Row],[Aumento Mexicano]]*2,0)</f>
        <v>2517.2833400000004</v>
      </c>
      <c r="Q464" s="1">
        <f>Sueldos[[#This Row],[Sueldo total]]*3</f>
        <v>92374.457999999999</v>
      </c>
      <c r="R464" s="9">
        <f>(43102-Sueldos[[#This Row],[Fecha de Contratación]])/365</f>
        <v>4.8465753424657532</v>
      </c>
      <c r="S464" s="1">
        <f>Sueldos[[#This Row],[Sueldo total]]/30</f>
        <v>1026.3828666666666</v>
      </c>
      <c r="T464" s="1">
        <f>Sueldos[[#This Row],[Salario diario]]*20*Sueldos[[#This Row],[dias del año]]</f>
        <v>99488.837870319621</v>
      </c>
      <c r="U464" s="1">
        <f>Sueldos[[#This Row],[3 meses de sueldo]]+Sueldos[[#This Row],[20 dias por año]]</f>
        <v>191863.29587031962</v>
      </c>
    </row>
    <row r="465" spans="1:21" x14ac:dyDescent="0.3">
      <c r="A465" t="s">
        <v>1319</v>
      </c>
      <c r="B465" t="s">
        <v>940</v>
      </c>
      <c r="C465" t="s">
        <v>142</v>
      </c>
      <c r="D465" s="10">
        <v>41668</v>
      </c>
      <c r="E465" t="s">
        <v>18</v>
      </c>
      <c r="F465">
        <v>1</v>
      </c>
      <c r="G465" s="1">
        <v>6657.75</v>
      </c>
      <c r="H465" s="1">
        <v>532.62</v>
      </c>
      <c r="I465" s="1">
        <v>665.77500000000009</v>
      </c>
      <c r="J465" s="1">
        <v>532.62</v>
      </c>
      <c r="K465" s="1">
        <v>1664.4375</v>
      </c>
      <c r="L465" s="1">
        <v>2396.79</v>
      </c>
      <c r="M465" s="1">
        <f>SUM(Sueldos[[#This Row],[Salario Base]:[Bono General]])</f>
        <v>12449.9925</v>
      </c>
      <c r="N465" s="1">
        <f>SUMPRODUCT(Sueldos[[#This Row],[Salario Base]:[Bono General]]*Porcentajes[])</f>
        <v>502.66012499999999</v>
      </c>
      <c r="O465" s="1">
        <f>Sueldos[[#This Row],[Aumento Mexicano]]*2</f>
        <v>1005.32025</v>
      </c>
      <c r="P465" s="1">
        <f>IF(Sueldos[[#This Row],[Calificación]]&gt;=4,Sueldos[[#This Row],[Aumento Mexicano]]*2,0)</f>
        <v>0</v>
      </c>
      <c r="Q465" s="1">
        <f>Sueldos[[#This Row],[Sueldo total]]*3</f>
        <v>37349.977500000001</v>
      </c>
      <c r="R465" s="9">
        <f>(43102-Sueldos[[#This Row],[Fecha de Contratación]])/365</f>
        <v>3.9287671232876713</v>
      </c>
      <c r="S465" s="1">
        <f>Sueldos[[#This Row],[Sueldo total]]/30</f>
        <v>414.99975000000001</v>
      </c>
      <c r="T465" s="1">
        <f>Sueldos[[#This Row],[Salario diario]]*20*Sueldos[[#This Row],[dias del año]]</f>
        <v>32608.747479452057</v>
      </c>
      <c r="U465" s="1">
        <f>Sueldos[[#This Row],[3 meses de sueldo]]+Sueldos[[#This Row],[20 dias por año]]</f>
        <v>69958.724979452061</v>
      </c>
    </row>
    <row r="466" spans="1:21" x14ac:dyDescent="0.3">
      <c r="A466" t="s">
        <v>1320</v>
      </c>
      <c r="B466" t="s">
        <v>880</v>
      </c>
      <c r="C466" t="s">
        <v>605</v>
      </c>
      <c r="D466" s="10">
        <v>41368</v>
      </c>
      <c r="E466" t="s">
        <v>15</v>
      </c>
      <c r="F466">
        <v>2</v>
      </c>
      <c r="G466" s="1">
        <v>20213.100000000002</v>
      </c>
      <c r="H466" s="1">
        <v>2021.3100000000004</v>
      </c>
      <c r="I466" s="1">
        <v>202.13100000000003</v>
      </c>
      <c r="J466" s="1">
        <v>2829.8340000000007</v>
      </c>
      <c r="K466" s="1">
        <v>5457.5370000000012</v>
      </c>
      <c r="L466" s="1">
        <v>7883.1090000000013</v>
      </c>
      <c r="M466" s="1">
        <f>SUM(Sueldos[[#This Row],[Salario Base]:[Bono General]])</f>
        <v>38607.021000000008</v>
      </c>
      <c r="N466" s="1">
        <f>SUMPRODUCT(Sueldos[[#This Row],[Salario Base]:[Bono General]]*Porcentajes[])</f>
        <v>1592.7922800000001</v>
      </c>
      <c r="O466" s="1">
        <f>Sueldos[[#This Row],[Aumento Mexicano]]*2</f>
        <v>3185.5845600000002</v>
      </c>
      <c r="P466" s="1">
        <f>IF(Sueldos[[#This Row],[Calificación]]&gt;=4,Sueldos[[#This Row],[Aumento Mexicano]]*2,0)</f>
        <v>0</v>
      </c>
      <c r="Q466" s="1">
        <f>Sueldos[[#This Row],[Sueldo total]]*3</f>
        <v>115821.06300000002</v>
      </c>
      <c r="R466" s="9">
        <f>(43102-Sueldos[[#This Row],[Fecha de Contratación]])/365</f>
        <v>4.7506849315068491</v>
      </c>
      <c r="S466" s="1">
        <f>Sueldos[[#This Row],[Sueldo total]]/30</f>
        <v>1286.9007000000004</v>
      </c>
      <c r="T466" s="1">
        <f>Sueldos[[#This Row],[Salario diario]]*20*Sueldos[[#This Row],[dias del año]]</f>
        <v>122273.19527671236</v>
      </c>
      <c r="U466" s="1">
        <f>Sueldos[[#This Row],[3 meses de sueldo]]+Sueldos[[#This Row],[20 dias por año]]</f>
        <v>238094.25827671238</v>
      </c>
    </row>
    <row r="467" spans="1:21" x14ac:dyDescent="0.3">
      <c r="A467" t="s">
        <v>1321</v>
      </c>
      <c r="B467" t="s">
        <v>898</v>
      </c>
      <c r="C467" t="s">
        <v>48</v>
      </c>
      <c r="D467" s="10">
        <v>42570</v>
      </c>
      <c r="E467" t="s">
        <v>18</v>
      </c>
      <c r="F467">
        <v>3</v>
      </c>
      <c r="G467" s="1">
        <v>15494</v>
      </c>
      <c r="H467" s="1">
        <v>1549.4</v>
      </c>
      <c r="I467" s="1">
        <v>929.64</v>
      </c>
      <c r="J467" s="1">
        <v>1704.34</v>
      </c>
      <c r="K467" s="1">
        <v>4493.2599999999993</v>
      </c>
      <c r="L467" s="1">
        <v>4803.1400000000003</v>
      </c>
      <c r="M467" s="1">
        <f>SUM(Sueldos[[#This Row],[Salario Base]:[Bono General]])</f>
        <v>28973.78</v>
      </c>
      <c r="N467" s="1">
        <f>SUMPRODUCT(Sueldos[[#This Row],[Salario Base]:[Bono General]]*Porcentajes[])</f>
        <v>1151.2042000000001</v>
      </c>
      <c r="O467" s="1">
        <f>Sueldos[[#This Row],[Aumento Mexicano]]*2</f>
        <v>2302.4084000000003</v>
      </c>
      <c r="P467" s="1">
        <f>IF(Sueldos[[#This Row],[Calificación]]&gt;=4,Sueldos[[#This Row],[Aumento Mexicano]]*2,0)</f>
        <v>0</v>
      </c>
      <c r="Q467" s="1">
        <f>Sueldos[[#This Row],[Sueldo total]]*3</f>
        <v>86921.34</v>
      </c>
      <c r="R467" s="9">
        <f>(43102-Sueldos[[#This Row],[Fecha de Contratación]])/365</f>
        <v>1.4575342465753425</v>
      </c>
      <c r="S467" s="1">
        <f>Sueldos[[#This Row],[Sueldo total]]/30</f>
        <v>965.79266666666661</v>
      </c>
      <c r="T467" s="1">
        <f>Sueldos[[#This Row],[Salario diario]]*20*Sueldos[[#This Row],[dias del año]]</f>
        <v>28153.517735159818</v>
      </c>
      <c r="U467" s="1">
        <f>Sueldos[[#This Row],[3 meses de sueldo]]+Sueldos[[#This Row],[20 dias por año]]</f>
        <v>115074.85773515981</v>
      </c>
    </row>
    <row r="468" spans="1:21" x14ac:dyDescent="0.3">
      <c r="A468" t="s">
        <v>1322</v>
      </c>
      <c r="B468" t="s">
        <v>883</v>
      </c>
      <c r="C468" t="s">
        <v>48</v>
      </c>
      <c r="D468" s="10">
        <v>41560</v>
      </c>
      <c r="E468" t="s">
        <v>18</v>
      </c>
      <c r="F468">
        <v>2</v>
      </c>
      <c r="G468" s="1">
        <v>12721.5</v>
      </c>
      <c r="H468" s="1">
        <v>1017.72</v>
      </c>
      <c r="I468" s="1">
        <v>1399.365</v>
      </c>
      <c r="J468" s="1">
        <v>636.07500000000005</v>
      </c>
      <c r="K468" s="1">
        <v>4579.74</v>
      </c>
      <c r="L468" s="1">
        <v>4961.3850000000002</v>
      </c>
      <c r="M468" s="1">
        <f>SUM(Sueldos[[#This Row],[Salario Base]:[Bono General]])</f>
        <v>25315.785000000003</v>
      </c>
      <c r="N468" s="1">
        <f>SUMPRODUCT(Sueldos[[#This Row],[Salario Base]:[Bono General]]*Porcentajes[])</f>
        <v>1015.1757</v>
      </c>
      <c r="O468" s="1">
        <f>Sueldos[[#This Row],[Aumento Mexicano]]*2</f>
        <v>2030.3514</v>
      </c>
      <c r="P468" s="1">
        <f>IF(Sueldos[[#This Row],[Calificación]]&gt;=4,Sueldos[[#This Row],[Aumento Mexicano]]*2,0)</f>
        <v>0</v>
      </c>
      <c r="Q468" s="1">
        <f>Sueldos[[#This Row],[Sueldo total]]*3</f>
        <v>75947.35500000001</v>
      </c>
      <c r="R468" s="9">
        <f>(43102-Sueldos[[#This Row],[Fecha de Contratación]])/365</f>
        <v>4.2246575342465755</v>
      </c>
      <c r="S468" s="1">
        <f>Sueldos[[#This Row],[Sueldo total]]/30</f>
        <v>843.85950000000014</v>
      </c>
      <c r="T468" s="1">
        <f>Sueldos[[#This Row],[Salario diario]]*20*Sueldos[[#This Row],[dias del año]]</f>
        <v>71300.347890410965</v>
      </c>
      <c r="U468" s="1">
        <f>Sueldos[[#This Row],[3 meses de sueldo]]+Sueldos[[#This Row],[20 dias por año]]</f>
        <v>147247.70289041096</v>
      </c>
    </row>
    <row r="469" spans="1:21" x14ac:dyDescent="0.3">
      <c r="A469" t="s">
        <v>122</v>
      </c>
      <c r="B469" t="s">
        <v>883</v>
      </c>
      <c r="C469" t="s">
        <v>46</v>
      </c>
      <c r="D469" s="10">
        <v>42527</v>
      </c>
      <c r="E469" t="s">
        <v>15</v>
      </c>
      <c r="F469">
        <v>4</v>
      </c>
      <c r="G469" s="1">
        <v>23105.500000000004</v>
      </c>
      <c r="H469" s="1">
        <v>1617.3850000000004</v>
      </c>
      <c r="I469" s="1">
        <v>3465.8250000000003</v>
      </c>
      <c r="J469" s="1">
        <v>1386.3300000000002</v>
      </c>
      <c r="K469" s="1">
        <v>9242.2000000000025</v>
      </c>
      <c r="L469" s="1">
        <v>8317.9800000000014</v>
      </c>
      <c r="M469" s="1">
        <f>SUM(Sueldos[[#This Row],[Salario Base]:[Bono General]])</f>
        <v>47135.220000000016</v>
      </c>
      <c r="N469" s="1">
        <f>SUMPRODUCT(Sueldos[[#This Row],[Salario Base]:[Bono General]]*Porcentajes[])</f>
        <v>1857.6822000000002</v>
      </c>
      <c r="O469" s="1">
        <f>Sueldos[[#This Row],[Aumento Mexicano]]*2</f>
        <v>3715.3644000000004</v>
      </c>
      <c r="P469" s="1">
        <f>IF(Sueldos[[#This Row],[Calificación]]&gt;=4,Sueldos[[#This Row],[Aumento Mexicano]]*2,0)</f>
        <v>3715.3644000000004</v>
      </c>
      <c r="Q469" s="1">
        <f>Sueldos[[#This Row],[Sueldo total]]*3</f>
        <v>141405.66000000003</v>
      </c>
      <c r="R469" s="9">
        <f>(43102-Sueldos[[#This Row],[Fecha de Contratación]])/365</f>
        <v>1.5753424657534247</v>
      </c>
      <c r="S469" s="1">
        <f>Sueldos[[#This Row],[Sueldo total]]/30</f>
        <v>1571.1740000000004</v>
      </c>
      <c r="T469" s="1">
        <f>Sueldos[[#This Row],[Salario diario]]*20*Sueldos[[#This Row],[dias del año]]</f>
        <v>49502.742465753443</v>
      </c>
      <c r="U469" s="1">
        <f>Sueldos[[#This Row],[3 meses de sueldo]]+Sueldos[[#This Row],[20 dias por año]]</f>
        <v>190908.40246575349</v>
      </c>
    </row>
    <row r="470" spans="1:21" x14ac:dyDescent="0.3">
      <c r="A470" t="s">
        <v>1323</v>
      </c>
      <c r="B470" t="s">
        <v>880</v>
      </c>
      <c r="C470" t="s">
        <v>413</v>
      </c>
      <c r="D470" s="10">
        <v>40727</v>
      </c>
      <c r="E470" t="s">
        <v>18</v>
      </c>
      <c r="F470">
        <v>4</v>
      </c>
      <c r="G470" s="1">
        <v>14837.900000000001</v>
      </c>
      <c r="H470" s="1">
        <v>1187.0320000000002</v>
      </c>
      <c r="I470" s="1">
        <v>1780.548</v>
      </c>
      <c r="J470" s="1">
        <v>296.75800000000004</v>
      </c>
      <c r="K470" s="1">
        <v>4451.37</v>
      </c>
      <c r="L470" s="1">
        <v>3709.4750000000004</v>
      </c>
      <c r="M470" s="1">
        <f>SUM(Sueldos[[#This Row],[Salario Base]:[Bono General]])</f>
        <v>26263.082999999999</v>
      </c>
      <c r="N470" s="1">
        <f>SUMPRODUCT(Sueldos[[#This Row],[Salario Base]:[Bono General]]*Porcentajes[])</f>
        <v>995.62309000000005</v>
      </c>
      <c r="O470" s="1">
        <f>Sueldos[[#This Row],[Aumento Mexicano]]*2</f>
        <v>1991.2461800000001</v>
      </c>
      <c r="P470" s="1">
        <f>IF(Sueldos[[#This Row],[Calificación]]&gt;=4,Sueldos[[#This Row],[Aumento Mexicano]]*2,0)</f>
        <v>1991.2461800000001</v>
      </c>
      <c r="Q470" s="1">
        <f>Sueldos[[#This Row],[Sueldo total]]*3</f>
        <v>78789.248999999996</v>
      </c>
      <c r="R470" s="9">
        <f>(43102-Sueldos[[#This Row],[Fecha de Contratación]])/365</f>
        <v>6.506849315068493</v>
      </c>
      <c r="S470" s="1">
        <f>Sueldos[[#This Row],[Sueldo total]]/30</f>
        <v>875.43610000000001</v>
      </c>
      <c r="T470" s="1">
        <f>Sueldos[[#This Row],[Salario diario]]*20*Sueldos[[#This Row],[dias del año]]</f>
        <v>113926.61575342466</v>
      </c>
      <c r="U470" s="1">
        <f>Sueldos[[#This Row],[3 meses de sueldo]]+Sueldos[[#This Row],[20 dias por año]]</f>
        <v>192715.86475342466</v>
      </c>
    </row>
    <row r="471" spans="1:21" x14ac:dyDescent="0.3">
      <c r="A471" t="s">
        <v>1324</v>
      </c>
      <c r="B471" t="s">
        <v>898</v>
      </c>
      <c r="C471" t="s">
        <v>170</v>
      </c>
      <c r="D471" s="10">
        <v>42475</v>
      </c>
      <c r="E471" t="s">
        <v>27</v>
      </c>
      <c r="F471">
        <v>4</v>
      </c>
      <c r="G471" s="1">
        <v>15693.7</v>
      </c>
      <c r="H471" s="1">
        <v>1098.5590000000002</v>
      </c>
      <c r="I471" s="1">
        <v>627.74800000000005</v>
      </c>
      <c r="J471" s="1">
        <v>1098.5590000000002</v>
      </c>
      <c r="K471" s="1">
        <v>4865.0470000000005</v>
      </c>
      <c r="L471" s="1">
        <v>5021.9840000000004</v>
      </c>
      <c r="M471" s="1">
        <f>SUM(Sueldos[[#This Row],[Salario Base]:[Bono General]])</f>
        <v>28405.597000000005</v>
      </c>
      <c r="N471" s="1">
        <f>SUMPRODUCT(Sueldos[[#This Row],[Salario Base]:[Bono General]]*Porcentajes[])</f>
        <v>1114.2527</v>
      </c>
      <c r="O471" s="1">
        <f>Sueldos[[#This Row],[Aumento Mexicano]]*2</f>
        <v>2228.5054</v>
      </c>
      <c r="P471" s="1">
        <f>IF(Sueldos[[#This Row],[Calificación]]&gt;=4,Sueldos[[#This Row],[Aumento Mexicano]]*2,0)</f>
        <v>2228.5054</v>
      </c>
      <c r="Q471" s="1">
        <f>Sueldos[[#This Row],[Sueldo total]]*3</f>
        <v>85216.791000000012</v>
      </c>
      <c r="R471" s="9">
        <f>(43102-Sueldos[[#This Row],[Fecha de Contratación]])/365</f>
        <v>1.7178082191780821</v>
      </c>
      <c r="S471" s="1">
        <f>Sueldos[[#This Row],[Sueldo total]]/30</f>
        <v>946.85323333333349</v>
      </c>
      <c r="T471" s="1">
        <f>Sueldos[[#This Row],[Salario diario]]*20*Sueldos[[#This Row],[dias del año]]</f>
        <v>32530.245331506852</v>
      </c>
      <c r="U471" s="1">
        <f>Sueldos[[#This Row],[3 meses de sueldo]]+Sueldos[[#This Row],[20 dias por año]]</f>
        <v>117747.03633150687</v>
      </c>
    </row>
    <row r="472" spans="1:21" x14ac:dyDescent="0.3">
      <c r="A472" t="s">
        <v>1325</v>
      </c>
      <c r="B472" t="s">
        <v>883</v>
      </c>
      <c r="C472" t="s">
        <v>112</v>
      </c>
      <c r="D472" s="10">
        <v>41767</v>
      </c>
      <c r="E472" t="s">
        <v>50</v>
      </c>
      <c r="F472">
        <v>3</v>
      </c>
      <c r="G472" s="1">
        <v>38864</v>
      </c>
      <c r="H472" s="1">
        <v>1943.2</v>
      </c>
      <c r="I472" s="1">
        <v>3109.12</v>
      </c>
      <c r="J472" s="1">
        <v>777.28</v>
      </c>
      <c r="K472" s="1">
        <v>11659.199999999999</v>
      </c>
      <c r="L472" s="1">
        <v>13602.4</v>
      </c>
      <c r="M472" s="1">
        <f>SUM(Sueldos[[#This Row],[Salario Base]:[Bono General]])</f>
        <v>69955.199999999997</v>
      </c>
      <c r="N472" s="1">
        <f>SUMPRODUCT(Sueldos[[#This Row],[Salario Base]:[Bono General]]*Porcentajes[])</f>
        <v>2747.6848</v>
      </c>
      <c r="O472" s="1">
        <f>Sueldos[[#This Row],[Aumento Mexicano]]*2</f>
        <v>5495.3696</v>
      </c>
      <c r="P472" s="1">
        <f>IF(Sueldos[[#This Row],[Calificación]]&gt;=4,Sueldos[[#This Row],[Aumento Mexicano]]*2,0)</f>
        <v>0</v>
      </c>
      <c r="Q472" s="1">
        <f>Sueldos[[#This Row],[Sueldo total]]*3</f>
        <v>209865.59999999998</v>
      </c>
      <c r="R472" s="9">
        <f>(43102-Sueldos[[#This Row],[Fecha de Contratación]])/365</f>
        <v>3.6575342465753424</v>
      </c>
      <c r="S472" s="1">
        <f>Sueldos[[#This Row],[Sueldo total]]/30</f>
        <v>2331.8399999999997</v>
      </c>
      <c r="T472" s="1">
        <f>Sueldos[[#This Row],[Salario diario]]*20*Sueldos[[#This Row],[dias del año]]</f>
        <v>170575.69315068491</v>
      </c>
      <c r="U472" s="1">
        <f>Sueldos[[#This Row],[3 meses de sueldo]]+Sueldos[[#This Row],[20 dias por año]]</f>
        <v>380441.29315068491</v>
      </c>
    </row>
    <row r="473" spans="1:21" x14ac:dyDescent="0.3">
      <c r="A473" t="s">
        <v>1326</v>
      </c>
      <c r="B473" t="s">
        <v>880</v>
      </c>
      <c r="C473" t="s">
        <v>36</v>
      </c>
      <c r="D473" s="10">
        <v>42972</v>
      </c>
      <c r="E473" t="s">
        <v>15</v>
      </c>
      <c r="F473">
        <v>3</v>
      </c>
      <c r="G473" s="1">
        <v>31192</v>
      </c>
      <c r="H473" s="1">
        <v>3119.2000000000003</v>
      </c>
      <c r="I473" s="1">
        <v>623.84</v>
      </c>
      <c r="J473" s="1">
        <v>4678.8</v>
      </c>
      <c r="K473" s="1">
        <v>10293.36</v>
      </c>
      <c r="L473" s="1">
        <v>9669.52</v>
      </c>
      <c r="M473" s="1">
        <f>SUM(Sueldos[[#This Row],[Salario Base]:[Bono General]])</f>
        <v>59576.72</v>
      </c>
      <c r="N473" s="1">
        <f>SUMPRODUCT(Sueldos[[#This Row],[Salario Base]:[Bono General]]*Porcentajes[])</f>
        <v>2367.4728000000005</v>
      </c>
      <c r="O473" s="1">
        <f>Sueldos[[#This Row],[Aumento Mexicano]]*2</f>
        <v>4734.9456000000009</v>
      </c>
      <c r="P473" s="1">
        <f>IF(Sueldos[[#This Row],[Calificación]]&gt;=4,Sueldos[[#This Row],[Aumento Mexicano]]*2,0)</f>
        <v>0</v>
      </c>
      <c r="Q473" s="1">
        <f>Sueldos[[#This Row],[Sueldo total]]*3</f>
        <v>178730.16</v>
      </c>
      <c r="R473" s="9">
        <f>(43102-Sueldos[[#This Row],[Fecha de Contratación]])/365</f>
        <v>0.35616438356164382</v>
      </c>
      <c r="S473" s="1">
        <f>Sueldos[[#This Row],[Sueldo total]]/30</f>
        <v>1985.8906666666667</v>
      </c>
      <c r="T473" s="1">
        <f>Sueldos[[#This Row],[Salario diario]]*20*Sueldos[[#This Row],[dias del año]]</f>
        <v>14146.070502283104</v>
      </c>
      <c r="U473" s="1">
        <f>Sueldos[[#This Row],[3 meses de sueldo]]+Sueldos[[#This Row],[20 dias por año]]</f>
        <v>192876.23050228311</v>
      </c>
    </row>
    <row r="474" spans="1:21" x14ac:dyDescent="0.3">
      <c r="A474" t="s">
        <v>1327</v>
      </c>
      <c r="B474" t="s">
        <v>880</v>
      </c>
      <c r="C474" t="s">
        <v>119</v>
      </c>
      <c r="D474" s="10">
        <v>41551</v>
      </c>
      <c r="E474" t="s">
        <v>18</v>
      </c>
      <c r="F474">
        <v>3</v>
      </c>
      <c r="G474" s="1">
        <v>14156</v>
      </c>
      <c r="H474" s="1">
        <v>1415.6000000000001</v>
      </c>
      <c r="I474" s="1">
        <v>1132.48</v>
      </c>
      <c r="J474" s="1">
        <v>424.68</v>
      </c>
      <c r="K474" s="1">
        <v>5520.84</v>
      </c>
      <c r="L474" s="1">
        <v>5520.84</v>
      </c>
      <c r="M474" s="1">
        <f>SUM(Sueldos[[#This Row],[Salario Base]:[Bono General]])</f>
        <v>28170.440000000002</v>
      </c>
      <c r="N474" s="1">
        <f>SUMPRODUCT(Sueldos[[#This Row],[Salario Base]:[Bono General]]*Porcentajes[])</f>
        <v>1128.2332000000001</v>
      </c>
      <c r="O474" s="1">
        <f>Sueldos[[#This Row],[Aumento Mexicano]]*2</f>
        <v>2256.4664000000002</v>
      </c>
      <c r="P474" s="1">
        <f>IF(Sueldos[[#This Row],[Calificación]]&gt;=4,Sueldos[[#This Row],[Aumento Mexicano]]*2,0)</f>
        <v>0</v>
      </c>
      <c r="Q474" s="1">
        <f>Sueldos[[#This Row],[Sueldo total]]*3</f>
        <v>84511.32</v>
      </c>
      <c r="R474" s="9">
        <f>(43102-Sueldos[[#This Row],[Fecha de Contratación]])/365</f>
        <v>4.2493150684931509</v>
      </c>
      <c r="S474" s="1">
        <f>Sueldos[[#This Row],[Sueldo total]]/30</f>
        <v>939.0146666666667</v>
      </c>
      <c r="T474" s="1">
        <f>Sueldos[[#This Row],[Salario diario]]*20*Sueldos[[#This Row],[dias del año]]</f>
        <v>79803.383452054812</v>
      </c>
      <c r="U474" s="1">
        <f>Sueldos[[#This Row],[3 meses de sueldo]]+Sueldos[[#This Row],[20 dias por año]]</f>
        <v>164314.70345205482</v>
      </c>
    </row>
    <row r="475" spans="1:21" x14ac:dyDescent="0.3">
      <c r="A475" t="s">
        <v>1328</v>
      </c>
      <c r="B475" t="s">
        <v>880</v>
      </c>
      <c r="C475" t="s">
        <v>413</v>
      </c>
      <c r="D475" s="10">
        <v>42621</v>
      </c>
      <c r="E475" t="s">
        <v>18</v>
      </c>
      <c r="F475">
        <v>5</v>
      </c>
      <c r="G475" s="1">
        <v>17361.25</v>
      </c>
      <c r="H475" s="1">
        <v>1041.675</v>
      </c>
      <c r="I475" s="1">
        <v>2256.9625000000001</v>
      </c>
      <c r="J475" s="1">
        <v>173.61250000000001</v>
      </c>
      <c r="K475" s="1">
        <v>6597.2749999999996</v>
      </c>
      <c r="L475" s="1">
        <v>4340.3125</v>
      </c>
      <c r="M475" s="1">
        <f>SUM(Sueldos[[#This Row],[Salario Base]:[Bono General]])</f>
        <v>31771.087500000001</v>
      </c>
      <c r="N475" s="1">
        <f>SUMPRODUCT(Sueldos[[#This Row],[Salario Base]:[Bono General]]*Porcentajes[])</f>
        <v>1184.0372499999999</v>
      </c>
      <c r="O475" s="1">
        <f>Sueldos[[#This Row],[Aumento Mexicano]]*2</f>
        <v>2368.0744999999997</v>
      </c>
      <c r="P475" s="1">
        <f>IF(Sueldos[[#This Row],[Calificación]]&gt;=4,Sueldos[[#This Row],[Aumento Mexicano]]*2,0)</f>
        <v>2368.0744999999997</v>
      </c>
      <c r="Q475" s="1">
        <f>Sueldos[[#This Row],[Sueldo total]]*3</f>
        <v>95313.262500000012</v>
      </c>
      <c r="R475" s="9">
        <f>(43102-Sueldos[[#This Row],[Fecha de Contratación]])/365</f>
        <v>1.3178082191780822</v>
      </c>
      <c r="S475" s="1">
        <f>Sueldos[[#This Row],[Sueldo total]]/30</f>
        <v>1059.0362500000001</v>
      </c>
      <c r="T475" s="1">
        <f>Sueldos[[#This Row],[Salario diario]]*20*Sueldos[[#This Row],[dias del año]]</f>
        <v>27912.13349315069</v>
      </c>
      <c r="U475" s="1">
        <f>Sueldos[[#This Row],[3 meses de sueldo]]+Sueldos[[#This Row],[20 dias por año]]</f>
        <v>123225.3959931507</v>
      </c>
    </row>
    <row r="476" spans="1:21" x14ac:dyDescent="0.3">
      <c r="A476" t="s">
        <v>1329</v>
      </c>
      <c r="B476" t="s">
        <v>880</v>
      </c>
      <c r="C476" t="s">
        <v>273</v>
      </c>
      <c r="D476" s="10">
        <v>41721</v>
      </c>
      <c r="E476" t="s">
        <v>18</v>
      </c>
      <c r="F476">
        <v>3</v>
      </c>
      <c r="G476" s="1">
        <v>11462</v>
      </c>
      <c r="H476" s="1">
        <v>802.34</v>
      </c>
      <c r="I476" s="1">
        <v>1375.44</v>
      </c>
      <c r="J476" s="1">
        <v>802.34</v>
      </c>
      <c r="K476" s="1">
        <v>4355.5600000000004</v>
      </c>
      <c r="L476" s="1">
        <v>4126.32</v>
      </c>
      <c r="M476" s="1">
        <f>SUM(Sueldos[[#This Row],[Salario Base]:[Bono General]])</f>
        <v>22924</v>
      </c>
      <c r="N476" s="1">
        <f>SUMPRODUCT(Sueldos[[#This Row],[Salario Base]:[Bono General]]*Porcentajes[])</f>
        <v>906.64420000000007</v>
      </c>
      <c r="O476" s="1">
        <f>Sueldos[[#This Row],[Aumento Mexicano]]*2</f>
        <v>1813.2884000000001</v>
      </c>
      <c r="P476" s="1">
        <f>IF(Sueldos[[#This Row],[Calificación]]&gt;=4,Sueldos[[#This Row],[Aumento Mexicano]]*2,0)</f>
        <v>0</v>
      </c>
      <c r="Q476" s="1">
        <f>Sueldos[[#This Row],[Sueldo total]]*3</f>
        <v>68772</v>
      </c>
      <c r="R476" s="9">
        <f>(43102-Sueldos[[#This Row],[Fecha de Contratación]])/365</f>
        <v>3.7835616438356166</v>
      </c>
      <c r="S476" s="1">
        <f>Sueldos[[#This Row],[Sueldo total]]/30</f>
        <v>764.13333333333333</v>
      </c>
      <c r="T476" s="1">
        <f>Sueldos[[#This Row],[Salario diario]]*20*Sueldos[[#This Row],[dias del año]]</f>
        <v>57822.911415525115</v>
      </c>
      <c r="U476" s="1">
        <f>Sueldos[[#This Row],[3 meses de sueldo]]+Sueldos[[#This Row],[20 dias por año]]</f>
        <v>126594.91141552512</v>
      </c>
    </row>
    <row r="477" spans="1:21" x14ac:dyDescent="0.3">
      <c r="A477" t="s">
        <v>667</v>
      </c>
      <c r="B477" t="s">
        <v>898</v>
      </c>
      <c r="C477" t="s">
        <v>140</v>
      </c>
      <c r="D477" s="10">
        <v>43008</v>
      </c>
      <c r="E477" t="s">
        <v>27</v>
      </c>
      <c r="F477">
        <v>3</v>
      </c>
      <c r="G477" s="1">
        <v>20883</v>
      </c>
      <c r="H477" s="1">
        <v>1879.47</v>
      </c>
      <c r="I477" s="1">
        <v>1879.47</v>
      </c>
      <c r="J477" s="1">
        <v>1879.47</v>
      </c>
      <c r="K477" s="1">
        <v>6682.56</v>
      </c>
      <c r="L477" s="1">
        <v>5429.58</v>
      </c>
      <c r="M477" s="1">
        <f>SUM(Sueldos[[#This Row],[Salario Base]:[Bono General]])</f>
        <v>38633.550000000003</v>
      </c>
      <c r="N477" s="1">
        <f>SUMPRODUCT(Sueldos[[#This Row],[Salario Base]:[Bono General]]*Porcentajes[])</f>
        <v>1488.9578999999999</v>
      </c>
      <c r="O477" s="1">
        <f>Sueldos[[#This Row],[Aumento Mexicano]]*2</f>
        <v>2977.9157999999998</v>
      </c>
      <c r="P477" s="1">
        <f>IF(Sueldos[[#This Row],[Calificación]]&gt;=4,Sueldos[[#This Row],[Aumento Mexicano]]*2,0)</f>
        <v>0</v>
      </c>
      <c r="Q477" s="1">
        <f>Sueldos[[#This Row],[Sueldo total]]*3</f>
        <v>115900.65000000001</v>
      </c>
      <c r="R477" s="9">
        <f>(43102-Sueldos[[#This Row],[Fecha de Contratación]])/365</f>
        <v>0.25753424657534246</v>
      </c>
      <c r="S477" s="1">
        <f>Sueldos[[#This Row],[Sueldo total]]/30</f>
        <v>1287.7850000000001</v>
      </c>
      <c r="T477" s="1">
        <f>Sueldos[[#This Row],[Salario diario]]*20*Sueldos[[#This Row],[dias del año]]</f>
        <v>6632.9747945205481</v>
      </c>
      <c r="U477" s="1">
        <f>Sueldos[[#This Row],[3 meses de sueldo]]+Sueldos[[#This Row],[20 dias por año]]</f>
        <v>122533.62479452055</v>
      </c>
    </row>
    <row r="478" spans="1:21" x14ac:dyDescent="0.3">
      <c r="A478" t="s">
        <v>1330</v>
      </c>
      <c r="B478" t="s">
        <v>940</v>
      </c>
      <c r="C478" t="s">
        <v>71</v>
      </c>
      <c r="D478" s="10">
        <v>42278</v>
      </c>
      <c r="E478" t="s">
        <v>15</v>
      </c>
      <c r="F478">
        <v>3</v>
      </c>
      <c r="G478" s="1">
        <v>32156</v>
      </c>
      <c r="H478" s="1">
        <v>2250.92</v>
      </c>
      <c r="I478" s="1">
        <v>643.12</v>
      </c>
      <c r="J478" s="1">
        <v>2572.48</v>
      </c>
      <c r="K478" s="1">
        <v>11254.599999999999</v>
      </c>
      <c r="L478" s="1">
        <v>11254.599999999999</v>
      </c>
      <c r="M478" s="1">
        <f>SUM(Sueldos[[#This Row],[Salario Base]:[Bono General]])</f>
        <v>60131.72</v>
      </c>
      <c r="N478" s="1">
        <f>SUMPRODUCT(Sueldos[[#This Row],[Salario Base]:[Bono General]]*Porcentajes[])</f>
        <v>2379.5439999999999</v>
      </c>
      <c r="O478" s="1">
        <f>Sueldos[[#This Row],[Aumento Mexicano]]*2</f>
        <v>4759.0879999999997</v>
      </c>
      <c r="P478" s="1">
        <f>IF(Sueldos[[#This Row],[Calificación]]&gt;=4,Sueldos[[#This Row],[Aumento Mexicano]]*2,0)</f>
        <v>0</v>
      </c>
      <c r="Q478" s="1">
        <f>Sueldos[[#This Row],[Sueldo total]]*3</f>
        <v>180395.16</v>
      </c>
      <c r="R478" s="9">
        <f>(43102-Sueldos[[#This Row],[Fecha de Contratación]])/365</f>
        <v>2.2575342465753425</v>
      </c>
      <c r="S478" s="1">
        <f>Sueldos[[#This Row],[Sueldo total]]/30</f>
        <v>2004.3906666666667</v>
      </c>
      <c r="T478" s="1">
        <f>Sueldos[[#This Row],[Salario diario]]*20*Sueldos[[#This Row],[dias del año]]</f>
        <v>90499.611470319636</v>
      </c>
      <c r="U478" s="1">
        <f>Sueldos[[#This Row],[3 meses de sueldo]]+Sueldos[[#This Row],[20 dias por año]]</f>
        <v>270894.77147031965</v>
      </c>
    </row>
    <row r="479" spans="1:21" x14ac:dyDescent="0.3">
      <c r="A479" t="s">
        <v>1331</v>
      </c>
      <c r="B479" t="s">
        <v>1087</v>
      </c>
      <c r="C479" t="s">
        <v>260</v>
      </c>
      <c r="D479" s="10">
        <v>42897</v>
      </c>
      <c r="E479" t="s">
        <v>27</v>
      </c>
      <c r="F479">
        <v>4</v>
      </c>
      <c r="G479" s="1">
        <v>25133.9</v>
      </c>
      <c r="H479" s="1">
        <v>2513.3900000000003</v>
      </c>
      <c r="I479" s="1">
        <v>754.01700000000005</v>
      </c>
      <c r="J479" s="1">
        <v>2010.7120000000002</v>
      </c>
      <c r="K479" s="1">
        <v>6283.4750000000004</v>
      </c>
      <c r="L479" s="1">
        <v>8294.1870000000017</v>
      </c>
      <c r="M479" s="1">
        <f>SUM(Sueldos[[#This Row],[Salario Base]:[Bono General]])</f>
        <v>44989.680999999997</v>
      </c>
      <c r="N479" s="1">
        <f>SUMPRODUCT(Sueldos[[#This Row],[Salario Base]:[Bono General]]*Porcentajes[])</f>
        <v>1804.61402</v>
      </c>
      <c r="O479" s="1">
        <f>Sueldos[[#This Row],[Aumento Mexicano]]*2</f>
        <v>3609.22804</v>
      </c>
      <c r="P479" s="1">
        <f>IF(Sueldos[[#This Row],[Calificación]]&gt;=4,Sueldos[[#This Row],[Aumento Mexicano]]*2,0)</f>
        <v>3609.22804</v>
      </c>
      <c r="Q479" s="1">
        <f>Sueldos[[#This Row],[Sueldo total]]*3</f>
        <v>134969.04300000001</v>
      </c>
      <c r="R479" s="9">
        <f>(43102-Sueldos[[#This Row],[Fecha de Contratación]])/365</f>
        <v>0.56164383561643838</v>
      </c>
      <c r="S479" s="1">
        <f>Sueldos[[#This Row],[Sueldo total]]/30</f>
        <v>1499.6560333333332</v>
      </c>
      <c r="T479" s="1">
        <f>Sueldos[[#This Row],[Salario diario]]*20*Sueldos[[#This Row],[dias del año]]</f>
        <v>16845.451333333331</v>
      </c>
      <c r="U479" s="1">
        <f>Sueldos[[#This Row],[3 meses de sueldo]]+Sueldos[[#This Row],[20 dias por año]]</f>
        <v>151814.49433333334</v>
      </c>
    </row>
    <row r="480" spans="1:21" x14ac:dyDescent="0.3">
      <c r="A480" t="s">
        <v>1332</v>
      </c>
      <c r="B480" t="s">
        <v>940</v>
      </c>
      <c r="C480" t="s">
        <v>121</v>
      </c>
      <c r="D480" s="10">
        <v>42448</v>
      </c>
      <c r="E480" t="s">
        <v>18</v>
      </c>
      <c r="F480">
        <v>4</v>
      </c>
      <c r="G480" s="1">
        <v>12634.6</v>
      </c>
      <c r="H480" s="1">
        <v>1263.46</v>
      </c>
      <c r="I480" s="1">
        <v>631.73</v>
      </c>
      <c r="J480" s="1">
        <v>126.346</v>
      </c>
      <c r="K480" s="1">
        <v>3790.38</v>
      </c>
      <c r="L480" s="1">
        <v>3411.3420000000001</v>
      </c>
      <c r="M480" s="1">
        <f>SUM(Sueldos[[#This Row],[Salario Base]:[Bono General]])</f>
        <v>21857.858</v>
      </c>
      <c r="N480" s="1">
        <f>SUMPRODUCT(Sueldos[[#This Row],[Salario Base]:[Bono General]]*Porcentajes[])</f>
        <v>838.93744000000004</v>
      </c>
      <c r="O480" s="1">
        <f>Sueldos[[#This Row],[Aumento Mexicano]]*2</f>
        <v>1677.8748800000001</v>
      </c>
      <c r="P480" s="1">
        <f>IF(Sueldos[[#This Row],[Calificación]]&gt;=4,Sueldos[[#This Row],[Aumento Mexicano]]*2,0)</f>
        <v>1677.8748800000001</v>
      </c>
      <c r="Q480" s="1">
        <f>Sueldos[[#This Row],[Sueldo total]]*3</f>
        <v>65573.573999999993</v>
      </c>
      <c r="R480" s="9">
        <f>(43102-Sueldos[[#This Row],[Fecha de Contratación]])/365</f>
        <v>1.7917808219178082</v>
      </c>
      <c r="S480" s="1">
        <f>Sueldos[[#This Row],[Sueldo total]]/30</f>
        <v>728.5952666666667</v>
      </c>
      <c r="T480" s="1">
        <f>Sueldos[[#This Row],[Salario diario]]*20*Sueldos[[#This Row],[dias del año]]</f>
        <v>26109.660515068495</v>
      </c>
      <c r="U480" s="1">
        <f>Sueldos[[#This Row],[3 meses de sueldo]]+Sueldos[[#This Row],[20 dias por año]]</f>
        <v>91683.234515068485</v>
      </c>
    </row>
    <row r="481" spans="1:21" x14ac:dyDescent="0.3">
      <c r="A481" t="s">
        <v>1333</v>
      </c>
      <c r="B481" t="s">
        <v>898</v>
      </c>
      <c r="C481" t="s">
        <v>160</v>
      </c>
      <c r="D481" s="10">
        <v>41441</v>
      </c>
      <c r="E481" t="s">
        <v>18</v>
      </c>
      <c r="F481">
        <v>3</v>
      </c>
      <c r="G481" s="1">
        <v>13733</v>
      </c>
      <c r="H481" s="1">
        <v>1235.97</v>
      </c>
      <c r="I481" s="1">
        <v>1922.6200000000001</v>
      </c>
      <c r="J481" s="1">
        <v>274.66000000000003</v>
      </c>
      <c r="K481" s="1">
        <v>4806.5499999999993</v>
      </c>
      <c r="L481" s="1">
        <v>4119.8999999999996</v>
      </c>
      <c r="M481" s="1">
        <f>SUM(Sueldos[[#This Row],[Salario Base]:[Bono General]])</f>
        <v>26092.699999999997</v>
      </c>
      <c r="N481" s="1">
        <f>SUMPRODUCT(Sueldos[[#This Row],[Salario Base]:[Bono General]]*Porcentajes[])</f>
        <v>1009.3755</v>
      </c>
      <c r="O481" s="1">
        <f>Sueldos[[#This Row],[Aumento Mexicano]]*2</f>
        <v>2018.751</v>
      </c>
      <c r="P481" s="1">
        <f>IF(Sueldos[[#This Row],[Calificación]]&gt;=4,Sueldos[[#This Row],[Aumento Mexicano]]*2,0)</f>
        <v>0</v>
      </c>
      <c r="Q481" s="1">
        <f>Sueldos[[#This Row],[Sueldo total]]*3</f>
        <v>78278.099999999991</v>
      </c>
      <c r="R481" s="9">
        <f>(43102-Sueldos[[#This Row],[Fecha de Contratación]])/365</f>
        <v>4.5506849315068489</v>
      </c>
      <c r="S481" s="1">
        <f>Sueldos[[#This Row],[Sueldo total]]/30</f>
        <v>869.75666666666655</v>
      </c>
      <c r="T481" s="1">
        <f>Sueldos[[#This Row],[Salario diario]]*20*Sueldos[[#This Row],[dias del año]]</f>
        <v>79159.771141552497</v>
      </c>
      <c r="U481" s="1">
        <f>Sueldos[[#This Row],[3 meses de sueldo]]+Sueldos[[#This Row],[20 dias por año]]</f>
        <v>157437.87114155249</v>
      </c>
    </row>
    <row r="482" spans="1:21" x14ac:dyDescent="0.3">
      <c r="A482" t="s">
        <v>1334</v>
      </c>
      <c r="B482" t="s">
        <v>883</v>
      </c>
      <c r="C482" t="s">
        <v>42</v>
      </c>
      <c r="D482" s="10">
        <v>42462</v>
      </c>
      <c r="E482" t="s">
        <v>27</v>
      </c>
      <c r="F482">
        <v>2</v>
      </c>
      <c r="G482" s="1">
        <v>18333</v>
      </c>
      <c r="H482" s="1">
        <v>1833.3000000000002</v>
      </c>
      <c r="I482" s="1">
        <v>549.99</v>
      </c>
      <c r="J482" s="1">
        <v>733.32</v>
      </c>
      <c r="K482" s="1">
        <v>5133.2400000000007</v>
      </c>
      <c r="L482" s="1">
        <v>4766.58</v>
      </c>
      <c r="M482" s="1">
        <f>SUM(Sueldos[[#This Row],[Salario Base]:[Bono General]])</f>
        <v>31349.43</v>
      </c>
      <c r="N482" s="1">
        <f>SUMPRODUCT(Sueldos[[#This Row],[Salario Base]:[Bono General]]*Porcentajes[])</f>
        <v>1206.3114</v>
      </c>
      <c r="O482" s="1">
        <f>Sueldos[[#This Row],[Aumento Mexicano]]*2</f>
        <v>2412.6228000000001</v>
      </c>
      <c r="P482" s="1">
        <f>IF(Sueldos[[#This Row],[Calificación]]&gt;=4,Sueldos[[#This Row],[Aumento Mexicano]]*2,0)</f>
        <v>0</v>
      </c>
      <c r="Q482" s="1">
        <f>Sueldos[[#This Row],[Sueldo total]]*3</f>
        <v>94048.290000000008</v>
      </c>
      <c r="R482" s="9">
        <f>(43102-Sueldos[[#This Row],[Fecha de Contratación]])/365</f>
        <v>1.7534246575342465</v>
      </c>
      <c r="S482" s="1">
        <f>Sueldos[[#This Row],[Sueldo total]]/30</f>
        <v>1044.981</v>
      </c>
      <c r="T482" s="1">
        <f>Sueldos[[#This Row],[Salario diario]]*20*Sueldos[[#This Row],[dias del año]]</f>
        <v>36645.909041095889</v>
      </c>
      <c r="U482" s="1">
        <f>Sueldos[[#This Row],[3 meses de sueldo]]+Sueldos[[#This Row],[20 dias por año]]</f>
        <v>130694.1990410959</v>
      </c>
    </row>
    <row r="483" spans="1:21" x14ac:dyDescent="0.3">
      <c r="A483" t="s">
        <v>1335</v>
      </c>
      <c r="B483" t="s">
        <v>895</v>
      </c>
      <c r="C483" t="s">
        <v>44</v>
      </c>
      <c r="D483" s="10">
        <v>41032</v>
      </c>
      <c r="E483" t="s">
        <v>18</v>
      </c>
      <c r="F483">
        <v>2</v>
      </c>
      <c r="G483" s="1">
        <v>11990.7</v>
      </c>
      <c r="H483" s="1">
        <v>1079.163</v>
      </c>
      <c r="I483" s="1">
        <v>1558.7910000000002</v>
      </c>
      <c r="J483" s="1">
        <v>1199.0700000000002</v>
      </c>
      <c r="K483" s="1">
        <v>3477.3029999999999</v>
      </c>
      <c r="L483" s="1">
        <v>4196.7449999999999</v>
      </c>
      <c r="M483" s="1">
        <f>SUM(Sueldos[[#This Row],[Salario Base]:[Bono General]])</f>
        <v>23501.772000000001</v>
      </c>
      <c r="N483" s="1">
        <f>SUMPRODUCT(Sueldos[[#This Row],[Salario Base]:[Bono General]]*Porcentajes[])</f>
        <v>944.86716000000001</v>
      </c>
      <c r="O483" s="1">
        <f>Sueldos[[#This Row],[Aumento Mexicano]]*2</f>
        <v>1889.73432</v>
      </c>
      <c r="P483" s="1">
        <f>IF(Sueldos[[#This Row],[Calificación]]&gt;=4,Sueldos[[#This Row],[Aumento Mexicano]]*2,0)</f>
        <v>0</v>
      </c>
      <c r="Q483" s="1">
        <f>Sueldos[[#This Row],[Sueldo total]]*3</f>
        <v>70505.316000000006</v>
      </c>
      <c r="R483" s="9">
        <f>(43102-Sueldos[[#This Row],[Fecha de Contratación]])/365</f>
        <v>5.6712328767123283</v>
      </c>
      <c r="S483" s="1">
        <f>Sueldos[[#This Row],[Sueldo total]]/30</f>
        <v>783.39240000000007</v>
      </c>
      <c r="T483" s="1">
        <f>Sueldos[[#This Row],[Salario diario]]*20*Sueldos[[#This Row],[dias del año]]</f>
        <v>88856.014684931506</v>
      </c>
      <c r="U483" s="1">
        <f>Sueldos[[#This Row],[3 meses de sueldo]]+Sueldos[[#This Row],[20 dias por año]]</f>
        <v>159361.33068493151</v>
      </c>
    </row>
    <row r="484" spans="1:21" x14ac:dyDescent="0.3">
      <c r="A484" t="s">
        <v>471</v>
      </c>
      <c r="B484" t="s">
        <v>898</v>
      </c>
      <c r="C484" t="s">
        <v>151</v>
      </c>
      <c r="D484" s="10">
        <v>41742</v>
      </c>
      <c r="E484" t="s">
        <v>18</v>
      </c>
      <c r="F484">
        <v>2</v>
      </c>
      <c r="G484" s="1">
        <v>7770.6</v>
      </c>
      <c r="H484" s="1">
        <v>388.53000000000003</v>
      </c>
      <c r="I484" s="1">
        <v>932.47199999999998</v>
      </c>
      <c r="J484" s="1">
        <v>155.41200000000001</v>
      </c>
      <c r="K484" s="1">
        <v>2642.0040000000004</v>
      </c>
      <c r="L484" s="1">
        <v>2564.2980000000002</v>
      </c>
      <c r="M484" s="1">
        <f>SUM(Sueldos[[#This Row],[Salario Base]:[Bono General]])</f>
        <v>14453.316000000003</v>
      </c>
      <c r="N484" s="1">
        <f>SUMPRODUCT(Sueldos[[#This Row],[Salario Base]:[Bono General]]*Porcentajes[])</f>
        <v>560.26026000000002</v>
      </c>
      <c r="O484" s="1">
        <f>Sueldos[[#This Row],[Aumento Mexicano]]*2</f>
        <v>1120.52052</v>
      </c>
      <c r="P484" s="1">
        <f>IF(Sueldos[[#This Row],[Calificación]]&gt;=4,Sueldos[[#This Row],[Aumento Mexicano]]*2,0)</f>
        <v>0</v>
      </c>
      <c r="Q484" s="1">
        <f>Sueldos[[#This Row],[Sueldo total]]*3</f>
        <v>43359.948000000004</v>
      </c>
      <c r="R484" s="9">
        <f>(43102-Sueldos[[#This Row],[Fecha de Contratación]])/365</f>
        <v>3.7260273972602738</v>
      </c>
      <c r="S484" s="1">
        <f>Sueldos[[#This Row],[Sueldo total]]/30</f>
        <v>481.77720000000011</v>
      </c>
      <c r="T484" s="1">
        <f>Sueldos[[#This Row],[Salario diario]]*20*Sueldos[[#This Row],[dias del año]]</f>
        <v>35902.300931506856</v>
      </c>
      <c r="U484" s="1">
        <f>Sueldos[[#This Row],[3 meses de sueldo]]+Sueldos[[#This Row],[20 dias por año]]</f>
        <v>79262.248931506852</v>
      </c>
    </row>
    <row r="485" spans="1:21" x14ac:dyDescent="0.3">
      <c r="A485" t="s">
        <v>1336</v>
      </c>
      <c r="B485" t="s">
        <v>898</v>
      </c>
      <c r="C485" t="s">
        <v>84</v>
      </c>
      <c r="D485" s="10">
        <v>41836</v>
      </c>
      <c r="E485" t="s">
        <v>18</v>
      </c>
      <c r="F485">
        <v>4</v>
      </c>
      <c r="G485" s="1">
        <v>16970.800000000003</v>
      </c>
      <c r="H485" s="1">
        <v>1187.9560000000004</v>
      </c>
      <c r="I485" s="1">
        <v>2036.4960000000003</v>
      </c>
      <c r="J485" s="1">
        <v>2036.4960000000003</v>
      </c>
      <c r="K485" s="1">
        <v>6618.612000000001</v>
      </c>
      <c r="L485" s="1">
        <v>5600.3640000000014</v>
      </c>
      <c r="M485" s="1">
        <f>SUM(Sueldos[[#This Row],[Salario Base]:[Bono General]])</f>
        <v>34450.724000000002</v>
      </c>
      <c r="N485" s="1">
        <f>SUMPRODUCT(Sueldos[[#This Row],[Salario Base]:[Bono General]]*Porcentajes[])</f>
        <v>1354.2698400000002</v>
      </c>
      <c r="O485" s="1">
        <f>Sueldos[[#This Row],[Aumento Mexicano]]*2</f>
        <v>2708.5396800000003</v>
      </c>
      <c r="P485" s="1">
        <f>IF(Sueldos[[#This Row],[Calificación]]&gt;=4,Sueldos[[#This Row],[Aumento Mexicano]]*2,0)</f>
        <v>2708.5396800000003</v>
      </c>
      <c r="Q485" s="1">
        <f>Sueldos[[#This Row],[Sueldo total]]*3</f>
        <v>103352.17200000001</v>
      </c>
      <c r="R485" s="9">
        <f>(43102-Sueldos[[#This Row],[Fecha de Contratación]])/365</f>
        <v>3.4684931506849317</v>
      </c>
      <c r="S485" s="1">
        <f>Sueldos[[#This Row],[Sueldo total]]/30</f>
        <v>1148.3574666666668</v>
      </c>
      <c r="T485" s="1">
        <f>Sueldos[[#This Row],[Salario diario]]*20*Sueldos[[#This Row],[dias del año]]</f>
        <v>79661.400153424664</v>
      </c>
      <c r="U485" s="1">
        <f>Sueldos[[#This Row],[3 meses de sueldo]]+Sueldos[[#This Row],[20 dias por año]]</f>
        <v>183013.57215342467</v>
      </c>
    </row>
    <row r="486" spans="1:21" x14ac:dyDescent="0.3">
      <c r="A486" t="s">
        <v>1337</v>
      </c>
      <c r="B486" t="s">
        <v>898</v>
      </c>
      <c r="C486" t="s">
        <v>190</v>
      </c>
      <c r="D486" s="10">
        <v>42317</v>
      </c>
      <c r="E486" t="s">
        <v>18</v>
      </c>
      <c r="F486">
        <v>2</v>
      </c>
      <c r="G486" s="1">
        <v>8916.3000000000011</v>
      </c>
      <c r="H486" s="1">
        <v>445.81500000000005</v>
      </c>
      <c r="I486" s="1">
        <v>178.32600000000002</v>
      </c>
      <c r="J486" s="1">
        <v>1248.2820000000004</v>
      </c>
      <c r="K486" s="1">
        <v>3120.7050000000004</v>
      </c>
      <c r="L486" s="1">
        <v>3120.7050000000004</v>
      </c>
      <c r="M486" s="1">
        <f>SUM(Sueldos[[#This Row],[Salario Base]:[Bono General]])</f>
        <v>17030.133000000005</v>
      </c>
      <c r="N486" s="1">
        <f>SUMPRODUCT(Sueldos[[#This Row],[Salario Base]:[Bono General]]*Porcentajes[])</f>
        <v>675.85554000000002</v>
      </c>
      <c r="O486" s="1">
        <f>Sueldos[[#This Row],[Aumento Mexicano]]*2</f>
        <v>1351.71108</v>
      </c>
      <c r="P486" s="1">
        <f>IF(Sueldos[[#This Row],[Calificación]]&gt;=4,Sueldos[[#This Row],[Aumento Mexicano]]*2,0)</f>
        <v>0</v>
      </c>
      <c r="Q486" s="1">
        <f>Sueldos[[#This Row],[Sueldo total]]*3</f>
        <v>51090.399000000019</v>
      </c>
      <c r="R486" s="9">
        <f>(43102-Sueldos[[#This Row],[Fecha de Contratación]])/365</f>
        <v>2.1506849315068495</v>
      </c>
      <c r="S486" s="1">
        <f>Sueldos[[#This Row],[Sueldo total]]/30</f>
        <v>567.67110000000014</v>
      </c>
      <c r="T486" s="1">
        <f>Sueldos[[#This Row],[Salario diario]]*20*Sueldos[[#This Row],[dias del año]]</f>
        <v>24417.633616438365</v>
      </c>
      <c r="U486" s="1">
        <f>Sueldos[[#This Row],[3 meses de sueldo]]+Sueldos[[#This Row],[20 dias por año]]</f>
        <v>75508.032616438388</v>
      </c>
    </row>
    <row r="487" spans="1:21" x14ac:dyDescent="0.3">
      <c r="A487" t="s">
        <v>1338</v>
      </c>
      <c r="B487" t="s">
        <v>926</v>
      </c>
      <c r="C487" t="s">
        <v>63</v>
      </c>
      <c r="D487" s="10">
        <v>41053</v>
      </c>
      <c r="E487" t="s">
        <v>15</v>
      </c>
      <c r="F487">
        <v>2</v>
      </c>
      <c r="G487" s="1">
        <v>26177.4</v>
      </c>
      <c r="H487" s="1">
        <v>1832.4180000000003</v>
      </c>
      <c r="I487" s="1">
        <v>3403.0620000000004</v>
      </c>
      <c r="J487" s="1">
        <v>1832.4180000000003</v>
      </c>
      <c r="K487" s="1">
        <v>7329.6720000000014</v>
      </c>
      <c r="L487" s="1">
        <v>7067.898000000001</v>
      </c>
      <c r="M487" s="1">
        <f>SUM(Sueldos[[#This Row],[Salario Base]:[Bono General]])</f>
        <v>47642.868000000002</v>
      </c>
      <c r="N487" s="1">
        <f>SUMPRODUCT(Sueldos[[#This Row],[Salario Base]:[Bono General]]*Porcentajes[])</f>
        <v>1837.6534800000004</v>
      </c>
      <c r="O487" s="1">
        <f>Sueldos[[#This Row],[Aumento Mexicano]]*2</f>
        <v>3675.3069600000008</v>
      </c>
      <c r="P487" s="1">
        <f>IF(Sueldos[[#This Row],[Calificación]]&gt;=4,Sueldos[[#This Row],[Aumento Mexicano]]*2,0)</f>
        <v>0</v>
      </c>
      <c r="Q487" s="1">
        <f>Sueldos[[#This Row],[Sueldo total]]*3</f>
        <v>142928.60399999999</v>
      </c>
      <c r="R487" s="9">
        <f>(43102-Sueldos[[#This Row],[Fecha de Contratación]])/365</f>
        <v>5.6136986301369864</v>
      </c>
      <c r="S487" s="1">
        <f>Sueldos[[#This Row],[Sueldo total]]/30</f>
        <v>1588.0956000000001</v>
      </c>
      <c r="T487" s="1">
        <f>Sueldos[[#This Row],[Salario diario]]*20*Sueldos[[#This Row],[dias del año]]</f>
        <v>178301.80188493154</v>
      </c>
      <c r="U487" s="1">
        <f>Sueldos[[#This Row],[3 meses de sueldo]]+Sueldos[[#This Row],[20 dias por año]]</f>
        <v>321230.40588493156</v>
      </c>
    </row>
    <row r="488" spans="1:21" x14ac:dyDescent="0.3">
      <c r="A488" t="s">
        <v>1339</v>
      </c>
      <c r="B488" t="s">
        <v>1087</v>
      </c>
      <c r="C488" t="s">
        <v>119</v>
      </c>
      <c r="D488" s="10">
        <v>40527</v>
      </c>
      <c r="E488" t="s">
        <v>27</v>
      </c>
      <c r="F488">
        <v>3</v>
      </c>
      <c r="G488" s="1">
        <v>15490</v>
      </c>
      <c r="H488" s="1">
        <v>1549</v>
      </c>
      <c r="I488" s="1">
        <v>2168.6000000000004</v>
      </c>
      <c r="J488" s="1">
        <v>1394.1</v>
      </c>
      <c r="K488" s="1">
        <v>4492.0999999999995</v>
      </c>
      <c r="L488" s="1">
        <v>6041.1</v>
      </c>
      <c r="M488" s="1">
        <f>SUM(Sueldos[[#This Row],[Salario Base]:[Bono General]])</f>
        <v>31134.899999999994</v>
      </c>
      <c r="N488" s="1">
        <f>SUMPRODUCT(Sueldos[[#This Row],[Salario Base]:[Bono General]]*Porcentajes[])</f>
        <v>1271.7290000000003</v>
      </c>
      <c r="O488" s="1">
        <f>Sueldos[[#This Row],[Aumento Mexicano]]*2</f>
        <v>2543.4580000000005</v>
      </c>
      <c r="P488" s="1">
        <f>IF(Sueldos[[#This Row],[Calificación]]&gt;=4,Sueldos[[#This Row],[Aumento Mexicano]]*2,0)</f>
        <v>0</v>
      </c>
      <c r="Q488" s="1">
        <f>Sueldos[[#This Row],[Sueldo total]]*3</f>
        <v>93404.699999999983</v>
      </c>
      <c r="R488" s="9">
        <f>(43102-Sueldos[[#This Row],[Fecha de Contratación]])/365</f>
        <v>7.0547945205479454</v>
      </c>
      <c r="S488" s="1">
        <f>Sueldos[[#This Row],[Sueldo total]]/30</f>
        <v>1037.8299999999997</v>
      </c>
      <c r="T488" s="1">
        <f>Sueldos[[#This Row],[Salario diario]]*20*Sueldos[[#This Row],[dias del año]]</f>
        <v>146433.54794520544</v>
      </c>
      <c r="U488" s="1">
        <f>Sueldos[[#This Row],[3 meses de sueldo]]+Sueldos[[#This Row],[20 dias por año]]</f>
        <v>239838.24794520542</v>
      </c>
    </row>
    <row r="489" spans="1:21" x14ac:dyDescent="0.3">
      <c r="A489" t="s">
        <v>1340</v>
      </c>
      <c r="B489" t="s">
        <v>880</v>
      </c>
      <c r="C489" t="s">
        <v>142</v>
      </c>
      <c r="D489" s="10">
        <v>41524</v>
      </c>
      <c r="E489" t="s">
        <v>18</v>
      </c>
      <c r="F489">
        <v>3</v>
      </c>
      <c r="G489" s="1">
        <v>15392</v>
      </c>
      <c r="H489" s="1">
        <v>1385.28</v>
      </c>
      <c r="I489" s="1">
        <v>2000.96</v>
      </c>
      <c r="J489" s="1">
        <v>1539.2</v>
      </c>
      <c r="K489" s="1">
        <v>4001.92</v>
      </c>
      <c r="L489" s="1">
        <v>4001.92</v>
      </c>
      <c r="M489" s="1">
        <f>SUM(Sueldos[[#This Row],[Salario Base]:[Bono General]])</f>
        <v>28321.279999999999</v>
      </c>
      <c r="N489" s="1">
        <f>SUMPRODUCT(Sueldos[[#This Row],[Salario Base]:[Bono General]]*Porcentajes[])</f>
        <v>1102.0672</v>
      </c>
      <c r="O489" s="1">
        <f>Sueldos[[#This Row],[Aumento Mexicano]]*2</f>
        <v>2204.1343999999999</v>
      </c>
      <c r="P489" s="1">
        <f>IF(Sueldos[[#This Row],[Calificación]]&gt;=4,Sueldos[[#This Row],[Aumento Mexicano]]*2,0)</f>
        <v>0</v>
      </c>
      <c r="Q489" s="1">
        <f>Sueldos[[#This Row],[Sueldo total]]*3</f>
        <v>84963.839999999997</v>
      </c>
      <c r="R489" s="9">
        <f>(43102-Sueldos[[#This Row],[Fecha de Contratación]])/365</f>
        <v>4.3232876712328769</v>
      </c>
      <c r="S489" s="1">
        <f>Sueldos[[#This Row],[Sueldo total]]/30</f>
        <v>944.04266666666661</v>
      </c>
      <c r="T489" s="1">
        <f>Sueldos[[#This Row],[Salario diario]]*20*Sueldos[[#This Row],[dias del año]]</f>
        <v>81627.360438356161</v>
      </c>
      <c r="U489" s="1">
        <f>Sueldos[[#This Row],[3 meses de sueldo]]+Sueldos[[#This Row],[20 dias por año]]</f>
        <v>166591.20043835614</v>
      </c>
    </row>
    <row r="490" spans="1:21" x14ac:dyDescent="0.3">
      <c r="A490" t="s">
        <v>1341</v>
      </c>
      <c r="B490" t="s">
        <v>898</v>
      </c>
      <c r="C490" t="s">
        <v>363</v>
      </c>
      <c r="D490" s="10">
        <v>42785</v>
      </c>
      <c r="E490" t="s">
        <v>18</v>
      </c>
      <c r="F490">
        <v>4</v>
      </c>
      <c r="G490" s="1">
        <v>9892.3000000000011</v>
      </c>
      <c r="H490" s="1">
        <v>494.61500000000007</v>
      </c>
      <c r="I490" s="1">
        <v>197.84600000000003</v>
      </c>
      <c r="J490" s="1">
        <v>395.69200000000006</v>
      </c>
      <c r="K490" s="1">
        <v>3264.4590000000003</v>
      </c>
      <c r="L490" s="1">
        <v>3660.1510000000003</v>
      </c>
      <c r="M490" s="1">
        <f>SUM(Sueldos[[#This Row],[Salario Base]:[Bono General]])</f>
        <v>17905.063000000002</v>
      </c>
      <c r="N490" s="1">
        <f>SUMPRODUCT(Sueldos[[#This Row],[Salario Base]:[Bono General]]*Porcentajes[])</f>
        <v>708.28868000000011</v>
      </c>
      <c r="O490" s="1">
        <f>Sueldos[[#This Row],[Aumento Mexicano]]*2</f>
        <v>1416.5773600000002</v>
      </c>
      <c r="P490" s="1">
        <f>IF(Sueldos[[#This Row],[Calificación]]&gt;=4,Sueldos[[#This Row],[Aumento Mexicano]]*2,0)</f>
        <v>1416.5773600000002</v>
      </c>
      <c r="Q490" s="1">
        <f>Sueldos[[#This Row],[Sueldo total]]*3</f>
        <v>53715.189000000006</v>
      </c>
      <c r="R490" s="9">
        <f>(43102-Sueldos[[#This Row],[Fecha de Contratación]])/365</f>
        <v>0.86849315068493149</v>
      </c>
      <c r="S490" s="1">
        <f>Sueldos[[#This Row],[Sueldo total]]/30</f>
        <v>596.83543333333341</v>
      </c>
      <c r="T490" s="1">
        <f>Sueldos[[#This Row],[Salario diario]]*20*Sueldos[[#This Row],[dias del año]]</f>
        <v>10366.949718721464</v>
      </c>
      <c r="U490" s="1">
        <f>Sueldos[[#This Row],[3 meses de sueldo]]+Sueldos[[#This Row],[20 dias por año]]</f>
        <v>64082.138718721471</v>
      </c>
    </row>
    <row r="491" spans="1:21" x14ac:dyDescent="0.3">
      <c r="A491" t="s">
        <v>1342</v>
      </c>
      <c r="B491" t="s">
        <v>880</v>
      </c>
      <c r="C491" t="s">
        <v>605</v>
      </c>
      <c r="D491" s="10">
        <v>41191</v>
      </c>
      <c r="E491" t="s">
        <v>18</v>
      </c>
      <c r="F491">
        <v>2</v>
      </c>
      <c r="G491" s="1">
        <v>9558.9</v>
      </c>
      <c r="H491" s="1">
        <v>955.89</v>
      </c>
      <c r="I491" s="1">
        <v>1051.479</v>
      </c>
      <c r="J491" s="1">
        <v>860.30099999999993</v>
      </c>
      <c r="K491" s="1">
        <v>3632.3820000000001</v>
      </c>
      <c r="L491" s="1">
        <v>3058.848</v>
      </c>
      <c r="M491" s="1">
        <f>SUM(Sueldos[[#This Row],[Salario Base]:[Bono General]])</f>
        <v>19117.799999999996</v>
      </c>
      <c r="N491" s="1">
        <f>SUMPRODUCT(Sueldos[[#This Row],[Salario Base]:[Bono General]]*Porcentajes[])</f>
        <v>752.28543000000002</v>
      </c>
      <c r="O491" s="1">
        <f>Sueldos[[#This Row],[Aumento Mexicano]]*2</f>
        <v>1504.57086</v>
      </c>
      <c r="P491" s="1">
        <f>IF(Sueldos[[#This Row],[Calificación]]&gt;=4,Sueldos[[#This Row],[Aumento Mexicano]]*2,0)</f>
        <v>0</v>
      </c>
      <c r="Q491" s="1">
        <f>Sueldos[[#This Row],[Sueldo total]]*3</f>
        <v>57353.399999999987</v>
      </c>
      <c r="R491" s="9">
        <f>(43102-Sueldos[[#This Row],[Fecha de Contratación]])/365</f>
        <v>5.2356164383561641</v>
      </c>
      <c r="S491" s="1">
        <f>Sueldos[[#This Row],[Sueldo total]]/30</f>
        <v>637.25999999999988</v>
      </c>
      <c r="T491" s="1">
        <f>Sueldos[[#This Row],[Salario diario]]*20*Sueldos[[#This Row],[dias del año]]</f>
        <v>66728.97863013696</v>
      </c>
      <c r="U491" s="1">
        <f>Sueldos[[#This Row],[3 meses de sueldo]]+Sueldos[[#This Row],[20 dias por año]]</f>
        <v>124082.37863013695</v>
      </c>
    </row>
    <row r="492" spans="1:21" x14ac:dyDescent="0.3">
      <c r="A492" t="s">
        <v>421</v>
      </c>
      <c r="B492" t="s">
        <v>883</v>
      </c>
      <c r="C492" t="s">
        <v>353</v>
      </c>
      <c r="D492" s="10">
        <v>40627</v>
      </c>
      <c r="E492" t="s">
        <v>115</v>
      </c>
      <c r="F492">
        <v>2</v>
      </c>
      <c r="G492" s="1">
        <v>45261</v>
      </c>
      <c r="H492" s="1">
        <v>4073.49</v>
      </c>
      <c r="I492" s="1">
        <v>6336.5400000000009</v>
      </c>
      <c r="J492" s="1">
        <v>6789.15</v>
      </c>
      <c r="K492" s="1">
        <v>11315.25</v>
      </c>
      <c r="L492" s="1">
        <v>12220.470000000001</v>
      </c>
      <c r="M492" s="1">
        <f>SUM(Sueldos[[#This Row],[Salario Base]:[Bono General]])</f>
        <v>85995.9</v>
      </c>
      <c r="N492" s="1">
        <f>SUMPRODUCT(Sueldos[[#This Row],[Salario Base]:[Bono General]]*Porcentajes[])</f>
        <v>3390.0489000000002</v>
      </c>
      <c r="O492" s="1">
        <f>Sueldos[[#This Row],[Aumento Mexicano]]*2</f>
        <v>6780.0978000000005</v>
      </c>
      <c r="P492" s="1">
        <f>IF(Sueldos[[#This Row],[Calificación]]&gt;=4,Sueldos[[#This Row],[Aumento Mexicano]]*2,0)</f>
        <v>0</v>
      </c>
      <c r="Q492" s="1">
        <f>Sueldos[[#This Row],[Sueldo total]]*3</f>
        <v>257987.69999999998</v>
      </c>
      <c r="R492" s="9">
        <f>(43102-Sueldos[[#This Row],[Fecha de Contratación]])/365</f>
        <v>6.7808219178082192</v>
      </c>
      <c r="S492" s="1">
        <f>Sueldos[[#This Row],[Sueldo total]]/30</f>
        <v>2866.5299999999997</v>
      </c>
      <c r="T492" s="1">
        <f>Sueldos[[#This Row],[Salario diario]]*20*Sueldos[[#This Row],[dias del año]]</f>
        <v>388748.58904109581</v>
      </c>
      <c r="U492" s="1">
        <f>Sueldos[[#This Row],[3 meses de sueldo]]+Sueldos[[#This Row],[20 dias por año]]</f>
        <v>646736.28904109576</v>
      </c>
    </row>
    <row r="493" spans="1:21" x14ac:dyDescent="0.3">
      <c r="A493" t="s">
        <v>1343</v>
      </c>
      <c r="B493" t="s">
        <v>880</v>
      </c>
      <c r="C493" t="s">
        <v>84</v>
      </c>
      <c r="D493" s="10">
        <v>42606</v>
      </c>
      <c r="E493" t="s">
        <v>27</v>
      </c>
      <c r="F493">
        <v>5</v>
      </c>
      <c r="G493" s="1">
        <v>20530</v>
      </c>
      <c r="H493" s="1">
        <v>2053</v>
      </c>
      <c r="I493" s="1">
        <v>205.3</v>
      </c>
      <c r="J493" s="1">
        <v>1026.5</v>
      </c>
      <c r="K493" s="1">
        <v>5748.4000000000005</v>
      </c>
      <c r="L493" s="1">
        <v>5337.8</v>
      </c>
      <c r="M493" s="1">
        <f>SUM(Sueldos[[#This Row],[Salario Base]:[Bono General]])</f>
        <v>34901</v>
      </c>
      <c r="N493" s="1">
        <f>SUMPRODUCT(Sueldos[[#This Row],[Salario Base]:[Bono General]]*Porcentajes[])</f>
        <v>1344.7150000000001</v>
      </c>
      <c r="O493" s="1">
        <f>Sueldos[[#This Row],[Aumento Mexicano]]*2</f>
        <v>2689.4300000000003</v>
      </c>
      <c r="P493" s="1">
        <f>IF(Sueldos[[#This Row],[Calificación]]&gt;=4,Sueldos[[#This Row],[Aumento Mexicano]]*2,0)</f>
        <v>2689.4300000000003</v>
      </c>
      <c r="Q493" s="1">
        <f>Sueldos[[#This Row],[Sueldo total]]*3</f>
        <v>104703</v>
      </c>
      <c r="R493" s="9">
        <f>(43102-Sueldos[[#This Row],[Fecha de Contratación]])/365</f>
        <v>1.3589041095890411</v>
      </c>
      <c r="S493" s="1">
        <f>Sueldos[[#This Row],[Sueldo total]]/30</f>
        <v>1163.3666666666666</v>
      </c>
      <c r="T493" s="1">
        <f>Sueldos[[#This Row],[Salario diario]]*20*Sueldos[[#This Row],[dias del año]]</f>
        <v>31618.074885844748</v>
      </c>
      <c r="U493" s="1">
        <f>Sueldos[[#This Row],[3 meses de sueldo]]+Sueldos[[#This Row],[20 dias por año]]</f>
        <v>136321.07488584475</v>
      </c>
    </row>
    <row r="494" spans="1:21" x14ac:dyDescent="0.3">
      <c r="A494" t="s">
        <v>1344</v>
      </c>
      <c r="B494" t="s">
        <v>883</v>
      </c>
      <c r="C494" t="s">
        <v>98</v>
      </c>
      <c r="D494" s="10">
        <v>42930</v>
      </c>
      <c r="E494" t="s">
        <v>18</v>
      </c>
      <c r="F494">
        <v>3</v>
      </c>
      <c r="G494" s="1">
        <v>10572</v>
      </c>
      <c r="H494" s="1">
        <v>951.48</v>
      </c>
      <c r="I494" s="1">
        <v>1268.6399999999999</v>
      </c>
      <c r="J494" s="1">
        <v>951.48</v>
      </c>
      <c r="K494" s="1">
        <v>2643</v>
      </c>
      <c r="L494" s="1">
        <v>3065.8799999999997</v>
      </c>
      <c r="M494" s="1">
        <f>SUM(Sueldos[[#This Row],[Salario Base]:[Bono General]])</f>
        <v>19452.48</v>
      </c>
      <c r="N494" s="1">
        <f>SUMPRODUCT(Sueldos[[#This Row],[Salario Base]:[Bono General]]*Porcentajes[])</f>
        <v>766.47</v>
      </c>
      <c r="O494" s="1">
        <f>Sueldos[[#This Row],[Aumento Mexicano]]*2</f>
        <v>1532.94</v>
      </c>
      <c r="P494" s="1">
        <f>IF(Sueldos[[#This Row],[Calificación]]&gt;=4,Sueldos[[#This Row],[Aumento Mexicano]]*2,0)</f>
        <v>0</v>
      </c>
      <c r="Q494" s="1">
        <f>Sueldos[[#This Row],[Sueldo total]]*3</f>
        <v>58357.440000000002</v>
      </c>
      <c r="R494" s="9">
        <f>(43102-Sueldos[[#This Row],[Fecha de Contratación]])/365</f>
        <v>0.47123287671232877</v>
      </c>
      <c r="S494" s="1">
        <f>Sueldos[[#This Row],[Sueldo total]]/30</f>
        <v>648.41599999999994</v>
      </c>
      <c r="T494" s="1">
        <f>Sueldos[[#This Row],[Salario diario]]*20*Sueldos[[#This Row],[dias del año]]</f>
        <v>6111.0987397260269</v>
      </c>
      <c r="U494" s="1">
        <f>Sueldos[[#This Row],[3 meses de sueldo]]+Sueldos[[#This Row],[20 dias por año]]</f>
        <v>64468.538739726027</v>
      </c>
    </row>
    <row r="495" spans="1:21" x14ac:dyDescent="0.3">
      <c r="A495" t="s">
        <v>1345</v>
      </c>
      <c r="B495" t="s">
        <v>883</v>
      </c>
      <c r="C495" t="s">
        <v>601</v>
      </c>
      <c r="D495" s="10">
        <v>40645</v>
      </c>
      <c r="E495" t="s">
        <v>18</v>
      </c>
      <c r="F495">
        <v>3</v>
      </c>
      <c r="G495" s="1">
        <v>12339</v>
      </c>
      <c r="H495" s="1">
        <v>987.12</v>
      </c>
      <c r="I495" s="1">
        <v>1357.29</v>
      </c>
      <c r="J495" s="1">
        <v>616.95000000000005</v>
      </c>
      <c r="K495" s="1">
        <v>4935.6000000000004</v>
      </c>
      <c r="L495" s="1">
        <v>4935.6000000000004</v>
      </c>
      <c r="M495" s="1">
        <f>SUM(Sueldos[[#This Row],[Salario Base]:[Bono General]])</f>
        <v>25171.559999999998</v>
      </c>
      <c r="N495" s="1">
        <f>SUMPRODUCT(Sueldos[[#This Row],[Salario Base]:[Bono General]]*Porcentajes[])</f>
        <v>1008.0963</v>
      </c>
      <c r="O495" s="1">
        <f>Sueldos[[#This Row],[Aumento Mexicano]]*2</f>
        <v>2016.1926000000001</v>
      </c>
      <c r="P495" s="1">
        <f>IF(Sueldos[[#This Row],[Calificación]]&gt;=4,Sueldos[[#This Row],[Aumento Mexicano]]*2,0)</f>
        <v>0</v>
      </c>
      <c r="Q495" s="1">
        <f>Sueldos[[#This Row],[Sueldo total]]*3</f>
        <v>75514.679999999993</v>
      </c>
      <c r="R495" s="9">
        <f>(43102-Sueldos[[#This Row],[Fecha de Contratación]])/365</f>
        <v>6.7315068493150685</v>
      </c>
      <c r="S495" s="1">
        <f>Sueldos[[#This Row],[Sueldo total]]/30</f>
        <v>839.05199999999991</v>
      </c>
      <c r="T495" s="1">
        <f>Sueldos[[#This Row],[Salario diario]]*20*Sueldos[[#This Row],[dias del año]]</f>
        <v>112961.68569863011</v>
      </c>
      <c r="U495" s="1">
        <f>Sueldos[[#This Row],[3 meses de sueldo]]+Sueldos[[#This Row],[20 dias por año]]</f>
        <v>188476.36569863011</v>
      </c>
    </row>
    <row r="496" spans="1:21" x14ac:dyDescent="0.3">
      <c r="A496" t="s">
        <v>1346</v>
      </c>
      <c r="B496" t="s">
        <v>883</v>
      </c>
      <c r="C496" t="s">
        <v>92</v>
      </c>
      <c r="D496" s="10">
        <v>41095</v>
      </c>
      <c r="E496" t="s">
        <v>15</v>
      </c>
      <c r="F496">
        <v>2</v>
      </c>
      <c r="G496" s="1">
        <v>25373.7</v>
      </c>
      <c r="H496" s="1">
        <v>1268.6850000000002</v>
      </c>
      <c r="I496" s="1">
        <v>761.21100000000001</v>
      </c>
      <c r="J496" s="1">
        <v>3298.5810000000001</v>
      </c>
      <c r="K496" s="1">
        <v>7865.8469999999998</v>
      </c>
      <c r="L496" s="1">
        <v>9388.2690000000002</v>
      </c>
      <c r="M496" s="1">
        <f>SUM(Sueldos[[#This Row],[Salario Base]:[Bono General]])</f>
        <v>47956.293000000005</v>
      </c>
      <c r="N496" s="1">
        <f>SUMPRODUCT(Sueldos[[#This Row],[Salario Base]:[Bono General]]*Porcentajes[])</f>
        <v>1925.8638300000002</v>
      </c>
      <c r="O496" s="1">
        <f>Sueldos[[#This Row],[Aumento Mexicano]]*2</f>
        <v>3851.7276600000005</v>
      </c>
      <c r="P496" s="1">
        <f>IF(Sueldos[[#This Row],[Calificación]]&gt;=4,Sueldos[[#This Row],[Aumento Mexicano]]*2,0)</f>
        <v>0</v>
      </c>
      <c r="Q496" s="1">
        <f>Sueldos[[#This Row],[Sueldo total]]*3</f>
        <v>143868.87900000002</v>
      </c>
      <c r="R496" s="9">
        <f>(43102-Sueldos[[#This Row],[Fecha de Contratación]])/365</f>
        <v>5.4986301369863018</v>
      </c>
      <c r="S496" s="1">
        <f>Sueldos[[#This Row],[Sueldo total]]/30</f>
        <v>1598.5431000000001</v>
      </c>
      <c r="T496" s="1">
        <f>Sueldos[[#This Row],[Salario diario]]*20*Sueldos[[#This Row],[dias del año]]</f>
        <v>175795.94529863016</v>
      </c>
      <c r="U496" s="1">
        <f>Sueldos[[#This Row],[3 meses de sueldo]]+Sueldos[[#This Row],[20 dias por año]]</f>
        <v>319664.82429863018</v>
      </c>
    </row>
    <row r="497" spans="1:21" x14ac:dyDescent="0.3">
      <c r="A497" t="s">
        <v>1347</v>
      </c>
      <c r="B497" t="s">
        <v>926</v>
      </c>
      <c r="C497" t="s">
        <v>17</v>
      </c>
      <c r="D497" s="10">
        <v>41360</v>
      </c>
      <c r="E497" t="s">
        <v>15</v>
      </c>
      <c r="F497">
        <v>4</v>
      </c>
      <c r="G497" s="1">
        <v>25804.9</v>
      </c>
      <c r="H497" s="1">
        <v>2064.3920000000003</v>
      </c>
      <c r="I497" s="1">
        <v>516.09800000000007</v>
      </c>
      <c r="J497" s="1">
        <v>2838.5390000000002</v>
      </c>
      <c r="K497" s="1">
        <v>6709.2740000000003</v>
      </c>
      <c r="L497" s="1">
        <v>10321.960000000001</v>
      </c>
      <c r="M497" s="1">
        <f>SUM(Sueldos[[#This Row],[Salario Base]:[Bono General]])</f>
        <v>48255.163</v>
      </c>
      <c r="N497" s="1">
        <f>SUMPRODUCT(Sueldos[[#This Row],[Salario Base]:[Bono General]]*Porcentajes[])</f>
        <v>1984.3968100000002</v>
      </c>
      <c r="O497" s="1">
        <f>Sueldos[[#This Row],[Aumento Mexicano]]*2</f>
        <v>3968.7936200000004</v>
      </c>
      <c r="P497" s="1">
        <f>IF(Sueldos[[#This Row],[Calificación]]&gt;=4,Sueldos[[#This Row],[Aumento Mexicano]]*2,0)</f>
        <v>3968.7936200000004</v>
      </c>
      <c r="Q497" s="1">
        <f>Sueldos[[#This Row],[Sueldo total]]*3</f>
        <v>144765.489</v>
      </c>
      <c r="R497" s="9">
        <f>(43102-Sueldos[[#This Row],[Fecha de Contratación]])/365</f>
        <v>4.7726027397260271</v>
      </c>
      <c r="S497" s="1">
        <f>Sueldos[[#This Row],[Sueldo total]]/30</f>
        <v>1608.5054333333333</v>
      </c>
      <c r="T497" s="1">
        <f>Sueldos[[#This Row],[Salario diario]]*20*Sueldos[[#This Row],[dias del año]]</f>
        <v>153535.14875981736</v>
      </c>
      <c r="U497" s="1">
        <f>Sueldos[[#This Row],[3 meses de sueldo]]+Sueldos[[#This Row],[20 dias por año]]</f>
        <v>298300.63775981736</v>
      </c>
    </row>
    <row r="498" spans="1:21" x14ac:dyDescent="0.3">
      <c r="A498" t="s">
        <v>1348</v>
      </c>
      <c r="B498" t="s">
        <v>883</v>
      </c>
      <c r="C498" t="s">
        <v>29</v>
      </c>
      <c r="D498" s="10">
        <v>42866</v>
      </c>
      <c r="E498" t="s">
        <v>18</v>
      </c>
      <c r="F498">
        <v>2</v>
      </c>
      <c r="G498" s="1">
        <v>7685.1</v>
      </c>
      <c r="H498" s="1">
        <v>614.80799999999999</v>
      </c>
      <c r="I498" s="1">
        <v>1075.9140000000002</v>
      </c>
      <c r="J498" s="1">
        <v>768.5100000000001</v>
      </c>
      <c r="K498" s="1">
        <v>2151.8280000000004</v>
      </c>
      <c r="L498" s="1">
        <v>2305.5300000000002</v>
      </c>
      <c r="M498" s="1">
        <f>SUM(Sueldos[[#This Row],[Salario Base]:[Bono General]])</f>
        <v>14601.69</v>
      </c>
      <c r="N498" s="1">
        <f>SUMPRODUCT(Sueldos[[#This Row],[Salario Base]:[Bono General]]*Porcentajes[])</f>
        <v>574.84548000000007</v>
      </c>
      <c r="O498" s="1">
        <f>Sueldos[[#This Row],[Aumento Mexicano]]*2</f>
        <v>1149.6909600000001</v>
      </c>
      <c r="P498" s="1">
        <f>IF(Sueldos[[#This Row],[Calificación]]&gt;=4,Sueldos[[#This Row],[Aumento Mexicano]]*2,0)</f>
        <v>0</v>
      </c>
      <c r="Q498" s="1">
        <f>Sueldos[[#This Row],[Sueldo total]]*3</f>
        <v>43805.07</v>
      </c>
      <c r="R498" s="9">
        <f>(43102-Sueldos[[#This Row],[Fecha de Contratación]])/365</f>
        <v>0.64657534246575343</v>
      </c>
      <c r="S498" s="1">
        <f>Sueldos[[#This Row],[Sueldo total]]/30</f>
        <v>486.72300000000001</v>
      </c>
      <c r="T498" s="1">
        <f>Sueldos[[#This Row],[Salario diario]]*20*Sueldos[[#This Row],[dias del año]]</f>
        <v>6294.0618082191786</v>
      </c>
      <c r="U498" s="1">
        <f>Sueldos[[#This Row],[3 meses de sueldo]]+Sueldos[[#This Row],[20 dias por año]]</f>
        <v>50099.131808219179</v>
      </c>
    </row>
    <row r="499" spans="1:21" x14ac:dyDescent="0.3">
      <c r="A499" t="s">
        <v>1349</v>
      </c>
      <c r="B499" t="s">
        <v>926</v>
      </c>
      <c r="C499" t="s">
        <v>75</v>
      </c>
      <c r="D499" s="10">
        <v>42271</v>
      </c>
      <c r="E499" t="s">
        <v>18</v>
      </c>
      <c r="F499">
        <v>3</v>
      </c>
      <c r="G499" s="1">
        <v>13323</v>
      </c>
      <c r="H499" s="1">
        <v>932.61000000000013</v>
      </c>
      <c r="I499" s="1">
        <v>1865.2200000000003</v>
      </c>
      <c r="J499" s="1">
        <v>1465.53</v>
      </c>
      <c r="K499" s="1">
        <v>3330.75</v>
      </c>
      <c r="L499" s="1">
        <v>4130.13</v>
      </c>
      <c r="M499" s="1">
        <f>SUM(Sueldos[[#This Row],[Salario Base]:[Bono General]])</f>
        <v>25047.24</v>
      </c>
      <c r="N499" s="1">
        <f>SUMPRODUCT(Sueldos[[#This Row],[Salario Base]:[Bono General]]*Porcentajes[])</f>
        <v>992.56349999999998</v>
      </c>
      <c r="O499" s="1">
        <f>Sueldos[[#This Row],[Aumento Mexicano]]*2</f>
        <v>1985.127</v>
      </c>
      <c r="P499" s="1">
        <f>IF(Sueldos[[#This Row],[Calificación]]&gt;=4,Sueldos[[#This Row],[Aumento Mexicano]]*2,0)</f>
        <v>0</v>
      </c>
      <c r="Q499" s="1">
        <f>Sueldos[[#This Row],[Sueldo total]]*3</f>
        <v>75141.72</v>
      </c>
      <c r="R499" s="9">
        <f>(43102-Sueldos[[#This Row],[Fecha de Contratación]])/365</f>
        <v>2.2767123287671232</v>
      </c>
      <c r="S499" s="1">
        <f>Sueldos[[#This Row],[Sueldo total]]/30</f>
        <v>834.90800000000002</v>
      </c>
      <c r="T499" s="1">
        <f>Sueldos[[#This Row],[Salario diario]]*20*Sueldos[[#This Row],[dias del año]]</f>
        <v>38016.906739726022</v>
      </c>
      <c r="U499" s="1">
        <f>Sueldos[[#This Row],[3 meses de sueldo]]+Sueldos[[#This Row],[20 dias por año]]</f>
        <v>113158.62673972602</v>
      </c>
    </row>
    <row r="500" spans="1:21" x14ac:dyDescent="0.3">
      <c r="A500" t="s">
        <v>1350</v>
      </c>
      <c r="B500" t="s">
        <v>898</v>
      </c>
      <c r="C500" t="s">
        <v>170</v>
      </c>
      <c r="D500" s="10">
        <v>42057</v>
      </c>
      <c r="E500" t="s">
        <v>18</v>
      </c>
      <c r="F500">
        <v>2</v>
      </c>
      <c r="G500" s="1">
        <v>11638.800000000001</v>
      </c>
      <c r="H500" s="1">
        <v>814.71600000000012</v>
      </c>
      <c r="I500" s="1">
        <v>1047.492</v>
      </c>
      <c r="J500" s="1">
        <v>931.10400000000016</v>
      </c>
      <c r="K500" s="1">
        <v>4539.1320000000005</v>
      </c>
      <c r="L500" s="1">
        <v>4655.5200000000004</v>
      </c>
      <c r="M500" s="1">
        <f>SUM(Sueldos[[#This Row],[Salario Base]:[Bono General]])</f>
        <v>23626.764000000003</v>
      </c>
      <c r="N500" s="1">
        <f>SUMPRODUCT(Sueldos[[#This Row],[Salario Base]:[Bono General]]*Porcentajes[])</f>
        <v>948.56220000000008</v>
      </c>
      <c r="O500" s="1">
        <f>Sueldos[[#This Row],[Aumento Mexicano]]*2</f>
        <v>1897.1244000000002</v>
      </c>
      <c r="P500" s="1">
        <f>IF(Sueldos[[#This Row],[Calificación]]&gt;=4,Sueldos[[#This Row],[Aumento Mexicano]]*2,0)</f>
        <v>0</v>
      </c>
      <c r="Q500" s="1">
        <f>Sueldos[[#This Row],[Sueldo total]]*3</f>
        <v>70880.292000000016</v>
      </c>
      <c r="R500" s="9">
        <f>(43102-Sueldos[[#This Row],[Fecha de Contratación]])/365</f>
        <v>2.8630136986301369</v>
      </c>
      <c r="S500" s="1">
        <f>Sueldos[[#This Row],[Sueldo total]]/30</f>
        <v>787.55880000000013</v>
      </c>
      <c r="T500" s="1">
        <f>Sueldos[[#This Row],[Salario diario]]*20*Sueldos[[#This Row],[dias del año]]</f>
        <v>45095.832657534251</v>
      </c>
      <c r="U500" s="1">
        <f>Sueldos[[#This Row],[3 meses de sueldo]]+Sueldos[[#This Row],[20 dias por año]]</f>
        <v>115976.12465753427</v>
      </c>
    </row>
    <row r="501" spans="1:21" x14ac:dyDescent="0.3">
      <c r="A501" t="s">
        <v>1351</v>
      </c>
      <c r="B501" t="s">
        <v>880</v>
      </c>
      <c r="C501" t="s">
        <v>112</v>
      </c>
      <c r="D501" s="10">
        <v>40967</v>
      </c>
      <c r="E501" t="s">
        <v>18</v>
      </c>
      <c r="F501">
        <v>4</v>
      </c>
      <c r="G501" s="1">
        <v>13882.000000000002</v>
      </c>
      <c r="H501" s="1">
        <v>1388.2000000000003</v>
      </c>
      <c r="I501" s="1">
        <v>1804.6600000000003</v>
      </c>
      <c r="J501" s="1">
        <v>138.82000000000002</v>
      </c>
      <c r="K501" s="1">
        <v>4025.78</v>
      </c>
      <c r="L501" s="1">
        <v>3886.9600000000009</v>
      </c>
      <c r="M501" s="1">
        <f>SUM(Sueldos[[#This Row],[Salario Base]:[Bono General]])</f>
        <v>25126.420000000006</v>
      </c>
      <c r="N501" s="1">
        <f>SUMPRODUCT(Sueldos[[#This Row],[Salario Base]:[Bono General]]*Porcentajes[])</f>
        <v>971.74000000000024</v>
      </c>
      <c r="O501" s="1">
        <f>Sueldos[[#This Row],[Aumento Mexicano]]*2</f>
        <v>1943.4800000000005</v>
      </c>
      <c r="P501" s="1">
        <f>IF(Sueldos[[#This Row],[Calificación]]&gt;=4,Sueldos[[#This Row],[Aumento Mexicano]]*2,0)</f>
        <v>1943.4800000000005</v>
      </c>
      <c r="Q501" s="1">
        <f>Sueldos[[#This Row],[Sueldo total]]*3</f>
        <v>75379.260000000009</v>
      </c>
      <c r="R501" s="9">
        <f>(43102-Sueldos[[#This Row],[Fecha de Contratación]])/365</f>
        <v>5.8493150684931505</v>
      </c>
      <c r="S501" s="1">
        <f>Sueldos[[#This Row],[Sueldo total]]/30</f>
        <v>837.54733333333354</v>
      </c>
      <c r="T501" s="1">
        <f>Sueldos[[#This Row],[Salario diario]]*20*Sueldos[[#This Row],[dias del año]]</f>
        <v>97981.564748858465</v>
      </c>
      <c r="U501" s="1">
        <f>Sueldos[[#This Row],[3 meses de sueldo]]+Sueldos[[#This Row],[20 dias por año]]</f>
        <v>173360.82474885846</v>
      </c>
    </row>
    <row r="502" spans="1:21" x14ac:dyDescent="0.3">
      <c r="A502" t="s">
        <v>1352</v>
      </c>
      <c r="B502" t="s">
        <v>898</v>
      </c>
      <c r="C502" t="s">
        <v>317</v>
      </c>
      <c r="D502" s="10">
        <v>42795</v>
      </c>
      <c r="E502" t="s">
        <v>27</v>
      </c>
      <c r="F502">
        <v>2</v>
      </c>
      <c r="G502" s="1">
        <v>17765.100000000002</v>
      </c>
      <c r="H502" s="1">
        <v>1243.5570000000002</v>
      </c>
      <c r="I502" s="1">
        <v>1243.5570000000002</v>
      </c>
      <c r="J502" s="1">
        <v>2664.7650000000003</v>
      </c>
      <c r="K502" s="1">
        <v>4618.9260000000004</v>
      </c>
      <c r="L502" s="1">
        <v>5329.5300000000007</v>
      </c>
      <c r="M502" s="1">
        <f>SUM(Sueldos[[#This Row],[Salario Base]:[Bono General]])</f>
        <v>32865.435000000005</v>
      </c>
      <c r="N502" s="1">
        <f>SUMPRODUCT(Sueldos[[#This Row],[Salario Base]:[Bono General]]*Porcentajes[])</f>
        <v>1302.1818300000002</v>
      </c>
      <c r="O502" s="1">
        <f>Sueldos[[#This Row],[Aumento Mexicano]]*2</f>
        <v>2604.3636600000004</v>
      </c>
      <c r="P502" s="1">
        <f>IF(Sueldos[[#This Row],[Calificación]]&gt;=4,Sueldos[[#This Row],[Aumento Mexicano]]*2,0)</f>
        <v>0</v>
      </c>
      <c r="Q502" s="1">
        <f>Sueldos[[#This Row],[Sueldo total]]*3</f>
        <v>98596.305000000022</v>
      </c>
      <c r="R502" s="9">
        <f>(43102-Sueldos[[#This Row],[Fecha de Contratación]])/365</f>
        <v>0.84109589041095889</v>
      </c>
      <c r="S502" s="1">
        <f>Sueldos[[#This Row],[Sueldo total]]/30</f>
        <v>1095.5145000000002</v>
      </c>
      <c r="T502" s="1">
        <f>Sueldos[[#This Row],[Salario diario]]*20*Sueldos[[#This Row],[dias del año]]</f>
        <v>18428.654876712331</v>
      </c>
      <c r="U502" s="1">
        <f>Sueldos[[#This Row],[3 meses de sueldo]]+Sueldos[[#This Row],[20 dias por año]]</f>
        <v>117024.95987671235</v>
      </c>
    </row>
    <row r="503" spans="1:21" x14ac:dyDescent="0.3">
      <c r="A503" t="s">
        <v>1353</v>
      </c>
      <c r="B503" t="s">
        <v>883</v>
      </c>
      <c r="C503" t="s">
        <v>449</v>
      </c>
      <c r="D503" s="10">
        <v>41919</v>
      </c>
      <c r="E503" t="s">
        <v>18</v>
      </c>
      <c r="F503">
        <v>5</v>
      </c>
      <c r="G503" s="1">
        <v>11671.25</v>
      </c>
      <c r="H503" s="1">
        <v>816.98750000000007</v>
      </c>
      <c r="I503" s="1">
        <v>1283.8375000000001</v>
      </c>
      <c r="J503" s="1">
        <v>933.7</v>
      </c>
      <c r="K503" s="1">
        <v>4435.0749999999998</v>
      </c>
      <c r="L503" s="1">
        <v>2917.8125</v>
      </c>
      <c r="M503" s="1">
        <f>SUM(Sueldos[[#This Row],[Salario Base]:[Bono General]])</f>
        <v>22058.662499999999</v>
      </c>
      <c r="N503" s="1">
        <f>SUMPRODUCT(Sueldos[[#This Row],[Salario Base]:[Bono General]]*Porcentajes[])</f>
        <v>834.49437499999999</v>
      </c>
      <c r="O503" s="1">
        <f>Sueldos[[#This Row],[Aumento Mexicano]]*2</f>
        <v>1668.98875</v>
      </c>
      <c r="P503" s="1">
        <f>IF(Sueldos[[#This Row],[Calificación]]&gt;=4,Sueldos[[#This Row],[Aumento Mexicano]]*2,0)</f>
        <v>1668.98875</v>
      </c>
      <c r="Q503" s="1">
        <f>Sueldos[[#This Row],[Sueldo total]]*3</f>
        <v>66175.987499999988</v>
      </c>
      <c r="R503" s="9">
        <f>(43102-Sueldos[[#This Row],[Fecha de Contratación]])/365</f>
        <v>3.2410958904109588</v>
      </c>
      <c r="S503" s="1">
        <f>Sueldos[[#This Row],[Sueldo total]]/30</f>
        <v>735.28874999999994</v>
      </c>
      <c r="T503" s="1">
        <f>Sueldos[[#This Row],[Salario diario]]*20*Sueldos[[#This Row],[dias del año]]</f>
        <v>47662.826917808212</v>
      </c>
      <c r="U503" s="1">
        <f>Sueldos[[#This Row],[3 meses de sueldo]]+Sueldos[[#This Row],[20 dias por año]]</f>
        <v>113838.8144178082</v>
      </c>
    </row>
    <row r="504" spans="1:21" x14ac:dyDescent="0.3">
      <c r="A504" t="s">
        <v>1354</v>
      </c>
      <c r="B504" t="s">
        <v>898</v>
      </c>
      <c r="C504" t="s">
        <v>323</v>
      </c>
      <c r="D504" s="10">
        <v>42765</v>
      </c>
      <c r="E504" t="s">
        <v>18</v>
      </c>
      <c r="F504">
        <v>2</v>
      </c>
      <c r="G504" s="1">
        <v>9011.7000000000007</v>
      </c>
      <c r="H504" s="1">
        <v>901.17000000000007</v>
      </c>
      <c r="I504" s="1">
        <v>811.053</v>
      </c>
      <c r="J504" s="1">
        <v>1351.7550000000001</v>
      </c>
      <c r="K504" s="1">
        <v>2252.9250000000002</v>
      </c>
      <c r="L504" s="1">
        <v>3154.0950000000003</v>
      </c>
      <c r="M504" s="1">
        <f>SUM(Sueldos[[#This Row],[Salario Base]:[Bono General]])</f>
        <v>17482.698</v>
      </c>
      <c r="N504" s="1">
        <f>SUMPRODUCT(Sueldos[[#This Row],[Salario Base]:[Bono General]]*Porcentajes[])</f>
        <v>712.82547</v>
      </c>
      <c r="O504" s="1">
        <f>Sueldos[[#This Row],[Aumento Mexicano]]*2</f>
        <v>1425.65094</v>
      </c>
      <c r="P504" s="1">
        <f>IF(Sueldos[[#This Row],[Calificación]]&gt;=4,Sueldos[[#This Row],[Aumento Mexicano]]*2,0)</f>
        <v>0</v>
      </c>
      <c r="Q504" s="1">
        <f>Sueldos[[#This Row],[Sueldo total]]*3</f>
        <v>52448.093999999997</v>
      </c>
      <c r="R504" s="9">
        <f>(43102-Sueldos[[#This Row],[Fecha de Contratación]])/365</f>
        <v>0.92328767123287669</v>
      </c>
      <c r="S504" s="1">
        <f>Sueldos[[#This Row],[Sueldo total]]/30</f>
        <v>582.75660000000005</v>
      </c>
      <c r="T504" s="1">
        <f>Sueldos[[#This Row],[Salario diario]]*20*Sueldos[[#This Row],[dias del año]]</f>
        <v>10761.039682191782</v>
      </c>
      <c r="U504" s="1">
        <f>Sueldos[[#This Row],[3 meses de sueldo]]+Sueldos[[#This Row],[20 dias por año]]</f>
        <v>63209.133682191779</v>
      </c>
    </row>
    <row r="505" spans="1:21" x14ac:dyDescent="0.3">
      <c r="A505" t="s">
        <v>257</v>
      </c>
      <c r="B505" t="s">
        <v>883</v>
      </c>
      <c r="C505" t="s">
        <v>146</v>
      </c>
      <c r="D505" s="10">
        <v>41898</v>
      </c>
      <c r="E505" t="s">
        <v>18</v>
      </c>
      <c r="F505">
        <v>3</v>
      </c>
      <c r="G505" s="1">
        <v>11077</v>
      </c>
      <c r="H505" s="1">
        <v>664.62</v>
      </c>
      <c r="I505" s="1">
        <v>1329.24</v>
      </c>
      <c r="J505" s="1">
        <v>110.77</v>
      </c>
      <c r="K505" s="1">
        <v>3766.1800000000003</v>
      </c>
      <c r="L505" s="1">
        <v>3987.72</v>
      </c>
      <c r="M505" s="1">
        <f>SUM(Sueldos[[#This Row],[Salario Base]:[Bono General]])</f>
        <v>20935.530000000002</v>
      </c>
      <c r="N505" s="1">
        <f>SUMPRODUCT(Sueldos[[#This Row],[Salario Base]:[Bono General]]*Porcentajes[])</f>
        <v>823.02110000000005</v>
      </c>
      <c r="O505" s="1">
        <f>Sueldos[[#This Row],[Aumento Mexicano]]*2</f>
        <v>1646.0422000000001</v>
      </c>
      <c r="P505" s="1">
        <f>IF(Sueldos[[#This Row],[Calificación]]&gt;=4,Sueldos[[#This Row],[Aumento Mexicano]]*2,0)</f>
        <v>0</v>
      </c>
      <c r="Q505" s="1">
        <f>Sueldos[[#This Row],[Sueldo total]]*3</f>
        <v>62806.590000000011</v>
      </c>
      <c r="R505" s="9">
        <f>(43102-Sueldos[[#This Row],[Fecha de Contratación]])/365</f>
        <v>3.2986301369863016</v>
      </c>
      <c r="S505" s="1">
        <f>Sueldos[[#This Row],[Sueldo total]]/30</f>
        <v>697.85100000000011</v>
      </c>
      <c r="T505" s="1">
        <f>Sueldos[[#This Row],[Salario diario]]*20*Sueldos[[#This Row],[dias del año]]</f>
        <v>46039.04679452056</v>
      </c>
      <c r="U505" s="1">
        <f>Sueldos[[#This Row],[3 meses de sueldo]]+Sueldos[[#This Row],[20 dias por año]]</f>
        <v>108845.63679452057</v>
      </c>
    </row>
    <row r="506" spans="1:21" x14ac:dyDescent="0.3">
      <c r="A506" t="s">
        <v>1355</v>
      </c>
      <c r="B506" t="s">
        <v>1087</v>
      </c>
      <c r="C506" t="s">
        <v>396</v>
      </c>
      <c r="D506" s="10">
        <v>40663</v>
      </c>
      <c r="E506" t="s">
        <v>15</v>
      </c>
      <c r="F506">
        <v>4</v>
      </c>
      <c r="G506" s="1">
        <v>27137.000000000004</v>
      </c>
      <c r="H506" s="1">
        <v>2713.7000000000007</v>
      </c>
      <c r="I506" s="1">
        <v>271.37000000000006</v>
      </c>
      <c r="J506" s="1">
        <v>542.74000000000012</v>
      </c>
      <c r="K506" s="1">
        <v>10854.800000000003</v>
      </c>
      <c r="L506" s="1">
        <v>10040.69</v>
      </c>
      <c r="M506" s="1">
        <f>SUM(Sueldos[[#This Row],[Salario Base]:[Bono General]])</f>
        <v>51560.30000000001</v>
      </c>
      <c r="N506" s="1">
        <f>SUMPRODUCT(Sueldos[[#This Row],[Salario Base]:[Bono General]]*Porcentajes[])</f>
        <v>2043.4161000000004</v>
      </c>
      <c r="O506" s="1">
        <f>Sueldos[[#This Row],[Aumento Mexicano]]*2</f>
        <v>4086.8322000000007</v>
      </c>
      <c r="P506" s="1">
        <f>IF(Sueldos[[#This Row],[Calificación]]&gt;=4,Sueldos[[#This Row],[Aumento Mexicano]]*2,0)</f>
        <v>4086.8322000000007</v>
      </c>
      <c r="Q506" s="1">
        <f>Sueldos[[#This Row],[Sueldo total]]*3</f>
        <v>154680.90000000002</v>
      </c>
      <c r="R506" s="9">
        <f>(43102-Sueldos[[#This Row],[Fecha de Contratación]])/365</f>
        <v>6.6821917808219178</v>
      </c>
      <c r="S506" s="1">
        <f>Sueldos[[#This Row],[Sueldo total]]/30</f>
        <v>1718.676666666667</v>
      </c>
      <c r="T506" s="1">
        <f>Sueldos[[#This Row],[Salario diario]]*20*Sueldos[[#This Row],[dias del año]]</f>
        <v>229690.54191780827</v>
      </c>
      <c r="U506" s="1">
        <f>Sueldos[[#This Row],[3 meses de sueldo]]+Sueldos[[#This Row],[20 dias por año]]</f>
        <v>384371.44191780826</v>
      </c>
    </row>
    <row r="507" spans="1:21" x14ac:dyDescent="0.3">
      <c r="A507" t="s">
        <v>1356</v>
      </c>
      <c r="B507" t="s">
        <v>883</v>
      </c>
      <c r="C507" t="s">
        <v>160</v>
      </c>
      <c r="D507" s="10">
        <v>41437</v>
      </c>
      <c r="E507" t="s">
        <v>18</v>
      </c>
      <c r="F507">
        <v>2</v>
      </c>
      <c r="G507" s="1">
        <v>8028</v>
      </c>
      <c r="H507" s="1">
        <v>642.24</v>
      </c>
      <c r="I507" s="1">
        <v>80.28</v>
      </c>
      <c r="J507" s="1">
        <v>481.68</v>
      </c>
      <c r="K507" s="1">
        <v>2970.36</v>
      </c>
      <c r="L507" s="1">
        <v>2007</v>
      </c>
      <c r="M507" s="1">
        <f>SUM(Sueldos[[#This Row],[Salario Base]:[Bono General]])</f>
        <v>14209.560000000001</v>
      </c>
      <c r="N507" s="1">
        <f>SUMPRODUCT(Sueldos[[#This Row],[Salario Base]:[Bono General]]*Porcentajes[])</f>
        <v>536.2704</v>
      </c>
      <c r="O507" s="1">
        <f>Sueldos[[#This Row],[Aumento Mexicano]]*2</f>
        <v>1072.5408</v>
      </c>
      <c r="P507" s="1">
        <f>IF(Sueldos[[#This Row],[Calificación]]&gt;=4,Sueldos[[#This Row],[Aumento Mexicano]]*2,0)</f>
        <v>0</v>
      </c>
      <c r="Q507" s="1">
        <f>Sueldos[[#This Row],[Sueldo total]]*3</f>
        <v>42628.680000000008</v>
      </c>
      <c r="R507" s="9">
        <f>(43102-Sueldos[[#This Row],[Fecha de Contratación]])/365</f>
        <v>4.5616438356164384</v>
      </c>
      <c r="S507" s="1">
        <f>Sueldos[[#This Row],[Sueldo total]]/30</f>
        <v>473.65200000000004</v>
      </c>
      <c r="T507" s="1">
        <f>Sueldos[[#This Row],[Salario diario]]*20*Sueldos[[#This Row],[dias del año]]</f>
        <v>43212.634520547952</v>
      </c>
      <c r="U507" s="1">
        <f>Sueldos[[#This Row],[3 meses de sueldo]]+Sueldos[[#This Row],[20 dias por año]]</f>
        <v>85841.314520547952</v>
      </c>
    </row>
    <row r="508" spans="1:21" x14ac:dyDescent="0.3">
      <c r="A508" t="s">
        <v>1357</v>
      </c>
      <c r="B508" t="s">
        <v>880</v>
      </c>
      <c r="C508" t="s">
        <v>168</v>
      </c>
      <c r="D508" s="10">
        <v>40681</v>
      </c>
      <c r="E508" t="s">
        <v>18</v>
      </c>
      <c r="F508">
        <v>2</v>
      </c>
      <c r="G508" s="1">
        <v>10395.9</v>
      </c>
      <c r="H508" s="1">
        <v>831.67200000000003</v>
      </c>
      <c r="I508" s="1">
        <v>935.63099999999997</v>
      </c>
      <c r="J508" s="1">
        <v>415.83600000000001</v>
      </c>
      <c r="K508" s="1">
        <v>3222.7289999999998</v>
      </c>
      <c r="L508" s="1">
        <v>2910.8520000000003</v>
      </c>
      <c r="M508" s="1">
        <f>SUM(Sueldos[[#This Row],[Salario Base]:[Bono General]])</f>
        <v>18712.62</v>
      </c>
      <c r="N508" s="1">
        <f>SUMPRODUCT(Sueldos[[#This Row],[Salario Base]:[Bono General]]*Porcentajes[])</f>
        <v>720.43587000000002</v>
      </c>
      <c r="O508" s="1">
        <f>Sueldos[[#This Row],[Aumento Mexicano]]*2</f>
        <v>1440.87174</v>
      </c>
      <c r="P508" s="1">
        <f>IF(Sueldos[[#This Row],[Calificación]]&gt;=4,Sueldos[[#This Row],[Aumento Mexicano]]*2,0)</f>
        <v>0</v>
      </c>
      <c r="Q508" s="1">
        <f>Sueldos[[#This Row],[Sueldo total]]*3</f>
        <v>56137.86</v>
      </c>
      <c r="R508" s="9">
        <f>(43102-Sueldos[[#This Row],[Fecha de Contratación]])/365</f>
        <v>6.6328767123287671</v>
      </c>
      <c r="S508" s="1">
        <f>Sueldos[[#This Row],[Sueldo total]]/30</f>
        <v>623.75400000000002</v>
      </c>
      <c r="T508" s="1">
        <f>Sueldos[[#This Row],[Salario diario]]*20*Sueldos[[#This Row],[dias del año]]</f>
        <v>82745.667616438353</v>
      </c>
      <c r="U508" s="1">
        <f>Sueldos[[#This Row],[3 meses de sueldo]]+Sueldos[[#This Row],[20 dias por año]]</f>
        <v>138883.52761643834</v>
      </c>
    </row>
    <row r="509" spans="1:21" x14ac:dyDescent="0.3">
      <c r="A509" t="s">
        <v>1358</v>
      </c>
      <c r="B509" t="s">
        <v>898</v>
      </c>
      <c r="C509" t="s">
        <v>137</v>
      </c>
      <c r="D509" s="10">
        <v>41538</v>
      </c>
      <c r="E509" t="s">
        <v>15</v>
      </c>
      <c r="F509">
        <v>3</v>
      </c>
      <c r="G509" s="1">
        <v>27997</v>
      </c>
      <c r="H509" s="1">
        <v>1399.8500000000001</v>
      </c>
      <c r="I509" s="1">
        <v>1959.7900000000002</v>
      </c>
      <c r="J509" s="1">
        <v>279.97000000000003</v>
      </c>
      <c r="K509" s="1">
        <v>7839.1600000000008</v>
      </c>
      <c r="L509" s="1">
        <v>10918.83</v>
      </c>
      <c r="M509" s="1">
        <f>SUM(Sueldos[[#This Row],[Salario Base]:[Bono General]])</f>
        <v>50394.600000000006</v>
      </c>
      <c r="N509" s="1">
        <f>SUMPRODUCT(Sueldos[[#This Row],[Salario Base]:[Bono General]]*Porcentajes[])</f>
        <v>2015.7840000000001</v>
      </c>
      <c r="O509" s="1">
        <f>Sueldos[[#This Row],[Aumento Mexicano]]*2</f>
        <v>4031.5680000000002</v>
      </c>
      <c r="P509" s="1">
        <f>IF(Sueldos[[#This Row],[Calificación]]&gt;=4,Sueldos[[#This Row],[Aumento Mexicano]]*2,0)</f>
        <v>0</v>
      </c>
      <c r="Q509" s="1">
        <f>Sueldos[[#This Row],[Sueldo total]]*3</f>
        <v>151183.80000000002</v>
      </c>
      <c r="R509" s="9">
        <f>(43102-Sueldos[[#This Row],[Fecha de Contratación]])/365</f>
        <v>4.2849315068493148</v>
      </c>
      <c r="S509" s="1">
        <f>Sueldos[[#This Row],[Sueldo total]]/30</f>
        <v>1679.8200000000002</v>
      </c>
      <c r="T509" s="1">
        <f>Sueldos[[#This Row],[Salario diario]]*20*Sueldos[[#This Row],[dias del año]]</f>
        <v>143958.27287671232</v>
      </c>
      <c r="U509" s="1">
        <f>Sueldos[[#This Row],[3 meses de sueldo]]+Sueldos[[#This Row],[20 dias por año]]</f>
        <v>295142.07287671231</v>
      </c>
    </row>
    <row r="510" spans="1:21" x14ac:dyDescent="0.3">
      <c r="A510" t="s">
        <v>368</v>
      </c>
      <c r="B510" t="s">
        <v>898</v>
      </c>
      <c r="C510" t="s">
        <v>151</v>
      </c>
      <c r="D510" s="10">
        <v>43021</v>
      </c>
      <c r="E510" t="s">
        <v>27</v>
      </c>
      <c r="F510">
        <v>4</v>
      </c>
      <c r="G510" s="1">
        <v>24193.4</v>
      </c>
      <c r="H510" s="1">
        <v>1451.604</v>
      </c>
      <c r="I510" s="1">
        <v>1935.4720000000002</v>
      </c>
      <c r="J510" s="1">
        <v>3387.0760000000005</v>
      </c>
      <c r="K510" s="1">
        <v>8467.69</v>
      </c>
      <c r="L510" s="1">
        <v>8467.69</v>
      </c>
      <c r="M510" s="1">
        <f>SUM(Sueldos[[#This Row],[Salario Base]:[Bono General]])</f>
        <v>47902.932000000008</v>
      </c>
      <c r="N510" s="1">
        <f>SUMPRODUCT(Sueldos[[#This Row],[Salario Base]:[Bono General]]*Porcentajes[])</f>
        <v>1906.4399200000003</v>
      </c>
      <c r="O510" s="1">
        <f>Sueldos[[#This Row],[Aumento Mexicano]]*2</f>
        <v>3812.8798400000005</v>
      </c>
      <c r="P510" s="1">
        <f>IF(Sueldos[[#This Row],[Calificación]]&gt;=4,Sueldos[[#This Row],[Aumento Mexicano]]*2,0)</f>
        <v>3812.8798400000005</v>
      </c>
      <c r="Q510" s="1">
        <f>Sueldos[[#This Row],[Sueldo total]]*3</f>
        <v>143708.79600000003</v>
      </c>
      <c r="R510" s="9">
        <f>(43102-Sueldos[[#This Row],[Fecha de Contratación]])/365</f>
        <v>0.22191780821917809</v>
      </c>
      <c r="S510" s="1">
        <f>Sueldos[[#This Row],[Sueldo total]]/30</f>
        <v>1596.7644000000003</v>
      </c>
      <c r="T510" s="1">
        <f>Sueldos[[#This Row],[Salario diario]]*20*Sueldos[[#This Row],[dias del año]]</f>
        <v>7087.0091178082203</v>
      </c>
      <c r="U510" s="1">
        <f>Sueldos[[#This Row],[3 meses de sueldo]]+Sueldos[[#This Row],[20 dias por año]]</f>
        <v>150795.80511780825</v>
      </c>
    </row>
    <row r="511" spans="1:21" x14ac:dyDescent="0.3">
      <c r="A511" t="s">
        <v>1359</v>
      </c>
      <c r="B511" t="s">
        <v>895</v>
      </c>
      <c r="C511" t="s">
        <v>36</v>
      </c>
      <c r="D511" s="10">
        <v>42558</v>
      </c>
      <c r="E511" t="s">
        <v>18</v>
      </c>
      <c r="F511">
        <v>4</v>
      </c>
      <c r="G511" s="1">
        <v>10976.900000000001</v>
      </c>
      <c r="H511" s="1">
        <v>987.92100000000005</v>
      </c>
      <c r="I511" s="1">
        <v>1097.6900000000003</v>
      </c>
      <c r="J511" s="1">
        <v>1317.2280000000001</v>
      </c>
      <c r="K511" s="1">
        <v>4280.9910000000009</v>
      </c>
      <c r="L511" s="1">
        <v>3841.9150000000004</v>
      </c>
      <c r="M511" s="1">
        <f>SUM(Sueldos[[#This Row],[Salario Base]:[Bono General]])</f>
        <v>22502.645000000004</v>
      </c>
      <c r="N511" s="1">
        <f>SUMPRODUCT(Sueldos[[#This Row],[Salario Base]:[Bono General]]*Porcentajes[])</f>
        <v>895.71504000000016</v>
      </c>
      <c r="O511" s="1">
        <f>Sueldos[[#This Row],[Aumento Mexicano]]*2</f>
        <v>1791.4300800000003</v>
      </c>
      <c r="P511" s="1">
        <f>IF(Sueldos[[#This Row],[Calificación]]&gt;=4,Sueldos[[#This Row],[Aumento Mexicano]]*2,0)</f>
        <v>1791.4300800000003</v>
      </c>
      <c r="Q511" s="1">
        <f>Sueldos[[#This Row],[Sueldo total]]*3</f>
        <v>67507.935000000012</v>
      </c>
      <c r="R511" s="9">
        <f>(43102-Sueldos[[#This Row],[Fecha de Contratación]])/365</f>
        <v>1.4904109589041097</v>
      </c>
      <c r="S511" s="1">
        <f>Sueldos[[#This Row],[Sueldo total]]/30</f>
        <v>750.08816666666678</v>
      </c>
      <c r="T511" s="1">
        <f>Sueldos[[#This Row],[Salario diario]]*20*Sueldos[[#This Row],[dias del año]]</f>
        <v>22358.79247488585</v>
      </c>
      <c r="U511" s="1">
        <f>Sueldos[[#This Row],[3 meses de sueldo]]+Sueldos[[#This Row],[20 dias por año]]</f>
        <v>89866.727474885862</v>
      </c>
    </row>
    <row r="512" spans="1:21" x14ac:dyDescent="0.3">
      <c r="A512" t="s">
        <v>1009</v>
      </c>
      <c r="B512" t="s">
        <v>883</v>
      </c>
      <c r="C512" t="s">
        <v>38</v>
      </c>
      <c r="D512" s="10">
        <v>41042</v>
      </c>
      <c r="E512" t="s">
        <v>18</v>
      </c>
      <c r="F512">
        <v>3</v>
      </c>
      <c r="G512" s="1">
        <v>10985</v>
      </c>
      <c r="H512" s="1">
        <v>988.65</v>
      </c>
      <c r="I512" s="1">
        <v>659.1</v>
      </c>
      <c r="J512" s="1">
        <v>219.70000000000002</v>
      </c>
      <c r="K512" s="1">
        <v>2965.9500000000003</v>
      </c>
      <c r="L512" s="1">
        <v>3734.9</v>
      </c>
      <c r="M512" s="1">
        <f>SUM(Sueldos[[#This Row],[Salario Base]:[Bono General]])</f>
        <v>19553.300000000003</v>
      </c>
      <c r="N512" s="1">
        <f>SUMPRODUCT(Sueldos[[#This Row],[Salario Base]:[Bono General]]*Porcentajes[])</f>
        <v>776.6395</v>
      </c>
      <c r="O512" s="1">
        <f>Sueldos[[#This Row],[Aumento Mexicano]]*2</f>
        <v>1553.279</v>
      </c>
      <c r="P512" s="1">
        <f>IF(Sueldos[[#This Row],[Calificación]]&gt;=4,Sueldos[[#This Row],[Aumento Mexicano]]*2,0)</f>
        <v>0</v>
      </c>
      <c r="Q512" s="1">
        <f>Sueldos[[#This Row],[Sueldo total]]*3</f>
        <v>58659.900000000009</v>
      </c>
      <c r="R512" s="9">
        <f>(43102-Sueldos[[#This Row],[Fecha de Contratación]])/365</f>
        <v>5.6438356164383565</v>
      </c>
      <c r="S512" s="1">
        <f>Sueldos[[#This Row],[Sueldo total]]/30</f>
        <v>651.77666666666676</v>
      </c>
      <c r="T512" s="1">
        <f>Sueldos[[#This Row],[Salario diario]]*20*Sueldos[[#This Row],[dias del año]]</f>
        <v>73570.407305936082</v>
      </c>
      <c r="U512" s="1">
        <f>Sueldos[[#This Row],[3 meses de sueldo]]+Sueldos[[#This Row],[20 dias por año]]</f>
        <v>132230.30730593609</v>
      </c>
    </row>
    <row r="513" spans="1:21" x14ac:dyDescent="0.3">
      <c r="A513" t="s">
        <v>1360</v>
      </c>
      <c r="B513" t="s">
        <v>926</v>
      </c>
      <c r="C513" t="s">
        <v>198</v>
      </c>
      <c r="D513" s="10">
        <v>41569</v>
      </c>
      <c r="E513" t="s">
        <v>50</v>
      </c>
      <c r="F513">
        <v>4</v>
      </c>
      <c r="G513" s="1">
        <v>46928.200000000004</v>
      </c>
      <c r="H513" s="1">
        <v>2346.4100000000003</v>
      </c>
      <c r="I513" s="1">
        <v>7039.2300000000005</v>
      </c>
      <c r="J513" s="1">
        <v>4692.8200000000006</v>
      </c>
      <c r="K513" s="1">
        <v>15955.588000000003</v>
      </c>
      <c r="L513" s="1">
        <v>15017.024000000001</v>
      </c>
      <c r="M513" s="1">
        <f>SUM(Sueldos[[#This Row],[Salario Base]:[Bono General]])</f>
        <v>91979.272000000026</v>
      </c>
      <c r="N513" s="1">
        <f>SUMPRODUCT(Sueldos[[#This Row],[Salario Base]:[Bono General]]*Porcentajes[])</f>
        <v>3594.7001200000004</v>
      </c>
      <c r="O513" s="1">
        <f>Sueldos[[#This Row],[Aumento Mexicano]]*2</f>
        <v>7189.4002400000008</v>
      </c>
      <c r="P513" s="1">
        <f>IF(Sueldos[[#This Row],[Calificación]]&gt;=4,Sueldos[[#This Row],[Aumento Mexicano]]*2,0)</f>
        <v>7189.4002400000008</v>
      </c>
      <c r="Q513" s="1">
        <f>Sueldos[[#This Row],[Sueldo total]]*3</f>
        <v>275937.81600000011</v>
      </c>
      <c r="R513" s="9">
        <f>(43102-Sueldos[[#This Row],[Fecha de Contratación]])/365</f>
        <v>4.2</v>
      </c>
      <c r="S513" s="1">
        <f>Sueldos[[#This Row],[Sueldo total]]/30</f>
        <v>3065.9757333333341</v>
      </c>
      <c r="T513" s="1">
        <f>Sueldos[[#This Row],[Salario diario]]*20*Sueldos[[#This Row],[dias del año]]</f>
        <v>257541.9616000001</v>
      </c>
      <c r="U513" s="1">
        <f>Sueldos[[#This Row],[3 meses de sueldo]]+Sueldos[[#This Row],[20 dias por año]]</f>
        <v>533479.77760000015</v>
      </c>
    </row>
    <row r="514" spans="1:21" x14ac:dyDescent="0.3">
      <c r="A514" t="s">
        <v>1361</v>
      </c>
      <c r="B514" t="s">
        <v>898</v>
      </c>
      <c r="C514" t="s">
        <v>100</v>
      </c>
      <c r="D514" s="10">
        <v>42056</v>
      </c>
      <c r="E514" t="s">
        <v>18</v>
      </c>
      <c r="F514">
        <v>5</v>
      </c>
      <c r="G514" s="1">
        <v>10306.25</v>
      </c>
      <c r="H514" s="1">
        <v>515.3125</v>
      </c>
      <c r="I514" s="1">
        <v>206.125</v>
      </c>
      <c r="J514" s="1">
        <v>1545.9375</v>
      </c>
      <c r="K514" s="1">
        <v>2988.8125</v>
      </c>
      <c r="L514" s="1">
        <v>2885.7500000000005</v>
      </c>
      <c r="M514" s="1">
        <f>SUM(Sueldos[[#This Row],[Salario Base]:[Bono General]])</f>
        <v>18448.1875</v>
      </c>
      <c r="N514" s="1">
        <f>SUMPRODUCT(Sueldos[[#This Row],[Salario Base]:[Bono General]]*Porcentajes[])</f>
        <v>717.31500000000005</v>
      </c>
      <c r="O514" s="1">
        <f>Sueldos[[#This Row],[Aumento Mexicano]]*2</f>
        <v>1434.63</v>
      </c>
      <c r="P514" s="1">
        <f>IF(Sueldos[[#This Row],[Calificación]]&gt;=4,Sueldos[[#This Row],[Aumento Mexicano]]*2,0)</f>
        <v>1434.63</v>
      </c>
      <c r="Q514" s="1">
        <f>Sueldos[[#This Row],[Sueldo total]]*3</f>
        <v>55344.5625</v>
      </c>
      <c r="R514" s="9">
        <f>(43102-Sueldos[[#This Row],[Fecha de Contratación]])/365</f>
        <v>2.8657534246575342</v>
      </c>
      <c r="S514" s="1">
        <f>Sueldos[[#This Row],[Sueldo total]]/30</f>
        <v>614.9395833333333</v>
      </c>
      <c r="T514" s="1">
        <f>Sueldos[[#This Row],[Salario diario]]*20*Sueldos[[#This Row],[dias del año]]</f>
        <v>35245.304337899543</v>
      </c>
      <c r="U514" s="1">
        <f>Sueldos[[#This Row],[3 meses de sueldo]]+Sueldos[[#This Row],[20 dias por año]]</f>
        <v>90589.86683789955</v>
      </c>
    </row>
    <row r="515" spans="1:21" x14ac:dyDescent="0.3">
      <c r="A515" t="s">
        <v>1362</v>
      </c>
      <c r="B515" t="s">
        <v>898</v>
      </c>
      <c r="C515" t="s">
        <v>59</v>
      </c>
      <c r="D515" s="10">
        <v>40616</v>
      </c>
      <c r="E515" t="s">
        <v>18</v>
      </c>
      <c r="F515">
        <v>5</v>
      </c>
      <c r="G515" s="1">
        <v>10543.75</v>
      </c>
      <c r="H515" s="1">
        <v>948.9375</v>
      </c>
      <c r="I515" s="1">
        <v>1054.375</v>
      </c>
      <c r="J515" s="1">
        <v>421.75</v>
      </c>
      <c r="K515" s="1">
        <v>3584.8750000000005</v>
      </c>
      <c r="L515" s="1">
        <v>4217.5</v>
      </c>
      <c r="M515" s="1">
        <f>SUM(Sueldos[[#This Row],[Salario Base]:[Bono General]])</f>
        <v>20771.1875</v>
      </c>
      <c r="N515" s="1">
        <f>SUMPRODUCT(Sueldos[[#This Row],[Salario Base]:[Bono General]]*Porcentajes[])</f>
        <v>839.28250000000003</v>
      </c>
      <c r="O515" s="1">
        <f>Sueldos[[#This Row],[Aumento Mexicano]]*2</f>
        <v>1678.5650000000001</v>
      </c>
      <c r="P515" s="1">
        <f>IF(Sueldos[[#This Row],[Calificación]]&gt;=4,Sueldos[[#This Row],[Aumento Mexicano]]*2,0)</f>
        <v>1678.5650000000001</v>
      </c>
      <c r="Q515" s="1">
        <f>Sueldos[[#This Row],[Sueldo total]]*3</f>
        <v>62313.5625</v>
      </c>
      <c r="R515" s="9">
        <f>(43102-Sueldos[[#This Row],[Fecha de Contratación]])/365</f>
        <v>6.8109589041095893</v>
      </c>
      <c r="S515" s="1">
        <f>Sueldos[[#This Row],[Sueldo total]]/30</f>
        <v>692.3729166666667</v>
      </c>
      <c r="T515" s="1">
        <f>Sueldos[[#This Row],[Salario diario]]*20*Sueldos[[#This Row],[dias del año]]</f>
        <v>94314.4696347032</v>
      </c>
      <c r="U515" s="1">
        <f>Sueldos[[#This Row],[3 meses de sueldo]]+Sueldos[[#This Row],[20 dias por año]]</f>
        <v>156628.03213470319</v>
      </c>
    </row>
    <row r="516" spans="1:21" x14ac:dyDescent="0.3">
      <c r="A516" t="s">
        <v>1363</v>
      </c>
      <c r="B516" t="s">
        <v>1087</v>
      </c>
      <c r="C516" t="s">
        <v>177</v>
      </c>
      <c r="D516" s="10">
        <v>41834</v>
      </c>
      <c r="E516" t="s">
        <v>27</v>
      </c>
      <c r="F516">
        <v>3</v>
      </c>
      <c r="G516" s="1">
        <v>16826</v>
      </c>
      <c r="H516" s="1">
        <v>841.30000000000007</v>
      </c>
      <c r="I516" s="1">
        <v>1177.8200000000002</v>
      </c>
      <c r="J516" s="1">
        <v>168.26</v>
      </c>
      <c r="K516" s="1">
        <v>6225.62</v>
      </c>
      <c r="L516" s="1">
        <v>5384.32</v>
      </c>
      <c r="M516" s="1">
        <f>SUM(Sueldos[[#This Row],[Salario Base]:[Bono General]])</f>
        <v>30623.319999999996</v>
      </c>
      <c r="N516" s="1">
        <f>SUMPRODUCT(Sueldos[[#This Row],[Salario Base]:[Bono General]]*Porcentajes[])</f>
        <v>1174.4548</v>
      </c>
      <c r="O516" s="1">
        <f>Sueldos[[#This Row],[Aumento Mexicano]]*2</f>
        <v>2348.9096</v>
      </c>
      <c r="P516" s="1">
        <f>IF(Sueldos[[#This Row],[Calificación]]&gt;=4,Sueldos[[#This Row],[Aumento Mexicano]]*2,0)</f>
        <v>0</v>
      </c>
      <c r="Q516" s="1">
        <f>Sueldos[[#This Row],[Sueldo total]]*3</f>
        <v>91869.959999999992</v>
      </c>
      <c r="R516" s="9">
        <f>(43102-Sueldos[[#This Row],[Fecha de Contratación]])/365</f>
        <v>3.473972602739726</v>
      </c>
      <c r="S516" s="1">
        <f>Sueldos[[#This Row],[Sueldo total]]/30</f>
        <v>1020.7773333333332</v>
      </c>
      <c r="T516" s="1">
        <f>Sueldos[[#This Row],[Salario diario]]*20*Sueldos[[#This Row],[dias del año]]</f>
        <v>70923.049789954326</v>
      </c>
      <c r="U516" s="1">
        <f>Sueldos[[#This Row],[3 meses de sueldo]]+Sueldos[[#This Row],[20 dias por año]]</f>
        <v>162793.00978995432</v>
      </c>
    </row>
    <row r="517" spans="1:21" x14ac:dyDescent="0.3">
      <c r="A517" t="s">
        <v>1364</v>
      </c>
      <c r="B517" t="s">
        <v>883</v>
      </c>
      <c r="C517" t="s">
        <v>285</v>
      </c>
      <c r="D517" s="10">
        <v>42008</v>
      </c>
      <c r="E517" t="s">
        <v>18</v>
      </c>
      <c r="F517">
        <v>2</v>
      </c>
      <c r="G517" s="1">
        <v>8521.2000000000007</v>
      </c>
      <c r="H517" s="1">
        <v>511.27200000000005</v>
      </c>
      <c r="I517" s="1">
        <v>255.63600000000002</v>
      </c>
      <c r="J517" s="1">
        <v>1192.9680000000003</v>
      </c>
      <c r="K517" s="1">
        <v>2556.36</v>
      </c>
      <c r="L517" s="1">
        <v>3067.6320000000001</v>
      </c>
      <c r="M517" s="1">
        <f>SUM(Sueldos[[#This Row],[Salario Base]:[Bono General]])</f>
        <v>16105.068000000003</v>
      </c>
      <c r="N517" s="1">
        <f>SUMPRODUCT(Sueldos[[#This Row],[Salario Base]:[Bono General]]*Porcentajes[])</f>
        <v>647.61120000000005</v>
      </c>
      <c r="O517" s="1">
        <f>Sueldos[[#This Row],[Aumento Mexicano]]*2</f>
        <v>1295.2224000000001</v>
      </c>
      <c r="P517" s="1">
        <f>IF(Sueldos[[#This Row],[Calificación]]&gt;=4,Sueldos[[#This Row],[Aumento Mexicano]]*2,0)</f>
        <v>0</v>
      </c>
      <c r="Q517" s="1">
        <f>Sueldos[[#This Row],[Sueldo total]]*3</f>
        <v>48315.204000000012</v>
      </c>
      <c r="R517" s="9">
        <f>(43102-Sueldos[[#This Row],[Fecha de Contratación]])/365</f>
        <v>2.9972602739726026</v>
      </c>
      <c r="S517" s="1">
        <f>Sueldos[[#This Row],[Sueldo total]]/30</f>
        <v>536.83560000000011</v>
      </c>
      <c r="T517" s="1">
        <f>Sueldos[[#This Row],[Salario diario]]*20*Sueldos[[#This Row],[dias del año]]</f>
        <v>32180.72035068494</v>
      </c>
      <c r="U517" s="1">
        <f>Sueldos[[#This Row],[3 meses de sueldo]]+Sueldos[[#This Row],[20 dias por año]]</f>
        <v>80495.924350684945</v>
      </c>
    </row>
    <row r="518" spans="1:21" x14ac:dyDescent="0.3">
      <c r="A518" t="s">
        <v>526</v>
      </c>
      <c r="B518" t="s">
        <v>898</v>
      </c>
      <c r="C518" t="s">
        <v>317</v>
      </c>
      <c r="D518" s="10">
        <v>42421</v>
      </c>
      <c r="E518" t="s">
        <v>18</v>
      </c>
      <c r="F518">
        <v>2</v>
      </c>
      <c r="G518" s="1">
        <v>10134.9</v>
      </c>
      <c r="H518" s="1">
        <v>608.09399999999994</v>
      </c>
      <c r="I518" s="1">
        <v>202.69800000000001</v>
      </c>
      <c r="J518" s="1">
        <v>608.09399999999994</v>
      </c>
      <c r="K518" s="1">
        <v>3040.47</v>
      </c>
      <c r="L518" s="1">
        <v>3648.5639999999999</v>
      </c>
      <c r="M518" s="1">
        <f>SUM(Sueldos[[#This Row],[Salario Base]:[Bono General]])</f>
        <v>18242.819999999996</v>
      </c>
      <c r="N518" s="1">
        <f>SUMPRODUCT(Sueldos[[#This Row],[Salario Base]:[Bono General]]*Porcentajes[])</f>
        <v>725.65883999999994</v>
      </c>
      <c r="O518" s="1">
        <f>Sueldos[[#This Row],[Aumento Mexicano]]*2</f>
        <v>1451.3176799999999</v>
      </c>
      <c r="P518" s="1">
        <f>IF(Sueldos[[#This Row],[Calificación]]&gt;=4,Sueldos[[#This Row],[Aumento Mexicano]]*2,0)</f>
        <v>0</v>
      </c>
      <c r="Q518" s="1">
        <f>Sueldos[[#This Row],[Sueldo total]]*3</f>
        <v>54728.459999999992</v>
      </c>
      <c r="R518" s="9">
        <f>(43102-Sueldos[[#This Row],[Fecha de Contratación]])/365</f>
        <v>1.8657534246575342</v>
      </c>
      <c r="S518" s="1">
        <f>Sueldos[[#This Row],[Sueldo total]]/30</f>
        <v>608.09399999999982</v>
      </c>
      <c r="T518" s="1">
        <f>Sueldos[[#This Row],[Salario diario]]*20*Sueldos[[#This Row],[dias del año]]</f>
        <v>22691.069260273969</v>
      </c>
      <c r="U518" s="1">
        <f>Sueldos[[#This Row],[3 meses de sueldo]]+Sueldos[[#This Row],[20 dias por año]]</f>
        <v>77419.529260273965</v>
      </c>
    </row>
    <row r="519" spans="1:21" x14ac:dyDescent="0.3">
      <c r="A519" t="s">
        <v>91</v>
      </c>
      <c r="B519" t="s">
        <v>898</v>
      </c>
      <c r="C519" t="s">
        <v>86</v>
      </c>
      <c r="D519" s="10">
        <v>41868</v>
      </c>
      <c r="E519" t="s">
        <v>18</v>
      </c>
      <c r="F519">
        <v>2</v>
      </c>
      <c r="G519" s="1">
        <v>9286.2000000000007</v>
      </c>
      <c r="H519" s="1">
        <v>557.17200000000003</v>
      </c>
      <c r="I519" s="1">
        <v>1021.4820000000001</v>
      </c>
      <c r="J519" s="1">
        <v>1114.3440000000001</v>
      </c>
      <c r="K519" s="1">
        <v>3250.17</v>
      </c>
      <c r="L519" s="1">
        <v>2600.1360000000004</v>
      </c>
      <c r="M519" s="1">
        <f>SUM(Sueldos[[#This Row],[Salario Base]:[Bono General]])</f>
        <v>17829.504000000001</v>
      </c>
      <c r="N519" s="1">
        <f>SUMPRODUCT(Sueldos[[#This Row],[Salario Base]:[Bono General]]*Porcentajes[])</f>
        <v>688.10742000000005</v>
      </c>
      <c r="O519" s="1">
        <f>Sueldos[[#This Row],[Aumento Mexicano]]*2</f>
        <v>1376.2148400000001</v>
      </c>
      <c r="P519" s="1">
        <f>IF(Sueldos[[#This Row],[Calificación]]&gt;=4,Sueldos[[#This Row],[Aumento Mexicano]]*2,0)</f>
        <v>0</v>
      </c>
      <c r="Q519" s="1">
        <f>Sueldos[[#This Row],[Sueldo total]]*3</f>
        <v>53488.512000000002</v>
      </c>
      <c r="R519" s="9">
        <f>(43102-Sueldos[[#This Row],[Fecha de Contratación]])/365</f>
        <v>3.3808219178082193</v>
      </c>
      <c r="S519" s="1">
        <f>Sueldos[[#This Row],[Sueldo total]]/30</f>
        <v>594.31680000000006</v>
      </c>
      <c r="T519" s="1">
        <f>Sueldos[[#This Row],[Salario diario]]*20*Sueldos[[#This Row],[dias del año]]</f>
        <v>40185.585271232885</v>
      </c>
      <c r="U519" s="1">
        <f>Sueldos[[#This Row],[3 meses de sueldo]]+Sueldos[[#This Row],[20 dias por año]]</f>
        <v>93674.097271232895</v>
      </c>
    </row>
    <row r="520" spans="1:21" x14ac:dyDescent="0.3">
      <c r="A520" t="s">
        <v>1365</v>
      </c>
      <c r="B520" t="s">
        <v>898</v>
      </c>
      <c r="C520" t="s">
        <v>260</v>
      </c>
      <c r="D520" s="10">
        <v>42688</v>
      </c>
      <c r="E520" t="s">
        <v>15</v>
      </c>
      <c r="F520">
        <v>4</v>
      </c>
      <c r="G520" s="1">
        <v>33177.100000000006</v>
      </c>
      <c r="H520" s="1">
        <v>2322.3970000000008</v>
      </c>
      <c r="I520" s="1">
        <v>3981.2520000000004</v>
      </c>
      <c r="J520" s="1">
        <v>4976.5650000000005</v>
      </c>
      <c r="K520" s="1">
        <v>12275.527000000002</v>
      </c>
      <c r="L520" s="1">
        <v>10284.901000000002</v>
      </c>
      <c r="M520" s="1">
        <f>SUM(Sueldos[[#This Row],[Salario Base]:[Bono General]])</f>
        <v>67017.742000000013</v>
      </c>
      <c r="N520" s="1">
        <f>SUMPRODUCT(Sueldos[[#This Row],[Salario Base]:[Bono General]]*Porcentajes[])</f>
        <v>2630.9440300000006</v>
      </c>
      <c r="O520" s="1">
        <f>Sueldos[[#This Row],[Aumento Mexicano]]*2</f>
        <v>5261.8880600000011</v>
      </c>
      <c r="P520" s="1">
        <f>IF(Sueldos[[#This Row],[Calificación]]&gt;=4,Sueldos[[#This Row],[Aumento Mexicano]]*2,0)</f>
        <v>5261.8880600000011</v>
      </c>
      <c r="Q520" s="1">
        <f>Sueldos[[#This Row],[Sueldo total]]*3</f>
        <v>201053.22600000002</v>
      </c>
      <c r="R520" s="9">
        <f>(43102-Sueldos[[#This Row],[Fecha de Contratación]])/365</f>
        <v>1.1342465753424658</v>
      </c>
      <c r="S520" s="1">
        <f>Sueldos[[#This Row],[Sueldo total]]/30</f>
        <v>2233.9247333333337</v>
      </c>
      <c r="T520" s="1">
        <f>Sueldos[[#This Row],[Salario diario]]*20*Sueldos[[#This Row],[dias del año]]</f>
        <v>50676.429567123298</v>
      </c>
      <c r="U520" s="1">
        <f>Sueldos[[#This Row],[3 meses de sueldo]]+Sueldos[[#This Row],[20 dias por año]]</f>
        <v>251729.65556712332</v>
      </c>
    </row>
    <row r="521" spans="1:21" x14ac:dyDescent="0.3">
      <c r="A521" t="s">
        <v>1366</v>
      </c>
      <c r="B521" t="s">
        <v>898</v>
      </c>
      <c r="C521" t="s">
        <v>59</v>
      </c>
      <c r="D521" s="10">
        <v>42138</v>
      </c>
      <c r="E521" t="s">
        <v>27</v>
      </c>
      <c r="F521">
        <v>4</v>
      </c>
      <c r="G521" s="1">
        <v>23382.7</v>
      </c>
      <c r="H521" s="1">
        <v>2104.4430000000002</v>
      </c>
      <c r="I521" s="1">
        <v>701.48099999999999</v>
      </c>
      <c r="J521" s="1">
        <v>467.654</v>
      </c>
      <c r="K521" s="1">
        <v>8417.7720000000008</v>
      </c>
      <c r="L521" s="1">
        <v>8183.9449999999997</v>
      </c>
      <c r="M521" s="1">
        <f>SUM(Sueldos[[#This Row],[Salario Base]:[Bono General]])</f>
        <v>43257.995000000003</v>
      </c>
      <c r="N521" s="1">
        <f>SUMPRODUCT(Sueldos[[#This Row],[Salario Base]:[Bono General]]*Porcentajes[])</f>
        <v>1704.5988300000001</v>
      </c>
      <c r="O521" s="1">
        <f>Sueldos[[#This Row],[Aumento Mexicano]]*2</f>
        <v>3409.1976600000003</v>
      </c>
      <c r="P521" s="1">
        <f>IF(Sueldos[[#This Row],[Calificación]]&gt;=4,Sueldos[[#This Row],[Aumento Mexicano]]*2,0)</f>
        <v>3409.1976600000003</v>
      </c>
      <c r="Q521" s="1">
        <f>Sueldos[[#This Row],[Sueldo total]]*3</f>
        <v>129773.98500000002</v>
      </c>
      <c r="R521" s="9">
        <f>(43102-Sueldos[[#This Row],[Fecha de Contratación]])/365</f>
        <v>2.6410958904109587</v>
      </c>
      <c r="S521" s="1">
        <f>Sueldos[[#This Row],[Sueldo total]]/30</f>
        <v>1441.9331666666667</v>
      </c>
      <c r="T521" s="1">
        <f>Sueldos[[#This Row],[Salario diario]]*20*Sueldos[[#This Row],[dias del año]]</f>
        <v>76165.675214611867</v>
      </c>
      <c r="U521" s="1">
        <f>Sueldos[[#This Row],[3 meses de sueldo]]+Sueldos[[#This Row],[20 dias por año]]</f>
        <v>205939.66021461188</v>
      </c>
    </row>
    <row r="522" spans="1:21" x14ac:dyDescent="0.3">
      <c r="A522" t="s">
        <v>1367</v>
      </c>
      <c r="B522" t="s">
        <v>883</v>
      </c>
      <c r="C522" t="s">
        <v>48</v>
      </c>
      <c r="D522" s="10">
        <v>41419</v>
      </c>
      <c r="E522" t="s">
        <v>18</v>
      </c>
      <c r="F522">
        <v>2</v>
      </c>
      <c r="G522" s="1">
        <v>9703.8000000000011</v>
      </c>
      <c r="H522" s="1">
        <v>582.22800000000007</v>
      </c>
      <c r="I522" s="1">
        <v>970.38000000000011</v>
      </c>
      <c r="J522" s="1">
        <v>679.26600000000019</v>
      </c>
      <c r="K522" s="1">
        <v>2620.0260000000003</v>
      </c>
      <c r="L522" s="1">
        <v>3784.4820000000004</v>
      </c>
      <c r="M522" s="1">
        <f>SUM(Sueldos[[#This Row],[Salario Base]:[Bono General]])</f>
        <v>18340.182000000004</v>
      </c>
      <c r="N522" s="1">
        <f>SUMPRODUCT(Sueldos[[#This Row],[Salario Base]:[Bono General]]*Porcentajes[])</f>
        <v>742.34070000000008</v>
      </c>
      <c r="O522" s="1">
        <f>Sueldos[[#This Row],[Aumento Mexicano]]*2</f>
        <v>1484.6814000000002</v>
      </c>
      <c r="P522" s="1">
        <f>IF(Sueldos[[#This Row],[Calificación]]&gt;=4,Sueldos[[#This Row],[Aumento Mexicano]]*2,0)</f>
        <v>0</v>
      </c>
      <c r="Q522" s="1">
        <f>Sueldos[[#This Row],[Sueldo total]]*3</f>
        <v>55020.546000000017</v>
      </c>
      <c r="R522" s="9">
        <f>(43102-Sueldos[[#This Row],[Fecha de Contratación]])/365</f>
        <v>4.6109589041095891</v>
      </c>
      <c r="S522" s="1">
        <f>Sueldos[[#This Row],[Sueldo total]]/30</f>
        <v>611.33940000000018</v>
      </c>
      <c r="T522" s="1">
        <f>Sueldos[[#This Row],[Salario diario]]*20*Sueldos[[#This Row],[dias del año]]</f>
        <v>56377.216997260293</v>
      </c>
      <c r="U522" s="1">
        <f>Sueldos[[#This Row],[3 meses de sueldo]]+Sueldos[[#This Row],[20 dias por año]]</f>
        <v>111397.76299726032</v>
      </c>
    </row>
    <row r="523" spans="1:21" x14ac:dyDescent="0.3">
      <c r="A523" t="s">
        <v>1368</v>
      </c>
      <c r="B523" t="s">
        <v>880</v>
      </c>
      <c r="C523" t="s">
        <v>107</v>
      </c>
      <c r="D523" s="10">
        <v>42296</v>
      </c>
      <c r="E523" t="s">
        <v>50</v>
      </c>
      <c r="F523">
        <v>3</v>
      </c>
      <c r="G523" s="1">
        <v>35655</v>
      </c>
      <c r="H523" s="1">
        <v>2495.8500000000004</v>
      </c>
      <c r="I523" s="1">
        <v>4278.5999999999995</v>
      </c>
      <c r="J523" s="1">
        <v>2495.8500000000004</v>
      </c>
      <c r="K523" s="1">
        <v>13548.9</v>
      </c>
      <c r="L523" s="1">
        <v>9270.3000000000011</v>
      </c>
      <c r="M523" s="1">
        <f>SUM(Sueldos[[#This Row],[Salario Base]:[Bono General]])</f>
        <v>67744.5</v>
      </c>
      <c r="N523" s="1">
        <f>SUMPRODUCT(Sueldos[[#This Row],[Salario Base]:[Bono General]]*Porcentajes[])</f>
        <v>2570.7255</v>
      </c>
      <c r="O523" s="1">
        <f>Sueldos[[#This Row],[Aumento Mexicano]]*2</f>
        <v>5141.451</v>
      </c>
      <c r="P523" s="1">
        <f>IF(Sueldos[[#This Row],[Calificación]]&gt;=4,Sueldos[[#This Row],[Aumento Mexicano]]*2,0)</f>
        <v>0</v>
      </c>
      <c r="Q523" s="1">
        <f>Sueldos[[#This Row],[Sueldo total]]*3</f>
        <v>203233.5</v>
      </c>
      <c r="R523" s="9">
        <f>(43102-Sueldos[[#This Row],[Fecha de Contratación]])/365</f>
        <v>2.2082191780821918</v>
      </c>
      <c r="S523" s="1">
        <f>Sueldos[[#This Row],[Sueldo total]]/30</f>
        <v>2258.15</v>
      </c>
      <c r="T523" s="1">
        <f>Sueldos[[#This Row],[Salario diario]]*20*Sueldos[[#This Row],[dias del año]]</f>
        <v>99729.80273972603</v>
      </c>
      <c r="U523" s="1">
        <f>Sueldos[[#This Row],[3 meses de sueldo]]+Sueldos[[#This Row],[20 dias por año]]</f>
        <v>302963.30273972603</v>
      </c>
    </row>
    <row r="524" spans="1:21" x14ac:dyDescent="0.3">
      <c r="A524" t="s">
        <v>1369</v>
      </c>
      <c r="B524" t="s">
        <v>898</v>
      </c>
      <c r="C524" t="s">
        <v>601</v>
      </c>
      <c r="D524" s="10">
        <v>42369</v>
      </c>
      <c r="E524" t="s">
        <v>18</v>
      </c>
      <c r="F524">
        <v>4</v>
      </c>
      <c r="G524" s="1">
        <v>12955.800000000001</v>
      </c>
      <c r="H524" s="1">
        <v>777.34800000000007</v>
      </c>
      <c r="I524" s="1">
        <v>518.23200000000008</v>
      </c>
      <c r="J524" s="1">
        <v>388.67400000000004</v>
      </c>
      <c r="K524" s="1">
        <v>4016.2980000000002</v>
      </c>
      <c r="L524" s="1">
        <v>3886.7400000000002</v>
      </c>
      <c r="M524" s="1">
        <f>SUM(Sueldos[[#This Row],[Salario Base]:[Bono General]])</f>
        <v>22543.092000000004</v>
      </c>
      <c r="N524" s="1">
        <f>SUMPRODUCT(Sueldos[[#This Row],[Salario Base]:[Bono General]]*Porcentajes[])</f>
        <v>868.03860000000009</v>
      </c>
      <c r="O524" s="1">
        <f>Sueldos[[#This Row],[Aumento Mexicano]]*2</f>
        <v>1736.0772000000002</v>
      </c>
      <c r="P524" s="1">
        <f>IF(Sueldos[[#This Row],[Calificación]]&gt;=4,Sueldos[[#This Row],[Aumento Mexicano]]*2,0)</f>
        <v>1736.0772000000002</v>
      </c>
      <c r="Q524" s="1">
        <f>Sueldos[[#This Row],[Sueldo total]]*3</f>
        <v>67629.276000000013</v>
      </c>
      <c r="R524" s="9">
        <f>(43102-Sueldos[[#This Row],[Fecha de Contratación]])/365</f>
        <v>2.0082191780821916</v>
      </c>
      <c r="S524" s="1">
        <f>Sueldos[[#This Row],[Sueldo total]]/30</f>
        <v>751.43640000000016</v>
      </c>
      <c r="T524" s="1">
        <f>Sueldos[[#This Row],[Salario diario]]*20*Sueldos[[#This Row],[dias del año]]</f>
        <v>30180.979791780825</v>
      </c>
      <c r="U524" s="1">
        <f>Sueldos[[#This Row],[3 meses de sueldo]]+Sueldos[[#This Row],[20 dias por año]]</f>
        <v>97810.25579178083</v>
      </c>
    </row>
    <row r="525" spans="1:21" x14ac:dyDescent="0.3">
      <c r="A525" t="s">
        <v>1370</v>
      </c>
      <c r="B525" t="s">
        <v>883</v>
      </c>
      <c r="C525" t="s">
        <v>55</v>
      </c>
      <c r="D525" s="10">
        <v>42626</v>
      </c>
      <c r="E525" t="s">
        <v>27</v>
      </c>
      <c r="F525">
        <v>3</v>
      </c>
      <c r="G525" s="1">
        <v>15368</v>
      </c>
      <c r="H525" s="1">
        <v>1383.12</v>
      </c>
      <c r="I525" s="1">
        <v>2305.1999999999998</v>
      </c>
      <c r="J525" s="1">
        <v>1075.76</v>
      </c>
      <c r="K525" s="1">
        <v>5071.4400000000005</v>
      </c>
      <c r="L525" s="1">
        <v>3842</v>
      </c>
      <c r="M525" s="1">
        <f>SUM(Sueldos[[#This Row],[Salario Base]:[Bono General]])</f>
        <v>29045.519999999997</v>
      </c>
      <c r="N525" s="1">
        <f>SUMPRODUCT(Sueldos[[#This Row],[Salario Base]:[Bono General]]*Porcentajes[])</f>
        <v>1111.1063999999999</v>
      </c>
      <c r="O525" s="1">
        <f>Sueldos[[#This Row],[Aumento Mexicano]]*2</f>
        <v>2222.2127999999998</v>
      </c>
      <c r="P525" s="1">
        <f>IF(Sueldos[[#This Row],[Calificación]]&gt;=4,Sueldos[[#This Row],[Aumento Mexicano]]*2,0)</f>
        <v>0</v>
      </c>
      <c r="Q525" s="1">
        <f>Sueldos[[#This Row],[Sueldo total]]*3</f>
        <v>87136.56</v>
      </c>
      <c r="R525" s="9">
        <f>(43102-Sueldos[[#This Row],[Fecha de Contratación]])/365</f>
        <v>1.3041095890410959</v>
      </c>
      <c r="S525" s="1">
        <f>Sueldos[[#This Row],[Sueldo total]]/30</f>
        <v>968.18399999999986</v>
      </c>
      <c r="T525" s="1">
        <f>Sueldos[[#This Row],[Salario diario]]*20*Sueldos[[#This Row],[dias del año]]</f>
        <v>25252.360767123282</v>
      </c>
      <c r="U525" s="1">
        <f>Sueldos[[#This Row],[3 meses de sueldo]]+Sueldos[[#This Row],[20 dias por año]]</f>
        <v>112388.92076712329</v>
      </c>
    </row>
    <row r="526" spans="1:21" x14ac:dyDescent="0.3">
      <c r="A526" t="s">
        <v>1371</v>
      </c>
      <c r="B526" t="s">
        <v>898</v>
      </c>
      <c r="C526" t="s">
        <v>57</v>
      </c>
      <c r="D526" s="10">
        <v>40679</v>
      </c>
      <c r="E526" t="s">
        <v>18</v>
      </c>
      <c r="F526">
        <v>3</v>
      </c>
      <c r="G526" s="1">
        <v>12977</v>
      </c>
      <c r="H526" s="1">
        <v>908.3900000000001</v>
      </c>
      <c r="I526" s="1">
        <v>1427.47</v>
      </c>
      <c r="J526" s="1">
        <v>259.54000000000002</v>
      </c>
      <c r="K526" s="1">
        <v>3503.7900000000004</v>
      </c>
      <c r="L526" s="1">
        <v>4412.18</v>
      </c>
      <c r="M526" s="1">
        <f>SUM(Sueldos[[#This Row],[Salario Base]:[Bono General]])</f>
        <v>23488.37</v>
      </c>
      <c r="N526" s="1">
        <f>SUMPRODUCT(Sueldos[[#This Row],[Salario Base]:[Bono General]]*Porcentajes[])</f>
        <v>927.85550000000001</v>
      </c>
      <c r="O526" s="1">
        <f>Sueldos[[#This Row],[Aumento Mexicano]]*2</f>
        <v>1855.711</v>
      </c>
      <c r="P526" s="1">
        <f>IF(Sueldos[[#This Row],[Calificación]]&gt;=4,Sueldos[[#This Row],[Aumento Mexicano]]*2,0)</f>
        <v>0</v>
      </c>
      <c r="Q526" s="1">
        <f>Sueldos[[#This Row],[Sueldo total]]*3</f>
        <v>70465.11</v>
      </c>
      <c r="R526" s="9">
        <f>(43102-Sueldos[[#This Row],[Fecha de Contratación]])/365</f>
        <v>6.6383561643835618</v>
      </c>
      <c r="S526" s="1">
        <f>Sueldos[[#This Row],[Sueldo total]]/30</f>
        <v>782.94566666666663</v>
      </c>
      <c r="T526" s="1">
        <f>Sueldos[[#This Row],[Salario diario]]*20*Sueldos[[#This Row],[dias del año]]</f>
        <v>103949.44385388127</v>
      </c>
      <c r="U526" s="1">
        <f>Sueldos[[#This Row],[3 meses de sueldo]]+Sueldos[[#This Row],[20 dias por año]]</f>
        <v>174414.55385388125</v>
      </c>
    </row>
    <row r="527" spans="1:21" x14ac:dyDescent="0.3">
      <c r="A527" t="s">
        <v>1372</v>
      </c>
      <c r="B527" t="s">
        <v>883</v>
      </c>
      <c r="C527" t="s">
        <v>32</v>
      </c>
      <c r="D527" s="10">
        <v>41451</v>
      </c>
      <c r="E527" t="s">
        <v>50</v>
      </c>
      <c r="F527">
        <v>3</v>
      </c>
      <c r="G527" s="1">
        <v>40818</v>
      </c>
      <c r="H527" s="1">
        <v>2857.26</v>
      </c>
      <c r="I527" s="1">
        <v>1224.54</v>
      </c>
      <c r="J527" s="1">
        <v>3265.44</v>
      </c>
      <c r="K527" s="1">
        <v>12245.4</v>
      </c>
      <c r="L527" s="1">
        <v>11429.04</v>
      </c>
      <c r="M527" s="1">
        <f>SUM(Sueldos[[#This Row],[Salario Base]:[Bono General]])</f>
        <v>71839.680000000008</v>
      </c>
      <c r="N527" s="1">
        <f>SUMPRODUCT(Sueldos[[#This Row],[Salario Base]:[Bono General]]*Porcentajes[])</f>
        <v>2775.6239999999998</v>
      </c>
      <c r="O527" s="1">
        <f>Sueldos[[#This Row],[Aumento Mexicano]]*2</f>
        <v>5551.2479999999996</v>
      </c>
      <c r="P527" s="1">
        <f>IF(Sueldos[[#This Row],[Calificación]]&gt;=4,Sueldos[[#This Row],[Aumento Mexicano]]*2,0)</f>
        <v>0</v>
      </c>
      <c r="Q527" s="1">
        <f>Sueldos[[#This Row],[Sueldo total]]*3</f>
        <v>215519.04000000004</v>
      </c>
      <c r="R527" s="9">
        <f>(43102-Sueldos[[#This Row],[Fecha de Contratación]])/365</f>
        <v>4.5232876712328771</v>
      </c>
      <c r="S527" s="1">
        <f>Sueldos[[#This Row],[Sueldo total]]/30</f>
        <v>2394.6560000000004</v>
      </c>
      <c r="T527" s="1">
        <f>Sueldos[[#This Row],[Salario diario]]*20*Sueldos[[#This Row],[dias del año]]</f>
        <v>216634.35923287677</v>
      </c>
      <c r="U527" s="1">
        <f>Sueldos[[#This Row],[3 meses de sueldo]]+Sueldos[[#This Row],[20 dias por año]]</f>
        <v>432153.39923287684</v>
      </c>
    </row>
    <row r="528" spans="1:21" x14ac:dyDescent="0.3">
      <c r="A528" t="s">
        <v>1373</v>
      </c>
      <c r="B528" t="s">
        <v>880</v>
      </c>
      <c r="C528" t="s">
        <v>190</v>
      </c>
      <c r="D528" s="10">
        <v>42757</v>
      </c>
      <c r="E528" t="s">
        <v>15</v>
      </c>
      <c r="F528">
        <v>3</v>
      </c>
      <c r="G528" s="1">
        <v>21255</v>
      </c>
      <c r="H528" s="1">
        <v>1275.3</v>
      </c>
      <c r="I528" s="1">
        <v>2338.0500000000002</v>
      </c>
      <c r="J528" s="1">
        <v>2550.6</v>
      </c>
      <c r="K528" s="1">
        <v>8289.4500000000007</v>
      </c>
      <c r="L528" s="1">
        <v>6163.95</v>
      </c>
      <c r="M528" s="1">
        <f>SUM(Sueldos[[#This Row],[Salario Base]:[Bono General]])</f>
        <v>41872.349999999991</v>
      </c>
      <c r="N528" s="1">
        <f>SUMPRODUCT(Sueldos[[#This Row],[Salario Base]:[Bono General]]*Porcentajes[])</f>
        <v>1615.38</v>
      </c>
      <c r="O528" s="1">
        <f>Sueldos[[#This Row],[Aumento Mexicano]]*2</f>
        <v>3230.76</v>
      </c>
      <c r="P528" s="1">
        <f>IF(Sueldos[[#This Row],[Calificación]]&gt;=4,Sueldos[[#This Row],[Aumento Mexicano]]*2,0)</f>
        <v>0</v>
      </c>
      <c r="Q528" s="1">
        <f>Sueldos[[#This Row],[Sueldo total]]*3</f>
        <v>125617.04999999997</v>
      </c>
      <c r="R528" s="9">
        <f>(43102-Sueldos[[#This Row],[Fecha de Contratación]])/365</f>
        <v>0.9452054794520548</v>
      </c>
      <c r="S528" s="1">
        <f>Sueldos[[#This Row],[Sueldo total]]/30</f>
        <v>1395.7449999999997</v>
      </c>
      <c r="T528" s="1">
        <f>Sueldos[[#This Row],[Salario diario]]*20*Sueldos[[#This Row],[dias del año]]</f>
        <v>26385.31643835616</v>
      </c>
      <c r="U528" s="1">
        <f>Sueldos[[#This Row],[3 meses de sueldo]]+Sueldos[[#This Row],[20 dias por año]]</f>
        <v>152002.36643835614</v>
      </c>
    </row>
    <row r="529" spans="1:21" x14ac:dyDescent="0.3">
      <c r="A529" t="s">
        <v>737</v>
      </c>
      <c r="B529" t="s">
        <v>883</v>
      </c>
      <c r="C529" t="s">
        <v>168</v>
      </c>
      <c r="D529" s="10">
        <v>42699</v>
      </c>
      <c r="E529" t="s">
        <v>18</v>
      </c>
      <c r="F529">
        <v>5</v>
      </c>
      <c r="G529" s="1">
        <v>14401.25</v>
      </c>
      <c r="H529" s="1">
        <v>720.0625</v>
      </c>
      <c r="I529" s="1">
        <v>720.0625</v>
      </c>
      <c r="J529" s="1">
        <v>1296.1125</v>
      </c>
      <c r="K529" s="1">
        <v>4176.3624999999993</v>
      </c>
      <c r="L529" s="1">
        <v>5184.45</v>
      </c>
      <c r="M529" s="1">
        <f>SUM(Sueldos[[#This Row],[Salario Base]:[Bono General]])</f>
        <v>26498.3</v>
      </c>
      <c r="N529" s="1">
        <f>SUMPRODUCT(Sueldos[[#This Row],[Salario Base]:[Bono General]]*Porcentajes[])</f>
        <v>1057.0517500000001</v>
      </c>
      <c r="O529" s="1">
        <f>Sueldos[[#This Row],[Aumento Mexicano]]*2</f>
        <v>2114.1035000000002</v>
      </c>
      <c r="P529" s="1">
        <f>IF(Sueldos[[#This Row],[Calificación]]&gt;=4,Sueldos[[#This Row],[Aumento Mexicano]]*2,0)</f>
        <v>2114.1035000000002</v>
      </c>
      <c r="Q529" s="1">
        <f>Sueldos[[#This Row],[Sueldo total]]*3</f>
        <v>79494.899999999994</v>
      </c>
      <c r="R529" s="9">
        <f>(43102-Sueldos[[#This Row],[Fecha de Contratación]])/365</f>
        <v>1.1041095890410959</v>
      </c>
      <c r="S529" s="1">
        <f>Sueldos[[#This Row],[Sueldo total]]/30</f>
        <v>883.27666666666664</v>
      </c>
      <c r="T529" s="1">
        <f>Sueldos[[#This Row],[Salario diario]]*20*Sueldos[[#This Row],[dias del año]]</f>
        <v>19504.684748858446</v>
      </c>
      <c r="U529" s="1">
        <f>Sueldos[[#This Row],[3 meses de sueldo]]+Sueldos[[#This Row],[20 dias por año]]</f>
        <v>98999.58474885844</v>
      </c>
    </row>
    <row r="530" spans="1:21" x14ac:dyDescent="0.3">
      <c r="A530" t="s">
        <v>1374</v>
      </c>
      <c r="B530" t="s">
        <v>880</v>
      </c>
      <c r="C530" t="s">
        <v>248</v>
      </c>
      <c r="D530" s="10">
        <v>41501</v>
      </c>
      <c r="E530" t="s">
        <v>18</v>
      </c>
      <c r="F530">
        <v>3</v>
      </c>
      <c r="G530" s="1">
        <v>11527</v>
      </c>
      <c r="H530" s="1">
        <v>1152.7</v>
      </c>
      <c r="I530" s="1">
        <v>1267.97</v>
      </c>
      <c r="J530" s="1">
        <v>230.54</v>
      </c>
      <c r="K530" s="1">
        <v>4495.53</v>
      </c>
      <c r="L530" s="1">
        <v>4034.45</v>
      </c>
      <c r="M530" s="1">
        <f>SUM(Sueldos[[#This Row],[Salario Base]:[Bono General]])</f>
        <v>22708.190000000002</v>
      </c>
      <c r="N530" s="1">
        <f>SUMPRODUCT(Sueldos[[#This Row],[Salario Base]:[Bono General]]*Porcentajes[])</f>
        <v>894.49519999999984</v>
      </c>
      <c r="O530" s="1">
        <f>Sueldos[[#This Row],[Aumento Mexicano]]*2</f>
        <v>1788.9903999999997</v>
      </c>
      <c r="P530" s="1">
        <f>IF(Sueldos[[#This Row],[Calificación]]&gt;=4,Sueldos[[#This Row],[Aumento Mexicano]]*2,0)</f>
        <v>0</v>
      </c>
      <c r="Q530" s="1">
        <f>Sueldos[[#This Row],[Sueldo total]]*3</f>
        <v>68124.570000000007</v>
      </c>
      <c r="R530" s="9">
        <f>(43102-Sueldos[[#This Row],[Fecha de Contratación]])/365</f>
        <v>4.3863013698630136</v>
      </c>
      <c r="S530" s="1">
        <f>Sueldos[[#This Row],[Sueldo total]]/30</f>
        <v>756.93966666666677</v>
      </c>
      <c r="T530" s="1">
        <f>Sueldos[[#This Row],[Salario diario]]*20*Sueldos[[#This Row],[dias del año]]</f>
        <v>66403.30993607307</v>
      </c>
      <c r="U530" s="1">
        <f>Sueldos[[#This Row],[3 meses de sueldo]]+Sueldos[[#This Row],[20 dias por año]]</f>
        <v>134527.87993607309</v>
      </c>
    </row>
    <row r="531" spans="1:21" x14ac:dyDescent="0.3">
      <c r="A531" t="s">
        <v>1375</v>
      </c>
      <c r="B531" t="s">
        <v>926</v>
      </c>
      <c r="C531" t="s">
        <v>59</v>
      </c>
      <c r="D531" s="10">
        <v>40683</v>
      </c>
      <c r="E531" t="s">
        <v>50</v>
      </c>
      <c r="F531">
        <v>3</v>
      </c>
      <c r="G531" s="1">
        <v>39622</v>
      </c>
      <c r="H531" s="1">
        <v>1981.1000000000001</v>
      </c>
      <c r="I531" s="1">
        <v>792.44</v>
      </c>
      <c r="J531" s="1">
        <v>1584.88</v>
      </c>
      <c r="K531" s="1">
        <v>10301.720000000001</v>
      </c>
      <c r="L531" s="1">
        <v>14263.92</v>
      </c>
      <c r="M531" s="1">
        <f>SUM(Sueldos[[#This Row],[Salario Base]:[Bono General]])</f>
        <v>68546.06</v>
      </c>
      <c r="N531" s="1">
        <f>SUMPRODUCT(Sueldos[[#This Row],[Salario Base]:[Bono General]]*Porcentajes[])</f>
        <v>2725.9935999999998</v>
      </c>
      <c r="O531" s="1">
        <f>Sueldos[[#This Row],[Aumento Mexicano]]*2</f>
        <v>5451.9871999999996</v>
      </c>
      <c r="P531" s="1">
        <f>IF(Sueldos[[#This Row],[Calificación]]&gt;=4,Sueldos[[#This Row],[Aumento Mexicano]]*2,0)</f>
        <v>0</v>
      </c>
      <c r="Q531" s="1">
        <f>Sueldos[[#This Row],[Sueldo total]]*3</f>
        <v>205638.18</v>
      </c>
      <c r="R531" s="9">
        <f>(43102-Sueldos[[#This Row],[Fecha de Contratación]])/365</f>
        <v>6.6273972602739724</v>
      </c>
      <c r="S531" s="1">
        <f>Sueldos[[#This Row],[Sueldo total]]/30</f>
        <v>2284.8686666666667</v>
      </c>
      <c r="T531" s="1">
        <f>Sueldos[[#This Row],[Salario diario]]*20*Sueldos[[#This Row],[dias del año]]</f>
        <v>302854.64683105022</v>
      </c>
      <c r="U531" s="1">
        <f>Sueldos[[#This Row],[3 meses de sueldo]]+Sueldos[[#This Row],[20 dias por año]]</f>
        <v>508492.82683105022</v>
      </c>
    </row>
    <row r="532" spans="1:21" x14ac:dyDescent="0.3">
      <c r="A532" t="s">
        <v>1376</v>
      </c>
      <c r="B532" t="s">
        <v>926</v>
      </c>
      <c r="C532" t="s">
        <v>373</v>
      </c>
      <c r="D532" s="10">
        <v>42892</v>
      </c>
      <c r="E532" t="s">
        <v>18</v>
      </c>
      <c r="F532">
        <v>5</v>
      </c>
      <c r="G532" s="1">
        <v>12535</v>
      </c>
      <c r="H532" s="1">
        <v>877.45</v>
      </c>
      <c r="I532" s="1">
        <v>1754.9</v>
      </c>
      <c r="J532" s="1">
        <v>250.70000000000002</v>
      </c>
      <c r="K532" s="1">
        <v>3384.4500000000003</v>
      </c>
      <c r="L532" s="1">
        <v>3133.75</v>
      </c>
      <c r="M532" s="1">
        <f>SUM(Sueldos[[#This Row],[Salario Base]:[Bono General]])</f>
        <v>21936.25</v>
      </c>
      <c r="N532" s="1">
        <f>SUMPRODUCT(Sueldos[[#This Row],[Salario Base]:[Bono General]]*Porcentajes[])</f>
        <v>832.32400000000007</v>
      </c>
      <c r="O532" s="1">
        <f>Sueldos[[#This Row],[Aumento Mexicano]]*2</f>
        <v>1664.6480000000001</v>
      </c>
      <c r="P532" s="1">
        <f>IF(Sueldos[[#This Row],[Calificación]]&gt;=4,Sueldos[[#This Row],[Aumento Mexicano]]*2,0)</f>
        <v>1664.6480000000001</v>
      </c>
      <c r="Q532" s="1">
        <f>Sueldos[[#This Row],[Sueldo total]]*3</f>
        <v>65808.75</v>
      </c>
      <c r="R532" s="9">
        <f>(43102-Sueldos[[#This Row],[Fecha de Contratación]])/365</f>
        <v>0.57534246575342463</v>
      </c>
      <c r="S532" s="1">
        <f>Sueldos[[#This Row],[Sueldo total]]/30</f>
        <v>731.20833333333337</v>
      </c>
      <c r="T532" s="1">
        <f>Sueldos[[#This Row],[Salario diario]]*20*Sueldos[[#This Row],[dias del año]]</f>
        <v>8413.9041095890407</v>
      </c>
      <c r="U532" s="1">
        <f>Sueldos[[#This Row],[3 meses de sueldo]]+Sueldos[[#This Row],[20 dias por año]]</f>
        <v>74222.654109589042</v>
      </c>
    </row>
    <row r="533" spans="1:21" x14ac:dyDescent="0.3">
      <c r="A533" t="s">
        <v>1377</v>
      </c>
      <c r="B533" t="s">
        <v>880</v>
      </c>
      <c r="C533" t="s">
        <v>52</v>
      </c>
      <c r="D533" s="10">
        <v>40827</v>
      </c>
      <c r="E533" t="s">
        <v>18</v>
      </c>
      <c r="F533">
        <v>3</v>
      </c>
      <c r="G533" s="1">
        <v>12737</v>
      </c>
      <c r="H533" s="1">
        <v>636.85</v>
      </c>
      <c r="I533" s="1">
        <v>1273.7</v>
      </c>
      <c r="J533" s="1">
        <v>764.22</v>
      </c>
      <c r="K533" s="1">
        <v>3311.62</v>
      </c>
      <c r="L533" s="1">
        <v>3438.9900000000002</v>
      </c>
      <c r="M533" s="1">
        <f>SUM(Sueldos[[#This Row],[Salario Base]:[Bono General]])</f>
        <v>22162.38</v>
      </c>
      <c r="N533" s="1">
        <f>SUMPRODUCT(Sueldos[[#This Row],[Salario Base]:[Bono General]]*Porcentajes[])</f>
        <v>849.55790000000013</v>
      </c>
      <c r="O533" s="1">
        <f>Sueldos[[#This Row],[Aumento Mexicano]]*2</f>
        <v>1699.1158000000003</v>
      </c>
      <c r="P533" s="1">
        <f>IF(Sueldos[[#This Row],[Calificación]]&gt;=4,Sueldos[[#This Row],[Aumento Mexicano]]*2,0)</f>
        <v>0</v>
      </c>
      <c r="Q533" s="1">
        <f>Sueldos[[#This Row],[Sueldo total]]*3</f>
        <v>66487.14</v>
      </c>
      <c r="R533" s="9">
        <f>(43102-Sueldos[[#This Row],[Fecha de Contratación]])/365</f>
        <v>6.2328767123287667</v>
      </c>
      <c r="S533" s="1">
        <f>Sueldos[[#This Row],[Sueldo total]]/30</f>
        <v>738.74599999999998</v>
      </c>
      <c r="T533" s="1">
        <f>Sueldos[[#This Row],[Salario diario]]*20*Sueldos[[#This Row],[dias del año]]</f>
        <v>92090.254794520544</v>
      </c>
      <c r="U533" s="1">
        <f>Sueldos[[#This Row],[3 meses de sueldo]]+Sueldos[[#This Row],[20 dias por año]]</f>
        <v>158577.39479452054</v>
      </c>
    </row>
    <row r="534" spans="1:21" x14ac:dyDescent="0.3">
      <c r="A534" t="s">
        <v>825</v>
      </c>
      <c r="B534" t="s">
        <v>895</v>
      </c>
      <c r="C534" t="s">
        <v>170</v>
      </c>
      <c r="D534" s="10">
        <v>40575</v>
      </c>
      <c r="E534" t="s">
        <v>18</v>
      </c>
      <c r="F534">
        <v>2</v>
      </c>
      <c r="G534" s="1">
        <v>11973.6</v>
      </c>
      <c r="H534" s="1">
        <v>1197.3600000000001</v>
      </c>
      <c r="I534" s="1">
        <v>119.736</v>
      </c>
      <c r="J534" s="1">
        <v>1676.3040000000003</v>
      </c>
      <c r="K534" s="1">
        <v>2993.4</v>
      </c>
      <c r="L534" s="1">
        <v>4789.4400000000005</v>
      </c>
      <c r="M534" s="1">
        <f>SUM(Sueldos[[#This Row],[Salario Base]:[Bono General]])</f>
        <v>22749.840000000004</v>
      </c>
      <c r="N534" s="1">
        <f>SUMPRODUCT(Sueldos[[#This Row],[Salario Base]:[Bono General]]*Porcentajes[])</f>
        <v>944.71704</v>
      </c>
      <c r="O534" s="1">
        <f>Sueldos[[#This Row],[Aumento Mexicano]]*2</f>
        <v>1889.43408</v>
      </c>
      <c r="P534" s="1">
        <f>IF(Sueldos[[#This Row],[Calificación]]&gt;=4,Sueldos[[#This Row],[Aumento Mexicano]]*2,0)</f>
        <v>0</v>
      </c>
      <c r="Q534" s="1">
        <f>Sueldos[[#This Row],[Sueldo total]]*3</f>
        <v>68249.520000000019</v>
      </c>
      <c r="R534" s="9">
        <f>(43102-Sueldos[[#This Row],[Fecha de Contratación]])/365</f>
        <v>6.9232876712328766</v>
      </c>
      <c r="S534" s="1">
        <f>Sueldos[[#This Row],[Sueldo total]]/30</f>
        <v>758.32800000000009</v>
      </c>
      <c r="T534" s="1">
        <f>Sueldos[[#This Row],[Salario diario]]*20*Sueldos[[#This Row],[dias del año]]</f>
        <v>105002.45786301371</v>
      </c>
      <c r="U534" s="1">
        <f>Sueldos[[#This Row],[3 meses de sueldo]]+Sueldos[[#This Row],[20 dias por año]]</f>
        <v>173251.97786301374</v>
      </c>
    </row>
    <row r="535" spans="1:21" x14ac:dyDescent="0.3">
      <c r="A535" t="s">
        <v>927</v>
      </c>
      <c r="B535" t="s">
        <v>880</v>
      </c>
      <c r="C535" t="s">
        <v>34</v>
      </c>
      <c r="D535" s="10">
        <v>42593</v>
      </c>
      <c r="E535" t="s">
        <v>15</v>
      </c>
      <c r="F535">
        <v>4</v>
      </c>
      <c r="G535" s="1">
        <v>30728.500000000004</v>
      </c>
      <c r="H535" s="1">
        <v>2765.5650000000001</v>
      </c>
      <c r="I535" s="1">
        <v>2765.5650000000001</v>
      </c>
      <c r="J535" s="1">
        <v>307.28500000000003</v>
      </c>
      <c r="K535" s="1">
        <v>10447.690000000002</v>
      </c>
      <c r="L535" s="1">
        <v>7682.1250000000009</v>
      </c>
      <c r="M535" s="1">
        <f>SUM(Sueldos[[#This Row],[Salario Base]:[Bono General]])</f>
        <v>54696.73000000001</v>
      </c>
      <c r="N535" s="1">
        <f>SUMPRODUCT(Sueldos[[#This Row],[Salario Base]:[Bono General]]*Porcentajes[])</f>
        <v>2064.9552000000003</v>
      </c>
      <c r="O535" s="1">
        <f>Sueldos[[#This Row],[Aumento Mexicano]]*2</f>
        <v>4129.9104000000007</v>
      </c>
      <c r="P535" s="1">
        <f>IF(Sueldos[[#This Row],[Calificación]]&gt;=4,Sueldos[[#This Row],[Aumento Mexicano]]*2,0)</f>
        <v>4129.9104000000007</v>
      </c>
      <c r="Q535" s="1">
        <f>Sueldos[[#This Row],[Sueldo total]]*3</f>
        <v>164090.19000000003</v>
      </c>
      <c r="R535" s="9">
        <f>(43102-Sueldos[[#This Row],[Fecha de Contratación]])/365</f>
        <v>1.3945205479452054</v>
      </c>
      <c r="S535" s="1">
        <f>Sueldos[[#This Row],[Sueldo total]]/30</f>
        <v>1823.2243333333338</v>
      </c>
      <c r="T535" s="1">
        <f>Sueldos[[#This Row],[Salario diario]]*20*Sueldos[[#This Row],[dias del año]]</f>
        <v>50850.475926940657</v>
      </c>
      <c r="U535" s="1">
        <f>Sueldos[[#This Row],[3 meses de sueldo]]+Sueldos[[#This Row],[20 dias por año]]</f>
        <v>214940.66592694068</v>
      </c>
    </row>
    <row r="536" spans="1:21" x14ac:dyDescent="0.3">
      <c r="A536" t="s">
        <v>1378</v>
      </c>
      <c r="B536" t="s">
        <v>883</v>
      </c>
      <c r="C536" t="s">
        <v>112</v>
      </c>
      <c r="D536" s="10">
        <v>40613</v>
      </c>
      <c r="E536" t="s">
        <v>18</v>
      </c>
      <c r="F536">
        <v>3</v>
      </c>
      <c r="G536" s="1">
        <v>11322</v>
      </c>
      <c r="H536" s="1">
        <v>792.54000000000008</v>
      </c>
      <c r="I536" s="1">
        <v>1698.3</v>
      </c>
      <c r="J536" s="1">
        <v>1698.3</v>
      </c>
      <c r="K536" s="1">
        <v>3056.94</v>
      </c>
      <c r="L536" s="1">
        <v>3962.7</v>
      </c>
      <c r="M536" s="1">
        <f>SUM(Sueldos[[#This Row],[Salario Base]:[Bono General]])</f>
        <v>22530.78</v>
      </c>
      <c r="N536" s="1">
        <f>SUMPRODUCT(Sueldos[[#This Row],[Salario Base]:[Bono General]]*Porcentajes[])</f>
        <v>909.15660000000003</v>
      </c>
      <c r="O536" s="1">
        <f>Sueldos[[#This Row],[Aumento Mexicano]]*2</f>
        <v>1818.3132000000001</v>
      </c>
      <c r="P536" s="1">
        <f>IF(Sueldos[[#This Row],[Calificación]]&gt;=4,Sueldos[[#This Row],[Aumento Mexicano]]*2,0)</f>
        <v>0</v>
      </c>
      <c r="Q536" s="1">
        <f>Sueldos[[#This Row],[Sueldo total]]*3</f>
        <v>67592.34</v>
      </c>
      <c r="R536" s="9">
        <f>(43102-Sueldos[[#This Row],[Fecha de Contratación]])/365</f>
        <v>6.8191780821917805</v>
      </c>
      <c r="S536" s="1">
        <f>Sueldos[[#This Row],[Sueldo total]]/30</f>
        <v>751.02599999999995</v>
      </c>
      <c r="T536" s="1">
        <f>Sueldos[[#This Row],[Salario diario]]*20*Sueldos[[#This Row],[dias del año]]</f>
        <v>102427.60076712327</v>
      </c>
      <c r="U536" s="1">
        <f>Sueldos[[#This Row],[3 meses de sueldo]]+Sueldos[[#This Row],[20 dias por año]]</f>
        <v>170019.94076712325</v>
      </c>
    </row>
    <row r="537" spans="1:21" x14ac:dyDescent="0.3">
      <c r="A537" t="s">
        <v>1379</v>
      </c>
      <c r="B537" t="s">
        <v>898</v>
      </c>
      <c r="C537" t="s">
        <v>121</v>
      </c>
      <c r="D537" s="10">
        <v>41560</v>
      </c>
      <c r="E537" t="s">
        <v>18</v>
      </c>
      <c r="F537">
        <v>5</v>
      </c>
      <c r="G537" s="1">
        <v>18935</v>
      </c>
      <c r="H537" s="1">
        <v>1704.1499999999999</v>
      </c>
      <c r="I537" s="1">
        <v>2461.5500000000002</v>
      </c>
      <c r="J537" s="1">
        <v>2461.5500000000002</v>
      </c>
      <c r="K537" s="1">
        <v>5680.5</v>
      </c>
      <c r="L537" s="1">
        <v>6059.2</v>
      </c>
      <c r="M537" s="1">
        <f>SUM(Sueldos[[#This Row],[Salario Base]:[Bono General]])</f>
        <v>37301.949999999997</v>
      </c>
      <c r="N537" s="1">
        <f>SUMPRODUCT(Sueldos[[#This Row],[Salario Base]:[Bono General]]*Porcentajes[])</f>
        <v>1486.3975</v>
      </c>
      <c r="O537" s="1">
        <f>Sueldos[[#This Row],[Aumento Mexicano]]*2</f>
        <v>2972.7950000000001</v>
      </c>
      <c r="P537" s="1">
        <f>IF(Sueldos[[#This Row],[Calificación]]&gt;=4,Sueldos[[#This Row],[Aumento Mexicano]]*2,0)</f>
        <v>2972.7950000000001</v>
      </c>
      <c r="Q537" s="1">
        <f>Sueldos[[#This Row],[Sueldo total]]*3</f>
        <v>111905.84999999999</v>
      </c>
      <c r="R537" s="9">
        <f>(43102-Sueldos[[#This Row],[Fecha de Contratación]])/365</f>
        <v>4.2246575342465755</v>
      </c>
      <c r="S537" s="1">
        <f>Sueldos[[#This Row],[Sueldo total]]/30</f>
        <v>1243.3983333333333</v>
      </c>
      <c r="T537" s="1">
        <f>Sueldos[[#This Row],[Salario diario]]*20*Sueldos[[#This Row],[dias del año]]</f>
        <v>105058.64273972604</v>
      </c>
      <c r="U537" s="1">
        <f>Sueldos[[#This Row],[3 meses de sueldo]]+Sueldos[[#This Row],[20 dias por año]]</f>
        <v>216964.49273972603</v>
      </c>
    </row>
    <row r="538" spans="1:21" x14ac:dyDescent="0.3">
      <c r="A538" t="s">
        <v>1380</v>
      </c>
      <c r="B538" t="s">
        <v>898</v>
      </c>
      <c r="C538" t="s">
        <v>177</v>
      </c>
      <c r="D538" s="10">
        <v>42105</v>
      </c>
      <c r="E538" t="s">
        <v>115</v>
      </c>
      <c r="F538">
        <v>2</v>
      </c>
      <c r="G538" s="1">
        <v>38126.700000000004</v>
      </c>
      <c r="H538" s="1">
        <v>2287.6020000000003</v>
      </c>
      <c r="I538" s="1">
        <v>2668.8690000000006</v>
      </c>
      <c r="J538" s="1">
        <v>4575.2040000000006</v>
      </c>
      <c r="K538" s="1">
        <v>13725.612000000001</v>
      </c>
      <c r="L538" s="1">
        <v>13344.345000000001</v>
      </c>
      <c r="M538" s="1">
        <f>SUM(Sueldos[[#This Row],[Salario Base]:[Bono General]])</f>
        <v>74728.331999999995</v>
      </c>
      <c r="N538" s="1">
        <f>SUMPRODUCT(Sueldos[[#This Row],[Salario Base]:[Bono General]]*Porcentajes[])</f>
        <v>2962.4445900000005</v>
      </c>
      <c r="O538" s="1">
        <f>Sueldos[[#This Row],[Aumento Mexicano]]*2</f>
        <v>5924.889180000001</v>
      </c>
      <c r="P538" s="1">
        <f>IF(Sueldos[[#This Row],[Calificación]]&gt;=4,Sueldos[[#This Row],[Aumento Mexicano]]*2,0)</f>
        <v>0</v>
      </c>
      <c r="Q538" s="1">
        <f>Sueldos[[#This Row],[Sueldo total]]*3</f>
        <v>224184.99599999998</v>
      </c>
      <c r="R538" s="9">
        <f>(43102-Sueldos[[#This Row],[Fecha de Contratación]])/365</f>
        <v>2.7315068493150685</v>
      </c>
      <c r="S538" s="1">
        <f>Sueldos[[#This Row],[Sueldo total]]/30</f>
        <v>2490.9443999999999</v>
      </c>
      <c r="T538" s="1">
        <f>Sueldos[[#This Row],[Salario diario]]*20*Sueldos[[#This Row],[dias del año]]</f>
        <v>136080.63379726026</v>
      </c>
      <c r="U538" s="1">
        <f>Sueldos[[#This Row],[3 meses de sueldo]]+Sueldos[[#This Row],[20 dias por año]]</f>
        <v>360265.62979726028</v>
      </c>
    </row>
    <row r="539" spans="1:21" x14ac:dyDescent="0.3">
      <c r="A539" t="s">
        <v>958</v>
      </c>
      <c r="B539" t="s">
        <v>880</v>
      </c>
      <c r="C539" t="s">
        <v>190</v>
      </c>
      <c r="D539" s="10">
        <v>41626</v>
      </c>
      <c r="E539" t="s">
        <v>53</v>
      </c>
      <c r="F539">
        <v>3</v>
      </c>
      <c r="G539" s="1">
        <v>96791</v>
      </c>
      <c r="H539" s="1">
        <v>8711.19</v>
      </c>
      <c r="I539" s="1">
        <v>4839.55</v>
      </c>
      <c r="J539" s="1">
        <v>967.91</v>
      </c>
      <c r="K539" s="1">
        <v>24197.75</v>
      </c>
      <c r="L539" s="1">
        <v>28069.39</v>
      </c>
      <c r="M539" s="1">
        <f>SUM(Sueldos[[#This Row],[Salario Base]:[Bono General]])</f>
        <v>163576.79000000004</v>
      </c>
      <c r="N539" s="1">
        <f>SUMPRODUCT(Sueldos[[#This Row],[Salario Base]:[Bono General]]*Porcentajes[])</f>
        <v>6359.1687000000002</v>
      </c>
      <c r="O539" s="1">
        <f>Sueldos[[#This Row],[Aumento Mexicano]]*2</f>
        <v>12718.3374</v>
      </c>
      <c r="P539" s="1">
        <f>IF(Sueldos[[#This Row],[Calificación]]&gt;=4,Sueldos[[#This Row],[Aumento Mexicano]]*2,0)</f>
        <v>0</v>
      </c>
      <c r="Q539" s="1">
        <f>Sueldos[[#This Row],[Sueldo total]]*3</f>
        <v>490730.37000000011</v>
      </c>
      <c r="R539" s="9">
        <f>(43102-Sueldos[[#This Row],[Fecha de Contratación]])/365</f>
        <v>4.043835616438356</v>
      </c>
      <c r="S539" s="1">
        <f>Sueldos[[#This Row],[Sueldo total]]/30</f>
        <v>5452.5596666666679</v>
      </c>
      <c r="T539" s="1">
        <f>Sueldos[[#This Row],[Salario diario]]*20*Sueldos[[#This Row],[dias del año]]</f>
        <v>440985.09961643844</v>
      </c>
      <c r="U539" s="1">
        <f>Sueldos[[#This Row],[3 meses de sueldo]]+Sueldos[[#This Row],[20 dias por año]]</f>
        <v>931715.46961643849</v>
      </c>
    </row>
    <row r="540" spans="1:21" x14ac:dyDescent="0.3">
      <c r="A540" t="s">
        <v>1381</v>
      </c>
      <c r="B540" t="s">
        <v>883</v>
      </c>
      <c r="C540" t="s">
        <v>173</v>
      </c>
      <c r="D540" s="10">
        <v>41575</v>
      </c>
      <c r="E540" t="s">
        <v>15</v>
      </c>
      <c r="F540">
        <v>3</v>
      </c>
      <c r="G540" s="1">
        <v>24594</v>
      </c>
      <c r="H540" s="1">
        <v>1475.6399999999999</v>
      </c>
      <c r="I540" s="1">
        <v>1475.6399999999999</v>
      </c>
      <c r="J540" s="1">
        <v>1967.52</v>
      </c>
      <c r="K540" s="1">
        <v>6148.5</v>
      </c>
      <c r="L540" s="1">
        <v>7378.2</v>
      </c>
      <c r="M540" s="1">
        <f>SUM(Sueldos[[#This Row],[Salario Base]:[Bono General]])</f>
        <v>43039.5</v>
      </c>
      <c r="N540" s="1">
        <f>SUMPRODUCT(Sueldos[[#This Row],[Salario Base]:[Bono General]]*Porcentajes[])</f>
        <v>1684.6889999999999</v>
      </c>
      <c r="O540" s="1">
        <f>Sueldos[[#This Row],[Aumento Mexicano]]*2</f>
        <v>3369.3779999999997</v>
      </c>
      <c r="P540" s="1">
        <f>IF(Sueldos[[#This Row],[Calificación]]&gt;=4,Sueldos[[#This Row],[Aumento Mexicano]]*2,0)</f>
        <v>0</v>
      </c>
      <c r="Q540" s="1">
        <f>Sueldos[[#This Row],[Sueldo total]]*3</f>
        <v>129118.5</v>
      </c>
      <c r="R540" s="9">
        <f>(43102-Sueldos[[#This Row],[Fecha de Contratación]])/365</f>
        <v>4.183561643835616</v>
      </c>
      <c r="S540" s="1">
        <f>Sueldos[[#This Row],[Sueldo total]]/30</f>
        <v>1434.65</v>
      </c>
      <c r="T540" s="1">
        <f>Sueldos[[#This Row],[Salario diario]]*20*Sueldos[[#This Row],[dias del año]]</f>
        <v>120038.93424657533</v>
      </c>
      <c r="U540" s="1">
        <f>Sueldos[[#This Row],[3 meses de sueldo]]+Sueldos[[#This Row],[20 dias por año]]</f>
        <v>249157.43424657534</v>
      </c>
    </row>
    <row r="541" spans="1:21" x14ac:dyDescent="0.3">
      <c r="A541" t="s">
        <v>1382</v>
      </c>
      <c r="B541" t="s">
        <v>895</v>
      </c>
      <c r="C541" t="s">
        <v>52</v>
      </c>
      <c r="D541" s="10">
        <v>42608</v>
      </c>
      <c r="E541" t="s">
        <v>18</v>
      </c>
      <c r="F541">
        <v>2</v>
      </c>
      <c r="G541" s="1">
        <v>13812.300000000001</v>
      </c>
      <c r="H541" s="1">
        <v>1243.107</v>
      </c>
      <c r="I541" s="1">
        <v>1933.7220000000004</v>
      </c>
      <c r="J541" s="1">
        <v>552.49200000000008</v>
      </c>
      <c r="K541" s="1">
        <v>3453.0750000000003</v>
      </c>
      <c r="L541" s="1">
        <v>4143.6900000000005</v>
      </c>
      <c r="M541" s="1">
        <f>SUM(Sueldos[[#This Row],[Salario Base]:[Bono General]])</f>
        <v>25138.385999999999</v>
      </c>
      <c r="N541" s="1">
        <f>SUMPRODUCT(Sueldos[[#This Row],[Salario Base]:[Bono General]]*Porcentajes[])</f>
        <v>987.57945000000018</v>
      </c>
      <c r="O541" s="1">
        <f>Sueldos[[#This Row],[Aumento Mexicano]]*2</f>
        <v>1975.1589000000004</v>
      </c>
      <c r="P541" s="1">
        <f>IF(Sueldos[[#This Row],[Calificación]]&gt;=4,Sueldos[[#This Row],[Aumento Mexicano]]*2,0)</f>
        <v>0</v>
      </c>
      <c r="Q541" s="1">
        <f>Sueldos[[#This Row],[Sueldo total]]*3</f>
        <v>75415.157999999996</v>
      </c>
      <c r="R541" s="9">
        <f>(43102-Sueldos[[#This Row],[Fecha de Contratación]])/365</f>
        <v>1.3534246575342466</v>
      </c>
      <c r="S541" s="1">
        <f>Sueldos[[#This Row],[Sueldo total]]/30</f>
        <v>837.94619999999998</v>
      </c>
      <c r="T541" s="1">
        <f>Sueldos[[#This Row],[Salario diario]]*20*Sueldos[[#This Row],[dias del año]]</f>
        <v>22681.940975342466</v>
      </c>
      <c r="U541" s="1">
        <f>Sueldos[[#This Row],[3 meses de sueldo]]+Sueldos[[#This Row],[20 dias por año]]</f>
        <v>98097.098975342466</v>
      </c>
    </row>
    <row r="542" spans="1:21" x14ac:dyDescent="0.3">
      <c r="A542" t="s">
        <v>1383</v>
      </c>
      <c r="B542" t="s">
        <v>898</v>
      </c>
      <c r="C542" t="s">
        <v>98</v>
      </c>
      <c r="D542" s="10">
        <v>42579</v>
      </c>
      <c r="E542" t="s">
        <v>18</v>
      </c>
      <c r="F542">
        <v>3</v>
      </c>
      <c r="G542" s="1">
        <v>11429</v>
      </c>
      <c r="H542" s="1">
        <v>685.74</v>
      </c>
      <c r="I542" s="1">
        <v>1142.9000000000001</v>
      </c>
      <c r="J542" s="1">
        <v>1485.77</v>
      </c>
      <c r="K542" s="1">
        <v>3885.86</v>
      </c>
      <c r="L542" s="1">
        <v>3314.41</v>
      </c>
      <c r="M542" s="1">
        <f>SUM(Sueldos[[#This Row],[Salario Base]:[Bono General]])</f>
        <v>21943.68</v>
      </c>
      <c r="N542" s="1">
        <f>SUMPRODUCT(Sueldos[[#This Row],[Salario Base]:[Bono General]]*Porcentajes[])</f>
        <v>852.60339999999997</v>
      </c>
      <c r="O542" s="1">
        <f>Sueldos[[#This Row],[Aumento Mexicano]]*2</f>
        <v>1705.2067999999999</v>
      </c>
      <c r="P542" s="1">
        <f>IF(Sueldos[[#This Row],[Calificación]]&gt;=4,Sueldos[[#This Row],[Aumento Mexicano]]*2,0)</f>
        <v>0</v>
      </c>
      <c r="Q542" s="1">
        <f>Sueldos[[#This Row],[Sueldo total]]*3</f>
        <v>65831.040000000008</v>
      </c>
      <c r="R542" s="9">
        <f>(43102-Sueldos[[#This Row],[Fecha de Contratación]])/365</f>
        <v>1.4328767123287671</v>
      </c>
      <c r="S542" s="1">
        <f>Sueldos[[#This Row],[Sueldo total]]/30</f>
        <v>731.45600000000002</v>
      </c>
      <c r="T542" s="1">
        <f>Sueldos[[#This Row],[Salario diario]]*20*Sueldos[[#This Row],[dias del año]]</f>
        <v>20961.725369863016</v>
      </c>
      <c r="U542" s="1">
        <f>Sueldos[[#This Row],[3 meses de sueldo]]+Sueldos[[#This Row],[20 dias por año]]</f>
        <v>86792.765369863017</v>
      </c>
    </row>
    <row r="543" spans="1:21" x14ac:dyDescent="0.3">
      <c r="A543" t="s">
        <v>1384</v>
      </c>
      <c r="B543" t="s">
        <v>880</v>
      </c>
      <c r="C543" t="s">
        <v>79</v>
      </c>
      <c r="D543" s="10">
        <v>42005</v>
      </c>
      <c r="E543" t="s">
        <v>27</v>
      </c>
      <c r="F543">
        <v>2</v>
      </c>
      <c r="G543" s="1">
        <v>15939</v>
      </c>
      <c r="H543" s="1">
        <v>796.95</v>
      </c>
      <c r="I543" s="1">
        <v>796.95</v>
      </c>
      <c r="J543" s="1">
        <v>956.33999999999992</v>
      </c>
      <c r="K543" s="1">
        <v>4941.09</v>
      </c>
      <c r="L543" s="1">
        <v>6216.21</v>
      </c>
      <c r="M543" s="1">
        <f>SUM(Sueldos[[#This Row],[Salario Base]:[Bono General]])</f>
        <v>29646.54</v>
      </c>
      <c r="N543" s="1">
        <f>SUMPRODUCT(Sueldos[[#This Row],[Salario Base]:[Bono General]]*Porcentajes[])</f>
        <v>1189.0494000000001</v>
      </c>
      <c r="O543" s="1">
        <f>Sueldos[[#This Row],[Aumento Mexicano]]*2</f>
        <v>2378.0988000000002</v>
      </c>
      <c r="P543" s="1">
        <f>IF(Sueldos[[#This Row],[Calificación]]&gt;=4,Sueldos[[#This Row],[Aumento Mexicano]]*2,0)</f>
        <v>0</v>
      </c>
      <c r="Q543" s="1">
        <f>Sueldos[[#This Row],[Sueldo total]]*3</f>
        <v>88939.62</v>
      </c>
      <c r="R543" s="9">
        <f>(43102-Sueldos[[#This Row],[Fecha de Contratación]])/365</f>
        <v>3.0054794520547947</v>
      </c>
      <c r="S543" s="1">
        <f>Sueldos[[#This Row],[Sueldo total]]/30</f>
        <v>988.21800000000007</v>
      </c>
      <c r="T543" s="1">
        <f>Sueldos[[#This Row],[Salario diario]]*20*Sueldos[[#This Row],[dias del año]]</f>
        <v>59401.377863013702</v>
      </c>
      <c r="U543" s="1">
        <f>Sueldos[[#This Row],[3 meses de sueldo]]+Sueldos[[#This Row],[20 dias por año]]</f>
        <v>148340.9978630137</v>
      </c>
    </row>
    <row r="544" spans="1:21" x14ac:dyDescent="0.3">
      <c r="A544" t="s">
        <v>1385</v>
      </c>
      <c r="B544" t="s">
        <v>898</v>
      </c>
      <c r="C544" t="s">
        <v>24</v>
      </c>
      <c r="D544" s="10">
        <v>41079</v>
      </c>
      <c r="E544" t="s">
        <v>18</v>
      </c>
      <c r="F544">
        <v>3</v>
      </c>
      <c r="G544" s="1">
        <v>9508</v>
      </c>
      <c r="H544" s="1">
        <v>950.80000000000007</v>
      </c>
      <c r="I544" s="1">
        <v>1045.8800000000001</v>
      </c>
      <c r="J544" s="1">
        <v>285.24</v>
      </c>
      <c r="K544" s="1">
        <v>2757.3199999999997</v>
      </c>
      <c r="L544" s="1">
        <v>3042.56</v>
      </c>
      <c r="M544" s="1">
        <f>SUM(Sueldos[[#This Row],[Salario Base]:[Bono General]])</f>
        <v>17589.8</v>
      </c>
      <c r="N544" s="1">
        <f>SUMPRODUCT(Sueldos[[#This Row],[Salario Base]:[Bono General]]*Porcentajes[])</f>
        <v>694.08399999999995</v>
      </c>
      <c r="O544" s="1">
        <f>Sueldos[[#This Row],[Aumento Mexicano]]*2</f>
        <v>1388.1679999999999</v>
      </c>
      <c r="P544" s="1">
        <f>IF(Sueldos[[#This Row],[Calificación]]&gt;=4,Sueldos[[#This Row],[Aumento Mexicano]]*2,0)</f>
        <v>0</v>
      </c>
      <c r="Q544" s="1">
        <f>Sueldos[[#This Row],[Sueldo total]]*3</f>
        <v>52769.399999999994</v>
      </c>
      <c r="R544" s="9">
        <f>(43102-Sueldos[[#This Row],[Fecha de Contratación]])/365</f>
        <v>5.5424657534246577</v>
      </c>
      <c r="S544" s="1">
        <f>Sueldos[[#This Row],[Sueldo total]]/30</f>
        <v>586.3266666666666</v>
      </c>
      <c r="T544" s="1">
        <f>Sueldos[[#This Row],[Salario diario]]*20*Sueldos[[#This Row],[dias del año]]</f>
        <v>64993.909406392697</v>
      </c>
      <c r="U544" s="1">
        <f>Sueldos[[#This Row],[3 meses de sueldo]]+Sueldos[[#This Row],[20 dias por año]]</f>
        <v>117763.30940639268</v>
      </c>
    </row>
    <row r="545" spans="1:21" x14ac:dyDescent="0.3">
      <c r="A545" t="s">
        <v>1386</v>
      </c>
      <c r="B545" t="s">
        <v>880</v>
      </c>
      <c r="C545" t="s">
        <v>71</v>
      </c>
      <c r="D545" s="10">
        <v>40714</v>
      </c>
      <c r="E545" t="s">
        <v>18</v>
      </c>
      <c r="F545">
        <v>2</v>
      </c>
      <c r="G545" s="1">
        <v>10620</v>
      </c>
      <c r="H545" s="1">
        <v>955.8</v>
      </c>
      <c r="I545" s="1">
        <v>1062</v>
      </c>
      <c r="J545" s="1">
        <v>1062</v>
      </c>
      <c r="K545" s="1">
        <v>4248</v>
      </c>
      <c r="L545" s="1">
        <v>3610.8</v>
      </c>
      <c r="M545" s="1">
        <f>SUM(Sueldos[[#This Row],[Salario Base]:[Bono General]])</f>
        <v>21558.6</v>
      </c>
      <c r="N545" s="1">
        <f>SUMPRODUCT(Sueldos[[#This Row],[Salario Base]:[Bono General]]*Porcentajes[])</f>
        <v>851.72400000000016</v>
      </c>
      <c r="O545" s="1">
        <f>Sueldos[[#This Row],[Aumento Mexicano]]*2</f>
        <v>1703.4480000000003</v>
      </c>
      <c r="P545" s="1">
        <f>IF(Sueldos[[#This Row],[Calificación]]&gt;=4,Sueldos[[#This Row],[Aumento Mexicano]]*2,0)</f>
        <v>0</v>
      </c>
      <c r="Q545" s="1">
        <f>Sueldos[[#This Row],[Sueldo total]]*3</f>
        <v>64675.799999999996</v>
      </c>
      <c r="R545" s="9">
        <f>(43102-Sueldos[[#This Row],[Fecha de Contratación]])/365</f>
        <v>6.5424657534246577</v>
      </c>
      <c r="S545" s="1">
        <f>Sueldos[[#This Row],[Sueldo total]]/30</f>
        <v>718.62</v>
      </c>
      <c r="T545" s="1">
        <f>Sueldos[[#This Row],[Salario diario]]*20*Sueldos[[#This Row],[dias del año]]</f>
        <v>94030.934794520552</v>
      </c>
      <c r="U545" s="1">
        <f>Sueldos[[#This Row],[3 meses de sueldo]]+Sueldos[[#This Row],[20 dias por año]]</f>
        <v>158706.73479452054</v>
      </c>
    </row>
    <row r="546" spans="1:21" x14ac:dyDescent="0.3">
      <c r="A546" t="s">
        <v>1387</v>
      </c>
      <c r="B546" t="s">
        <v>883</v>
      </c>
      <c r="C546" t="s">
        <v>36</v>
      </c>
      <c r="D546" s="10">
        <v>42304</v>
      </c>
      <c r="E546" t="s">
        <v>27</v>
      </c>
      <c r="F546">
        <v>2</v>
      </c>
      <c r="G546" s="1">
        <v>13297.5</v>
      </c>
      <c r="H546" s="1">
        <v>930.82500000000005</v>
      </c>
      <c r="I546" s="1">
        <v>1329.75</v>
      </c>
      <c r="J546" s="1">
        <v>1462.7249999999999</v>
      </c>
      <c r="K546" s="1">
        <v>4654.125</v>
      </c>
      <c r="L546" s="1">
        <v>4521.1500000000005</v>
      </c>
      <c r="M546" s="1">
        <f>SUM(Sueldos[[#This Row],[Salario Base]:[Bono General]])</f>
        <v>26196.075000000001</v>
      </c>
      <c r="N546" s="1">
        <f>SUMPRODUCT(Sueldos[[#This Row],[Salario Base]:[Bono General]]*Porcentajes[])</f>
        <v>1037.2049999999999</v>
      </c>
      <c r="O546" s="1">
        <f>Sueldos[[#This Row],[Aumento Mexicano]]*2</f>
        <v>2074.41</v>
      </c>
      <c r="P546" s="1">
        <f>IF(Sueldos[[#This Row],[Calificación]]&gt;=4,Sueldos[[#This Row],[Aumento Mexicano]]*2,0)</f>
        <v>0</v>
      </c>
      <c r="Q546" s="1">
        <f>Sueldos[[#This Row],[Sueldo total]]*3</f>
        <v>78588.225000000006</v>
      </c>
      <c r="R546" s="9">
        <f>(43102-Sueldos[[#This Row],[Fecha de Contratación]])/365</f>
        <v>2.1863013698630138</v>
      </c>
      <c r="S546" s="1">
        <f>Sueldos[[#This Row],[Sueldo total]]/30</f>
        <v>873.20249999999999</v>
      </c>
      <c r="T546" s="1">
        <f>Sueldos[[#This Row],[Salario diario]]*20*Sueldos[[#This Row],[dias del año]]</f>
        <v>38181.676438356168</v>
      </c>
      <c r="U546" s="1">
        <f>Sueldos[[#This Row],[3 meses de sueldo]]+Sueldos[[#This Row],[20 dias por año]]</f>
        <v>116769.90143835617</v>
      </c>
    </row>
    <row r="547" spans="1:21" x14ac:dyDescent="0.3">
      <c r="A547" t="s">
        <v>1388</v>
      </c>
      <c r="B547" t="s">
        <v>880</v>
      </c>
      <c r="C547" t="s">
        <v>117</v>
      </c>
      <c r="D547" s="10">
        <v>41224</v>
      </c>
      <c r="E547" t="s">
        <v>18</v>
      </c>
      <c r="F547">
        <v>5</v>
      </c>
      <c r="G547" s="1">
        <v>16675</v>
      </c>
      <c r="H547" s="1">
        <v>1334</v>
      </c>
      <c r="I547" s="1">
        <v>166.75</v>
      </c>
      <c r="J547" s="1">
        <v>1000.5</v>
      </c>
      <c r="K547" s="1">
        <v>5669.5</v>
      </c>
      <c r="L547" s="1">
        <v>4669</v>
      </c>
      <c r="M547" s="1">
        <f>SUM(Sueldos[[#This Row],[Salario Base]:[Bono General]])</f>
        <v>29514.75</v>
      </c>
      <c r="N547" s="1">
        <f>SUMPRODUCT(Sueldos[[#This Row],[Salario Base]:[Bono General]]*Porcentajes[])</f>
        <v>1133.9000000000001</v>
      </c>
      <c r="O547" s="1">
        <f>Sueldos[[#This Row],[Aumento Mexicano]]*2</f>
        <v>2267.8000000000002</v>
      </c>
      <c r="P547" s="1">
        <f>IF(Sueldos[[#This Row],[Calificación]]&gt;=4,Sueldos[[#This Row],[Aumento Mexicano]]*2,0)</f>
        <v>2267.8000000000002</v>
      </c>
      <c r="Q547" s="1">
        <f>Sueldos[[#This Row],[Sueldo total]]*3</f>
        <v>88544.25</v>
      </c>
      <c r="R547" s="9">
        <f>(43102-Sueldos[[#This Row],[Fecha de Contratación]])/365</f>
        <v>5.1452054794520548</v>
      </c>
      <c r="S547" s="1">
        <f>Sueldos[[#This Row],[Sueldo total]]/30</f>
        <v>983.82500000000005</v>
      </c>
      <c r="T547" s="1">
        <f>Sueldos[[#This Row],[Salario diario]]*20*Sueldos[[#This Row],[dias del año]]</f>
        <v>101239.63561643836</v>
      </c>
      <c r="U547" s="1">
        <f>Sueldos[[#This Row],[3 meses de sueldo]]+Sueldos[[#This Row],[20 dias por año]]</f>
        <v>189783.88561643835</v>
      </c>
    </row>
    <row r="548" spans="1:21" x14ac:dyDescent="0.3">
      <c r="A548" t="s">
        <v>1389</v>
      </c>
      <c r="B548" t="s">
        <v>883</v>
      </c>
      <c r="C548" t="s">
        <v>119</v>
      </c>
      <c r="D548" s="10">
        <v>42328</v>
      </c>
      <c r="E548" t="s">
        <v>18</v>
      </c>
      <c r="F548">
        <v>3</v>
      </c>
      <c r="G548" s="1">
        <v>9371</v>
      </c>
      <c r="H548" s="1">
        <v>749.68000000000006</v>
      </c>
      <c r="I548" s="1">
        <v>1218.23</v>
      </c>
      <c r="J548" s="1">
        <v>749.68000000000006</v>
      </c>
      <c r="K548" s="1">
        <v>3186.1400000000003</v>
      </c>
      <c r="L548" s="1">
        <v>2998.7200000000003</v>
      </c>
      <c r="M548" s="1">
        <f>SUM(Sueldos[[#This Row],[Salario Base]:[Bono General]])</f>
        <v>18273.45</v>
      </c>
      <c r="N548" s="1">
        <f>SUMPRODUCT(Sueldos[[#This Row],[Salario Base]:[Bono General]]*Porcentajes[])</f>
        <v>717.81860000000006</v>
      </c>
      <c r="O548" s="1">
        <f>Sueldos[[#This Row],[Aumento Mexicano]]*2</f>
        <v>1435.6372000000001</v>
      </c>
      <c r="P548" s="1">
        <f>IF(Sueldos[[#This Row],[Calificación]]&gt;=4,Sueldos[[#This Row],[Aumento Mexicano]]*2,0)</f>
        <v>0</v>
      </c>
      <c r="Q548" s="1">
        <f>Sueldos[[#This Row],[Sueldo total]]*3</f>
        <v>54820.350000000006</v>
      </c>
      <c r="R548" s="9">
        <f>(43102-Sueldos[[#This Row],[Fecha de Contratación]])/365</f>
        <v>2.1205479452054794</v>
      </c>
      <c r="S548" s="1">
        <f>Sueldos[[#This Row],[Sueldo total]]/30</f>
        <v>609.11500000000001</v>
      </c>
      <c r="T548" s="1">
        <f>Sueldos[[#This Row],[Salario diario]]*20*Sueldos[[#This Row],[dias del año]]</f>
        <v>25833.151232876709</v>
      </c>
      <c r="U548" s="1">
        <f>Sueldos[[#This Row],[3 meses de sueldo]]+Sueldos[[#This Row],[20 dias por año]]</f>
        <v>80653.501232876719</v>
      </c>
    </row>
    <row r="549" spans="1:21" x14ac:dyDescent="0.3">
      <c r="A549" t="s">
        <v>1390</v>
      </c>
      <c r="B549" t="s">
        <v>898</v>
      </c>
      <c r="C549" t="s">
        <v>411</v>
      </c>
      <c r="D549" s="10">
        <v>41378</v>
      </c>
      <c r="E549" t="s">
        <v>18</v>
      </c>
      <c r="F549">
        <v>5</v>
      </c>
      <c r="G549" s="1">
        <v>14862.5</v>
      </c>
      <c r="H549" s="1">
        <v>743.125</v>
      </c>
      <c r="I549" s="1">
        <v>148.625</v>
      </c>
      <c r="J549" s="1">
        <v>1486.25</v>
      </c>
      <c r="K549" s="1">
        <v>4607.375</v>
      </c>
      <c r="L549" s="1">
        <v>4310.125</v>
      </c>
      <c r="M549" s="1">
        <f>SUM(Sueldos[[#This Row],[Salario Base]:[Bono General]])</f>
        <v>26158</v>
      </c>
      <c r="N549" s="1">
        <f>SUMPRODUCT(Sueldos[[#This Row],[Salario Base]:[Bono General]]*Porcentajes[])</f>
        <v>1010.6500000000001</v>
      </c>
      <c r="O549" s="1">
        <f>Sueldos[[#This Row],[Aumento Mexicano]]*2</f>
        <v>2021.3000000000002</v>
      </c>
      <c r="P549" s="1">
        <f>IF(Sueldos[[#This Row],[Calificación]]&gt;=4,Sueldos[[#This Row],[Aumento Mexicano]]*2,0)</f>
        <v>2021.3000000000002</v>
      </c>
      <c r="Q549" s="1">
        <f>Sueldos[[#This Row],[Sueldo total]]*3</f>
        <v>78474</v>
      </c>
      <c r="R549" s="9">
        <f>(43102-Sueldos[[#This Row],[Fecha de Contratación]])/365</f>
        <v>4.7232876712328764</v>
      </c>
      <c r="S549" s="1">
        <f>Sueldos[[#This Row],[Sueldo total]]/30</f>
        <v>871.93333333333328</v>
      </c>
      <c r="T549" s="1">
        <f>Sueldos[[#This Row],[Salario diario]]*20*Sueldos[[#This Row],[dias del año]]</f>
        <v>82367.83926940638</v>
      </c>
      <c r="U549" s="1">
        <f>Sueldos[[#This Row],[3 meses de sueldo]]+Sueldos[[#This Row],[20 dias por año]]</f>
        <v>160841.8392694064</v>
      </c>
    </row>
    <row r="550" spans="1:21" x14ac:dyDescent="0.3">
      <c r="A550" t="s">
        <v>1391</v>
      </c>
      <c r="B550" t="s">
        <v>883</v>
      </c>
      <c r="C550" t="s">
        <v>260</v>
      </c>
      <c r="D550" s="10">
        <v>41403</v>
      </c>
      <c r="E550" t="s">
        <v>18</v>
      </c>
      <c r="F550">
        <v>4</v>
      </c>
      <c r="G550" s="1">
        <v>13029.500000000002</v>
      </c>
      <c r="H550" s="1">
        <v>912.06500000000017</v>
      </c>
      <c r="I550" s="1">
        <v>912.06500000000017</v>
      </c>
      <c r="J550" s="1">
        <v>1824.1300000000003</v>
      </c>
      <c r="K550" s="1">
        <v>4430.0300000000007</v>
      </c>
      <c r="L550" s="1">
        <v>4690.6200000000008</v>
      </c>
      <c r="M550" s="1">
        <f>SUM(Sueldos[[#This Row],[Salario Base]:[Bono General]])</f>
        <v>25798.410000000003</v>
      </c>
      <c r="N550" s="1">
        <f>SUMPRODUCT(Sueldos[[#This Row],[Salario Base]:[Bono General]]*Porcentajes[])</f>
        <v>1034.5423000000001</v>
      </c>
      <c r="O550" s="1">
        <f>Sueldos[[#This Row],[Aumento Mexicano]]*2</f>
        <v>2069.0846000000001</v>
      </c>
      <c r="P550" s="1">
        <f>IF(Sueldos[[#This Row],[Calificación]]&gt;=4,Sueldos[[#This Row],[Aumento Mexicano]]*2,0)</f>
        <v>2069.0846000000001</v>
      </c>
      <c r="Q550" s="1">
        <f>Sueldos[[#This Row],[Sueldo total]]*3</f>
        <v>77395.23000000001</v>
      </c>
      <c r="R550" s="9">
        <f>(43102-Sueldos[[#This Row],[Fecha de Contratación]])/365</f>
        <v>4.6547945205479451</v>
      </c>
      <c r="S550" s="1">
        <f>Sueldos[[#This Row],[Sueldo total]]/30</f>
        <v>859.94700000000012</v>
      </c>
      <c r="T550" s="1">
        <f>Sueldos[[#This Row],[Salario diario]]*20*Sueldos[[#This Row],[dias del año]]</f>
        <v>80057.531671232879</v>
      </c>
      <c r="U550" s="1">
        <f>Sueldos[[#This Row],[3 meses de sueldo]]+Sueldos[[#This Row],[20 dias por año]]</f>
        <v>157452.76167123287</v>
      </c>
    </row>
    <row r="551" spans="1:21" x14ac:dyDescent="0.3">
      <c r="A551" t="s">
        <v>1392</v>
      </c>
      <c r="B551" t="s">
        <v>883</v>
      </c>
      <c r="C551" t="s">
        <v>90</v>
      </c>
      <c r="D551" s="10">
        <v>40825</v>
      </c>
      <c r="E551" t="s">
        <v>18</v>
      </c>
      <c r="F551">
        <v>3</v>
      </c>
      <c r="G551" s="1">
        <v>12409</v>
      </c>
      <c r="H551" s="1">
        <v>620.45000000000005</v>
      </c>
      <c r="I551" s="1">
        <v>992.72</v>
      </c>
      <c r="J551" s="1">
        <v>1737.2600000000002</v>
      </c>
      <c r="K551" s="1">
        <v>4219.0600000000004</v>
      </c>
      <c r="L551" s="1">
        <v>4963.6000000000004</v>
      </c>
      <c r="M551" s="1">
        <f>SUM(Sueldos[[#This Row],[Salario Base]:[Bono General]])</f>
        <v>24942.090000000004</v>
      </c>
      <c r="N551" s="1">
        <f>SUMPRODUCT(Sueldos[[#This Row],[Salario Base]:[Bono General]]*Porcentajes[])</f>
        <v>1010.0926000000002</v>
      </c>
      <c r="O551" s="1">
        <f>Sueldos[[#This Row],[Aumento Mexicano]]*2</f>
        <v>2020.1852000000003</v>
      </c>
      <c r="P551" s="1">
        <f>IF(Sueldos[[#This Row],[Calificación]]&gt;=4,Sueldos[[#This Row],[Aumento Mexicano]]*2,0)</f>
        <v>0</v>
      </c>
      <c r="Q551" s="1">
        <f>Sueldos[[#This Row],[Sueldo total]]*3</f>
        <v>74826.270000000019</v>
      </c>
      <c r="R551" s="9">
        <f>(43102-Sueldos[[#This Row],[Fecha de Contratación]])/365</f>
        <v>6.2383561643835614</v>
      </c>
      <c r="S551" s="1">
        <f>Sueldos[[#This Row],[Sueldo total]]/30</f>
        <v>831.40300000000013</v>
      </c>
      <c r="T551" s="1">
        <f>Sueldos[[#This Row],[Salario diario]]*20*Sueldos[[#This Row],[dias del año]]</f>
        <v>103731.76060273973</v>
      </c>
      <c r="U551" s="1">
        <f>Sueldos[[#This Row],[3 meses de sueldo]]+Sueldos[[#This Row],[20 dias por año]]</f>
        <v>178558.03060273975</v>
      </c>
    </row>
    <row r="552" spans="1:21" x14ac:dyDescent="0.3">
      <c r="A552" t="s">
        <v>1393</v>
      </c>
      <c r="B552" t="s">
        <v>883</v>
      </c>
      <c r="C552" t="s">
        <v>127</v>
      </c>
      <c r="D552" s="10">
        <v>43041</v>
      </c>
      <c r="E552" t="s">
        <v>18</v>
      </c>
      <c r="F552">
        <v>5</v>
      </c>
      <c r="G552" s="1">
        <v>15217.5</v>
      </c>
      <c r="H552" s="1">
        <v>760.875</v>
      </c>
      <c r="I552" s="1">
        <v>760.875</v>
      </c>
      <c r="J552" s="1">
        <v>1673.925</v>
      </c>
      <c r="K552" s="1">
        <v>5630.4750000000004</v>
      </c>
      <c r="L552" s="1">
        <v>4108.7250000000004</v>
      </c>
      <c r="M552" s="1">
        <f>SUM(Sueldos[[#This Row],[Salario Base]:[Bono General]])</f>
        <v>28152.375</v>
      </c>
      <c r="N552" s="1">
        <f>SUMPRODUCT(Sueldos[[#This Row],[Salario Base]:[Bono General]]*Porcentajes[])</f>
        <v>1072.83375</v>
      </c>
      <c r="O552" s="1">
        <f>Sueldos[[#This Row],[Aumento Mexicano]]*2</f>
        <v>2145.6675</v>
      </c>
      <c r="P552" s="1">
        <f>IF(Sueldos[[#This Row],[Calificación]]&gt;=4,Sueldos[[#This Row],[Aumento Mexicano]]*2,0)</f>
        <v>2145.6675</v>
      </c>
      <c r="Q552" s="1">
        <f>Sueldos[[#This Row],[Sueldo total]]*3</f>
        <v>84457.125</v>
      </c>
      <c r="R552" s="9">
        <f>(43102-Sueldos[[#This Row],[Fecha de Contratación]])/365</f>
        <v>0.16712328767123288</v>
      </c>
      <c r="S552" s="1">
        <f>Sueldos[[#This Row],[Sueldo total]]/30</f>
        <v>938.41250000000002</v>
      </c>
      <c r="T552" s="1">
        <f>Sueldos[[#This Row],[Salario diario]]*20*Sueldos[[#This Row],[dias del año]]</f>
        <v>3136.6116438356166</v>
      </c>
      <c r="U552" s="1">
        <f>Sueldos[[#This Row],[3 meses de sueldo]]+Sueldos[[#This Row],[20 dias por año]]</f>
        <v>87593.736643835611</v>
      </c>
    </row>
    <row r="553" spans="1:21" x14ac:dyDescent="0.3">
      <c r="A553" t="s">
        <v>1394</v>
      </c>
      <c r="B553" t="s">
        <v>880</v>
      </c>
      <c r="C553" t="s">
        <v>180</v>
      </c>
      <c r="D553" s="10">
        <v>40822</v>
      </c>
      <c r="E553" t="s">
        <v>18</v>
      </c>
      <c r="F553">
        <v>3</v>
      </c>
      <c r="G553" s="1">
        <v>9390</v>
      </c>
      <c r="H553" s="1">
        <v>751.2</v>
      </c>
      <c r="I553" s="1">
        <v>281.7</v>
      </c>
      <c r="J553" s="1">
        <v>187.8</v>
      </c>
      <c r="K553" s="1">
        <v>2629.2000000000003</v>
      </c>
      <c r="L553" s="1">
        <v>2817</v>
      </c>
      <c r="M553" s="1">
        <f>SUM(Sueldos[[#This Row],[Salario Base]:[Bono General]])</f>
        <v>16056.900000000001</v>
      </c>
      <c r="N553" s="1">
        <f>SUMPRODUCT(Sueldos[[#This Row],[Salario Base]:[Bono General]]*Porcentajes[])</f>
        <v>623.49599999999998</v>
      </c>
      <c r="O553" s="1">
        <f>Sueldos[[#This Row],[Aumento Mexicano]]*2</f>
        <v>1246.992</v>
      </c>
      <c r="P553" s="1">
        <f>IF(Sueldos[[#This Row],[Calificación]]&gt;=4,Sueldos[[#This Row],[Aumento Mexicano]]*2,0)</f>
        <v>0</v>
      </c>
      <c r="Q553" s="1">
        <f>Sueldos[[#This Row],[Sueldo total]]*3</f>
        <v>48170.700000000004</v>
      </c>
      <c r="R553" s="9">
        <f>(43102-Sueldos[[#This Row],[Fecha de Contratación]])/365</f>
        <v>6.2465753424657535</v>
      </c>
      <c r="S553" s="1">
        <f>Sueldos[[#This Row],[Sueldo total]]/30</f>
        <v>535.23</v>
      </c>
      <c r="T553" s="1">
        <f>Sueldos[[#This Row],[Salario diario]]*20*Sueldos[[#This Row],[dias del año]]</f>
        <v>66867.090410958903</v>
      </c>
      <c r="U553" s="1">
        <f>Sueldos[[#This Row],[3 meses de sueldo]]+Sueldos[[#This Row],[20 dias por año]]</f>
        <v>115037.7904109589</v>
      </c>
    </row>
    <row r="554" spans="1:21" x14ac:dyDescent="0.3">
      <c r="A554" t="s">
        <v>1395</v>
      </c>
      <c r="B554" t="s">
        <v>880</v>
      </c>
      <c r="C554" t="s">
        <v>73</v>
      </c>
      <c r="D554" s="10">
        <v>41219</v>
      </c>
      <c r="E554" t="s">
        <v>15</v>
      </c>
      <c r="F554">
        <v>3</v>
      </c>
      <c r="G554" s="1">
        <v>29337</v>
      </c>
      <c r="H554" s="1">
        <v>2346.96</v>
      </c>
      <c r="I554" s="1">
        <v>3813.81</v>
      </c>
      <c r="J554" s="1">
        <v>2053.59</v>
      </c>
      <c r="K554" s="1">
        <v>10854.69</v>
      </c>
      <c r="L554" s="1">
        <v>10561.32</v>
      </c>
      <c r="M554" s="1">
        <f>SUM(Sueldos[[#This Row],[Salario Base]:[Bono General]])</f>
        <v>58967.37</v>
      </c>
      <c r="N554" s="1">
        <f>SUMPRODUCT(Sueldos[[#This Row],[Salario Base]:[Bono General]]*Porcentajes[])</f>
        <v>2341.0925999999999</v>
      </c>
      <c r="O554" s="1">
        <f>Sueldos[[#This Row],[Aumento Mexicano]]*2</f>
        <v>4682.1851999999999</v>
      </c>
      <c r="P554" s="1">
        <f>IF(Sueldos[[#This Row],[Calificación]]&gt;=4,Sueldos[[#This Row],[Aumento Mexicano]]*2,0)</f>
        <v>0</v>
      </c>
      <c r="Q554" s="1">
        <f>Sueldos[[#This Row],[Sueldo total]]*3</f>
        <v>176902.11000000002</v>
      </c>
      <c r="R554" s="9">
        <f>(43102-Sueldos[[#This Row],[Fecha de Contratación]])/365</f>
        <v>5.1589041095890407</v>
      </c>
      <c r="S554" s="1">
        <f>Sueldos[[#This Row],[Sueldo total]]/30</f>
        <v>1965.5790000000002</v>
      </c>
      <c r="T554" s="1">
        <f>Sueldos[[#This Row],[Salario diario]]*20*Sueldos[[#This Row],[dias del año]]</f>
        <v>202804.67161643834</v>
      </c>
      <c r="U554" s="1">
        <f>Sueldos[[#This Row],[3 meses de sueldo]]+Sueldos[[#This Row],[20 dias por año]]</f>
        <v>379706.78161643835</v>
      </c>
    </row>
    <row r="555" spans="1:21" x14ac:dyDescent="0.3">
      <c r="A555" t="s">
        <v>1396</v>
      </c>
      <c r="B555" t="s">
        <v>898</v>
      </c>
      <c r="C555" t="s">
        <v>92</v>
      </c>
      <c r="D555" s="10">
        <v>42770</v>
      </c>
      <c r="E555" t="s">
        <v>18</v>
      </c>
      <c r="F555">
        <v>4</v>
      </c>
      <c r="G555" s="1">
        <v>10582</v>
      </c>
      <c r="H555" s="1">
        <v>952.38</v>
      </c>
      <c r="I555" s="1">
        <v>1375.66</v>
      </c>
      <c r="J555" s="1">
        <v>317.45999999999998</v>
      </c>
      <c r="K555" s="1">
        <v>4021.16</v>
      </c>
      <c r="L555" s="1">
        <v>3386.2400000000002</v>
      </c>
      <c r="M555" s="1">
        <f>SUM(Sueldos[[#This Row],[Salario Base]:[Bono General]])</f>
        <v>20634.899999999998</v>
      </c>
      <c r="N555" s="1">
        <f>SUMPRODUCT(Sueldos[[#This Row],[Salario Base]:[Bono General]]*Porcentajes[])</f>
        <v>803.17380000000003</v>
      </c>
      <c r="O555" s="1">
        <f>Sueldos[[#This Row],[Aumento Mexicano]]*2</f>
        <v>1606.3476000000001</v>
      </c>
      <c r="P555" s="1">
        <f>IF(Sueldos[[#This Row],[Calificación]]&gt;=4,Sueldos[[#This Row],[Aumento Mexicano]]*2,0)</f>
        <v>1606.3476000000001</v>
      </c>
      <c r="Q555" s="1">
        <f>Sueldos[[#This Row],[Sueldo total]]*3</f>
        <v>61904.7</v>
      </c>
      <c r="R555" s="9">
        <f>(43102-Sueldos[[#This Row],[Fecha de Contratación]])/365</f>
        <v>0.90958904109589045</v>
      </c>
      <c r="S555" s="1">
        <f>Sueldos[[#This Row],[Sueldo total]]/30</f>
        <v>687.82999999999993</v>
      </c>
      <c r="T555" s="1">
        <f>Sueldos[[#This Row],[Salario diario]]*20*Sueldos[[#This Row],[dias del año]]</f>
        <v>12512.852602739726</v>
      </c>
      <c r="U555" s="1">
        <f>Sueldos[[#This Row],[3 meses de sueldo]]+Sueldos[[#This Row],[20 dias por año]]</f>
        <v>74417.552602739728</v>
      </c>
    </row>
    <row r="556" spans="1:21" x14ac:dyDescent="0.3">
      <c r="A556" t="s">
        <v>1397</v>
      </c>
      <c r="B556" t="s">
        <v>883</v>
      </c>
      <c r="C556" t="s">
        <v>100</v>
      </c>
      <c r="D556" s="10">
        <v>41536</v>
      </c>
      <c r="E556" t="s">
        <v>18</v>
      </c>
      <c r="F556">
        <v>3</v>
      </c>
      <c r="G556" s="1">
        <v>10205</v>
      </c>
      <c r="H556" s="1">
        <v>510.25</v>
      </c>
      <c r="I556" s="1">
        <v>816.4</v>
      </c>
      <c r="J556" s="1">
        <v>1020.5</v>
      </c>
      <c r="K556" s="1">
        <v>3265.6</v>
      </c>
      <c r="L556" s="1">
        <v>3673.7999999999997</v>
      </c>
      <c r="M556" s="1">
        <f>SUM(Sueldos[[#This Row],[Salario Base]:[Bono General]])</f>
        <v>19491.55</v>
      </c>
      <c r="N556" s="1">
        <f>SUMPRODUCT(Sueldos[[#This Row],[Salario Base]:[Bono General]]*Porcentajes[])</f>
        <v>775.57999999999993</v>
      </c>
      <c r="O556" s="1">
        <f>Sueldos[[#This Row],[Aumento Mexicano]]*2</f>
        <v>1551.1599999999999</v>
      </c>
      <c r="P556" s="1">
        <f>IF(Sueldos[[#This Row],[Calificación]]&gt;=4,Sueldos[[#This Row],[Aumento Mexicano]]*2,0)</f>
        <v>0</v>
      </c>
      <c r="Q556" s="1">
        <f>Sueldos[[#This Row],[Sueldo total]]*3</f>
        <v>58474.649999999994</v>
      </c>
      <c r="R556" s="9">
        <f>(43102-Sueldos[[#This Row],[Fecha de Contratación]])/365</f>
        <v>4.2904109589041095</v>
      </c>
      <c r="S556" s="1">
        <f>Sueldos[[#This Row],[Sueldo total]]/30</f>
        <v>649.71833333333336</v>
      </c>
      <c r="T556" s="1">
        <f>Sueldos[[#This Row],[Salario diario]]*20*Sueldos[[#This Row],[dias del año]]</f>
        <v>55751.173150684932</v>
      </c>
      <c r="U556" s="1">
        <f>Sueldos[[#This Row],[3 meses de sueldo]]+Sueldos[[#This Row],[20 dias por año]]</f>
        <v>114225.82315068493</v>
      </c>
    </row>
    <row r="557" spans="1:21" x14ac:dyDescent="0.3">
      <c r="A557" t="s">
        <v>1398</v>
      </c>
      <c r="B557" t="s">
        <v>880</v>
      </c>
      <c r="C557" t="s">
        <v>26</v>
      </c>
      <c r="D557" s="10">
        <v>41820</v>
      </c>
      <c r="E557" t="s">
        <v>18</v>
      </c>
      <c r="F557">
        <v>3</v>
      </c>
      <c r="G557" s="1">
        <v>9520</v>
      </c>
      <c r="H557" s="1">
        <v>856.8</v>
      </c>
      <c r="I557" s="1">
        <v>856.8</v>
      </c>
      <c r="J557" s="1">
        <v>285.59999999999997</v>
      </c>
      <c r="K557" s="1">
        <v>2951.2</v>
      </c>
      <c r="L557" s="1">
        <v>2570.4</v>
      </c>
      <c r="M557" s="1">
        <f>SUM(Sueldos[[#This Row],[Salario Base]:[Bono General]])</f>
        <v>17040.8</v>
      </c>
      <c r="N557" s="1">
        <f>SUMPRODUCT(Sueldos[[#This Row],[Salario Base]:[Bono General]]*Porcentajes[])</f>
        <v>654.024</v>
      </c>
      <c r="O557" s="1">
        <f>Sueldos[[#This Row],[Aumento Mexicano]]*2</f>
        <v>1308.048</v>
      </c>
      <c r="P557" s="1">
        <f>IF(Sueldos[[#This Row],[Calificación]]&gt;=4,Sueldos[[#This Row],[Aumento Mexicano]]*2,0)</f>
        <v>0</v>
      </c>
      <c r="Q557" s="1">
        <f>Sueldos[[#This Row],[Sueldo total]]*3</f>
        <v>51122.399999999994</v>
      </c>
      <c r="R557" s="9">
        <f>(43102-Sueldos[[#This Row],[Fecha de Contratación]])/365</f>
        <v>3.5123287671232877</v>
      </c>
      <c r="S557" s="1">
        <f>Sueldos[[#This Row],[Sueldo total]]/30</f>
        <v>568.02666666666664</v>
      </c>
      <c r="T557" s="1">
        <f>Sueldos[[#This Row],[Salario diario]]*20*Sueldos[[#This Row],[dias del año]]</f>
        <v>39901.92803652968</v>
      </c>
      <c r="U557" s="1">
        <f>Sueldos[[#This Row],[3 meses de sueldo]]+Sueldos[[#This Row],[20 dias por año]]</f>
        <v>91024.328036529681</v>
      </c>
    </row>
    <row r="558" spans="1:21" x14ac:dyDescent="0.3">
      <c r="A558" t="s">
        <v>1399</v>
      </c>
      <c r="B558" t="s">
        <v>895</v>
      </c>
      <c r="C558" t="s">
        <v>104</v>
      </c>
      <c r="D558" s="10">
        <v>42257</v>
      </c>
      <c r="E558" t="s">
        <v>15</v>
      </c>
      <c r="F558">
        <v>3</v>
      </c>
      <c r="G558" s="1">
        <v>24752</v>
      </c>
      <c r="H558" s="1">
        <v>2227.6799999999998</v>
      </c>
      <c r="I558" s="1">
        <v>1237.6000000000001</v>
      </c>
      <c r="J558" s="1">
        <v>1732.64</v>
      </c>
      <c r="K558" s="1">
        <v>9158.24</v>
      </c>
      <c r="L558" s="1">
        <v>8168.1600000000008</v>
      </c>
      <c r="M558" s="1">
        <f>SUM(Sueldos[[#This Row],[Salario Base]:[Bono General]])</f>
        <v>47276.32</v>
      </c>
      <c r="N558" s="1">
        <f>SUMPRODUCT(Sueldos[[#This Row],[Salario Base]:[Bono General]]*Porcentajes[])</f>
        <v>1858.8752000000002</v>
      </c>
      <c r="O558" s="1">
        <f>Sueldos[[#This Row],[Aumento Mexicano]]*2</f>
        <v>3717.7504000000004</v>
      </c>
      <c r="P558" s="1">
        <f>IF(Sueldos[[#This Row],[Calificación]]&gt;=4,Sueldos[[#This Row],[Aumento Mexicano]]*2,0)</f>
        <v>0</v>
      </c>
      <c r="Q558" s="1">
        <f>Sueldos[[#This Row],[Sueldo total]]*3</f>
        <v>141828.96</v>
      </c>
      <c r="R558" s="9">
        <f>(43102-Sueldos[[#This Row],[Fecha de Contratación]])/365</f>
        <v>2.3150684931506849</v>
      </c>
      <c r="S558" s="1">
        <f>Sueldos[[#This Row],[Sueldo total]]/30</f>
        <v>1575.8773333333334</v>
      </c>
      <c r="T558" s="1">
        <f>Sueldos[[#This Row],[Salario diario]]*20*Sueldos[[#This Row],[dias del año]]</f>
        <v>72965.279269406397</v>
      </c>
      <c r="U558" s="1">
        <f>Sueldos[[#This Row],[3 meses de sueldo]]+Sueldos[[#This Row],[20 dias por año]]</f>
        <v>214794.23926940639</v>
      </c>
    </row>
    <row r="559" spans="1:21" x14ac:dyDescent="0.3">
      <c r="A559" t="s">
        <v>1400</v>
      </c>
      <c r="B559" t="s">
        <v>898</v>
      </c>
      <c r="C559" t="s">
        <v>92</v>
      </c>
      <c r="D559" s="10">
        <v>40557</v>
      </c>
      <c r="E559" t="s">
        <v>18</v>
      </c>
      <c r="F559">
        <v>2</v>
      </c>
      <c r="G559" s="1">
        <v>10185.300000000001</v>
      </c>
      <c r="H559" s="1">
        <v>611.11800000000005</v>
      </c>
      <c r="I559" s="1">
        <v>814.82400000000007</v>
      </c>
      <c r="J559" s="1">
        <v>203.70600000000002</v>
      </c>
      <c r="K559" s="1">
        <v>3055.59</v>
      </c>
      <c r="L559" s="1">
        <v>3666.7080000000001</v>
      </c>
      <c r="M559" s="1">
        <f>SUM(Sueldos[[#This Row],[Salario Base]:[Bono General]])</f>
        <v>18537.246000000003</v>
      </c>
      <c r="N559" s="1">
        <f>SUMPRODUCT(Sueldos[[#This Row],[Salario Base]:[Bono General]]*Porcentajes[])</f>
        <v>733.34160000000008</v>
      </c>
      <c r="O559" s="1">
        <f>Sueldos[[#This Row],[Aumento Mexicano]]*2</f>
        <v>1466.6832000000002</v>
      </c>
      <c r="P559" s="1">
        <f>IF(Sueldos[[#This Row],[Calificación]]&gt;=4,Sueldos[[#This Row],[Aumento Mexicano]]*2,0)</f>
        <v>0</v>
      </c>
      <c r="Q559" s="1">
        <f>Sueldos[[#This Row],[Sueldo total]]*3</f>
        <v>55611.738000000012</v>
      </c>
      <c r="R559" s="9">
        <f>(43102-Sueldos[[#This Row],[Fecha de Contratación]])/365</f>
        <v>6.9726027397260273</v>
      </c>
      <c r="S559" s="1">
        <f>Sueldos[[#This Row],[Sueldo total]]/30</f>
        <v>617.90820000000008</v>
      </c>
      <c r="T559" s="1">
        <f>Sueldos[[#This Row],[Salario diario]]*20*Sueldos[[#This Row],[dias del año]]</f>
        <v>86168.568164383571</v>
      </c>
      <c r="U559" s="1">
        <f>Sueldos[[#This Row],[3 meses de sueldo]]+Sueldos[[#This Row],[20 dias por año]]</f>
        <v>141780.3061643836</v>
      </c>
    </row>
    <row r="560" spans="1:21" x14ac:dyDescent="0.3">
      <c r="A560" t="s">
        <v>1401</v>
      </c>
      <c r="B560" t="s">
        <v>883</v>
      </c>
      <c r="C560" t="s">
        <v>81</v>
      </c>
      <c r="D560" s="10">
        <v>42968</v>
      </c>
      <c r="E560" t="s">
        <v>27</v>
      </c>
      <c r="F560">
        <v>2</v>
      </c>
      <c r="G560" s="1">
        <v>12927.6</v>
      </c>
      <c r="H560" s="1">
        <v>1034.2080000000001</v>
      </c>
      <c r="I560" s="1">
        <v>1034.2080000000001</v>
      </c>
      <c r="J560" s="1">
        <v>387.82799999999997</v>
      </c>
      <c r="K560" s="1">
        <v>4395.384</v>
      </c>
      <c r="L560" s="1">
        <v>3490.4520000000002</v>
      </c>
      <c r="M560" s="1">
        <f>SUM(Sueldos[[#This Row],[Salario Base]:[Bono General]])</f>
        <v>23269.680000000004</v>
      </c>
      <c r="N560" s="1">
        <f>SUMPRODUCT(Sueldos[[#This Row],[Salario Base]:[Bono General]]*Porcentajes[])</f>
        <v>886.83336000000008</v>
      </c>
      <c r="O560" s="1">
        <f>Sueldos[[#This Row],[Aumento Mexicano]]*2</f>
        <v>1773.6667200000002</v>
      </c>
      <c r="P560" s="1">
        <f>IF(Sueldos[[#This Row],[Calificación]]&gt;=4,Sueldos[[#This Row],[Aumento Mexicano]]*2,0)</f>
        <v>0</v>
      </c>
      <c r="Q560" s="1">
        <f>Sueldos[[#This Row],[Sueldo total]]*3</f>
        <v>69809.040000000008</v>
      </c>
      <c r="R560" s="9">
        <f>(43102-Sueldos[[#This Row],[Fecha de Contratación]])/365</f>
        <v>0.36712328767123287</v>
      </c>
      <c r="S560" s="1">
        <f>Sueldos[[#This Row],[Sueldo total]]/30</f>
        <v>775.65600000000018</v>
      </c>
      <c r="T560" s="1">
        <f>Sueldos[[#This Row],[Salario diario]]*20*Sueldos[[#This Row],[dias del año]]</f>
        <v>5695.2276164383566</v>
      </c>
      <c r="U560" s="1">
        <f>Sueldos[[#This Row],[3 meses de sueldo]]+Sueldos[[#This Row],[20 dias por año]]</f>
        <v>75504.267616438359</v>
      </c>
    </row>
    <row r="561" spans="1:21" x14ac:dyDescent="0.3">
      <c r="A561" t="s">
        <v>1402</v>
      </c>
      <c r="B561" t="s">
        <v>926</v>
      </c>
      <c r="C561" t="s">
        <v>170</v>
      </c>
      <c r="D561" s="10">
        <v>41343</v>
      </c>
      <c r="E561" t="s">
        <v>18</v>
      </c>
      <c r="F561">
        <v>1</v>
      </c>
      <c r="G561" s="1">
        <v>7245.75</v>
      </c>
      <c r="H561" s="1">
        <v>724.57500000000005</v>
      </c>
      <c r="I561" s="1">
        <v>579.66</v>
      </c>
      <c r="J561" s="1">
        <v>941.94749999999999</v>
      </c>
      <c r="K561" s="1">
        <v>2536.0124999999998</v>
      </c>
      <c r="L561" s="1">
        <v>2173.7249999999999</v>
      </c>
      <c r="M561" s="1">
        <f>SUM(Sueldos[[#This Row],[Salario Base]:[Bono General]])</f>
        <v>14201.67</v>
      </c>
      <c r="N561" s="1">
        <f>SUMPRODUCT(Sueldos[[#This Row],[Salario Base]:[Bono General]]*Porcentajes[])</f>
        <v>559.37189999999998</v>
      </c>
      <c r="O561" s="1">
        <f>Sueldos[[#This Row],[Aumento Mexicano]]*2</f>
        <v>1118.7438</v>
      </c>
      <c r="P561" s="1">
        <f>IF(Sueldos[[#This Row],[Calificación]]&gt;=4,Sueldos[[#This Row],[Aumento Mexicano]]*2,0)</f>
        <v>0</v>
      </c>
      <c r="Q561" s="1">
        <f>Sueldos[[#This Row],[Sueldo total]]*3</f>
        <v>42605.01</v>
      </c>
      <c r="R561" s="9">
        <f>(43102-Sueldos[[#This Row],[Fecha de Contratación]])/365</f>
        <v>4.8191780821917805</v>
      </c>
      <c r="S561" s="1">
        <f>Sueldos[[#This Row],[Sueldo total]]/30</f>
        <v>473.38900000000001</v>
      </c>
      <c r="T561" s="1">
        <f>Sueldos[[#This Row],[Salario diario]]*20*Sueldos[[#This Row],[dias del año]]</f>
        <v>45626.917863013696</v>
      </c>
      <c r="U561" s="1">
        <f>Sueldos[[#This Row],[3 meses de sueldo]]+Sueldos[[#This Row],[20 dias por año]]</f>
        <v>88231.927863013698</v>
      </c>
    </row>
    <row r="562" spans="1:21" x14ac:dyDescent="0.3">
      <c r="A562" t="s">
        <v>1403</v>
      </c>
      <c r="B562" t="s">
        <v>883</v>
      </c>
      <c r="C562" t="s">
        <v>601</v>
      </c>
      <c r="D562" s="10">
        <v>42005</v>
      </c>
      <c r="E562" t="s">
        <v>50</v>
      </c>
      <c r="F562">
        <v>2</v>
      </c>
      <c r="G562" s="1">
        <v>28073.7</v>
      </c>
      <c r="H562" s="1">
        <v>1965.1590000000003</v>
      </c>
      <c r="I562" s="1">
        <v>561.47400000000005</v>
      </c>
      <c r="J562" s="1">
        <v>3088.107</v>
      </c>
      <c r="K562" s="1">
        <v>8983.5840000000007</v>
      </c>
      <c r="L562" s="1">
        <v>9264.3209999999999</v>
      </c>
      <c r="M562" s="1">
        <f>SUM(Sueldos[[#This Row],[Salario Base]:[Bono General]])</f>
        <v>51936.345000000001</v>
      </c>
      <c r="N562" s="1">
        <f>SUMPRODUCT(Sueldos[[#This Row],[Salario Base]:[Bono General]]*Porcentajes[])</f>
        <v>2054.9948399999998</v>
      </c>
      <c r="O562" s="1">
        <f>Sueldos[[#This Row],[Aumento Mexicano]]*2</f>
        <v>4109.9896799999997</v>
      </c>
      <c r="P562" s="1">
        <f>IF(Sueldos[[#This Row],[Calificación]]&gt;=4,Sueldos[[#This Row],[Aumento Mexicano]]*2,0)</f>
        <v>0</v>
      </c>
      <c r="Q562" s="1">
        <f>Sueldos[[#This Row],[Sueldo total]]*3</f>
        <v>155809.035</v>
      </c>
      <c r="R562" s="9">
        <f>(43102-Sueldos[[#This Row],[Fecha de Contratación]])/365</f>
        <v>3.0054794520547947</v>
      </c>
      <c r="S562" s="1">
        <f>Sueldos[[#This Row],[Sueldo total]]/30</f>
        <v>1731.2115000000001</v>
      </c>
      <c r="T562" s="1">
        <f>Sueldos[[#This Row],[Salario diario]]*20*Sueldos[[#This Row],[dias del año]]</f>
        <v>104062.4118082192</v>
      </c>
      <c r="U562" s="1">
        <f>Sueldos[[#This Row],[3 meses de sueldo]]+Sueldos[[#This Row],[20 dias por año]]</f>
        <v>259871.44680821919</v>
      </c>
    </row>
    <row r="563" spans="1:21" x14ac:dyDescent="0.3">
      <c r="A563" t="s">
        <v>1404</v>
      </c>
      <c r="B563" t="s">
        <v>926</v>
      </c>
      <c r="C563" t="s">
        <v>48</v>
      </c>
      <c r="D563" s="10">
        <v>42660</v>
      </c>
      <c r="E563" t="s">
        <v>53</v>
      </c>
      <c r="F563">
        <v>2</v>
      </c>
      <c r="G563" s="1">
        <v>93794.400000000009</v>
      </c>
      <c r="H563" s="1">
        <v>6565.6080000000011</v>
      </c>
      <c r="I563" s="1">
        <v>6565.6080000000011</v>
      </c>
      <c r="J563" s="1">
        <v>10317.384000000002</v>
      </c>
      <c r="K563" s="1">
        <v>34703.928</v>
      </c>
      <c r="L563" s="1">
        <v>26262.432000000004</v>
      </c>
      <c r="M563" s="1">
        <f>SUM(Sueldos[[#This Row],[Salario Base]:[Bono General]])</f>
        <v>178209.36000000002</v>
      </c>
      <c r="N563" s="1">
        <f>SUMPRODUCT(Sueldos[[#This Row],[Salario Base]:[Bono General]]*Porcentajes[])</f>
        <v>6865.7500800000007</v>
      </c>
      <c r="O563" s="1">
        <f>Sueldos[[#This Row],[Aumento Mexicano]]*2</f>
        <v>13731.500160000001</v>
      </c>
      <c r="P563" s="1">
        <f>IF(Sueldos[[#This Row],[Calificación]]&gt;=4,Sueldos[[#This Row],[Aumento Mexicano]]*2,0)</f>
        <v>0</v>
      </c>
      <c r="Q563" s="1">
        <f>Sueldos[[#This Row],[Sueldo total]]*3</f>
        <v>534628.08000000007</v>
      </c>
      <c r="R563" s="9">
        <f>(43102-Sueldos[[#This Row],[Fecha de Contratación]])/365</f>
        <v>1.210958904109589</v>
      </c>
      <c r="S563" s="1">
        <f>Sueldos[[#This Row],[Sueldo total]]/30</f>
        <v>5940.3120000000008</v>
      </c>
      <c r="T563" s="1">
        <f>Sueldos[[#This Row],[Salario diario]]*20*Sueldos[[#This Row],[dias del año]]</f>
        <v>143869.47419178084</v>
      </c>
      <c r="U563" s="1">
        <f>Sueldos[[#This Row],[3 meses de sueldo]]+Sueldos[[#This Row],[20 dias por año]]</f>
        <v>678497.55419178098</v>
      </c>
    </row>
    <row r="564" spans="1:21" x14ac:dyDescent="0.3">
      <c r="A564" t="s">
        <v>1405</v>
      </c>
      <c r="B564" t="s">
        <v>909</v>
      </c>
      <c r="C564" t="s">
        <v>177</v>
      </c>
      <c r="D564" s="10">
        <v>42785</v>
      </c>
      <c r="E564" t="s">
        <v>18</v>
      </c>
      <c r="F564">
        <v>4</v>
      </c>
      <c r="G564" s="1">
        <v>12861.2</v>
      </c>
      <c r="H564" s="1">
        <v>771.67200000000003</v>
      </c>
      <c r="I564" s="1">
        <v>1286.1200000000001</v>
      </c>
      <c r="J564" s="1">
        <v>1157.508</v>
      </c>
      <c r="K564" s="1">
        <v>4887.2560000000003</v>
      </c>
      <c r="L564" s="1">
        <v>3472.5240000000003</v>
      </c>
      <c r="M564" s="1">
        <f>SUM(Sueldos[[#This Row],[Salario Base]:[Bono General]])</f>
        <v>24436.280000000002</v>
      </c>
      <c r="N564" s="1">
        <f>SUMPRODUCT(Sueldos[[#This Row],[Salario Base]:[Bono General]]*Porcentajes[])</f>
        <v>931.15088000000003</v>
      </c>
      <c r="O564" s="1">
        <f>Sueldos[[#This Row],[Aumento Mexicano]]*2</f>
        <v>1862.3017600000001</v>
      </c>
      <c r="P564" s="1">
        <f>IF(Sueldos[[#This Row],[Calificación]]&gt;=4,Sueldos[[#This Row],[Aumento Mexicano]]*2,0)</f>
        <v>1862.3017600000001</v>
      </c>
      <c r="Q564" s="1">
        <f>Sueldos[[#This Row],[Sueldo total]]*3</f>
        <v>73308.840000000011</v>
      </c>
      <c r="R564" s="9">
        <f>(43102-Sueldos[[#This Row],[Fecha de Contratación]])/365</f>
        <v>0.86849315068493149</v>
      </c>
      <c r="S564" s="1">
        <f>Sueldos[[#This Row],[Sueldo total]]/30</f>
        <v>814.54266666666672</v>
      </c>
      <c r="T564" s="1">
        <f>Sueldos[[#This Row],[Salario diario]]*20*Sueldos[[#This Row],[dias del año]]</f>
        <v>14148.494538812785</v>
      </c>
      <c r="U564" s="1">
        <f>Sueldos[[#This Row],[3 meses de sueldo]]+Sueldos[[#This Row],[20 dias por año]]</f>
        <v>87457.334538812793</v>
      </c>
    </row>
    <row r="565" spans="1:21" x14ac:dyDescent="0.3">
      <c r="A565" t="s">
        <v>357</v>
      </c>
      <c r="B565" t="s">
        <v>940</v>
      </c>
      <c r="C565" t="s">
        <v>44</v>
      </c>
      <c r="D565" s="10">
        <v>42847</v>
      </c>
      <c r="E565" t="s">
        <v>15</v>
      </c>
      <c r="F565">
        <v>5</v>
      </c>
      <c r="G565" s="1">
        <v>40882.5</v>
      </c>
      <c r="H565" s="1">
        <v>2452.9499999999998</v>
      </c>
      <c r="I565" s="1">
        <v>2452.9499999999998</v>
      </c>
      <c r="J565" s="1">
        <v>817.65</v>
      </c>
      <c r="K565" s="1">
        <v>13900.050000000001</v>
      </c>
      <c r="L565" s="1">
        <v>12264.75</v>
      </c>
      <c r="M565" s="1">
        <f>SUM(Sueldos[[#This Row],[Salario Base]:[Bono General]])</f>
        <v>72770.850000000006</v>
      </c>
      <c r="N565" s="1">
        <f>SUMPRODUCT(Sueldos[[#This Row],[Salario Base]:[Bono General]]*Porcentajes[])</f>
        <v>2788.1864999999998</v>
      </c>
      <c r="O565" s="1">
        <f>Sueldos[[#This Row],[Aumento Mexicano]]*2</f>
        <v>5576.3729999999996</v>
      </c>
      <c r="P565" s="1">
        <f>IF(Sueldos[[#This Row],[Calificación]]&gt;=4,Sueldos[[#This Row],[Aumento Mexicano]]*2,0)</f>
        <v>5576.3729999999996</v>
      </c>
      <c r="Q565" s="1">
        <f>Sueldos[[#This Row],[Sueldo total]]*3</f>
        <v>218312.55000000002</v>
      </c>
      <c r="R565" s="9">
        <f>(43102-Sueldos[[#This Row],[Fecha de Contratación]])/365</f>
        <v>0.69863013698630139</v>
      </c>
      <c r="S565" s="1">
        <f>Sueldos[[#This Row],[Sueldo total]]/30</f>
        <v>2425.6950000000002</v>
      </c>
      <c r="T565" s="1">
        <f>Sueldos[[#This Row],[Salario diario]]*20*Sueldos[[#This Row],[dias del año]]</f>
        <v>33893.272602739729</v>
      </c>
      <c r="U565" s="1">
        <f>Sueldos[[#This Row],[3 meses de sueldo]]+Sueldos[[#This Row],[20 dias por año]]</f>
        <v>252205.82260273973</v>
      </c>
    </row>
    <row r="566" spans="1:21" x14ac:dyDescent="0.3">
      <c r="A566" t="s">
        <v>1406</v>
      </c>
      <c r="B566" t="s">
        <v>883</v>
      </c>
      <c r="C566" t="s">
        <v>79</v>
      </c>
      <c r="D566" s="10">
        <v>41385</v>
      </c>
      <c r="E566" t="s">
        <v>18</v>
      </c>
      <c r="F566">
        <v>2</v>
      </c>
      <c r="G566" s="1">
        <v>8192.7000000000007</v>
      </c>
      <c r="H566" s="1">
        <v>409.63500000000005</v>
      </c>
      <c r="I566" s="1">
        <v>491.56200000000001</v>
      </c>
      <c r="J566" s="1">
        <v>901.19700000000012</v>
      </c>
      <c r="K566" s="1">
        <v>2949.3720000000003</v>
      </c>
      <c r="L566" s="1">
        <v>2457.81</v>
      </c>
      <c r="M566" s="1">
        <f>SUM(Sueldos[[#This Row],[Salario Base]:[Bono General]])</f>
        <v>15402.276</v>
      </c>
      <c r="N566" s="1">
        <f>SUMPRODUCT(Sueldos[[#This Row],[Salario Base]:[Bono General]]*Porcentajes[])</f>
        <v>595.6092900000001</v>
      </c>
      <c r="O566" s="1">
        <f>Sueldos[[#This Row],[Aumento Mexicano]]*2</f>
        <v>1191.2185800000002</v>
      </c>
      <c r="P566" s="1">
        <f>IF(Sueldos[[#This Row],[Calificación]]&gt;=4,Sueldos[[#This Row],[Aumento Mexicano]]*2,0)</f>
        <v>0</v>
      </c>
      <c r="Q566" s="1">
        <f>Sueldos[[#This Row],[Sueldo total]]*3</f>
        <v>46206.828000000001</v>
      </c>
      <c r="R566" s="9">
        <f>(43102-Sueldos[[#This Row],[Fecha de Contratación]])/365</f>
        <v>4.7041095890410958</v>
      </c>
      <c r="S566" s="1">
        <f>Sueldos[[#This Row],[Sueldo total]]/30</f>
        <v>513.40919999999994</v>
      </c>
      <c r="T566" s="1">
        <f>Sueldos[[#This Row],[Salario diario]]*20*Sueldos[[#This Row],[dias del año]]</f>
        <v>48302.662816438351</v>
      </c>
      <c r="U566" s="1">
        <f>Sueldos[[#This Row],[3 meses de sueldo]]+Sueldos[[#This Row],[20 dias por año]]</f>
        <v>94509.490816438352</v>
      </c>
    </row>
    <row r="567" spans="1:21" x14ac:dyDescent="0.3">
      <c r="A567" t="s">
        <v>1407</v>
      </c>
      <c r="B567" t="s">
        <v>898</v>
      </c>
      <c r="C567" t="s">
        <v>144</v>
      </c>
      <c r="D567" s="10">
        <v>42405</v>
      </c>
      <c r="E567" t="s">
        <v>18</v>
      </c>
      <c r="F567">
        <v>2</v>
      </c>
      <c r="G567" s="1">
        <v>10372.5</v>
      </c>
      <c r="H567" s="1">
        <v>518.625</v>
      </c>
      <c r="I567" s="1">
        <v>518.625</v>
      </c>
      <c r="J567" s="1">
        <v>518.625</v>
      </c>
      <c r="K567" s="1">
        <v>2904.3</v>
      </c>
      <c r="L567" s="1">
        <v>3422.9250000000002</v>
      </c>
      <c r="M567" s="1">
        <f>SUM(Sueldos[[#This Row],[Salario Base]:[Bono General]])</f>
        <v>18255.599999999999</v>
      </c>
      <c r="N567" s="1">
        <f>SUMPRODUCT(Sueldos[[#This Row],[Salario Base]:[Bono General]]*Porcentajes[])</f>
        <v>715.7025000000001</v>
      </c>
      <c r="O567" s="1">
        <f>Sueldos[[#This Row],[Aumento Mexicano]]*2</f>
        <v>1431.4050000000002</v>
      </c>
      <c r="P567" s="1">
        <f>IF(Sueldos[[#This Row],[Calificación]]&gt;=4,Sueldos[[#This Row],[Aumento Mexicano]]*2,0)</f>
        <v>0</v>
      </c>
      <c r="Q567" s="1">
        <f>Sueldos[[#This Row],[Sueldo total]]*3</f>
        <v>54766.799999999996</v>
      </c>
      <c r="R567" s="9">
        <f>(43102-Sueldos[[#This Row],[Fecha de Contratación]])/365</f>
        <v>1.9095890410958904</v>
      </c>
      <c r="S567" s="1">
        <f>Sueldos[[#This Row],[Sueldo total]]/30</f>
        <v>608.52</v>
      </c>
      <c r="T567" s="1">
        <f>Sueldos[[#This Row],[Salario diario]]*20*Sueldos[[#This Row],[dias del año]]</f>
        <v>23240.462465753426</v>
      </c>
      <c r="U567" s="1">
        <f>Sueldos[[#This Row],[3 meses de sueldo]]+Sueldos[[#This Row],[20 dias por año]]</f>
        <v>78007.262465753418</v>
      </c>
    </row>
    <row r="568" spans="1:21" x14ac:dyDescent="0.3">
      <c r="A568" t="s">
        <v>1408</v>
      </c>
      <c r="B568" t="s">
        <v>883</v>
      </c>
      <c r="C568" t="s">
        <v>29</v>
      </c>
      <c r="D568" s="10">
        <v>41980</v>
      </c>
      <c r="E568" t="s">
        <v>18</v>
      </c>
      <c r="F568">
        <v>4</v>
      </c>
      <c r="G568" s="1">
        <v>13522.300000000001</v>
      </c>
      <c r="H568" s="1">
        <v>811.33800000000008</v>
      </c>
      <c r="I568" s="1">
        <v>405.66900000000004</v>
      </c>
      <c r="J568" s="1">
        <v>676.11500000000012</v>
      </c>
      <c r="K568" s="1">
        <v>4597.5820000000003</v>
      </c>
      <c r="L568" s="1">
        <v>4327.1360000000004</v>
      </c>
      <c r="M568" s="1">
        <f>SUM(Sueldos[[#This Row],[Salario Base]:[Bono General]])</f>
        <v>24340.14</v>
      </c>
      <c r="N568" s="1">
        <f>SUMPRODUCT(Sueldos[[#This Row],[Salario Base]:[Bono General]]*Porcentajes[])</f>
        <v>945.20877000000007</v>
      </c>
      <c r="O568" s="1">
        <f>Sueldos[[#This Row],[Aumento Mexicano]]*2</f>
        <v>1890.4175400000001</v>
      </c>
      <c r="P568" s="1">
        <f>IF(Sueldos[[#This Row],[Calificación]]&gt;=4,Sueldos[[#This Row],[Aumento Mexicano]]*2,0)</f>
        <v>1890.4175400000001</v>
      </c>
      <c r="Q568" s="1">
        <f>Sueldos[[#This Row],[Sueldo total]]*3</f>
        <v>73020.42</v>
      </c>
      <c r="R568" s="9">
        <f>(43102-Sueldos[[#This Row],[Fecha de Contratación]])/365</f>
        <v>3.0739726027397261</v>
      </c>
      <c r="S568" s="1">
        <f>Sueldos[[#This Row],[Sueldo total]]/30</f>
        <v>811.33799999999997</v>
      </c>
      <c r="T568" s="1">
        <f>Sueldos[[#This Row],[Salario diario]]*20*Sueldos[[#This Row],[dias del año]]</f>
        <v>49880.615671232874</v>
      </c>
      <c r="U568" s="1">
        <f>Sueldos[[#This Row],[3 meses de sueldo]]+Sueldos[[#This Row],[20 dias por año]]</f>
        <v>122901.03567123288</v>
      </c>
    </row>
    <row r="569" spans="1:21" x14ac:dyDescent="0.3">
      <c r="A569" t="s">
        <v>1409</v>
      </c>
      <c r="B569" t="s">
        <v>880</v>
      </c>
      <c r="C569" t="s">
        <v>17</v>
      </c>
      <c r="D569" s="10">
        <v>42284</v>
      </c>
      <c r="E569" t="s">
        <v>18</v>
      </c>
      <c r="F569">
        <v>2</v>
      </c>
      <c r="G569" s="1">
        <v>9600.3000000000011</v>
      </c>
      <c r="H569" s="1">
        <v>672.02100000000019</v>
      </c>
      <c r="I569" s="1">
        <v>864.02700000000004</v>
      </c>
      <c r="J569" s="1">
        <v>864.02700000000004</v>
      </c>
      <c r="K569" s="1">
        <v>2976.0930000000003</v>
      </c>
      <c r="L569" s="1">
        <v>2784.087</v>
      </c>
      <c r="M569" s="1">
        <f>SUM(Sueldos[[#This Row],[Salario Base]:[Bono General]])</f>
        <v>17760.555000000004</v>
      </c>
      <c r="N569" s="1">
        <f>SUMPRODUCT(Sueldos[[#This Row],[Salario Base]:[Bono General]]*Porcentajes[])</f>
        <v>690.26157000000012</v>
      </c>
      <c r="O569" s="1">
        <f>Sueldos[[#This Row],[Aumento Mexicano]]*2</f>
        <v>1380.5231400000002</v>
      </c>
      <c r="P569" s="1">
        <f>IF(Sueldos[[#This Row],[Calificación]]&gt;=4,Sueldos[[#This Row],[Aumento Mexicano]]*2,0)</f>
        <v>0</v>
      </c>
      <c r="Q569" s="1">
        <f>Sueldos[[#This Row],[Sueldo total]]*3</f>
        <v>53281.665000000008</v>
      </c>
      <c r="R569" s="9">
        <f>(43102-Sueldos[[#This Row],[Fecha de Contratación]])/365</f>
        <v>2.2410958904109588</v>
      </c>
      <c r="S569" s="1">
        <f>Sueldos[[#This Row],[Sueldo total]]/30</f>
        <v>592.01850000000013</v>
      </c>
      <c r="T569" s="1">
        <f>Sueldos[[#This Row],[Salario diario]]*20*Sueldos[[#This Row],[dias del año]]</f>
        <v>26535.404547945211</v>
      </c>
      <c r="U569" s="1">
        <f>Sueldos[[#This Row],[3 meses de sueldo]]+Sueldos[[#This Row],[20 dias por año]]</f>
        <v>79817.069547945226</v>
      </c>
    </row>
    <row r="570" spans="1:21" x14ac:dyDescent="0.3">
      <c r="A570" t="s">
        <v>1410</v>
      </c>
      <c r="B570" t="s">
        <v>883</v>
      </c>
      <c r="C570" t="s">
        <v>413</v>
      </c>
      <c r="D570" s="10">
        <v>40822</v>
      </c>
      <c r="E570" t="s">
        <v>18</v>
      </c>
      <c r="F570">
        <v>3</v>
      </c>
      <c r="G570" s="1">
        <v>13920</v>
      </c>
      <c r="H570" s="1">
        <v>974.40000000000009</v>
      </c>
      <c r="I570" s="1">
        <v>696</v>
      </c>
      <c r="J570" s="1">
        <v>139.20000000000002</v>
      </c>
      <c r="K570" s="1">
        <v>5150.3999999999996</v>
      </c>
      <c r="L570" s="1">
        <v>5289.6</v>
      </c>
      <c r="M570" s="1">
        <f>SUM(Sueldos[[#This Row],[Salario Base]:[Bono General]])</f>
        <v>26169.599999999999</v>
      </c>
      <c r="N570" s="1">
        <f>SUMPRODUCT(Sueldos[[#This Row],[Salario Base]:[Bono General]]*Porcentajes[])</f>
        <v>1035.6479999999999</v>
      </c>
      <c r="O570" s="1">
        <f>Sueldos[[#This Row],[Aumento Mexicano]]*2</f>
        <v>2071.2959999999998</v>
      </c>
      <c r="P570" s="1">
        <f>IF(Sueldos[[#This Row],[Calificación]]&gt;=4,Sueldos[[#This Row],[Aumento Mexicano]]*2,0)</f>
        <v>0</v>
      </c>
      <c r="Q570" s="1">
        <f>Sueldos[[#This Row],[Sueldo total]]*3</f>
        <v>78508.799999999988</v>
      </c>
      <c r="R570" s="9">
        <f>(43102-Sueldos[[#This Row],[Fecha de Contratación]])/365</f>
        <v>6.2465753424657535</v>
      </c>
      <c r="S570" s="1">
        <f>Sueldos[[#This Row],[Sueldo total]]/30</f>
        <v>872.31999999999994</v>
      </c>
      <c r="T570" s="1">
        <f>Sueldos[[#This Row],[Salario diario]]*20*Sueldos[[#This Row],[dias del año]]</f>
        <v>108980.2520547945</v>
      </c>
      <c r="U570" s="1">
        <f>Sueldos[[#This Row],[3 meses de sueldo]]+Sueldos[[#This Row],[20 dias por año]]</f>
        <v>187489.05205479451</v>
      </c>
    </row>
    <row r="571" spans="1:21" x14ac:dyDescent="0.3">
      <c r="A571" t="s">
        <v>1411</v>
      </c>
      <c r="B571" t="s">
        <v>880</v>
      </c>
      <c r="C571" t="s">
        <v>29</v>
      </c>
      <c r="D571" s="10">
        <v>43014</v>
      </c>
      <c r="E571" t="s">
        <v>18</v>
      </c>
      <c r="F571">
        <v>2</v>
      </c>
      <c r="G571" s="1">
        <v>9448.2000000000007</v>
      </c>
      <c r="H571" s="1">
        <v>944.82000000000016</v>
      </c>
      <c r="I571" s="1">
        <v>1417.23</v>
      </c>
      <c r="J571" s="1">
        <v>283.44600000000003</v>
      </c>
      <c r="K571" s="1">
        <v>3590.3160000000003</v>
      </c>
      <c r="L571" s="1">
        <v>3306.87</v>
      </c>
      <c r="M571" s="1">
        <f>SUM(Sueldos[[#This Row],[Salario Base]:[Bono General]])</f>
        <v>18990.882000000001</v>
      </c>
      <c r="N571" s="1">
        <f>SUMPRODUCT(Sueldos[[#This Row],[Salario Base]:[Bono General]]*Porcentajes[])</f>
        <v>750.18708000000015</v>
      </c>
      <c r="O571" s="1">
        <f>Sueldos[[#This Row],[Aumento Mexicano]]*2</f>
        <v>1500.3741600000003</v>
      </c>
      <c r="P571" s="1">
        <f>IF(Sueldos[[#This Row],[Calificación]]&gt;=4,Sueldos[[#This Row],[Aumento Mexicano]]*2,0)</f>
        <v>0</v>
      </c>
      <c r="Q571" s="1">
        <f>Sueldos[[#This Row],[Sueldo total]]*3</f>
        <v>56972.646000000008</v>
      </c>
      <c r="R571" s="9">
        <f>(43102-Sueldos[[#This Row],[Fecha de Contratación]])/365</f>
        <v>0.24109589041095891</v>
      </c>
      <c r="S571" s="1">
        <f>Sueldos[[#This Row],[Sueldo total]]/30</f>
        <v>633.02940000000001</v>
      </c>
      <c r="T571" s="1">
        <f>Sueldos[[#This Row],[Salario diario]]*20*Sueldos[[#This Row],[dias del año]]</f>
        <v>3052.4157369863015</v>
      </c>
      <c r="U571" s="1">
        <f>Sueldos[[#This Row],[3 meses de sueldo]]+Sueldos[[#This Row],[20 dias por año]]</f>
        <v>60025.06173698631</v>
      </c>
    </row>
    <row r="572" spans="1:21" x14ac:dyDescent="0.3">
      <c r="A572" t="s">
        <v>1412</v>
      </c>
      <c r="B572" t="s">
        <v>909</v>
      </c>
      <c r="C572" t="s">
        <v>84</v>
      </c>
      <c r="D572" s="10">
        <v>41331</v>
      </c>
      <c r="E572" t="s">
        <v>18</v>
      </c>
      <c r="F572">
        <v>3</v>
      </c>
      <c r="G572" s="1">
        <v>11500</v>
      </c>
      <c r="H572" s="1">
        <v>1150</v>
      </c>
      <c r="I572" s="1">
        <v>345</v>
      </c>
      <c r="J572" s="1">
        <v>1150</v>
      </c>
      <c r="K572" s="1">
        <v>3105</v>
      </c>
      <c r="L572" s="1">
        <v>4024.9999999999995</v>
      </c>
      <c r="M572" s="1">
        <f>SUM(Sueldos[[#This Row],[Salario Base]:[Bono General]])</f>
        <v>21275</v>
      </c>
      <c r="N572" s="1">
        <f>SUMPRODUCT(Sueldos[[#This Row],[Salario Base]:[Bono General]]*Porcentajes[])</f>
        <v>860.2</v>
      </c>
      <c r="O572" s="1">
        <f>Sueldos[[#This Row],[Aumento Mexicano]]*2</f>
        <v>1720.4</v>
      </c>
      <c r="P572" s="1">
        <f>IF(Sueldos[[#This Row],[Calificación]]&gt;=4,Sueldos[[#This Row],[Aumento Mexicano]]*2,0)</f>
        <v>0</v>
      </c>
      <c r="Q572" s="1">
        <f>Sueldos[[#This Row],[Sueldo total]]*3</f>
        <v>63825</v>
      </c>
      <c r="R572" s="9">
        <f>(43102-Sueldos[[#This Row],[Fecha de Contratación]])/365</f>
        <v>4.8520547945205479</v>
      </c>
      <c r="S572" s="1">
        <f>Sueldos[[#This Row],[Sueldo total]]/30</f>
        <v>709.16666666666663</v>
      </c>
      <c r="T572" s="1">
        <f>Sueldos[[#This Row],[Salario diario]]*20*Sueldos[[#This Row],[dias del año]]</f>
        <v>68818.310502283101</v>
      </c>
      <c r="U572" s="1">
        <f>Sueldos[[#This Row],[3 meses de sueldo]]+Sueldos[[#This Row],[20 dias por año]]</f>
        <v>132643.3105022831</v>
      </c>
    </row>
    <row r="573" spans="1:21" x14ac:dyDescent="0.3">
      <c r="A573" t="s">
        <v>194</v>
      </c>
      <c r="B573" t="s">
        <v>880</v>
      </c>
      <c r="C573" t="s">
        <v>119</v>
      </c>
      <c r="D573" s="10">
        <v>42263</v>
      </c>
      <c r="E573" t="s">
        <v>27</v>
      </c>
      <c r="F573">
        <v>3</v>
      </c>
      <c r="G573" s="1">
        <v>16337</v>
      </c>
      <c r="H573" s="1">
        <v>1306.96</v>
      </c>
      <c r="I573" s="1">
        <v>816.85</v>
      </c>
      <c r="J573" s="1">
        <v>326.74</v>
      </c>
      <c r="K573" s="1">
        <v>5391.21</v>
      </c>
      <c r="L573" s="1">
        <v>5064.47</v>
      </c>
      <c r="M573" s="1">
        <f>SUM(Sueldos[[#This Row],[Salario Base]:[Bono General]])</f>
        <v>29243.23</v>
      </c>
      <c r="N573" s="1">
        <f>SUMPRODUCT(Sueldos[[#This Row],[Salario Base]:[Bono General]]*Porcentajes[])</f>
        <v>1133.7878000000001</v>
      </c>
      <c r="O573" s="1">
        <f>Sueldos[[#This Row],[Aumento Mexicano]]*2</f>
        <v>2267.5756000000001</v>
      </c>
      <c r="P573" s="1">
        <f>IF(Sueldos[[#This Row],[Calificación]]&gt;=4,Sueldos[[#This Row],[Aumento Mexicano]]*2,0)</f>
        <v>0</v>
      </c>
      <c r="Q573" s="1">
        <f>Sueldos[[#This Row],[Sueldo total]]*3</f>
        <v>87729.69</v>
      </c>
      <c r="R573" s="9">
        <f>(43102-Sueldos[[#This Row],[Fecha de Contratación]])/365</f>
        <v>2.2986301369863016</v>
      </c>
      <c r="S573" s="1">
        <f>Sueldos[[#This Row],[Sueldo total]]/30</f>
        <v>974.77433333333329</v>
      </c>
      <c r="T573" s="1">
        <f>Sueldos[[#This Row],[Salario diario]]*20*Sueldos[[#This Row],[dias del año]]</f>
        <v>44812.91318721461</v>
      </c>
      <c r="U573" s="1">
        <f>Sueldos[[#This Row],[3 meses de sueldo]]+Sueldos[[#This Row],[20 dias por año]]</f>
        <v>132542.60318721461</v>
      </c>
    </row>
    <row r="574" spans="1:21" x14ac:dyDescent="0.3">
      <c r="A574" t="s">
        <v>1413</v>
      </c>
      <c r="B574" t="s">
        <v>940</v>
      </c>
      <c r="C574" t="s">
        <v>29</v>
      </c>
      <c r="D574" s="10">
        <v>40802</v>
      </c>
      <c r="E574" t="s">
        <v>18</v>
      </c>
      <c r="F574">
        <v>2</v>
      </c>
      <c r="G574" s="1">
        <v>12348.9</v>
      </c>
      <c r="H574" s="1">
        <v>1111.4009999999998</v>
      </c>
      <c r="I574" s="1">
        <v>1234.8900000000001</v>
      </c>
      <c r="J574" s="1">
        <v>740.93399999999997</v>
      </c>
      <c r="K574" s="1">
        <v>4692.5820000000003</v>
      </c>
      <c r="L574" s="1">
        <v>4816.0709999999999</v>
      </c>
      <c r="M574" s="1">
        <f>SUM(Sueldos[[#This Row],[Salario Base]:[Bono General]])</f>
        <v>24944.777999999998</v>
      </c>
      <c r="N574" s="1">
        <f>SUMPRODUCT(Sueldos[[#This Row],[Salario Base]:[Bono General]]*Porcentajes[])</f>
        <v>1001.4957899999999</v>
      </c>
      <c r="O574" s="1">
        <f>Sueldos[[#This Row],[Aumento Mexicano]]*2</f>
        <v>2002.9915799999999</v>
      </c>
      <c r="P574" s="1">
        <f>IF(Sueldos[[#This Row],[Calificación]]&gt;=4,Sueldos[[#This Row],[Aumento Mexicano]]*2,0)</f>
        <v>0</v>
      </c>
      <c r="Q574" s="1">
        <f>Sueldos[[#This Row],[Sueldo total]]*3</f>
        <v>74834.334000000003</v>
      </c>
      <c r="R574" s="9">
        <f>(43102-Sueldos[[#This Row],[Fecha de Contratación]])/365</f>
        <v>6.3013698630136989</v>
      </c>
      <c r="S574" s="1">
        <f>Sueldos[[#This Row],[Sueldo total]]/30</f>
        <v>831.49259999999992</v>
      </c>
      <c r="T574" s="1">
        <f>Sueldos[[#This Row],[Salario diario]]*20*Sueldos[[#This Row],[dias del año]]</f>
        <v>104790.84821917808</v>
      </c>
      <c r="U574" s="1">
        <f>Sueldos[[#This Row],[3 meses de sueldo]]+Sueldos[[#This Row],[20 dias por año]]</f>
        <v>179625.18221917807</v>
      </c>
    </row>
    <row r="575" spans="1:21" x14ac:dyDescent="0.3">
      <c r="A575" t="s">
        <v>1414</v>
      </c>
      <c r="B575" t="s">
        <v>880</v>
      </c>
      <c r="C575" t="s">
        <v>353</v>
      </c>
      <c r="D575" s="10">
        <v>40534</v>
      </c>
      <c r="E575" t="s">
        <v>18</v>
      </c>
      <c r="F575">
        <v>2</v>
      </c>
      <c r="G575" s="1">
        <v>9047.7000000000007</v>
      </c>
      <c r="H575" s="1">
        <v>904.7700000000001</v>
      </c>
      <c r="I575" s="1">
        <v>904.7700000000001</v>
      </c>
      <c r="J575" s="1">
        <v>995.24700000000007</v>
      </c>
      <c r="K575" s="1">
        <v>3347.6490000000003</v>
      </c>
      <c r="L575" s="1">
        <v>2895.2640000000001</v>
      </c>
      <c r="M575" s="1">
        <f>SUM(Sueldos[[#This Row],[Salario Base]:[Bono General]])</f>
        <v>18095.400000000001</v>
      </c>
      <c r="N575" s="1">
        <f>SUMPRODUCT(Sueldos[[#This Row],[Salario Base]:[Bono General]]*Porcentajes[])</f>
        <v>714.76830000000018</v>
      </c>
      <c r="O575" s="1">
        <f>Sueldos[[#This Row],[Aumento Mexicano]]*2</f>
        <v>1429.5366000000004</v>
      </c>
      <c r="P575" s="1">
        <f>IF(Sueldos[[#This Row],[Calificación]]&gt;=4,Sueldos[[#This Row],[Aumento Mexicano]]*2,0)</f>
        <v>0</v>
      </c>
      <c r="Q575" s="1">
        <f>Sueldos[[#This Row],[Sueldo total]]*3</f>
        <v>54286.200000000004</v>
      </c>
      <c r="R575" s="9">
        <f>(43102-Sueldos[[#This Row],[Fecha de Contratación]])/365</f>
        <v>7.0356164383561648</v>
      </c>
      <c r="S575" s="1">
        <f>Sueldos[[#This Row],[Sueldo total]]/30</f>
        <v>603.18000000000006</v>
      </c>
      <c r="T575" s="1">
        <f>Sueldos[[#This Row],[Salario diario]]*20*Sueldos[[#This Row],[dias del año]]</f>
        <v>84874.862465753438</v>
      </c>
      <c r="U575" s="1">
        <f>Sueldos[[#This Row],[3 meses de sueldo]]+Sueldos[[#This Row],[20 dias por año]]</f>
        <v>139161.06246575344</v>
      </c>
    </row>
    <row r="576" spans="1:21" x14ac:dyDescent="0.3">
      <c r="A576" t="s">
        <v>1415</v>
      </c>
      <c r="B576" t="s">
        <v>898</v>
      </c>
      <c r="C576" t="s">
        <v>601</v>
      </c>
      <c r="D576" s="10">
        <v>42896</v>
      </c>
      <c r="E576" t="s">
        <v>50</v>
      </c>
      <c r="F576">
        <v>2</v>
      </c>
      <c r="G576" s="1">
        <v>33094.800000000003</v>
      </c>
      <c r="H576" s="1">
        <v>3309.4800000000005</v>
      </c>
      <c r="I576" s="1">
        <v>3971.3760000000002</v>
      </c>
      <c r="J576" s="1">
        <v>4964.22</v>
      </c>
      <c r="K576" s="1">
        <v>10590.336000000001</v>
      </c>
      <c r="L576" s="1">
        <v>10259.388000000001</v>
      </c>
      <c r="M576" s="1">
        <f>SUM(Sueldos[[#This Row],[Salario Base]:[Bono General]])</f>
        <v>66189.600000000006</v>
      </c>
      <c r="N576" s="1">
        <f>SUMPRODUCT(Sueldos[[#This Row],[Salario Base]:[Bono General]]*Porcentajes[])</f>
        <v>2634.3460800000003</v>
      </c>
      <c r="O576" s="1">
        <f>Sueldos[[#This Row],[Aumento Mexicano]]*2</f>
        <v>5268.6921600000005</v>
      </c>
      <c r="P576" s="1">
        <f>IF(Sueldos[[#This Row],[Calificación]]&gt;=4,Sueldos[[#This Row],[Aumento Mexicano]]*2,0)</f>
        <v>0</v>
      </c>
      <c r="Q576" s="1">
        <f>Sueldos[[#This Row],[Sueldo total]]*3</f>
        <v>198568.80000000002</v>
      </c>
      <c r="R576" s="9">
        <f>(43102-Sueldos[[#This Row],[Fecha de Contratación]])/365</f>
        <v>0.56438356164383563</v>
      </c>
      <c r="S576" s="1">
        <f>Sueldos[[#This Row],[Sueldo total]]/30</f>
        <v>2206.3200000000002</v>
      </c>
      <c r="T576" s="1">
        <f>Sueldos[[#This Row],[Salario diario]]*20*Sueldos[[#This Row],[dias del año]]</f>
        <v>24904.214794520551</v>
      </c>
      <c r="U576" s="1">
        <f>Sueldos[[#This Row],[3 meses de sueldo]]+Sueldos[[#This Row],[20 dias por año]]</f>
        <v>223473.01479452057</v>
      </c>
    </row>
    <row r="577" spans="1:21" x14ac:dyDescent="0.3">
      <c r="A577" t="s">
        <v>1416</v>
      </c>
      <c r="B577" t="s">
        <v>883</v>
      </c>
      <c r="C577" t="s">
        <v>14</v>
      </c>
      <c r="D577" s="10">
        <v>41892</v>
      </c>
      <c r="E577" t="s">
        <v>18</v>
      </c>
      <c r="F577">
        <v>4</v>
      </c>
      <c r="G577" s="1">
        <v>11346.500000000002</v>
      </c>
      <c r="H577" s="1">
        <v>1021.1850000000002</v>
      </c>
      <c r="I577" s="1">
        <v>226.93000000000004</v>
      </c>
      <c r="J577" s="1">
        <v>340.39500000000004</v>
      </c>
      <c r="K577" s="1">
        <v>4084.7400000000007</v>
      </c>
      <c r="L577" s="1">
        <v>3744.3450000000007</v>
      </c>
      <c r="M577" s="1">
        <f>SUM(Sueldos[[#This Row],[Salario Base]:[Bono General]])</f>
        <v>20764.095000000005</v>
      </c>
      <c r="N577" s="1">
        <f>SUMPRODUCT(Sueldos[[#This Row],[Salario Base]:[Bono General]]*Porcentajes[])</f>
        <v>812.40940000000001</v>
      </c>
      <c r="O577" s="1">
        <f>Sueldos[[#This Row],[Aumento Mexicano]]*2</f>
        <v>1624.8188</v>
      </c>
      <c r="P577" s="1">
        <f>IF(Sueldos[[#This Row],[Calificación]]&gt;=4,Sueldos[[#This Row],[Aumento Mexicano]]*2,0)</f>
        <v>1624.8188</v>
      </c>
      <c r="Q577" s="1">
        <f>Sueldos[[#This Row],[Sueldo total]]*3</f>
        <v>62292.285000000018</v>
      </c>
      <c r="R577" s="9">
        <f>(43102-Sueldos[[#This Row],[Fecha de Contratación]])/365</f>
        <v>3.3150684931506849</v>
      </c>
      <c r="S577" s="1">
        <f>Sueldos[[#This Row],[Sueldo total]]/30</f>
        <v>692.13650000000018</v>
      </c>
      <c r="T577" s="1">
        <f>Sueldos[[#This Row],[Salario diario]]*20*Sueldos[[#This Row],[dias del año]]</f>
        <v>45889.598082191791</v>
      </c>
      <c r="U577" s="1">
        <f>Sueldos[[#This Row],[3 meses de sueldo]]+Sueldos[[#This Row],[20 dias por año]]</f>
        <v>108181.88308219181</v>
      </c>
    </row>
    <row r="578" spans="1:21" x14ac:dyDescent="0.3">
      <c r="A578" t="s">
        <v>1417</v>
      </c>
      <c r="B578" t="s">
        <v>898</v>
      </c>
      <c r="C578" t="s">
        <v>38</v>
      </c>
      <c r="D578" s="10">
        <v>41243</v>
      </c>
      <c r="E578" t="s">
        <v>15</v>
      </c>
      <c r="F578">
        <v>4</v>
      </c>
      <c r="G578" s="1">
        <v>23752.300000000003</v>
      </c>
      <c r="H578" s="1">
        <v>1662.6610000000003</v>
      </c>
      <c r="I578" s="1">
        <v>1425.1380000000001</v>
      </c>
      <c r="J578" s="1">
        <v>3087.7990000000004</v>
      </c>
      <c r="K578" s="1">
        <v>6413.121000000001</v>
      </c>
      <c r="L578" s="1">
        <v>9500.9200000000019</v>
      </c>
      <c r="M578" s="1">
        <f>SUM(Sueldos[[#This Row],[Salario Base]:[Bono General]])</f>
        <v>45841.938999999998</v>
      </c>
      <c r="N578" s="1">
        <f>SUMPRODUCT(Sueldos[[#This Row],[Salario Base]:[Bono General]]*Porcentajes[])</f>
        <v>1881.1821600000003</v>
      </c>
      <c r="O578" s="1">
        <f>Sueldos[[#This Row],[Aumento Mexicano]]*2</f>
        <v>3762.3643200000006</v>
      </c>
      <c r="P578" s="1">
        <f>IF(Sueldos[[#This Row],[Calificación]]&gt;=4,Sueldos[[#This Row],[Aumento Mexicano]]*2,0)</f>
        <v>3762.3643200000006</v>
      </c>
      <c r="Q578" s="1">
        <f>Sueldos[[#This Row],[Sueldo total]]*3</f>
        <v>137525.81699999998</v>
      </c>
      <c r="R578" s="9">
        <f>(43102-Sueldos[[#This Row],[Fecha de Contratación]])/365</f>
        <v>5.0931506849315067</v>
      </c>
      <c r="S578" s="1">
        <f>Sueldos[[#This Row],[Sueldo total]]/30</f>
        <v>1528.0646333333332</v>
      </c>
      <c r="T578" s="1">
        <f>Sueldos[[#This Row],[Salario diario]]*20*Sueldos[[#This Row],[dias del año]]</f>
        <v>155653.26867762554</v>
      </c>
      <c r="U578" s="1">
        <f>Sueldos[[#This Row],[3 meses de sueldo]]+Sueldos[[#This Row],[20 dias por año]]</f>
        <v>293179.0856776255</v>
      </c>
    </row>
    <row r="579" spans="1:21" x14ac:dyDescent="0.3">
      <c r="A579" t="s">
        <v>1418</v>
      </c>
      <c r="B579" t="s">
        <v>926</v>
      </c>
      <c r="C579" t="s">
        <v>330</v>
      </c>
      <c r="D579" s="10">
        <v>42311</v>
      </c>
      <c r="E579" t="s">
        <v>18</v>
      </c>
      <c r="F579">
        <v>4</v>
      </c>
      <c r="G579" s="1">
        <v>16065.500000000002</v>
      </c>
      <c r="H579" s="1">
        <v>963.93000000000006</v>
      </c>
      <c r="I579" s="1">
        <v>160.65500000000003</v>
      </c>
      <c r="J579" s="1">
        <v>963.93000000000006</v>
      </c>
      <c r="K579" s="1">
        <v>4177.0300000000007</v>
      </c>
      <c r="L579" s="1">
        <v>5462.2700000000013</v>
      </c>
      <c r="M579" s="1">
        <f>SUM(Sueldos[[#This Row],[Salario Base]:[Bono General]])</f>
        <v>27793.314999999999</v>
      </c>
      <c r="N579" s="1">
        <f>SUMPRODUCT(Sueldos[[#This Row],[Salario Base]:[Bono General]]*Porcentajes[])</f>
        <v>1102.0933000000002</v>
      </c>
      <c r="O579" s="1">
        <f>Sueldos[[#This Row],[Aumento Mexicano]]*2</f>
        <v>2204.1866000000005</v>
      </c>
      <c r="P579" s="1">
        <f>IF(Sueldos[[#This Row],[Calificación]]&gt;=4,Sueldos[[#This Row],[Aumento Mexicano]]*2,0)</f>
        <v>2204.1866000000005</v>
      </c>
      <c r="Q579" s="1">
        <f>Sueldos[[#This Row],[Sueldo total]]*3</f>
        <v>83379.944999999992</v>
      </c>
      <c r="R579" s="9">
        <f>(43102-Sueldos[[#This Row],[Fecha de Contratación]])/365</f>
        <v>2.1671232876712327</v>
      </c>
      <c r="S579" s="1">
        <f>Sueldos[[#This Row],[Sueldo total]]/30</f>
        <v>926.44383333333326</v>
      </c>
      <c r="T579" s="1">
        <f>Sueldos[[#This Row],[Salario diario]]*20*Sueldos[[#This Row],[dias del año]]</f>
        <v>40154.360118721452</v>
      </c>
      <c r="U579" s="1">
        <f>Sueldos[[#This Row],[3 meses de sueldo]]+Sueldos[[#This Row],[20 dias por año]]</f>
        <v>123534.30511872144</v>
      </c>
    </row>
    <row r="580" spans="1:21" x14ac:dyDescent="0.3">
      <c r="A580" t="s">
        <v>1419</v>
      </c>
      <c r="B580" t="s">
        <v>883</v>
      </c>
      <c r="C580" t="s">
        <v>601</v>
      </c>
      <c r="D580" s="10">
        <v>42486</v>
      </c>
      <c r="E580" t="s">
        <v>15</v>
      </c>
      <c r="F580">
        <v>3</v>
      </c>
      <c r="G580" s="1">
        <v>32775</v>
      </c>
      <c r="H580" s="1">
        <v>2622</v>
      </c>
      <c r="I580" s="1">
        <v>327.75</v>
      </c>
      <c r="J580" s="1">
        <v>2622</v>
      </c>
      <c r="K580" s="1">
        <v>9832.5</v>
      </c>
      <c r="L580" s="1">
        <v>12454.5</v>
      </c>
      <c r="M580" s="1">
        <f>SUM(Sueldos[[#This Row],[Salario Base]:[Bono General]])</f>
        <v>60633.75</v>
      </c>
      <c r="N580" s="1">
        <f>SUMPRODUCT(Sueldos[[#This Row],[Salario Base]:[Bono General]]*Porcentajes[])</f>
        <v>2451.5699999999997</v>
      </c>
      <c r="O580" s="1">
        <f>Sueldos[[#This Row],[Aumento Mexicano]]*2</f>
        <v>4903.1399999999994</v>
      </c>
      <c r="P580" s="1">
        <f>IF(Sueldos[[#This Row],[Calificación]]&gt;=4,Sueldos[[#This Row],[Aumento Mexicano]]*2,0)</f>
        <v>0</v>
      </c>
      <c r="Q580" s="1">
        <f>Sueldos[[#This Row],[Sueldo total]]*3</f>
        <v>181901.25</v>
      </c>
      <c r="R580" s="9">
        <f>(43102-Sueldos[[#This Row],[Fecha de Contratación]])/365</f>
        <v>1.6876712328767123</v>
      </c>
      <c r="S580" s="1">
        <f>Sueldos[[#This Row],[Sueldo total]]/30</f>
        <v>2021.125</v>
      </c>
      <c r="T580" s="1">
        <f>Sueldos[[#This Row],[Salario diario]]*20*Sueldos[[#This Row],[dias del año]]</f>
        <v>68219.890410958906</v>
      </c>
      <c r="U580" s="1">
        <f>Sueldos[[#This Row],[3 meses de sueldo]]+Sueldos[[#This Row],[20 dias por año]]</f>
        <v>250121.14041095891</v>
      </c>
    </row>
    <row r="581" spans="1:21" x14ac:dyDescent="0.3">
      <c r="A581" t="s">
        <v>1420</v>
      </c>
      <c r="B581" t="s">
        <v>880</v>
      </c>
      <c r="C581" t="s">
        <v>312</v>
      </c>
      <c r="D581" s="10">
        <v>41218</v>
      </c>
      <c r="E581" t="s">
        <v>53</v>
      </c>
      <c r="F581">
        <v>3</v>
      </c>
      <c r="G581" s="1">
        <v>102235</v>
      </c>
      <c r="H581" s="1">
        <v>9201.15</v>
      </c>
      <c r="I581" s="1">
        <v>12268.199999999999</v>
      </c>
      <c r="J581" s="1">
        <v>14312.900000000001</v>
      </c>
      <c r="K581" s="1">
        <v>36804.6</v>
      </c>
      <c r="L581" s="1">
        <v>34759.9</v>
      </c>
      <c r="M581" s="1">
        <f>SUM(Sueldos[[#This Row],[Salario Base]:[Bono General]])</f>
        <v>209581.75</v>
      </c>
      <c r="N581" s="1">
        <f>SUMPRODUCT(Sueldos[[#This Row],[Salario Base]:[Bono General]]*Porcentajes[])</f>
        <v>8362.8230000000003</v>
      </c>
      <c r="O581" s="1">
        <f>Sueldos[[#This Row],[Aumento Mexicano]]*2</f>
        <v>16725.646000000001</v>
      </c>
      <c r="P581" s="1">
        <f>IF(Sueldos[[#This Row],[Calificación]]&gt;=4,Sueldos[[#This Row],[Aumento Mexicano]]*2,0)</f>
        <v>0</v>
      </c>
      <c r="Q581" s="1">
        <f>Sueldos[[#This Row],[Sueldo total]]*3</f>
        <v>628745.25</v>
      </c>
      <c r="R581" s="9">
        <f>(43102-Sueldos[[#This Row],[Fecha de Contratación]])/365</f>
        <v>5.161643835616438</v>
      </c>
      <c r="S581" s="1">
        <f>Sueldos[[#This Row],[Sueldo total]]/30</f>
        <v>6986.0583333333334</v>
      </c>
      <c r="T581" s="1">
        <f>Sueldos[[#This Row],[Salario diario]]*20*Sueldos[[#This Row],[dias del año]]</f>
        <v>721190.89863013686</v>
      </c>
      <c r="U581" s="1">
        <f>Sueldos[[#This Row],[3 meses de sueldo]]+Sueldos[[#This Row],[20 dias por año]]</f>
        <v>1349936.1486301369</v>
      </c>
    </row>
    <row r="582" spans="1:21" x14ac:dyDescent="0.3">
      <c r="A582" t="s">
        <v>1421</v>
      </c>
      <c r="B582" t="s">
        <v>883</v>
      </c>
      <c r="C582" t="s">
        <v>71</v>
      </c>
      <c r="D582" s="10">
        <v>42800</v>
      </c>
      <c r="E582" t="s">
        <v>27</v>
      </c>
      <c r="F582">
        <v>3</v>
      </c>
      <c r="G582" s="1">
        <v>14555</v>
      </c>
      <c r="H582" s="1">
        <v>1309.95</v>
      </c>
      <c r="I582" s="1">
        <v>291.10000000000002</v>
      </c>
      <c r="J582" s="1">
        <v>2037.7000000000003</v>
      </c>
      <c r="K582" s="1">
        <v>4366.5</v>
      </c>
      <c r="L582" s="1">
        <v>4948.7000000000007</v>
      </c>
      <c r="M582" s="1">
        <f>SUM(Sueldos[[#This Row],[Salario Base]:[Bono General]])</f>
        <v>27508.95</v>
      </c>
      <c r="N582" s="1">
        <f>SUMPRODUCT(Sueldos[[#This Row],[Salario Base]:[Bono General]]*Porcentajes[])</f>
        <v>1106.18</v>
      </c>
      <c r="O582" s="1">
        <f>Sueldos[[#This Row],[Aumento Mexicano]]*2</f>
        <v>2212.36</v>
      </c>
      <c r="P582" s="1">
        <f>IF(Sueldos[[#This Row],[Calificación]]&gt;=4,Sueldos[[#This Row],[Aumento Mexicano]]*2,0)</f>
        <v>0</v>
      </c>
      <c r="Q582" s="1">
        <f>Sueldos[[#This Row],[Sueldo total]]*3</f>
        <v>82526.850000000006</v>
      </c>
      <c r="R582" s="9">
        <f>(43102-Sueldos[[#This Row],[Fecha de Contratación]])/365</f>
        <v>0.82739726027397265</v>
      </c>
      <c r="S582" s="1">
        <f>Sueldos[[#This Row],[Sueldo total]]/30</f>
        <v>916.96500000000003</v>
      </c>
      <c r="T582" s="1">
        <f>Sueldos[[#This Row],[Salario diario]]*20*Sueldos[[#This Row],[dias del año]]</f>
        <v>15173.886575342465</v>
      </c>
      <c r="U582" s="1">
        <f>Sueldos[[#This Row],[3 meses de sueldo]]+Sueldos[[#This Row],[20 dias por año]]</f>
        <v>97700.736575342467</v>
      </c>
    </row>
    <row r="583" spans="1:21" x14ac:dyDescent="0.3">
      <c r="A583" t="s">
        <v>1422</v>
      </c>
      <c r="B583" t="s">
        <v>898</v>
      </c>
      <c r="C583" t="s">
        <v>146</v>
      </c>
      <c r="D583" s="10">
        <v>40961</v>
      </c>
      <c r="E583" t="s">
        <v>18</v>
      </c>
      <c r="F583">
        <v>3</v>
      </c>
      <c r="G583" s="1">
        <v>10722</v>
      </c>
      <c r="H583" s="1">
        <v>750.54000000000008</v>
      </c>
      <c r="I583" s="1">
        <v>1179.42</v>
      </c>
      <c r="J583" s="1">
        <v>1286.6399999999999</v>
      </c>
      <c r="K583" s="1">
        <v>2894.94</v>
      </c>
      <c r="L583" s="1">
        <v>2894.94</v>
      </c>
      <c r="M583" s="1">
        <f>SUM(Sueldos[[#This Row],[Salario Base]:[Bono General]])</f>
        <v>19728.48</v>
      </c>
      <c r="N583" s="1">
        <f>SUMPRODUCT(Sueldos[[#This Row],[Salario Base]:[Bono General]]*Porcentajes[])</f>
        <v>767.6952</v>
      </c>
      <c r="O583" s="1">
        <f>Sueldos[[#This Row],[Aumento Mexicano]]*2</f>
        <v>1535.3904</v>
      </c>
      <c r="P583" s="1">
        <f>IF(Sueldos[[#This Row],[Calificación]]&gt;=4,Sueldos[[#This Row],[Aumento Mexicano]]*2,0)</f>
        <v>0</v>
      </c>
      <c r="Q583" s="1">
        <f>Sueldos[[#This Row],[Sueldo total]]*3</f>
        <v>59185.440000000002</v>
      </c>
      <c r="R583" s="9">
        <f>(43102-Sueldos[[#This Row],[Fecha de Contratación]])/365</f>
        <v>5.8657534246575347</v>
      </c>
      <c r="S583" s="1">
        <f>Sueldos[[#This Row],[Sueldo total]]/30</f>
        <v>657.61599999999999</v>
      </c>
      <c r="T583" s="1">
        <f>Sueldos[[#This Row],[Salario diario]]*20*Sueldos[[#This Row],[dias del año]]</f>
        <v>77148.266082191782</v>
      </c>
      <c r="U583" s="1">
        <f>Sueldos[[#This Row],[3 meses de sueldo]]+Sueldos[[#This Row],[20 dias por año]]</f>
        <v>136333.70608219178</v>
      </c>
    </row>
    <row r="584" spans="1:21" x14ac:dyDescent="0.3">
      <c r="A584" t="s">
        <v>1423</v>
      </c>
      <c r="B584" t="s">
        <v>895</v>
      </c>
      <c r="C584" t="s">
        <v>449</v>
      </c>
      <c r="D584" s="10">
        <v>40969</v>
      </c>
      <c r="E584" t="s">
        <v>15</v>
      </c>
      <c r="F584">
        <v>3</v>
      </c>
      <c r="G584" s="1">
        <v>24851</v>
      </c>
      <c r="H584" s="1">
        <v>1739.5700000000002</v>
      </c>
      <c r="I584" s="1">
        <v>2485.1000000000004</v>
      </c>
      <c r="J584" s="1">
        <v>2236.5899999999997</v>
      </c>
      <c r="K584" s="1">
        <v>9691.8900000000012</v>
      </c>
      <c r="L584" s="1">
        <v>8697.8499999999985</v>
      </c>
      <c r="M584" s="1">
        <f>SUM(Sueldos[[#This Row],[Salario Base]:[Bono General]])</f>
        <v>49702</v>
      </c>
      <c r="N584" s="1">
        <f>SUMPRODUCT(Sueldos[[#This Row],[Salario Base]:[Bono General]]*Porcentajes[])</f>
        <v>1960.7438999999999</v>
      </c>
      <c r="O584" s="1">
        <f>Sueldos[[#This Row],[Aumento Mexicano]]*2</f>
        <v>3921.4877999999999</v>
      </c>
      <c r="P584" s="1">
        <f>IF(Sueldos[[#This Row],[Calificación]]&gt;=4,Sueldos[[#This Row],[Aumento Mexicano]]*2,0)</f>
        <v>0</v>
      </c>
      <c r="Q584" s="1">
        <f>Sueldos[[#This Row],[Sueldo total]]*3</f>
        <v>149106</v>
      </c>
      <c r="R584" s="9">
        <f>(43102-Sueldos[[#This Row],[Fecha de Contratación]])/365</f>
        <v>5.8438356164383558</v>
      </c>
      <c r="S584" s="1">
        <f>Sueldos[[#This Row],[Sueldo total]]/30</f>
        <v>1656.7333333333333</v>
      </c>
      <c r="T584" s="1">
        <f>Sueldos[[#This Row],[Salario diario]]*20*Sueldos[[#This Row],[dias del año]]</f>
        <v>193633.54520547943</v>
      </c>
      <c r="U584" s="1">
        <f>Sueldos[[#This Row],[3 meses de sueldo]]+Sueldos[[#This Row],[20 dias por año]]</f>
        <v>342739.54520547943</v>
      </c>
    </row>
    <row r="585" spans="1:21" x14ac:dyDescent="0.3">
      <c r="A585" t="s">
        <v>1424</v>
      </c>
      <c r="B585" t="s">
        <v>883</v>
      </c>
      <c r="C585" t="s">
        <v>209</v>
      </c>
      <c r="D585" s="10">
        <v>41370</v>
      </c>
      <c r="E585" t="s">
        <v>115</v>
      </c>
      <c r="F585">
        <v>4</v>
      </c>
      <c r="G585" s="1">
        <v>61866.200000000004</v>
      </c>
      <c r="H585" s="1">
        <v>5567.9580000000005</v>
      </c>
      <c r="I585" s="1">
        <v>9279.93</v>
      </c>
      <c r="J585" s="1">
        <v>7423.9440000000004</v>
      </c>
      <c r="K585" s="1">
        <v>23509.156000000003</v>
      </c>
      <c r="L585" s="1">
        <v>16703.874000000003</v>
      </c>
      <c r="M585" s="1">
        <f>SUM(Sueldos[[#This Row],[Salario Base]:[Bono General]])</f>
        <v>124351.06200000003</v>
      </c>
      <c r="N585" s="1">
        <f>SUMPRODUCT(Sueldos[[#This Row],[Salario Base]:[Bono General]]*Porcentajes[])</f>
        <v>4807.003740000001</v>
      </c>
      <c r="O585" s="1">
        <f>Sueldos[[#This Row],[Aumento Mexicano]]*2</f>
        <v>9614.007480000002</v>
      </c>
      <c r="P585" s="1">
        <f>IF(Sueldos[[#This Row],[Calificación]]&gt;=4,Sueldos[[#This Row],[Aumento Mexicano]]*2,0)</f>
        <v>9614.007480000002</v>
      </c>
      <c r="Q585" s="1">
        <f>Sueldos[[#This Row],[Sueldo total]]*3</f>
        <v>373053.1860000001</v>
      </c>
      <c r="R585" s="9">
        <f>(43102-Sueldos[[#This Row],[Fecha de Contratación]])/365</f>
        <v>4.7452054794520544</v>
      </c>
      <c r="S585" s="1">
        <f>Sueldos[[#This Row],[Sueldo total]]/30</f>
        <v>4145.0354000000016</v>
      </c>
      <c r="T585" s="1">
        <f>Sueldos[[#This Row],[Salario diario]]*20*Sueldos[[#This Row],[dias del año]]</f>
        <v>393380.8938520549</v>
      </c>
      <c r="U585" s="1">
        <f>Sueldos[[#This Row],[3 meses de sueldo]]+Sueldos[[#This Row],[20 dias por año]]</f>
        <v>766434.07985205506</v>
      </c>
    </row>
    <row r="586" spans="1:21" x14ac:dyDescent="0.3">
      <c r="A586" t="s">
        <v>1425</v>
      </c>
      <c r="B586" t="s">
        <v>898</v>
      </c>
      <c r="C586" t="s">
        <v>177</v>
      </c>
      <c r="D586" s="10">
        <v>42631</v>
      </c>
      <c r="E586" t="s">
        <v>18</v>
      </c>
      <c r="F586">
        <v>4</v>
      </c>
      <c r="G586" s="1">
        <v>9953.9000000000015</v>
      </c>
      <c r="H586" s="1">
        <v>597.23400000000004</v>
      </c>
      <c r="I586" s="1">
        <v>895.85100000000011</v>
      </c>
      <c r="J586" s="1">
        <v>895.85100000000011</v>
      </c>
      <c r="K586" s="1">
        <v>2687.5530000000008</v>
      </c>
      <c r="L586" s="1">
        <v>3085.7090000000003</v>
      </c>
      <c r="M586" s="1">
        <f>SUM(Sueldos[[#This Row],[Salario Base]:[Bono General]])</f>
        <v>18116.098000000002</v>
      </c>
      <c r="N586" s="1">
        <f>SUMPRODUCT(Sueldos[[#This Row],[Salario Base]:[Bono General]]*Porcentajes[])</f>
        <v>711.7038500000001</v>
      </c>
      <c r="O586" s="1">
        <f>Sueldos[[#This Row],[Aumento Mexicano]]*2</f>
        <v>1423.4077000000002</v>
      </c>
      <c r="P586" s="1">
        <f>IF(Sueldos[[#This Row],[Calificación]]&gt;=4,Sueldos[[#This Row],[Aumento Mexicano]]*2,0)</f>
        <v>1423.4077000000002</v>
      </c>
      <c r="Q586" s="1">
        <f>Sueldos[[#This Row],[Sueldo total]]*3</f>
        <v>54348.294000000009</v>
      </c>
      <c r="R586" s="9">
        <f>(43102-Sueldos[[#This Row],[Fecha de Contratación]])/365</f>
        <v>1.2904109589041095</v>
      </c>
      <c r="S586" s="1">
        <f>Sueldos[[#This Row],[Sueldo total]]/30</f>
        <v>603.86993333333339</v>
      </c>
      <c r="T586" s="1">
        <f>Sueldos[[#This Row],[Salario diario]]*20*Sueldos[[#This Row],[dias del año]]</f>
        <v>15584.807594520549</v>
      </c>
      <c r="U586" s="1">
        <f>Sueldos[[#This Row],[3 meses de sueldo]]+Sueldos[[#This Row],[20 dias por año]]</f>
        <v>69933.101594520558</v>
      </c>
    </row>
    <row r="587" spans="1:21" x14ac:dyDescent="0.3">
      <c r="A587" t="s">
        <v>1426</v>
      </c>
      <c r="B587" t="s">
        <v>883</v>
      </c>
      <c r="C587" t="s">
        <v>182</v>
      </c>
      <c r="D587" s="10">
        <v>41642</v>
      </c>
      <c r="E587" t="s">
        <v>18</v>
      </c>
      <c r="F587">
        <v>3</v>
      </c>
      <c r="G587" s="1">
        <v>14688</v>
      </c>
      <c r="H587" s="1">
        <v>1028.1600000000001</v>
      </c>
      <c r="I587" s="1">
        <v>1762.56</v>
      </c>
      <c r="J587" s="1">
        <v>1468.8000000000002</v>
      </c>
      <c r="K587" s="1">
        <v>5728.3200000000006</v>
      </c>
      <c r="L587" s="1">
        <v>3965.76</v>
      </c>
      <c r="M587" s="1">
        <f>SUM(Sueldos[[#This Row],[Salario Base]:[Bono General]])</f>
        <v>28641.599999999999</v>
      </c>
      <c r="N587" s="1">
        <f>SUMPRODUCT(Sueldos[[#This Row],[Salario Base]:[Bono General]]*Porcentajes[])</f>
        <v>1095.7248</v>
      </c>
      <c r="O587" s="1">
        <f>Sueldos[[#This Row],[Aumento Mexicano]]*2</f>
        <v>2191.4495999999999</v>
      </c>
      <c r="P587" s="1">
        <f>IF(Sueldos[[#This Row],[Calificación]]&gt;=4,Sueldos[[#This Row],[Aumento Mexicano]]*2,0)</f>
        <v>0</v>
      </c>
      <c r="Q587" s="1">
        <f>Sueldos[[#This Row],[Sueldo total]]*3</f>
        <v>85924.799999999988</v>
      </c>
      <c r="R587" s="9">
        <f>(43102-Sueldos[[#This Row],[Fecha de Contratación]])/365</f>
        <v>4</v>
      </c>
      <c r="S587" s="1">
        <f>Sueldos[[#This Row],[Sueldo total]]/30</f>
        <v>954.71999999999991</v>
      </c>
      <c r="T587" s="1">
        <f>Sueldos[[#This Row],[Salario diario]]*20*Sueldos[[#This Row],[dias del año]]</f>
        <v>76377.599999999991</v>
      </c>
      <c r="U587" s="1">
        <f>Sueldos[[#This Row],[3 meses de sueldo]]+Sueldos[[#This Row],[20 dias por año]]</f>
        <v>162302.39999999997</v>
      </c>
    </row>
    <row r="588" spans="1:21" x14ac:dyDescent="0.3">
      <c r="A588" t="s">
        <v>1427</v>
      </c>
      <c r="B588" t="s">
        <v>883</v>
      </c>
      <c r="C588" t="s">
        <v>373</v>
      </c>
      <c r="D588" s="10">
        <v>41892</v>
      </c>
      <c r="E588" t="s">
        <v>18</v>
      </c>
      <c r="F588">
        <v>1</v>
      </c>
      <c r="G588" s="1">
        <v>10409.25</v>
      </c>
      <c r="H588" s="1">
        <v>936.83249999999998</v>
      </c>
      <c r="I588" s="1">
        <v>1145.0174999999999</v>
      </c>
      <c r="J588" s="1">
        <v>936.83249999999998</v>
      </c>
      <c r="K588" s="1">
        <v>3643.2374999999997</v>
      </c>
      <c r="L588" s="1">
        <v>3955.5149999999999</v>
      </c>
      <c r="M588" s="1">
        <f>SUM(Sueldos[[#This Row],[Salario Base]:[Bono General]])</f>
        <v>21026.685000000001</v>
      </c>
      <c r="N588" s="1">
        <f>SUMPRODUCT(Sueldos[[#This Row],[Salario Base]:[Bono General]]*Porcentajes[])</f>
        <v>847.31295</v>
      </c>
      <c r="O588" s="1">
        <f>Sueldos[[#This Row],[Aumento Mexicano]]*2</f>
        <v>1694.6259</v>
      </c>
      <c r="P588" s="1">
        <f>IF(Sueldos[[#This Row],[Calificación]]&gt;=4,Sueldos[[#This Row],[Aumento Mexicano]]*2,0)</f>
        <v>0</v>
      </c>
      <c r="Q588" s="1">
        <f>Sueldos[[#This Row],[Sueldo total]]*3</f>
        <v>63080.055000000008</v>
      </c>
      <c r="R588" s="9">
        <f>(43102-Sueldos[[#This Row],[Fecha de Contratación]])/365</f>
        <v>3.3150684931506849</v>
      </c>
      <c r="S588" s="1">
        <f>Sueldos[[#This Row],[Sueldo total]]/30</f>
        <v>700.8895</v>
      </c>
      <c r="T588" s="1">
        <f>Sueldos[[#This Row],[Salario diario]]*20*Sueldos[[#This Row],[dias del año]]</f>
        <v>46469.933972602739</v>
      </c>
      <c r="U588" s="1">
        <f>Sueldos[[#This Row],[3 meses de sueldo]]+Sueldos[[#This Row],[20 dias por año]]</f>
        <v>109549.98897260275</v>
      </c>
    </row>
    <row r="589" spans="1:21" x14ac:dyDescent="0.3">
      <c r="A589" t="s">
        <v>1428</v>
      </c>
      <c r="B589" t="s">
        <v>880</v>
      </c>
      <c r="C589" t="s">
        <v>86</v>
      </c>
      <c r="D589" s="10">
        <v>40695</v>
      </c>
      <c r="E589" t="s">
        <v>15</v>
      </c>
      <c r="F589">
        <v>4</v>
      </c>
      <c r="G589" s="1">
        <v>31519.4</v>
      </c>
      <c r="H589" s="1">
        <v>2206.3580000000002</v>
      </c>
      <c r="I589" s="1">
        <v>2521.5520000000001</v>
      </c>
      <c r="J589" s="1">
        <v>3782.328</v>
      </c>
      <c r="K589" s="1">
        <v>10716.596000000001</v>
      </c>
      <c r="L589" s="1">
        <v>10716.596000000001</v>
      </c>
      <c r="M589" s="1">
        <f>SUM(Sueldos[[#This Row],[Salario Base]:[Bono General]])</f>
        <v>61462.830000000016</v>
      </c>
      <c r="N589" s="1">
        <f>SUMPRODUCT(Sueldos[[#This Row],[Salario Base]:[Bono General]]*Porcentajes[])</f>
        <v>2439.6015600000001</v>
      </c>
      <c r="O589" s="1">
        <f>Sueldos[[#This Row],[Aumento Mexicano]]*2</f>
        <v>4879.2031200000001</v>
      </c>
      <c r="P589" s="1">
        <f>IF(Sueldos[[#This Row],[Calificación]]&gt;=4,Sueldos[[#This Row],[Aumento Mexicano]]*2,0)</f>
        <v>4879.2031200000001</v>
      </c>
      <c r="Q589" s="1">
        <f>Sueldos[[#This Row],[Sueldo total]]*3</f>
        <v>184388.49000000005</v>
      </c>
      <c r="R589" s="9">
        <f>(43102-Sueldos[[#This Row],[Fecha de Contratación]])/365</f>
        <v>6.5945205479452058</v>
      </c>
      <c r="S589" s="1">
        <f>Sueldos[[#This Row],[Sueldo total]]/30</f>
        <v>2048.7610000000004</v>
      </c>
      <c r="T589" s="1">
        <f>Sueldos[[#This Row],[Salario diario]]*20*Sueldos[[#This Row],[dias del año]]</f>
        <v>270211.93024657539</v>
      </c>
      <c r="U589" s="1">
        <f>Sueldos[[#This Row],[3 meses de sueldo]]+Sueldos[[#This Row],[20 dias por año]]</f>
        <v>454600.42024657544</v>
      </c>
    </row>
    <row r="590" spans="1:21" x14ac:dyDescent="0.3">
      <c r="A590" t="s">
        <v>1429</v>
      </c>
      <c r="B590" t="s">
        <v>880</v>
      </c>
      <c r="C590" t="s">
        <v>26</v>
      </c>
      <c r="D590" s="10">
        <v>42918</v>
      </c>
      <c r="E590" t="s">
        <v>18</v>
      </c>
      <c r="F590">
        <v>3</v>
      </c>
      <c r="G590" s="1">
        <v>8103</v>
      </c>
      <c r="H590" s="1">
        <v>486.18</v>
      </c>
      <c r="I590" s="1">
        <v>891.33</v>
      </c>
      <c r="J590" s="1">
        <v>729.27</v>
      </c>
      <c r="K590" s="1">
        <v>2106.7800000000002</v>
      </c>
      <c r="L590" s="1">
        <v>2998.11</v>
      </c>
      <c r="M590" s="1">
        <f>SUM(Sueldos[[#This Row],[Salario Base]:[Bono General]])</f>
        <v>15314.670000000002</v>
      </c>
      <c r="N590" s="1">
        <f>SUMPRODUCT(Sueldos[[#This Row],[Salario Base]:[Bono General]]*Porcentajes[])</f>
        <v>617.44860000000006</v>
      </c>
      <c r="O590" s="1">
        <f>Sueldos[[#This Row],[Aumento Mexicano]]*2</f>
        <v>1234.8972000000001</v>
      </c>
      <c r="P590" s="1">
        <f>IF(Sueldos[[#This Row],[Calificación]]&gt;=4,Sueldos[[#This Row],[Aumento Mexicano]]*2,0)</f>
        <v>0</v>
      </c>
      <c r="Q590" s="1">
        <f>Sueldos[[#This Row],[Sueldo total]]*3</f>
        <v>45944.010000000009</v>
      </c>
      <c r="R590" s="9">
        <f>(43102-Sueldos[[#This Row],[Fecha de Contratación]])/365</f>
        <v>0.50410958904109593</v>
      </c>
      <c r="S590" s="1">
        <f>Sueldos[[#This Row],[Sueldo total]]/30</f>
        <v>510.48900000000009</v>
      </c>
      <c r="T590" s="1">
        <f>Sueldos[[#This Row],[Salario diario]]*20*Sueldos[[#This Row],[dias del año]]</f>
        <v>5146.8480000000018</v>
      </c>
      <c r="U590" s="1">
        <f>Sueldos[[#This Row],[3 meses de sueldo]]+Sueldos[[#This Row],[20 dias por año]]</f>
        <v>51090.858000000007</v>
      </c>
    </row>
    <row r="591" spans="1:21" x14ac:dyDescent="0.3">
      <c r="A591" t="s">
        <v>873</v>
      </c>
      <c r="B591" t="s">
        <v>880</v>
      </c>
      <c r="C591" t="s">
        <v>59</v>
      </c>
      <c r="D591" s="10">
        <v>41210</v>
      </c>
      <c r="E591" t="s">
        <v>18</v>
      </c>
      <c r="F591">
        <v>3</v>
      </c>
      <c r="G591" s="1">
        <v>12467</v>
      </c>
      <c r="H591" s="1">
        <v>623.35</v>
      </c>
      <c r="I591" s="1">
        <v>498.68</v>
      </c>
      <c r="J591" s="1">
        <v>249.34</v>
      </c>
      <c r="K591" s="1">
        <v>4986.8</v>
      </c>
      <c r="L591" s="1">
        <v>3116.75</v>
      </c>
      <c r="M591" s="1">
        <f>SUM(Sueldos[[#This Row],[Salario Base]:[Bono General]])</f>
        <v>21941.920000000002</v>
      </c>
      <c r="N591" s="1">
        <f>SUMPRODUCT(Sueldos[[#This Row],[Salario Base]:[Bono General]]*Porcentajes[])</f>
        <v>811.60170000000005</v>
      </c>
      <c r="O591" s="1">
        <f>Sueldos[[#This Row],[Aumento Mexicano]]*2</f>
        <v>1623.2034000000001</v>
      </c>
      <c r="P591" s="1">
        <f>IF(Sueldos[[#This Row],[Calificación]]&gt;=4,Sueldos[[#This Row],[Aumento Mexicano]]*2,0)</f>
        <v>0</v>
      </c>
      <c r="Q591" s="1">
        <f>Sueldos[[#This Row],[Sueldo total]]*3</f>
        <v>65825.760000000009</v>
      </c>
      <c r="R591" s="9">
        <f>(43102-Sueldos[[#This Row],[Fecha de Contratación]])/365</f>
        <v>5.183561643835616</v>
      </c>
      <c r="S591" s="1">
        <f>Sueldos[[#This Row],[Sueldo total]]/30</f>
        <v>731.39733333333345</v>
      </c>
      <c r="T591" s="1">
        <f>Sueldos[[#This Row],[Salario diario]]*20*Sueldos[[#This Row],[dias del año]]</f>
        <v>75824.8632694064</v>
      </c>
      <c r="U591" s="1">
        <f>Sueldos[[#This Row],[3 meses de sueldo]]+Sueldos[[#This Row],[20 dias por año]]</f>
        <v>141650.62326940641</v>
      </c>
    </row>
    <row r="592" spans="1:21" x14ac:dyDescent="0.3">
      <c r="A592" t="s">
        <v>928</v>
      </c>
      <c r="B592" t="s">
        <v>1087</v>
      </c>
      <c r="C592" t="s">
        <v>114</v>
      </c>
      <c r="D592" s="10">
        <v>42099</v>
      </c>
      <c r="E592" t="s">
        <v>18</v>
      </c>
      <c r="F592">
        <v>3</v>
      </c>
      <c r="G592" s="1">
        <v>11078</v>
      </c>
      <c r="H592" s="1">
        <v>1107.8</v>
      </c>
      <c r="I592" s="1">
        <v>553.9</v>
      </c>
      <c r="J592" s="1">
        <v>221.56</v>
      </c>
      <c r="K592" s="1">
        <v>3212.62</v>
      </c>
      <c r="L592" s="1">
        <v>4320.42</v>
      </c>
      <c r="M592" s="1">
        <f>SUM(Sueldos[[#This Row],[Salario Base]:[Bono General]])</f>
        <v>20494.299999999996</v>
      </c>
      <c r="N592" s="1">
        <f>SUMPRODUCT(Sueldos[[#This Row],[Salario Base]:[Bono General]]*Porcentajes[])</f>
        <v>830.84999999999991</v>
      </c>
      <c r="O592" s="1">
        <f>Sueldos[[#This Row],[Aumento Mexicano]]*2</f>
        <v>1661.6999999999998</v>
      </c>
      <c r="P592" s="1">
        <f>IF(Sueldos[[#This Row],[Calificación]]&gt;=4,Sueldos[[#This Row],[Aumento Mexicano]]*2,0)</f>
        <v>0</v>
      </c>
      <c r="Q592" s="1">
        <f>Sueldos[[#This Row],[Sueldo total]]*3</f>
        <v>61482.899999999987</v>
      </c>
      <c r="R592" s="9">
        <f>(43102-Sueldos[[#This Row],[Fecha de Contratación]])/365</f>
        <v>2.7479452054794522</v>
      </c>
      <c r="S592" s="1">
        <f>Sueldos[[#This Row],[Sueldo total]]/30</f>
        <v>683.1433333333332</v>
      </c>
      <c r="T592" s="1">
        <f>Sueldos[[#This Row],[Salario diario]]*20*Sueldos[[#This Row],[dias del año]]</f>
        <v>37544.808949771686</v>
      </c>
      <c r="U592" s="1">
        <f>Sueldos[[#This Row],[3 meses de sueldo]]+Sueldos[[#This Row],[20 dias por año]]</f>
        <v>99027.708949771681</v>
      </c>
    </row>
    <row r="593" spans="1:21" x14ac:dyDescent="0.3">
      <c r="A593" t="s">
        <v>1430</v>
      </c>
      <c r="B593" t="s">
        <v>898</v>
      </c>
      <c r="C593" t="s">
        <v>209</v>
      </c>
      <c r="D593" s="10">
        <v>41212</v>
      </c>
      <c r="E593" t="s">
        <v>18</v>
      </c>
      <c r="F593">
        <v>2</v>
      </c>
      <c r="G593" s="1">
        <v>8256.6</v>
      </c>
      <c r="H593" s="1">
        <v>825.66000000000008</v>
      </c>
      <c r="I593" s="1">
        <v>1155.9240000000002</v>
      </c>
      <c r="J593" s="1">
        <v>1238.49</v>
      </c>
      <c r="K593" s="1">
        <v>2559.5460000000003</v>
      </c>
      <c r="L593" s="1">
        <v>2146.7160000000003</v>
      </c>
      <c r="M593" s="1">
        <f>SUM(Sueldos[[#This Row],[Salario Base]:[Bono General]])</f>
        <v>16182.936000000002</v>
      </c>
      <c r="N593" s="1">
        <f>SUMPRODUCT(Sueldos[[#This Row],[Salario Base]:[Bono General]]*Porcentajes[])</f>
        <v>632.4555600000001</v>
      </c>
      <c r="O593" s="1">
        <f>Sueldos[[#This Row],[Aumento Mexicano]]*2</f>
        <v>1264.9111200000002</v>
      </c>
      <c r="P593" s="1">
        <f>IF(Sueldos[[#This Row],[Calificación]]&gt;=4,Sueldos[[#This Row],[Aumento Mexicano]]*2,0)</f>
        <v>0</v>
      </c>
      <c r="Q593" s="1">
        <f>Sueldos[[#This Row],[Sueldo total]]*3</f>
        <v>48548.808000000005</v>
      </c>
      <c r="R593" s="9">
        <f>(43102-Sueldos[[#This Row],[Fecha de Contratación]])/365</f>
        <v>5.1780821917808222</v>
      </c>
      <c r="S593" s="1">
        <f>Sueldos[[#This Row],[Sueldo total]]/30</f>
        <v>539.4312000000001</v>
      </c>
      <c r="T593" s="1">
        <f>Sueldos[[#This Row],[Salario diario]]*20*Sueldos[[#This Row],[dias del año]]</f>
        <v>55864.381808219186</v>
      </c>
      <c r="U593" s="1">
        <f>Sueldos[[#This Row],[3 meses de sueldo]]+Sueldos[[#This Row],[20 dias por año]]</f>
        <v>104413.18980821919</v>
      </c>
    </row>
    <row r="594" spans="1:21" x14ac:dyDescent="0.3">
      <c r="A594" t="s">
        <v>1431</v>
      </c>
      <c r="B594" t="s">
        <v>926</v>
      </c>
      <c r="C594" t="s">
        <v>57</v>
      </c>
      <c r="D594" s="10">
        <v>43033</v>
      </c>
      <c r="E594" t="s">
        <v>27</v>
      </c>
      <c r="F594">
        <v>5</v>
      </c>
      <c r="G594" s="1">
        <v>18087.5</v>
      </c>
      <c r="H594" s="1">
        <v>1808.75</v>
      </c>
      <c r="I594" s="1">
        <v>1085.25</v>
      </c>
      <c r="J594" s="1">
        <v>1627.875</v>
      </c>
      <c r="K594" s="1">
        <v>7235</v>
      </c>
      <c r="L594" s="1">
        <v>5968.875</v>
      </c>
      <c r="M594" s="1">
        <f>SUM(Sueldos[[#This Row],[Salario Base]:[Bono General]])</f>
        <v>35813.25</v>
      </c>
      <c r="N594" s="1">
        <f>SUMPRODUCT(Sueldos[[#This Row],[Salario Base]:[Bono General]]*Porcentajes[])</f>
        <v>1410.8249999999998</v>
      </c>
      <c r="O594" s="1">
        <f>Sueldos[[#This Row],[Aumento Mexicano]]*2</f>
        <v>2821.6499999999996</v>
      </c>
      <c r="P594" s="1">
        <f>IF(Sueldos[[#This Row],[Calificación]]&gt;=4,Sueldos[[#This Row],[Aumento Mexicano]]*2,0)</f>
        <v>2821.6499999999996</v>
      </c>
      <c r="Q594" s="1">
        <f>Sueldos[[#This Row],[Sueldo total]]*3</f>
        <v>107439.75</v>
      </c>
      <c r="R594" s="9">
        <f>(43102-Sueldos[[#This Row],[Fecha de Contratación]])/365</f>
        <v>0.18904109589041096</v>
      </c>
      <c r="S594" s="1">
        <f>Sueldos[[#This Row],[Sueldo total]]/30</f>
        <v>1193.7750000000001</v>
      </c>
      <c r="T594" s="1">
        <f>Sueldos[[#This Row],[Salario diario]]*20*Sueldos[[#This Row],[dias del año]]</f>
        <v>4513.4506849315067</v>
      </c>
      <c r="U594" s="1">
        <f>Sueldos[[#This Row],[3 meses de sueldo]]+Sueldos[[#This Row],[20 dias por año]]</f>
        <v>111953.20068493151</v>
      </c>
    </row>
    <row r="595" spans="1:21" x14ac:dyDescent="0.3">
      <c r="A595" t="s">
        <v>1432</v>
      </c>
      <c r="B595" t="s">
        <v>895</v>
      </c>
      <c r="C595" t="s">
        <v>135</v>
      </c>
      <c r="D595" s="10">
        <v>41193</v>
      </c>
      <c r="E595" t="s">
        <v>15</v>
      </c>
      <c r="F595">
        <v>5</v>
      </c>
      <c r="G595" s="1">
        <v>38127.5</v>
      </c>
      <c r="H595" s="1">
        <v>2668.9250000000002</v>
      </c>
      <c r="I595" s="1">
        <v>381.27500000000003</v>
      </c>
      <c r="J595" s="1">
        <v>762.55000000000007</v>
      </c>
      <c r="K595" s="1">
        <v>11438.25</v>
      </c>
      <c r="L595" s="1">
        <v>15251</v>
      </c>
      <c r="M595" s="1">
        <f>SUM(Sueldos[[#This Row],[Salario Base]:[Bono General]])</f>
        <v>68629.5</v>
      </c>
      <c r="N595" s="1">
        <f>SUMPRODUCT(Sueldos[[#This Row],[Salario Base]:[Bono General]]*Porcentajes[])</f>
        <v>2768.0565000000006</v>
      </c>
      <c r="O595" s="1">
        <f>Sueldos[[#This Row],[Aumento Mexicano]]*2</f>
        <v>5536.1130000000012</v>
      </c>
      <c r="P595" s="1">
        <f>IF(Sueldos[[#This Row],[Calificación]]&gt;=4,Sueldos[[#This Row],[Aumento Mexicano]]*2,0)</f>
        <v>5536.1130000000012</v>
      </c>
      <c r="Q595" s="1">
        <f>Sueldos[[#This Row],[Sueldo total]]*3</f>
        <v>205888.5</v>
      </c>
      <c r="R595" s="9">
        <f>(43102-Sueldos[[#This Row],[Fecha de Contratación]])/365</f>
        <v>5.2301369863013702</v>
      </c>
      <c r="S595" s="1">
        <f>Sueldos[[#This Row],[Sueldo total]]/30</f>
        <v>2287.65</v>
      </c>
      <c r="T595" s="1">
        <f>Sueldos[[#This Row],[Salario diario]]*20*Sueldos[[#This Row],[dias del año]]</f>
        <v>239294.45753424658</v>
      </c>
      <c r="U595" s="1">
        <f>Sueldos[[#This Row],[3 meses de sueldo]]+Sueldos[[#This Row],[20 dias por año]]</f>
        <v>445182.95753424661</v>
      </c>
    </row>
    <row r="596" spans="1:21" x14ac:dyDescent="0.3">
      <c r="A596" t="s">
        <v>331</v>
      </c>
      <c r="B596" t="s">
        <v>1087</v>
      </c>
      <c r="C596" t="s">
        <v>29</v>
      </c>
      <c r="D596" s="10">
        <v>42865</v>
      </c>
      <c r="E596" t="s">
        <v>18</v>
      </c>
      <c r="F596">
        <v>1</v>
      </c>
      <c r="G596" s="1">
        <v>11596.5</v>
      </c>
      <c r="H596" s="1">
        <v>811.75500000000011</v>
      </c>
      <c r="I596" s="1">
        <v>1739.4749999999999</v>
      </c>
      <c r="J596" s="1">
        <v>1043.6849999999999</v>
      </c>
      <c r="K596" s="1">
        <v>3478.95</v>
      </c>
      <c r="L596" s="1">
        <v>4058.7749999999996</v>
      </c>
      <c r="M596" s="1">
        <f>SUM(Sueldos[[#This Row],[Salario Base]:[Bono General]])</f>
        <v>22729.14</v>
      </c>
      <c r="N596" s="1">
        <f>SUMPRODUCT(Sueldos[[#This Row],[Salario Base]:[Bono General]]*Porcentajes[])</f>
        <v>906.84630000000016</v>
      </c>
      <c r="O596" s="1">
        <f>Sueldos[[#This Row],[Aumento Mexicano]]*2</f>
        <v>1813.6926000000003</v>
      </c>
      <c r="P596" s="1">
        <f>IF(Sueldos[[#This Row],[Calificación]]&gt;=4,Sueldos[[#This Row],[Aumento Mexicano]]*2,0)</f>
        <v>0</v>
      </c>
      <c r="Q596" s="1">
        <f>Sueldos[[#This Row],[Sueldo total]]*3</f>
        <v>68187.42</v>
      </c>
      <c r="R596" s="9">
        <f>(43102-Sueldos[[#This Row],[Fecha de Contratación]])/365</f>
        <v>0.64931506849315068</v>
      </c>
      <c r="S596" s="1">
        <f>Sueldos[[#This Row],[Sueldo total]]/30</f>
        <v>757.63800000000003</v>
      </c>
      <c r="T596" s="1">
        <f>Sueldos[[#This Row],[Salario diario]]*20*Sueldos[[#This Row],[dias del año]]</f>
        <v>9838.9153972602744</v>
      </c>
      <c r="U596" s="1">
        <f>Sueldos[[#This Row],[3 meses de sueldo]]+Sueldos[[#This Row],[20 dias por año]]</f>
        <v>78026.335397260278</v>
      </c>
    </row>
    <row r="597" spans="1:21" x14ac:dyDescent="0.3">
      <c r="A597" t="s">
        <v>1433</v>
      </c>
      <c r="B597" t="s">
        <v>898</v>
      </c>
      <c r="C597" t="s">
        <v>2</v>
      </c>
      <c r="D597" s="10">
        <v>40607</v>
      </c>
      <c r="E597" t="s">
        <v>18</v>
      </c>
      <c r="F597">
        <v>2</v>
      </c>
      <c r="G597" s="1">
        <v>9613.8000000000011</v>
      </c>
      <c r="H597" s="1">
        <v>576.82800000000009</v>
      </c>
      <c r="I597" s="1">
        <v>1057.518</v>
      </c>
      <c r="J597" s="1">
        <v>96.138000000000019</v>
      </c>
      <c r="K597" s="1">
        <v>2980.2780000000002</v>
      </c>
      <c r="L597" s="1">
        <v>3076.4160000000006</v>
      </c>
      <c r="M597" s="1">
        <f>SUM(Sueldos[[#This Row],[Salario Base]:[Bono General]])</f>
        <v>17400.978000000003</v>
      </c>
      <c r="N597" s="1">
        <f>SUMPRODUCT(Sueldos[[#This Row],[Salario Base]:[Bono General]]*Porcentajes[])</f>
        <v>674.88876000000016</v>
      </c>
      <c r="O597" s="1">
        <f>Sueldos[[#This Row],[Aumento Mexicano]]*2</f>
        <v>1349.7775200000003</v>
      </c>
      <c r="P597" s="1">
        <f>IF(Sueldos[[#This Row],[Calificación]]&gt;=4,Sueldos[[#This Row],[Aumento Mexicano]]*2,0)</f>
        <v>0</v>
      </c>
      <c r="Q597" s="1">
        <f>Sueldos[[#This Row],[Sueldo total]]*3</f>
        <v>52202.934000000008</v>
      </c>
      <c r="R597" s="9">
        <f>(43102-Sueldos[[#This Row],[Fecha de Contratación]])/365</f>
        <v>6.8356164383561646</v>
      </c>
      <c r="S597" s="1">
        <f>Sueldos[[#This Row],[Sueldo total]]/30</f>
        <v>580.03260000000012</v>
      </c>
      <c r="T597" s="1">
        <f>Sueldos[[#This Row],[Salario diario]]*20*Sueldos[[#This Row],[dias del año]]</f>
        <v>79297.607506849337</v>
      </c>
      <c r="U597" s="1">
        <f>Sueldos[[#This Row],[3 meses de sueldo]]+Sueldos[[#This Row],[20 dias por año]]</f>
        <v>131500.54150684935</v>
      </c>
    </row>
    <row r="598" spans="1:21" x14ac:dyDescent="0.3">
      <c r="A598" t="s">
        <v>1434</v>
      </c>
      <c r="B598" t="s">
        <v>898</v>
      </c>
      <c r="C598" t="s">
        <v>312</v>
      </c>
      <c r="D598" s="10">
        <v>43034</v>
      </c>
      <c r="E598" t="s">
        <v>27</v>
      </c>
      <c r="F598">
        <v>3</v>
      </c>
      <c r="G598" s="1">
        <v>21768</v>
      </c>
      <c r="H598" s="1">
        <v>1959.12</v>
      </c>
      <c r="I598" s="1">
        <v>2612.16</v>
      </c>
      <c r="J598" s="1">
        <v>3265.2</v>
      </c>
      <c r="K598" s="1">
        <v>7183.4400000000005</v>
      </c>
      <c r="L598" s="1">
        <v>8707.2000000000007</v>
      </c>
      <c r="M598" s="1">
        <f>SUM(Sueldos[[#This Row],[Salario Base]:[Bono General]])</f>
        <v>45495.119999999995</v>
      </c>
      <c r="N598" s="1">
        <f>SUMPRODUCT(Sueldos[[#This Row],[Salario Base]:[Bono General]]*Porcentajes[])</f>
        <v>1863.3408000000002</v>
      </c>
      <c r="O598" s="1">
        <f>Sueldos[[#This Row],[Aumento Mexicano]]*2</f>
        <v>3726.6816000000003</v>
      </c>
      <c r="P598" s="1">
        <f>IF(Sueldos[[#This Row],[Calificación]]&gt;=4,Sueldos[[#This Row],[Aumento Mexicano]]*2,0)</f>
        <v>0</v>
      </c>
      <c r="Q598" s="1">
        <f>Sueldos[[#This Row],[Sueldo total]]*3</f>
        <v>136485.35999999999</v>
      </c>
      <c r="R598" s="9">
        <f>(43102-Sueldos[[#This Row],[Fecha de Contratación]])/365</f>
        <v>0.18630136986301371</v>
      </c>
      <c r="S598" s="1">
        <f>Sueldos[[#This Row],[Sueldo total]]/30</f>
        <v>1516.5039999999999</v>
      </c>
      <c r="T598" s="1">
        <f>Sueldos[[#This Row],[Salario diario]]*20*Sueldos[[#This Row],[dias del año]]</f>
        <v>5650.5354520547944</v>
      </c>
      <c r="U598" s="1">
        <f>Sueldos[[#This Row],[3 meses de sueldo]]+Sueldos[[#This Row],[20 dias por año]]</f>
        <v>142135.89545205477</v>
      </c>
    </row>
    <row r="599" spans="1:21" x14ac:dyDescent="0.3">
      <c r="A599" t="s">
        <v>1435</v>
      </c>
      <c r="B599" t="s">
        <v>895</v>
      </c>
      <c r="C599" t="s">
        <v>81</v>
      </c>
      <c r="D599" s="10">
        <v>41833</v>
      </c>
      <c r="E599" t="s">
        <v>18</v>
      </c>
      <c r="F599">
        <v>3</v>
      </c>
      <c r="G599" s="1">
        <v>9445</v>
      </c>
      <c r="H599" s="1">
        <v>944.5</v>
      </c>
      <c r="I599" s="1">
        <v>472.25</v>
      </c>
      <c r="J599" s="1">
        <v>1038.95</v>
      </c>
      <c r="K599" s="1">
        <v>3494.65</v>
      </c>
      <c r="L599" s="1">
        <v>3211.3</v>
      </c>
      <c r="M599" s="1">
        <f>SUM(Sueldos[[#This Row],[Salario Base]:[Bono General]])</f>
        <v>18606.650000000001</v>
      </c>
      <c r="N599" s="1">
        <f>SUMPRODUCT(Sueldos[[#This Row],[Salario Base]:[Bono General]]*Porcentajes[])</f>
        <v>740.48800000000006</v>
      </c>
      <c r="O599" s="1">
        <f>Sueldos[[#This Row],[Aumento Mexicano]]*2</f>
        <v>1480.9760000000001</v>
      </c>
      <c r="P599" s="1">
        <f>IF(Sueldos[[#This Row],[Calificación]]&gt;=4,Sueldos[[#This Row],[Aumento Mexicano]]*2,0)</f>
        <v>0</v>
      </c>
      <c r="Q599" s="1">
        <f>Sueldos[[#This Row],[Sueldo total]]*3</f>
        <v>55819.950000000004</v>
      </c>
      <c r="R599" s="9">
        <f>(43102-Sueldos[[#This Row],[Fecha de Contratación]])/365</f>
        <v>3.4767123287671233</v>
      </c>
      <c r="S599" s="1">
        <f>Sueldos[[#This Row],[Sueldo total]]/30</f>
        <v>620.22166666666669</v>
      </c>
      <c r="T599" s="1">
        <f>Sueldos[[#This Row],[Salario diario]]*20*Sueldos[[#This Row],[dias del año]]</f>
        <v>43126.646301369867</v>
      </c>
      <c r="U599" s="1">
        <f>Sueldos[[#This Row],[3 meses de sueldo]]+Sueldos[[#This Row],[20 dias por año]]</f>
        <v>98946.596301369864</v>
      </c>
    </row>
    <row r="600" spans="1:21" x14ac:dyDescent="0.3">
      <c r="A600" t="s">
        <v>1436</v>
      </c>
      <c r="B600" t="s">
        <v>880</v>
      </c>
      <c r="C600" t="s">
        <v>253</v>
      </c>
      <c r="D600" s="10">
        <v>40604</v>
      </c>
      <c r="E600" t="s">
        <v>15</v>
      </c>
      <c r="F600">
        <v>2</v>
      </c>
      <c r="G600" s="1">
        <v>21388.5</v>
      </c>
      <c r="H600" s="1">
        <v>1924.9649999999999</v>
      </c>
      <c r="I600" s="1">
        <v>2566.62</v>
      </c>
      <c r="J600" s="1">
        <v>3208.2750000000001</v>
      </c>
      <c r="K600" s="1">
        <v>7058.2049999999999</v>
      </c>
      <c r="L600" s="1">
        <v>7272.09</v>
      </c>
      <c r="M600" s="1">
        <f>SUM(Sueldos[[#This Row],[Salario Base]:[Bono General]])</f>
        <v>43418.654999999999</v>
      </c>
      <c r="N600" s="1">
        <f>SUMPRODUCT(Sueldos[[#This Row],[Salario Base]:[Bono General]]*Porcentajes[])</f>
        <v>1741.0238999999999</v>
      </c>
      <c r="O600" s="1">
        <f>Sueldos[[#This Row],[Aumento Mexicano]]*2</f>
        <v>3482.0477999999998</v>
      </c>
      <c r="P600" s="1">
        <f>IF(Sueldos[[#This Row],[Calificación]]&gt;=4,Sueldos[[#This Row],[Aumento Mexicano]]*2,0)</f>
        <v>0</v>
      </c>
      <c r="Q600" s="1">
        <f>Sueldos[[#This Row],[Sueldo total]]*3</f>
        <v>130255.965</v>
      </c>
      <c r="R600" s="9">
        <f>(43102-Sueldos[[#This Row],[Fecha de Contratación]])/365</f>
        <v>6.8438356164383558</v>
      </c>
      <c r="S600" s="1">
        <f>Sueldos[[#This Row],[Sueldo total]]/30</f>
        <v>1447.2884999999999</v>
      </c>
      <c r="T600" s="1">
        <f>Sueldos[[#This Row],[Salario diario]]*20*Sueldos[[#This Row],[dias del año]]</f>
        <v>198100.09167123283</v>
      </c>
      <c r="U600" s="1">
        <f>Sueldos[[#This Row],[3 meses de sueldo]]+Sueldos[[#This Row],[20 dias por año]]</f>
        <v>328356.0566712328</v>
      </c>
    </row>
    <row r="601" spans="1:21" x14ac:dyDescent="0.3">
      <c r="A601" t="s">
        <v>1437</v>
      </c>
      <c r="B601" t="s">
        <v>898</v>
      </c>
      <c r="C601" t="s">
        <v>255</v>
      </c>
      <c r="D601" s="10">
        <v>40874</v>
      </c>
      <c r="E601" t="s">
        <v>18</v>
      </c>
      <c r="F601">
        <v>2</v>
      </c>
      <c r="G601" s="1">
        <v>8254.8000000000011</v>
      </c>
      <c r="H601" s="1">
        <v>412.74000000000007</v>
      </c>
      <c r="I601" s="1">
        <v>1073.1240000000003</v>
      </c>
      <c r="J601" s="1">
        <v>495.28800000000007</v>
      </c>
      <c r="K601" s="1">
        <v>2146.2480000000005</v>
      </c>
      <c r="L601" s="1">
        <v>2724.0840000000003</v>
      </c>
      <c r="M601" s="1">
        <f>SUM(Sueldos[[#This Row],[Salario Base]:[Bono General]])</f>
        <v>15106.284000000001</v>
      </c>
      <c r="N601" s="1">
        <f>SUMPRODUCT(Sueldos[[#This Row],[Salario Base]:[Bono General]]*Porcentajes[])</f>
        <v>595.17108000000007</v>
      </c>
      <c r="O601" s="1">
        <f>Sueldos[[#This Row],[Aumento Mexicano]]*2</f>
        <v>1190.3421600000001</v>
      </c>
      <c r="P601" s="1">
        <f>IF(Sueldos[[#This Row],[Calificación]]&gt;=4,Sueldos[[#This Row],[Aumento Mexicano]]*2,0)</f>
        <v>0</v>
      </c>
      <c r="Q601" s="1">
        <f>Sueldos[[#This Row],[Sueldo total]]*3</f>
        <v>45318.852000000006</v>
      </c>
      <c r="R601" s="9">
        <f>(43102-Sueldos[[#This Row],[Fecha de Contratación]])/365</f>
        <v>6.1041095890410961</v>
      </c>
      <c r="S601" s="1">
        <f>Sueldos[[#This Row],[Sueldo total]]/30</f>
        <v>503.54280000000006</v>
      </c>
      <c r="T601" s="1">
        <f>Sueldos[[#This Row],[Salario diario]]*20*Sueldos[[#This Row],[dias del año]]</f>
        <v>61473.608679452067</v>
      </c>
      <c r="U601" s="1">
        <f>Sueldos[[#This Row],[3 meses de sueldo]]+Sueldos[[#This Row],[20 dias por año]]</f>
        <v>106792.46067945208</v>
      </c>
    </row>
    <row r="602" spans="1:21" x14ac:dyDescent="0.3">
      <c r="A602" t="s">
        <v>1438</v>
      </c>
      <c r="B602" t="s">
        <v>883</v>
      </c>
      <c r="C602" t="s">
        <v>63</v>
      </c>
      <c r="D602" s="10">
        <v>42892</v>
      </c>
      <c r="E602" t="s">
        <v>18</v>
      </c>
      <c r="F602">
        <v>2</v>
      </c>
      <c r="G602" s="1">
        <v>12257.1</v>
      </c>
      <c r="H602" s="1">
        <v>1225.71</v>
      </c>
      <c r="I602" s="1">
        <v>245.14200000000002</v>
      </c>
      <c r="J602" s="1">
        <v>245.14200000000002</v>
      </c>
      <c r="K602" s="1">
        <v>4289.9849999999997</v>
      </c>
      <c r="L602" s="1">
        <v>4167.4140000000007</v>
      </c>
      <c r="M602" s="1">
        <f>SUM(Sueldos[[#This Row],[Salario Base]:[Bono General]])</f>
        <v>22430.493000000002</v>
      </c>
      <c r="N602" s="1">
        <f>SUMPRODUCT(Sueldos[[#This Row],[Salario Base]:[Bono General]]*Porcentajes[])</f>
        <v>883.73691000000008</v>
      </c>
      <c r="O602" s="1">
        <f>Sueldos[[#This Row],[Aumento Mexicano]]*2</f>
        <v>1767.4738200000002</v>
      </c>
      <c r="P602" s="1">
        <f>IF(Sueldos[[#This Row],[Calificación]]&gt;=4,Sueldos[[#This Row],[Aumento Mexicano]]*2,0)</f>
        <v>0</v>
      </c>
      <c r="Q602" s="1">
        <f>Sueldos[[#This Row],[Sueldo total]]*3</f>
        <v>67291.479000000007</v>
      </c>
      <c r="R602" s="9">
        <f>(43102-Sueldos[[#This Row],[Fecha de Contratación]])/365</f>
        <v>0.57534246575342463</v>
      </c>
      <c r="S602" s="1">
        <f>Sueldos[[#This Row],[Sueldo total]]/30</f>
        <v>747.68310000000008</v>
      </c>
      <c r="T602" s="1">
        <f>Sueldos[[#This Row],[Salario diario]]*20*Sueldos[[#This Row],[dias del año]]</f>
        <v>8603.4767671232876</v>
      </c>
      <c r="U602" s="1">
        <f>Sueldos[[#This Row],[3 meses de sueldo]]+Sueldos[[#This Row],[20 dias por año]]</f>
        <v>75894.955767123291</v>
      </c>
    </row>
    <row r="603" spans="1:21" x14ac:dyDescent="0.3">
      <c r="A603" t="s">
        <v>1439</v>
      </c>
      <c r="B603" t="s">
        <v>880</v>
      </c>
      <c r="C603" t="s">
        <v>198</v>
      </c>
      <c r="D603" s="10">
        <v>40990</v>
      </c>
      <c r="E603" t="s">
        <v>18</v>
      </c>
      <c r="F603">
        <v>3</v>
      </c>
      <c r="G603" s="1">
        <v>14518</v>
      </c>
      <c r="H603" s="1">
        <v>871.07999999999993</v>
      </c>
      <c r="I603" s="1">
        <v>1887.3400000000001</v>
      </c>
      <c r="J603" s="1">
        <v>1742.1599999999999</v>
      </c>
      <c r="K603" s="1">
        <v>3919.86</v>
      </c>
      <c r="L603" s="1">
        <v>5807.2000000000007</v>
      </c>
      <c r="M603" s="1">
        <f>SUM(Sueldos[[#This Row],[Salario Base]:[Bono General]])</f>
        <v>28745.64</v>
      </c>
      <c r="N603" s="1">
        <f>SUMPRODUCT(Sueldos[[#This Row],[Salario Base]:[Bono General]]*Porcentajes[])</f>
        <v>1174.5062</v>
      </c>
      <c r="O603" s="1">
        <f>Sueldos[[#This Row],[Aumento Mexicano]]*2</f>
        <v>2349.0124000000001</v>
      </c>
      <c r="P603" s="1">
        <f>IF(Sueldos[[#This Row],[Calificación]]&gt;=4,Sueldos[[#This Row],[Aumento Mexicano]]*2,0)</f>
        <v>0</v>
      </c>
      <c r="Q603" s="1">
        <f>Sueldos[[#This Row],[Sueldo total]]*3</f>
        <v>86236.92</v>
      </c>
      <c r="R603" s="9">
        <f>(43102-Sueldos[[#This Row],[Fecha de Contratación]])/365</f>
        <v>5.7863013698630139</v>
      </c>
      <c r="S603" s="1">
        <f>Sueldos[[#This Row],[Sueldo total]]/30</f>
        <v>958.18799999999999</v>
      </c>
      <c r="T603" s="1">
        <f>Sueldos[[#This Row],[Salario diario]]*20*Sueldos[[#This Row],[dias del año]]</f>
        <v>110887.29073972603</v>
      </c>
      <c r="U603" s="1">
        <f>Sueldos[[#This Row],[3 meses de sueldo]]+Sueldos[[#This Row],[20 dias por año]]</f>
        <v>197124.21073972603</v>
      </c>
    </row>
    <row r="604" spans="1:21" x14ac:dyDescent="0.3">
      <c r="A604" t="s">
        <v>405</v>
      </c>
      <c r="B604" t="s">
        <v>880</v>
      </c>
      <c r="C604" t="s">
        <v>273</v>
      </c>
      <c r="D604" s="10">
        <v>41731</v>
      </c>
      <c r="E604" t="s">
        <v>18</v>
      </c>
      <c r="F604">
        <v>4</v>
      </c>
      <c r="G604" s="1">
        <v>10125.5</v>
      </c>
      <c r="H604" s="1">
        <v>607.53</v>
      </c>
      <c r="I604" s="1">
        <v>810.04</v>
      </c>
      <c r="J604" s="1">
        <v>708.78500000000008</v>
      </c>
      <c r="K604" s="1">
        <v>3543.9249999999997</v>
      </c>
      <c r="L604" s="1">
        <v>3240.16</v>
      </c>
      <c r="M604" s="1">
        <f>SUM(Sueldos[[#This Row],[Salario Base]:[Bono General]])</f>
        <v>19035.939999999999</v>
      </c>
      <c r="N604" s="1">
        <f>SUMPRODUCT(Sueldos[[#This Row],[Salario Base]:[Bono General]]*Porcentajes[])</f>
        <v>741.18659999999988</v>
      </c>
      <c r="O604" s="1">
        <f>Sueldos[[#This Row],[Aumento Mexicano]]*2</f>
        <v>1482.3731999999998</v>
      </c>
      <c r="P604" s="1">
        <f>IF(Sueldos[[#This Row],[Calificación]]&gt;=4,Sueldos[[#This Row],[Aumento Mexicano]]*2,0)</f>
        <v>1482.3731999999998</v>
      </c>
      <c r="Q604" s="1">
        <f>Sueldos[[#This Row],[Sueldo total]]*3</f>
        <v>57107.819999999992</v>
      </c>
      <c r="R604" s="9">
        <f>(43102-Sueldos[[#This Row],[Fecha de Contratación]])/365</f>
        <v>3.7561643835616438</v>
      </c>
      <c r="S604" s="1">
        <f>Sueldos[[#This Row],[Sueldo total]]/30</f>
        <v>634.53133333333324</v>
      </c>
      <c r="T604" s="1">
        <f>Sueldos[[#This Row],[Salario diario]]*20*Sueldos[[#This Row],[dias del año]]</f>
        <v>47668.079890410954</v>
      </c>
      <c r="U604" s="1">
        <f>Sueldos[[#This Row],[3 meses de sueldo]]+Sueldos[[#This Row],[20 dias por año]]</f>
        <v>104775.89989041095</v>
      </c>
    </row>
    <row r="605" spans="1:21" x14ac:dyDescent="0.3">
      <c r="A605" t="s">
        <v>1440</v>
      </c>
      <c r="B605" t="s">
        <v>883</v>
      </c>
      <c r="C605" t="s">
        <v>482</v>
      </c>
      <c r="D605" s="10">
        <v>40609</v>
      </c>
      <c r="E605" t="s">
        <v>18</v>
      </c>
      <c r="F605">
        <v>3</v>
      </c>
      <c r="G605" s="1">
        <v>10484</v>
      </c>
      <c r="H605" s="1">
        <v>838.72</v>
      </c>
      <c r="I605" s="1">
        <v>104.84</v>
      </c>
      <c r="J605" s="1">
        <v>733.88000000000011</v>
      </c>
      <c r="K605" s="1">
        <v>3250.04</v>
      </c>
      <c r="L605" s="1">
        <v>2830.6800000000003</v>
      </c>
      <c r="M605" s="1">
        <f>SUM(Sueldos[[#This Row],[Salario Base]:[Bono General]])</f>
        <v>18242.16</v>
      </c>
      <c r="N605" s="1">
        <f>SUMPRODUCT(Sueldos[[#This Row],[Salario Base]:[Bono General]]*Porcentajes[])</f>
        <v>701.37959999999998</v>
      </c>
      <c r="O605" s="1">
        <f>Sueldos[[#This Row],[Aumento Mexicano]]*2</f>
        <v>1402.7592</v>
      </c>
      <c r="P605" s="1">
        <f>IF(Sueldos[[#This Row],[Calificación]]&gt;=4,Sueldos[[#This Row],[Aumento Mexicano]]*2,0)</f>
        <v>0</v>
      </c>
      <c r="Q605" s="1">
        <f>Sueldos[[#This Row],[Sueldo total]]*3</f>
        <v>54726.479999999996</v>
      </c>
      <c r="R605" s="9">
        <f>(43102-Sueldos[[#This Row],[Fecha de Contratación]])/365</f>
        <v>6.8301369863013699</v>
      </c>
      <c r="S605" s="1">
        <f>Sueldos[[#This Row],[Sueldo total]]/30</f>
        <v>608.072</v>
      </c>
      <c r="T605" s="1">
        <f>Sueldos[[#This Row],[Salario diario]]*20*Sueldos[[#This Row],[dias del año]]</f>
        <v>83064.301150684929</v>
      </c>
      <c r="U605" s="1">
        <f>Sueldos[[#This Row],[3 meses de sueldo]]+Sueldos[[#This Row],[20 dias por año]]</f>
        <v>137790.78115068492</v>
      </c>
    </row>
    <row r="606" spans="1:21" x14ac:dyDescent="0.3">
      <c r="A606" t="s">
        <v>1115</v>
      </c>
      <c r="B606" t="s">
        <v>883</v>
      </c>
      <c r="C606" t="s">
        <v>173</v>
      </c>
      <c r="D606" s="10">
        <v>41997</v>
      </c>
      <c r="E606" t="s">
        <v>15</v>
      </c>
      <c r="F606">
        <v>5</v>
      </c>
      <c r="G606" s="1">
        <v>32948.75</v>
      </c>
      <c r="H606" s="1">
        <v>1976.925</v>
      </c>
      <c r="I606" s="1">
        <v>988.46249999999998</v>
      </c>
      <c r="J606" s="1">
        <v>4612.8250000000007</v>
      </c>
      <c r="K606" s="1">
        <v>12850.012500000001</v>
      </c>
      <c r="L606" s="1">
        <v>11532.0625</v>
      </c>
      <c r="M606" s="1">
        <f>SUM(Sueldos[[#This Row],[Salario Base]:[Bono General]])</f>
        <v>64909.037500000006</v>
      </c>
      <c r="N606" s="1">
        <f>SUMPRODUCT(Sueldos[[#This Row],[Salario Base]:[Bono General]]*Porcentajes[])</f>
        <v>2570.0025000000005</v>
      </c>
      <c r="O606" s="1">
        <f>Sueldos[[#This Row],[Aumento Mexicano]]*2</f>
        <v>5140.005000000001</v>
      </c>
      <c r="P606" s="1">
        <f>IF(Sueldos[[#This Row],[Calificación]]&gt;=4,Sueldos[[#This Row],[Aumento Mexicano]]*2,0)</f>
        <v>5140.005000000001</v>
      </c>
      <c r="Q606" s="1">
        <f>Sueldos[[#This Row],[Sueldo total]]*3</f>
        <v>194727.11250000002</v>
      </c>
      <c r="R606" s="9">
        <f>(43102-Sueldos[[#This Row],[Fecha de Contratación]])/365</f>
        <v>3.0273972602739727</v>
      </c>
      <c r="S606" s="1">
        <f>Sueldos[[#This Row],[Sueldo total]]/30</f>
        <v>2163.6345833333335</v>
      </c>
      <c r="T606" s="1">
        <f>Sueldos[[#This Row],[Salario diario]]*20*Sueldos[[#This Row],[dias del año]]</f>
        <v>131003.62819634704</v>
      </c>
      <c r="U606" s="1">
        <f>Sueldos[[#This Row],[3 meses de sueldo]]+Sueldos[[#This Row],[20 dias por año]]</f>
        <v>325730.74069634709</v>
      </c>
    </row>
    <row r="607" spans="1:21" x14ac:dyDescent="0.3">
      <c r="A607" t="s">
        <v>1441</v>
      </c>
      <c r="B607" t="s">
        <v>898</v>
      </c>
      <c r="C607" t="s">
        <v>81</v>
      </c>
      <c r="D607" s="10">
        <v>40721</v>
      </c>
      <c r="E607" t="s">
        <v>27</v>
      </c>
      <c r="F607">
        <v>2</v>
      </c>
      <c r="G607" s="1">
        <v>16672.5</v>
      </c>
      <c r="H607" s="1">
        <v>1000.3499999999999</v>
      </c>
      <c r="I607" s="1">
        <v>166.72499999999999</v>
      </c>
      <c r="J607" s="1">
        <v>2334.15</v>
      </c>
      <c r="K607" s="1">
        <v>5501.9250000000002</v>
      </c>
      <c r="L607" s="1">
        <v>4168.125</v>
      </c>
      <c r="M607" s="1">
        <f>SUM(Sueldos[[#This Row],[Salario Base]:[Bono General]])</f>
        <v>29843.774999999998</v>
      </c>
      <c r="N607" s="1">
        <f>SUMPRODUCT(Sueldos[[#This Row],[Salario Base]:[Bono General]]*Porcentajes[])</f>
        <v>1140.3989999999999</v>
      </c>
      <c r="O607" s="1">
        <f>Sueldos[[#This Row],[Aumento Mexicano]]*2</f>
        <v>2280.7979999999998</v>
      </c>
      <c r="P607" s="1">
        <f>IF(Sueldos[[#This Row],[Calificación]]&gt;=4,Sueldos[[#This Row],[Aumento Mexicano]]*2,0)</f>
        <v>0</v>
      </c>
      <c r="Q607" s="1">
        <f>Sueldos[[#This Row],[Sueldo total]]*3</f>
        <v>89531.324999999997</v>
      </c>
      <c r="R607" s="9">
        <f>(43102-Sueldos[[#This Row],[Fecha de Contratación]])/365</f>
        <v>6.5232876712328771</v>
      </c>
      <c r="S607" s="1">
        <f>Sueldos[[#This Row],[Sueldo total]]/30</f>
        <v>994.7924999999999</v>
      </c>
      <c r="T607" s="1">
        <f>Sueldos[[#This Row],[Salario diario]]*20*Sueldos[[#This Row],[dias del año]]</f>
        <v>129786.35301369862</v>
      </c>
      <c r="U607" s="1">
        <f>Sueldos[[#This Row],[3 meses de sueldo]]+Sueldos[[#This Row],[20 dias por año]]</f>
        <v>219317.67801369861</v>
      </c>
    </row>
    <row r="608" spans="1:21" x14ac:dyDescent="0.3">
      <c r="A608" t="s">
        <v>1442</v>
      </c>
      <c r="B608" t="s">
        <v>940</v>
      </c>
      <c r="C608" t="s">
        <v>34</v>
      </c>
      <c r="D608" s="10">
        <v>42950</v>
      </c>
      <c r="E608" t="s">
        <v>15</v>
      </c>
      <c r="F608">
        <v>3</v>
      </c>
      <c r="G608" s="1">
        <v>26901</v>
      </c>
      <c r="H608" s="1">
        <v>2421.0899999999997</v>
      </c>
      <c r="I608" s="1">
        <v>1076.04</v>
      </c>
      <c r="J608" s="1">
        <v>1614.06</v>
      </c>
      <c r="K608" s="1">
        <v>8608.32</v>
      </c>
      <c r="L608" s="1">
        <v>10760.400000000001</v>
      </c>
      <c r="M608" s="1">
        <f>SUM(Sueldos[[#This Row],[Salario Base]:[Bono General]])</f>
        <v>51380.91</v>
      </c>
      <c r="N608" s="1">
        <f>SUMPRODUCT(Sueldos[[#This Row],[Salario Base]:[Bono General]]*Porcentajes[])</f>
        <v>2087.5176000000001</v>
      </c>
      <c r="O608" s="1">
        <f>Sueldos[[#This Row],[Aumento Mexicano]]*2</f>
        <v>4175.0352000000003</v>
      </c>
      <c r="P608" s="1">
        <f>IF(Sueldos[[#This Row],[Calificación]]&gt;=4,Sueldos[[#This Row],[Aumento Mexicano]]*2,0)</f>
        <v>0</v>
      </c>
      <c r="Q608" s="1">
        <f>Sueldos[[#This Row],[Sueldo total]]*3</f>
        <v>154142.73000000001</v>
      </c>
      <c r="R608" s="9">
        <f>(43102-Sueldos[[#This Row],[Fecha de Contratación]])/365</f>
        <v>0.41643835616438357</v>
      </c>
      <c r="S608" s="1">
        <f>Sueldos[[#This Row],[Sueldo total]]/30</f>
        <v>1712.6970000000001</v>
      </c>
      <c r="T608" s="1">
        <f>Sueldos[[#This Row],[Salario diario]]*20*Sueldos[[#This Row],[dias del año]]</f>
        <v>14264.654465753427</v>
      </c>
      <c r="U608" s="1">
        <f>Sueldos[[#This Row],[3 meses de sueldo]]+Sueldos[[#This Row],[20 dias por año]]</f>
        <v>168407.38446575345</v>
      </c>
    </row>
    <row r="609" spans="1:21" x14ac:dyDescent="0.3">
      <c r="A609" t="s">
        <v>1443</v>
      </c>
      <c r="B609" t="s">
        <v>880</v>
      </c>
      <c r="C609" t="s">
        <v>253</v>
      </c>
      <c r="D609" s="10">
        <v>41472</v>
      </c>
      <c r="E609" t="s">
        <v>27</v>
      </c>
      <c r="F609">
        <v>3</v>
      </c>
      <c r="G609" s="1">
        <v>20740</v>
      </c>
      <c r="H609" s="1">
        <v>1866.6</v>
      </c>
      <c r="I609" s="1">
        <v>2281.4</v>
      </c>
      <c r="J609" s="1">
        <v>2074</v>
      </c>
      <c r="K609" s="1">
        <v>6844.2000000000007</v>
      </c>
      <c r="L609" s="1">
        <v>6429.4</v>
      </c>
      <c r="M609" s="1">
        <f>SUM(Sueldos[[#This Row],[Salario Base]:[Bono General]])</f>
        <v>40235.599999999999</v>
      </c>
      <c r="N609" s="1">
        <f>SUMPRODUCT(Sueldos[[#This Row],[Salario Base]:[Bono General]]*Porcentajes[])</f>
        <v>1584.5360000000001</v>
      </c>
      <c r="O609" s="1">
        <f>Sueldos[[#This Row],[Aumento Mexicano]]*2</f>
        <v>3169.0720000000001</v>
      </c>
      <c r="P609" s="1">
        <f>IF(Sueldos[[#This Row],[Calificación]]&gt;=4,Sueldos[[#This Row],[Aumento Mexicano]]*2,0)</f>
        <v>0</v>
      </c>
      <c r="Q609" s="1">
        <f>Sueldos[[#This Row],[Sueldo total]]*3</f>
        <v>120706.79999999999</v>
      </c>
      <c r="R609" s="9">
        <f>(43102-Sueldos[[#This Row],[Fecha de Contratación]])/365</f>
        <v>4.4657534246575343</v>
      </c>
      <c r="S609" s="1">
        <f>Sueldos[[#This Row],[Sueldo total]]/30</f>
        <v>1341.1866666666667</v>
      </c>
      <c r="T609" s="1">
        <f>Sueldos[[#This Row],[Salario diario]]*20*Sueldos[[#This Row],[dias del año]]</f>
        <v>119788.17899543379</v>
      </c>
      <c r="U609" s="1">
        <f>Sueldos[[#This Row],[3 meses de sueldo]]+Sueldos[[#This Row],[20 dias por año]]</f>
        <v>240494.97899543378</v>
      </c>
    </row>
    <row r="610" spans="1:21" x14ac:dyDescent="0.3">
      <c r="A610" t="s">
        <v>1444</v>
      </c>
      <c r="B610" t="s">
        <v>898</v>
      </c>
      <c r="C610" t="s">
        <v>142</v>
      </c>
      <c r="D610" s="10">
        <v>40991</v>
      </c>
      <c r="E610" t="s">
        <v>18</v>
      </c>
      <c r="F610">
        <v>2</v>
      </c>
      <c r="G610" s="1">
        <v>8699.4</v>
      </c>
      <c r="H610" s="1">
        <v>782.94599999999991</v>
      </c>
      <c r="I610" s="1">
        <v>86.994</v>
      </c>
      <c r="J610" s="1">
        <v>782.94599999999991</v>
      </c>
      <c r="K610" s="1">
        <v>2261.8440000000001</v>
      </c>
      <c r="L610" s="1">
        <v>2957.7960000000003</v>
      </c>
      <c r="M610" s="1">
        <f>SUM(Sueldos[[#This Row],[Salario Base]:[Bono General]])</f>
        <v>15571.926000000001</v>
      </c>
      <c r="N610" s="1">
        <f>SUMPRODUCT(Sueldos[[#This Row],[Salario Base]:[Bono General]]*Porcentajes[])</f>
        <v>625.48686000000009</v>
      </c>
      <c r="O610" s="1">
        <f>Sueldos[[#This Row],[Aumento Mexicano]]*2</f>
        <v>1250.9737200000002</v>
      </c>
      <c r="P610" s="1">
        <f>IF(Sueldos[[#This Row],[Calificación]]&gt;=4,Sueldos[[#This Row],[Aumento Mexicano]]*2,0)</f>
        <v>0</v>
      </c>
      <c r="Q610" s="1">
        <f>Sueldos[[#This Row],[Sueldo total]]*3</f>
        <v>46715.778000000006</v>
      </c>
      <c r="R610" s="9">
        <f>(43102-Sueldos[[#This Row],[Fecha de Contratación]])/365</f>
        <v>5.7835616438356166</v>
      </c>
      <c r="S610" s="1">
        <f>Sueldos[[#This Row],[Sueldo total]]/30</f>
        <v>519.06420000000003</v>
      </c>
      <c r="T610" s="1">
        <f>Sueldos[[#This Row],[Salario diario]]*20*Sueldos[[#This Row],[dias del año]]</f>
        <v>60040.79595616438</v>
      </c>
      <c r="U610" s="1">
        <f>Sueldos[[#This Row],[3 meses de sueldo]]+Sueldos[[#This Row],[20 dias por año]]</f>
        <v>106756.57395616439</v>
      </c>
    </row>
    <row r="611" spans="1:21" x14ac:dyDescent="0.3">
      <c r="A611" t="s">
        <v>1445</v>
      </c>
      <c r="B611" t="s">
        <v>898</v>
      </c>
      <c r="C611" t="s">
        <v>137</v>
      </c>
      <c r="D611" s="10">
        <v>41613</v>
      </c>
      <c r="E611" t="s">
        <v>18</v>
      </c>
      <c r="F611">
        <v>3</v>
      </c>
      <c r="G611" s="1">
        <v>11944</v>
      </c>
      <c r="H611" s="1">
        <v>1194.4000000000001</v>
      </c>
      <c r="I611" s="1">
        <v>477.76</v>
      </c>
      <c r="J611" s="1">
        <v>836.08</v>
      </c>
      <c r="K611" s="1">
        <v>4658.16</v>
      </c>
      <c r="L611" s="1">
        <v>3583.2</v>
      </c>
      <c r="M611" s="1">
        <f>SUM(Sueldos[[#This Row],[Salario Base]:[Bono General]])</f>
        <v>22693.600000000002</v>
      </c>
      <c r="N611" s="1">
        <f>SUMPRODUCT(Sueldos[[#This Row],[Salario Base]:[Bono General]]*Porcentajes[])</f>
        <v>881.46720000000005</v>
      </c>
      <c r="O611" s="1">
        <f>Sueldos[[#This Row],[Aumento Mexicano]]*2</f>
        <v>1762.9344000000001</v>
      </c>
      <c r="P611" s="1">
        <f>IF(Sueldos[[#This Row],[Calificación]]&gt;=4,Sueldos[[#This Row],[Aumento Mexicano]]*2,0)</f>
        <v>0</v>
      </c>
      <c r="Q611" s="1">
        <f>Sueldos[[#This Row],[Sueldo total]]*3</f>
        <v>68080.800000000003</v>
      </c>
      <c r="R611" s="9">
        <f>(43102-Sueldos[[#This Row],[Fecha de Contratación]])/365</f>
        <v>4.0794520547945208</v>
      </c>
      <c r="S611" s="1">
        <f>Sueldos[[#This Row],[Sueldo total]]/30</f>
        <v>756.45333333333338</v>
      </c>
      <c r="T611" s="1">
        <f>Sueldos[[#This Row],[Salario diario]]*20*Sueldos[[#This Row],[dias del año]]</f>
        <v>61718.302100456625</v>
      </c>
      <c r="U611" s="1">
        <f>Sueldos[[#This Row],[3 meses de sueldo]]+Sueldos[[#This Row],[20 dias por año]]</f>
        <v>129799.10210045663</v>
      </c>
    </row>
    <row r="612" spans="1:21" x14ac:dyDescent="0.3">
      <c r="A612" t="s">
        <v>1446</v>
      </c>
      <c r="B612" t="s">
        <v>880</v>
      </c>
      <c r="C612" t="s">
        <v>79</v>
      </c>
      <c r="D612" s="10">
        <v>41143</v>
      </c>
      <c r="E612" t="s">
        <v>27</v>
      </c>
      <c r="F612">
        <v>2</v>
      </c>
      <c r="G612" s="1">
        <v>15579.9</v>
      </c>
      <c r="H612" s="1">
        <v>1402.1909999999998</v>
      </c>
      <c r="I612" s="1">
        <v>1713.789</v>
      </c>
      <c r="J612" s="1">
        <v>1557.99</v>
      </c>
      <c r="K612" s="1">
        <v>4673.9699999999993</v>
      </c>
      <c r="L612" s="1">
        <v>5608.7639999999992</v>
      </c>
      <c r="M612" s="1">
        <f>SUM(Sueldos[[#This Row],[Salario Base]:[Bono General]])</f>
        <v>30536.604000000003</v>
      </c>
      <c r="N612" s="1">
        <f>SUMPRODUCT(Sueldos[[#This Row],[Salario Base]:[Bono General]]*Porcentajes[])</f>
        <v>1230.8120999999999</v>
      </c>
      <c r="O612" s="1">
        <f>Sueldos[[#This Row],[Aumento Mexicano]]*2</f>
        <v>2461.6241999999997</v>
      </c>
      <c r="P612" s="1">
        <f>IF(Sueldos[[#This Row],[Calificación]]&gt;=4,Sueldos[[#This Row],[Aumento Mexicano]]*2,0)</f>
        <v>0</v>
      </c>
      <c r="Q612" s="1">
        <f>Sueldos[[#This Row],[Sueldo total]]*3</f>
        <v>91609.812000000005</v>
      </c>
      <c r="R612" s="9">
        <f>(43102-Sueldos[[#This Row],[Fecha de Contratación]])/365</f>
        <v>5.3671232876712329</v>
      </c>
      <c r="S612" s="1">
        <f>Sueldos[[#This Row],[Sueldo total]]/30</f>
        <v>1017.8868000000001</v>
      </c>
      <c r="T612" s="1">
        <f>Sueldos[[#This Row],[Salario diario]]*20*Sueldos[[#This Row],[dias del año]]</f>
        <v>109262.47896986302</v>
      </c>
      <c r="U612" s="1">
        <f>Sueldos[[#This Row],[3 meses de sueldo]]+Sueldos[[#This Row],[20 dias por año]]</f>
        <v>200872.29096986301</v>
      </c>
    </row>
    <row r="613" spans="1:21" x14ac:dyDescent="0.3">
      <c r="A613" t="s">
        <v>1447</v>
      </c>
      <c r="B613" t="s">
        <v>895</v>
      </c>
      <c r="C613" t="s">
        <v>440</v>
      </c>
      <c r="D613" s="10">
        <v>41660</v>
      </c>
      <c r="E613" t="s">
        <v>18</v>
      </c>
      <c r="F613">
        <v>2</v>
      </c>
      <c r="G613" s="1">
        <v>11769.300000000001</v>
      </c>
      <c r="H613" s="1">
        <v>588.46500000000003</v>
      </c>
      <c r="I613" s="1">
        <v>470.77200000000005</v>
      </c>
      <c r="J613" s="1">
        <v>353.07900000000001</v>
      </c>
      <c r="K613" s="1">
        <v>3648.4830000000002</v>
      </c>
      <c r="L613" s="1">
        <v>3295.4040000000005</v>
      </c>
      <c r="M613" s="1">
        <f>SUM(Sueldos[[#This Row],[Salario Base]:[Bono General]])</f>
        <v>20125.503000000004</v>
      </c>
      <c r="N613" s="1">
        <f>SUMPRODUCT(Sueldos[[#This Row],[Salario Base]:[Bono General]]*Porcentajes[])</f>
        <v>765.00450000000012</v>
      </c>
      <c r="O613" s="1">
        <f>Sueldos[[#This Row],[Aumento Mexicano]]*2</f>
        <v>1530.0090000000002</v>
      </c>
      <c r="P613" s="1">
        <f>IF(Sueldos[[#This Row],[Calificación]]&gt;=4,Sueldos[[#This Row],[Aumento Mexicano]]*2,0)</f>
        <v>0</v>
      </c>
      <c r="Q613" s="1">
        <f>Sueldos[[#This Row],[Sueldo total]]*3</f>
        <v>60376.509000000013</v>
      </c>
      <c r="R613" s="9">
        <f>(43102-Sueldos[[#This Row],[Fecha de Contratación]])/365</f>
        <v>3.9506849315068493</v>
      </c>
      <c r="S613" s="1">
        <f>Sueldos[[#This Row],[Sueldo total]]/30</f>
        <v>670.85010000000011</v>
      </c>
      <c r="T613" s="1">
        <f>Sueldos[[#This Row],[Salario diario]]*20*Sueldos[[#This Row],[dias del año]]</f>
        <v>53006.34762739727</v>
      </c>
      <c r="U613" s="1">
        <f>Sueldos[[#This Row],[3 meses de sueldo]]+Sueldos[[#This Row],[20 dias por año]]</f>
        <v>113382.85662739728</v>
      </c>
    </row>
    <row r="614" spans="1:21" x14ac:dyDescent="0.3">
      <c r="A614" t="s">
        <v>1448</v>
      </c>
      <c r="B614" t="s">
        <v>898</v>
      </c>
      <c r="C614" t="s">
        <v>186</v>
      </c>
      <c r="D614" s="10">
        <v>40582</v>
      </c>
      <c r="E614" t="s">
        <v>15</v>
      </c>
      <c r="F614">
        <v>3</v>
      </c>
      <c r="G614" s="1">
        <v>22486</v>
      </c>
      <c r="H614" s="1">
        <v>1349.1599999999999</v>
      </c>
      <c r="I614" s="1">
        <v>2473.46</v>
      </c>
      <c r="J614" s="1">
        <v>899.44</v>
      </c>
      <c r="K614" s="1">
        <v>8769.5400000000009</v>
      </c>
      <c r="L614" s="1">
        <v>6071.22</v>
      </c>
      <c r="M614" s="1">
        <f>SUM(Sueldos[[#This Row],[Salario Base]:[Bono General]])</f>
        <v>42048.82</v>
      </c>
      <c r="N614" s="1">
        <f>SUMPRODUCT(Sueldos[[#This Row],[Salario Base]:[Bono General]]*Porcentajes[])</f>
        <v>1587.5116</v>
      </c>
      <c r="O614" s="1">
        <f>Sueldos[[#This Row],[Aumento Mexicano]]*2</f>
        <v>3175.0232000000001</v>
      </c>
      <c r="P614" s="1">
        <f>IF(Sueldos[[#This Row],[Calificación]]&gt;=4,Sueldos[[#This Row],[Aumento Mexicano]]*2,0)</f>
        <v>0</v>
      </c>
      <c r="Q614" s="1">
        <f>Sueldos[[#This Row],[Sueldo total]]*3</f>
        <v>126146.45999999999</v>
      </c>
      <c r="R614" s="9">
        <f>(43102-Sueldos[[#This Row],[Fecha de Contratación]])/365</f>
        <v>6.904109589041096</v>
      </c>
      <c r="S614" s="1">
        <f>Sueldos[[#This Row],[Sueldo total]]/30</f>
        <v>1401.6273333333334</v>
      </c>
      <c r="T614" s="1">
        <f>Sueldos[[#This Row],[Salario diario]]*20*Sueldos[[#This Row],[dias del año]]</f>
        <v>193539.77424657537</v>
      </c>
      <c r="U614" s="1">
        <f>Sueldos[[#This Row],[3 meses de sueldo]]+Sueldos[[#This Row],[20 dias por año]]</f>
        <v>319686.23424657539</v>
      </c>
    </row>
    <row r="615" spans="1:21" x14ac:dyDescent="0.3">
      <c r="A615" t="s">
        <v>1449</v>
      </c>
      <c r="B615" t="s">
        <v>898</v>
      </c>
      <c r="C615" t="s">
        <v>413</v>
      </c>
      <c r="D615" s="10">
        <v>42416</v>
      </c>
      <c r="E615" t="s">
        <v>18</v>
      </c>
      <c r="F615">
        <v>3</v>
      </c>
      <c r="G615" s="1">
        <v>13327</v>
      </c>
      <c r="H615" s="1">
        <v>1066.1600000000001</v>
      </c>
      <c r="I615" s="1">
        <v>1066.1600000000001</v>
      </c>
      <c r="J615" s="1">
        <v>666.35</v>
      </c>
      <c r="K615" s="1">
        <v>5197.53</v>
      </c>
      <c r="L615" s="1">
        <v>4264.6400000000003</v>
      </c>
      <c r="M615" s="1">
        <f>SUM(Sueldos[[#This Row],[Salario Base]:[Bono General]])</f>
        <v>25587.84</v>
      </c>
      <c r="N615" s="1">
        <f>SUMPRODUCT(Sueldos[[#This Row],[Salario Base]:[Bono General]]*Porcentajes[])</f>
        <v>994.19420000000002</v>
      </c>
      <c r="O615" s="1">
        <f>Sueldos[[#This Row],[Aumento Mexicano]]*2</f>
        <v>1988.3884</v>
      </c>
      <c r="P615" s="1">
        <f>IF(Sueldos[[#This Row],[Calificación]]&gt;=4,Sueldos[[#This Row],[Aumento Mexicano]]*2,0)</f>
        <v>0</v>
      </c>
      <c r="Q615" s="1">
        <f>Sueldos[[#This Row],[Sueldo total]]*3</f>
        <v>76763.520000000004</v>
      </c>
      <c r="R615" s="9">
        <f>(43102-Sueldos[[#This Row],[Fecha de Contratación]])/365</f>
        <v>1.8794520547945206</v>
      </c>
      <c r="S615" s="1">
        <f>Sueldos[[#This Row],[Sueldo total]]/30</f>
        <v>852.928</v>
      </c>
      <c r="T615" s="1">
        <f>Sueldos[[#This Row],[Salario diario]]*20*Sueldos[[#This Row],[dias del año]]</f>
        <v>32060.74564383562</v>
      </c>
      <c r="U615" s="1">
        <f>Sueldos[[#This Row],[3 meses de sueldo]]+Sueldos[[#This Row],[20 dias por año]]</f>
        <v>108824.26564383562</v>
      </c>
    </row>
    <row r="616" spans="1:21" x14ac:dyDescent="0.3">
      <c r="A616" t="s">
        <v>1450</v>
      </c>
      <c r="B616" t="s">
        <v>909</v>
      </c>
      <c r="C616" t="s">
        <v>44</v>
      </c>
      <c r="D616" s="10">
        <v>42809</v>
      </c>
      <c r="E616" t="s">
        <v>27</v>
      </c>
      <c r="F616">
        <v>4</v>
      </c>
      <c r="G616" s="1">
        <v>21921.9</v>
      </c>
      <c r="H616" s="1">
        <v>2192.19</v>
      </c>
      <c r="I616" s="1">
        <v>2849.8470000000002</v>
      </c>
      <c r="J616" s="1">
        <v>1972.971</v>
      </c>
      <c r="K616" s="1">
        <v>7234.2270000000008</v>
      </c>
      <c r="L616" s="1">
        <v>7234.2270000000008</v>
      </c>
      <c r="M616" s="1">
        <f>SUM(Sueldos[[#This Row],[Salario Base]:[Bono General]])</f>
        <v>43405.362000000001</v>
      </c>
      <c r="N616" s="1">
        <f>SUMPRODUCT(Sueldos[[#This Row],[Salario Base]:[Bono General]]*Porcentajes[])</f>
        <v>1725.25353</v>
      </c>
      <c r="O616" s="1">
        <f>Sueldos[[#This Row],[Aumento Mexicano]]*2</f>
        <v>3450.5070599999999</v>
      </c>
      <c r="P616" s="1">
        <f>IF(Sueldos[[#This Row],[Calificación]]&gt;=4,Sueldos[[#This Row],[Aumento Mexicano]]*2,0)</f>
        <v>3450.5070599999999</v>
      </c>
      <c r="Q616" s="1">
        <f>Sueldos[[#This Row],[Sueldo total]]*3</f>
        <v>130216.08600000001</v>
      </c>
      <c r="R616" s="9">
        <f>(43102-Sueldos[[#This Row],[Fecha de Contratación]])/365</f>
        <v>0.80273972602739729</v>
      </c>
      <c r="S616" s="1">
        <f>Sueldos[[#This Row],[Sueldo total]]/30</f>
        <v>1446.8453999999999</v>
      </c>
      <c r="T616" s="1">
        <f>Sueldos[[#This Row],[Salario diario]]*20*Sueldos[[#This Row],[dias del año]]</f>
        <v>23228.8056</v>
      </c>
      <c r="U616" s="1">
        <f>Sueldos[[#This Row],[3 meses de sueldo]]+Sueldos[[#This Row],[20 dias por año]]</f>
        <v>153444.8916</v>
      </c>
    </row>
    <row r="617" spans="1:21" x14ac:dyDescent="0.3">
      <c r="A617" t="s">
        <v>1451</v>
      </c>
      <c r="B617" t="s">
        <v>880</v>
      </c>
      <c r="C617" t="s">
        <v>90</v>
      </c>
      <c r="D617" s="10">
        <v>41360</v>
      </c>
      <c r="E617" t="s">
        <v>27</v>
      </c>
      <c r="F617">
        <v>2</v>
      </c>
      <c r="G617" s="1">
        <v>18582.3</v>
      </c>
      <c r="H617" s="1">
        <v>1672.4069999999999</v>
      </c>
      <c r="I617" s="1">
        <v>1672.4069999999999</v>
      </c>
      <c r="J617" s="1">
        <v>1114.9379999999999</v>
      </c>
      <c r="K617" s="1">
        <v>4831.3980000000001</v>
      </c>
      <c r="L617" s="1">
        <v>6875.451</v>
      </c>
      <c r="M617" s="1">
        <f>SUM(Sueldos[[#This Row],[Salario Base]:[Bono General]])</f>
        <v>34748.900999999998</v>
      </c>
      <c r="N617" s="1">
        <f>SUMPRODUCT(Sueldos[[#This Row],[Salario Base]:[Bono General]]*Porcentajes[])</f>
        <v>1406.68011</v>
      </c>
      <c r="O617" s="1">
        <f>Sueldos[[#This Row],[Aumento Mexicano]]*2</f>
        <v>2813.36022</v>
      </c>
      <c r="P617" s="1">
        <f>IF(Sueldos[[#This Row],[Calificación]]&gt;=4,Sueldos[[#This Row],[Aumento Mexicano]]*2,0)</f>
        <v>0</v>
      </c>
      <c r="Q617" s="1">
        <f>Sueldos[[#This Row],[Sueldo total]]*3</f>
        <v>104246.70299999999</v>
      </c>
      <c r="R617" s="9">
        <f>(43102-Sueldos[[#This Row],[Fecha de Contratación]])/365</f>
        <v>4.7726027397260271</v>
      </c>
      <c r="S617" s="1">
        <f>Sueldos[[#This Row],[Sueldo total]]/30</f>
        <v>1158.2966999999999</v>
      </c>
      <c r="T617" s="1">
        <f>Sueldos[[#This Row],[Salario diario]]*20*Sueldos[[#This Row],[dias del año]]</f>
        <v>110561.80007671232</v>
      </c>
      <c r="U617" s="1">
        <f>Sueldos[[#This Row],[3 meses de sueldo]]+Sueldos[[#This Row],[20 dias por año]]</f>
        <v>214808.50307671231</v>
      </c>
    </row>
    <row r="618" spans="1:21" x14ac:dyDescent="0.3">
      <c r="A618" t="s">
        <v>1452</v>
      </c>
      <c r="B618" t="s">
        <v>883</v>
      </c>
      <c r="C618" t="s">
        <v>411</v>
      </c>
      <c r="D618" s="10">
        <v>42776</v>
      </c>
      <c r="E618" t="s">
        <v>15</v>
      </c>
      <c r="F618">
        <v>3</v>
      </c>
      <c r="G618" s="1">
        <v>30359</v>
      </c>
      <c r="H618" s="1">
        <v>2125.13</v>
      </c>
      <c r="I618" s="1">
        <v>2732.31</v>
      </c>
      <c r="J618" s="1">
        <v>4553.8499999999995</v>
      </c>
      <c r="K618" s="1">
        <v>9714.880000000001</v>
      </c>
      <c r="L618" s="1">
        <v>11232.83</v>
      </c>
      <c r="M618" s="1">
        <f>SUM(Sueldos[[#This Row],[Salario Base]:[Bono General]])</f>
        <v>60718</v>
      </c>
      <c r="N618" s="1">
        <f>SUMPRODUCT(Sueldos[[#This Row],[Salario Base]:[Bono General]]*Porcentajes[])</f>
        <v>2453.0072000000005</v>
      </c>
      <c r="O618" s="1">
        <f>Sueldos[[#This Row],[Aumento Mexicano]]*2</f>
        <v>4906.0144000000009</v>
      </c>
      <c r="P618" s="1">
        <f>IF(Sueldos[[#This Row],[Calificación]]&gt;=4,Sueldos[[#This Row],[Aumento Mexicano]]*2,0)</f>
        <v>0</v>
      </c>
      <c r="Q618" s="1">
        <f>Sueldos[[#This Row],[Sueldo total]]*3</f>
        <v>182154</v>
      </c>
      <c r="R618" s="9">
        <f>(43102-Sueldos[[#This Row],[Fecha de Contratación]])/365</f>
        <v>0.89315068493150684</v>
      </c>
      <c r="S618" s="1">
        <f>Sueldos[[#This Row],[Sueldo total]]/30</f>
        <v>2023.9333333333334</v>
      </c>
      <c r="T618" s="1">
        <f>Sueldos[[#This Row],[Salario diario]]*20*Sueldos[[#This Row],[dias del año]]</f>
        <v>36153.548858447495</v>
      </c>
      <c r="U618" s="1">
        <f>Sueldos[[#This Row],[3 meses de sueldo]]+Sueldos[[#This Row],[20 dias por año]]</f>
        <v>218307.5488584475</v>
      </c>
    </row>
    <row r="619" spans="1:21" x14ac:dyDescent="0.3">
      <c r="A619" t="s">
        <v>1453</v>
      </c>
      <c r="B619" t="s">
        <v>880</v>
      </c>
      <c r="C619" t="s">
        <v>127</v>
      </c>
      <c r="D619" s="10">
        <v>41900</v>
      </c>
      <c r="E619" t="s">
        <v>18</v>
      </c>
      <c r="F619">
        <v>4</v>
      </c>
      <c r="G619" s="1">
        <v>14370.400000000001</v>
      </c>
      <c r="H619" s="1">
        <v>862.22400000000005</v>
      </c>
      <c r="I619" s="1">
        <v>1293.336</v>
      </c>
      <c r="J619" s="1">
        <v>2011.8560000000004</v>
      </c>
      <c r="K619" s="1">
        <v>5604.456000000001</v>
      </c>
      <c r="L619" s="1">
        <v>5604.456000000001</v>
      </c>
      <c r="M619" s="1">
        <f>SUM(Sueldos[[#This Row],[Salario Base]:[Bono General]])</f>
        <v>29746.728000000006</v>
      </c>
      <c r="N619" s="1">
        <f>SUMPRODUCT(Sueldos[[#This Row],[Salario Base]:[Bono General]]*Porcentajes[])</f>
        <v>1195.6172800000002</v>
      </c>
      <c r="O619" s="1">
        <f>Sueldos[[#This Row],[Aumento Mexicano]]*2</f>
        <v>2391.2345600000003</v>
      </c>
      <c r="P619" s="1">
        <f>IF(Sueldos[[#This Row],[Calificación]]&gt;=4,Sueldos[[#This Row],[Aumento Mexicano]]*2,0)</f>
        <v>2391.2345600000003</v>
      </c>
      <c r="Q619" s="1">
        <f>Sueldos[[#This Row],[Sueldo total]]*3</f>
        <v>89240.184000000023</v>
      </c>
      <c r="R619" s="9">
        <f>(43102-Sueldos[[#This Row],[Fecha de Contratación]])/365</f>
        <v>3.2931506849315069</v>
      </c>
      <c r="S619" s="1">
        <f>Sueldos[[#This Row],[Sueldo total]]/30</f>
        <v>991.55760000000021</v>
      </c>
      <c r="T619" s="1">
        <f>Sueldos[[#This Row],[Salario diario]]*20*Sueldos[[#This Row],[dias del año]]</f>
        <v>65306.971791780838</v>
      </c>
      <c r="U619" s="1">
        <f>Sueldos[[#This Row],[3 meses de sueldo]]+Sueldos[[#This Row],[20 dias por año]]</f>
        <v>154547.15579178085</v>
      </c>
    </row>
    <row r="620" spans="1:21" x14ac:dyDescent="0.3">
      <c r="A620" t="s">
        <v>1454</v>
      </c>
      <c r="B620" t="s">
        <v>883</v>
      </c>
      <c r="C620" t="s">
        <v>38</v>
      </c>
      <c r="D620" s="10">
        <v>41305</v>
      </c>
      <c r="E620" t="s">
        <v>18</v>
      </c>
      <c r="F620">
        <v>3</v>
      </c>
      <c r="G620" s="1">
        <v>9762</v>
      </c>
      <c r="H620" s="1">
        <v>878.57999999999993</v>
      </c>
      <c r="I620" s="1">
        <v>976.2</v>
      </c>
      <c r="J620" s="1">
        <v>1269.06</v>
      </c>
      <c r="K620" s="1">
        <v>2928.6</v>
      </c>
      <c r="L620" s="1">
        <v>2635.7400000000002</v>
      </c>
      <c r="M620" s="1">
        <f>SUM(Sueldos[[#This Row],[Salario Base]:[Bono General]])</f>
        <v>18450.18</v>
      </c>
      <c r="N620" s="1">
        <f>SUMPRODUCT(Sueldos[[#This Row],[Salario Base]:[Bono General]]*Porcentajes[])</f>
        <v>720.43559999999991</v>
      </c>
      <c r="O620" s="1">
        <f>Sueldos[[#This Row],[Aumento Mexicano]]*2</f>
        <v>1440.8711999999998</v>
      </c>
      <c r="P620" s="1">
        <f>IF(Sueldos[[#This Row],[Calificación]]&gt;=4,Sueldos[[#This Row],[Aumento Mexicano]]*2,0)</f>
        <v>0</v>
      </c>
      <c r="Q620" s="1">
        <f>Sueldos[[#This Row],[Sueldo total]]*3</f>
        <v>55350.54</v>
      </c>
      <c r="R620" s="9">
        <f>(43102-Sueldos[[#This Row],[Fecha de Contratación]])/365</f>
        <v>4.9232876712328766</v>
      </c>
      <c r="S620" s="1">
        <f>Sueldos[[#This Row],[Sueldo total]]/30</f>
        <v>615.00599999999997</v>
      </c>
      <c r="T620" s="1">
        <f>Sueldos[[#This Row],[Salario diario]]*20*Sueldos[[#This Row],[dias del año]]</f>
        <v>60557.029150684924</v>
      </c>
      <c r="U620" s="1">
        <f>Sueldos[[#This Row],[3 meses de sueldo]]+Sueldos[[#This Row],[20 dias por año]]</f>
        <v>115907.56915068493</v>
      </c>
    </row>
    <row r="621" spans="1:21" x14ac:dyDescent="0.3">
      <c r="A621" t="s">
        <v>1455</v>
      </c>
      <c r="B621" t="s">
        <v>883</v>
      </c>
      <c r="C621" t="s">
        <v>71</v>
      </c>
      <c r="D621" s="10">
        <v>41921</v>
      </c>
      <c r="E621" t="s">
        <v>18</v>
      </c>
      <c r="F621">
        <v>2</v>
      </c>
      <c r="G621" s="1">
        <v>8526.6</v>
      </c>
      <c r="H621" s="1">
        <v>426.33000000000004</v>
      </c>
      <c r="I621" s="1">
        <v>255.798</v>
      </c>
      <c r="J621" s="1">
        <v>852.66000000000008</v>
      </c>
      <c r="K621" s="1">
        <v>2643.2460000000001</v>
      </c>
      <c r="L621" s="1">
        <v>3240.1080000000002</v>
      </c>
      <c r="M621" s="1">
        <f>SUM(Sueldos[[#This Row],[Salario Base]:[Bono General]])</f>
        <v>15944.742000000002</v>
      </c>
      <c r="N621" s="1">
        <f>SUMPRODUCT(Sueldos[[#This Row],[Salario Base]:[Bono General]]*Porcentajes[])</f>
        <v>640.34765999999991</v>
      </c>
      <c r="O621" s="1">
        <f>Sueldos[[#This Row],[Aumento Mexicano]]*2</f>
        <v>1280.6953199999998</v>
      </c>
      <c r="P621" s="1">
        <f>IF(Sueldos[[#This Row],[Calificación]]&gt;=4,Sueldos[[#This Row],[Aumento Mexicano]]*2,0)</f>
        <v>0</v>
      </c>
      <c r="Q621" s="1">
        <f>Sueldos[[#This Row],[Sueldo total]]*3</f>
        <v>47834.22600000001</v>
      </c>
      <c r="R621" s="9">
        <f>(43102-Sueldos[[#This Row],[Fecha de Contratación]])/365</f>
        <v>3.2356164383561645</v>
      </c>
      <c r="S621" s="1">
        <f>Sueldos[[#This Row],[Sueldo total]]/30</f>
        <v>531.49140000000011</v>
      </c>
      <c r="T621" s="1">
        <f>Sueldos[[#This Row],[Salario diario]]*20*Sueldos[[#This Row],[dias del año]]</f>
        <v>34394.046213698639</v>
      </c>
      <c r="U621" s="1">
        <f>Sueldos[[#This Row],[3 meses de sueldo]]+Sueldos[[#This Row],[20 dias por año]]</f>
        <v>82228.272213698656</v>
      </c>
    </row>
    <row r="622" spans="1:21" x14ac:dyDescent="0.3">
      <c r="A622" t="s">
        <v>1456</v>
      </c>
      <c r="B622" t="s">
        <v>880</v>
      </c>
      <c r="C622" t="s">
        <v>29</v>
      </c>
      <c r="D622" s="10">
        <v>42895</v>
      </c>
      <c r="E622" t="s">
        <v>50</v>
      </c>
      <c r="F622">
        <v>4</v>
      </c>
      <c r="G622" s="1">
        <v>47267.000000000007</v>
      </c>
      <c r="H622" s="1">
        <v>3781.3600000000006</v>
      </c>
      <c r="I622" s="1">
        <v>945.34000000000015</v>
      </c>
      <c r="J622" s="1">
        <v>2836.0200000000004</v>
      </c>
      <c r="K622" s="1">
        <v>17961.460000000003</v>
      </c>
      <c r="L622" s="1">
        <v>13707.43</v>
      </c>
      <c r="M622" s="1">
        <f>SUM(Sueldos[[#This Row],[Salario Base]:[Bono General]])</f>
        <v>86498.610000000015</v>
      </c>
      <c r="N622" s="1">
        <f>SUMPRODUCT(Sueldos[[#This Row],[Salario Base]:[Bono General]]*Porcentajes[])</f>
        <v>3322.8701000000005</v>
      </c>
      <c r="O622" s="1">
        <f>Sueldos[[#This Row],[Aumento Mexicano]]*2</f>
        <v>6645.7402000000011</v>
      </c>
      <c r="P622" s="1">
        <f>IF(Sueldos[[#This Row],[Calificación]]&gt;=4,Sueldos[[#This Row],[Aumento Mexicano]]*2,0)</f>
        <v>6645.7402000000011</v>
      </c>
      <c r="Q622" s="1">
        <f>Sueldos[[#This Row],[Sueldo total]]*3</f>
        <v>259495.83000000005</v>
      </c>
      <c r="R622" s="9">
        <f>(43102-Sueldos[[#This Row],[Fecha de Contratación]])/365</f>
        <v>0.56712328767123288</v>
      </c>
      <c r="S622" s="1">
        <f>Sueldos[[#This Row],[Sueldo total]]/30</f>
        <v>2883.2870000000007</v>
      </c>
      <c r="T622" s="1">
        <f>Sueldos[[#This Row],[Salario diario]]*20*Sueldos[[#This Row],[dias del año]]</f>
        <v>32703.584054794526</v>
      </c>
      <c r="U622" s="1">
        <f>Sueldos[[#This Row],[3 meses de sueldo]]+Sueldos[[#This Row],[20 dias por año]]</f>
        <v>292199.41405479459</v>
      </c>
    </row>
    <row r="623" spans="1:21" x14ac:dyDescent="0.3">
      <c r="A623" t="s">
        <v>1457</v>
      </c>
      <c r="B623" t="s">
        <v>883</v>
      </c>
      <c r="C623" t="s">
        <v>61</v>
      </c>
      <c r="D623" s="10">
        <v>42261</v>
      </c>
      <c r="E623" t="s">
        <v>18</v>
      </c>
      <c r="F623">
        <v>4</v>
      </c>
      <c r="G623" s="1">
        <v>11848.1</v>
      </c>
      <c r="H623" s="1">
        <v>829.36700000000008</v>
      </c>
      <c r="I623" s="1">
        <v>1066.329</v>
      </c>
      <c r="J623" s="1">
        <v>1421.7719999999999</v>
      </c>
      <c r="K623" s="1">
        <v>3554.43</v>
      </c>
      <c r="L623" s="1">
        <v>3554.43</v>
      </c>
      <c r="M623" s="1">
        <f>SUM(Sueldos[[#This Row],[Salario Base]:[Bono General]])</f>
        <v>22274.428</v>
      </c>
      <c r="N623" s="1">
        <f>SUMPRODUCT(Sueldos[[#This Row],[Salario Base]:[Bono General]]*Porcentajes[])</f>
        <v>874.38977999999997</v>
      </c>
      <c r="O623" s="1">
        <f>Sueldos[[#This Row],[Aumento Mexicano]]*2</f>
        <v>1748.7795599999999</v>
      </c>
      <c r="P623" s="1">
        <f>IF(Sueldos[[#This Row],[Calificación]]&gt;=4,Sueldos[[#This Row],[Aumento Mexicano]]*2,0)</f>
        <v>1748.7795599999999</v>
      </c>
      <c r="Q623" s="1">
        <f>Sueldos[[#This Row],[Sueldo total]]*3</f>
        <v>66823.284</v>
      </c>
      <c r="R623" s="9">
        <f>(43102-Sueldos[[#This Row],[Fecha de Contratación]])/365</f>
        <v>2.3041095890410959</v>
      </c>
      <c r="S623" s="1">
        <f>Sueldos[[#This Row],[Sueldo total]]/30</f>
        <v>742.48093333333338</v>
      </c>
      <c r="T623" s="1">
        <f>Sueldos[[#This Row],[Salario diario]]*20*Sueldos[[#This Row],[dias del año]]</f>
        <v>34215.148763470323</v>
      </c>
      <c r="U623" s="1">
        <f>Sueldos[[#This Row],[3 meses de sueldo]]+Sueldos[[#This Row],[20 dias por año]]</f>
        <v>101038.43276347032</v>
      </c>
    </row>
    <row r="624" spans="1:21" x14ac:dyDescent="0.3">
      <c r="A624" t="s">
        <v>245</v>
      </c>
      <c r="B624" t="s">
        <v>883</v>
      </c>
      <c r="C624" t="s">
        <v>248</v>
      </c>
      <c r="D624" s="10">
        <v>42550</v>
      </c>
      <c r="E624" t="s">
        <v>15</v>
      </c>
      <c r="F624">
        <v>2</v>
      </c>
      <c r="G624" s="1">
        <v>27502.2</v>
      </c>
      <c r="H624" s="1">
        <v>1375.1100000000001</v>
      </c>
      <c r="I624" s="1">
        <v>550.04399999999998</v>
      </c>
      <c r="J624" s="1">
        <v>2475.1979999999999</v>
      </c>
      <c r="K624" s="1">
        <v>11000.880000000001</v>
      </c>
      <c r="L624" s="1">
        <v>10725.858</v>
      </c>
      <c r="M624" s="1">
        <f>SUM(Sueldos[[#This Row],[Salario Base]:[Bono General]])</f>
        <v>53629.29</v>
      </c>
      <c r="N624" s="1">
        <f>SUMPRODUCT(Sueldos[[#This Row],[Salario Base]:[Bono General]]*Porcentajes[])</f>
        <v>2134.1707200000001</v>
      </c>
      <c r="O624" s="1">
        <f>Sueldos[[#This Row],[Aumento Mexicano]]*2</f>
        <v>4268.3414400000001</v>
      </c>
      <c r="P624" s="1">
        <f>IF(Sueldos[[#This Row],[Calificación]]&gt;=4,Sueldos[[#This Row],[Aumento Mexicano]]*2,0)</f>
        <v>0</v>
      </c>
      <c r="Q624" s="1">
        <f>Sueldos[[#This Row],[Sueldo total]]*3</f>
        <v>160887.87</v>
      </c>
      <c r="R624" s="9">
        <f>(43102-Sueldos[[#This Row],[Fecha de Contratación]])/365</f>
        <v>1.5123287671232877</v>
      </c>
      <c r="S624" s="1">
        <f>Sueldos[[#This Row],[Sueldo total]]/30</f>
        <v>1787.643</v>
      </c>
      <c r="T624" s="1">
        <f>Sueldos[[#This Row],[Salario diario]]*20*Sueldos[[#This Row],[dias del año]]</f>
        <v>54070.078684931505</v>
      </c>
      <c r="U624" s="1">
        <f>Sueldos[[#This Row],[3 meses de sueldo]]+Sueldos[[#This Row],[20 dias por año]]</f>
        <v>214957.9486849315</v>
      </c>
    </row>
    <row r="625" spans="1:21" x14ac:dyDescent="0.3">
      <c r="A625" t="s">
        <v>1056</v>
      </c>
      <c r="B625" t="s">
        <v>883</v>
      </c>
      <c r="C625" t="s">
        <v>180</v>
      </c>
      <c r="D625" s="10">
        <v>41767</v>
      </c>
      <c r="E625" t="s">
        <v>18</v>
      </c>
      <c r="F625">
        <v>3</v>
      </c>
      <c r="G625" s="1">
        <v>9768</v>
      </c>
      <c r="H625" s="1">
        <v>976.80000000000007</v>
      </c>
      <c r="I625" s="1">
        <v>390.72</v>
      </c>
      <c r="J625" s="1">
        <v>1269.8400000000001</v>
      </c>
      <c r="K625" s="1">
        <v>3321.1200000000003</v>
      </c>
      <c r="L625" s="1">
        <v>3614.16</v>
      </c>
      <c r="M625" s="1">
        <f>SUM(Sueldos[[#This Row],[Salario Base]:[Bono General]])</f>
        <v>19340.64</v>
      </c>
      <c r="N625" s="1">
        <f>SUMPRODUCT(Sueldos[[#This Row],[Salario Base]:[Bono General]]*Porcentajes[])</f>
        <v>783.39359999999999</v>
      </c>
      <c r="O625" s="1">
        <f>Sueldos[[#This Row],[Aumento Mexicano]]*2</f>
        <v>1566.7872</v>
      </c>
      <c r="P625" s="1">
        <f>IF(Sueldos[[#This Row],[Calificación]]&gt;=4,Sueldos[[#This Row],[Aumento Mexicano]]*2,0)</f>
        <v>0</v>
      </c>
      <c r="Q625" s="1">
        <f>Sueldos[[#This Row],[Sueldo total]]*3</f>
        <v>58021.919999999998</v>
      </c>
      <c r="R625" s="9">
        <f>(43102-Sueldos[[#This Row],[Fecha de Contratación]])/365</f>
        <v>3.6575342465753424</v>
      </c>
      <c r="S625" s="1">
        <f>Sueldos[[#This Row],[Sueldo total]]/30</f>
        <v>644.68799999999999</v>
      </c>
      <c r="T625" s="1">
        <f>Sueldos[[#This Row],[Salario diario]]*20*Sueldos[[#This Row],[dias del año]]</f>
        <v>47159.368767123291</v>
      </c>
      <c r="U625" s="1">
        <f>Sueldos[[#This Row],[3 meses de sueldo]]+Sueldos[[#This Row],[20 dias por año]]</f>
        <v>105181.28876712329</v>
      </c>
    </row>
    <row r="626" spans="1:21" x14ac:dyDescent="0.3">
      <c r="A626" t="s">
        <v>1458</v>
      </c>
      <c r="B626" t="s">
        <v>898</v>
      </c>
      <c r="C626" t="s">
        <v>117</v>
      </c>
      <c r="D626" s="10">
        <v>42942</v>
      </c>
      <c r="E626" t="s">
        <v>27</v>
      </c>
      <c r="F626">
        <v>4</v>
      </c>
      <c r="G626" s="1">
        <v>20007.900000000001</v>
      </c>
      <c r="H626" s="1">
        <v>1400.5530000000003</v>
      </c>
      <c r="I626" s="1">
        <v>200.07900000000001</v>
      </c>
      <c r="J626" s="1">
        <v>2200.8690000000001</v>
      </c>
      <c r="K626" s="1">
        <v>6602.6070000000009</v>
      </c>
      <c r="L626" s="1">
        <v>5802.2910000000002</v>
      </c>
      <c r="M626" s="1">
        <f>SUM(Sueldos[[#This Row],[Salario Base]:[Bono General]])</f>
        <v>36214.298999999999</v>
      </c>
      <c r="N626" s="1">
        <f>SUMPRODUCT(Sueldos[[#This Row],[Salario Base]:[Bono General]]*Porcentajes[])</f>
        <v>1406.55537</v>
      </c>
      <c r="O626" s="1">
        <f>Sueldos[[#This Row],[Aumento Mexicano]]*2</f>
        <v>2813.1107400000001</v>
      </c>
      <c r="P626" s="1">
        <f>IF(Sueldos[[#This Row],[Calificación]]&gt;=4,Sueldos[[#This Row],[Aumento Mexicano]]*2,0)</f>
        <v>2813.1107400000001</v>
      </c>
      <c r="Q626" s="1">
        <f>Sueldos[[#This Row],[Sueldo total]]*3</f>
        <v>108642.897</v>
      </c>
      <c r="R626" s="9">
        <f>(43102-Sueldos[[#This Row],[Fecha de Contratación]])/365</f>
        <v>0.43835616438356162</v>
      </c>
      <c r="S626" s="1">
        <f>Sueldos[[#This Row],[Sueldo total]]/30</f>
        <v>1207.1433</v>
      </c>
      <c r="T626" s="1">
        <f>Sueldos[[#This Row],[Salario diario]]*20*Sueldos[[#This Row],[dias del año]]</f>
        <v>10583.174136986299</v>
      </c>
      <c r="U626" s="1">
        <f>Sueldos[[#This Row],[3 meses de sueldo]]+Sueldos[[#This Row],[20 dias por año]]</f>
        <v>119226.0711369863</v>
      </c>
    </row>
    <row r="627" spans="1:21" x14ac:dyDescent="0.3">
      <c r="A627" t="s">
        <v>1459</v>
      </c>
      <c r="B627" t="s">
        <v>895</v>
      </c>
      <c r="C627" t="s">
        <v>177</v>
      </c>
      <c r="D627" s="10">
        <v>40680</v>
      </c>
      <c r="E627" t="s">
        <v>18</v>
      </c>
      <c r="F627">
        <v>5</v>
      </c>
      <c r="G627" s="1">
        <v>17953.75</v>
      </c>
      <c r="H627" s="1">
        <v>1795.375</v>
      </c>
      <c r="I627" s="1">
        <v>1615.8374999999999</v>
      </c>
      <c r="J627" s="1">
        <v>2513.5250000000001</v>
      </c>
      <c r="K627" s="1">
        <v>7001.9625000000005</v>
      </c>
      <c r="L627" s="1">
        <v>6104.2750000000005</v>
      </c>
      <c r="M627" s="1">
        <f>SUM(Sueldos[[#This Row],[Salario Base]:[Bono General]])</f>
        <v>36984.725000000006</v>
      </c>
      <c r="N627" s="1">
        <f>SUMPRODUCT(Sueldos[[#This Row],[Salario Base]:[Bono General]]*Porcentajes[])</f>
        <v>1474.0028749999999</v>
      </c>
      <c r="O627" s="1">
        <f>Sueldos[[#This Row],[Aumento Mexicano]]*2</f>
        <v>2948.0057499999998</v>
      </c>
      <c r="P627" s="1">
        <f>IF(Sueldos[[#This Row],[Calificación]]&gt;=4,Sueldos[[#This Row],[Aumento Mexicano]]*2,0)</f>
        <v>2948.0057499999998</v>
      </c>
      <c r="Q627" s="1">
        <f>Sueldos[[#This Row],[Sueldo total]]*3</f>
        <v>110954.17500000002</v>
      </c>
      <c r="R627" s="9">
        <f>(43102-Sueldos[[#This Row],[Fecha de Contratación]])/365</f>
        <v>6.6356164383561644</v>
      </c>
      <c r="S627" s="1">
        <f>Sueldos[[#This Row],[Sueldo total]]/30</f>
        <v>1232.8241666666668</v>
      </c>
      <c r="T627" s="1">
        <f>Sueldos[[#This Row],[Salario diario]]*20*Sueldos[[#This Row],[dias del año]]</f>
        <v>163610.9661187215</v>
      </c>
      <c r="U627" s="1">
        <f>Sueldos[[#This Row],[3 meses de sueldo]]+Sueldos[[#This Row],[20 dias por año]]</f>
        <v>274565.14111872151</v>
      </c>
    </row>
    <row r="628" spans="1:21" x14ac:dyDescent="0.3">
      <c r="A628" t="s">
        <v>194</v>
      </c>
      <c r="B628" t="s">
        <v>880</v>
      </c>
      <c r="C628" t="s">
        <v>209</v>
      </c>
      <c r="D628" s="10">
        <v>41545</v>
      </c>
      <c r="E628" t="s">
        <v>50</v>
      </c>
      <c r="F628">
        <v>2</v>
      </c>
      <c r="G628" s="1">
        <v>35150.400000000001</v>
      </c>
      <c r="H628" s="1">
        <v>3163.5360000000001</v>
      </c>
      <c r="I628" s="1">
        <v>2109.0239999999999</v>
      </c>
      <c r="J628" s="1">
        <v>703.00800000000004</v>
      </c>
      <c r="K628" s="1">
        <v>12302.64</v>
      </c>
      <c r="L628" s="1">
        <v>13357.152</v>
      </c>
      <c r="M628" s="1">
        <f>SUM(Sueldos[[#This Row],[Salario Base]:[Bono General]])</f>
        <v>66785.759999999995</v>
      </c>
      <c r="N628" s="1">
        <f>SUMPRODUCT(Sueldos[[#This Row],[Salario Base]:[Bono General]]*Porcentajes[])</f>
        <v>2667.91536</v>
      </c>
      <c r="O628" s="1">
        <f>Sueldos[[#This Row],[Aumento Mexicano]]*2</f>
        <v>5335.8307199999999</v>
      </c>
      <c r="P628" s="1">
        <f>IF(Sueldos[[#This Row],[Calificación]]&gt;=4,Sueldos[[#This Row],[Aumento Mexicano]]*2,0)</f>
        <v>0</v>
      </c>
      <c r="Q628" s="1">
        <f>Sueldos[[#This Row],[Sueldo total]]*3</f>
        <v>200357.27999999997</v>
      </c>
      <c r="R628" s="9">
        <f>(43102-Sueldos[[#This Row],[Fecha de Contratación]])/365</f>
        <v>4.2657534246575342</v>
      </c>
      <c r="S628" s="1">
        <f>Sueldos[[#This Row],[Sueldo total]]/30</f>
        <v>2226.192</v>
      </c>
      <c r="T628" s="1">
        <f>Sueldos[[#This Row],[Salario diario]]*20*Sueldos[[#This Row],[dias del año]]</f>
        <v>189927.72295890408</v>
      </c>
      <c r="U628" s="1">
        <f>Sueldos[[#This Row],[3 meses de sueldo]]+Sueldos[[#This Row],[20 dias por año]]</f>
        <v>390285.00295890402</v>
      </c>
    </row>
    <row r="629" spans="1:21" x14ac:dyDescent="0.3">
      <c r="A629" t="s">
        <v>1460</v>
      </c>
      <c r="B629" t="s">
        <v>880</v>
      </c>
      <c r="C629" t="s">
        <v>260</v>
      </c>
      <c r="D629" s="10">
        <v>42456</v>
      </c>
      <c r="E629" t="s">
        <v>15</v>
      </c>
      <c r="F629">
        <v>5</v>
      </c>
      <c r="G629" s="1">
        <v>38241.25</v>
      </c>
      <c r="H629" s="1">
        <v>3441.7125000000001</v>
      </c>
      <c r="I629" s="1">
        <v>764.82500000000005</v>
      </c>
      <c r="J629" s="1">
        <v>764.82500000000005</v>
      </c>
      <c r="K629" s="1">
        <v>12237.2</v>
      </c>
      <c r="L629" s="1">
        <v>10707.550000000001</v>
      </c>
      <c r="M629" s="1">
        <f>SUM(Sueldos[[#This Row],[Salario Base]:[Bono General]])</f>
        <v>66157.362500000003</v>
      </c>
      <c r="N629" s="1">
        <f>SUMPRODUCT(Sueldos[[#This Row],[Salario Base]:[Bono General]]*Porcentajes[])</f>
        <v>2539.2190000000001</v>
      </c>
      <c r="O629" s="1">
        <f>Sueldos[[#This Row],[Aumento Mexicano]]*2</f>
        <v>5078.4380000000001</v>
      </c>
      <c r="P629" s="1">
        <f>IF(Sueldos[[#This Row],[Calificación]]&gt;=4,Sueldos[[#This Row],[Aumento Mexicano]]*2,0)</f>
        <v>5078.4380000000001</v>
      </c>
      <c r="Q629" s="1">
        <f>Sueldos[[#This Row],[Sueldo total]]*3</f>
        <v>198472.08750000002</v>
      </c>
      <c r="R629" s="9">
        <f>(43102-Sueldos[[#This Row],[Fecha de Contratación]])/365</f>
        <v>1.7698630136986302</v>
      </c>
      <c r="S629" s="1">
        <f>Sueldos[[#This Row],[Sueldo total]]/30</f>
        <v>2205.2454166666666</v>
      </c>
      <c r="T629" s="1">
        <f>Sueldos[[#This Row],[Salario diario]]*20*Sueldos[[#This Row],[dias del año]]</f>
        <v>78059.645981735157</v>
      </c>
      <c r="U629" s="1">
        <f>Sueldos[[#This Row],[3 meses de sueldo]]+Sueldos[[#This Row],[20 dias por año]]</f>
        <v>276531.73348173517</v>
      </c>
    </row>
    <row r="630" spans="1:21" x14ac:dyDescent="0.3">
      <c r="A630" t="s">
        <v>1461</v>
      </c>
      <c r="B630" t="s">
        <v>880</v>
      </c>
      <c r="C630" t="s">
        <v>107</v>
      </c>
      <c r="D630" s="10">
        <v>42272</v>
      </c>
      <c r="E630" t="s">
        <v>18</v>
      </c>
      <c r="F630">
        <v>4</v>
      </c>
      <c r="G630" s="1">
        <v>14804.900000000001</v>
      </c>
      <c r="H630" s="1">
        <v>1036.3430000000003</v>
      </c>
      <c r="I630" s="1">
        <v>1480.4900000000002</v>
      </c>
      <c r="J630" s="1">
        <v>1776.5880000000002</v>
      </c>
      <c r="K630" s="1">
        <v>5329.7640000000001</v>
      </c>
      <c r="L630" s="1">
        <v>5773.911000000001</v>
      </c>
      <c r="M630" s="1">
        <f>SUM(Sueldos[[#This Row],[Salario Base]:[Bono General]])</f>
        <v>30201.996000000003</v>
      </c>
      <c r="N630" s="1">
        <f>SUMPRODUCT(Sueldos[[#This Row],[Salario Base]:[Bono General]]*Porcentajes[])</f>
        <v>1218.4432700000002</v>
      </c>
      <c r="O630" s="1">
        <f>Sueldos[[#This Row],[Aumento Mexicano]]*2</f>
        <v>2436.8865400000004</v>
      </c>
      <c r="P630" s="1">
        <f>IF(Sueldos[[#This Row],[Calificación]]&gt;=4,Sueldos[[#This Row],[Aumento Mexicano]]*2,0)</f>
        <v>2436.8865400000004</v>
      </c>
      <c r="Q630" s="1">
        <f>Sueldos[[#This Row],[Sueldo total]]*3</f>
        <v>90605.988000000012</v>
      </c>
      <c r="R630" s="9">
        <f>(43102-Sueldos[[#This Row],[Fecha de Contratación]])/365</f>
        <v>2.2739726027397262</v>
      </c>
      <c r="S630" s="1">
        <f>Sueldos[[#This Row],[Sueldo total]]/30</f>
        <v>1006.7332000000001</v>
      </c>
      <c r="T630" s="1">
        <f>Sueldos[[#This Row],[Salario diario]]*20*Sueldos[[#This Row],[dias del año]]</f>
        <v>45785.67430136988</v>
      </c>
      <c r="U630" s="1">
        <f>Sueldos[[#This Row],[3 meses de sueldo]]+Sueldos[[#This Row],[20 dias por año]]</f>
        <v>136391.66230136988</v>
      </c>
    </row>
    <row r="631" spans="1:21" x14ac:dyDescent="0.3">
      <c r="A631" t="s">
        <v>1462</v>
      </c>
      <c r="B631" t="s">
        <v>883</v>
      </c>
      <c r="C631" t="s">
        <v>168</v>
      </c>
      <c r="D631" s="10">
        <v>42540</v>
      </c>
      <c r="E631" t="s">
        <v>18</v>
      </c>
      <c r="F631">
        <v>2</v>
      </c>
      <c r="G631" s="1">
        <v>10075.5</v>
      </c>
      <c r="H631" s="1">
        <v>806.04</v>
      </c>
      <c r="I631" s="1">
        <v>1410.5700000000002</v>
      </c>
      <c r="J631" s="1">
        <v>100.755</v>
      </c>
      <c r="K631" s="1">
        <v>3828.69</v>
      </c>
      <c r="L631" s="1">
        <v>2619.63</v>
      </c>
      <c r="M631" s="1">
        <f>SUM(Sueldos[[#This Row],[Salario Base]:[Bono General]])</f>
        <v>18841.185000000001</v>
      </c>
      <c r="N631" s="1">
        <f>SUMPRODUCT(Sueldos[[#This Row],[Salario Base]:[Bono General]]*Porcentajes[])</f>
        <v>710.32274999999993</v>
      </c>
      <c r="O631" s="1">
        <f>Sueldos[[#This Row],[Aumento Mexicano]]*2</f>
        <v>1420.6454999999999</v>
      </c>
      <c r="P631" s="1">
        <f>IF(Sueldos[[#This Row],[Calificación]]&gt;=4,Sueldos[[#This Row],[Aumento Mexicano]]*2,0)</f>
        <v>0</v>
      </c>
      <c r="Q631" s="1">
        <f>Sueldos[[#This Row],[Sueldo total]]*3</f>
        <v>56523.555000000008</v>
      </c>
      <c r="R631" s="9">
        <f>(43102-Sueldos[[#This Row],[Fecha de Contratación]])/365</f>
        <v>1.5397260273972602</v>
      </c>
      <c r="S631" s="1">
        <f>Sueldos[[#This Row],[Sueldo total]]/30</f>
        <v>628.03950000000009</v>
      </c>
      <c r="T631" s="1">
        <f>Sueldos[[#This Row],[Salario diario]]*20*Sueldos[[#This Row],[dias del año]]</f>
        <v>19340.175287671234</v>
      </c>
      <c r="U631" s="1">
        <f>Sueldos[[#This Row],[3 meses de sueldo]]+Sueldos[[#This Row],[20 dias por año]]</f>
        <v>75863.730287671235</v>
      </c>
    </row>
    <row r="632" spans="1:21" x14ac:dyDescent="0.3">
      <c r="A632" t="s">
        <v>1463</v>
      </c>
      <c r="B632" t="s">
        <v>883</v>
      </c>
      <c r="C632" t="s">
        <v>146</v>
      </c>
      <c r="D632" s="10">
        <v>41255</v>
      </c>
      <c r="E632" t="s">
        <v>27</v>
      </c>
      <c r="F632">
        <v>2</v>
      </c>
      <c r="G632" s="1">
        <v>12981.6</v>
      </c>
      <c r="H632" s="1">
        <v>1298.1600000000001</v>
      </c>
      <c r="I632" s="1">
        <v>1947.24</v>
      </c>
      <c r="J632" s="1">
        <v>1557.7919999999999</v>
      </c>
      <c r="K632" s="1">
        <v>4024.2960000000003</v>
      </c>
      <c r="L632" s="1">
        <v>3245.4</v>
      </c>
      <c r="M632" s="1">
        <f>SUM(Sueldos[[#This Row],[Salario Base]:[Bono General]])</f>
        <v>25054.488000000005</v>
      </c>
      <c r="N632" s="1">
        <f>SUMPRODUCT(Sueldos[[#This Row],[Salario Base]:[Bono General]]*Porcentajes[])</f>
        <v>971.0236799999999</v>
      </c>
      <c r="O632" s="1">
        <f>Sueldos[[#This Row],[Aumento Mexicano]]*2</f>
        <v>1942.0473599999998</v>
      </c>
      <c r="P632" s="1">
        <f>IF(Sueldos[[#This Row],[Calificación]]&gt;=4,Sueldos[[#This Row],[Aumento Mexicano]]*2,0)</f>
        <v>0</v>
      </c>
      <c r="Q632" s="1">
        <f>Sueldos[[#This Row],[Sueldo total]]*3</f>
        <v>75163.464000000007</v>
      </c>
      <c r="R632" s="9">
        <f>(43102-Sueldos[[#This Row],[Fecha de Contratación]])/365</f>
        <v>5.0602739726027401</v>
      </c>
      <c r="S632" s="1">
        <f>Sueldos[[#This Row],[Sueldo total]]/30</f>
        <v>835.14960000000019</v>
      </c>
      <c r="T632" s="1">
        <f>Sueldos[[#This Row],[Salario diario]]*20*Sueldos[[#This Row],[dias del año]]</f>
        <v>84521.715682191818</v>
      </c>
      <c r="U632" s="1">
        <f>Sueldos[[#This Row],[3 meses de sueldo]]+Sueldos[[#This Row],[20 dias por año]]</f>
        <v>159685.17968219181</v>
      </c>
    </row>
    <row r="633" spans="1:21" x14ac:dyDescent="0.3">
      <c r="A633" t="s">
        <v>1464</v>
      </c>
      <c r="B633" t="s">
        <v>898</v>
      </c>
      <c r="C633" t="s">
        <v>260</v>
      </c>
      <c r="D633" s="10">
        <v>41395</v>
      </c>
      <c r="E633" t="s">
        <v>18</v>
      </c>
      <c r="F633">
        <v>2</v>
      </c>
      <c r="G633" s="1">
        <v>11422.800000000001</v>
      </c>
      <c r="H633" s="1">
        <v>913.82400000000007</v>
      </c>
      <c r="I633" s="1">
        <v>913.82400000000007</v>
      </c>
      <c r="J633" s="1">
        <v>1256.508</v>
      </c>
      <c r="K633" s="1">
        <v>3655.2960000000003</v>
      </c>
      <c r="L633" s="1">
        <v>3997.98</v>
      </c>
      <c r="M633" s="1">
        <f>SUM(Sueldos[[#This Row],[Salario Base]:[Bono General]])</f>
        <v>22160.232</v>
      </c>
      <c r="N633" s="1">
        <f>SUMPRODUCT(Sueldos[[#This Row],[Salario Base]:[Bono General]]*Porcentajes[])</f>
        <v>886.40928000000008</v>
      </c>
      <c r="O633" s="1">
        <f>Sueldos[[#This Row],[Aumento Mexicano]]*2</f>
        <v>1772.8185600000002</v>
      </c>
      <c r="P633" s="1">
        <f>IF(Sueldos[[#This Row],[Calificación]]&gt;=4,Sueldos[[#This Row],[Aumento Mexicano]]*2,0)</f>
        <v>0</v>
      </c>
      <c r="Q633" s="1">
        <f>Sueldos[[#This Row],[Sueldo total]]*3</f>
        <v>66480.695999999996</v>
      </c>
      <c r="R633" s="9">
        <f>(43102-Sueldos[[#This Row],[Fecha de Contratación]])/365</f>
        <v>4.6767123287671231</v>
      </c>
      <c r="S633" s="1">
        <f>Sueldos[[#This Row],[Sueldo total]]/30</f>
        <v>738.67439999999999</v>
      </c>
      <c r="T633" s="1">
        <f>Sueldos[[#This Row],[Salario diario]]*20*Sueldos[[#This Row],[dias del año]]</f>
        <v>69091.353468493151</v>
      </c>
      <c r="U633" s="1">
        <f>Sueldos[[#This Row],[3 meses de sueldo]]+Sueldos[[#This Row],[20 dias por año]]</f>
        <v>135572.04946849315</v>
      </c>
    </row>
    <row r="634" spans="1:21" x14ac:dyDescent="0.3">
      <c r="A634" t="s">
        <v>1465</v>
      </c>
      <c r="B634" t="s">
        <v>880</v>
      </c>
      <c r="C634" t="s">
        <v>273</v>
      </c>
      <c r="D634" s="10">
        <v>41647</v>
      </c>
      <c r="E634" t="s">
        <v>27</v>
      </c>
      <c r="F634">
        <v>5</v>
      </c>
      <c r="G634" s="1">
        <v>21261.25</v>
      </c>
      <c r="H634" s="1">
        <v>2126.125</v>
      </c>
      <c r="I634" s="1">
        <v>1488.2875000000001</v>
      </c>
      <c r="J634" s="1">
        <v>2126.125</v>
      </c>
      <c r="K634" s="1">
        <v>6803.6</v>
      </c>
      <c r="L634" s="1">
        <v>6590.9875000000002</v>
      </c>
      <c r="M634" s="1">
        <f>SUM(Sueldos[[#This Row],[Salario Base]:[Bono General]])</f>
        <v>40396.375</v>
      </c>
      <c r="N634" s="1">
        <f>SUMPRODUCT(Sueldos[[#This Row],[Salario Base]:[Bono General]]*Porcentajes[])</f>
        <v>1596.7198750000002</v>
      </c>
      <c r="O634" s="1">
        <f>Sueldos[[#This Row],[Aumento Mexicano]]*2</f>
        <v>3193.4397500000005</v>
      </c>
      <c r="P634" s="1">
        <f>IF(Sueldos[[#This Row],[Calificación]]&gt;=4,Sueldos[[#This Row],[Aumento Mexicano]]*2,0)</f>
        <v>3193.4397500000005</v>
      </c>
      <c r="Q634" s="1">
        <f>Sueldos[[#This Row],[Sueldo total]]*3</f>
        <v>121189.125</v>
      </c>
      <c r="R634" s="9">
        <f>(43102-Sueldos[[#This Row],[Fecha de Contratación]])/365</f>
        <v>3.9863013698630136</v>
      </c>
      <c r="S634" s="1">
        <f>Sueldos[[#This Row],[Sueldo total]]/30</f>
        <v>1346.5458333333333</v>
      </c>
      <c r="T634" s="1">
        <f>Sueldos[[#This Row],[Salario diario]]*20*Sueldos[[#This Row],[dias del año]]</f>
        <v>107354.75</v>
      </c>
      <c r="U634" s="1">
        <f>Sueldos[[#This Row],[3 meses de sueldo]]+Sueldos[[#This Row],[20 dias por año]]</f>
        <v>228543.875</v>
      </c>
    </row>
    <row r="635" spans="1:21" x14ac:dyDescent="0.3">
      <c r="A635" t="s">
        <v>1466</v>
      </c>
      <c r="B635" t="s">
        <v>898</v>
      </c>
      <c r="C635" t="s">
        <v>317</v>
      </c>
      <c r="D635" s="10">
        <v>41857</v>
      </c>
      <c r="E635" t="s">
        <v>27</v>
      </c>
      <c r="F635">
        <v>3</v>
      </c>
      <c r="G635" s="1">
        <v>17479</v>
      </c>
      <c r="H635" s="1">
        <v>1223.5300000000002</v>
      </c>
      <c r="I635" s="1">
        <v>2447.0600000000004</v>
      </c>
      <c r="J635" s="1">
        <v>1922.69</v>
      </c>
      <c r="K635" s="1">
        <v>4719.33</v>
      </c>
      <c r="L635" s="1">
        <v>6117.65</v>
      </c>
      <c r="M635" s="1">
        <f>SUM(Sueldos[[#This Row],[Salario Base]:[Bono General]])</f>
        <v>33909.26</v>
      </c>
      <c r="N635" s="1">
        <f>SUMPRODUCT(Sueldos[[#This Row],[Salario Base]:[Bono General]]*Porcentajes[])</f>
        <v>1361.6140999999998</v>
      </c>
      <c r="O635" s="1">
        <f>Sueldos[[#This Row],[Aumento Mexicano]]*2</f>
        <v>2723.2281999999996</v>
      </c>
      <c r="P635" s="1">
        <f>IF(Sueldos[[#This Row],[Calificación]]&gt;=4,Sueldos[[#This Row],[Aumento Mexicano]]*2,0)</f>
        <v>0</v>
      </c>
      <c r="Q635" s="1">
        <f>Sueldos[[#This Row],[Sueldo total]]*3</f>
        <v>101727.78</v>
      </c>
      <c r="R635" s="9">
        <f>(43102-Sueldos[[#This Row],[Fecha de Contratación]])/365</f>
        <v>3.4109589041095889</v>
      </c>
      <c r="S635" s="1">
        <f>Sueldos[[#This Row],[Sueldo total]]/30</f>
        <v>1130.3086666666668</v>
      </c>
      <c r="T635" s="1">
        <f>Sueldos[[#This Row],[Salario diario]]*20*Sueldos[[#This Row],[dias del año]]</f>
        <v>77108.728219178083</v>
      </c>
      <c r="U635" s="1">
        <f>Sueldos[[#This Row],[3 meses de sueldo]]+Sueldos[[#This Row],[20 dias por año]]</f>
        <v>178836.50821917807</v>
      </c>
    </row>
    <row r="636" spans="1:21" x14ac:dyDescent="0.3">
      <c r="A636" t="s">
        <v>1467</v>
      </c>
      <c r="B636" t="s">
        <v>883</v>
      </c>
      <c r="C636" t="s">
        <v>20</v>
      </c>
      <c r="D636" s="10">
        <v>41896</v>
      </c>
      <c r="E636" t="s">
        <v>27</v>
      </c>
      <c r="F636">
        <v>4</v>
      </c>
      <c r="G636" s="1">
        <v>16457.100000000002</v>
      </c>
      <c r="H636" s="1">
        <v>1151.9970000000003</v>
      </c>
      <c r="I636" s="1">
        <v>2303.9940000000006</v>
      </c>
      <c r="J636" s="1">
        <v>2303.9940000000006</v>
      </c>
      <c r="K636" s="1">
        <v>4607.9880000000012</v>
      </c>
      <c r="L636" s="1">
        <v>5924.5560000000005</v>
      </c>
      <c r="M636" s="1">
        <f>SUM(Sueldos[[#This Row],[Salario Base]:[Bono General]])</f>
        <v>32749.629000000001</v>
      </c>
      <c r="N636" s="1">
        <f>SUMPRODUCT(Sueldos[[#This Row],[Salario Base]:[Bono General]]*Porcentajes[])</f>
        <v>1323.1508400000002</v>
      </c>
      <c r="O636" s="1">
        <f>Sueldos[[#This Row],[Aumento Mexicano]]*2</f>
        <v>2646.3016800000005</v>
      </c>
      <c r="P636" s="1">
        <f>IF(Sueldos[[#This Row],[Calificación]]&gt;=4,Sueldos[[#This Row],[Aumento Mexicano]]*2,0)</f>
        <v>2646.3016800000005</v>
      </c>
      <c r="Q636" s="1">
        <f>Sueldos[[#This Row],[Sueldo total]]*3</f>
        <v>98248.887000000002</v>
      </c>
      <c r="R636" s="9">
        <f>(43102-Sueldos[[#This Row],[Fecha de Contratación]])/365</f>
        <v>3.3041095890410959</v>
      </c>
      <c r="S636" s="1">
        <f>Sueldos[[#This Row],[Sueldo total]]/30</f>
        <v>1091.6542999999999</v>
      </c>
      <c r="T636" s="1">
        <f>Sueldos[[#This Row],[Salario diario]]*20*Sueldos[[#This Row],[dias del año]]</f>
        <v>72138.908810958907</v>
      </c>
      <c r="U636" s="1">
        <f>Sueldos[[#This Row],[3 meses de sueldo]]+Sueldos[[#This Row],[20 dias por año]]</f>
        <v>170387.79581095889</v>
      </c>
    </row>
    <row r="637" spans="1:21" x14ac:dyDescent="0.3">
      <c r="A637" t="s">
        <v>1468</v>
      </c>
      <c r="B637" t="s">
        <v>898</v>
      </c>
      <c r="C637" t="s">
        <v>88</v>
      </c>
      <c r="D637" s="10">
        <v>42802</v>
      </c>
      <c r="E637" t="s">
        <v>18</v>
      </c>
      <c r="F637">
        <v>3</v>
      </c>
      <c r="G637" s="1">
        <v>8026</v>
      </c>
      <c r="H637" s="1">
        <v>401.3</v>
      </c>
      <c r="I637" s="1">
        <v>321.04000000000002</v>
      </c>
      <c r="J637" s="1">
        <v>882.86</v>
      </c>
      <c r="K637" s="1">
        <v>2969.62</v>
      </c>
      <c r="L637" s="1">
        <v>3130.1400000000003</v>
      </c>
      <c r="M637" s="1">
        <f>SUM(Sueldos[[#This Row],[Salario Base]:[Bono General]])</f>
        <v>15730.96</v>
      </c>
      <c r="N637" s="1">
        <f>SUMPRODUCT(Sueldos[[#This Row],[Salario Base]:[Bono General]]*Porcentajes[])</f>
        <v>630.04100000000005</v>
      </c>
      <c r="O637" s="1">
        <f>Sueldos[[#This Row],[Aumento Mexicano]]*2</f>
        <v>1260.0820000000001</v>
      </c>
      <c r="P637" s="1">
        <f>IF(Sueldos[[#This Row],[Calificación]]&gt;=4,Sueldos[[#This Row],[Aumento Mexicano]]*2,0)</f>
        <v>0</v>
      </c>
      <c r="Q637" s="1">
        <f>Sueldos[[#This Row],[Sueldo total]]*3</f>
        <v>47192.88</v>
      </c>
      <c r="R637" s="9">
        <f>(43102-Sueldos[[#This Row],[Fecha de Contratación]])/365</f>
        <v>0.82191780821917804</v>
      </c>
      <c r="S637" s="1">
        <f>Sueldos[[#This Row],[Sueldo total]]/30</f>
        <v>524.3653333333333</v>
      </c>
      <c r="T637" s="1">
        <f>Sueldos[[#This Row],[Salario diario]]*20*Sueldos[[#This Row],[dias del año]]</f>
        <v>8619.7041095890399</v>
      </c>
      <c r="U637" s="1">
        <f>Sueldos[[#This Row],[3 meses de sueldo]]+Sueldos[[#This Row],[20 dias por año]]</f>
        <v>55812.584109589036</v>
      </c>
    </row>
    <row r="638" spans="1:21" x14ac:dyDescent="0.3">
      <c r="A638" t="s">
        <v>1469</v>
      </c>
      <c r="B638" t="s">
        <v>883</v>
      </c>
      <c r="C638" t="s">
        <v>290</v>
      </c>
      <c r="D638" s="10">
        <v>42991</v>
      </c>
      <c r="E638" t="s">
        <v>53</v>
      </c>
      <c r="F638">
        <v>3</v>
      </c>
      <c r="G638" s="1">
        <v>106487</v>
      </c>
      <c r="H638" s="1">
        <v>9583.83</v>
      </c>
      <c r="I638" s="1">
        <v>3194.6099999999997</v>
      </c>
      <c r="J638" s="1">
        <v>5324.35</v>
      </c>
      <c r="K638" s="1">
        <v>27686.620000000003</v>
      </c>
      <c r="L638" s="1">
        <v>35140.71</v>
      </c>
      <c r="M638" s="1">
        <f>SUM(Sueldos[[#This Row],[Salario Base]:[Bono General]])</f>
        <v>187417.12</v>
      </c>
      <c r="N638" s="1">
        <f>SUMPRODUCT(Sueldos[[#This Row],[Salario Base]:[Bono General]]*Porcentajes[])</f>
        <v>7454.09</v>
      </c>
      <c r="O638" s="1">
        <f>Sueldos[[#This Row],[Aumento Mexicano]]*2</f>
        <v>14908.18</v>
      </c>
      <c r="P638" s="1">
        <f>IF(Sueldos[[#This Row],[Calificación]]&gt;=4,Sueldos[[#This Row],[Aumento Mexicano]]*2,0)</f>
        <v>0</v>
      </c>
      <c r="Q638" s="1">
        <f>Sueldos[[#This Row],[Sueldo total]]*3</f>
        <v>562251.36</v>
      </c>
      <c r="R638" s="9">
        <f>(43102-Sueldos[[#This Row],[Fecha de Contratación]])/365</f>
        <v>0.30410958904109592</v>
      </c>
      <c r="S638" s="1">
        <f>Sueldos[[#This Row],[Sueldo total]]/30</f>
        <v>6247.2373333333335</v>
      </c>
      <c r="T638" s="1">
        <f>Sueldos[[#This Row],[Salario diario]]*20*Sueldos[[#This Row],[dias del año]]</f>
        <v>37996.89556164384</v>
      </c>
      <c r="U638" s="1">
        <f>Sueldos[[#This Row],[3 meses de sueldo]]+Sueldos[[#This Row],[20 dias por año]]</f>
        <v>600248.25556164386</v>
      </c>
    </row>
    <row r="639" spans="1:21" x14ac:dyDescent="0.3">
      <c r="A639" t="s">
        <v>1470</v>
      </c>
      <c r="B639" t="s">
        <v>883</v>
      </c>
      <c r="C639" t="s">
        <v>146</v>
      </c>
      <c r="D639" s="10">
        <v>42622</v>
      </c>
      <c r="E639" t="s">
        <v>15</v>
      </c>
      <c r="F639">
        <v>3</v>
      </c>
      <c r="G639" s="1">
        <v>31765</v>
      </c>
      <c r="H639" s="1">
        <v>3176.5</v>
      </c>
      <c r="I639" s="1">
        <v>3494.15</v>
      </c>
      <c r="J639" s="1">
        <v>4764.75</v>
      </c>
      <c r="K639" s="1">
        <v>10800.1</v>
      </c>
      <c r="L639" s="1">
        <v>11117.75</v>
      </c>
      <c r="M639" s="1">
        <f>SUM(Sueldos[[#This Row],[Salario Base]:[Bono General]])</f>
        <v>65118.25</v>
      </c>
      <c r="N639" s="1">
        <f>SUMPRODUCT(Sueldos[[#This Row],[Salario Base]:[Bono General]]*Porcentajes[])</f>
        <v>2623.7889999999998</v>
      </c>
      <c r="O639" s="1">
        <f>Sueldos[[#This Row],[Aumento Mexicano]]*2</f>
        <v>5247.5779999999995</v>
      </c>
      <c r="P639" s="1">
        <f>IF(Sueldos[[#This Row],[Calificación]]&gt;=4,Sueldos[[#This Row],[Aumento Mexicano]]*2,0)</f>
        <v>0</v>
      </c>
      <c r="Q639" s="1">
        <f>Sueldos[[#This Row],[Sueldo total]]*3</f>
        <v>195354.75</v>
      </c>
      <c r="R639" s="9">
        <f>(43102-Sueldos[[#This Row],[Fecha de Contratación]])/365</f>
        <v>1.3150684931506849</v>
      </c>
      <c r="S639" s="1">
        <f>Sueldos[[#This Row],[Sueldo total]]/30</f>
        <v>2170.6083333333331</v>
      </c>
      <c r="T639" s="1">
        <f>Sueldos[[#This Row],[Salario diario]]*20*Sueldos[[#This Row],[dias del año]]</f>
        <v>57089.972602739719</v>
      </c>
      <c r="U639" s="1">
        <f>Sueldos[[#This Row],[3 meses de sueldo]]+Sueldos[[#This Row],[20 dias por año]]</f>
        <v>252444.72260273973</v>
      </c>
    </row>
    <row r="640" spans="1:21" x14ac:dyDescent="0.3">
      <c r="A640" t="s">
        <v>1471</v>
      </c>
      <c r="B640" t="s">
        <v>898</v>
      </c>
      <c r="C640" t="s">
        <v>180</v>
      </c>
      <c r="D640" s="10">
        <v>40491</v>
      </c>
      <c r="E640" t="s">
        <v>27</v>
      </c>
      <c r="F640">
        <v>3</v>
      </c>
      <c r="G640" s="1">
        <v>17830</v>
      </c>
      <c r="H640" s="1">
        <v>1426.4</v>
      </c>
      <c r="I640" s="1">
        <v>356.6</v>
      </c>
      <c r="J640" s="1">
        <v>1961.3</v>
      </c>
      <c r="K640" s="1">
        <v>5883.9000000000005</v>
      </c>
      <c r="L640" s="1">
        <v>5705.6</v>
      </c>
      <c r="M640" s="1">
        <f>SUM(Sueldos[[#This Row],[Salario Base]:[Bono General]])</f>
        <v>33163.800000000003</v>
      </c>
      <c r="N640" s="1">
        <f>SUMPRODUCT(Sueldos[[#This Row],[Salario Base]:[Bono General]]*Porcentajes[])</f>
        <v>1308.722</v>
      </c>
      <c r="O640" s="1">
        <f>Sueldos[[#This Row],[Aumento Mexicano]]*2</f>
        <v>2617.444</v>
      </c>
      <c r="P640" s="1">
        <f>IF(Sueldos[[#This Row],[Calificación]]&gt;=4,Sueldos[[#This Row],[Aumento Mexicano]]*2,0)</f>
        <v>0</v>
      </c>
      <c r="Q640" s="1">
        <f>Sueldos[[#This Row],[Sueldo total]]*3</f>
        <v>99491.400000000009</v>
      </c>
      <c r="R640" s="9">
        <f>(43102-Sueldos[[#This Row],[Fecha de Contratación]])/365</f>
        <v>7.1534246575342468</v>
      </c>
      <c r="S640" s="1">
        <f>Sueldos[[#This Row],[Sueldo total]]/30</f>
        <v>1105.46</v>
      </c>
      <c r="T640" s="1">
        <f>Sueldos[[#This Row],[Salario diario]]*20*Sueldos[[#This Row],[dias del año]]</f>
        <v>158156.49643835617</v>
      </c>
      <c r="U640" s="1">
        <f>Sueldos[[#This Row],[3 meses de sueldo]]+Sueldos[[#This Row],[20 dias por año]]</f>
        <v>257647.8964383562</v>
      </c>
    </row>
    <row r="641" spans="1:21" x14ac:dyDescent="0.3">
      <c r="A641" t="s">
        <v>1472</v>
      </c>
      <c r="B641" t="s">
        <v>898</v>
      </c>
      <c r="C641" t="s">
        <v>146</v>
      </c>
      <c r="D641" s="10">
        <v>41897</v>
      </c>
      <c r="E641" t="s">
        <v>27</v>
      </c>
      <c r="F641">
        <v>3</v>
      </c>
      <c r="G641" s="1">
        <v>21487</v>
      </c>
      <c r="H641" s="1">
        <v>1933.83</v>
      </c>
      <c r="I641" s="1">
        <v>2578.44</v>
      </c>
      <c r="J641" s="1">
        <v>2148.7000000000003</v>
      </c>
      <c r="K641" s="1">
        <v>6446.0999999999995</v>
      </c>
      <c r="L641" s="1">
        <v>6446.0999999999995</v>
      </c>
      <c r="M641" s="1">
        <f>SUM(Sueldos[[#This Row],[Salario Base]:[Bono General]])</f>
        <v>41040.17</v>
      </c>
      <c r="N641" s="1">
        <f>SUMPRODUCT(Sueldos[[#This Row],[Salario Base]:[Bono General]]*Porcentajes[])</f>
        <v>1615.8224000000002</v>
      </c>
      <c r="O641" s="1">
        <f>Sueldos[[#This Row],[Aumento Mexicano]]*2</f>
        <v>3231.6448000000005</v>
      </c>
      <c r="P641" s="1">
        <f>IF(Sueldos[[#This Row],[Calificación]]&gt;=4,Sueldos[[#This Row],[Aumento Mexicano]]*2,0)</f>
        <v>0</v>
      </c>
      <c r="Q641" s="1">
        <f>Sueldos[[#This Row],[Sueldo total]]*3</f>
        <v>123120.51</v>
      </c>
      <c r="R641" s="9">
        <f>(43102-Sueldos[[#This Row],[Fecha de Contratación]])/365</f>
        <v>3.3013698630136985</v>
      </c>
      <c r="S641" s="1">
        <f>Sueldos[[#This Row],[Sueldo total]]/30</f>
        <v>1368.0056666666667</v>
      </c>
      <c r="T641" s="1">
        <f>Sueldos[[#This Row],[Salario diario]]*20*Sueldos[[#This Row],[dias del año]]</f>
        <v>90325.853607305937</v>
      </c>
      <c r="U641" s="1">
        <f>Sueldos[[#This Row],[3 meses de sueldo]]+Sueldos[[#This Row],[20 dias por año]]</f>
        <v>213446.36360730592</v>
      </c>
    </row>
    <row r="642" spans="1:21" x14ac:dyDescent="0.3">
      <c r="A642" t="s">
        <v>1473</v>
      </c>
      <c r="B642" t="s">
        <v>898</v>
      </c>
      <c r="C642" t="s">
        <v>73</v>
      </c>
      <c r="D642" s="10">
        <v>40726</v>
      </c>
      <c r="E642" t="s">
        <v>27</v>
      </c>
      <c r="F642">
        <v>3</v>
      </c>
      <c r="G642" s="1">
        <v>15711</v>
      </c>
      <c r="H642" s="1">
        <v>1571.1000000000001</v>
      </c>
      <c r="I642" s="1">
        <v>2042.43</v>
      </c>
      <c r="J642" s="1">
        <v>942.66</v>
      </c>
      <c r="K642" s="1">
        <v>5027.5200000000004</v>
      </c>
      <c r="L642" s="1">
        <v>4713.3</v>
      </c>
      <c r="M642" s="1">
        <f>SUM(Sueldos[[#This Row],[Salario Base]:[Bono General]])</f>
        <v>30008.01</v>
      </c>
      <c r="N642" s="1">
        <f>SUMPRODUCT(Sueldos[[#This Row],[Salario Base]:[Bono General]]*Porcentajes[])</f>
        <v>1175.1828</v>
      </c>
      <c r="O642" s="1">
        <f>Sueldos[[#This Row],[Aumento Mexicano]]*2</f>
        <v>2350.3656000000001</v>
      </c>
      <c r="P642" s="1">
        <f>IF(Sueldos[[#This Row],[Calificación]]&gt;=4,Sueldos[[#This Row],[Aumento Mexicano]]*2,0)</f>
        <v>0</v>
      </c>
      <c r="Q642" s="1">
        <f>Sueldos[[#This Row],[Sueldo total]]*3</f>
        <v>90024.03</v>
      </c>
      <c r="R642" s="9">
        <f>(43102-Sueldos[[#This Row],[Fecha de Contratación]])/365</f>
        <v>6.5095890410958903</v>
      </c>
      <c r="S642" s="1">
        <f>Sueldos[[#This Row],[Sueldo total]]/30</f>
        <v>1000.2669999999999</v>
      </c>
      <c r="T642" s="1">
        <f>Sueldos[[#This Row],[Salario diario]]*20*Sueldos[[#This Row],[dias del año]]</f>
        <v>130226.54202739726</v>
      </c>
      <c r="U642" s="1">
        <f>Sueldos[[#This Row],[3 meses de sueldo]]+Sueldos[[#This Row],[20 dias por año]]</f>
        <v>220250.57202739725</v>
      </c>
    </row>
    <row r="643" spans="1:21" x14ac:dyDescent="0.3">
      <c r="A643" t="s">
        <v>1474</v>
      </c>
      <c r="B643" t="s">
        <v>883</v>
      </c>
      <c r="C643" t="s">
        <v>285</v>
      </c>
      <c r="D643" s="10">
        <v>41926</v>
      </c>
      <c r="E643" t="s">
        <v>27</v>
      </c>
      <c r="F643">
        <v>5</v>
      </c>
      <c r="G643" s="1">
        <v>18736.25</v>
      </c>
      <c r="H643" s="1">
        <v>1311.5375000000001</v>
      </c>
      <c r="I643" s="1">
        <v>1873.625</v>
      </c>
      <c r="J643" s="1">
        <v>1873.625</v>
      </c>
      <c r="K643" s="1">
        <v>5995.6</v>
      </c>
      <c r="L643" s="1">
        <v>5246.1500000000005</v>
      </c>
      <c r="M643" s="1">
        <f>SUM(Sueldos[[#This Row],[Salario Base]:[Bono General]])</f>
        <v>35036.787499999999</v>
      </c>
      <c r="N643" s="1">
        <f>SUMPRODUCT(Sueldos[[#This Row],[Salario Base]:[Bono General]]*Porcentajes[])</f>
        <v>1356.5045</v>
      </c>
      <c r="O643" s="1">
        <f>Sueldos[[#This Row],[Aumento Mexicano]]*2</f>
        <v>2713.009</v>
      </c>
      <c r="P643" s="1">
        <f>IF(Sueldos[[#This Row],[Calificación]]&gt;=4,Sueldos[[#This Row],[Aumento Mexicano]]*2,0)</f>
        <v>2713.009</v>
      </c>
      <c r="Q643" s="1">
        <f>Sueldos[[#This Row],[Sueldo total]]*3</f>
        <v>105110.36249999999</v>
      </c>
      <c r="R643" s="9">
        <f>(43102-Sueldos[[#This Row],[Fecha de Contratación]])/365</f>
        <v>3.2219178082191782</v>
      </c>
      <c r="S643" s="1">
        <f>Sueldos[[#This Row],[Sueldo total]]/30</f>
        <v>1167.8929166666667</v>
      </c>
      <c r="T643" s="1">
        <f>Sueldos[[#This Row],[Salario diario]]*20*Sueldos[[#This Row],[dias del año]]</f>
        <v>75257.099726027402</v>
      </c>
      <c r="U643" s="1">
        <f>Sueldos[[#This Row],[3 meses de sueldo]]+Sueldos[[#This Row],[20 dias por año]]</f>
        <v>180367.46222602739</v>
      </c>
    </row>
    <row r="644" spans="1:21" x14ac:dyDescent="0.3">
      <c r="A644" t="s">
        <v>1475</v>
      </c>
      <c r="B644" t="s">
        <v>898</v>
      </c>
      <c r="C644" t="s">
        <v>67</v>
      </c>
      <c r="D644" s="10">
        <v>42896</v>
      </c>
      <c r="E644" t="s">
        <v>18</v>
      </c>
      <c r="F644">
        <v>3</v>
      </c>
      <c r="G644" s="1">
        <v>11003</v>
      </c>
      <c r="H644" s="1">
        <v>1100.3</v>
      </c>
      <c r="I644" s="1">
        <v>990.27</v>
      </c>
      <c r="J644" s="1">
        <v>1650.45</v>
      </c>
      <c r="K644" s="1">
        <v>3520.96</v>
      </c>
      <c r="L644" s="1">
        <v>2970.8100000000004</v>
      </c>
      <c r="M644" s="1">
        <f>SUM(Sueldos[[#This Row],[Salario Base]:[Bono General]])</f>
        <v>21235.79</v>
      </c>
      <c r="N644" s="1">
        <f>SUMPRODUCT(Sueldos[[#This Row],[Salario Base]:[Bono General]]*Porcentajes[])</f>
        <v>831.82679999999993</v>
      </c>
      <c r="O644" s="1">
        <f>Sueldos[[#This Row],[Aumento Mexicano]]*2</f>
        <v>1663.6535999999999</v>
      </c>
      <c r="P644" s="1">
        <f>IF(Sueldos[[#This Row],[Calificación]]&gt;=4,Sueldos[[#This Row],[Aumento Mexicano]]*2,0)</f>
        <v>0</v>
      </c>
      <c r="Q644" s="1">
        <f>Sueldos[[#This Row],[Sueldo total]]*3</f>
        <v>63707.37</v>
      </c>
      <c r="R644" s="9">
        <f>(43102-Sueldos[[#This Row],[Fecha de Contratación]])/365</f>
        <v>0.56438356164383563</v>
      </c>
      <c r="S644" s="1">
        <f>Sueldos[[#This Row],[Sueldo total]]/30</f>
        <v>707.85966666666673</v>
      </c>
      <c r="T644" s="1">
        <f>Sueldos[[#This Row],[Salario diario]]*20*Sueldos[[#This Row],[dias del año]]</f>
        <v>7990.0871963470327</v>
      </c>
      <c r="U644" s="1">
        <f>Sueldos[[#This Row],[3 meses de sueldo]]+Sueldos[[#This Row],[20 dias por año]]</f>
        <v>71697.457196347037</v>
      </c>
    </row>
    <row r="645" spans="1:21" x14ac:dyDescent="0.3">
      <c r="A645" t="s">
        <v>1476</v>
      </c>
      <c r="B645" t="s">
        <v>880</v>
      </c>
      <c r="C645" t="s">
        <v>209</v>
      </c>
      <c r="D645" s="10">
        <v>41269</v>
      </c>
      <c r="E645" t="s">
        <v>27</v>
      </c>
      <c r="F645">
        <v>2</v>
      </c>
      <c r="G645" s="1">
        <v>18443.7</v>
      </c>
      <c r="H645" s="1">
        <v>922.18500000000006</v>
      </c>
      <c r="I645" s="1">
        <v>1291.0590000000002</v>
      </c>
      <c r="J645" s="1">
        <v>1291.0590000000002</v>
      </c>
      <c r="K645" s="1">
        <v>5164.2360000000008</v>
      </c>
      <c r="L645" s="1">
        <v>5901.9840000000004</v>
      </c>
      <c r="M645" s="1">
        <f>SUM(Sueldos[[#This Row],[Salario Base]:[Bono General]])</f>
        <v>33014.223000000005</v>
      </c>
      <c r="N645" s="1">
        <f>SUMPRODUCT(Sueldos[[#This Row],[Salario Base]:[Bono General]]*Porcentajes[])</f>
        <v>1292.9033700000002</v>
      </c>
      <c r="O645" s="1">
        <f>Sueldos[[#This Row],[Aumento Mexicano]]*2</f>
        <v>2585.8067400000004</v>
      </c>
      <c r="P645" s="1">
        <f>IF(Sueldos[[#This Row],[Calificación]]&gt;=4,Sueldos[[#This Row],[Aumento Mexicano]]*2,0)</f>
        <v>0</v>
      </c>
      <c r="Q645" s="1">
        <f>Sueldos[[#This Row],[Sueldo total]]*3</f>
        <v>99042.669000000024</v>
      </c>
      <c r="R645" s="9">
        <f>(43102-Sueldos[[#This Row],[Fecha de Contratación]])/365</f>
        <v>5.021917808219178</v>
      </c>
      <c r="S645" s="1">
        <f>Sueldos[[#This Row],[Sueldo total]]/30</f>
        <v>1100.4741000000001</v>
      </c>
      <c r="T645" s="1">
        <f>Sueldos[[#This Row],[Salario diario]]*20*Sueldos[[#This Row],[dias del año]]</f>
        <v>110529.80960547947</v>
      </c>
      <c r="U645" s="1">
        <f>Sueldos[[#This Row],[3 meses de sueldo]]+Sueldos[[#This Row],[20 dias por año]]</f>
        <v>209572.4786054795</v>
      </c>
    </row>
    <row r="646" spans="1:21" x14ac:dyDescent="0.3">
      <c r="A646" t="s">
        <v>1477</v>
      </c>
      <c r="B646" t="s">
        <v>895</v>
      </c>
      <c r="C646" t="s">
        <v>133</v>
      </c>
      <c r="D646" s="10">
        <v>40521</v>
      </c>
      <c r="E646" t="s">
        <v>27</v>
      </c>
      <c r="F646">
        <v>5</v>
      </c>
      <c r="G646" s="1">
        <v>22913.75</v>
      </c>
      <c r="H646" s="1">
        <v>1374.825</v>
      </c>
      <c r="I646" s="1">
        <v>1145.6875</v>
      </c>
      <c r="J646" s="1">
        <v>1833.1000000000001</v>
      </c>
      <c r="K646" s="1">
        <v>8478.0874999999996</v>
      </c>
      <c r="L646" s="1">
        <v>8936.3625000000011</v>
      </c>
      <c r="M646" s="1">
        <f>SUM(Sueldos[[#This Row],[Salario Base]:[Bono General]])</f>
        <v>44681.8125</v>
      </c>
      <c r="N646" s="1">
        <f>SUMPRODUCT(Sueldos[[#This Row],[Salario Base]:[Bono General]]*Porcentajes[])</f>
        <v>1787.2725</v>
      </c>
      <c r="O646" s="1">
        <f>Sueldos[[#This Row],[Aumento Mexicano]]*2</f>
        <v>3574.5450000000001</v>
      </c>
      <c r="P646" s="1">
        <f>IF(Sueldos[[#This Row],[Calificación]]&gt;=4,Sueldos[[#This Row],[Aumento Mexicano]]*2,0)</f>
        <v>3574.5450000000001</v>
      </c>
      <c r="Q646" s="1">
        <f>Sueldos[[#This Row],[Sueldo total]]*3</f>
        <v>134045.4375</v>
      </c>
      <c r="R646" s="9">
        <f>(43102-Sueldos[[#This Row],[Fecha de Contratación]])/365</f>
        <v>7.0712328767123287</v>
      </c>
      <c r="S646" s="1">
        <f>Sueldos[[#This Row],[Sueldo total]]/30</f>
        <v>1489.39375</v>
      </c>
      <c r="T646" s="1">
        <f>Sueldos[[#This Row],[Salario diario]]*20*Sueldos[[#This Row],[dias del año]]</f>
        <v>210637.00102739726</v>
      </c>
      <c r="U646" s="1">
        <f>Sueldos[[#This Row],[3 meses de sueldo]]+Sueldos[[#This Row],[20 dias por año]]</f>
        <v>344682.43852739723</v>
      </c>
    </row>
    <row r="647" spans="1:21" x14ac:dyDescent="0.3">
      <c r="A647" t="s">
        <v>1478</v>
      </c>
      <c r="B647" t="s">
        <v>880</v>
      </c>
      <c r="C647" t="s">
        <v>353</v>
      </c>
      <c r="D647" s="10">
        <v>42659</v>
      </c>
      <c r="E647" t="s">
        <v>18</v>
      </c>
      <c r="F647">
        <v>4</v>
      </c>
      <c r="G647" s="1">
        <v>16206.300000000001</v>
      </c>
      <c r="H647" s="1">
        <v>972.37800000000004</v>
      </c>
      <c r="I647" s="1">
        <v>1458.567</v>
      </c>
      <c r="J647" s="1">
        <v>2430.9450000000002</v>
      </c>
      <c r="K647" s="1">
        <v>4861.8900000000003</v>
      </c>
      <c r="L647" s="1">
        <v>5348.0790000000006</v>
      </c>
      <c r="M647" s="1">
        <f>SUM(Sueldos[[#This Row],[Salario Base]:[Bono General]])</f>
        <v>31278.159</v>
      </c>
      <c r="N647" s="1">
        <f>SUMPRODUCT(Sueldos[[#This Row],[Salario Base]:[Bono General]]*Porcentajes[])</f>
        <v>1244.6438400000002</v>
      </c>
      <c r="O647" s="1">
        <f>Sueldos[[#This Row],[Aumento Mexicano]]*2</f>
        <v>2489.2876800000004</v>
      </c>
      <c r="P647" s="1">
        <f>IF(Sueldos[[#This Row],[Calificación]]&gt;=4,Sueldos[[#This Row],[Aumento Mexicano]]*2,0)</f>
        <v>2489.2876800000004</v>
      </c>
      <c r="Q647" s="1">
        <f>Sueldos[[#This Row],[Sueldo total]]*3</f>
        <v>93834.476999999999</v>
      </c>
      <c r="R647" s="9">
        <f>(43102-Sueldos[[#This Row],[Fecha de Contratación]])/365</f>
        <v>1.2136986301369863</v>
      </c>
      <c r="S647" s="1">
        <f>Sueldos[[#This Row],[Sueldo total]]/30</f>
        <v>1042.6052999999999</v>
      </c>
      <c r="T647" s="1">
        <f>Sueldos[[#This Row],[Salario diario]]*20*Sueldos[[#This Row],[dias del año]]</f>
        <v>25308.172487671232</v>
      </c>
      <c r="U647" s="1">
        <f>Sueldos[[#This Row],[3 meses de sueldo]]+Sueldos[[#This Row],[20 dias por año]]</f>
        <v>119142.64948767124</v>
      </c>
    </row>
    <row r="648" spans="1:21" x14ac:dyDescent="0.3">
      <c r="A648" t="s">
        <v>1479</v>
      </c>
      <c r="B648" t="s">
        <v>1087</v>
      </c>
      <c r="C648" t="s">
        <v>260</v>
      </c>
      <c r="D648" s="10">
        <v>40805</v>
      </c>
      <c r="E648" t="s">
        <v>18</v>
      </c>
      <c r="F648">
        <v>4</v>
      </c>
      <c r="G648" s="1">
        <v>15054.6</v>
      </c>
      <c r="H648" s="1">
        <v>1053.8220000000001</v>
      </c>
      <c r="I648" s="1">
        <v>1354.914</v>
      </c>
      <c r="J648" s="1">
        <v>1053.8220000000001</v>
      </c>
      <c r="K648" s="1">
        <v>3914.1960000000004</v>
      </c>
      <c r="L648" s="1">
        <v>3914.1960000000004</v>
      </c>
      <c r="M648" s="1">
        <f>SUM(Sueldos[[#This Row],[Salario Base]:[Bono General]])</f>
        <v>26345.55</v>
      </c>
      <c r="N648" s="1">
        <f>SUMPRODUCT(Sueldos[[#This Row],[Salario Base]:[Bono General]]*Porcentajes[])</f>
        <v>1013.17458</v>
      </c>
      <c r="O648" s="1">
        <f>Sueldos[[#This Row],[Aumento Mexicano]]*2</f>
        <v>2026.34916</v>
      </c>
      <c r="P648" s="1">
        <f>IF(Sueldos[[#This Row],[Calificación]]&gt;=4,Sueldos[[#This Row],[Aumento Mexicano]]*2,0)</f>
        <v>2026.34916</v>
      </c>
      <c r="Q648" s="1">
        <f>Sueldos[[#This Row],[Sueldo total]]*3</f>
        <v>79036.649999999994</v>
      </c>
      <c r="R648" s="9">
        <f>(43102-Sueldos[[#This Row],[Fecha de Contratación]])/365</f>
        <v>6.2931506849315069</v>
      </c>
      <c r="S648" s="1">
        <f>Sueldos[[#This Row],[Sueldo total]]/30</f>
        <v>878.18499999999995</v>
      </c>
      <c r="T648" s="1">
        <f>Sueldos[[#This Row],[Salario diario]]*20*Sueldos[[#This Row],[dias del año]]</f>
        <v>110531.01068493149</v>
      </c>
      <c r="U648" s="1">
        <f>Sueldos[[#This Row],[3 meses de sueldo]]+Sueldos[[#This Row],[20 dias por año]]</f>
        <v>189567.6606849315</v>
      </c>
    </row>
    <row r="649" spans="1:21" x14ac:dyDescent="0.3">
      <c r="A649" t="s">
        <v>1480</v>
      </c>
      <c r="B649" t="s">
        <v>883</v>
      </c>
      <c r="C649" t="s">
        <v>253</v>
      </c>
      <c r="D649" s="10">
        <v>42802</v>
      </c>
      <c r="E649" t="s">
        <v>27</v>
      </c>
      <c r="F649">
        <v>2</v>
      </c>
      <c r="G649" s="1">
        <v>13905</v>
      </c>
      <c r="H649" s="1">
        <v>695.25</v>
      </c>
      <c r="I649" s="1">
        <v>1251.45</v>
      </c>
      <c r="J649" s="1">
        <v>973.35000000000014</v>
      </c>
      <c r="K649" s="1">
        <v>4866.75</v>
      </c>
      <c r="L649" s="1">
        <v>5562</v>
      </c>
      <c r="M649" s="1">
        <f>SUM(Sueldos[[#This Row],[Salario Base]:[Bono General]])</f>
        <v>27253.8</v>
      </c>
      <c r="N649" s="1">
        <f>SUMPRODUCT(Sueldos[[#This Row],[Salario Base]:[Bono General]]*Porcentajes[])</f>
        <v>1092.933</v>
      </c>
      <c r="O649" s="1">
        <f>Sueldos[[#This Row],[Aumento Mexicano]]*2</f>
        <v>2185.866</v>
      </c>
      <c r="P649" s="1">
        <f>IF(Sueldos[[#This Row],[Calificación]]&gt;=4,Sueldos[[#This Row],[Aumento Mexicano]]*2,0)</f>
        <v>0</v>
      </c>
      <c r="Q649" s="1">
        <f>Sueldos[[#This Row],[Sueldo total]]*3</f>
        <v>81761.399999999994</v>
      </c>
      <c r="R649" s="9">
        <f>(43102-Sueldos[[#This Row],[Fecha de Contratación]])/365</f>
        <v>0.82191780821917804</v>
      </c>
      <c r="S649" s="1">
        <f>Sueldos[[#This Row],[Sueldo total]]/30</f>
        <v>908.45999999999992</v>
      </c>
      <c r="T649" s="1">
        <f>Sueldos[[#This Row],[Salario diario]]*20*Sueldos[[#This Row],[dias del año]]</f>
        <v>14933.589041095887</v>
      </c>
      <c r="U649" s="1">
        <f>Sueldos[[#This Row],[3 meses de sueldo]]+Sueldos[[#This Row],[20 dias por año]]</f>
        <v>96694.989041095876</v>
      </c>
    </row>
    <row r="650" spans="1:21" x14ac:dyDescent="0.3">
      <c r="A650" t="s">
        <v>664</v>
      </c>
      <c r="B650" t="s">
        <v>898</v>
      </c>
      <c r="C650" t="s">
        <v>22</v>
      </c>
      <c r="D650" s="10">
        <v>42365</v>
      </c>
      <c r="E650" t="s">
        <v>18</v>
      </c>
      <c r="F650">
        <v>3</v>
      </c>
      <c r="G650" s="1">
        <v>12301</v>
      </c>
      <c r="H650" s="1">
        <v>1107.0899999999999</v>
      </c>
      <c r="I650" s="1">
        <v>369.03</v>
      </c>
      <c r="J650" s="1">
        <v>615.05000000000007</v>
      </c>
      <c r="K650" s="1">
        <v>4920.4000000000005</v>
      </c>
      <c r="L650" s="1">
        <v>3321.2700000000004</v>
      </c>
      <c r="M650" s="1">
        <f>SUM(Sueldos[[#This Row],[Salario Base]:[Bono General]])</f>
        <v>22633.84</v>
      </c>
      <c r="N650" s="1">
        <f>SUMPRODUCT(Sueldos[[#This Row],[Salario Base]:[Bono General]]*Porcentajes[])</f>
        <v>861.06999999999994</v>
      </c>
      <c r="O650" s="1">
        <f>Sueldos[[#This Row],[Aumento Mexicano]]*2</f>
        <v>1722.1399999999999</v>
      </c>
      <c r="P650" s="1">
        <f>IF(Sueldos[[#This Row],[Calificación]]&gt;=4,Sueldos[[#This Row],[Aumento Mexicano]]*2,0)</f>
        <v>0</v>
      </c>
      <c r="Q650" s="1">
        <f>Sueldos[[#This Row],[Sueldo total]]*3</f>
        <v>67901.52</v>
      </c>
      <c r="R650" s="9">
        <f>(43102-Sueldos[[#This Row],[Fecha de Contratación]])/365</f>
        <v>2.0191780821917806</v>
      </c>
      <c r="S650" s="1">
        <f>Sueldos[[#This Row],[Sueldo total]]/30</f>
        <v>754.4613333333333</v>
      </c>
      <c r="T650" s="1">
        <f>Sueldos[[#This Row],[Salario diario]]*20*Sueldos[[#This Row],[dias del año]]</f>
        <v>30467.835762557072</v>
      </c>
      <c r="U650" s="1">
        <f>Sueldos[[#This Row],[3 meses de sueldo]]+Sueldos[[#This Row],[20 dias por año]]</f>
        <v>98369.355762557068</v>
      </c>
    </row>
    <row r="651" spans="1:21" x14ac:dyDescent="0.3">
      <c r="A651" t="s">
        <v>1481</v>
      </c>
      <c r="B651" t="s">
        <v>880</v>
      </c>
      <c r="C651" t="s">
        <v>125</v>
      </c>
      <c r="D651" s="10">
        <v>41205</v>
      </c>
      <c r="E651" t="s">
        <v>15</v>
      </c>
      <c r="F651">
        <v>3</v>
      </c>
      <c r="G651" s="1">
        <v>30919</v>
      </c>
      <c r="H651" s="1">
        <v>1855.1399999999999</v>
      </c>
      <c r="I651" s="1">
        <v>1545.95</v>
      </c>
      <c r="J651" s="1">
        <v>3091.9</v>
      </c>
      <c r="K651" s="1">
        <v>8348.130000000001</v>
      </c>
      <c r="L651" s="1">
        <v>8348.130000000001</v>
      </c>
      <c r="M651" s="1">
        <f>SUM(Sueldos[[#This Row],[Salario Base]:[Bono General]])</f>
        <v>54108.25</v>
      </c>
      <c r="N651" s="1">
        <f>SUMPRODUCT(Sueldos[[#This Row],[Salario Base]:[Bono General]]*Porcentajes[])</f>
        <v>2090.1243999999997</v>
      </c>
      <c r="O651" s="1">
        <f>Sueldos[[#This Row],[Aumento Mexicano]]*2</f>
        <v>4180.2487999999994</v>
      </c>
      <c r="P651" s="1">
        <f>IF(Sueldos[[#This Row],[Calificación]]&gt;=4,Sueldos[[#This Row],[Aumento Mexicano]]*2,0)</f>
        <v>0</v>
      </c>
      <c r="Q651" s="1">
        <f>Sueldos[[#This Row],[Sueldo total]]*3</f>
        <v>162324.75</v>
      </c>
      <c r="R651" s="9">
        <f>(43102-Sueldos[[#This Row],[Fecha de Contratación]])/365</f>
        <v>5.1972602739726028</v>
      </c>
      <c r="S651" s="1">
        <f>Sueldos[[#This Row],[Sueldo total]]/30</f>
        <v>1803.6083333333333</v>
      </c>
      <c r="T651" s="1">
        <f>Sueldos[[#This Row],[Salario diario]]*20*Sueldos[[#This Row],[dias del año]]</f>
        <v>187476.43881278537</v>
      </c>
      <c r="U651" s="1">
        <f>Sueldos[[#This Row],[3 meses de sueldo]]+Sueldos[[#This Row],[20 dias por año]]</f>
        <v>349801.18881278537</v>
      </c>
    </row>
    <row r="652" spans="1:21" x14ac:dyDescent="0.3">
      <c r="A652" t="s">
        <v>1482</v>
      </c>
      <c r="B652" t="s">
        <v>883</v>
      </c>
      <c r="C652" t="s">
        <v>260</v>
      </c>
      <c r="D652" s="10">
        <v>40756</v>
      </c>
      <c r="E652" t="s">
        <v>18</v>
      </c>
      <c r="F652">
        <v>3</v>
      </c>
      <c r="G652" s="1">
        <v>8681</v>
      </c>
      <c r="H652" s="1">
        <v>694.48</v>
      </c>
      <c r="I652" s="1">
        <v>434.05</v>
      </c>
      <c r="J652" s="1">
        <v>347.24</v>
      </c>
      <c r="K652" s="1">
        <v>2604.2999999999997</v>
      </c>
      <c r="L652" s="1">
        <v>2517.4899999999998</v>
      </c>
      <c r="M652" s="1">
        <f>SUM(Sueldos[[#This Row],[Salario Base]:[Bono General]])</f>
        <v>15278.559999999998</v>
      </c>
      <c r="N652" s="1">
        <f>SUMPRODUCT(Sueldos[[#This Row],[Salario Base]:[Bono General]]*Porcentajes[])</f>
        <v>591.17610000000002</v>
      </c>
      <c r="O652" s="1">
        <f>Sueldos[[#This Row],[Aumento Mexicano]]*2</f>
        <v>1182.3522</v>
      </c>
      <c r="P652" s="1">
        <f>IF(Sueldos[[#This Row],[Calificación]]&gt;=4,Sueldos[[#This Row],[Aumento Mexicano]]*2,0)</f>
        <v>0</v>
      </c>
      <c r="Q652" s="1">
        <f>Sueldos[[#This Row],[Sueldo total]]*3</f>
        <v>45835.679999999993</v>
      </c>
      <c r="R652" s="9">
        <f>(43102-Sueldos[[#This Row],[Fecha de Contratación]])/365</f>
        <v>6.4273972602739722</v>
      </c>
      <c r="S652" s="1">
        <f>Sueldos[[#This Row],[Sueldo total]]/30</f>
        <v>509.28533333333326</v>
      </c>
      <c r="T652" s="1">
        <f>Sueldos[[#This Row],[Salario diario]]*20*Sueldos[[#This Row],[dias del año]]</f>
        <v>65467.583123287659</v>
      </c>
      <c r="U652" s="1">
        <f>Sueldos[[#This Row],[3 meses de sueldo]]+Sueldos[[#This Row],[20 dias por año]]</f>
        <v>111303.26312328764</v>
      </c>
    </row>
    <row r="653" spans="1:21" x14ac:dyDescent="0.3">
      <c r="A653" t="s">
        <v>1483</v>
      </c>
      <c r="B653" t="s">
        <v>883</v>
      </c>
      <c r="C653" t="s">
        <v>190</v>
      </c>
      <c r="D653" s="10">
        <v>42487</v>
      </c>
      <c r="E653" t="s">
        <v>18</v>
      </c>
      <c r="F653">
        <v>2</v>
      </c>
      <c r="G653" s="1">
        <v>8677.8000000000011</v>
      </c>
      <c r="H653" s="1">
        <v>867.7800000000002</v>
      </c>
      <c r="I653" s="1">
        <v>867.7800000000002</v>
      </c>
      <c r="J653" s="1">
        <v>954.55800000000011</v>
      </c>
      <c r="K653" s="1">
        <v>3384.3420000000006</v>
      </c>
      <c r="L653" s="1">
        <v>2516.5620000000004</v>
      </c>
      <c r="M653" s="1">
        <f>SUM(Sueldos[[#This Row],[Salario Base]:[Bono General]])</f>
        <v>17268.822000000004</v>
      </c>
      <c r="N653" s="1">
        <f>SUMPRODUCT(Sueldos[[#This Row],[Salario Base]:[Bono General]]*Porcentajes[])</f>
        <v>672.5295000000001</v>
      </c>
      <c r="O653" s="1">
        <f>Sueldos[[#This Row],[Aumento Mexicano]]*2</f>
        <v>1345.0590000000002</v>
      </c>
      <c r="P653" s="1">
        <f>IF(Sueldos[[#This Row],[Calificación]]&gt;=4,Sueldos[[#This Row],[Aumento Mexicano]]*2,0)</f>
        <v>0</v>
      </c>
      <c r="Q653" s="1">
        <f>Sueldos[[#This Row],[Sueldo total]]*3</f>
        <v>51806.466000000015</v>
      </c>
      <c r="R653" s="9">
        <f>(43102-Sueldos[[#This Row],[Fecha de Contratación]])/365</f>
        <v>1.6849315068493151</v>
      </c>
      <c r="S653" s="1">
        <f>Sueldos[[#This Row],[Sueldo total]]/30</f>
        <v>575.62740000000008</v>
      </c>
      <c r="T653" s="1">
        <f>Sueldos[[#This Row],[Salario diario]]*20*Sueldos[[#This Row],[dias del año]]</f>
        <v>19397.854849315074</v>
      </c>
      <c r="U653" s="1">
        <f>Sueldos[[#This Row],[3 meses de sueldo]]+Sueldos[[#This Row],[20 dias por año]]</f>
        <v>71204.320849315089</v>
      </c>
    </row>
    <row r="654" spans="1:21" x14ac:dyDescent="0.3">
      <c r="A654" t="s">
        <v>1484</v>
      </c>
      <c r="B654" t="s">
        <v>898</v>
      </c>
      <c r="C654" t="s">
        <v>221</v>
      </c>
      <c r="D654" s="10">
        <v>40952</v>
      </c>
      <c r="E654" t="s">
        <v>53</v>
      </c>
      <c r="F654">
        <v>3</v>
      </c>
      <c r="G654" s="1">
        <v>118150</v>
      </c>
      <c r="H654" s="1">
        <v>9452</v>
      </c>
      <c r="I654" s="1">
        <v>12996.5</v>
      </c>
      <c r="J654" s="1">
        <v>3544.5</v>
      </c>
      <c r="K654" s="1">
        <v>34263.5</v>
      </c>
      <c r="L654" s="1">
        <v>38989.5</v>
      </c>
      <c r="M654" s="1">
        <f>SUM(Sueldos[[#This Row],[Salario Base]:[Bono General]])</f>
        <v>217396</v>
      </c>
      <c r="N654" s="1">
        <f>SUMPRODUCT(Sueldos[[#This Row],[Salario Base]:[Bono General]]*Porcentajes[])</f>
        <v>8565.875</v>
      </c>
      <c r="O654" s="1">
        <f>Sueldos[[#This Row],[Aumento Mexicano]]*2</f>
        <v>17131.75</v>
      </c>
      <c r="P654" s="1">
        <f>IF(Sueldos[[#This Row],[Calificación]]&gt;=4,Sueldos[[#This Row],[Aumento Mexicano]]*2,0)</f>
        <v>0</v>
      </c>
      <c r="Q654" s="1">
        <f>Sueldos[[#This Row],[Sueldo total]]*3</f>
        <v>652188</v>
      </c>
      <c r="R654" s="9">
        <f>(43102-Sueldos[[#This Row],[Fecha de Contratación]])/365</f>
        <v>5.8904109589041092</v>
      </c>
      <c r="S654" s="1">
        <f>Sueldos[[#This Row],[Sueldo total]]/30</f>
        <v>7246.5333333333338</v>
      </c>
      <c r="T654" s="1">
        <f>Sueldos[[#This Row],[Salario diario]]*20*Sueldos[[#This Row],[dias del año]]</f>
        <v>853701.18721461191</v>
      </c>
      <c r="U654" s="1">
        <f>Sueldos[[#This Row],[3 meses de sueldo]]+Sueldos[[#This Row],[20 dias por año]]</f>
        <v>1505889.187214612</v>
      </c>
    </row>
    <row r="655" spans="1:21" x14ac:dyDescent="0.3">
      <c r="A655" t="s">
        <v>270</v>
      </c>
      <c r="B655" t="s">
        <v>898</v>
      </c>
      <c r="C655" t="s">
        <v>273</v>
      </c>
      <c r="D655" s="10">
        <v>42120</v>
      </c>
      <c r="E655" t="s">
        <v>18</v>
      </c>
      <c r="F655">
        <v>4</v>
      </c>
      <c r="G655" s="1">
        <v>12432.2</v>
      </c>
      <c r="H655" s="1">
        <v>1118.8979999999999</v>
      </c>
      <c r="I655" s="1">
        <v>1616.1860000000001</v>
      </c>
      <c r="J655" s="1">
        <v>745.93200000000002</v>
      </c>
      <c r="K655" s="1">
        <v>4351.2699999999995</v>
      </c>
      <c r="L655" s="1">
        <v>4351.2699999999995</v>
      </c>
      <c r="M655" s="1">
        <f>SUM(Sueldos[[#This Row],[Salario Base]:[Bono General]])</f>
        <v>24615.756000000001</v>
      </c>
      <c r="N655" s="1">
        <f>SUMPRODUCT(Sueldos[[#This Row],[Salario Base]:[Bono General]]*Porcentajes[])</f>
        <v>977.17092000000002</v>
      </c>
      <c r="O655" s="1">
        <f>Sueldos[[#This Row],[Aumento Mexicano]]*2</f>
        <v>1954.34184</v>
      </c>
      <c r="P655" s="1">
        <f>IF(Sueldos[[#This Row],[Calificación]]&gt;=4,Sueldos[[#This Row],[Aumento Mexicano]]*2,0)</f>
        <v>1954.34184</v>
      </c>
      <c r="Q655" s="1">
        <f>Sueldos[[#This Row],[Sueldo total]]*3</f>
        <v>73847.268000000011</v>
      </c>
      <c r="R655" s="9">
        <f>(43102-Sueldos[[#This Row],[Fecha de Contratación]])/365</f>
        <v>2.6904109589041094</v>
      </c>
      <c r="S655" s="1">
        <f>Sueldos[[#This Row],[Sueldo total]]/30</f>
        <v>820.52520000000004</v>
      </c>
      <c r="T655" s="1">
        <f>Sueldos[[#This Row],[Salario diario]]*20*Sueldos[[#This Row],[dias del año]]</f>
        <v>44150.999802739723</v>
      </c>
      <c r="U655" s="1">
        <f>Sueldos[[#This Row],[3 meses de sueldo]]+Sueldos[[#This Row],[20 dias por año]]</f>
        <v>117998.26780273973</v>
      </c>
    </row>
    <row r="656" spans="1:21" x14ac:dyDescent="0.3">
      <c r="A656" t="s">
        <v>1485</v>
      </c>
      <c r="B656" t="s">
        <v>880</v>
      </c>
      <c r="C656" t="s">
        <v>373</v>
      </c>
      <c r="D656" s="10">
        <v>41321</v>
      </c>
      <c r="E656" t="s">
        <v>18</v>
      </c>
      <c r="F656">
        <v>4</v>
      </c>
      <c r="G656" s="1">
        <v>15011.7</v>
      </c>
      <c r="H656" s="1">
        <v>1501.17</v>
      </c>
      <c r="I656" s="1">
        <v>1501.17</v>
      </c>
      <c r="J656" s="1">
        <v>1501.17</v>
      </c>
      <c r="K656" s="1">
        <v>6004.68</v>
      </c>
      <c r="L656" s="1">
        <v>4053.1590000000006</v>
      </c>
      <c r="M656" s="1">
        <f>SUM(Sueldos[[#This Row],[Salario Base]:[Bono General]])</f>
        <v>29573.048999999999</v>
      </c>
      <c r="N656" s="1">
        <f>SUMPRODUCT(Sueldos[[#This Row],[Salario Base]:[Bono General]]*Porcentajes[])</f>
        <v>1139.3880300000001</v>
      </c>
      <c r="O656" s="1">
        <f>Sueldos[[#This Row],[Aumento Mexicano]]*2</f>
        <v>2278.7760600000001</v>
      </c>
      <c r="P656" s="1">
        <f>IF(Sueldos[[#This Row],[Calificación]]&gt;=4,Sueldos[[#This Row],[Aumento Mexicano]]*2,0)</f>
        <v>2278.7760600000001</v>
      </c>
      <c r="Q656" s="1">
        <f>Sueldos[[#This Row],[Sueldo total]]*3</f>
        <v>88719.146999999997</v>
      </c>
      <c r="R656" s="9">
        <f>(43102-Sueldos[[#This Row],[Fecha de Contratación]])/365</f>
        <v>4.8794520547945206</v>
      </c>
      <c r="S656" s="1">
        <f>Sueldos[[#This Row],[Sueldo total]]/30</f>
        <v>985.76829999999995</v>
      </c>
      <c r="T656" s="1">
        <f>Sueldos[[#This Row],[Salario diario]]*20*Sueldos[[#This Row],[dias del año]]</f>
        <v>96200.183139726025</v>
      </c>
      <c r="U656" s="1">
        <f>Sueldos[[#This Row],[3 meses de sueldo]]+Sueldos[[#This Row],[20 dias por año]]</f>
        <v>184919.33013972602</v>
      </c>
    </row>
    <row r="657" spans="1:21" x14ac:dyDescent="0.3">
      <c r="A657" t="s">
        <v>1486</v>
      </c>
      <c r="B657" t="s">
        <v>898</v>
      </c>
      <c r="C657" t="s">
        <v>182</v>
      </c>
      <c r="D657" s="10">
        <v>42030</v>
      </c>
      <c r="E657" t="s">
        <v>50</v>
      </c>
      <c r="F657">
        <v>3</v>
      </c>
      <c r="G657" s="1">
        <v>40679</v>
      </c>
      <c r="H657" s="1">
        <v>3661.1099999999997</v>
      </c>
      <c r="I657" s="1">
        <v>4067.9</v>
      </c>
      <c r="J657" s="1">
        <v>6101.8499999999995</v>
      </c>
      <c r="K657" s="1">
        <v>11390.12</v>
      </c>
      <c r="L657" s="1">
        <v>15051.23</v>
      </c>
      <c r="M657" s="1">
        <f>SUM(Sueldos[[#This Row],[Salario Base]:[Bono General]])</f>
        <v>80951.209999999992</v>
      </c>
      <c r="N657" s="1">
        <f>SUMPRODUCT(Sueldos[[#This Row],[Salario Base]:[Bono General]]*Porcentajes[])</f>
        <v>3303.1347999999998</v>
      </c>
      <c r="O657" s="1">
        <f>Sueldos[[#This Row],[Aumento Mexicano]]*2</f>
        <v>6606.2695999999996</v>
      </c>
      <c r="P657" s="1">
        <f>IF(Sueldos[[#This Row],[Calificación]]&gt;=4,Sueldos[[#This Row],[Aumento Mexicano]]*2,0)</f>
        <v>0</v>
      </c>
      <c r="Q657" s="1">
        <f>Sueldos[[#This Row],[Sueldo total]]*3</f>
        <v>242853.62999999998</v>
      </c>
      <c r="R657" s="9">
        <f>(43102-Sueldos[[#This Row],[Fecha de Contratación]])/365</f>
        <v>2.9369863013698629</v>
      </c>
      <c r="S657" s="1">
        <f>Sueldos[[#This Row],[Sueldo total]]/30</f>
        <v>2698.3736666666664</v>
      </c>
      <c r="T657" s="1">
        <f>Sueldos[[#This Row],[Salario diario]]*20*Sueldos[[#This Row],[dias del año]]</f>
        <v>158501.72989954337</v>
      </c>
      <c r="U657" s="1">
        <f>Sueldos[[#This Row],[3 meses de sueldo]]+Sueldos[[#This Row],[20 dias por año]]</f>
        <v>401355.35989954334</v>
      </c>
    </row>
    <row r="658" spans="1:21" x14ac:dyDescent="0.3">
      <c r="A658" t="s">
        <v>831</v>
      </c>
      <c r="B658" t="s">
        <v>940</v>
      </c>
      <c r="C658" t="s">
        <v>34</v>
      </c>
      <c r="D658" s="10">
        <v>42447</v>
      </c>
      <c r="E658" t="s">
        <v>18</v>
      </c>
      <c r="F658">
        <v>3</v>
      </c>
      <c r="G658" s="1">
        <v>11981</v>
      </c>
      <c r="H658" s="1">
        <v>718.86</v>
      </c>
      <c r="I658" s="1">
        <v>958.48</v>
      </c>
      <c r="J658" s="1">
        <v>718.86</v>
      </c>
      <c r="K658" s="1">
        <v>3115.06</v>
      </c>
      <c r="L658" s="1">
        <v>4792.4000000000005</v>
      </c>
      <c r="M658" s="1">
        <f>SUM(Sueldos[[#This Row],[Salario Base]:[Bono General]])</f>
        <v>22284.660000000003</v>
      </c>
      <c r="N658" s="1">
        <f>SUMPRODUCT(Sueldos[[#This Row],[Salario Base]:[Bono General]]*Porcentajes[])</f>
        <v>905.7636</v>
      </c>
      <c r="O658" s="1">
        <f>Sueldos[[#This Row],[Aumento Mexicano]]*2</f>
        <v>1811.5272</v>
      </c>
      <c r="P658" s="1">
        <f>IF(Sueldos[[#This Row],[Calificación]]&gt;=4,Sueldos[[#This Row],[Aumento Mexicano]]*2,0)</f>
        <v>0</v>
      </c>
      <c r="Q658" s="1">
        <f>Sueldos[[#This Row],[Sueldo total]]*3</f>
        <v>66853.98000000001</v>
      </c>
      <c r="R658" s="9">
        <f>(43102-Sueldos[[#This Row],[Fecha de Contratación]])/365</f>
        <v>1.7945205479452055</v>
      </c>
      <c r="S658" s="1">
        <f>Sueldos[[#This Row],[Sueldo total]]/30</f>
        <v>742.82200000000012</v>
      </c>
      <c r="T658" s="1">
        <f>Sueldos[[#This Row],[Salario diario]]*20*Sueldos[[#This Row],[dias del año]]</f>
        <v>26660.186849315072</v>
      </c>
      <c r="U658" s="1">
        <f>Sueldos[[#This Row],[3 meses de sueldo]]+Sueldos[[#This Row],[20 dias por año]]</f>
        <v>93514.166849315079</v>
      </c>
    </row>
    <row r="659" spans="1:21" x14ac:dyDescent="0.3">
      <c r="A659" t="s">
        <v>202</v>
      </c>
      <c r="B659" t="s">
        <v>880</v>
      </c>
      <c r="C659" t="s">
        <v>112</v>
      </c>
      <c r="D659" s="10">
        <v>42247</v>
      </c>
      <c r="E659" t="s">
        <v>18</v>
      </c>
      <c r="F659">
        <v>1</v>
      </c>
      <c r="G659" s="1">
        <v>9182.25</v>
      </c>
      <c r="H659" s="1">
        <v>459.11250000000001</v>
      </c>
      <c r="I659" s="1">
        <v>1285.5150000000001</v>
      </c>
      <c r="J659" s="1">
        <v>367.29</v>
      </c>
      <c r="K659" s="1">
        <v>3121.9650000000001</v>
      </c>
      <c r="L659" s="1">
        <v>2571.0300000000002</v>
      </c>
      <c r="M659" s="1">
        <f>SUM(Sueldos[[#This Row],[Salario Base]:[Bono General]])</f>
        <v>16987.162499999999</v>
      </c>
      <c r="N659" s="1">
        <f>SUMPRODUCT(Sueldos[[#This Row],[Salario Base]:[Bono General]]*Porcentajes[])</f>
        <v>646.43040000000008</v>
      </c>
      <c r="O659" s="1">
        <f>Sueldos[[#This Row],[Aumento Mexicano]]*2</f>
        <v>1292.8608000000002</v>
      </c>
      <c r="P659" s="1">
        <f>IF(Sueldos[[#This Row],[Calificación]]&gt;=4,Sueldos[[#This Row],[Aumento Mexicano]]*2,0)</f>
        <v>0</v>
      </c>
      <c r="Q659" s="1">
        <f>Sueldos[[#This Row],[Sueldo total]]*3</f>
        <v>50961.487499999996</v>
      </c>
      <c r="R659" s="9">
        <f>(43102-Sueldos[[#This Row],[Fecha de Contratación]])/365</f>
        <v>2.3424657534246576</v>
      </c>
      <c r="S659" s="1">
        <f>Sueldos[[#This Row],[Sueldo total]]/30</f>
        <v>566.23874999999998</v>
      </c>
      <c r="T659" s="1">
        <f>Sueldos[[#This Row],[Salario diario]]*20*Sueldos[[#This Row],[dias del año]]</f>
        <v>26527.897602739726</v>
      </c>
      <c r="U659" s="1">
        <f>Sueldos[[#This Row],[3 meses de sueldo]]+Sueldos[[#This Row],[20 dias por año]]</f>
        <v>77489.385102739718</v>
      </c>
    </row>
    <row r="660" spans="1:21" x14ac:dyDescent="0.3">
      <c r="A660" t="s">
        <v>1487</v>
      </c>
      <c r="B660" t="s">
        <v>898</v>
      </c>
      <c r="C660" t="s">
        <v>965</v>
      </c>
      <c r="D660" s="10">
        <v>42014</v>
      </c>
      <c r="E660" t="s">
        <v>18</v>
      </c>
      <c r="F660">
        <v>3</v>
      </c>
      <c r="G660" s="1">
        <v>13891</v>
      </c>
      <c r="H660" s="1">
        <v>1111.28</v>
      </c>
      <c r="I660" s="1">
        <v>138.91</v>
      </c>
      <c r="J660" s="1">
        <v>972.37000000000012</v>
      </c>
      <c r="K660" s="1">
        <v>4306.21</v>
      </c>
      <c r="L660" s="1">
        <v>4722.9400000000005</v>
      </c>
      <c r="M660" s="1">
        <f>SUM(Sueldos[[#This Row],[Salario Base]:[Bono General]])</f>
        <v>25142.71</v>
      </c>
      <c r="N660" s="1">
        <f>SUMPRODUCT(Sueldos[[#This Row],[Salario Base]:[Bono General]]*Porcentajes[])</f>
        <v>997.37379999999996</v>
      </c>
      <c r="O660" s="1">
        <f>Sueldos[[#This Row],[Aumento Mexicano]]*2</f>
        <v>1994.7475999999999</v>
      </c>
      <c r="P660" s="1">
        <f>IF(Sueldos[[#This Row],[Calificación]]&gt;=4,Sueldos[[#This Row],[Aumento Mexicano]]*2,0)</f>
        <v>0</v>
      </c>
      <c r="Q660" s="1">
        <f>Sueldos[[#This Row],[Sueldo total]]*3</f>
        <v>75428.13</v>
      </c>
      <c r="R660" s="9">
        <f>(43102-Sueldos[[#This Row],[Fecha de Contratación]])/365</f>
        <v>2.9808219178082194</v>
      </c>
      <c r="S660" s="1">
        <f>Sueldos[[#This Row],[Sueldo total]]/30</f>
        <v>838.09033333333332</v>
      </c>
      <c r="T660" s="1">
        <f>Sueldos[[#This Row],[Salario diario]]*20*Sueldos[[#This Row],[dias del año]]</f>
        <v>49963.960694063935</v>
      </c>
      <c r="U660" s="1">
        <f>Sueldos[[#This Row],[3 meses de sueldo]]+Sueldos[[#This Row],[20 dias por año]]</f>
        <v>125392.09069406394</v>
      </c>
    </row>
    <row r="661" spans="1:21" x14ac:dyDescent="0.3">
      <c r="A661" t="s">
        <v>1488</v>
      </c>
      <c r="B661" t="s">
        <v>883</v>
      </c>
      <c r="C661" t="s">
        <v>57</v>
      </c>
      <c r="D661" s="10">
        <v>42599</v>
      </c>
      <c r="E661" t="s">
        <v>18</v>
      </c>
      <c r="F661">
        <v>1</v>
      </c>
      <c r="G661" s="1">
        <v>11327.25</v>
      </c>
      <c r="H661" s="1">
        <v>566.36250000000007</v>
      </c>
      <c r="I661" s="1">
        <v>1245.9974999999999</v>
      </c>
      <c r="J661" s="1">
        <v>1245.9974999999999</v>
      </c>
      <c r="K661" s="1">
        <v>3171.63</v>
      </c>
      <c r="L661" s="1">
        <v>4191.0824999999995</v>
      </c>
      <c r="M661" s="1">
        <f>SUM(Sueldos[[#This Row],[Salario Base]:[Bono General]])</f>
        <v>21748.32</v>
      </c>
      <c r="N661" s="1">
        <f>SUMPRODUCT(Sueldos[[#This Row],[Salario Base]:[Bono General]]*Porcentajes[])</f>
        <v>874.46370000000002</v>
      </c>
      <c r="O661" s="1">
        <f>Sueldos[[#This Row],[Aumento Mexicano]]*2</f>
        <v>1748.9274</v>
      </c>
      <c r="P661" s="1">
        <f>IF(Sueldos[[#This Row],[Calificación]]&gt;=4,Sueldos[[#This Row],[Aumento Mexicano]]*2,0)</f>
        <v>0</v>
      </c>
      <c r="Q661" s="1">
        <f>Sueldos[[#This Row],[Sueldo total]]*3</f>
        <v>65244.959999999999</v>
      </c>
      <c r="R661" s="9">
        <f>(43102-Sueldos[[#This Row],[Fecha de Contratación]])/365</f>
        <v>1.3780821917808219</v>
      </c>
      <c r="S661" s="1">
        <f>Sueldos[[#This Row],[Sueldo total]]/30</f>
        <v>724.94399999999996</v>
      </c>
      <c r="T661" s="1">
        <f>Sueldos[[#This Row],[Salario diario]]*20*Sueldos[[#This Row],[dias del año]]</f>
        <v>19980.648328767122</v>
      </c>
      <c r="U661" s="1">
        <f>Sueldos[[#This Row],[3 meses de sueldo]]+Sueldos[[#This Row],[20 dias por año]]</f>
        <v>85225.608328767121</v>
      </c>
    </row>
    <row r="662" spans="1:21" x14ac:dyDescent="0.3">
      <c r="A662" t="s">
        <v>1489</v>
      </c>
      <c r="B662" t="s">
        <v>880</v>
      </c>
      <c r="C662" t="s">
        <v>2</v>
      </c>
      <c r="D662" s="10">
        <v>41796</v>
      </c>
      <c r="E662" t="s">
        <v>27</v>
      </c>
      <c r="F662">
        <v>3</v>
      </c>
      <c r="G662" s="1">
        <v>18998</v>
      </c>
      <c r="H662" s="1">
        <v>1709.82</v>
      </c>
      <c r="I662" s="1">
        <v>949.90000000000009</v>
      </c>
      <c r="J662" s="1">
        <v>1709.82</v>
      </c>
      <c r="K662" s="1">
        <v>6649.2999999999993</v>
      </c>
      <c r="L662" s="1">
        <v>4939.4800000000005</v>
      </c>
      <c r="M662" s="1">
        <f>SUM(Sueldos[[#This Row],[Salario Base]:[Bono General]])</f>
        <v>34956.32</v>
      </c>
      <c r="N662" s="1">
        <f>SUMPRODUCT(Sueldos[[#This Row],[Salario Base]:[Bono General]]*Porcentajes[])</f>
        <v>1341.2587999999998</v>
      </c>
      <c r="O662" s="1">
        <f>Sueldos[[#This Row],[Aumento Mexicano]]*2</f>
        <v>2682.5175999999997</v>
      </c>
      <c r="P662" s="1">
        <f>IF(Sueldos[[#This Row],[Calificación]]&gt;=4,Sueldos[[#This Row],[Aumento Mexicano]]*2,0)</f>
        <v>0</v>
      </c>
      <c r="Q662" s="1">
        <f>Sueldos[[#This Row],[Sueldo total]]*3</f>
        <v>104868.95999999999</v>
      </c>
      <c r="R662" s="9">
        <f>(43102-Sueldos[[#This Row],[Fecha de Contratación]])/365</f>
        <v>3.5780821917808221</v>
      </c>
      <c r="S662" s="1">
        <f>Sueldos[[#This Row],[Sueldo total]]/30</f>
        <v>1165.2106666666666</v>
      </c>
      <c r="T662" s="1">
        <f>Sueldos[[#This Row],[Salario diario]]*20*Sueldos[[#This Row],[dias del año]]</f>
        <v>83384.390721461197</v>
      </c>
      <c r="U662" s="1">
        <f>Sueldos[[#This Row],[3 meses de sueldo]]+Sueldos[[#This Row],[20 dias por año]]</f>
        <v>188253.35072146117</v>
      </c>
    </row>
    <row r="663" spans="1:21" x14ac:dyDescent="0.3">
      <c r="A663" t="s">
        <v>1490</v>
      </c>
      <c r="B663" t="s">
        <v>926</v>
      </c>
      <c r="C663" t="s">
        <v>86</v>
      </c>
      <c r="D663" s="10">
        <v>42357</v>
      </c>
      <c r="E663" t="s">
        <v>15</v>
      </c>
      <c r="F663">
        <v>2</v>
      </c>
      <c r="G663" s="1">
        <v>27323.100000000002</v>
      </c>
      <c r="H663" s="1">
        <v>1912.6170000000004</v>
      </c>
      <c r="I663" s="1">
        <v>546.4620000000001</v>
      </c>
      <c r="J663" s="1">
        <v>1912.6170000000004</v>
      </c>
      <c r="K663" s="1">
        <v>9289.8540000000012</v>
      </c>
      <c r="L663" s="1">
        <v>8196.93</v>
      </c>
      <c r="M663" s="1">
        <f>SUM(Sueldos[[#This Row],[Salario Base]:[Bono General]])</f>
        <v>49181.580000000009</v>
      </c>
      <c r="N663" s="1">
        <f>SUMPRODUCT(Sueldos[[#This Row],[Salario Base]:[Bono General]]*Porcentajes[])</f>
        <v>1904.4200700000001</v>
      </c>
      <c r="O663" s="1">
        <f>Sueldos[[#This Row],[Aumento Mexicano]]*2</f>
        <v>3808.8401400000002</v>
      </c>
      <c r="P663" s="1">
        <f>IF(Sueldos[[#This Row],[Calificación]]&gt;=4,Sueldos[[#This Row],[Aumento Mexicano]]*2,0)</f>
        <v>0</v>
      </c>
      <c r="Q663" s="1">
        <f>Sueldos[[#This Row],[Sueldo total]]*3</f>
        <v>147544.74000000002</v>
      </c>
      <c r="R663" s="9">
        <f>(43102-Sueldos[[#This Row],[Fecha de Contratación]])/365</f>
        <v>2.0410958904109591</v>
      </c>
      <c r="S663" s="1">
        <f>Sueldos[[#This Row],[Sueldo total]]/30</f>
        <v>1639.3860000000002</v>
      </c>
      <c r="T663" s="1">
        <f>Sueldos[[#This Row],[Salario diario]]*20*Sueldos[[#This Row],[dias del año]]</f>
        <v>66922.880547945213</v>
      </c>
      <c r="U663" s="1">
        <f>Sueldos[[#This Row],[3 meses de sueldo]]+Sueldos[[#This Row],[20 dias por año]]</f>
        <v>214467.62054794523</v>
      </c>
    </row>
    <row r="664" spans="1:21" x14ac:dyDescent="0.3">
      <c r="A664" t="s">
        <v>1491</v>
      </c>
      <c r="B664" t="s">
        <v>909</v>
      </c>
      <c r="C664" t="s">
        <v>110</v>
      </c>
      <c r="D664" s="10">
        <v>41842</v>
      </c>
      <c r="E664" t="s">
        <v>15</v>
      </c>
      <c r="F664">
        <v>3</v>
      </c>
      <c r="G664" s="1">
        <v>22643</v>
      </c>
      <c r="H664" s="1">
        <v>1132.1500000000001</v>
      </c>
      <c r="I664" s="1">
        <v>2037.87</v>
      </c>
      <c r="J664" s="1">
        <v>226.43</v>
      </c>
      <c r="K664" s="1">
        <v>5660.75</v>
      </c>
      <c r="L664" s="1">
        <v>8604.34</v>
      </c>
      <c r="M664" s="1">
        <f>SUM(Sueldos[[#This Row],[Salario Base]:[Bono General]])</f>
        <v>40304.54</v>
      </c>
      <c r="N664" s="1">
        <f>SUMPRODUCT(Sueldos[[#This Row],[Salario Base]:[Bono General]]*Porcentajes[])</f>
        <v>1612.1815999999999</v>
      </c>
      <c r="O664" s="1">
        <f>Sueldos[[#This Row],[Aumento Mexicano]]*2</f>
        <v>3224.3631999999998</v>
      </c>
      <c r="P664" s="1">
        <f>IF(Sueldos[[#This Row],[Calificación]]&gt;=4,Sueldos[[#This Row],[Aumento Mexicano]]*2,0)</f>
        <v>0</v>
      </c>
      <c r="Q664" s="1">
        <f>Sueldos[[#This Row],[Sueldo total]]*3</f>
        <v>120913.62</v>
      </c>
      <c r="R664" s="9">
        <f>(43102-Sueldos[[#This Row],[Fecha de Contratación]])/365</f>
        <v>3.452054794520548</v>
      </c>
      <c r="S664" s="1">
        <f>Sueldos[[#This Row],[Sueldo total]]/30</f>
        <v>1343.4846666666667</v>
      </c>
      <c r="T664" s="1">
        <f>Sueldos[[#This Row],[Salario diario]]*20*Sueldos[[#This Row],[dias del año]]</f>
        <v>92755.653698630151</v>
      </c>
      <c r="U664" s="1">
        <f>Sueldos[[#This Row],[3 meses de sueldo]]+Sueldos[[#This Row],[20 dias por año]]</f>
        <v>213669.27369863016</v>
      </c>
    </row>
    <row r="665" spans="1:21" x14ac:dyDescent="0.3">
      <c r="A665" t="s">
        <v>1492</v>
      </c>
      <c r="B665" t="s">
        <v>880</v>
      </c>
      <c r="C665" t="s">
        <v>373</v>
      </c>
      <c r="D665" s="10">
        <v>41278</v>
      </c>
      <c r="E665" t="s">
        <v>15</v>
      </c>
      <c r="F665">
        <v>3</v>
      </c>
      <c r="G665" s="1">
        <v>23670</v>
      </c>
      <c r="H665" s="1">
        <v>1420.2</v>
      </c>
      <c r="I665" s="1">
        <v>1893.6000000000001</v>
      </c>
      <c r="J665" s="1">
        <v>710.1</v>
      </c>
      <c r="K665" s="1">
        <v>8757.9</v>
      </c>
      <c r="L665" s="1">
        <v>8047.8</v>
      </c>
      <c r="M665" s="1">
        <f>SUM(Sueldos[[#This Row],[Salario Base]:[Bono General]])</f>
        <v>44499.6</v>
      </c>
      <c r="N665" s="1">
        <f>SUMPRODUCT(Sueldos[[#This Row],[Salario Base]:[Bono General]]*Porcentajes[])</f>
        <v>1732.6440000000002</v>
      </c>
      <c r="O665" s="1">
        <f>Sueldos[[#This Row],[Aumento Mexicano]]*2</f>
        <v>3465.2880000000005</v>
      </c>
      <c r="P665" s="1">
        <f>IF(Sueldos[[#This Row],[Calificación]]&gt;=4,Sueldos[[#This Row],[Aumento Mexicano]]*2,0)</f>
        <v>0</v>
      </c>
      <c r="Q665" s="1">
        <f>Sueldos[[#This Row],[Sueldo total]]*3</f>
        <v>133498.79999999999</v>
      </c>
      <c r="R665" s="9">
        <f>(43102-Sueldos[[#This Row],[Fecha de Contratación]])/365</f>
        <v>4.9972602739726026</v>
      </c>
      <c r="S665" s="1">
        <f>Sueldos[[#This Row],[Sueldo total]]/30</f>
        <v>1483.32</v>
      </c>
      <c r="T665" s="1">
        <f>Sueldos[[#This Row],[Salario diario]]*20*Sueldos[[#This Row],[dias del año]]</f>
        <v>148250.72219178081</v>
      </c>
      <c r="U665" s="1">
        <f>Sueldos[[#This Row],[3 meses de sueldo]]+Sueldos[[#This Row],[20 dias por año]]</f>
        <v>281749.52219178079</v>
      </c>
    </row>
    <row r="666" spans="1:21" x14ac:dyDescent="0.3">
      <c r="A666" t="s">
        <v>1493</v>
      </c>
      <c r="B666" t="s">
        <v>1087</v>
      </c>
      <c r="C666" t="s">
        <v>921</v>
      </c>
      <c r="D666" s="10">
        <v>41988</v>
      </c>
      <c r="E666" t="s">
        <v>27</v>
      </c>
      <c r="F666">
        <v>4</v>
      </c>
      <c r="G666" s="1">
        <v>25198.800000000003</v>
      </c>
      <c r="H666" s="1">
        <v>2015.9040000000002</v>
      </c>
      <c r="I666" s="1">
        <v>3023.8560000000002</v>
      </c>
      <c r="J666" s="1">
        <v>755.96400000000006</v>
      </c>
      <c r="K666" s="1">
        <v>6299.7000000000007</v>
      </c>
      <c r="L666" s="1">
        <v>9323.5560000000005</v>
      </c>
      <c r="M666" s="1">
        <f>SUM(Sueldos[[#This Row],[Salario Base]:[Bono General]])</f>
        <v>46617.78</v>
      </c>
      <c r="N666" s="1">
        <f>SUMPRODUCT(Sueldos[[#This Row],[Salario Base]:[Bono General]]*Porcentajes[])</f>
        <v>1877.3106000000002</v>
      </c>
      <c r="O666" s="1">
        <f>Sueldos[[#This Row],[Aumento Mexicano]]*2</f>
        <v>3754.6212000000005</v>
      </c>
      <c r="P666" s="1">
        <f>IF(Sueldos[[#This Row],[Calificación]]&gt;=4,Sueldos[[#This Row],[Aumento Mexicano]]*2,0)</f>
        <v>3754.6212000000005</v>
      </c>
      <c r="Q666" s="1">
        <f>Sueldos[[#This Row],[Sueldo total]]*3</f>
        <v>139853.34</v>
      </c>
      <c r="R666" s="9">
        <f>(43102-Sueldos[[#This Row],[Fecha de Contratación]])/365</f>
        <v>3.0520547945205481</v>
      </c>
      <c r="S666" s="1">
        <f>Sueldos[[#This Row],[Sueldo total]]/30</f>
        <v>1553.9259999999999</v>
      </c>
      <c r="T666" s="1">
        <f>Sueldos[[#This Row],[Salario diario]]*20*Sueldos[[#This Row],[dias del año]]</f>
        <v>94853.345972602736</v>
      </c>
      <c r="U666" s="1">
        <f>Sueldos[[#This Row],[3 meses de sueldo]]+Sueldos[[#This Row],[20 dias por año]]</f>
        <v>234706.68597260275</v>
      </c>
    </row>
    <row r="667" spans="1:21" x14ac:dyDescent="0.3">
      <c r="A667" t="s">
        <v>1494</v>
      </c>
      <c r="B667" t="s">
        <v>898</v>
      </c>
      <c r="C667" t="s">
        <v>32</v>
      </c>
      <c r="D667" s="10">
        <v>42568</v>
      </c>
      <c r="E667" t="s">
        <v>27</v>
      </c>
      <c r="F667">
        <v>3</v>
      </c>
      <c r="G667" s="1">
        <v>22346</v>
      </c>
      <c r="H667" s="1">
        <v>1787.68</v>
      </c>
      <c r="I667" s="1">
        <v>1787.68</v>
      </c>
      <c r="J667" s="1">
        <v>2011.1399999999999</v>
      </c>
      <c r="K667" s="1">
        <v>6703.8</v>
      </c>
      <c r="L667" s="1">
        <v>7821.0999999999995</v>
      </c>
      <c r="M667" s="1">
        <f>SUM(Sueldos[[#This Row],[Salario Base]:[Bono General]])</f>
        <v>42457.4</v>
      </c>
      <c r="N667" s="1">
        <f>SUMPRODUCT(Sueldos[[#This Row],[Salario Base]:[Bono General]]*Porcentajes[])</f>
        <v>1698.2959999999998</v>
      </c>
      <c r="O667" s="1">
        <f>Sueldos[[#This Row],[Aumento Mexicano]]*2</f>
        <v>3396.5919999999996</v>
      </c>
      <c r="P667" s="1">
        <f>IF(Sueldos[[#This Row],[Calificación]]&gt;=4,Sueldos[[#This Row],[Aumento Mexicano]]*2,0)</f>
        <v>0</v>
      </c>
      <c r="Q667" s="1">
        <f>Sueldos[[#This Row],[Sueldo total]]*3</f>
        <v>127372.20000000001</v>
      </c>
      <c r="R667" s="9">
        <f>(43102-Sueldos[[#This Row],[Fecha de Contratación]])/365</f>
        <v>1.463013698630137</v>
      </c>
      <c r="S667" s="1">
        <f>Sueldos[[#This Row],[Sueldo total]]/30</f>
        <v>1415.2466666666667</v>
      </c>
      <c r="T667" s="1">
        <f>Sueldos[[#This Row],[Salario diario]]*20*Sueldos[[#This Row],[dias del año]]</f>
        <v>41410.505205479451</v>
      </c>
      <c r="U667" s="1">
        <f>Sueldos[[#This Row],[3 meses de sueldo]]+Sueldos[[#This Row],[20 dias por año]]</f>
        <v>168782.70520547946</v>
      </c>
    </row>
    <row r="668" spans="1:21" x14ac:dyDescent="0.3">
      <c r="A668" t="s">
        <v>1495</v>
      </c>
      <c r="B668" t="s">
        <v>880</v>
      </c>
      <c r="C668" t="s">
        <v>77</v>
      </c>
      <c r="D668" s="10">
        <v>42748</v>
      </c>
      <c r="E668" t="s">
        <v>27</v>
      </c>
      <c r="F668">
        <v>4</v>
      </c>
      <c r="G668" s="1">
        <v>24426.600000000002</v>
      </c>
      <c r="H668" s="1">
        <v>1709.8620000000003</v>
      </c>
      <c r="I668" s="1">
        <v>1709.8620000000003</v>
      </c>
      <c r="J668" s="1">
        <v>977.06400000000008</v>
      </c>
      <c r="K668" s="1">
        <v>7816.5120000000006</v>
      </c>
      <c r="L668" s="1">
        <v>9526.3740000000016</v>
      </c>
      <c r="M668" s="1">
        <f>SUM(Sueldos[[#This Row],[Salario Base]:[Bono General]])</f>
        <v>46166.274000000005</v>
      </c>
      <c r="N668" s="1">
        <f>SUMPRODUCT(Sueldos[[#This Row],[Salario Base]:[Bono General]]*Porcentajes[])</f>
        <v>1853.9789400000002</v>
      </c>
      <c r="O668" s="1">
        <f>Sueldos[[#This Row],[Aumento Mexicano]]*2</f>
        <v>3707.9578800000004</v>
      </c>
      <c r="P668" s="1">
        <f>IF(Sueldos[[#This Row],[Calificación]]&gt;=4,Sueldos[[#This Row],[Aumento Mexicano]]*2,0)</f>
        <v>3707.9578800000004</v>
      </c>
      <c r="Q668" s="1">
        <f>Sueldos[[#This Row],[Sueldo total]]*3</f>
        <v>138498.82200000001</v>
      </c>
      <c r="R668" s="9">
        <f>(43102-Sueldos[[#This Row],[Fecha de Contratación]])/365</f>
        <v>0.96986301369863015</v>
      </c>
      <c r="S668" s="1">
        <f>Sueldos[[#This Row],[Sueldo total]]/30</f>
        <v>1538.8758000000003</v>
      </c>
      <c r="T668" s="1">
        <f>Sueldos[[#This Row],[Salario diario]]*20*Sueldos[[#This Row],[dias del año]]</f>
        <v>29849.97442191781</v>
      </c>
      <c r="U668" s="1">
        <f>Sueldos[[#This Row],[3 meses de sueldo]]+Sueldos[[#This Row],[20 dias por año]]</f>
        <v>168348.79642191782</v>
      </c>
    </row>
    <row r="669" spans="1:21" x14ac:dyDescent="0.3">
      <c r="A669" t="s">
        <v>1496</v>
      </c>
      <c r="B669" t="s">
        <v>883</v>
      </c>
      <c r="C669" t="s">
        <v>170</v>
      </c>
      <c r="D669" s="10">
        <v>41085</v>
      </c>
      <c r="E669" t="s">
        <v>18</v>
      </c>
      <c r="F669">
        <v>4</v>
      </c>
      <c r="G669" s="1">
        <v>11282.7</v>
      </c>
      <c r="H669" s="1">
        <v>1015.443</v>
      </c>
      <c r="I669" s="1">
        <v>1692.405</v>
      </c>
      <c r="J669" s="1">
        <v>1466.7510000000002</v>
      </c>
      <c r="K669" s="1">
        <v>3384.81</v>
      </c>
      <c r="L669" s="1">
        <v>2933.5020000000004</v>
      </c>
      <c r="M669" s="1">
        <f>SUM(Sueldos[[#This Row],[Salario Base]:[Bono General]])</f>
        <v>21775.611000000001</v>
      </c>
      <c r="N669" s="1">
        <f>SUMPRODUCT(Sueldos[[#This Row],[Salario Base]:[Bono General]]*Porcentajes[])</f>
        <v>847.33077000000003</v>
      </c>
      <c r="O669" s="1">
        <f>Sueldos[[#This Row],[Aumento Mexicano]]*2</f>
        <v>1694.6615400000001</v>
      </c>
      <c r="P669" s="1">
        <f>IF(Sueldos[[#This Row],[Calificación]]&gt;=4,Sueldos[[#This Row],[Aumento Mexicano]]*2,0)</f>
        <v>1694.6615400000001</v>
      </c>
      <c r="Q669" s="1">
        <f>Sueldos[[#This Row],[Sueldo total]]*3</f>
        <v>65326.832999999999</v>
      </c>
      <c r="R669" s="9">
        <f>(43102-Sueldos[[#This Row],[Fecha de Contratación]])/365</f>
        <v>5.5260273972602736</v>
      </c>
      <c r="S669" s="1">
        <f>Sueldos[[#This Row],[Sueldo total]]/30</f>
        <v>725.8537</v>
      </c>
      <c r="T669" s="1">
        <f>Sueldos[[#This Row],[Salario diario]]*20*Sueldos[[#This Row],[dias del año]]</f>
        <v>80221.748652054797</v>
      </c>
      <c r="U669" s="1">
        <f>Sueldos[[#This Row],[3 meses de sueldo]]+Sueldos[[#This Row],[20 dias por año]]</f>
        <v>145548.5816520548</v>
      </c>
    </row>
    <row r="670" spans="1:21" x14ac:dyDescent="0.3">
      <c r="A670" t="s">
        <v>1497</v>
      </c>
      <c r="B670" t="s">
        <v>883</v>
      </c>
      <c r="C670" t="s">
        <v>605</v>
      </c>
      <c r="D670" s="10">
        <v>42800</v>
      </c>
      <c r="E670" t="s">
        <v>18</v>
      </c>
      <c r="F670">
        <v>2</v>
      </c>
      <c r="G670" s="1">
        <v>10598.4</v>
      </c>
      <c r="H670" s="1">
        <v>1059.8399999999999</v>
      </c>
      <c r="I670" s="1">
        <v>1059.8399999999999</v>
      </c>
      <c r="J670" s="1">
        <v>1165.8240000000001</v>
      </c>
      <c r="K670" s="1">
        <v>3285.5039999999999</v>
      </c>
      <c r="L670" s="1">
        <v>3603.4560000000001</v>
      </c>
      <c r="M670" s="1">
        <f>SUM(Sueldos[[#This Row],[Salario Base]:[Bono General]])</f>
        <v>20772.864000000001</v>
      </c>
      <c r="N670" s="1">
        <f>SUMPRODUCT(Sueldos[[#This Row],[Salario Base]:[Bono General]]*Porcentajes[])</f>
        <v>833.03424000000007</v>
      </c>
      <c r="O670" s="1">
        <f>Sueldos[[#This Row],[Aumento Mexicano]]*2</f>
        <v>1666.0684800000001</v>
      </c>
      <c r="P670" s="1">
        <f>IF(Sueldos[[#This Row],[Calificación]]&gt;=4,Sueldos[[#This Row],[Aumento Mexicano]]*2,0)</f>
        <v>0</v>
      </c>
      <c r="Q670" s="1">
        <f>Sueldos[[#This Row],[Sueldo total]]*3</f>
        <v>62318.592000000004</v>
      </c>
      <c r="R670" s="9">
        <f>(43102-Sueldos[[#This Row],[Fecha de Contratación]])/365</f>
        <v>0.82739726027397265</v>
      </c>
      <c r="S670" s="1">
        <f>Sueldos[[#This Row],[Sueldo total]]/30</f>
        <v>692.42880000000002</v>
      </c>
      <c r="T670" s="1">
        <f>Sueldos[[#This Row],[Salario diario]]*20*Sueldos[[#This Row],[dias del año]]</f>
        <v>11458.273841095892</v>
      </c>
      <c r="U670" s="1">
        <f>Sueldos[[#This Row],[3 meses de sueldo]]+Sueldos[[#This Row],[20 dias por año]]</f>
        <v>73776.865841095889</v>
      </c>
    </row>
    <row r="671" spans="1:21" x14ac:dyDescent="0.3">
      <c r="A671" t="s">
        <v>1498</v>
      </c>
      <c r="B671" t="s">
        <v>880</v>
      </c>
      <c r="C671" t="s">
        <v>248</v>
      </c>
      <c r="D671" s="10">
        <v>41737</v>
      </c>
      <c r="E671" t="s">
        <v>27</v>
      </c>
      <c r="F671">
        <v>5</v>
      </c>
      <c r="G671" s="1">
        <v>23006.25</v>
      </c>
      <c r="H671" s="1">
        <v>2070.5625</v>
      </c>
      <c r="I671" s="1">
        <v>2070.5625</v>
      </c>
      <c r="J671" s="1">
        <v>2990.8125</v>
      </c>
      <c r="K671" s="1">
        <v>8972.4375</v>
      </c>
      <c r="L671" s="1">
        <v>8742.375</v>
      </c>
      <c r="M671" s="1">
        <f>SUM(Sueldos[[#This Row],[Salario Base]:[Bono General]])</f>
        <v>47853</v>
      </c>
      <c r="N671" s="1">
        <f>SUMPRODUCT(Sueldos[[#This Row],[Salario Base]:[Bono General]]*Porcentajes[])</f>
        <v>1927.9237499999999</v>
      </c>
      <c r="O671" s="1">
        <f>Sueldos[[#This Row],[Aumento Mexicano]]*2</f>
        <v>3855.8474999999999</v>
      </c>
      <c r="P671" s="1">
        <f>IF(Sueldos[[#This Row],[Calificación]]&gt;=4,Sueldos[[#This Row],[Aumento Mexicano]]*2,0)</f>
        <v>3855.8474999999999</v>
      </c>
      <c r="Q671" s="1">
        <f>Sueldos[[#This Row],[Sueldo total]]*3</f>
        <v>143559</v>
      </c>
      <c r="R671" s="9">
        <f>(43102-Sueldos[[#This Row],[Fecha de Contratación]])/365</f>
        <v>3.7397260273972601</v>
      </c>
      <c r="S671" s="1">
        <f>Sueldos[[#This Row],[Sueldo total]]/30</f>
        <v>1595.1</v>
      </c>
      <c r="T671" s="1">
        <f>Sueldos[[#This Row],[Salario diario]]*20*Sueldos[[#This Row],[dias del año]]</f>
        <v>119304.73972602739</v>
      </c>
      <c r="U671" s="1">
        <f>Sueldos[[#This Row],[3 meses de sueldo]]+Sueldos[[#This Row],[20 dias por año]]</f>
        <v>262863.73972602736</v>
      </c>
    </row>
    <row r="672" spans="1:21" x14ac:dyDescent="0.3">
      <c r="A672" t="s">
        <v>1499</v>
      </c>
      <c r="B672" t="s">
        <v>898</v>
      </c>
      <c r="C672" t="s">
        <v>67</v>
      </c>
      <c r="D672" s="10">
        <v>42647</v>
      </c>
      <c r="E672" t="s">
        <v>18</v>
      </c>
      <c r="F672">
        <v>3</v>
      </c>
      <c r="G672" s="1">
        <v>14002</v>
      </c>
      <c r="H672" s="1">
        <v>1260.18</v>
      </c>
      <c r="I672" s="1">
        <v>1260.18</v>
      </c>
      <c r="J672" s="1">
        <v>700.1</v>
      </c>
      <c r="K672" s="1">
        <v>3920.5600000000004</v>
      </c>
      <c r="L672" s="1">
        <v>5460.78</v>
      </c>
      <c r="M672" s="1">
        <f>SUM(Sueldos[[#This Row],[Salario Base]:[Bono General]])</f>
        <v>26603.8</v>
      </c>
      <c r="N672" s="1">
        <f>SUMPRODUCT(Sueldos[[#This Row],[Salario Base]:[Bono General]]*Porcentajes[])</f>
        <v>1080.9544000000001</v>
      </c>
      <c r="O672" s="1">
        <f>Sueldos[[#This Row],[Aumento Mexicano]]*2</f>
        <v>2161.9088000000002</v>
      </c>
      <c r="P672" s="1">
        <f>IF(Sueldos[[#This Row],[Calificación]]&gt;=4,Sueldos[[#This Row],[Aumento Mexicano]]*2,0)</f>
        <v>0</v>
      </c>
      <c r="Q672" s="1">
        <f>Sueldos[[#This Row],[Sueldo total]]*3</f>
        <v>79811.399999999994</v>
      </c>
      <c r="R672" s="9">
        <f>(43102-Sueldos[[#This Row],[Fecha de Contratación]])/365</f>
        <v>1.2465753424657535</v>
      </c>
      <c r="S672" s="1">
        <f>Sueldos[[#This Row],[Sueldo total]]/30</f>
        <v>886.79333333333329</v>
      </c>
      <c r="T672" s="1">
        <f>Sueldos[[#This Row],[Salario diario]]*20*Sueldos[[#This Row],[dias del año]]</f>
        <v>22109.094063926939</v>
      </c>
      <c r="U672" s="1">
        <f>Sueldos[[#This Row],[3 meses de sueldo]]+Sueldos[[#This Row],[20 dias por año]]</f>
        <v>101920.49406392693</v>
      </c>
    </row>
    <row r="673" spans="1:21" x14ac:dyDescent="0.3">
      <c r="A673" t="s">
        <v>1500</v>
      </c>
      <c r="B673" t="s">
        <v>898</v>
      </c>
      <c r="C673" t="s">
        <v>605</v>
      </c>
      <c r="D673" s="10">
        <v>41204</v>
      </c>
      <c r="E673" t="s">
        <v>50</v>
      </c>
      <c r="F673">
        <v>5</v>
      </c>
      <c r="G673" s="1">
        <v>50062.5</v>
      </c>
      <c r="H673" s="1">
        <v>4505.625</v>
      </c>
      <c r="I673" s="1">
        <v>1001.25</v>
      </c>
      <c r="J673" s="1">
        <v>2002.5</v>
      </c>
      <c r="K673" s="1">
        <v>20025</v>
      </c>
      <c r="L673" s="1">
        <v>16020</v>
      </c>
      <c r="M673" s="1">
        <f>SUM(Sueldos[[#This Row],[Salario Base]:[Bono General]])</f>
        <v>93616.875</v>
      </c>
      <c r="N673" s="1">
        <f>SUMPRODUCT(Sueldos[[#This Row],[Salario Base]:[Bono General]]*Porcentajes[])</f>
        <v>3634.5374999999999</v>
      </c>
      <c r="O673" s="1">
        <f>Sueldos[[#This Row],[Aumento Mexicano]]*2</f>
        <v>7269.0749999999998</v>
      </c>
      <c r="P673" s="1">
        <f>IF(Sueldos[[#This Row],[Calificación]]&gt;=4,Sueldos[[#This Row],[Aumento Mexicano]]*2,0)</f>
        <v>7269.0749999999998</v>
      </c>
      <c r="Q673" s="1">
        <f>Sueldos[[#This Row],[Sueldo total]]*3</f>
        <v>280850.625</v>
      </c>
      <c r="R673" s="9">
        <f>(43102-Sueldos[[#This Row],[Fecha de Contratación]])/365</f>
        <v>5.2</v>
      </c>
      <c r="S673" s="1">
        <f>Sueldos[[#This Row],[Sueldo total]]/30</f>
        <v>3120.5625</v>
      </c>
      <c r="T673" s="1">
        <f>Sueldos[[#This Row],[Salario diario]]*20*Sueldos[[#This Row],[dias del año]]</f>
        <v>324538.5</v>
      </c>
      <c r="U673" s="1">
        <f>Sueldos[[#This Row],[3 meses de sueldo]]+Sueldos[[#This Row],[20 dias por año]]</f>
        <v>605389.125</v>
      </c>
    </row>
    <row r="674" spans="1:21" x14ac:dyDescent="0.3">
      <c r="A674" t="s">
        <v>1501</v>
      </c>
      <c r="B674" t="s">
        <v>898</v>
      </c>
      <c r="C674" t="s">
        <v>601</v>
      </c>
      <c r="D674" s="10">
        <v>41102</v>
      </c>
      <c r="E674" t="s">
        <v>18</v>
      </c>
      <c r="F674">
        <v>4</v>
      </c>
      <c r="G674" s="1">
        <v>15895.000000000002</v>
      </c>
      <c r="H674" s="1">
        <v>1112.6500000000003</v>
      </c>
      <c r="I674" s="1">
        <v>953.7</v>
      </c>
      <c r="J674" s="1">
        <v>2384.25</v>
      </c>
      <c r="K674" s="1">
        <v>6358.0000000000009</v>
      </c>
      <c r="L674" s="1">
        <v>5245.3500000000013</v>
      </c>
      <c r="M674" s="1">
        <f>SUM(Sueldos[[#This Row],[Salario Base]:[Bono General]])</f>
        <v>31948.950000000004</v>
      </c>
      <c r="N674" s="1">
        <f>SUMPRODUCT(Sueldos[[#This Row],[Salario Base]:[Bono General]]*Porcentajes[])</f>
        <v>1258.8840000000002</v>
      </c>
      <c r="O674" s="1">
        <f>Sueldos[[#This Row],[Aumento Mexicano]]*2</f>
        <v>2517.7680000000005</v>
      </c>
      <c r="P674" s="1">
        <f>IF(Sueldos[[#This Row],[Calificación]]&gt;=4,Sueldos[[#This Row],[Aumento Mexicano]]*2,0)</f>
        <v>2517.7680000000005</v>
      </c>
      <c r="Q674" s="1">
        <f>Sueldos[[#This Row],[Sueldo total]]*3</f>
        <v>95846.85</v>
      </c>
      <c r="R674" s="9">
        <f>(43102-Sueldos[[#This Row],[Fecha de Contratación]])/365</f>
        <v>5.4794520547945202</v>
      </c>
      <c r="S674" s="1">
        <f>Sueldos[[#This Row],[Sueldo total]]/30</f>
        <v>1064.9650000000001</v>
      </c>
      <c r="T674" s="1">
        <f>Sueldos[[#This Row],[Salario diario]]*20*Sueldos[[#This Row],[dias del año]]</f>
        <v>116708.49315068494</v>
      </c>
      <c r="U674" s="1">
        <f>Sueldos[[#This Row],[3 meses de sueldo]]+Sueldos[[#This Row],[20 dias por año]]</f>
        <v>212555.34315068496</v>
      </c>
    </row>
    <row r="675" spans="1:21" x14ac:dyDescent="0.3">
      <c r="A675" t="s">
        <v>1121</v>
      </c>
      <c r="B675" t="s">
        <v>883</v>
      </c>
      <c r="C675" t="s">
        <v>52</v>
      </c>
      <c r="D675" s="10">
        <v>40853</v>
      </c>
      <c r="E675" t="s">
        <v>18</v>
      </c>
      <c r="F675">
        <v>3</v>
      </c>
      <c r="G675" s="1">
        <v>10750</v>
      </c>
      <c r="H675" s="1">
        <v>860</v>
      </c>
      <c r="I675" s="1">
        <v>430</v>
      </c>
      <c r="J675" s="1">
        <v>537.5</v>
      </c>
      <c r="K675" s="1">
        <v>3547.5</v>
      </c>
      <c r="L675" s="1">
        <v>2687.5</v>
      </c>
      <c r="M675" s="1">
        <f>SUM(Sueldos[[#This Row],[Salario Base]:[Bono General]])</f>
        <v>18812.5</v>
      </c>
      <c r="N675" s="1">
        <f>SUMPRODUCT(Sueldos[[#This Row],[Salario Base]:[Bono General]]*Porcentajes[])</f>
        <v>712.72500000000002</v>
      </c>
      <c r="O675" s="1">
        <f>Sueldos[[#This Row],[Aumento Mexicano]]*2</f>
        <v>1425.45</v>
      </c>
      <c r="P675" s="1">
        <f>IF(Sueldos[[#This Row],[Calificación]]&gt;=4,Sueldos[[#This Row],[Aumento Mexicano]]*2,0)</f>
        <v>0</v>
      </c>
      <c r="Q675" s="1">
        <f>Sueldos[[#This Row],[Sueldo total]]*3</f>
        <v>56437.5</v>
      </c>
      <c r="R675" s="9">
        <f>(43102-Sueldos[[#This Row],[Fecha de Contratación]])/365</f>
        <v>6.161643835616438</v>
      </c>
      <c r="S675" s="1">
        <f>Sueldos[[#This Row],[Sueldo total]]/30</f>
        <v>627.08333333333337</v>
      </c>
      <c r="T675" s="1">
        <f>Sueldos[[#This Row],[Salario diario]]*20*Sueldos[[#This Row],[dias del año]]</f>
        <v>77277.283105022841</v>
      </c>
      <c r="U675" s="1">
        <f>Sueldos[[#This Row],[3 meses de sueldo]]+Sueldos[[#This Row],[20 dias por año]]</f>
        <v>133714.78310502286</v>
      </c>
    </row>
    <row r="676" spans="1:21" x14ac:dyDescent="0.3">
      <c r="A676" t="s">
        <v>1502</v>
      </c>
      <c r="B676" t="s">
        <v>895</v>
      </c>
      <c r="C676" t="s">
        <v>88</v>
      </c>
      <c r="D676" s="10">
        <v>41752</v>
      </c>
      <c r="E676" t="s">
        <v>18</v>
      </c>
      <c r="F676">
        <v>4</v>
      </c>
      <c r="G676" s="1">
        <v>9385.2000000000007</v>
      </c>
      <c r="H676" s="1">
        <v>844.66800000000001</v>
      </c>
      <c r="I676" s="1">
        <v>938.5200000000001</v>
      </c>
      <c r="J676" s="1">
        <v>1032.3720000000001</v>
      </c>
      <c r="K676" s="1">
        <v>2346.3000000000002</v>
      </c>
      <c r="L676" s="1">
        <v>2440.1520000000005</v>
      </c>
      <c r="M676" s="1">
        <f>SUM(Sueldos[[#This Row],[Salario Base]:[Bono General]])</f>
        <v>16987.212000000003</v>
      </c>
      <c r="N676" s="1">
        <f>SUMPRODUCT(Sueldos[[#This Row],[Salario Base]:[Bono General]]*Porcentajes[])</f>
        <v>662.59512000000007</v>
      </c>
      <c r="O676" s="1">
        <f>Sueldos[[#This Row],[Aumento Mexicano]]*2</f>
        <v>1325.1902400000001</v>
      </c>
      <c r="P676" s="1">
        <f>IF(Sueldos[[#This Row],[Calificación]]&gt;=4,Sueldos[[#This Row],[Aumento Mexicano]]*2,0)</f>
        <v>1325.1902400000001</v>
      </c>
      <c r="Q676" s="1">
        <f>Sueldos[[#This Row],[Sueldo total]]*3</f>
        <v>50961.636000000013</v>
      </c>
      <c r="R676" s="9">
        <f>(43102-Sueldos[[#This Row],[Fecha de Contratación]])/365</f>
        <v>3.6986301369863015</v>
      </c>
      <c r="S676" s="1">
        <f>Sueldos[[#This Row],[Sueldo total]]/30</f>
        <v>566.24040000000014</v>
      </c>
      <c r="T676" s="1">
        <f>Sueldos[[#This Row],[Salario diario]]*20*Sueldos[[#This Row],[dias del año]]</f>
        <v>41886.276164383577</v>
      </c>
      <c r="U676" s="1">
        <f>Sueldos[[#This Row],[3 meses de sueldo]]+Sueldos[[#This Row],[20 dias por año]]</f>
        <v>92847.912164383597</v>
      </c>
    </row>
    <row r="677" spans="1:21" x14ac:dyDescent="0.3">
      <c r="A677" t="s">
        <v>1503</v>
      </c>
      <c r="B677" t="s">
        <v>883</v>
      </c>
      <c r="C677" t="s">
        <v>100</v>
      </c>
      <c r="D677" s="10">
        <v>42987</v>
      </c>
      <c r="E677" t="s">
        <v>18</v>
      </c>
      <c r="F677">
        <v>2</v>
      </c>
      <c r="G677" s="1">
        <v>13611.6</v>
      </c>
      <c r="H677" s="1">
        <v>680.58</v>
      </c>
      <c r="I677" s="1">
        <v>952.81200000000013</v>
      </c>
      <c r="J677" s="1">
        <v>1361.16</v>
      </c>
      <c r="K677" s="1">
        <v>4627.9440000000004</v>
      </c>
      <c r="L677" s="1">
        <v>3539.0160000000001</v>
      </c>
      <c r="M677" s="1">
        <f>SUM(Sueldos[[#This Row],[Salario Base]:[Bono General]])</f>
        <v>24773.112000000001</v>
      </c>
      <c r="N677" s="1">
        <f>SUMPRODUCT(Sueldos[[#This Row],[Salario Base]:[Bono General]]*Porcentajes[])</f>
        <v>941.92272000000014</v>
      </c>
      <c r="O677" s="1">
        <f>Sueldos[[#This Row],[Aumento Mexicano]]*2</f>
        <v>1883.8454400000003</v>
      </c>
      <c r="P677" s="1">
        <f>IF(Sueldos[[#This Row],[Calificación]]&gt;=4,Sueldos[[#This Row],[Aumento Mexicano]]*2,0)</f>
        <v>0</v>
      </c>
      <c r="Q677" s="1">
        <f>Sueldos[[#This Row],[Sueldo total]]*3</f>
        <v>74319.33600000001</v>
      </c>
      <c r="R677" s="9">
        <f>(43102-Sueldos[[#This Row],[Fecha de Contratación]])/365</f>
        <v>0.31506849315068491</v>
      </c>
      <c r="S677" s="1">
        <f>Sueldos[[#This Row],[Sueldo total]]/30</f>
        <v>825.7704</v>
      </c>
      <c r="T677" s="1">
        <f>Sueldos[[#This Row],[Salario diario]]*20*Sueldos[[#This Row],[dias del año]]</f>
        <v>5203.4847123287664</v>
      </c>
      <c r="U677" s="1">
        <f>Sueldos[[#This Row],[3 meses de sueldo]]+Sueldos[[#This Row],[20 dias por año]]</f>
        <v>79522.820712328772</v>
      </c>
    </row>
    <row r="678" spans="1:21" x14ac:dyDescent="0.3">
      <c r="A678" t="s">
        <v>1504</v>
      </c>
      <c r="B678" t="s">
        <v>883</v>
      </c>
      <c r="C678" t="s">
        <v>255</v>
      </c>
      <c r="D678" s="10">
        <v>42236</v>
      </c>
      <c r="E678" t="s">
        <v>18</v>
      </c>
      <c r="F678">
        <v>3</v>
      </c>
      <c r="G678" s="1">
        <v>14441</v>
      </c>
      <c r="H678" s="1">
        <v>1155.28</v>
      </c>
      <c r="I678" s="1">
        <v>144.41</v>
      </c>
      <c r="J678" s="1">
        <v>577.64</v>
      </c>
      <c r="K678" s="1">
        <v>4621.12</v>
      </c>
      <c r="L678" s="1">
        <v>4621.12</v>
      </c>
      <c r="M678" s="1">
        <f>SUM(Sueldos[[#This Row],[Salario Base]:[Bono General]])</f>
        <v>25560.57</v>
      </c>
      <c r="N678" s="1">
        <f>SUMPRODUCT(Sueldos[[#This Row],[Salario Base]:[Bono General]]*Porcentajes[])</f>
        <v>999.31719999999996</v>
      </c>
      <c r="O678" s="1">
        <f>Sueldos[[#This Row],[Aumento Mexicano]]*2</f>
        <v>1998.6343999999999</v>
      </c>
      <c r="P678" s="1">
        <f>IF(Sueldos[[#This Row],[Calificación]]&gt;=4,Sueldos[[#This Row],[Aumento Mexicano]]*2,0)</f>
        <v>0</v>
      </c>
      <c r="Q678" s="1">
        <f>Sueldos[[#This Row],[Sueldo total]]*3</f>
        <v>76681.709999999992</v>
      </c>
      <c r="R678" s="9">
        <f>(43102-Sueldos[[#This Row],[Fecha de Contratación]])/365</f>
        <v>2.3726027397260272</v>
      </c>
      <c r="S678" s="1">
        <f>Sueldos[[#This Row],[Sueldo total]]/30</f>
        <v>852.01900000000001</v>
      </c>
      <c r="T678" s="1">
        <f>Sueldos[[#This Row],[Salario diario]]*20*Sueldos[[#This Row],[dias del año]]</f>
        <v>40430.0522739726</v>
      </c>
      <c r="U678" s="1">
        <f>Sueldos[[#This Row],[3 meses de sueldo]]+Sueldos[[#This Row],[20 dias por año]]</f>
        <v>117111.76227397259</v>
      </c>
    </row>
    <row r="679" spans="1:21" x14ac:dyDescent="0.3">
      <c r="A679" t="s">
        <v>1505</v>
      </c>
      <c r="B679" t="s">
        <v>880</v>
      </c>
      <c r="C679" t="s">
        <v>190</v>
      </c>
      <c r="D679" s="10">
        <v>40965</v>
      </c>
      <c r="E679" t="s">
        <v>15</v>
      </c>
      <c r="F679">
        <v>2</v>
      </c>
      <c r="G679" s="1">
        <v>29616.3</v>
      </c>
      <c r="H679" s="1">
        <v>2073.1410000000001</v>
      </c>
      <c r="I679" s="1">
        <v>1480.8150000000001</v>
      </c>
      <c r="J679" s="1">
        <v>592.32600000000002</v>
      </c>
      <c r="K679" s="1">
        <v>11846.52</v>
      </c>
      <c r="L679" s="1">
        <v>9773.3790000000008</v>
      </c>
      <c r="M679" s="1">
        <f>SUM(Sueldos[[#This Row],[Salario Base]:[Bono General]])</f>
        <v>55382.481</v>
      </c>
      <c r="N679" s="1">
        <f>SUMPRODUCT(Sueldos[[#This Row],[Salario Base]:[Bono General]]*Porcentajes[])</f>
        <v>2141.2584900000002</v>
      </c>
      <c r="O679" s="1">
        <f>Sueldos[[#This Row],[Aumento Mexicano]]*2</f>
        <v>4282.5169800000003</v>
      </c>
      <c r="P679" s="1">
        <f>IF(Sueldos[[#This Row],[Calificación]]&gt;=4,Sueldos[[#This Row],[Aumento Mexicano]]*2,0)</f>
        <v>0</v>
      </c>
      <c r="Q679" s="1">
        <f>Sueldos[[#This Row],[Sueldo total]]*3</f>
        <v>166147.443</v>
      </c>
      <c r="R679" s="9">
        <f>(43102-Sueldos[[#This Row],[Fecha de Contratación]])/365</f>
        <v>5.8547945205479452</v>
      </c>
      <c r="S679" s="1">
        <f>Sueldos[[#This Row],[Sueldo total]]/30</f>
        <v>1846.0826999999999</v>
      </c>
      <c r="T679" s="1">
        <f>Sueldos[[#This Row],[Salario diario]]*20*Sueldos[[#This Row],[dias del año]]</f>
        <v>216168.69752876711</v>
      </c>
      <c r="U679" s="1">
        <f>Sueldos[[#This Row],[3 meses de sueldo]]+Sueldos[[#This Row],[20 dias por año]]</f>
        <v>382316.14052876714</v>
      </c>
    </row>
    <row r="680" spans="1:21" x14ac:dyDescent="0.3">
      <c r="A680" t="s">
        <v>1506</v>
      </c>
      <c r="B680" t="s">
        <v>883</v>
      </c>
      <c r="C680" t="s">
        <v>73</v>
      </c>
      <c r="D680" s="10">
        <v>42422</v>
      </c>
      <c r="E680" t="s">
        <v>18</v>
      </c>
      <c r="F680">
        <v>2</v>
      </c>
      <c r="G680" s="1">
        <v>7519.5</v>
      </c>
      <c r="H680" s="1">
        <v>526.36500000000001</v>
      </c>
      <c r="I680" s="1">
        <v>1052.73</v>
      </c>
      <c r="J680" s="1">
        <v>300.78000000000003</v>
      </c>
      <c r="K680" s="1">
        <v>2857.41</v>
      </c>
      <c r="L680" s="1">
        <v>2406.2400000000002</v>
      </c>
      <c r="M680" s="1">
        <f>SUM(Sueldos[[#This Row],[Salario Base]:[Bono General]])</f>
        <v>14663.025</v>
      </c>
      <c r="N680" s="1">
        <f>SUMPRODUCT(Sueldos[[#This Row],[Salario Base]:[Bono General]]*Porcentajes[])</f>
        <v>568.4742</v>
      </c>
      <c r="O680" s="1">
        <f>Sueldos[[#This Row],[Aumento Mexicano]]*2</f>
        <v>1136.9484</v>
      </c>
      <c r="P680" s="1">
        <f>IF(Sueldos[[#This Row],[Calificación]]&gt;=4,Sueldos[[#This Row],[Aumento Mexicano]]*2,0)</f>
        <v>0</v>
      </c>
      <c r="Q680" s="1">
        <f>Sueldos[[#This Row],[Sueldo total]]*3</f>
        <v>43989.074999999997</v>
      </c>
      <c r="R680" s="9">
        <f>(43102-Sueldos[[#This Row],[Fecha de Contratación]])/365</f>
        <v>1.8630136986301369</v>
      </c>
      <c r="S680" s="1">
        <f>Sueldos[[#This Row],[Sueldo total]]/30</f>
        <v>488.76749999999998</v>
      </c>
      <c r="T680" s="1">
        <f>Sueldos[[#This Row],[Salario diario]]*20*Sueldos[[#This Row],[dias del año]]</f>
        <v>18211.610958904108</v>
      </c>
      <c r="U680" s="1">
        <f>Sueldos[[#This Row],[3 meses de sueldo]]+Sueldos[[#This Row],[20 dias por año]]</f>
        <v>62200.685958904105</v>
      </c>
    </row>
    <row r="681" spans="1:21" x14ac:dyDescent="0.3">
      <c r="A681" t="s">
        <v>1507</v>
      </c>
      <c r="B681" t="s">
        <v>883</v>
      </c>
      <c r="C681" t="s">
        <v>182</v>
      </c>
      <c r="D681" s="10">
        <v>42168</v>
      </c>
      <c r="E681" t="s">
        <v>18</v>
      </c>
      <c r="F681">
        <v>2</v>
      </c>
      <c r="G681" s="1">
        <v>9681.3000000000011</v>
      </c>
      <c r="H681" s="1">
        <v>677.69100000000014</v>
      </c>
      <c r="I681" s="1">
        <v>871.31700000000012</v>
      </c>
      <c r="J681" s="1">
        <v>484.06500000000005</v>
      </c>
      <c r="K681" s="1">
        <v>3775.7070000000003</v>
      </c>
      <c r="L681" s="1">
        <v>3872.5200000000004</v>
      </c>
      <c r="M681" s="1">
        <f>SUM(Sueldos[[#This Row],[Salario Base]:[Bono General]])</f>
        <v>19362.600000000006</v>
      </c>
      <c r="N681" s="1">
        <f>SUMPRODUCT(Sueldos[[#This Row],[Salario Base]:[Bono General]]*Porcentajes[])</f>
        <v>774.50400000000013</v>
      </c>
      <c r="O681" s="1">
        <f>Sueldos[[#This Row],[Aumento Mexicano]]*2</f>
        <v>1549.0080000000003</v>
      </c>
      <c r="P681" s="1">
        <f>IF(Sueldos[[#This Row],[Calificación]]&gt;=4,Sueldos[[#This Row],[Aumento Mexicano]]*2,0)</f>
        <v>0</v>
      </c>
      <c r="Q681" s="1">
        <f>Sueldos[[#This Row],[Sueldo total]]*3</f>
        <v>58087.800000000017</v>
      </c>
      <c r="R681" s="9">
        <f>(43102-Sueldos[[#This Row],[Fecha de Contratación]])/365</f>
        <v>2.558904109589041</v>
      </c>
      <c r="S681" s="1">
        <f>Sueldos[[#This Row],[Sueldo total]]/30</f>
        <v>645.42000000000019</v>
      </c>
      <c r="T681" s="1">
        <f>Sueldos[[#This Row],[Salario diario]]*20*Sueldos[[#This Row],[dias del año]]</f>
        <v>33031.357808219189</v>
      </c>
      <c r="U681" s="1">
        <f>Sueldos[[#This Row],[3 meses de sueldo]]+Sueldos[[#This Row],[20 dias por año]]</f>
        <v>91119.157808219199</v>
      </c>
    </row>
    <row r="682" spans="1:21" x14ac:dyDescent="0.3">
      <c r="A682" t="s">
        <v>1508</v>
      </c>
      <c r="B682" t="s">
        <v>898</v>
      </c>
      <c r="C682" t="s">
        <v>209</v>
      </c>
      <c r="D682" s="10">
        <v>41138</v>
      </c>
      <c r="E682" t="s">
        <v>18</v>
      </c>
      <c r="F682">
        <v>3</v>
      </c>
      <c r="G682" s="1">
        <v>8080</v>
      </c>
      <c r="H682" s="1">
        <v>727.19999999999993</v>
      </c>
      <c r="I682" s="1">
        <v>727.19999999999993</v>
      </c>
      <c r="J682" s="1">
        <v>808</v>
      </c>
      <c r="K682" s="1">
        <v>2585.6</v>
      </c>
      <c r="L682" s="1">
        <v>2424</v>
      </c>
      <c r="M682" s="1">
        <f>SUM(Sueldos[[#This Row],[Salario Base]:[Bono General]])</f>
        <v>15352.000000000002</v>
      </c>
      <c r="N682" s="1">
        <f>SUMPRODUCT(Sueldos[[#This Row],[Salario Base]:[Bono General]]*Porcentajes[])</f>
        <v>602.76800000000003</v>
      </c>
      <c r="O682" s="1">
        <f>Sueldos[[#This Row],[Aumento Mexicano]]*2</f>
        <v>1205.5360000000001</v>
      </c>
      <c r="P682" s="1">
        <f>IF(Sueldos[[#This Row],[Calificación]]&gt;=4,Sueldos[[#This Row],[Aumento Mexicano]]*2,0)</f>
        <v>0</v>
      </c>
      <c r="Q682" s="1">
        <f>Sueldos[[#This Row],[Sueldo total]]*3</f>
        <v>46056.000000000007</v>
      </c>
      <c r="R682" s="9">
        <f>(43102-Sueldos[[#This Row],[Fecha de Contratación]])/365</f>
        <v>5.3808219178082188</v>
      </c>
      <c r="S682" s="1">
        <f>Sueldos[[#This Row],[Sueldo total]]/30</f>
        <v>511.73333333333341</v>
      </c>
      <c r="T682" s="1">
        <f>Sueldos[[#This Row],[Salario diario]]*20*Sueldos[[#This Row],[dias del año]]</f>
        <v>55070.918721461188</v>
      </c>
      <c r="U682" s="1">
        <f>Sueldos[[#This Row],[3 meses de sueldo]]+Sueldos[[#This Row],[20 dias por año]]</f>
        <v>101126.9187214612</v>
      </c>
    </row>
    <row r="683" spans="1:21" x14ac:dyDescent="0.3">
      <c r="A683" t="s">
        <v>1509</v>
      </c>
      <c r="B683" t="s">
        <v>880</v>
      </c>
      <c r="C683" t="s">
        <v>24</v>
      </c>
      <c r="D683" s="10">
        <v>42707</v>
      </c>
      <c r="E683" t="s">
        <v>15</v>
      </c>
      <c r="F683">
        <v>4</v>
      </c>
      <c r="G683" s="1">
        <v>34834.800000000003</v>
      </c>
      <c r="H683" s="1">
        <v>2438.4360000000006</v>
      </c>
      <c r="I683" s="1">
        <v>696.69600000000003</v>
      </c>
      <c r="J683" s="1">
        <v>696.69600000000003</v>
      </c>
      <c r="K683" s="1">
        <v>8708.7000000000007</v>
      </c>
      <c r="L683" s="1">
        <v>11495.484000000002</v>
      </c>
      <c r="M683" s="1">
        <f>SUM(Sueldos[[#This Row],[Salario Base]:[Bono General]])</f>
        <v>58870.812000000013</v>
      </c>
      <c r="N683" s="1">
        <f>SUMPRODUCT(Sueldos[[#This Row],[Salario Base]:[Bono General]]*Porcentajes[])</f>
        <v>2319.9976800000004</v>
      </c>
      <c r="O683" s="1">
        <f>Sueldos[[#This Row],[Aumento Mexicano]]*2</f>
        <v>4639.9953600000008</v>
      </c>
      <c r="P683" s="1">
        <f>IF(Sueldos[[#This Row],[Calificación]]&gt;=4,Sueldos[[#This Row],[Aumento Mexicano]]*2,0)</f>
        <v>4639.9953600000008</v>
      </c>
      <c r="Q683" s="1">
        <f>Sueldos[[#This Row],[Sueldo total]]*3</f>
        <v>176612.43600000005</v>
      </c>
      <c r="R683" s="9">
        <f>(43102-Sueldos[[#This Row],[Fecha de Contratación]])/365</f>
        <v>1.0821917808219179</v>
      </c>
      <c r="S683" s="1">
        <f>Sueldos[[#This Row],[Sueldo total]]/30</f>
        <v>1962.3604000000005</v>
      </c>
      <c r="T683" s="1">
        <f>Sueldos[[#This Row],[Salario diario]]*20*Sueldos[[#This Row],[dias del año]]</f>
        <v>42473.005917808237</v>
      </c>
      <c r="U683" s="1">
        <f>Sueldos[[#This Row],[3 meses de sueldo]]+Sueldos[[#This Row],[20 dias por año]]</f>
        <v>219085.44191780829</v>
      </c>
    </row>
    <row r="684" spans="1:21" x14ac:dyDescent="0.3">
      <c r="A684" t="s">
        <v>1309</v>
      </c>
      <c r="B684" t="s">
        <v>880</v>
      </c>
      <c r="C684" t="s">
        <v>225</v>
      </c>
      <c r="D684" s="10">
        <v>41070</v>
      </c>
      <c r="E684" t="s">
        <v>15</v>
      </c>
      <c r="F684">
        <v>2</v>
      </c>
      <c r="G684" s="1">
        <v>23894.100000000002</v>
      </c>
      <c r="H684" s="1">
        <v>1433.6460000000002</v>
      </c>
      <c r="I684" s="1">
        <v>1672.5870000000002</v>
      </c>
      <c r="J684" s="1">
        <v>3584.1150000000002</v>
      </c>
      <c r="K684" s="1">
        <v>5973.5250000000005</v>
      </c>
      <c r="L684" s="1">
        <v>7646.112000000001</v>
      </c>
      <c r="M684" s="1">
        <f>SUM(Sueldos[[#This Row],[Salario Base]:[Bono General]])</f>
        <v>44204.085000000006</v>
      </c>
      <c r="N684" s="1">
        <f>SUMPRODUCT(Sueldos[[#This Row],[Salario Base]:[Bono General]]*Porcentajes[])</f>
        <v>1763.3845800000004</v>
      </c>
      <c r="O684" s="1">
        <f>Sueldos[[#This Row],[Aumento Mexicano]]*2</f>
        <v>3526.7691600000007</v>
      </c>
      <c r="P684" s="1">
        <f>IF(Sueldos[[#This Row],[Calificación]]&gt;=4,Sueldos[[#This Row],[Aumento Mexicano]]*2,0)</f>
        <v>0</v>
      </c>
      <c r="Q684" s="1">
        <f>Sueldos[[#This Row],[Sueldo total]]*3</f>
        <v>132612.255</v>
      </c>
      <c r="R684" s="9">
        <f>(43102-Sueldos[[#This Row],[Fecha de Contratación]])/365</f>
        <v>5.5671232876712331</v>
      </c>
      <c r="S684" s="1">
        <f>Sueldos[[#This Row],[Sueldo total]]/30</f>
        <v>1473.4695000000002</v>
      </c>
      <c r="T684" s="1">
        <f>Sueldos[[#This Row],[Salario diario]]*20*Sueldos[[#This Row],[dias del año]]</f>
        <v>164059.72734246578</v>
      </c>
      <c r="U684" s="1">
        <f>Sueldos[[#This Row],[3 meses de sueldo]]+Sueldos[[#This Row],[20 dias por año]]</f>
        <v>296671.98234246578</v>
      </c>
    </row>
    <row r="685" spans="1:21" x14ac:dyDescent="0.3">
      <c r="A685" t="s">
        <v>1510</v>
      </c>
      <c r="B685" t="s">
        <v>898</v>
      </c>
      <c r="C685" t="s">
        <v>413</v>
      </c>
      <c r="D685" s="10">
        <v>42684</v>
      </c>
      <c r="E685" t="s">
        <v>18</v>
      </c>
      <c r="F685">
        <v>3</v>
      </c>
      <c r="G685" s="1">
        <v>8437</v>
      </c>
      <c r="H685" s="1">
        <v>590.59</v>
      </c>
      <c r="I685" s="1">
        <v>1012.4399999999999</v>
      </c>
      <c r="J685" s="1">
        <v>168.74</v>
      </c>
      <c r="K685" s="1">
        <v>2531.1</v>
      </c>
      <c r="L685" s="1">
        <v>2109.25</v>
      </c>
      <c r="M685" s="1">
        <f>SUM(Sueldos[[#This Row],[Salario Base]:[Bono General]])</f>
        <v>14849.12</v>
      </c>
      <c r="N685" s="1">
        <f>SUMPRODUCT(Sueldos[[#This Row],[Salario Base]:[Bono General]]*Porcentajes[])</f>
        <v>561.06049999999993</v>
      </c>
      <c r="O685" s="1">
        <f>Sueldos[[#This Row],[Aumento Mexicano]]*2</f>
        <v>1122.1209999999999</v>
      </c>
      <c r="P685" s="1">
        <f>IF(Sueldos[[#This Row],[Calificación]]&gt;=4,Sueldos[[#This Row],[Aumento Mexicano]]*2,0)</f>
        <v>0</v>
      </c>
      <c r="Q685" s="1">
        <f>Sueldos[[#This Row],[Sueldo total]]*3</f>
        <v>44547.360000000001</v>
      </c>
      <c r="R685" s="9">
        <f>(43102-Sueldos[[#This Row],[Fecha de Contratación]])/365</f>
        <v>1.1452054794520548</v>
      </c>
      <c r="S685" s="1">
        <f>Sueldos[[#This Row],[Sueldo total]]/30</f>
        <v>494.97066666666672</v>
      </c>
      <c r="T685" s="1">
        <f>Sueldos[[#This Row],[Salario diario]]*20*Sueldos[[#This Row],[dias del año]]</f>
        <v>11336.862392694064</v>
      </c>
      <c r="U685" s="1">
        <f>Sueldos[[#This Row],[3 meses de sueldo]]+Sueldos[[#This Row],[20 dias por año]]</f>
        <v>55884.222392694064</v>
      </c>
    </row>
    <row r="686" spans="1:21" x14ac:dyDescent="0.3">
      <c r="A686" t="s">
        <v>1511</v>
      </c>
      <c r="B686" t="s">
        <v>880</v>
      </c>
      <c r="C686" t="s">
        <v>17</v>
      </c>
      <c r="D686" s="10">
        <v>41651</v>
      </c>
      <c r="E686" t="s">
        <v>18</v>
      </c>
      <c r="F686">
        <v>3</v>
      </c>
      <c r="G686" s="1">
        <v>9793</v>
      </c>
      <c r="H686" s="1">
        <v>685.5100000000001</v>
      </c>
      <c r="I686" s="1">
        <v>97.93</v>
      </c>
      <c r="J686" s="1">
        <v>195.86</v>
      </c>
      <c r="K686" s="1">
        <v>3035.83</v>
      </c>
      <c r="L686" s="1">
        <v>2742.0400000000004</v>
      </c>
      <c r="M686" s="1">
        <f>SUM(Sueldos[[#This Row],[Salario Base]:[Bono General]])</f>
        <v>16550.170000000002</v>
      </c>
      <c r="N686" s="1">
        <f>SUMPRODUCT(Sueldos[[#This Row],[Salario Base]:[Bono General]]*Porcentajes[])</f>
        <v>631.64850000000001</v>
      </c>
      <c r="O686" s="1">
        <f>Sueldos[[#This Row],[Aumento Mexicano]]*2</f>
        <v>1263.297</v>
      </c>
      <c r="P686" s="1">
        <f>IF(Sueldos[[#This Row],[Calificación]]&gt;=4,Sueldos[[#This Row],[Aumento Mexicano]]*2,0)</f>
        <v>0</v>
      </c>
      <c r="Q686" s="1">
        <f>Sueldos[[#This Row],[Sueldo total]]*3</f>
        <v>49650.510000000009</v>
      </c>
      <c r="R686" s="9">
        <f>(43102-Sueldos[[#This Row],[Fecha de Contratación]])/365</f>
        <v>3.9753424657534246</v>
      </c>
      <c r="S686" s="1">
        <f>Sueldos[[#This Row],[Sueldo total]]/30</f>
        <v>551.67233333333343</v>
      </c>
      <c r="T686" s="1">
        <f>Sueldos[[#This Row],[Salario diario]]*20*Sueldos[[#This Row],[dias del año]]</f>
        <v>43861.729077625576</v>
      </c>
      <c r="U686" s="1">
        <f>Sueldos[[#This Row],[3 meses de sueldo]]+Sueldos[[#This Row],[20 dias por año]]</f>
        <v>93512.239077625592</v>
      </c>
    </row>
    <row r="687" spans="1:21" x14ac:dyDescent="0.3">
      <c r="A687" t="s">
        <v>1512</v>
      </c>
      <c r="B687" t="s">
        <v>940</v>
      </c>
      <c r="C687" t="s">
        <v>440</v>
      </c>
      <c r="D687" s="10">
        <v>42997</v>
      </c>
      <c r="E687" t="s">
        <v>18</v>
      </c>
      <c r="F687">
        <v>3</v>
      </c>
      <c r="G687" s="1">
        <v>11867</v>
      </c>
      <c r="H687" s="1">
        <v>712.02</v>
      </c>
      <c r="I687" s="1">
        <v>593.35</v>
      </c>
      <c r="J687" s="1">
        <v>1661.38</v>
      </c>
      <c r="K687" s="1">
        <v>3085.42</v>
      </c>
      <c r="L687" s="1">
        <v>3322.76</v>
      </c>
      <c r="M687" s="1">
        <f>SUM(Sueldos[[#This Row],[Salario Base]:[Bono General]])</f>
        <v>21241.93</v>
      </c>
      <c r="N687" s="1">
        <f>SUMPRODUCT(Sueldos[[#This Row],[Salario Base]:[Bono General]]*Porcentajes[])</f>
        <v>830.69</v>
      </c>
      <c r="O687" s="1">
        <f>Sueldos[[#This Row],[Aumento Mexicano]]*2</f>
        <v>1661.38</v>
      </c>
      <c r="P687" s="1">
        <f>IF(Sueldos[[#This Row],[Calificación]]&gt;=4,Sueldos[[#This Row],[Aumento Mexicano]]*2,0)</f>
        <v>0</v>
      </c>
      <c r="Q687" s="1">
        <f>Sueldos[[#This Row],[Sueldo total]]*3</f>
        <v>63725.79</v>
      </c>
      <c r="R687" s="9">
        <f>(43102-Sueldos[[#This Row],[Fecha de Contratación]])/365</f>
        <v>0.28767123287671231</v>
      </c>
      <c r="S687" s="1">
        <f>Sueldos[[#This Row],[Sueldo total]]/30</f>
        <v>708.06433333333337</v>
      </c>
      <c r="T687" s="1">
        <f>Sueldos[[#This Row],[Salario diario]]*20*Sueldos[[#This Row],[dias del año]]</f>
        <v>4073.7947945205478</v>
      </c>
      <c r="U687" s="1">
        <f>Sueldos[[#This Row],[3 meses de sueldo]]+Sueldos[[#This Row],[20 dias por año]]</f>
        <v>67799.584794520546</v>
      </c>
    </row>
    <row r="688" spans="1:21" x14ac:dyDescent="0.3">
      <c r="A688" t="s">
        <v>1513</v>
      </c>
      <c r="B688" t="s">
        <v>898</v>
      </c>
      <c r="C688" t="s">
        <v>14</v>
      </c>
      <c r="D688" s="10">
        <v>40705</v>
      </c>
      <c r="E688" t="s">
        <v>15</v>
      </c>
      <c r="F688">
        <v>3</v>
      </c>
      <c r="G688" s="1">
        <v>30384</v>
      </c>
      <c r="H688" s="1">
        <v>3038.4</v>
      </c>
      <c r="I688" s="1">
        <v>1215.3600000000001</v>
      </c>
      <c r="J688" s="1">
        <v>4557.5999999999995</v>
      </c>
      <c r="K688" s="1">
        <v>10634.4</v>
      </c>
      <c r="L688" s="1">
        <v>12153.6</v>
      </c>
      <c r="M688" s="1">
        <f>SUM(Sueldos[[#This Row],[Salario Base]:[Bono General]])</f>
        <v>61983.360000000001</v>
      </c>
      <c r="N688" s="1">
        <f>SUMPRODUCT(Sueldos[[#This Row],[Salario Base]:[Bono General]]*Porcentajes[])</f>
        <v>2540.1024000000002</v>
      </c>
      <c r="O688" s="1">
        <f>Sueldos[[#This Row],[Aumento Mexicano]]*2</f>
        <v>5080.2048000000004</v>
      </c>
      <c r="P688" s="1">
        <f>IF(Sueldos[[#This Row],[Calificación]]&gt;=4,Sueldos[[#This Row],[Aumento Mexicano]]*2,0)</f>
        <v>0</v>
      </c>
      <c r="Q688" s="1">
        <f>Sueldos[[#This Row],[Sueldo total]]*3</f>
        <v>185950.08000000002</v>
      </c>
      <c r="R688" s="9">
        <f>(43102-Sueldos[[#This Row],[Fecha de Contratación]])/365</f>
        <v>6.5671232876712331</v>
      </c>
      <c r="S688" s="1">
        <f>Sueldos[[#This Row],[Sueldo total]]/30</f>
        <v>2066.1120000000001</v>
      </c>
      <c r="T688" s="1">
        <f>Sueldos[[#This Row],[Salario diario]]*20*Sueldos[[#This Row],[dias del año]]</f>
        <v>271368.24460273975</v>
      </c>
      <c r="U688" s="1">
        <f>Sueldos[[#This Row],[3 meses de sueldo]]+Sueldos[[#This Row],[20 dias por año]]</f>
        <v>457318.32460273977</v>
      </c>
    </row>
    <row r="689" spans="1:21" x14ac:dyDescent="0.3">
      <c r="A689" t="s">
        <v>1514</v>
      </c>
      <c r="B689" t="s">
        <v>898</v>
      </c>
      <c r="C689" t="s">
        <v>107</v>
      </c>
      <c r="D689" s="10">
        <v>42265</v>
      </c>
      <c r="E689" t="s">
        <v>18</v>
      </c>
      <c r="F689">
        <v>4</v>
      </c>
      <c r="G689" s="1">
        <v>8936.4000000000015</v>
      </c>
      <c r="H689" s="1">
        <v>804.27600000000007</v>
      </c>
      <c r="I689" s="1">
        <v>1161.7320000000002</v>
      </c>
      <c r="J689" s="1">
        <v>178.72800000000004</v>
      </c>
      <c r="K689" s="1">
        <v>2859.6480000000006</v>
      </c>
      <c r="L689" s="1">
        <v>2234.1000000000004</v>
      </c>
      <c r="M689" s="1">
        <f>SUM(Sueldos[[#This Row],[Salario Base]:[Bono General]])</f>
        <v>16174.884000000002</v>
      </c>
      <c r="N689" s="1">
        <f>SUMPRODUCT(Sueldos[[#This Row],[Salario Base]:[Bono General]]*Porcentajes[])</f>
        <v>613.93068000000005</v>
      </c>
      <c r="O689" s="1">
        <f>Sueldos[[#This Row],[Aumento Mexicano]]*2</f>
        <v>1227.8613600000001</v>
      </c>
      <c r="P689" s="1">
        <f>IF(Sueldos[[#This Row],[Calificación]]&gt;=4,Sueldos[[#This Row],[Aumento Mexicano]]*2,0)</f>
        <v>1227.8613600000001</v>
      </c>
      <c r="Q689" s="1">
        <f>Sueldos[[#This Row],[Sueldo total]]*3</f>
        <v>48524.652000000002</v>
      </c>
      <c r="R689" s="9">
        <f>(43102-Sueldos[[#This Row],[Fecha de Contratación]])/365</f>
        <v>2.2931506849315069</v>
      </c>
      <c r="S689" s="1">
        <f>Sueldos[[#This Row],[Sueldo total]]/30</f>
        <v>539.16280000000006</v>
      </c>
      <c r="T689" s="1">
        <f>Sueldos[[#This Row],[Salario diario]]*20*Sueldos[[#This Row],[dias del año]]</f>
        <v>24727.630882191785</v>
      </c>
      <c r="U689" s="1">
        <f>Sueldos[[#This Row],[3 meses de sueldo]]+Sueldos[[#This Row],[20 dias por año]]</f>
        <v>73252.282882191794</v>
      </c>
    </row>
    <row r="690" spans="1:21" x14ac:dyDescent="0.3">
      <c r="A690" t="s">
        <v>352</v>
      </c>
      <c r="B690" t="s">
        <v>883</v>
      </c>
      <c r="C690" t="s">
        <v>48</v>
      </c>
      <c r="D690" s="10">
        <v>40610</v>
      </c>
      <c r="E690" t="s">
        <v>18</v>
      </c>
      <c r="F690">
        <v>3</v>
      </c>
      <c r="G690" s="1">
        <v>12445</v>
      </c>
      <c r="H690" s="1">
        <v>1120.05</v>
      </c>
      <c r="I690" s="1">
        <v>248.9</v>
      </c>
      <c r="J690" s="1">
        <v>1617.8500000000001</v>
      </c>
      <c r="K690" s="1">
        <v>3609.0499999999997</v>
      </c>
      <c r="L690" s="1">
        <v>3235.7000000000003</v>
      </c>
      <c r="M690" s="1">
        <f>SUM(Sueldos[[#This Row],[Salario Base]:[Bono General]])</f>
        <v>22276.55</v>
      </c>
      <c r="N690" s="1">
        <f>SUMPRODUCT(Sueldos[[#This Row],[Salario Base]:[Bono General]]*Porcentajes[])</f>
        <v>866.17199999999991</v>
      </c>
      <c r="O690" s="1">
        <f>Sueldos[[#This Row],[Aumento Mexicano]]*2</f>
        <v>1732.3439999999998</v>
      </c>
      <c r="P690" s="1">
        <f>IF(Sueldos[[#This Row],[Calificación]]&gt;=4,Sueldos[[#This Row],[Aumento Mexicano]]*2,0)</f>
        <v>0</v>
      </c>
      <c r="Q690" s="1">
        <f>Sueldos[[#This Row],[Sueldo total]]*3</f>
        <v>66829.649999999994</v>
      </c>
      <c r="R690" s="9">
        <f>(43102-Sueldos[[#This Row],[Fecha de Contratación]])/365</f>
        <v>6.8273972602739725</v>
      </c>
      <c r="S690" s="1">
        <f>Sueldos[[#This Row],[Sueldo total]]/30</f>
        <v>742.55166666666662</v>
      </c>
      <c r="T690" s="1">
        <f>Sueldos[[#This Row],[Salario diario]]*20*Sueldos[[#This Row],[dias del año]]</f>
        <v>101393.90429223744</v>
      </c>
      <c r="U690" s="1">
        <f>Sueldos[[#This Row],[3 meses de sueldo]]+Sueldos[[#This Row],[20 dias por año]]</f>
        <v>168223.55429223744</v>
      </c>
    </row>
    <row r="691" spans="1:21" x14ac:dyDescent="0.3">
      <c r="A691" t="s">
        <v>1515</v>
      </c>
      <c r="B691" t="s">
        <v>940</v>
      </c>
      <c r="C691" t="s">
        <v>177</v>
      </c>
      <c r="D691" s="10">
        <v>42756</v>
      </c>
      <c r="E691" t="s">
        <v>27</v>
      </c>
      <c r="F691">
        <v>4</v>
      </c>
      <c r="G691" s="1">
        <v>24773.100000000002</v>
      </c>
      <c r="H691" s="1">
        <v>1734.1170000000004</v>
      </c>
      <c r="I691" s="1">
        <v>1981.8480000000002</v>
      </c>
      <c r="J691" s="1">
        <v>2972.7719999999999</v>
      </c>
      <c r="K691" s="1">
        <v>9166.0470000000005</v>
      </c>
      <c r="L691" s="1">
        <v>9166.0470000000005</v>
      </c>
      <c r="M691" s="1">
        <f>SUM(Sueldos[[#This Row],[Salario Base]:[Bono General]])</f>
        <v>49793.931000000004</v>
      </c>
      <c r="N691" s="1">
        <f>SUMPRODUCT(Sueldos[[#This Row],[Salario Base]:[Bono General]]*Porcentajes[])</f>
        <v>1991.7572399999999</v>
      </c>
      <c r="O691" s="1">
        <f>Sueldos[[#This Row],[Aumento Mexicano]]*2</f>
        <v>3983.5144799999998</v>
      </c>
      <c r="P691" s="1">
        <f>IF(Sueldos[[#This Row],[Calificación]]&gt;=4,Sueldos[[#This Row],[Aumento Mexicano]]*2,0)</f>
        <v>3983.5144799999998</v>
      </c>
      <c r="Q691" s="1">
        <f>Sueldos[[#This Row],[Sueldo total]]*3</f>
        <v>149381.79300000001</v>
      </c>
      <c r="R691" s="9">
        <f>(43102-Sueldos[[#This Row],[Fecha de Contratación]])/365</f>
        <v>0.94794520547945205</v>
      </c>
      <c r="S691" s="1">
        <f>Sueldos[[#This Row],[Sueldo total]]/30</f>
        <v>1659.7977000000001</v>
      </c>
      <c r="T691" s="1">
        <f>Sueldos[[#This Row],[Salario diario]]*20*Sueldos[[#This Row],[dias del año]]</f>
        <v>31467.945435616435</v>
      </c>
      <c r="U691" s="1">
        <f>Sueldos[[#This Row],[3 meses de sueldo]]+Sueldos[[#This Row],[20 dias por año]]</f>
        <v>180849.73843561643</v>
      </c>
    </row>
    <row r="692" spans="1:21" x14ac:dyDescent="0.3">
      <c r="A692" t="s">
        <v>1516</v>
      </c>
      <c r="B692" t="s">
        <v>895</v>
      </c>
      <c r="C692" t="s">
        <v>168</v>
      </c>
      <c r="D692" s="10">
        <v>40631</v>
      </c>
      <c r="E692" t="s">
        <v>18</v>
      </c>
      <c r="F692">
        <v>3</v>
      </c>
      <c r="G692" s="1">
        <v>12080</v>
      </c>
      <c r="H692" s="1">
        <v>1208</v>
      </c>
      <c r="I692" s="1">
        <v>1812</v>
      </c>
      <c r="J692" s="1">
        <v>604</v>
      </c>
      <c r="K692" s="1">
        <v>3503.2</v>
      </c>
      <c r="L692" s="1">
        <v>3744.8</v>
      </c>
      <c r="M692" s="1">
        <f>SUM(Sueldos[[#This Row],[Salario Base]:[Bono General]])</f>
        <v>22952</v>
      </c>
      <c r="N692" s="1">
        <f>SUMPRODUCT(Sueldos[[#This Row],[Salario Base]:[Bono General]]*Porcentajes[])</f>
        <v>904.79200000000014</v>
      </c>
      <c r="O692" s="1">
        <f>Sueldos[[#This Row],[Aumento Mexicano]]*2</f>
        <v>1809.5840000000003</v>
      </c>
      <c r="P692" s="1">
        <f>IF(Sueldos[[#This Row],[Calificación]]&gt;=4,Sueldos[[#This Row],[Aumento Mexicano]]*2,0)</f>
        <v>0</v>
      </c>
      <c r="Q692" s="1">
        <f>Sueldos[[#This Row],[Sueldo total]]*3</f>
        <v>68856</v>
      </c>
      <c r="R692" s="9">
        <f>(43102-Sueldos[[#This Row],[Fecha de Contratación]])/365</f>
        <v>6.7698630136986298</v>
      </c>
      <c r="S692" s="1">
        <f>Sueldos[[#This Row],[Sueldo total]]/30</f>
        <v>765.06666666666672</v>
      </c>
      <c r="T692" s="1">
        <f>Sueldos[[#This Row],[Salario diario]]*20*Sueldos[[#This Row],[dias del año]]</f>
        <v>103587.93059360731</v>
      </c>
      <c r="U692" s="1">
        <f>Sueldos[[#This Row],[3 meses de sueldo]]+Sueldos[[#This Row],[20 dias por año]]</f>
        <v>172443.93059360731</v>
      </c>
    </row>
    <row r="693" spans="1:21" x14ac:dyDescent="0.3">
      <c r="A693" t="s">
        <v>1517</v>
      </c>
      <c r="B693" t="s">
        <v>880</v>
      </c>
      <c r="C693" t="s">
        <v>440</v>
      </c>
      <c r="D693" s="10">
        <v>41542</v>
      </c>
      <c r="E693" t="s">
        <v>27</v>
      </c>
      <c r="F693">
        <v>4</v>
      </c>
      <c r="G693" s="1">
        <v>24741.200000000001</v>
      </c>
      <c r="H693" s="1">
        <v>2226.7080000000001</v>
      </c>
      <c r="I693" s="1">
        <v>3216.3560000000002</v>
      </c>
      <c r="J693" s="1">
        <v>1237.0600000000002</v>
      </c>
      <c r="K693" s="1">
        <v>7917.1840000000002</v>
      </c>
      <c r="L693" s="1">
        <v>9896.4800000000014</v>
      </c>
      <c r="M693" s="1">
        <f>SUM(Sueldos[[#This Row],[Salario Base]:[Bono General]])</f>
        <v>49234.988000000005</v>
      </c>
      <c r="N693" s="1">
        <f>SUMPRODUCT(Sueldos[[#This Row],[Salario Base]:[Bono General]]*Porcentajes[])</f>
        <v>1996.6148400000002</v>
      </c>
      <c r="O693" s="1">
        <f>Sueldos[[#This Row],[Aumento Mexicano]]*2</f>
        <v>3993.2296800000004</v>
      </c>
      <c r="P693" s="1">
        <f>IF(Sueldos[[#This Row],[Calificación]]&gt;=4,Sueldos[[#This Row],[Aumento Mexicano]]*2,0)</f>
        <v>3993.2296800000004</v>
      </c>
      <c r="Q693" s="1">
        <f>Sueldos[[#This Row],[Sueldo total]]*3</f>
        <v>147704.96400000001</v>
      </c>
      <c r="R693" s="9">
        <f>(43102-Sueldos[[#This Row],[Fecha de Contratación]])/365</f>
        <v>4.2739726027397262</v>
      </c>
      <c r="S693" s="1">
        <f>Sueldos[[#This Row],[Sueldo total]]/30</f>
        <v>1641.1662666666668</v>
      </c>
      <c r="T693" s="1">
        <f>Sueldos[[#This Row],[Salario diario]]*20*Sueldos[[#This Row],[dias del año]]</f>
        <v>140285.99320547946</v>
      </c>
      <c r="U693" s="1">
        <f>Sueldos[[#This Row],[3 meses de sueldo]]+Sueldos[[#This Row],[20 dias por año]]</f>
        <v>287990.9572054795</v>
      </c>
    </row>
    <row r="694" spans="1:21" x14ac:dyDescent="0.3">
      <c r="A694" t="s">
        <v>1518</v>
      </c>
      <c r="B694" t="s">
        <v>898</v>
      </c>
      <c r="C694" t="s">
        <v>77</v>
      </c>
      <c r="D694" s="10">
        <v>41877</v>
      </c>
      <c r="E694" t="s">
        <v>15</v>
      </c>
      <c r="F694">
        <v>4</v>
      </c>
      <c r="G694" s="1">
        <v>25236.2</v>
      </c>
      <c r="H694" s="1">
        <v>2018.8960000000002</v>
      </c>
      <c r="I694" s="1">
        <v>2271.2579999999998</v>
      </c>
      <c r="J694" s="1">
        <v>2271.2579999999998</v>
      </c>
      <c r="K694" s="1">
        <v>6309.05</v>
      </c>
      <c r="L694" s="1">
        <v>8832.67</v>
      </c>
      <c r="M694" s="1">
        <f>SUM(Sueldos[[#This Row],[Salario Base]:[Bono General]])</f>
        <v>46939.332000000002</v>
      </c>
      <c r="N694" s="1">
        <f>SUMPRODUCT(Sueldos[[#This Row],[Salario Base]:[Bono General]]*Porcentajes[])</f>
        <v>1890.1913800000002</v>
      </c>
      <c r="O694" s="1">
        <f>Sueldos[[#This Row],[Aumento Mexicano]]*2</f>
        <v>3780.3827600000004</v>
      </c>
      <c r="P694" s="1">
        <f>IF(Sueldos[[#This Row],[Calificación]]&gt;=4,Sueldos[[#This Row],[Aumento Mexicano]]*2,0)</f>
        <v>3780.3827600000004</v>
      </c>
      <c r="Q694" s="1">
        <f>Sueldos[[#This Row],[Sueldo total]]*3</f>
        <v>140817.99600000001</v>
      </c>
      <c r="R694" s="9">
        <f>(43102-Sueldos[[#This Row],[Fecha de Contratación]])/365</f>
        <v>3.3561643835616439</v>
      </c>
      <c r="S694" s="1">
        <f>Sueldos[[#This Row],[Sueldo total]]/30</f>
        <v>1564.6444000000001</v>
      </c>
      <c r="T694" s="1">
        <f>Sueldos[[#This Row],[Salario diario]]*20*Sueldos[[#This Row],[dias del año]]</f>
        <v>105024.07616438357</v>
      </c>
      <c r="U694" s="1">
        <f>Sueldos[[#This Row],[3 meses de sueldo]]+Sueldos[[#This Row],[20 dias por año]]</f>
        <v>245842.0721643836</v>
      </c>
    </row>
    <row r="695" spans="1:21" x14ac:dyDescent="0.3">
      <c r="A695" t="s">
        <v>1519</v>
      </c>
      <c r="B695" t="s">
        <v>880</v>
      </c>
      <c r="C695" t="s">
        <v>20</v>
      </c>
      <c r="D695" s="10">
        <v>40530</v>
      </c>
      <c r="E695" t="s">
        <v>18</v>
      </c>
      <c r="F695">
        <v>3</v>
      </c>
      <c r="G695" s="1">
        <v>15045</v>
      </c>
      <c r="H695" s="1">
        <v>1504.5</v>
      </c>
      <c r="I695" s="1">
        <v>300.90000000000003</v>
      </c>
      <c r="J695" s="1">
        <v>150.45000000000002</v>
      </c>
      <c r="K695" s="1">
        <v>5265.75</v>
      </c>
      <c r="L695" s="1">
        <v>5416.2</v>
      </c>
      <c r="M695" s="1">
        <f>SUM(Sueldos[[#This Row],[Salario Base]:[Bono General]])</f>
        <v>27682.800000000003</v>
      </c>
      <c r="N695" s="1">
        <f>SUMPRODUCT(Sueldos[[#This Row],[Salario Base]:[Bono General]]*Porcentajes[])</f>
        <v>1098.2849999999999</v>
      </c>
      <c r="O695" s="1">
        <f>Sueldos[[#This Row],[Aumento Mexicano]]*2</f>
        <v>2196.5699999999997</v>
      </c>
      <c r="P695" s="1">
        <f>IF(Sueldos[[#This Row],[Calificación]]&gt;=4,Sueldos[[#This Row],[Aumento Mexicano]]*2,0)</f>
        <v>0</v>
      </c>
      <c r="Q695" s="1">
        <f>Sueldos[[#This Row],[Sueldo total]]*3</f>
        <v>83048.400000000009</v>
      </c>
      <c r="R695" s="9">
        <f>(43102-Sueldos[[#This Row],[Fecha de Contratación]])/365</f>
        <v>7.0465753424657533</v>
      </c>
      <c r="S695" s="1">
        <f>Sueldos[[#This Row],[Sueldo total]]/30</f>
        <v>922.7600000000001</v>
      </c>
      <c r="T695" s="1">
        <f>Sueldos[[#This Row],[Salario diario]]*20*Sueldos[[#This Row],[dias del año]]</f>
        <v>130045.95726027398</v>
      </c>
      <c r="U695" s="1">
        <f>Sueldos[[#This Row],[3 meses de sueldo]]+Sueldos[[#This Row],[20 dias por año]]</f>
        <v>213094.357260274</v>
      </c>
    </row>
    <row r="696" spans="1:21" x14ac:dyDescent="0.3">
      <c r="A696" t="s">
        <v>1397</v>
      </c>
      <c r="B696" t="s">
        <v>883</v>
      </c>
      <c r="C696" t="s">
        <v>119</v>
      </c>
      <c r="D696" s="10">
        <v>40869</v>
      </c>
      <c r="E696" t="s">
        <v>18</v>
      </c>
      <c r="F696">
        <v>2</v>
      </c>
      <c r="G696" s="1">
        <v>11108.7</v>
      </c>
      <c r="H696" s="1">
        <v>888.69600000000003</v>
      </c>
      <c r="I696" s="1">
        <v>1555.2180000000003</v>
      </c>
      <c r="J696" s="1">
        <v>555.43500000000006</v>
      </c>
      <c r="K696" s="1">
        <v>2888.2620000000002</v>
      </c>
      <c r="L696" s="1">
        <v>3888.0450000000001</v>
      </c>
      <c r="M696" s="1">
        <f>SUM(Sueldos[[#This Row],[Salario Base]:[Bono General]])</f>
        <v>20884.356</v>
      </c>
      <c r="N696" s="1">
        <f>SUMPRODUCT(Sueldos[[#This Row],[Salario Base]:[Bono General]]*Porcentajes[])</f>
        <v>835.3742400000001</v>
      </c>
      <c r="O696" s="1">
        <f>Sueldos[[#This Row],[Aumento Mexicano]]*2</f>
        <v>1670.7484800000002</v>
      </c>
      <c r="P696" s="1">
        <f>IF(Sueldos[[#This Row],[Calificación]]&gt;=4,Sueldos[[#This Row],[Aumento Mexicano]]*2,0)</f>
        <v>0</v>
      </c>
      <c r="Q696" s="1">
        <f>Sueldos[[#This Row],[Sueldo total]]*3</f>
        <v>62653.067999999999</v>
      </c>
      <c r="R696" s="9">
        <f>(43102-Sueldos[[#This Row],[Fecha de Contratación]])/365</f>
        <v>6.117808219178082</v>
      </c>
      <c r="S696" s="1">
        <f>Sueldos[[#This Row],[Sueldo total]]/30</f>
        <v>696.14520000000005</v>
      </c>
      <c r="T696" s="1">
        <f>Sueldos[[#This Row],[Salario diario]]*20*Sueldos[[#This Row],[dias del año]]</f>
        <v>85177.656526027393</v>
      </c>
      <c r="U696" s="1">
        <f>Sueldos[[#This Row],[3 meses de sueldo]]+Sueldos[[#This Row],[20 dias por año]]</f>
        <v>147830.72452602739</v>
      </c>
    </row>
    <row r="697" spans="1:21" x14ac:dyDescent="0.3">
      <c r="A697" t="s">
        <v>1510</v>
      </c>
      <c r="B697" t="s">
        <v>1087</v>
      </c>
      <c r="C697" t="s">
        <v>52</v>
      </c>
      <c r="D697" s="10">
        <v>42307</v>
      </c>
      <c r="E697" t="s">
        <v>18</v>
      </c>
      <c r="F697">
        <v>3</v>
      </c>
      <c r="G697" s="1">
        <v>8343</v>
      </c>
      <c r="H697" s="1">
        <v>834.30000000000007</v>
      </c>
      <c r="I697" s="1">
        <v>417.15000000000003</v>
      </c>
      <c r="J697" s="1">
        <v>667.44</v>
      </c>
      <c r="K697" s="1">
        <v>3170.34</v>
      </c>
      <c r="L697" s="1">
        <v>2502.9</v>
      </c>
      <c r="M697" s="1">
        <f>SUM(Sueldos[[#This Row],[Salario Base]:[Bono General]])</f>
        <v>15935.13</v>
      </c>
      <c r="N697" s="1">
        <f>SUMPRODUCT(Sueldos[[#This Row],[Salario Base]:[Bono General]]*Porcentajes[])</f>
        <v>620.7192</v>
      </c>
      <c r="O697" s="1">
        <f>Sueldos[[#This Row],[Aumento Mexicano]]*2</f>
        <v>1241.4384</v>
      </c>
      <c r="P697" s="1">
        <f>IF(Sueldos[[#This Row],[Calificación]]&gt;=4,Sueldos[[#This Row],[Aumento Mexicano]]*2,0)</f>
        <v>0</v>
      </c>
      <c r="Q697" s="1">
        <f>Sueldos[[#This Row],[Sueldo total]]*3</f>
        <v>47805.39</v>
      </c>
      <c r="R697" s="9">
        <f>(43102-Sueldos[[#This Row],[Fecha de Contratación]])/365</f>
        <v>2.1780821917808217</v>
      </c>
      <c r="S697" s="1">
        <f>Sueldos[[#This Row],[Sueldo total]]/30</f>
        <v>531.17099999999994</v>
      </c>
      <c r="T697" s="1">
        <f>Sueldos[[#This Row],[Salario diario]]*20*Sueldos[[#This Row],[dias del año]]</f>
        <v>23138.681917808215</v>
      </c>
      <c r="U697" s="1">
        <f>Sueldos[[#This Row],[3 meses de sueldo]]+Sueldos[[#This Row],[20 dias por año]]</f>
        <v>70944.071917808207</v>
      </c>
    </row>
    <row r="698" spans="1:21" x14ac:dyDescent="0.3">
      <c r="A698" t="s">
        <v>394</v>
      </c>
      <c r="B698" t="s">
        <v>895</v>
      </c>
      <c r="C698" t="s">
        <v>96</v>
      </c>
      <c r="D698" s="10">
        <v>41847</v>
      </c>
      <c r="E698" t="s">
        <v>15</v>
      </c>
      <c r="F698">
        <v>4</v>
      </c>
      <c r="G698" s="1">
        <v>25375.9</v>
      </c>
      <c r="H698" s="1">
        <v>2537.59</v>
      </c>
      <c r="I698" s="1">
        <v>2030.0720000000001</v>
      </c>
      <c r="J698" s="1">
        <v>2283.8310000000001</v>
      </c>
      <c r="K698" s="1">
        <v>9389.0830000000005</v>
      </c>
      <c r="L698" s="1">
        <v>7866.5290000000005</v>
      </c>
      <c r="M698" s="1">
        <f>SUM(Sueldos[[#This Row],[Salario Base]:[Bono General]])</f>
        <v>49483.005000000005</v>
      </c>
      <c r="N698" s="1">
        <f>SUMPRODUCT(Sueldos[[#This Row],[Salario Base]:[Bono General]]*Porcentajes[])</f>
        <v>1941.2563500000001</v>
      </c>
      <c r="O698" s="1">
        <f>Sueldos[[#This Row],[Aumento Mexicano]]*2</f>
        <v>3882.5127000000002</v>
      </c>
      <c r="P698" s="1">
        <f>IF(Sueldos[[#This Row],[Calificación]]&gt;=4,Sueldos[[#This Row],[Aumento Mexicano]]*2,0)</f>
        <v>3882.5127000000002</v>
      </c>
      <c r="Q698" s="1">
        <f>Sueldos[[#This Row],[Sueldo total]]*3</f>
        <v>148449.01500000001</v>
      </c>
      <c r="R698" s="9">
        <f>(43102-Sueldos[[#This Row],[Fecha de Contratación]])/365</f>
        <v>3.4383561643835616</v>
      </c>
      <c r="S698" s="1">
        <f>Sueldos[[#This Row],[Sueldo total]]/30</f>
        <v>1649.4335000000001</v>
      </c>
      <c r="T698" s="1">
        <f>Sueldos[[#This Row],[Salario diario]]*20*Sueldos[[#This Row],[dias del año]]</f>
        <v>113426.79684931505</v>
      </c>
      <c r="U698" s="1">
        <f>Sueldos[[#This Row],[3 meses de sueldo]]+Sueldos[[#This Row],[20 dias por año]]</f>
        <v>261875.81184931507</v>
      </c>
    </row>
    <row r="699" spans="1:21" x14ac:dyDescent="0.3">
      <c r="A699" t="s">
        <v>1520</v>
      </c>
      <c r="B699" t="s">
        <v>895</v>
      </c>
      <c r="C699" t="s">
        <v>48</v>
      </c>
      <c r="D699" s="10">
        <v>40652</v>
      </c>
      <c r="E699" t="s">
        <v>18</v>
      </c>
      <c r="F699">
        <v>4</v>
      </c>
      <c r="G699" s="1">
        <v>12103.300000000001</v>
      </c>
      <c r="H699" s="1">
        <v>968.26400000000012</v>
      </c>
      <c r="I699" s="1">
        <v>847.23100000000011</v>
      </c>
      <c r="J699" s="1">
        <v>1573.4290000000001</v>
      </c>
      <c r="K699" s="1">
        <v>3994.0890000000004</v>
      </c>
      <c r="L699" s="1">
        <v>3388.9240000000004</v>
      </c>
      <c r="M699" s="1">
        <f>SUM(Sueldos[[#This Row],[Salario Base]:[Bono General]])</f>
        <v>22875.237000000001</v>
      </c>
      <c r="N699" s="1">
        <f>SUMPRODUCT(Sueldos[[#This Row],[Salario Base]:[Bono General]]*Porcentajes[])</f>
        <v>890.80288000000019</v>
      </c>
      <c r="O699" s="1">
        <f>Sueldos[[#This Row],[Aumento Mexicano]]*2</f>
        <v>1781.6057600000004</v>
      </c>
      <c r="P699" s="1">
        <f>IF(Sueldos[[#This Row],[Calificación]]&gt;=4,Sueldos[[#This Row],[Aumento Mexicano]]*2,0)</f>
        <v>1781.6057600000004</v>
      </c>
      <c r="Q699" s="1">
        <f>Sueldos[[#This Row],[Sueldo total]]*3</f>
        <v>68625.71100000001</v>
      </c>
      <c r="R699" s="9">
        <f>(43102-Sueldos[[#This Row],[Fecha de Contratación]])/365</f>
        <v>6.7123287671232879</v>
      </c>
      <c r="S699" s="1">
        <f>Sueldos[[#This Row],[Sueldo total]]/30</f>
        <v>762.50790000000006</v>
      </c>
      <c r="T699" s="1">
        <f>Sueldos[[#This Row],[Salario diario]]*20*Sueldos[[#This Row],[dias del año]]</f>
        <v>102364.07424657536</v>
      </c>
      <c r="U699" s="1">
        <f>Sueldos[[#This Row],[3 meses de sueldo]]+Sueldos[[#This Row],[20 dias por año]]</f>
        <v>170989.78524657537</v>
      </c>
    </row>
    <row r="700" spans="1:21" x14ac:dyDescent="0.3">
      <c r="A700" t="s">
        <v>1521</v>
      </c>
      <c r="B700" t="s">
        <v>883</v>
      </c>
      <c r="C700" t="s">
        <v>38</v>
      </c>
      <c r="D700" s="10">
        <v>42465</v>
      </c>
      <c r="E700" t="s">
        <v>50</v>
      </c>
      <c r="F700">
        <v>2</v>
      </c>
      <c r="G700" s="1">
        <v>31140.9</v>
      </c>
      <c r="H700" s="1">
        <v>1868.454</v>
      </c>
      <c r="I700" s="1">
        <v>934.22699999999998</v>
      </c>
      <c r="J700" s="1">
        <v>3425.4990000000003</v>
      </c>
      <c r="K700" s="1">
        <v>12144.951000000001</v>
      </c>
      <c r="L700" s="1">
        <v>12144.951000000001</v>
      </c>
      <c r="M700" s="1">
        <f>SUM(Sueldos[[#This Row],[Salario Base]:[Bono General]])</f>
        <v>61658.982000000004</v>
      </c>
      <c r="N700" s="1">
        <f>SUMPRODUCT(Sueldos[[#This Row],[Salario Base]:[Bono General]]*Porcentajes[])</f>
        <v>2469.4733699999997</v>
      </c>
      <c r="O700" s="1">
        <f>Sueldos[[#This Row],[Aumento Mexicano]]*2</f>
        <v>4938.9467399999994</v>
      </c>
      <c r="P700" s="1">
        <f>IF(Sueldos[[#This Row],[Calificación]]&gt;=4,Sueldos[[#This Row],[Aumento Mexicano]]*2,0)</f>
        <v>0</v>
      </c>
      <c r="Q700" s="1">
        <f>Sueldos[[#This Row],[Sueldo total]]*3</f>
        <v>184976.946</v>
      </c>
      <c r="R700" s="9">
        <f>(43102-Sueldos[[#This Row],[Fecha de Contratación]])/365</f>
        <v>1.7452054794520548</v>
      </c>
      <c r="S700" s="1">
        <f>Sueldos[[#This Row],[Sueldo total]]/30</f>
        <v>2055.2994000000003</v>
      </c>
      <c r="T700" s="1">
        <f>Sueldos[[#This Row],[Salario diario]]*20*Sueldos[[#This Row],[dias del año]]</f>
        <v>71738.395495890421</v>
      </c>
      <c r="U700" s="1">
        <f>Sueldos[[#This Row],[3 meses de sueldo]]+Sueldos[[#This Row],[20 dias por año]]</f>
        <v>256715.3414958904</v>
      </c>
    </row>
    <row r="701" spans="1:21" x14ac:dyDescent="0.3">
      <c r="A701" t="s">
        <v>1522</v>
      </c>
      <c r="B701" t="s">
        <v>898</v>
      </c>
      <c r="C701" t="s">
        <v>312</v>
      </c>
      <c r="D701" s="10">
        <v>42925</v>
      </c>
      <c r="E701" t="s">
        <v>15</v>
      </c>
      <c r="F701">
        <v>1</v>
      </c>
      <c r="G701" s="1">
        <v>21144.75</v>
      </c>
      <c r="H701" s="1">
        <v>2114.4749999999999</v>
      </c>
      <c r="I701" s="1">
        <v>2114.4749999999999</v>
      </c>
      <c r="J701" s="1">
        <v>1057.2375</v>
      </c>
      <c r="K701" s="1">
        <v>5497.6350000000002</v>
      </c>
      <c r="L701" s="1">
        <v>5920.5300000000007</v>
      </c>
      <c r="M701" s="1">
        <f>SUM(Sueldos[[#This Row],[Salario Base]:[Bono General]])</f>
        <v>37849.102499999994</v>
      </c>
      <c r="N701" s="1">
        <f>SUMPRODUCT(Sueldos[[#This Row],[Salario Base]:[Bono General]]*Porcentajes[])</f>
        <v>1478.0180250000001</v>
      </c>
      <c r="O701" s="1">
        <f>Sueldos[[#This Row],[Aumento Mexicano]]*2</f>
        <v>2956.0360500000002</v>
      </c>
      <c r="P701" s="1">
        <f>IF(Sueldos[[#This Row],[Calificación]]&gt;=4,Sueldos[[#This Row],[Aumento Mexicano]]*2,0)</f>
        <v>0</v>
      </c>
      <c r="Q701" s="1">
        <f>Sueldos[[#This Row],[Sueldo total]]*3</f>
        <v>113547.30749999998</v>
      </c>
      <c r="R701" s="9">
        <f>(43102-Sueldos[[#This Row],[Fecha de Contratación]])/365</f>
        <v>0.48493150684931507</v>
      </c>
      <c r="S701" s="1">
        <f>Sueldos[[#This Row],[Sueldo total]]/30</f>
        <v>1261.6367499999999</v>
      </c>
      <c r="T701" s="1">
        <f>Sueldos[[#This Row],[Salario diario]]*20*Sueldos[[#This Row],[dias del año]]</f>
        <v>12236.148205479451</v>
      </c>
      <c r="U701" s="1">
        <f>Sueldos[[#This Row],[3 meses de sueldo]]+Sueldos[[#This Row],[20 dias por año]]</f>
        <v>125783.45570547943</v>
      </c>
    </row>
    <row r="702" spans="1:21" x14ac:dyDescent="0.3">
      <c r="A702" t="s">
        <v>1523</v>
      </c>
      <c r="B702" t="s">
        <v>1087</v>
      </c>
      <c r="C702" t="s">
        <v>127</v>
      </c>
      <c r="D702" s="10">
        <v>41781</v>
      </c>
      <c r="E702" t="s">
        <v>18</v>
      </c>
      <c r="F702">
        <v>4</v>
      </c>
      <c r="G702" s="1">
        <v>10206.900000000001</v>
      </c>
      <c r="H702" s="1">
        <v>816.55200000000013</v>
      </c>
      <c r="I702" s="1">
        <v>1224.8280000000002</v>
      </c>
      <c r="J702" s="1">
        <v>510.34500000000008</v>
      </c>
      <c r="K702" s="1">
        <v>3164.1390000000006</v>
      </c>
      <c r="L702" s="1">
        <v>3674.4840000000004</v>
      </c>
      <c r="M702" s="1">
        <f>SUM(Sueldos[[#This Row],[Salario Base]:[Bono General]])</f>
        <v>19597.248</v>
      </c>
      <c r="N702" s="1">
        <f>SUMPRODUCT(Sueldos[[#This Row],[Salario Base]:[Bono General]]*Porcentajes[])</f>
        <v>781.84854000000018</v>
      </c>
      <c r="O702" s="1">
        <f>Sueldos[[#This Row],[Aumento Mexicano]]*2</f>
        <v>1563.6970800000004</v>
      </c>
      <c r="P702" s="1">
        <f>IF(Sueldos[[#This Row],[Calificación]]&gt;=4,Sueldos[[#This Row],[Aumento Mexicano]]*2,0)</f>
        <v>1563.6970800000004</v>
      </c>
      <c r="Q702" s="1">
        <f>Sueldos[[#This Row],[Sueldo total]]*3</f>
        <v>58791.743999999999</v>
      </c>
      <c r="R702" s="9">
        <f>(43102-Sueldos[[#This Row],[Fecha de Contratación]])/365</f>
        <v>3.6191780821917807</v>
      </c>
      <c r="S702" s="1">
        <f>Sueldos[[#This Row],[Sueldo total]]/30</f>
        <v>653.24159999999995</v>
      </c>
      <c r="T702" s="1">
        <f>Sueldos[[#This Row],[Salario diario]]*20*Sueldos[[#This Row],[dias del año]]</f>
        <v>47283.953621917804</v>
      </c>
      <c r="U702" s="1">
        <f>Sueldos[[#This Row],[3 meses de sueldo]]+Sueldos[[#This Row],[20 dias por año]]</f>
        <v>106075.6976219178</v>
      </c>
    </row>
    <row r="703" spans="1:21" x14ac:dyDescent="0.3">
      <c r="A703" t="s">
        <v>1524</v>
      </c>
      <c r="B703" t="s">
        <v>883</v>
      </c>
      <c r="C703" t="s">
        <v>137</v>
      </c>
      <c r="D703" s="10">
        <v>43025</v>
      </c>
      <c r="E703" t="s">
        <v>18</v>
      </c>
      <c r="F703">
        <v>3</v>
      </c>
      <c r="G703" s="1">
        <v>9127</v>
      </c>
      <c r="H703" s="1">
        <v>821.43</v>
      </c>
      <c r="I703" s="1">
        <v>365.08</v>
      </c>
      <c r="J703" s="1">
        <v>456.35</v>
      </c>
      <c r="K703" s="1">
        <v>2281.75</v>
      </c>
      <c r="L703" s="1">
        <v>3559.53</v>
      </c>
      <c r="M703" s="1">
        <f>SUM(Sueldos[[#This Row],[Salario Base]:[Bono General]])</f>
        <v>16611.14</v>
      </c>
      <c r="N703" s="1">
        <f>SUMPRODUCT(Sueldos[[#This Row],[Salario Base]:[Bono General]]*Porcentajes[])</f>
        <v>678.13610000000006</v>
      </c>
      <c r="O703" s="1">
        <f>Sueldos[[#This Row],[Aumento Mexicano]]*2</f>
        <v>1356.2722000000001</v>
      </c>
      <c r="P703" s="1">
        <f>IF(Sueldos[[#This Row],[Calificación]]&gt;=4,Sueldos[[#This Row],[Aumento Mexicano]]*2,0)</f>
        <v>0</v>
      </c>
      <c r="Q703" s="1">
        <f>Sueldos[[#This Row],[Sueldo total]]*3</f>
        <v>49833.42</v>
      </c>
      <c r="R703" s="9">
        <f>(43102-Sueldos[[#This Row],[Fecha de Contratación]])/365</f>
        <v>0.21095890410958903</v>
      </c>
      <c r="S703" s="1">
        <f>Sueldos[[#This Row],[Sueldo total]]/30</f>
        <v>553.70466666666664</v>
      </c>
      <c r="T703" s="1">
        <f>Sueldos[[#This Row],[Salario diario]]*20*Sueldos[[#This Row],[dias del año]]</f>
        <v>2336.1785936073056</v>
      </c>
      <c r="U703" s="1">
        <f>Sueldos[[#This Row],[3 meses de sueldo]]+Sueldos[[#This Row],[20 dias por año]]</f>
        <v>52169.598593607305</v>
      </c>
    </row>
    <row r="704" spans="1:21" x14ac:dyDescent="0.3">
      <c r="A704" t="s">
        <v>1309</v>
      </c>
      <c r="B704" t="s">
        <v>883</v>
      </c>
      <c r="C704" t="s">
        <v>14</v>
      </c>
      <c r="D704" s="10">
        <v>42774</v>
      </c>
      <c r="E704" t="s">
        <v>27</v>
      </c>
      <c r="F704">
        <v>3</v>
      </c>
      <c r="G704" s="1">
        <v>15168</v>
      </c>
      <c r="H704" s="1">
        <v>910.07999999999993</v>
      </c>
      <c r="I704" s="1">
        <v>1213.44</v>
      </c>
      <c r="J704" s="1">
        <v>758.40000000000009</v>
      </c>
      <c r="K704" s="1">
        <v>4095.36</v>
      </c>
      <c r="L704" s="1">
        <v>4853.76</v>
      </c>
      <c r="M704" s="1">
        <f>SUM(Sueldos[[#This Row],[Salario Base]:[Bono General]])</f>
        <v>26999.040000000001</v>
      </c>
      <c r="N704" s="1">
        <f>SUMPRODUCT(Sueldos[[#This Row],[Salario Base]:[Bono General]]*Porcentajes[])</f>
        <v>1058.7264</v>
      </c>
      <c r="O704" s="1">
        <f>Sueldos[[#This Row],[Aumento Mexicano]]*2</f>
        <v>2117.4528</v>
      </c>
      <c r="P704" s="1">
        <f>IF(Sueldos[[#This Row],[Calificación]]&gt;=4,Sueldos[[#This Row],[Aumento Mexicano]]*2,0)</f>
        <v>0</v>
      </c>
      <c r="Q704" s="1">
        <f>Sueldos[[#This Row],[Sueldo total]]*3</f>
        <v>80997.119999999995</v>
      </c>
      <c r="R704" s="9">
        <f>(43102-Sueldos[[#This Row],[Fecha de Contratación]])/365</f>
        <v>0.89863013698630134</v>
      </c>
      <c r="S704" s="1">
        <f>Sueldos[[#This Row],[Sueldo total]]/30</f>
        <v>899.96800000000007</v>
      </c>
      <c r="T704" s="1">
        <f>Sueldos[[#This Row],[Salario diario]]*20*Sueldos[[#This Row],[dias del año]]</f>
        <v>16174.767342465753</v>
      </c>
      <c r="U704" s="1">
        <f>Sueldos[[#This Row],[3 meses de sueldo]]+Sueldos[[#This Row],[20 dias por año]]</f>
        <v>97171.88734246575</v>
      </c>
    </row>
    <row r="705" spans="1:21" x14ac:dyDescent="0.3">
      <c r="A705" t="s">
        <v>1525</v>
      </c>
      <c r="B705" t="s">
        <v>880</v>
      </c>
      <c r="C705" t="s">
        <v>55</v>
      </c>
      <c r="D705" s="10">
        <v>42160</v>
      </c>
      <c r="E705" t="s">
        <v>18</v>
      </c>
      <c r="F705">
        <v>4</v>
      </c>
      <c r="G705" s="1">
        <v>13899.6</v>
      </c>
      <c r="H705" s="1">
        <v>1250.9639999999999</v>
      </c>
      <c r="I705" s="1">
        <v>2084.94</v>
      </c>
      <c r="J705" s="1">
        <v>1945.9440000000002</v>
      </c>
      <c r="K705" s="1">
        <v>5420.8440000000001</v>
      </c>
      <c r="L705" s="1">
        <v>3474.9</v>
      </c>
      <c r="M705" s="1">
        <f>SUM(Sueldos[[#This Row],[Salario Base]:[Bono General]])</f>
        <v>28077.192000000003</v>
      </c>
      <c r="N705" s="1">
        <f>SUMPRODUCT(Sueldos[[#This Row],[Salario Base]:[Bono General]]*Porcentajes[])</f>
        <v>1078.60896</v>
      </c>
      <c r="O705" s="1">
        <f>Sueldos[[#This Row],[Aumento Mexicano]]*2</f>
        <v>2157.21792</v>
      </c>
      <c r="P705" s="1">
        <f>IF(Sueldos[[#This Row],[Calificación]]&gt;=4,Sueldos[[#This Row],[Aumento Mexicano]]*2,0)</f>
        <v>2157.21792</v>
      </c>
      <c r="Q705" s="1">
        <f>Sueldos[[#This Row],[Sueldo total]]*3</f>
        <v>84231.576000000001</v>
      </c>
      <c r="R705" s="9">
        <f>(43102-Sueldos[[#This Row],[Fecha de Contratación]])/365</f>
        <v>2.580821917808219</v>
      </c>
      <c r="S705" s="1">
        <f>Sueldos[[#This Row],[Sueldo total]]/30</f>
        <v>935.90640000000008</v>
      </c>
      <c r="T705" s="1">
        <f>Sueldos[[#This Row],[Salario diario]]*20*Sueldos[[#This Row],[dias del año]]</f>
        <v>48308.155002739724</v>
      </c>
      <c r="U705" s="1">
        <f>Sueldos[[#This Row],[3 meses de sueldo]]+Sueldos[[#This Row],[20 dias por año]]</f>
        <v>132539.73100273972</v>
      </c>
    </row>
    <row r="706" spans="1:21" x14ac:dyDescent="0.3">
      <c r="A706" t="s">
        <v>1526</v>
      </c>
      <c r="B706" t="s">
        <v>898</v>
      </c>
      <c r="C706" t="s">
        <v>323</v>
      </c>
      <c r="D706" s="10">
        <v>42214</v>
      </c>
      <c r="E706" t="s">
        <v>27</v>
      </c>
      <c r="F706">
        <v>3</v>
      </c>
      <c r="G706" s="1">
        <v>20872</v>
      </c>
      <c r="H706" s="1">
        <v>1461.0400000000002</v>
      </c>
      <c r="I706" s="1">
        <v>834.88</v>
      </c>
      <c r="J706" s="1">
        <v>1669.76</v>
      </c>
      <c r="K706" s="1">
        <v>7931.36</v>
      </c>
      <c r="L706" s="1">
        <v>7096.4800000000005</v>
      </c>
      <c r="M706" s="1">
        <f>SUM(Sueldos[[#This Row],[Salario Base]:[Bono General]])</f>
        <v>39865.520000000004</v>
      </c>
      <c r="N706" s="1">
        <f>SUMPRODUCT(Sueldos[[#This Row],[Salario Base]:[Bono General]]*Porcentajes[])</f>
        <v>1565.4</v>
      </c>
      <c r="O706" s="1">
        <f>Sueldos[[#This Row],[Aumento Mexicano]]*2</f>
        <v>3130.8</v>
      </c>
      <c r="P706" s="1">
        <f>IF(Sueldos[[#This Row],[Calificación]]&gt;=4,Sueldos[[#This Row],[Aumento Mexicano]]*2,0)</f>
        <v>0</v>
      </c>
      <c r="Q706" s="1">
        <f>Sueldos[[#This Row],[Sueldo total]]*3</f>
        <v>119596.56000000001</v>
      </c>
      <c r="R706" s="9">
        <f>(43102-Sueldos[[#This Row],[Fecha de Contratación]])/365</f>
        <v>2.4328767123287673</v>
      </c>
      <c r="S706" s="1">
        <f>Sueldos[[#This Row],[Sueldo total]]/30</f>
        <v>1328.8506666666667</v>
      </c>
      <c r="T706" s="1">
        <f>Sueldos[[#This Row],[Salario diario]]*20*Sueldos[[#This Row],[dias del año]]</f>
        <v>64658.596821917818</v>
      </c>
      <c r="U706" s="1">
        <f>Sueldos[[#This Row],[3 meses de sueldo]]+Sueldos[[#This Row],[20 dias por año]]</f>
        <v>184255.15682191783</v>
      </c>
    </row>
    <row r="707" spans="1:21" x14ac:dyDescent="0.3">
      <c r="A707" t="s">
        <v>1527</v>
      </c>
      <c r="B707" t="s">
        <v>883</v>
      </c>
      <c r="C707" t="s">
        <v>601</v>
      </c>
      <c r="D707" s="10">
        <v>42326</v>
      </c>
      <c r="E707" t="s">
        <v>18</v>
      </c>
      <c r="F707">
        <v>4</v>
      </c>
      <c r="G707" s="1">
        <v>15995.100000000002</v>
      </c>
      <c r="H707" s="1">
        <v>1119.6570000000002</v>
      </c>
      <c r="I707" s="1">
        <v>2239.3140000000003</v>
      </c>
      <c r="J707" s="1">
        <v>1439.5590000000002</v>
      </c>
      <c r="K707" s="1">
        <v>4958.4810000000007</v>
      </c>
      <c r="L707" s="1">
        <v>5438.3340000000007</v>
      </c>
      <c r="M707" s="1">
        <f>SUM(Sueldos[[#This Row],[Salario Base]:[Bono General]])</f>
        <v>31190.445000000007</v>
      </c>
      <c r="N707" s="1">
        <f>SUMPRODUCT(Sueldos[[#This Row],[Salario Base]:[Bono General]]*Porcentajes[])</f>
        <v>1238.0207400000002</v>
      </c>
      <c r="O707" s="1">
        <f>Sueldos[[#This Row],[Aumento Mexicano]]*2</f>
        <v>2476.0414800000003</v>
      </c>
      <c r="P707" s="1">
        <f>IF(Sueldos[[#This Row],[Calificación]]&gt;=4,Sueldos[[#This Row],[Aumento Mexicano]]*2,0)</f>
        <v>2476.0414800000003</v>
      </c>
      <c r="Q707" s="1">
        <f>Sueldos[[#This Row],[Sueldo total]]*3</f>
        <v>93571.335000000021</v>
      </c>
      <c r="R707" s="9">
        <f>(43102-Sueldos[[#This Row],[Fecha de Contratación]])/365</f>
        <v>2.1260273972602741</v>
      </c>
      <c r="S707" s="1">
        <f>Sueldos[[#This Row],[Sueldo total]]/30</f>
        <v>1039.6815000000001</v>
      </c>
      <c r="T707" s="1">
        <f>Sueldos[[#This Row],[Salario diario]]*20*Sueldos[[#This Row],[dias del año]]</f>
        <v>44207.827068493163</v>
      </c>
      <c r="U707" s="1">
        <f>Sueldos[[#This Row],[3 meses de sueldo]]+Sueldos[[#This Row],[20 dias por año]]</f>
        <v>137779.1620684932</v>
      </c>
    </row>
    <row r="708" spans="1:21" x14ac:dyDescent="0.3">
      <c r="A708" t="s">
        <v>1528</v>
      </c>
      <c r="B708" t="s">
        <v>898</v>
      </c>
      <c r="C708" t="s">
        <v>71</v>
      </c>
      <c r="D708" s="10">
        <v>41700</v>
      </c>
      <c r="E708" t="s">
        <v>27</v>
      </c>
      <c r="F708">
        <v>3</v>
      </c>
      <c r="G708" s="1">
        <v>19378</v>
      </c>
      <c r="H708" s="1">
        <v>1937.8000000000002</v>
      </c>
      <c r="I708" s="1">
        <v>2325.36</v>
      </c>
      <c r="J708" s="1">
        <v>193.78</v>
      </c>
      <c r="K708" s="1">
        <v>7557.42</v>
      </c>
      <c r="L708" s="1">
        <v>6007.18</v>
      </c>
      <c r="M708" s="1">
        <f>SUM(Sueldos[[#This Row],[Salario Base]:[Bono General]])</f>
        <v>37399.54</v>
      </c>
      <c r="N708" s="1">
        <f>SUMPRODUCT(Sueldos[[#This Row],[Salario Base]:[Bono General]]*Porcentajes[])</f>
        <v>1447.5366000000001</v>
      </c>
      <c r="O708" s="1">
        <f>Sueldos[[#This Row],[Aumento Mexicano]]*2</f>
        <v>2895.0732000000003</v>
      </c>
      <c r="P708" s="1">
        <f>IF(Sueldos[[#This Row],[Calificación]]&gt;=4,Sueldos[[#This Row],[Aumento Mexicano]]*2,0)</f>
        <v>0</v>
      </c>
      <c r="Q708" s="1">
        <f>Sueldos[[#This Row],[Sueldo total]]*3</f>
        <v>112198.62</v>
      </c>
      <c r="R708" s="9">
        <f>(43102-Sueldos[[#This Row],[Fecha de Contratación]])/365</f>
        <v>3.8410958904109589</v>
      </c>
      <c r="S708" s="1">
        <f>Sueldos[[#This Row],[Sueldo total]]/30</f>
        <v>1246.6513333333335</v>
      </c>
      <c r="T708" s="1">
        <f>Sueldos[[#This Row],[Salario diario]]*20*Sueldos[[#This Row],[dias del año]]</f>
        <v>95770.146264840194</v>
      </c>
      <c r="U708" s="1">
        <f>Sueldos[[#This Row],[3 meses de sueldo]]+Sueldos[[#This Row],[20 dias por año]]</f>
        <v>207968.7662648402</v>
      </c>
    </row>
    <row r="709" spans="1:21" x14ac:dyDescent="0.3">
      <c r="A709" t="s">
        <v>1529</v>
      </c>
      <c r="B709" t="s">
        <v>895</v>
      </c>
      <c r="C709" t="s">
        <v>260</v>
      </c>
      <c r="D709" s="10">
        <v>41633</v>
      </c>
      <c r="E709" t="s">
        <v>15</v>
      </c>
      <c r="F709">
        <v>3</v>
      </c>
      <c r="G709" s="1">
        <v>32841</v>
      </c>
      <c r="H709" s="1">
        <v>2627.28</v>
      </c>
      <c r="I709" s="1">
        <v>985.23</v>
      </c>
      <c r="J709" s="1">
        <v>3284.1000000000004</v>
      </c>
      <c r="K709" s="1">
        <v>9852.2999999999993</v>
      </c>
      <c r="L709" s="1">
        <v>12807.99</v>
      </c>
      <c r="M709" s="1">
        <f>SUM(Sueldos[[#This Row],[Salario Base]:[Bono General]])</f>
        <v>62397.9</v>
      </c>
      <c r="N709" s="1">
        <f>SUMPRODUCT(Sueldos[[#This Row],[Salario Base]:[Bono General]]*Porcentajes[])</f>
        <v>2538.6093000000001</v>
      </c>
      <c r="O709" s="1">
        <f>Sueldos[[#This Row],[Aumento Mexicano]]*2</f>
        <v>5077.2186000000002</v>
      </c>
      <c r="P709" s="1">
        <f>IF(Sueldos[[#This Row],[Calificación]]&gt;=4,Sueldos[[#This Row],[Aumento Mexicano]]*2,0)</f>
        <v>0</v>
      </c>
      <c r="Q709" s="1">
        <f>Sueldos[[#This Row],[Sueldo total]]*3</f>
        <v>187193.7</v>
      </c>
      <c r="R709" s="9">
        <f>(43102-Sueldos[[#This Row],[Fecha de Contratación]])/365</f>
        <v>4.0246575342465754</v>
      </c>
      <c r="S709" s="1">
        <f>Sueldos[[#This Row],[Sueldo total]]/30</f>
        <v>2079.9299999999998</v>
      </c>
      <c r="T709" s="1">
        <f>Sueldos[[#This Row],[Salario diario]]*20*Sueldos[[#This Row],[dias del año]]</f>
        <v>167420.11890410958</v>
      </c>
      <c r="U709" s="1">
        <f>Sueldos[[#This Row],[3 meses de sueldo]]+Sueldos[[#This Row],[20 dias por año]]</f>
        <v>354613.81890410959</v>
      </c>
    </row>
    <row r="710" spans="1:21" x14ac:dyDescent="0.3">
      <c r="A710" t="s">
        <v>1530</v>
      </c>
      <c r="B710" t="s">
        <v>898</v>
      </c>
      <c r="C710" t="s">
        <v>42</v>
      </c>
      <c r="D710" s="10">
        <v>42128</v>
      </c>
      <c r="E710" t="s">
        <v>18</v>
      </c>
      <c r="F710">
        <v>3</v>
      </c>
      <c r="G710" s="1">
        <v>10813</v>
      </c>
      <c r="H710" s="1">
        <v>756.91000000000008</v>
      </c>
      <c r="I710" s="1">
        <v>216.26</v>
      </c>
      <c r="J710" s="1">
        <v>756.91000000000008</v>
      </c>
      <c r="K710" s="1">
        <v>3784.5499999999997</v>
      </c>
      <c r="L710" s="1">
        <v>2811.38</v>
      </c>
      <c r="M710" s="1">
        <f>SUM(Sueldos[[#This Row],[Salario Base]:[Bono General]])</f>
        <v>19139.009999999998</v>
      </c>
      <c r="N710" s="1">
        <f>SUMPRODUCT(Sueldos[[#This Row],[Salario Base]:[Bono General]]*Porcentajes[])</f>
        <v>726.6336</v>
      </c>
      <c r="O710" s="1">
        <f>Sueldos[[#This Row],[Aumento Mexicano]]*2</f>
        <v>1453.2672</v>
      </c>
      <c r="P710" s="1">
        <f>IF(Sueldos[[#This Row],[Calificación]]&gt;=4,Sueldos[[#This Row],[Aumento Mexicano]]*2,0)</f>
        <v>0</v>
      </c>
      <c r="Q710" s="1">
        <f>Sueldos[[#This Row],[Sueldo total]]*3</f>
        <v>57417.03</v>
      </c>
      <c r="R710" s="9">
        <f>(43102-Sueldos[[#This Row],[Fecha de Contratación]])/365</f>
        <v>2.6684931506849314</v>
      </c>
      <c r="S710" s="1">
        <f>Sueldos[[#This Row],[Sueldo total]]/30</f>
        <v>637.96699999999998</v>
      </c>
      <c r="T710" s="1">
        <f>Sueldos[[#This Row],[Salario diario]]*20*Sueldos[[#This Row],[dias del año]]</f>
        <v>34048.211397260275</v>
      </c>
      <c r="U710" s="1">
        <f>Sueldos[[#This Row],[3 meses de sueldo]]+Sueldos[[#This Row],[20 dias por año]]</f>
        <v>91465.241397260281</v>
      </c>
    </row>
    <row r="711" spans="1:21" x14ac:dyDescent="0.3">
      <c r="A711" t="s">
        <v>1531</v>
      </c>
      <c r="B711" t="s">
        <v>940</v>
      </c>
      <c r="C711" t="s">
        <v>48</v>
      </c>
      <c r="D711" s="10">
        <v>42488</v>
      </c>
      <c r="E711" t="s">
        <v>18</v>
      </c>
      <c r="F711">
        <v>3</v>
      </c>
      <c r="G711" s="1">
        <v>10147</v>
      </c>
      <c r="H711" s="1">
        <v>1014.7</v>
      </c>
      <c r="I711" s="1">
        <v>1014.7</v>
      </c>
      <c r="J711" s="1">
        <v>710.29000000000008</v>
      </c>
      <c r="K711" s="1">
        <v>3754.39</v>
      </c>
      <c r="L711" s="1">
        <v>2536.75</v>
      </c>
      <c r="M711" s="1">
        <f>SUM(Sueldos[[#This Row],[Salario Base]:[Bono General]])</f>
        <v>19177.830000000002</v>
      </c>
      <c r="N711" s="1">
        <f>SUMPRODUCT(Sueldos[[#This Row],[Salario Base]:[Bono General]]*Porcentajes[])</f>
        <v>731.59870000000001</v>
      </c>
      <c r="O711" s="1">
        <f>Sueldos[[#This Row],[Aumento Mexicano]]*2</f>
        <v>1463.1974</v>
      </c>
      <c r="P711" s="1">
        <f>IF(Sueldos[[#This Row],[Calificación]]&gt;=4,Sueldos[[#This Row],[Aumento Mexicano]]*2,0)</f>
        <v>0</v>
      </c>
      <c r="Q711" s="1">
        <f>Sueldos[[#This Row],[Sueldo total]]*3</f>
        <v>57533.490000000005</v>
      </c>
      <c r="R711" s="9">
        <f>(43102-Sueldos[[#This Row],[Fecha de Contratación]])/365</f>
        <v>1.6821917808219178</v>
      </c>
      <c r="S711" s="1">
        <f>Sueldos[[#This Row],[Sueldo total]]/30</f>
        <v>639.26100000000008</v>
      </c>
      <c r="T711" s="1">
        <f>Sueldos[[#This Row],[Salario diario]]*20*Sueldos[[#This Row],[dias del año]]</f>
        <v>21507.192000000003</v>
      </c>
      <c r="U711" s="1">
        <f>Sueldos[[#This Row],[3 meses de sueldo]]+Sueldos[[#This Row],[20 dias por año]]</f>
        <v>79040.682000000001</v>
      </c>
    </row>
    <row r="712" spans="1:21" x14ac:dyDescent="0.3">
      <c r="A712" t="s">
        <v>1532</v>
      </c>
      <c r="B712" t="s">
        <v>898</v>
      </c>
      <c r="C712" t="s">
        <v>69</v>
      </c>
      <c r="D712" s="10">
        <v>41175</v>
      </c>
      <c r="E712" t="s">
        <v>18</v>
      </c>
      <c r="F712">
        <v>3</v>
      </c>
      <c r="G712" s="1">
        <v>13826</v>
      </c>
      <c r="H712" s="1">
        <v>967.82</v>
      </c>
      <c r="I712" s="1">
        <v>967.82</v>
      </c>
      <c r="J712" s="1">
        <v>138.26</v>
      </c>
      <c r="K712" s="1">
        <v>4009.5399999999995</v>
      </c>
      <c r="L712" s="1">
        <v>5253.88</v>
      </c>
      <c r="M712" s="1">
        <f>SUM(Sueldos[[#This Row],[Salario Base]:[Bono General]])</f>
        <v>25163.32</v>
      </c>
      <c r="N712" s="1">
        <f>SUMPRODUCT(Sueldos[[#This Row],[Salario Base]:[Bono General]]*Porcentajes[])</f>
        <v>1006.5328000000001</v>
      </c>
      <c r="O712" s="1">
        <f>Sueldos[[#This Row],[Aumento Mexicano]]*2</f>
        <v>2013.0656000000001</v>
      </c>
      <c r="P712" s="1">
        <f>IF(Sueldos[[#This Row],[Calificación]]&gt;=4,Sueldos[[#This Row],[Aumento Mexicano]]*2,0)</f>
        <v>0</v>
      </c>
      <c r="Q712" s="1">
        <f>Sueldos[[#This Row],[Sueldo total]]*3</f>
        <v>75489.959999999992</v>
      </c>
      <c r="R712" s="9">
        <f>(43102-Sueldos[[#This Row],[Fecha de Contratación]])/365</f>
        <v>5.279452054794521</v>
      </c>
      <c r="S712" s="1">
        <f>Sueldos[[#This Row],[Sueldo total]]/30</f>
        <v>838.77733333333333</v>
      </c>
      <c r="T712" s="1">
        <f>Sueldos[[#This Row],[Salario diario]]*20*Sueldos[[#This Row],[dias del año]]</f>
        <v>88565.694319634698</v>
      </c>
      <c r="U712" s="1">
        <f>Sueldos[[#This Row],[3 meses de sueldo]]+Sueldos[[#This Row],[20 dias por año]]</f>
        <v>164055.65431963469</v>
      </c>
    </row>
    <row r="713" spans="1:21" x14ac:dyDescent="0.3">
      <c r="A713" t="s">
        <v>1533</v>
      </c>
      <c r="B713" t="s">
        <v>898</v>
      </c>
      <c r="C713" t="s">
        <v>59</v>
      </c>
      <c r="D713" s="10">
        <v>40974</v>
      </c>
      <c r="E713" t="s">
        <v>27</v>
      </c>
      <c r="F713">
        <v>2</v>
      </c>
      <c r="G713" s="1">
        <v>15805.800000000001</v>
      </c>
      <c r="H713" s="1">
        <v>1422.5219999999999</v>
      </c>
      <c r="I713" s="1">
        <v>1106.4060000000002</v>
      </c>
      <c r="J713" s="1">
        <v>2370.87</v>
      </c>
      <c r="K713" s="1">
        <v>6164.2620000000006</v>
      </c>
      <c r="L713" s="1">
        <v>3951.4500000000003</v>
      </c>
      <c r="M713" s="1">
        <f>SUM(Sueldos[[#This Row],[Salario Base]:[Bono General]])</f>
        <v>30821.31</v>
      </c>
      <c r="N713" s="1">
        <f>SUMPRODUCT(Sueldos[[#This Row],[Salario Base]:[Bono General]]*Porcentajes[])</f>
        <v>1183.8544200000001</v>
      </c>
      <c r="O713" s="1">
        <f>Sueldos[[#This Row],[Aumento Mexicano]]*2</f>
        <v>2367.7088400000002</v>
      </c>
      <c r="P713" s="1">
        <f>IF(Sueldos[[#This Row],[Calificación]]&gt;=4,Sueldos[[#This Row],[Aumento Mexicano]]*2,0)</f>
        <v>0</v>
      </c>
      <c r="Q713" s="1">
        <f>Sueldos[[#This Row],[Sueldo total]]*3</f>
        <v>92463.930000000008</v>
      </c>
      <c r="R713" s="9">
        <f>(43102-Sueldos[[#This Row],[Fecha de Contratación]])/365</f>
        <v>5.8301369863013699</v>
      </c>
      <c r="S713" s="1">
        <f>Sueldos[[#This Row],[Sueldo total]]/30</f>
        <v>1027.377</v>
      </c>
      <c r="T713" s="1">
        <f>Sueldos[[#This Row],[Salario diario]]*20*Sueldos[[#This Row],[dias del año]]</f>
        <v>119794.97293150685</v>
      </c>
      <c r="U713" s="1">
        <f>Sueldos[[#This Row],[3 meses de sueldo]]+Sueldos[[#This Row],[20 dias por año]]</f>
        <v>212258.90293150686</v>
      </c>
    </row>
    <row r="714" spans="1:21" x14ac:dyDescent="0.3">
      <c r="A714" t="s">
        <v>1534</v>
      </c>
      <c r="B714" t="s">
        <v>880</v>
      </c>
      <c r="C714" t="s">
        <v>170</v>
      </c>
      <c r="D714" s="10">
        <v>41411</v>
      </c>
      <c r="E714" t="s">
        <v>27</v>
      </c>
      <c r="F714">
        <v>2</v>
      </c>
      <c r="G714" s="1">
        <v>18696.600000000002</v>
      </c>
      <c r="H714" s="1">
        <v>1682.6940000000002</v>
      </c>
      <c r="I714" s="1">
        <v>560.89800000000002</v>
      </c>
      <c r="J714" s="1">
        <v>1682.6940000000002</v>
      </c>
      <c r="K714" s="1">
        <v>4861.1160000000009</v>
      </c>
      <c r="L714" s="1">
        <v>4674.1500000000005</v>
      </c>
      <c r="M714" s="1">
        <f>SUM(Sueldos[[#This Row],[Salario Base]:[Bono General]])</f>
        <v>32158.152000000006</v>
      </c>
      <c r="N714" s="1">
        <f>SUMPRODUCT(Sueldos[[#This Row],[Salario Base]:[Bono General]]*Porcentajes[])</f>
        <v>1241.45424</v>
      </c>
      <c r="O714" s="1">
        <f>Sueldos[[#This Row],[Aumento Mexicano]]*2</f>
        <v>2482.9084800000001</v>
      </c>
      <c r="P714" s="1">
        <f>IF(Sueldos[[#This Row],[Calificación]]&gt;=4,Sueldos[[#This Row],[Aumento Mexicano]]*2,0)</f>
        <v>0</v>
      </c>
      <c r="Q714" s="1">
        <f>Sueldos[[#This Row],[Sueldo total]]*3</f>
        <v>96474.45600000002</v>
      </c>
      <c r="R714" s="9">
        <f>(43102-Sueldos[[#This Row],[Fecha de Contratación]])/365</f>
        <v>4.6328767123287671</v>
      </c>
      <c r="S714" s="1">
        <f>Sueldos[[#This Row],[Sueldo total]]/30</f>
        <v>1071.9384000000002</v>
      </c>
      <c r="T714" s="1">
        <f>Sueldos[[#This Row],[Salario diario]]*20*Sueldos[[#This Row],[dias del año]]</f>
        <v>99323.169008219193</v>
      </c>
      <c r="U714" s="1">
        <f>Sueldos[[#This Row],[3 meses de sueldo]]+Sueldos[[#This Row],[20 dias por año]]</f>
        <v>195797.62500821921</v>
      </c>
    </row>
    <row r="715" spans="1:21" x14ac:dyDescent="0.3">
      <c r="A715" t="s">
        <v>1535</v>
      </c>
      <c r="B715" t="s">
        <v>883</v>
      </c>
      <c r="C715" t="s">
        <v>34</v>
      </c>
      <c r="D715" s="10">
        <v>42054</v>
      </c>
      <c r="E715" t="s">
        <v>18</v>
      </c>
      <c r="F715">
        <v>3</v>
      </c>
      <c r="G715" s="1">
        <v>10249</v>
      </c>
      <c r="H715" s="1">
        <v>1024.9000000000001</v>
      </c>
      <c r="I715" s="1">
        <v>1127.3900000000001</v>
      </c>
      <c r="J715" s="1">
        <v>614.93999999999994</v>
      </c>
      <c r="K715" s="1">
        <v>3279.6800000000003</v>
      </c>
      <c r="L715" s="1">
        <v>3792.13</v>
      </c>
      <c r="M715" s="1">
        <f>SUM(Sueldos[[#This Row],[Salario Base]:[Bono General]])</f>
        <v>20088.04</v>
      </c>
      <c r="N715" s="1">
        <f>SUMPRODUCT(Sueldos[[#This Row],[Salario Base]:[Bono General]]*Porcentajes[])</f>
        <v>808.64609999999993</v>
      </c>
      <c r="O715" s="1">
        <f>Sueldos[[#This Row],[Aumento Mexicano]]*2</f>
        <v>1617.2921999999999</v>
      </c>
      <c r="P715" s="1">
        <f>IF(Sueldos[[#This Row],[Calificación]]&gt;=4,Sueldos[[#This Row],[Aumento Mexicano]]*2,0)</f>
        <v>0</v>
      </c>
      <c r="Q715" s="1">
        <f>Sueldos[[#This Row],[Sueldo total]]*3</f>
        <v>60264.12</v>
      </c>
      <c r="R715" s="9">
        <f>(43102-Sueldos[[#This Row],[Fecha de Contratación]])/365</f>
        <v>2.871232876712329</v>
      </c>
      <c r="S715" s="1">
        <f>Sueldos[[#This Row],[Sueldo total]]/30</f>
        <v>669.6013333333334</v>
      </c>
      <c r="T715" s="1">
        <f>Sueldos[[#This Row],[Salario diario]]*20*Sueldos[[#This Row],[dias del año]]</f>
        <v>38451.627251141559</v>
      </c>
      <c r="U715" s="1">
        <f>Sueldos[[#This Row],[3 meses de sueldo]]+Sueldos[[#This Row],[20 dias por año]]</f>
        <v>98715.747251141554</v>
      </c>
    </row>
    <row r="716" spans="1:21" x14ac:dyDescent="0.3">
      <c r="A716" t="s">
        <v>1536</v>
      </c>
      <c r="B716" t="s">
        <v>898</v>
      </c>
      <c r="C716" t="s">
        <v>198</v>
      </c>
      <c r="D716" s="10">
        <v>42550</v>
      </c>
      <c r="E716" t="s">
        <v>18</v>
      </c>
      <c r="F716">
        <v>4</v>
      </c>
      <c r="G716" s="1">
        <v>11969.1</v>
      </c>
      <c r="H716" s="1">
        <v>718.14599999999996</v>
      </c>
      <c r="I716" s="1">
        <v>957.52800000000002</v>
      </c>
      <c r="J716" s="1">
        <v>718.14599999999996</v>
      </c>
      <c r="K716" s="1">
        <v>4787.6400000000003</v>
      </c>
      <c r="L716" s="1">
        <v>3830.1120000000001</v>
      </c>
      <c r="M716" s="1">
        <f>SUM(Sueldos[[#This Row],[Salario Base]:[Bono General]])</f>
        <v>22980.672000000002</v>
      </c>
      <c r="N716" s="1">
        <f>SUMPRODUCT(Sueldos[[#This Row],[Salario Base]:[Bono General]]*Porcentajes[])</f>
        <v>888.10721999999998</v>
      </c>
      <c r="O716" s="1">
        <f>Sueldos[[#This Row],[Aumento Mexicano]]*2</f>
        <v>1776.21444</v>
      </c>
      <c r="P716" s="1">
        <f>IF(Sueldos[[#This Row],[Calificación]]&gt;=4,Sueldos[[#This Row],[Aumento Mexicano]]*2,0)</f>
        <v>1776.21444</v>
      </c>
      <c r="Q716" s="1">
        <f>Sueldos[[#This Row],[Sueldo total]]*3</f>
        <v>68942.016000000003</v>
      </c>
      <c r="R716" s="9">
        <f>(43102-Sueldos[[#This Row],[Fecha de Contratación]])/365</f>
        <v>1.5123287671232877</v>
      </c>
      <c r="S716" s="1">
        <f>Sueldos[[#This Row],[Sueldo total]]/30</f>
        <v>766.02240000000006</v>
      </c>
      <c r="T716" s="1">
        <f>Sueldos[[#This Row],[Salario diario]]*20*Sueldos[[#This Row],[dias del año]]</f>
        <v>23169.554235616441</v>
      </c>
      <c r="U716" s="1">
        <f>Sueldos[[#This Row],[3 meses de sueldo]]+Sueldos[[#This Row],[20 dias por año]]</f>
        <v>92111.57023561644</v>
      </c>
    </row>
    <row r="717" spans="1:21" x14ac:dyDescent="0.3">
      <c r="A717" t="s">
        <v>1537</v>
      </c>
      <c r="B717" t="s">
        <v>940</v>
      </c>
      <c r="C717" t="s">
        <v>225</v>
      </c>
      <c r="D717" s="10">
        <v>42741</v>
      </c>
      <c r="E717" t="s">
        <v>27</v>
      </c>
      <c r="F717">
        <v>4</v>
      </c>
      <c r="G717" s="1">
        <v>21891.100000000002</v>
      </c>
      <c r="H717" s="1">
        <v>1532.3770000000004</v>
      </c>
      <c r="I717" s="1">
        <v>1094.5550000000001</v>
      </c>
      <c r="J717" s="1">
        <v>2845.8430000000003</v>
      </c>
      <c r="K717" s="1">
        <v>8318.6180000000004</v>
      </c>
      <c r="L717" s="1">
        <v>7661.8850000000002</v>
      </c>
      <c r="M717" s="1">
        <f>SUM(Sueldos[[#This Row],[Salario Base]:[Bono General]])</f>
        <v>43344.378000000004</v>
      </c>
      <c r="N717" s="1">
        <f>SUMPRODUCT(Sueldos[[#This Row],[Salario Base]:[Bono General]]*Porcentajes[])</f>
        <v>1720.6404600000001</v>
      </c>
      <c r="O717" s="1">
        <f>Sueldos[[#This Row],[Aumento Mexicano]]*2</f>
        <v>3441.2809200000002</v>
      </c>
      <c r="P717" s="1">
        <f>IF(Sueldos[[#This Row],[Calificación]]&gt;=4,Sueldos[[#This Row],[Aumento Mexicano]]*2,0)</f>
        <v>3441.2809200000002</v>
      </c>
      <c r="Q717" s="1">
        <f>Sueldos[[#This Row],[Sueldo total]]*3</f>
        <v>130033.13400000002</v>
      </c>
      <c r="R717" s="9">
        <f>(43102-Sueldos[[#This Row],[Fecha de Contratación]])/365</f>
        <v>0.989041095890411</v>
      </c>
      <c r="S717" s="1">
        <f>Sueldos[[#This Row],[Sueldo total]]/30</f>
        <v>1444.8126000000002</v>
      </c>
      <c r="T717" s="1">
        <f>Sueldos[[#This Row],[Salario diario]]*20*Sueldos[[#This Row],[dias del año]]</f>
        <v>28579.580745205483</v>
      </c>
      <c r="U717" s="1">
        <f>Sueldos[[#This Row],[3 meses de sueldo]]+Sueldos[[#This Row],[20 dias por año]]</f>
        <v>158612.71474520551</v>
      </c>
    </row>
    <row r="718" spans="1:21" x14ac:dyDescent="0.3">
      <c r="A718" t="s">
        <v>1538</v>
      </c>
      <c r="B718" t="s">
        <v>880</v>
      </c>
      <c r="C718" t="s">
        <v>121</v>
      </c>
      <c r="D718" s="10">
        <v>42509</v>
      </c>
      <c r="E718" t="s">
        <v>27</v>
      </c>
      <c r="F718">
        <v>2</v>
      </c>
      <c r="G718" s="1">
        <v>14925.6</v>
      </c>
      <c r="H718" s="1">
        <v>746.28000000000009</v>
      </c>
      <c r="I718" s="1">
        <v>1641.816</v>
      </c>
      <c r="J718" s="1">
        <v>447.76799999999997</v>
      </c>
      <c r="K718" s="1">
        <v>4477.68</v>
      </c>
      <c r="L718" s="1">
        <v>5074.7040000000006</v>
      </c>
      <c r="M718" s="1">
        <f>SUM(Sueldos[[#This Row],[Salario Base]:[Bono General]])</f>
        <v>27313.848000000002</v>
      </c>
      <c r="N718" s="1">
        <f>SUMPRODUCT(Sueldos[[#This Row],[Salario Base]:[Bono General]]*Porcentajes[])</f>
        <v>1070.16552</v>
      </c>
      <c r="O718" s="1">
        <f>Sueldos[[#This Row],[Aumento Mexicano]]*2</f>
        <v>2140.33104</v>
      </c>
      <c r="P718" s="1">
        <f>IF(Sueldos[[#This Row],[Calificación]]&gt;=4,Sueldos[[#This Row],[Aumento Mexicano]]*2,0)</f>
        <v>0</v>
      </c>
      <c r="Q718" s="1">
        <f>Sueldos[[#This Row],[Sueldo total]]*3</f>
        <v>81941.544000000009</v>
      </c>
      <c r="R718" s="9">
        <f>(43102-Sueldos[[#This Row],[Fecha de Contratación]])/365</f>
        <v>1.6246575342465754</v>
      </c>
      <c r="S718" s="1">
        <f>Sueldos[[#This Row],[Sueldo total]]/30</f>
        <v>910.46160000000009</v>
      </c>
      <c r="T718" s="1">
        <f>Sueldos[[#This Row],[Salario diario]]*20*Sueldos[[#This Row],[dias del año]]</f>
        <v>29583.765961643843</v>
      </c>
      <c r="U718" s="1">
        <f>Sueldos[[#This Row],[3 meses de sueldo]]+Sueldos[[#This Row],[20 dias por año]]</f>
        <v>111525.30996164386</v>
      </c>
    </row>
    <row r="719" spans="1:21" x14ac:dyDescent="0.3">
      <c r="A719" t="s">
        <v>1539</v>
      </c>
      <c r="B719" t="s">
        <v>880</v>
      </c>
      <c r="C719" t="s">
        <v>22</v>
      </c>
      <c r="D719" s="10">
        <v>40727</v>
      </c>
      <c r="E719" t="s">
        <v>15</v>
      </c>
      <c r="F719">
        <v>3</v>
      </c>
      <c r="G719" s="1">
        <v>27653</v>
      </c>
      <c r="H719" s="1">
        <v>2765.3</v>
      </c>
      <c r="I719" s="1">
        <v>2488.77</v>
      </c>
      <c r="J719" s="1">
        <v>3318.3599999999997</v>
      </c>
      <c r="K719" s="1">
        <v>7466.31</v>
      </c>
      <c r="L719" s="1">
        <v>8295.9</v>
      </c>
      <c r="M719" s="1">
        <f>SUM(Sueldos[[#This Row],[Salario Base]:[Bono General]])</f>
        <v>51987.64</v>
      </c>
      <c r="N719" s="1">
        <f>SUMPRODUCT(Sueldos[[#This Row],[Salario Base]:[Bono General]]*Porcentajes[])</f>
        <v>2065.6790999999998</v>
      </c>
      <c r="O719" s="1">
        <f>Sueldos[[#This Row],[Aumento Mexicano]]*2</f>
        <v>4131.3581999999997</v>
      </c>
      <c r="P719" s="1">
        <f>IF(Sueldos[[#This Row],[Calificación]]&gt;=4,Sueldos[[#This Row],[Aumento Mexicano]]*2,0)</f>
        <v>0</v>
      </c>
      <c r="Q719" s="1">
        <f>Sueldos[[#This Row],[Sueldo total]]*3</f>
        <v>155962.91999999998</v>
      </c>
      <c r="R719" s="9">
        <f>(43102-Sueldos[[#This Row],[Fecha de Contratación]])/365</f>
        <v>6.506849315068493</v>
      </c>
      <c r="S719" s="1">
        <f>Sueldos[[#This Row],[Sueldo total]]/30</f>
        <v>1732.9213333333332</v>
      </c>
      <c r="T719" s="1">
        <f>Sueldos[[#This Row],[Salario diario]]*20*Sueldos[[#This Row],[dias del año]]</f>
        <v>225517.15981735158</v>
      </c>
      <c r="U719" s="1">
        <f>Sueldos[[#This Row],[3 meses de sueldo]]+Sueldos[[#This Row],[20 dias por año]]</f>
        <v>381480.07981735154</v>
      </c>
    </row>
    <row r="720" spans="1:21" x14ac:dyDescent="0.3">
      <c r="A720" t="s">
        <v>1540</v>
      </c>
      <c r="B720" t="s">
        <v>898</v>
      </c>
      <c r="C720" t="s">
        <v>213</v>
      </c>
      <c r="D720" s="10">
        <v>40664</v>
      </c>
      <c r="E720" t="s">
        <v>18</v>
      </c>
      <c r="F720">
        <v>3</v>
      </c>
      <c r="G720" s="1">
        <v>9373</v>
      </c>
      <c r="H720" s="1">
        <v>937.30000000000007</v>
      </c>
      <c r="I720" s="1">
        <v>1124.76</v>
      </c>
      <c r="J720" s="1">
        <v>93.73</v>
      </c>
      <c r="K720" s="1">
        <v>3561.7400000000002</v>
      </c>
      <c r="L720" s="1">
        <v>2718.1699999999996</v>
      </c>
      <c r="M720" s="1">
        <f>SUM(Sueldos[[#This Row],[Salario Base]:[Bono General]])</f>
        <v>17808.699999999997</v>
      </c>
      <c r="N720" s="1">
        <f>SUMPRODUCT(Sueldos[[#This Row],[Salario Base]:[Bono General]]*Porcentajes[])</f>
        <v>684.22900000000004</v>
      </c>
      <c r="O720" s="1">
        <f>Sueldos[[#This Row],[Aumento Mexicano]]*2</f>
        <v>1368.4580000000001</v>
      </c>
      <c r="P720" s="1">
        <f>IF(Sueldos[[#This Row],[Calificación]]&gt;=4,Sueldos[[#This Row],[Aumento Mexicano]]*2,0)</f>
        <v>0</v>
      </c>
      <c r="Q720" s="1">
        <f>Sueldos[[#This Row],[Sueldo total]]*3</f>
        <v>53426.099999999991</v>
      </c>
      <c r="R720" s="9">
        <f>(43102-Sueldos[[#This Row],[Fecha de Contratación]])/365</f>
        <v>6.6794520547945204</v>
      </c>
      <c r="S720" s="1">
        <f>Sueldos[[#This Row],[Sueldo total]]/30</f>
        <v>593.62333333333322</v>
      </c>
      <c r="T720" s="1">
        <f>Sueldos[[#This Row],[Salario diario]]*20*Sueldos[[#This Row],[dias del año]]</f>
        <v>79301.571872146102</v>
      </c>
      <c r="U720" s="1">
        <f>Sueldos[[#This Row],[3 meses de sueldo]]+Sueldos[[#This Row],[20 dias por año]]</f>
        <v>132727.67187214608</v>
      </c>
    </row>
    <row r="721" spans="1:21" x14ac:dyDescent="0.3">
      <c r="A721" t="s">
        <v>1541</v>
      </c>
      <c r="B721" t="s">
        <v>940</v>
      </c>
      <c r="C721" t="s">
        <v>14</v>
      </c>
      <c r="D721" s="10">
        <v>41417</v>
      </c>
      <c r="E721" t="s">
        <v>27</v>
      </c>
      <c r="F721">
        <v>3</v>
      </c>
      <c r="G721" s="1">
        <v>17251</v>
      </c>
      <c r="H721" s="1">
        <v>1207.5700000000002</v>
      </c>
      <c r="I721" s="1">
        <v>1207.5700000000002</v>
      </c>
      <c r="J721" s="1">
        <v>1035.06</v>
      </c>
      <c r="K721" s="1">
        <v>4312.75</v>
      </c>
      <c r="L721" s="1">
        <v>5520.32</v>
      </c>
      <c r="M721" s="1">
        <f>SUM(Sueldos[[#This Row],[Salario Base]:[Bono General]])</f>
        <v>30534.27</v>
      </c>
      <c r="N721" s="1">
        <f>SUMPRODUCT(Sueldos[[#This Row],[Salario Base]:[Bono General]]*Porcentajes[])</f>
        <v>1205.8449000000001</v>
      </c>
      <c r="O721" s="1">
        <f>Sueldos[[#This Row],[Aumento Mexicano]]*2</f>
        <v>2411.6898000000001</v>
      </c>
      <c r="P721" s="1">
        <f>IF(Sueldos[[#This Row],[Calificación]]&gt;=4,Sueldos[[#This Row],[Aumento Mexicano]]*2,0)</f>
        <v>0</v>
      </c>
      <c r="Q721" s="1">
        <f>Sueldos[[#This Row],[Sueldo total]]*3</f>
        <v>91602.81</v>
      </c>
      <c r="R721" s="9">
        <f>(43102-Sueldos[[#This Row],[Fecha de Contratación]])/365</f>
        <v>4.6164383561643838</v>
      </c>
      <c r="S721" s="1">
        <f>Sueldos[[#This Row],[Sueldo total]]/30</f>
        <v>1017.809</v>
      </c>
      <c r="T721" s="1">
        <f>Sueldos[[#This Row],[Salario diario]]*20*Sueldos[[#This Row],[dias del año]]</f>
        <v>93973.050136986305</v>
      </c>
      <c r="U721" s="1">
        <f>Sueldos[[#This Row],[3 meses de sueldo]]+Sueldos[[#This Row],[20 dias por año]]</f>
        <v>185575.8601369863</v>
      </c>
    </row>
    <row r="722" spans="1:21" x14ac:dyDescent="0.3">
      <c r="A722" t="s">
        <v>839</v>
      </c>
      <c r="B722" t="s">
        <v>898</v>
      </c>
      <c r="C722" t="s">
        <v>129</v>
      </c>
      <c r="D722" s="10">
        <v>42022</v>
      </c>
      <c r="E722" t="s">
        <v>18</v>
      </c>
      <c r="F722">
        <v>4</v>
      </c>
      <c r="G722" s="1">
        <v>11734.800000000001</v>
      </c>
      <c r="H722" s="1">
        <v>586.74000000000012</v>
      </c>
      <c r="I722" s="1">
        <v>234.69600000000003</v>
      </c>
      <c r="J722" s="1">
        <v>117.34800000000001</v>
      </c>
      <c r="K722" s="1">
        <v>3989.8320000000008</v>
      </c>
      <c r="L722" s="1">
        <v>4459.2240000000002</v>
      </c>
      <c r="M722" s="1">
        <f>SUM(Sueldos[[#This Row],[Salario Base]:[Bono General]])</f>
        <v>21122.639999999999</v>
      </c>
      <c r="N722" s="1">
        <f>SUMPRODUCT(Sueldos[[#This Row],[Salario Base]:[Bono General]]*Porcentajes[])</f>
        <v>834.34428000000003</v>
      </c>
      <c r="O722" s="1">
        <f>Sueldos[[#This Row],[Aumento Mexicano]]*2</f>
        <v>1668.6885600000001</v>
      </c>
      <c r="P722" s="1">
        <f>IF(Sueldos[[#This Row],[Calificación]]&gt;=4,Sueldos[[#This Row],[Aumento Mexicano]]*2,0)</f>
        <v>1668.6885600000001</v>
      </c>
      <c r="Q722" s="1">
        <f>Sueldos[[#This Row],[Sueldo total]]*3</f>
        <v>63367.92</v>
      </c>
      <c r="R722" s="9">
        <f>(43102-Sueldos[[#This Row],[Fecha de Contratación]])/365</f>
        <v>2.9589041095890409</v>
      </c>
      <c r="S722" s="1">
        <f>Sueldos[[#This Row],[Sueldo total]]/30</f>
        <v>704.08799999999997</v>
      </c>
      <c r="T722" s="1">
        <f>Sueldos[[#This Row],[Salario diario]]*20*Sueldos[[#This Row],[dias del año]]</f>
        <v>41666.577534246571</v>
      </c>
      <c r="U722" s="1">
        <f>Sueldos[[#This Row],[3 meses de sueldo]]+Sueldos[[#This Row],[20 dias por año]]</f>
        <v>105034.49753424656</v>
      </c>
    </row>
    <row r="723" spans="1:21" x14ac:dyDescent="0.3">
      <c r="A723" t="s">
        <v>1542</v>
      </c>
      <c r="B723" t="s">
        <v>880</v>
      </c>
      <c r="C723" t="s">
        <v>114</v>
      </c>
      <c r="D723" s="10">
        <v>41839</v>
      </c>
      <c r="E723" t="s">
        <v>15</v>
      </c>
      <c r="F723">
        <v>2</v>
      </c>
      <c r="G723" s="1">
        <v>23373</v>
      </c>
      <c r="H723" s="1">
        <v>1402.3799999999999</v>
      </c>
      <c r="I723" s="1">
        <v>2103.5699999999997</v>
      </c>
      <c r="J723" s="1">
        <v>1636.1100000000001</v>
      </c>
      <c r="K723" s="1">
        <v>9115.4700000000012</v>
      </c>
      <c r="L723" s="1">
        <v>6544.4400000000005</v>
      </c>
      <c r="M723" s="1">
        <f>SUM(Sueldos[[#This Row],[Salario Base]:[Bono General]])</f>
        <v>44174.97</v>
      </c>
      <c r="N723" s="1">
        <f>SUMPRODUCT(Sueldos[[#This Row],[Salario Base]:[Bono General]]*Porcentajes[])</f>
        <v>1682.856</v>
      </c>
      <c r="O723" s="1">
        <f>Sueldos[[#This Row],[Aumento Mexicano]]*2</f>
        <v>3365.712</v>
      </c>
      <c r="P723" s="1">
        <f>IF(Sueldos[[#This Row],[Calificación]]&gt;=4,Sueldos[[#This Row],[Aumento Mexicano]]*2,0)</f>
        <v>0</v>
      </c>
      <c r="Q723" s="1">
        <f>Sueldos[[#This Row],[Sueldo total]]*3</f>
        <v>132524.91</v>
      </c>
      <c r="R723" s="9">
        <f>(43102-Sueldos[[#This Row],[Fecha de Contratación]])/365</f>
        <v>3.4602739726027396</v>
      </c>
      <c r="S723" s="1">
        <f>Sueldos[[#This Row],[Sueldo total]]/30</f>
        <v>1472.499</v>
      </c>
      <c r="T723" s="1">
        <f>Sueldos[[#This Row],[Salario diario]]*20*Sueldos[[#This Row],[dias del año]]</f>
        <v>101904.99928767123</v>
      </c>
      <c r="U723" s="1">
        <f>Sueldos[[#This Row],[3 meses de sueldo]]+Sueldos[[#This Row],[20 dias por año]]</f>
        <v>234429.90928767124</v>
      </c>
    </row>
    <row r="724" spans="1:21" x14ac:dyDescent="0.3">
      <c r="A724" t="s">
        <v>1543</v>
      </c>
      <c r="B724" t="s">
        <v>909</v>
      </c>
      <c r="C724" t="s">
        <v>98</v>
      </c>
      <c r="D724" s="10">
        <v>42028</v>
      </c>
      <c r="E724" t="s">
        <v>27</v>
      </c>
      <c r="F724">
        <v>4</v>
      </c>
      <c r="G724" s="1">
        <v>24999.7</v>
      </c>
      <c r="H724" s="1">
        <v>2249.973</v>
      </c>
      <c r="I724" s="1">
        <v>2999.9639999999999</v>
      </c>
      <c r="J724" s="1">
        <v>999.98800000000006</v>
      </c>
      <c r="K724" s="1">
        <v>7499.91</v>
      </c>
      <c r="L724" s="1">
        <v>8749.8950000000004</v>
      </c>
      <c r="M724" s="1">
        <f>SUM(Sueldos[[#This Row],[Salario Base]:[Bono General]])</f>
        <v>47499.430000000008</v>
      </c>
      <c r="N724" s="1">
        <f>SUMPRODUCT(Sueldos[[#This Row],[Salario Base]:[Bono General]]*Porcentajes[])</f>
        <v>1892.47729</v>
      </c>
      <c r="O724" s="1">
        <f>Sueldos[[#This Row],[Aumento Mexicano]]*2</f>
        <v>3784.9545800000001</v>
      </c>
      <c r="P724" s="1">
        <f>IF(Sueldos[[#This Row],[Calificación]]&gt;=4,Sueldos[[#This Row],[Aumento Mexicano]]*2,0)</f>
        <v>3784.9545800000001</v>
      </c>
      <c r="Q724" s="1">
        <f>Sueldos[[#This Row],[Sueldo total]]*3</f>
        <v>142498.29000000004</v>
      </c>
      <c r="R724" s="9">
        <f>(43102-Sueldos[[#This Row],[Fecha de Contratación]])/365</f>
        <v>2.9424657534246577</v>
      </c>
      <c r="S724" s="1">
        <f>Sueldos[[#This Row],[Sueldo total]]/30</f>
        <v>1583.3143333333335</v>
      </c>
      <c r="T724" s="1">
        <f>Sueldos[[#This Row],[Salario diario]]*20*Sueldos[[#This Row],[dias del año]]</f>
        <v>93176.964054794531</v>
      </c>
      <c r="U724" s="1">
        <f>Sueldos[[#This Row],[3 meses de sueldo]]+Sueldos[[#This Row],[20 dias por año]]</f>
        <v>235675.25405479455</v>
      </c>
    </row>
    <row r="725" spans="1:21" x14ac:dyDescent="0.3">
      <c r="A725" t="s">
        <v>1544</v>
      </c>
      <c r="B725" t="s">
        <v>898</v>
      </c>
      <c r="C725" t="s">
        <v>140</v>
      </c>
      <c r="D725" s="10">
        <v>41741</v>
      </c>
      <c r="E725" t="s">
        <v>18</v>
      </c>
      <c r="F725">
        <v>2</v>
      </c>
      <c r="G725" s="1">
        <v>11912.4</v>
      </c>
      <c r="H725" s="1">
        <v>1191.24</v>
      </c>
      <c r="I725" s="1">
        <v>1191.24</v>
      </c>
      <c r="J725" s="1">
        <v>1429.4879999999998</v>
      </c>
      <c r="K725" s="1">
        <v>3573.72</v>
      </c>
      <c r="L725" s="1">
        <v>4407.5879999999997</v>
      </c>
      <c r="M725" s="1">
        <f>SUM(Sueldos[[#This Row],[Salario Base]:[Bono General]])</f>
        <v>23705.675999999999</v>
      </c>
      <c r="N725" s="1">
        <f>SUMPRODUCT(Sueldos[[#This Row],[Salario Base]:[Bono General]]*Porcentajes[])</f>
        <v>963.7131599999999</v>
      </c>
      <c r="O725" s="1">
        <f>Sueldos[[#This Row],[Aumento Mexicano]]*2</f>
        <v>1927.4263199999998</v>
      </c>
      <c r="P725" s="1">
        <f>IF(Sueldos[[#This Row],[Calificación]]&gt;=4,Sueldos[[#This Row],[Aumento Mexicano]]*2,0)</f>
        <v>0</v>
      </c>
      <c r="Q725" s="1">
        <f>Sueldos[[#This Row],[Sueldo total]]*3</f>
        <v>71117.027999999991</v>
      </c>
      <c r="R725" s="9">
        <f>(43102-Sueldos[[#This Row],[Fecha de Contratación]])/365</f>
        <v>3.7287671232876711</v>
      </c>
      <c r="S725" s="1">
        <f>Sueldos[[#This Row],[Sueldo total]]/30</f>
        <v>790.18920000000003</v>
      </c>
      <c r="T725" s="1">
        <f>Sueldos[[#This Row],[Salario diario]]*20*Sueldos[[#This Row],[dias del año]]</f>
        <v>58928.630202739725</v>
      </c>
      <c r="U725" s="1">
        <f>Sueldos[[#This Row],[3 meses de sueldo]]+Sueldos[[#This Row],[20 dias por año]]</f>
        <v>130045.65820273972</v>
      </c>
    </row>
    <row r="726" spans="1:21" x14ac:dyDescent="0.3">
      <c r="A726" t="s">
        <v>1545</v>
      </c>
      <c r="B726" t="s">
        <v>883</v>
      </c>
      <c r="C726" t="s">
        <v>605</v>
      </c>
      <c r="D726" s="10">
        <v>40671</v>
      </c>
      <c r="E726" t="s">
        <v>18</v>
      </c>
      <c r="F726">
        <v>3</v>
      </c>
      <c r="G726" s="1">
        <v>11100</v>
      </c>
      <c r="H726" s="1">
        <v>555</v>
      </c>
      <c r="I726" s="1">
        <v>1221</v>
      </c>
      <c r="J726" s="1">
        <v>444</v>
      </c>
      <c r="K726" s="1">
        <v>2886</v>
      </c>
      <c r="L726" s="1">
        <v>4329</v>
      </c>
      <c r="M726" s="1">
        <f>SUM(Sueldos[[#This Row],[Salario Base]:[Bono General]])</f>
        <v>20535</v>
      </c>
      <c r="N726" s="1">
        <f>SUMPRODUCT(Sueldos[[#This Row],[Salario Base]:[Bono General]]*Porcentajes[])</f>
        <v>826.95</v>
      </c>
      <c r="O726" s="1">
        <f>Sueldos[[#This Row],[Aumento Mexicano]]*2</f>
        <v>1653.9</v>
      </c>
      <c r="P726" s="1">
        <f>IF(Sueldos[[#This Row],[Calificación]]&gt;=4,Sueldos[[#This Row],[Aumento Mexicano]]*2,0)</f>
        <v>0</v>
      </c>
      <c r="Q726" s="1">
        <f>Sueldos[[#This Row],[Sueldo total]]*3</f>
        <v>61605</v>
      </c>
      <c r="R726" s="9">
        <f>(43102-Sueldos[[#This Row],[Fecha de Contratación]])/365</f>
        <v>6.6602739726027398</v>
      </c>
      <c r="S726" s="1">
        <f>Sueldos[[#This Row],[Sueldo total]]/30</f>
        <v>684.5</v>
      </c>
      <c r="T726" s="1">
        <f>Sueldos[[#This Row],[Salario diario]]*20*Sueldos[[#This Row],[dias del año]]</f>
        <v>91179.150684931505</v>
      </c>
      <c r="U726" s="1">
        <f>Sueldos[[#This Row],[3 meses de sueldo]]+Sueldos[[#This Row],[20 dias por año]]</f>
        <v>152784.15068493149</v>
      </c>
    </row>
    <row r="727" spans="1:21" x14ac:dyDescent="0.3">
      <c r="A727" t="s">
        <v>1546</v>
      </c>
      <c r="B727" t="s">
        <v>940</v>
      </c>
      <c r="C727" t="s">
        <v>129</v>
      </c>
      <c r="D727" s="10">
        <v>41460</v>
      </c>
      <c r="E727" t="s">
        <v>18</v>
      </c>
      <c r="F727">
        <v>3</v>
      </c>
      <c r="G727" s="1">
        <v>15047</v>
      </c>
      <c r="H727" s="1">
        <v>1354.23</v>
      </c>
      <c r="I727" s="1">
        <v>1956.1100000000001</v>
      </c>
      <c r="J727" s="1">
        <v>2106.5800000000004</v>
      </c>
      <c r="K727" s="1">
        <v>5567.39</v>
      </c>
      <c r="L727" s="1">
        <v>5717.86</v>
      </c>
      <c r="M727" s="1">
        <f>SUM(Sueldos[[#This Row],[Salario Base]:[Bono General]])</f>
        <v>31749.170000000002</v>
      </c>
      <c r="N727" s="1">
        <f>SUMPRODUCT(Sueldos[[#This Row],[Salario Base]:[Bono General]]*Porcentajes[])</f>
        <v>1283.5091</v>
      </c>
      <c r="O727" s="1">
        <f>Sueldos[[#This Row],[Aumento Mexicano]]*2</f>
        <v>2567.0182</v>
      </c>
      <c r="P727" s="1">
        <f>IF(Sueldos[[#This Row],[Calificación]]&gt;=4,Sueldos[[#This Row],[Aumento Mexicano]]*2,0)</f>
        <v>0</v>
      </c>
      <c r="Q727" s="1">
        <f>Sueldos[[#This Row],[Sueldo total]]*3</f>
        <v>95247.510000000009</v>
      </c>
      <c r="R727" s="9">
        <f>(43102-Sueldos[[#This Row],[Fecha de Contratación]])/365</f>
        <v>4.4986301369863018</v>
      </c>
      <c r="S727" s="1">
        <f>Sueldos[[#This Row],[Sueldo total]]/30</f>
        <v>1058.3056666666666</v>
      </c>
      <c r="T727" s="1">
        <f>Sueldos[[#This Row],[Salario diario]]*20*Sueldos[[#This Row],[dias del año]]</f>
        <v>95218.515324200926</v>
      </c>
      <c r="U727" s="1">
        <f>Sueldos[[#This Row],[3 meses de sueldo]]+Sueldos[[#This Row],[20 dias por año]]</f>
        <v>190466.02532420092</v>
      </c>
    </row>
    <row r="728" spans="1:21" x14ac:dyDescent="0.3">
      <c r="A728" t="s">
        <v>1547</v>
      </c>
      <c r="B728" t="s">
        <v>898</v>
      </c>
      <c r="C728" t="s">
        <v>255</v>
      </c>
      <c r="D728" s="10">
        <v>42520</v>
      </c>
      <c r="E728" t="s">
        <v>27</v>
      </c>
      <c r="F728">
        <v>4</v>
      </c>
      <c r="G728" s="1">
        <v>17443.800000000003</v>
      </c>
      <c r="H728" s="1">
        <v>1046.6280000000002</v>
      </c>
      <c r="I728" s="1">
        <v>1395.5040000000004</v>
      </c>
      <c r="J728" s="1">
        <v>697.75200000000018</v>
      </c>
      <c r="K728" s="1">
        <v>5407.5780000000004</v>
      </c>
      <c r="L728" s="1">
        <v>5930.8920000000016</v>
      </c>
      <c r="M728" s="1">
        <f>SUM(Sueldos[[#This Row],[Salario Base]:[Bono General]])</f>
        <v>31922.15400000001</v>
      </c>
      <c r="N728" s="1">
        <f>SUMPRODUCT(Sueldos[[#This Row],[Salario Base]:[Bono General]]*Porcentajes[])</f>
        <v>1254.2092200000002</v>
      </c>
      <c r="O728" s="1">
        <f>Sueldos[[#This Row],[Aumento Mexicano]]*2</f>
        <v>2508.4184400000004</v>
      </c>
      <c r="P728" s="1">
        <f>IF(Sueldos[[#This Row],[Calificación]]&gt;=4,Sueldos[[#This Row],[Aumento Mexicano]]*2,0)</f>
        <v>2508.4184400000004</v>
      </c>
      <c r="Q728" s="1">
        <f>Sueldos[[#This Row],[Sueldo total]]*3</f>
        <v>95766.462000000029</v>
      </c>
      <c r="R728" s="9">
        <f>(43102-Sueldos[[#This Row],[Fecha de Contratación]])/365</f>
        <v>1.5945205479452054</v>
      </c>
      <c r="S728" s="1">
        <f>Sueldos[[#This Row],[Sueldo total]]/30</f>
        <v>1064.0718000000004</v>
      </c>
      <c r="T728" s="1">
        <f>Sueldos[[#This Row],[Salario diario]]*20*Sueldos[[#This Row],[dias del año]]</f>
        <v>33933.686991780836</v>
      </c>
      <c r="U728" s="1">
        <f>Sueldos[[#This Row],[3 meses de sueldo]]+Sueldos[[#This Row],[20 dias por año]]</f>
        <v>129700.14899178086</v>
      </c>
    </row>
    <row r="729" spans="1:21" x14ac:dyDescent="0.3">
      <c r="A729" t="s">
        <v>1548</v>
      </c>
      <c r="B729" t="s">
        <v>880</v>
      </c>
      <c r="C729" t="s">
        <v>57</v>
      </c>
      <c r="D729" s="10">
        <v>41071</v>
      </c>
      <c r="E729" t="s">
        <v>18</v>
      </c>
      <c r="F729">
        <v>5</v>
      </c>
      <c r="G729" s="1">
        <v>13713.75</v>
      </c>
      <c r="H729" s="1">
        <v>1371.375</v>
      </c>
      <c r="I729" s="1">
        <v>548.55000000000007</v>
      </c>
      <c r="J729" s="1">
        <v>1234.2375</v>
      </c>
      <c r="K729" s="1">
        <v>3702.7125000000001</v>
      </c>
      <c r="L729" s="1">
        <v>3565.5750000000003</v>
      </c>
      <c r="M729" s="1">
        <f>SUM(Sueldos[[#This Row],[Salario Base]:[Bono General]])</f>
        <v>24136.2</v>
      </c>
      <c r="N729" s="1">
        <f>SUMPRODUCT(Sueldos[[#This Row],[Salario Base]:[Bono General]]*Porcentajes[])</f>
        <v>938.02049999999997</v>
      </c>
      <c r="O729" s="1">
        <f>Sueldos[[#This Row],[Aumento Mexicano]]*2</f>
        <v>1876.0409999999999</v>
      </c>
      <c r="P729" s="1">
        <f>IF(Sueldos[[#This Row],[Calificación]]&gt;=4,Sueldos[[#This Row],[Aumento Mexicano]]*2,0)</f>
        <v>1876.0409999999999</v>
      </c>
      <c r="Q729" s="1">
        <f>Sueldos[[#This Row],[Sueldo total]]*3</f>
        <v>72408.600000000006</v>
      </c>
      <c r="R729" s="9">
        <f>(43102-Sueldos[[#This Row],[Fecha de Contratación]])/365</f>
        <v>5.5643835616438357</v>
      </c>
      <c r="S729" s="1">
        <f>Sueldos[[#This Row],[Sueldo total]]/30</f>
        <v>804.54000000000008</v>
      </c>
      <c r="T729" s="1">
        <f>Sueldos[[#This Row],[Salario diario]]*20*Sueldos[[#This Row],[dias del año]]</f>
        <v>89535.383013698636</v>
      </c>
      <c r="U729" s="1">
        <f>Sueldos[[#This Row],[3 meses de sueldo]]+Sueldos[[#This Row],[20 dias por año]]</f>
        <v>161943.98301369866</v>
      </c>
    </row>
    <row r="730" spans="1:21" x14ac:dyDescent="0.3">
      <c r="A730" t="s">
        <v>1549</v>
      </c>
      <c r="B730" t="s">
        <v>895</v>
      </c>
      <c r="C730" t="s">
        <v>52</v>
      </c>
      <c r="D730" s="10">
        <v>41349</v>
      </c>
      <c r="E730" t="s">
        <v>115</v>
      </c>
      <c r="F730">
        <v>5</v>
      </c>
      <c r="G730" s="1">
        <v>75165</v>
      </c>
      <c r="H730" s="1">
        <v>6013.2</v>
      </c>
      <c r="I730" s="1">
        <v>9019.7999999999993</v>
      </c>
      <c r="J730" s="1">
        <v>8268.15</v>
      </c>
      <c r="K730" s="1">
        <v>23301.15</v>
      </c>
      <c r="L730" s="1">
        <v>22549.5</v>
      </c>
      <c r="M730" s="1">
        <f>SUM(Sueldos[[#This Row],[Salario Base]:[Bono General]])</f>
        <v>144316.79999999999</v>
      </c>
      <c r="N730" s="1">
        <f>SUMPRODUCT(Sueldos[[#This Row],[Salario Base]:[Bono General]]*Porcentajes[])</f>
        <v>5667.4409999999998</v>
      </c>
      <c r="O730" s="1">
        <f>Sueldos[[#This Row],[Aumento Mexicano]]*2</f>
        <v>11334.882</v>
      </c>
      <c r="P730" s="1">
        <f>IF(Sueldos[[#This Row],[Calificación]]&gt;=4,Sueldos[[#This Row],[Aumento Mexicano]]*2,0)</f>
        <v>11334.882</v>
      </c>
      <c r="Q730" s="1">
        <f>Sueldos[[#This Row],[Sueldo total]]*3</f>
        <v>432950.39999999997</v>
      </c>
      <c r="R730" s="9">
        <f>(43102-Sueldos[[#This Row],[Fecha de Contratación]])/365</f>
        <v>4.8027397260273972</v>
      </c>
      <c r="S730" s="1">
        <f>Sueldos[[#This Row],[Sueldo total]]/30</f>
        <v>4810.5599999999995</v>
      </c>
      <c r="T730" s="1">
        <f>Sueldos[[#This Row],[Salario diario]]*20*Sueldos[[#This Row],[dias del año]]</f>
        <v>462077.35232876701</v>
      </c>
      <c r="U730" s="1">
        <f>Sueldos[[#This Row],[3 meses de sueldo]]+Sueldos[[#This Row],[20 dias por año]]</f>
        <v>895027.75232876698</v>
      </c>
    </row>
    <row r="731" spans="1:21" x14ac:dyDescent="0.3">
      <c r="A731" t="s">
        <v>1550</v>
      </c>
      <c r="B731" t="s">
        <v>940</v>
      </c>
      <c r="C731" t="s">
        <v>29</v>
      </c>
      <c r="D731" s="10">
        <v>40507</v>
      </c>
      <c r="E731" t="s">
        <v>18</v>
      </c>
      <c r="F731">
        <v>3</v>
      </c>
      <c r="G731" s="1">
        <v>8766</v>
      </c>
      <c r="H731" s="1">
        <v>438.3</v>
      </c>
      <c r="I731" s="1">
        <v>964.26</v>
      </c>
      <c r="J731" s="1">
        <v>1314.8999999999999</v>
      </c>
      <c r="K731" s="1">
        <v>3155.7599999999998</v>
      </c>
      <c r="L731" s="1">
        <v>2629.7999999999997</v>
      </c>
      <c r="M731" s="1">
        <f>SUM(Sueldos[[#This Row],[Salario Base]:[Bono General]])</f>
        <v>17269.02</v>
      </c>
      <c r="N731" s="1">
        <f>SUMPRODUCT(Sueldos[[#This Row],[Salario Base]:[Bono General]]*Porcentajes[])</f>
        <v>672.35220000000004</v>
      </c>
      <c r="O731" s="1">
        <f>Sueldos[[#This Row],[Aumento Mexicano]]*2</f>
        <v>1344.7044000000001</v>
      </c>
      <c r="P731" s="1">
        <f>IF(Sueldos[[#This Row],[Calificación]]&gt;=4,Sueldos[[#This Row],[Aumento Mexicano]]*2,0)</f>
        <v>0</v>
      </c>
      <c r="Q731" s="1">
        <f>Sueldos[[#This Row],[Sueldo total]]*3</f>
        <v>51807.06</v>
      </c>
      <c r="R731" s="9">
        <f>(43102-Sueldos[[#This Row],[Fecha de Contratación]])/365</f>
        <v>7.1095890410958908</v>
      </c>
      <c r="S731" s="1">
        <f>Sueldos[[#This Row],[Sueldo total]]/30</f>
        <v>575.63400000000001</v>
      </c>
      <c r="T731" s="1">
        <f>Sueldos[[#This Row],[Salario diario]]*20*Sueldos[[#This Row],[dias del año]]</f>
        <v>81850.423561643838</v>
      </c>
      <c r="U731" s="1">
        <f>Sueldos[[#This Row],[3 meses de sueldo]]+Sueldos[[#This Row],[20 dias por año]]</f>
        <v>133657.48356164384</v>
      </c>
    </row>
    <row r="732" spans="1:21" x14ac:dyDescent="0.3">
      <c r="A732" t="s">
        <v>1551</v>
      </c>
      <c r="B732" t="s">
        <v>940</v>
      </c>
      <c r="C732" t="s">
        <v>160</v>
      </c>
      <c r="D732" s="10">
        <v>42035</v>
      </c>
      <c r="E732" t="s">
        <v>18</v>
      </c>
      <c r="F732">
        <v>3</v>
      </c>
      <c r="G732" s="1">
        <v>8852</v>
      </c>
      <c r="H732" s="1">
        <v>442.6</v>
      </c>
      <c r="I732" s="1">
        <v>973.72</v>
      </c>
      <c r="J732" s="1">
        <v>265.56</v>
      </c>
      <c r="K732" s="1">
        <v>2655.6</v>
      </c>
      <c r="L732" s="1">
        <v>3363.76</v>
      </c>
      <c r="M732" s="1">
        <f>SUM(Sueldos[[#This Row],[Salario Base]:[Bono General]])</f>
        <v>16553.239999999998</v>
      </c>
      <c r="N732" s="1">
        <f>SUMPRODUCT(Sueldos[[#This Row],[Salario Base]:[Bono General]]*Porcentajes[])</f>
        <v>659.47400000000005</v>
      </c>
      <c r="O732" s="1">
        <f>Sueldos[[#This Row],[Aumento Mexicano]]*2</f>
        <v>1318.9480000000001</v>
      </c>
      <c r="P732" s="1">
        <f>IF(Sueldos[[#This Row],[Calificación]]&gt;=4,Sueldos[[#This Row],[Aumento Mexicano]]*2,0)</f>
        <v>0</v>
      </c>
      <c r="Q732" s="1">
        <f>Sueldos[[#This Row],[Sueldo total]]*3</f>
        <v>49659.719999999994</v>
      </c>
      <c r="R732" s="9">
        <f>(43102-Sueldos[[#This Row],[Fecha de Contratación]])/365</f>
        <v>2.9232876712328766</v>
      </c>
      <c r="S732" s="1">
        <f>Sueldos[[#This Row],[Sueldo total]]/30</f>
        <v>551.77466666666658</v>
      </c>
      <c r="T732" s="1">
        <f>Sueldos[[#This Row],[Salario diario]]*20*Sueldos[[#This Row],[dias del año]]</f>
        <v>32259.921607305932</v>
      </c>
      <c r="U732" s="1">
        <f>Sueldos[[#This Row],[3 meses de sueldo]]+Sueldos[[#This Row],[20 dias por año]]</f>
        <v>81919.641607305923</v>
      </c>
    </row>
    <row r="733" spans="1:21" x14ac:dyDescent="0.3">
      <c r="A733" t="s">
        <v>1552</v>
      </c>
      <c r="B733" t="s">
        <v>880</v>
      </c>
      <c r="C733" t="s">
        <v>146</v>
      </c>
      <c r="D733" s="10">
        <v>41654</v>
      </c>
      <c r="E733" t="s">
        <v>15</v>
      </c>
      <c r="F733">
        <v>4</v>
      </c>
      <c r="G733" s="1">
        <v>31786.700000000004</v>
      </c>
      <c r="H733" s="1">
        <v>2542.9360000000006</v>
      </c>
      <c r="I733" s="1">
        <v>3496.5370000000007</v>
      </c>
      <c r="J733" s="1">
        <v>4450.1380000000008</v>
      </c>
      <c r="K733" s="1">
        <v>7946.6750000000011</v>
      </c>
      <c r="L733" s="1">
        <v>8900.2760000000017</v>
      </c>
      <c r="M733" s="1">
        <f>SUM(Sueldos[[#This Row],[Salario Base]:[Bono General]])</f>
        <v>59123.262000000017</v>
      </c>
      <c r="N733" s="1">
        <f>SUMPRODUCT(Sueldos[[#This Row],[Salario Base]:[Bono General]]*Porcentajes[])</f>
        <v>2329.9651100000005</v>
      </c>
      <c r="O733" s="1">
        <f>Sueldos[[#This Row],[Aumento Mexicano]]*2</f>
        <v>4659.9302200000011</v>
      </c>
      <c r="P733" s="1">
        <f>IF(Sueldos[[#This Row],[Calificación]]&gt;=4,Sueldos[[#This Row],[Aumento Mexicano]]*2,0)</f>
        <v>4659.9302200000011</v>
      </c>
      <c r="Q733" s="1">
        <f>Sueldos[[#This Row],[Sueldo total]]*3</f>
        <v>177369.78600000005</v>
      </c>
      <c r="R733" s="9">
        <f>(43102-Sueldos[[#This Row],[Fecha de Contratación]])/365</f>
        <v>3.967123287671233</v>
      </c>
      <c r="S733" s="1">
        <f>Sueldos[[#This Row],[Sueldo total]]/30</f>
        <v>1970.7754000000007</v>
      </c>
      <c r="T733" s="1">
        <f>Sueldos[[#This Row],[Salario diario]]*20*Sueldos[[#This Row],[dias del año]]</f>
        <v>156366.17968219184</v>
      </c>
      <c r="U733" s="1">
        <f>Sueldos[[#This Row],[3 meses de sueldo]]+Sueldos[[#This Row],[20 dias por año]]</f>
        <v>333735.96568219189</v>
      </c>
    </row>
    <row r="734" spans="1:21" x14ac:dyDescent="0.3">
      <c r="A734" t="s">
        <v>1553</v>
      </c>
      <c r="B734" t="s">
        <v>883</v>
      </c>
      <c r="C734" t="s">
        <v>312</v>
      </c>
      <c r="D734" s="10">
        <v>41704</v>
      </c>
      <c r="E734" t="s">
        <v>18</v>
      </c>
      <c r="F734">
        <v>2</v>
      </c>
      <c r="G734" s="1">
        <v>7488.9000000000005</v>
      </c>
      <c r="H734" s="1">
        <v>748.8900000000001</v>
      </c>
      <c r="I734" s="1">
        <v>449.334</v>
      </c>
      <c r="J734" s="1">
        <v>299.55600000000004</v>
      </c>
      <c r="K734" s="1">
        <v>2096.8920000000003</v>
      </c>
      <c r="L734" s="1">
        <v>2246.67</v>
      </c>
      <c r="M734" s="1">
        <f>SUM(Sueldos[[#This Row],[Salario Base]:[Bono General]])</f>
        <v>13330.242000000002</v>
      </c>
      <c r="N734" s="1">
        <f>SUMPRODUCT(Sueldos[[#This Row],[Salario Base]:[Bono General]]*Porcentajes[])</f>
        <v>522.72522000000004</v>
      </c>
      <c r="O734" s="1">
        <f>Sueldos[[#This Row],[Aumento Mexicano]]*2</f>
        <v>1045.4504400000001</v>
      </c>
      <c r="P734" s="1">
        <f>IF(Sueldos[[#This Row],[Calificación]]&gt;=4,Sueldos[[#This Row],[Aumento Mexicano]]*2,0)</f>
        <v>0</v>
      </c>
      <c r="Q734" s="1">
        <f>Sueldos[[#This Row],[Sueldo total]]*3</f>
        <v>39990.72600000001</v>
      </c>
      <c r="R734" s="9">
        <f>(43102-Sueldos[[#This Row],[Fecha de Contratación]])/365</f>
        <v>3.8301369863013699</v>
      </c>
      <c r="S734" s="1">
        <f>Sueldos[[#This Row],[Sueldo total]]/30</f>
        <v>444.34140000000008</v>
      </c>
      <c r="T734" s="1">
        <f>Sueldos[[#This Row],[Salario diario]]*20*Sueldos[[#This Row],[dias del año]]</f>
        <v>34037.768613698638</v>
      </c>
      <c r="U734" s="1">
        <f>Sueldos[[#This Row],[3 meses de sueldo]]+Sueldos[[#This Row],[20 dias por año]]</f>
        <v>74028.494613698655</v>
      </c>
    </row>
    <row r="735" spans="1:21" x14ac:dyDescent="0.3">
      <c r="A735" t="s">
        <v>1554</v>
      </c>
      <c r="B735" t="s">
        <v>883</v>
      </c>
      <c r="C735" t="s">
        <v>98</v>
      </c>
      <c r="D735" s="10">
        <v>41644</v>
      </c>
      <c r="E735" t="s">
        <v>27</v>
      </c>
      <c r="F735">
        <v>2</v>
      </c>
      <c r="G735" s="1">
        <v>13865.4</v>
      </c>
      <c r="H735" s="1">
        <v>1386.54</v>
      </c>
      <c r="I735" s="1">
        <v>1941.1560000000002</v>
      </c>
      <c r="J735" s="1">
        <v>415.96199999999999</v>
      </c>
      <c r="K735" s="1">
        <v>5546.16</v>
      </c>
      <c r="L735" s="1">
        <v>4991.5439999999999</v>
      </c>
      <c r="M735" s="1">
        <f>SUM(Sueldos[[#This Row],[Salario Base]:[Bono General]])</f>
        <v>28146.761999999995</v>
      </c>
      <c r="N735" s="1">
        <f>SUMPRODUCT(Sueldos[[#This Row],[Salario Base]:[Bono General]]*Porcentajes[])</f>
        <v>1113.3916199999999</v>
      </c>
      <c r="O735" s="1">
        <f>Sueldos[[#This Row],[Aumento Mexicano]]*2</f>
        <v>2226.7832399999998</v>
      </c>
      <c r="P735" s="1">
        <f>IF(Sueldos[[#This Row],[Calificación]]&gt;=4,Sueldos[[#This Row],[Aumento Mexicano]]*2,0)</f>
        <v>0</v>
      </c>
      <c r="Q735" s="1">
        <f>Sueldos[[#This Row],[Sueldo total]]*3</f>
        <v>84440.285999999993</v>
      </c>
      <c r="R735" s="9">
        <f>(43102-Sueldos[[#This Row],[Fecha de Contratación]])/365</f>
        <v>3.9945205479452053</v>
      </c>
      <c r="S735" s="1">
        <f>Sueldos[[#This Row],[Sueldo total]]/30</f>
        <v>938.22539999999981</v>
      </c>
      <c r="T735" s="1">
        <f>Sueldos[[#This Row],[Salario diario]]*20*Sueldos[[#This Row],[dias del año]]</f>
        <v>74955.212778082161</v>
      </c>
      <c r="U735" s="1">
        <f>Sueldos[[#This Row],[3 meses de sueldo]]+Sueldos[[#This Row],[20 dias por año]]</f>
        <v>159395.49877808214</v>
      </c>
    </row>
    <row r="736" spans="1:21" x14ac:dyDescent="0.3">
      <c r="A736" t="s">
        <v>1555</v>
      </c>
      <c r="B736" t="s">
        <v>880</v>
      </c>
      <c r="C736" t="s">
        <v>61</v>
      </c>
      <c r="D736" s="10">
        <v>40846</v>
      </c>
      <c r="E736" t="s">
        <v>18</v>
      </c>
      <c r="F736">
        <v>3</v>
      </c>
      <c r="G736" s="1">
        <v>12867</v>
      </c>
      <c r="H736" s="1">
        <v>1158.03</v>
      </c>
      <c r="I736" s="1">
        <v>514.68000000000006</v>
      </c>
      <c r="J736" s="1">
        <v>514.68000000000006</v>
      </c>
      <c r="K736" s="1">
        <v>4760.79</v>
      </c>
      <c r="L736" s="1">
        <v>5018.13</v>
      </c>
      <c r="M736" s="1">
        <f>SUM(Sueldos[[#This Row],[Salario Base]:[Bono General]])</f>
        <v>24833.31</v>
      </c>
      <c r="N736" s="1">
        <f>SUMPRODUCT(Sueldos[[#This Row],[Salario Base]:[Bono General]]*Porcentajes[])</f>
        <v>995.9058</v>
      </c>
      <c r="O736" s="1">
        <f>Sueldos[[#This Row],[Aumento Mexicano]]*2</f>
        <v>1991.8116</v>
      </c>
      <c r="P736" s="1">
        <f>IF(Sueldos[[#This Row],[Calificación]]&gt;=4,Sueldos[[#This Row],[Aumento Mexicano]]*2,0)</f>
        <v>0</v>
      </c>
      <c r="Q736" s="1">
        <f>Sueldos[[#This Row],[Sueldo total]]*3</f>
        <v>74499.930000000008</v>
      </c>
      <c r="R736" s="9">
        <f>(43102-Sueldos[[#This Row],[Fecha de Contratación]])/365</f>
        <v>6.1808219178082195</v>
      </c>
      <c r="S736" s="1">
        <f>Sueldos[[#This Row],[Sueldo total]]/30</f>
        <v>827.77700000000004</v>
      </c>
      <c r="T736" s="1">
        <f>Sueldos[[#This Row],[Salario diario]]*20*Sueldos[[#This Row],[dias del año]]</f>
        <v>102326.8444931507</v>
      </c>
      <c r="U736" s="1">
        <f>Sueldos[[#This Row],[3 meses de sueldo]]+Sueldos[[#This Row],[20 dias por año]]</f>
        <v>176826.7744931507</v>
      </c>
    </row>
    <row r="737" spans="1:21" x14ac:dyDescent="0.3">
      <c r="A737" t="s">
        <v>1556</v>
      </c>
      <c r="B737" t="s">
        <v>926</v>
      </c>
      <c r="C737" t="s">
        <v>248</v>
      </c>
      <c r="D737" s="10">
        <v>42200</v>
      </c>
      <c r="E737" t="s">
        <v>15</v>
      </c>
      <c r="F737">
        <v>4</v>
      </c>
      <c r="G737" s="1">
        <v>31857.100000000002</v>
      </c>
      <c r="H737" s="1">
        <v>1911.4260000000002</v>
      </c>
      <c r="I737" s="1">
        <v>2548.5680000000002</v>
      </c>
      <c r="J737" s="1">
        <v>2229.9970000000003</v>
      </c>
      <c r="K737" s="1">
        <v>10512.843000000001</v>
      </c>
      <c r="L737" s="1">
        <v>8282.8460000000014</v>
      </c>
      <c r="M737" s="1">
        <f>SUM(Sueldos[[#This Row],[Salario Base]:[Bono General]])</f>
        <v>57342.780000000013</v>
      </c>
      <c r="N737" s="1">
        <f>SUMPRODUCT(Sueldos[[#This Row],[Salario Base]:[Bono General]]*Porcentajes[])</f>
        <v>2179.0256399999998</v>
      </c>
      <c r="O737" s="1">
        <f>Sueldos[[#This Row],[Aumento Mexicano]]*2</f>
        <v>4358.0512799999997</v>
      </c>
      <c r="P737" s="1">
        <f>IF(Sueldos[[#This Row],[Calificación]]&gt;=4,Sueldos[[#This Row],[Aumento Mexicano]]*2,0)</f>
        <v>4358.0512799999997</v>
      </c>
      <c r="Q737" s="1">
        <f>Sueldos[[#This Row],[Sueldo total]]*3</f>
        <v>172028.34000000003</v>
      </c>
      <c r="R737" s="9">
        <f>(43102-Sueldos[[#This Row],[Fecha de Contratación]])/365</f>
        <v>2.4712328767123286</v>
      </c>
      <c r="S737" s="1">
        <f>Sueldos[[#This Row],[Sueldo total]]/30</f>
        <v>1911.4260000000004</v>
      </c>
      <c r="T737" s="1">
        <f>Sueldos[[#This Row],[Salario diario]]*20*Sueldos[[#This Row],[dias del año]]</f>
        <v>94471.575452054793</v>
      </c>
      <c r="U737" s="1">
        <f>Sueldos[[#This Row],[3 meses de sueldo]]+Sueldos[[#This Row],[20 dias por año]]</f>
        <v>266499.91545205482</v>
      </c>
    </row>
    <row r="738" spans="1:21" x14ac:dyDescent="0.3">
      <c r="A738" t="s">
        <v>1557</v>
      </c>
      <c r="B738" t="s">
        <v>883</v>
      </c>
      <c r="C738" t="s">
        <v>168</v>
      </c>
      <c r="D738" s="10">
        <v>41276</v>
      </c>
      <c r="E738" t="s">
        <v>18</v>
      </c>
      <c r="F738">
        <v>3</v>
      </c>
      <c r="G738" s="1">
        <v>13086</v>
      </c>
      <c r="H738" s="1">
        <v>785.16</v>
      </c>
      <c r="I738" s="1">
        <v>1832.0400000000002</v>
      </c>
      <c r="J738" s="1">
        <v>1439.46</v>
      </c>
      <c r="K738" s="1">
        <v>3533.2200000000003</v>
      </c>
      <c r="L738" s="1">
        <v>4972.68</v>
      </c>
      <c r="M738" s="1">
        <f>SUM(Sueldos[[#This Row],[Salario Base]:[Bono General]])</f>
        <v>25648.560000000001</v>
      </c>
      <c r="N738" s="1">
        <f>SUMPRODUCT(Sueldos[[#This Row],[Salario Base]:[Bono General]]*Porcentajes[])</f>
        <v>1039.0283999999999</v>
      </c>
      <c r="O738" s="1">
        <f>Sueldos[[#This Row],[Aumento Mexicano]]*2</f>
        <v>2078.0567999999998</v>
      </c>
      <c r="P738" s="1">
        <f>IF(Sueldos[[#This Row],[Calificación]]&gt;=4,Sueldos[[#This Row],[Aumento Mexicano]]*2,0)</f>
        <v>0</v>
      </c>
      <c r="Q738" s="1">
        <f>Sueldos[[#This Row],[Sueldo total]]*3</f>
        <v>76945.680000000008</v>
      </c>
      <c r="R738" s="9">
        <f>(43102-Sueldos[[#This Row],[Fecha de Contratación]])/365</f>
        <v>5.0027397260273974</v>
      </c>
      <c r="S738" s="1">
        <f>Sueldos[[#This Row],[Sueldo total]]/30</f>
        <v>854.952</v>
      </c>
      <c r="T738" s="1">
        <f>Sueldos[[#This Row],[Salario diario]]*20*Sueldos[[#This Row],[dias del año]]</f>
        <v>85542.046684931513</v>
      </c>
      <c r="U738" s="1">
        <f>Sueldos[[#This Row],[3 meses de sueldo]]+Sueldos[[#This Row],[20 dias por año]]</f>
        <v>162487.72668493152</v>
      </c>
    </row>
    <row r="739" spans="1:21" x14ac:dyDescent="0.3">
      <c r="A739" t="s">
        <v>1558</v>
      </c>
      <c r="B739" t="s">
        <v>880</v>
      </c>
      <c r="C739" t="s">
        <v>86</v>
      </c>
      <c r="D739" s="10">
        <v>40533</v>
      </c>
      <c r="E739" t="s">
        <v>18</v>
      </c>
      <c r="F739">
        <v>4</v>
      </c>
      <c r="G739" s="1">
        <v>12160.500000000002</v>
      </c>
      <c r="H739" s="1">
        <v>608.02500000000009</v>
      </c>
      <c r="I739" s="1">
        <v>364.81500000000005</v>
      </c>
      <c r="J739" s="1">
        <v>1094.4450000000002</v>
      </c>
      <c r="K739" s="1">
        <v>3769.7550000000006</v>
      </c>
      <c r="L739" s="1">
        <v>3040.1250000000005</v>
      </c>
      <c r="M739" s="1">
        <f>SUM(Sueldos[[#This Row],[Salario Base]:[Bono General]])</f>
        <v>21037.665000000001</v>
      </c>
      <c r="N739" s="1">
        <f>SUMPRODUCT(Sueldos[[#This Row],[Salario Base]:[Bono General]]*Porcentajes[])</f>
        <v>796.5127500000001</v>
      </c>
      <c r="O739" s="1">
        <f>Sueldos[[#This Row],[Aumento Mexicano]]*2</f>
        <v>1593.0255000000002</v>
      </c>
      <c r="P739" s="1">
        <f>IF(Sueldos[[#This Row],[Calificación]]&gt;=4,Sueldos[[#This Row],[Aumento Mexicano]]*2,0)</f>
        <v>1593.0255000000002</v>
      </c>
      <c r="Q739" s="1">
        <f>Sueldos[[#This Row],[Sueldo total]]*3</f>
        <v>63112.995000000003</v>
      </c>
      <c r="R739" s="9">
        <f>(43102-Sueldos[[#This Row],[Fecha de Contratación]])/365</f>
        <v>7.0383561643835613</v>
      </c>
      <c r="S739" s="1">
        <f>Sueldos[[#This Row],[Sueldo total]]/30</f>
        <v>701.25549999999998</v>
      </c>
      <c r="T739" s="1">
        <f>Sueldos[[#This Row],[Salario diario]]*20*Sueldos[[#This Row],[dias del año]]</f>
        <v>98713.719424657538</v>
      </c>
      <c r="U739" s="1">
        <f>Sueldos[[#This Row],[3 meses de sueldo]]+Sueldos[[#This Row],[20 dias por año]]</f>
        <v>161826.71442465755</v>
      </c>
    </row>
    <row r="740" spans="1:21" x14ac:dyDescent="0.3">
      <c r="A740" t="s">
        <v>1559</v>
      </c>
      <c r="B740" t="s">
        <v>883</v>
      </c>
      <c r="C740" t="s">
        <v>63</v>
      </c>
      <c r="D740" s="10">
        <v>42985</v>
      </c>
      <c r="E740" t="s">
        <v>15</v>
      </c>
      <c r="F740">
        <v>2</v>
      </c>
      <c r="G740" s="1">
        <v>28196.100000000002</v>
      </c>
      <c r="H740" s="1">
        <v>2255.6880000000001</v>
      </c>
      <c r="I740" s="1">
        <v>1691.7660000000001</v>
      </c>
      <c r="J740" s="1">
        <v>1691.7660000000001</v>
      </c>
      <c r="K740" s="1">
        <v>10714.518000000002</v>
      </c>
      <c r="L740" s="1">
        <v>9868.6350000000002</v>
      </c>
      <c r="M740" s="1">
        <f>SUM(Sueldos[[#This Row],[Salario Base]:[Bono General]])</f>
        <v>54418.473000000005</v>
      </c>
      <c r="N740" s="1">
        <f>SUMPRODUCT(Sueldos[[#This Row],[Salario Base]:[Bono General]]*Porcentajes[])</f>
        <v>2145.7232100000001</v>
      </c>
      <c r="O740" s="1">
        <f>Sueldos[[#This Row],[Aumento Mexicano]]*2</f>
        <v>4291.4464200000002</v>
      </c>
      <c r="P740" s="1">
        <f>IF(Sueldos[[#This Row],[Calificación]]&gt;=4,Sueldos[[#This Row],[Aumento Mexicano]]*2,0)</f>
        <v>0</v>
      </c>
      <c r="Q740" s="1">
        <f>Sueldos[[#This Row],[Sueldo total]]*3</f>
        <v>163255.41900000002</v>
      </c>
      <c r="R740" s="9">
        <f>(43102-Sueldos[[#This Row],[Fecha de Contratación]])/365</f>
        <v>0.32054794520547947</v>
      </c>
      <c r="S740" s="1">
        <f>Sueldos[[#This Row],[Sueldo total]]/30</f>
        <v>1813.9491000000003</v>
      </c>
      <c r="T740" s="1">
        <f>Sueldos[[#This Row],[Salario diario]]*20*Sueldos[[#This Row],[dias del año]]</f>
        <v>11629.153134246577</v>
      </c>
      <c r="U740" s="1">
        <f>Sueldos[[#This Row],[3 meses de sueldo]]+Sueldos[[#This Row],[20 dias por año]]</f>
        <v>174884.57213424661</v>
      </c>
    </row>
    <row r="741" spans="1:21" x14ac:dyDescent="0.3">
      <c r="A741" t="s">
        <v>1560</v>
      </c>
      <c r="B741" t="s">
        <v>880</v>
      </c>
      <c r="C741" t="s">
        <v>100</v>
      </c>
      <c r="D741" s="10">
        <v>42444</v>
      </c>
      <c r="E741" t="s">
        <v>27</v>
      </c>
      <c r="F741">
        <v>4</v>
      </c>
      <c r="G741" s="1">
        <v>24192.300000000003</v>
      </c>
      <c r="H741" s="1">
        <v>1935.3840000000002</v>
      </c>
      <c r="I741" s="1">
        <v>2903.076</v>
      </c>
      <c r="J741" s="1">
        <v>1451.538</v>
      </c>
      <c r="K741" s="1">
        <v>9193.0740000000005</v>
      </c>
      <c r="L741" s="1">
        <v>8709.228000000001</v>
      </c>
      <c r="M741" s="1">
        <f>SUM(Sueldos[[#This Row],[Salario Base]:[Bono General]])</f>
        <v>48384.600000000006</v>
      </c>
      <c r="N741" s="1">
        <f>SUMPRODUCT(Sueldos[[#This Row],[Salario Base]:[Bono General]]*Porcentajes[])</f>
        <v>1916.0301600000003</v>
      </c>
      <c r="O741" s="1">
        <f>Sueldos[[#This Row],[Aumento Mexicano]]*2</f>
        <v>3832.0603200000005</v>
      </c>
      <c r="P741" s="1">
        <f>IF(Sueldos[[#This Row],[Calificación]]&gt;=4,Sueldos[[#This Row],[Aumento Mexicano]]*2,0)</f>
        <v>3832.0603200000005</v>
      </c>
      <c r="Q741" s="1">
        <f>Sueldos[[#This Row],[Sueldo total]]*3</f>
        <v>145153.80000000002</v>
      </c>
      <c r="R741" s="9">
        <f>(43102-Sueldos[[#This Row],[Fecha de Contratación]])/365</f>
        <v>1.8027397260273972</v>
      </c>
      <c r="S741" s="1">
        <f>Sueldos[[#This Row],[Sueldo total]]/30</f>
        <v>1612.8200000000002</v>
      </c>
      <c r="T741" s="1">
        <f>Sueldos[[#This Row],[Salario diario]]*20*Sueldos[[#This Row],[dias del año]]</f>
        <v>58149.893698630134</v>
      </c>
      <c r="U741" s="1">
        <f>Sueldos[[#This Row],[3 meses de sueldo]]+Sueldos[[#This Row],[20 dias por año]]</f>
        <v>203303.69369863014</v>
      </c>
    </row>
    <row r="742" spans="1:21" x14ac:dyDescent="0.3">
      <c r="A742" t="s">
        <v>1156</v>
      </c>
      <c r="B742" t="s">
        <v>895</v>
      </c>
      <c r="C742" t="s">
        <v>363</v>
      </c>
      <c r="D742" s="10">
        <v>42304</v>
      </c>
      <c r="E742" t="s">
        <v>18</v>
      </c>
      <c r="F742">
        <v>3</v>
      </c>
      <c r="G742" s="1">
        <v>14498</v>
      </c>
      <c r="H742" s="1">
        <v>869.88</v>
      </c>
      <c r="I742" s="1">
        <v>724.90000000000009</v>
      </c>
      <c r="J742" s="1">
        <v>2029.7200000000003</v>
      </c>
      <c r="K742" s="1">
        <v>3914.46</v>
      </c>
      <c r="L742" s="1">
        <v>3914.46</v>
      </c>
      <c r="M742" s="1">
        <f>SUM(Sueldos[[#This Row],[Salario Base]:[Bono General]])</f>
        <v>25951.42</v>
      </c>
      <c r="N742" s="1">
        <f>SUMPRODUCT(Sueldos[[#This Row],[Salario Base]:[Bono General]]*Porcentajes[])</f>
        <v>1009.0608</v>
      </c>
      <c r="O742" s="1">
        <f>Sueldos[[#This Row],[Aumento Mexicano]]*2</f>
        <v>2018.1215999999999</v>
      </c>
      <c r="P742" s="1">
        <f>IF(Sueldos[[#This Row],[Calificación]]&gt;=4,Sueldos[[#This Row],[Aumento Mexicano]]*2,0)</f>
        <v>0</v>
      </c>
      <c r="Q742" s="1">
        <f>Sueldos[[#This Row],[Sueldo total]]*3</f>
        <v>77854.259999999995</v>
      </c>
      <c r="R742" s="9">
        <f>(43102-Sueldos[[#This Row],[Fecha de Contratación]])/365</f>
        <v>2.1863013698630138</v>
      </c>
      <c r="S742" s="1">
        <f>Sueldos[[#This Row],[Sueldo total]]/30</f>
        <v>865.04733333333331</v>
      </c>
      <c r="T742" s="1">
        <f>Sueldos[[#This Row],[Salario diario]]*20*Sueldos[[#This Row],[dias del año]]</f>
        <v>37825.083397260278</v>
      </c>
      <c r="U742" s="1">
        <f>Sueldos[[#This Row],[3 meses de sueldo]]+Sueldos[[#This Row],[20 dias por año]]</f>
        <v>115679.34339726027</v>
      </c>
    </row>
    <row r="743" spans="1:21" x14ac:dyDescent="0.3">
      <c r="A743" t="s">
        <v>1561</v>
      </c>
      <c r="B743" t="s">
        <v>940</v>
      </c>
      <c r="C743" t="s">
        <v>290</v>
      </c>
      <c r="D743" s="10">
        <v>42521</v>
      </c>
      <c r="E743" t="s">
        <v>27</v>
      </c>
      <c r="F743">
        <v>2</v>
      </c>
      <c r="G743" s="1">
        <v>14377.5</v>
      </c>
      <c r="H743" s="1">
        <v>1150.2</v>
      </c>
      <c r="I743" s="1">
        <v>1581.5250000000001</v>
      </c>
      <c r="J743" s="1">
        <v>1006.4250000000001</v>
      </c>
      <c r="K743" s="1">
        <v>5319.6750000000002</v>
      </c>
      <c r="L743" s="1">
        <v>4744.5749999999998</v>
      </c>
      <c r="M743" s="1">
        <f>SUM(Sueldos[[#This Row],[Salario Base]:[Bono General]])</f>
        <v>28179.9</v>
      </c>
      <c r="N743" s="1">
        <f>SUMPRODUCT(Sueldos[[#This Row],[Salario Base]:[Bono General]]*Porcentajes[])</f>
        <v>1105.6297499999998</v>
      </c>
      <c r="O743" s="1">
        <f>Sueldos[[#This Row],[Aumento Mexicano]]*2</f>
        <v>2211.2594999999997</v>
      </c>
      <c r="P743" s="1">
        <f>IF(Sueldos[[#This Row],[Calificación]]&gt;=4,Sueldos[[#This Row],[Aumento Mexicano]]*2,0)</f>
        <v>0</v>
      </c>
      <c r="Q743" s="1">
        <f>Sueldos[[#This Row],[Sueldo total]]*3</f>
        <v>84539.700000000012</v>
      </c>
      <c r="R743" s="9">
        <f>(43102-Sueldos[[#This Row],[Fecha de Contratación]])/365</f>
        <v>1.5917808219178082</v>
      </c>
      <c r="S743" s="1">
        <f>Sueldos[[#This Row],[Sueldo total]]/30</f>
        <v>939.33</v>
      </c>
      <c r="T743" s="1">
        <f>Sueldos[[#This Row],[Salario diario]]*20*Sueldos[[#This Row],[dias del año]]</f>
        <v>29904.149589041099</v>
      </c>
      <c r="U743" s="1">
        <f>Sueldos[[#This Row],[3 meses de sueldo]]+Sueldos[[#This Row],[20 dias por año]]</f>
        <v>114443.84958904111</v>
      </c>
    </row>
    <row r="744" spans="1:21" x14ac:dyDescent="0.3">
      <c r="A744" t="s">
        <v>1562</v>
      </c>
      <c r="B744" t="s">
        <v>880</v>
      </c>
      <c r="C744" t="s">
        <v>273</v>
      </c>
      <c r="D744" s="10">
        <v>40714</v>
      </c>
      <c r="E744" t="s">
        <v>27</v>
      </c>
      <c r="F744">
        <v>4</v>
      </c>
      <c r="G744" s="1">
        <v>22497.200000000001</v>
      </c>
      <c r="H744" s="1">
        <v>1574.8040000000001</v>
      </c>
      <c r="I744" s="1">
        <v>1349.8320000000001</v>
      </c>
      <c r="J744" s="1">
        <v>1799.7760000000001</v>
      </c>
      <c r="K744" s="1">
        <v>6524.1880000000001</v>
      </c>
      <c r="L744" s="1">
        <v>8998.880000000001</v>
      </c>
      <c r="M744" s="1">
        <f>SUM(Sueldos[[#This Row],[Salario Base]:[Bono General]])</f>
        <v>42744.680000000008</v>
      </c>
      <c r="N744" s="1">
        <f>SUMPRODUCT(Sueldos[[#This Row],[Salario Base]:[Bono General]]*Porcentajes[])</f>
        <v>1739.0335600000003</v>
      </c>
      <c r="O744" s="1">
        <f>Sueldos[[#This Row],[Aumento Mexicano]]*2</f>
        <v>3478.0671200000006</v>
      </c>
      <c r="P744" s="1">
        <f>IF(Sueldos[[#This Row],[Calificación]]&gt;=4,Sueldos[[#This Row],[Aumento Mexicano]]*2,0)</f>
        <v>3478.0671200000006</v>
      </c>
      <c r="Q744" s="1">
        <f>Sueldos[[#This Row],[Sueldo total]]*3</f>
        <v>128234.04000000002</v>
      </c>
      <c r="R744" s="9">
        <f>(43102-Sueldos[[#This Row],[Fecha de Contratación]])/365</f>
        <v>6.5424657534246577</v>
      </c>
      <c r="S744" s="1">
        <f>Sueldos[[#This Row],[Sueldo total]]/30</f>
        <v>1424.8226666666669</v>
      </c>
      <c r="T744" s="1">
        <f>Sueldos[[#This Row],[Salario diario]]*20*Sueldos[[#This Row],[dias del año]]</f>
        <v>186437.07002739731</v>
      </c>
      <c r="U744" s="1">
        <f>Sueldos[[#This Row],[3 meses de sueldo]]+Sueldos[[#This Row],[20 dias por año]]</f>
        <v>314671.11002739734</v>
      </c>
    </row>
    <row r="745" spans="1:21" x14ac:dyDescent="0.3">
      <c r="A745" t="s">
        <v>1563</v>
      </c>
      <c r="B745" t="s">
        <v>880</v>
      </c>
      <c r="C745" t="s">
        <v>127</v>
      </c>
      <c r="D745" s="10">
        <v>40795</v>
      </c>
      <c r="E745" t="s">
        <v>15</v>
      </c>
      <c r="F745">
        <v>2</v>
      </c>
      <c r="G745" s="1">
        <v>26116.2</v>
      </c>
      <c r="H745" s="1">
        <v>1305.8100000000002</v>
      </c>
      <c r="I745" s="1">
        <v>3133.944</v>
      </c>
      <c r="J745" s="1">
        <v>2089.2960000000003</v>
      </c>
      <c r="K745" s="1">
        <v>9140.67</v>
      </c>
      <c r="L745" s="1">
        <v>9401.8320000000003</v>
      </c>
      <c r="M745" s="1">
        <f>SUM(Sueldos[[#This Row],[Salario Base]:[Bono General]])</f>
        <v>51187.752</v>
      </c>
      <c r="N745" s="1">
        <f>SUMPRODUCT(Sueldos[[#This Row],[Salario Base]:[Bono General]]*Porcentajes[])</f>
        <v>2024.0055000000002</v>
      </c>
      <c r="O745" s="1">
        <f>Sueldos[[#This Row],[Aumento Mexicano]]*2</f>
        <v>4048.0110000000004</v>
      </c>
      <c r="P745" s="1">
        <f>IF(Sueldos[[#This Row],[Calificación]]&gt;=4,Sueldos[[#This Row],[Aumento Mexicano]]*2,0)</f>
        <v>0</v>
      </c>
      <c r="Q745" s="1">
        <f>Sueldos[[#This Row],[Sueldo total]]*3</f>
        <v>153563.25599999999</v>
      </c>
      <c r="R745" s="9">
        <f>(43102-Sueldos[[#This Row],[Fecha de Contratación]])/365</f>
        <v>6.3205479452054796</v>
      </c>
      <c r="S745" s="1">
        <f>Sueldos[[#This Row],[Sueldo total]]/30</f>
        <v>1706.2583999999999</v>
      </c>
      <c r="T745" s="1">
        <f>Sueldos[[#This Row],[Salario diario]]*20*Sueldos[[#This Row],[dias del año]]</f>
        <v>215689.76048219178</v>
      </c>
      <c r="U745" s="1">
        <f>Sueldos[[#This Row],[3 meses de sueldo]]+Sueldos[[#This Row],[20 dias por año]]</f>
        <v>369253.01648219174</v>
      </c>
    </row>
    <row r="746" spans="1:21" x14ac:dyDescent="0.3">
      <c r="A746" t="s">
        <v>1564</v>
      </c>
      <c r="B746" t="s">
        <v>883</v>
      </c>
      <c r="C746" t="s">
        <v>32</v>
      </c>
      <c r="D746" s="10">
        <v>41516</v>
      </c>
      <c r="E746" t="s">
        <v>18</v>
      </c>
      <c r="F746">
        <v>5</v>
      </c>
      <c r="G746" s="1">
        <v>15040</v>
      </c>
      <c r="H746" s="1">
        <v>1504</v>
      </c>
      <c r="I746" s="1">
        <v>451.2</v>
      </c>
      <c r="J746" s="1">
        <v>2256</v>
      </c>
      <c r="K746" s="1">
        <v>4963.2</v>
      </c>
      <c r="L746" s="1">
        <v>5564.8</v>
      </c>
      <c r="M746" s="1">
        <f>SUM(Sueldos[[#This Row],[Salario Base]:[Bono General]])</f>
        <v>29779.200000000001</v>
      </c>
      <c r="N746" s="1">
        <f>SUMPRODUCT(Sueldos[[#This Row],[Salario Base]:[Bono General]]*Porcentajes[])</f>
        <v>1210.72</v>
      </c>
      <c r="O746" s="1">
        <f>Sueldos[[#This Row],[Aumento Mexicano]]*2</f>
        <v>2421.44</v>
      </c>
      <c r="P746" s="1">
        <f>IF(Sueldos[[#This Row],[Calificación]]&gt;=4,Sueldos[[#This Row],[Aumento Mexicano]]*2,0)</f>
        <v>2421.44</v>
      </c>
      <c r="Q746" s="1">
        <f>Sueldos[[#This Row],[Sueldo total]]*3</f>
        <v>89337.600000000006</v>
      </c>
      <c r="R746" s="9">
        <f>(43102-Sueldos[[#This Row],[Fecha de Contratación]])/365</f>
        <v>4.3452054794520549</v>
      </c>
      <c r="S746" s="1">
        <f>Sueldos[[#This Row],[Sueldo total]]/30</f>
        <v>992.64</v>
      </c>
      <c r="T746" s="1">
        <f>Sueldos[[#This Row],[Salario diario]]*20*Sueldos[[#This Row],[dias del año]]</f>
        <v>86264.495342465758</v>
      </c>
      <c r="U746" s="1">
        <f>Sueldos[[#This Row],[3 meses de sueldo]]+Sueldos[[#This Row],[20 dias por año]]</f>
        <v>175602.09534246576</v>
      </c>
    </row>
    <row r="747" spans="1:21" x14ac:dyDescent="0.3">
      <c r="A747" t="s">
        <v>606</v>
      </c>
      <c r="B747" t="s">
        <v>883</v>
      </c>
      <c r="C747" t="s">
        <v>190</v>
      </c>
      <c r="D747" s="10">
        <v>42870</v>
      </c>
      <c r="E747" t="s">
        <v>53</v>
      </c>
      <c r="F747">
        <v>3</v>
      </c>
      <c r="G747" s="1">
        <v>66479</v>
      </c>
      <c r="H747" s="1">
        <v>3323.9500000000003</v>
      </c>
      <c r="I747" s="1">
        <v>3323.9500000000003</v>
      </c>
      <c r="J747" s="1">
        <v>9307.0600000000013</v>
      </c>
      <c r="K747" s="1">
        <v>22602.86</v>
      </c>
      <c r="L747" s="1">
        <v>19943.7</v>
      </c>
      <c r="M747" s="1">
        <f>SUM(Sueldos[[#This Row],[Salario Base]:[Bono General]])</f>
        <v>124980.51999999999</v>
      </c>
      <c r="N747" s="1">
        <f>SUMPRODUCT(Sueldos[[#This Row],[Salario Base]:[Bono General]]*Porcentajes[])</f>
        <v>4866.2628000000004</v>
      </c>
      <c r="O747" s="1">
        <f>Sueldos[[#This Row],[Aumento Mexicano]]*2</f>
        <v>9732.5256000000008</v>
      </c>
      <c r="P747" s="1">
        <f>IF(Sueldos[[#This Row],[Calificación]]&gt;=4,Sueldos[[#This Row],[Aumento Mexicano]]*2,0)</f>
        <v>0</v>
      </c>
      <c r="Q747" s="1">
        <f>Sueldos[[#This Row],[Sueldo total]]*3</f>
        <v>374941.55999999994</v>
      </c>
      <c r="R747" s="9">
        <f>(43102-Sueldos[[#This Row],[Fecha de Contratación]])/365</f>
        <v>0.63561643835616444</v>
      </c>
      <c r="S747" s="1">
        <f>Sueldos[[#This Row],[Sueldo total]]/30</f>
        <v>4166.0173333333332</v>
      </c>
      <c r="T747" s="1">
        <f>Sueldos[[#This Row],[Salario diario]]*20*Sueldos[[#This Row],[dias del año]]</f>
        <v>52959.781990867581</v>
      </c>
      <c r="U747" s="1">
        <f>Sueldos[[#This Row],[3 meses de sueldo]]+Sueldos[[#This Row],[20 dias por año]]</f>
        <v>427901.34199086751</v>
      </c>
    </row>
    <row r="748" spans="1:21" x14ac:dyDescent="0.3">
      <c r="A748" t="s">
        <v>1565</v>
      </c>
      <c r="B748" t="s">
        <v>909</v>
      </c>
      <c r="C748" t="s">
        <v>77</v>
      </c>
      <c r="D748" s="10">
        <v>42283</v>
      </c>
      <c r="E748" t="s">
        <v>15</v>
      </c>
      <c r="F748">
        <v>2</v>
      </c>
      <c r="G748" s="1">
        <v>26274.600000000002</v>
      </c>
      <c r="H748" s="1">
        <v>2101.9680000000003</v>
      </c>
      <c r="I748" s="1">
        <v>3678.4440000000009</v>
      </c>
      <c r="J748" s="1">
        <v>3678.4440000000009</v>
      </c>
      <c r="K748" s="1">
        <v>8670.6180000000004</v>
      </c>
      <c r="L748" s="1">
        <v>7094.1420000000007</v>
      </c>
      <c r="M748" s="1">
        <f>SUM(Sueldos[[#This Row],[Salario Base]:[Bono General]])</f>
        <v>51498.216000000008</v>
      </c>
      <c r="N748" s="1">
        <f>SUMPRODUCT(Sueldos[[#This Row],[Salario Base]:[Bono General]]*Porcentajes[])</f>
        <v>2002.1245200000001</v>
      </c>
      <c r="O748" s="1">
        <f>Sueldos[[#This Row],[Aumento Mexicano]]*2</f>
        <v>4004.2490400000002</v>
      </c>
      <c r="P748" s="1">
        <f>IF(Sueldos[[#This Row],[Calificación]]&gt;=4,Sueldos[[#This Row],[Aumento Mexicano]]*2,0)</f>
        <v>0</v>
      </c>
      <c r="Q748" s="1">
        <f>Sueldos[[#This Row],[Sueldo total]]*3</f>
        <v>154494.64800000002</v>
      </c>
      <c r="R748" s="9">
        <f>(43102-Sueldos[[#This Row],[Fecha de Contratación]])/365</f>
        <v>2.2438356164383562</v>
      </c>
      <c r="S748" s="1">
        <f>Sueldos[[#This Row],[Sueldo total]]/30</f>
        <v>1716.6072000000001</v>
      </c>
      <c r="T748" s="1">
        <f>Sueldos[[#This Row],[Salario diario]]*20*Sueldos[[#This Row],[dias del año]]</f>
        <v>77035.687495890408</v>
      </c>
      <c r="U748" s="1">
        <f>Sueldos[[#This Row],[3 meses de sueldo]]+Sueldos[[#This Row],[20 dias por año]]</f>
        <v>231530.33549589041</v>
      </c>
    </row>
    <row r="749" spans="1:21" x14ac:dyDescent="0.3">
      <c r="A749" t="s">
        <v>1566</v>
      </c>
      <c r="B749" t="s">
        <v>880</v>
      </c>
      <c r="C749" t="s">
        <v>323</v>
      </c>
      <c r="D749" s="10">
        <v>42909</v>
      </c>
      <c r="E749" t="s">
        <v>18</v>
      </c>
      <c r="F749">
        <v>4</v>
      </c>
      <c r="G749" s="1">
        <v>14203.2</v>
      </c>
      <c r="H749" s="1">
        <v>710.16000000000008</v>
      </c>
      <c r="I749" s="1">
        <v>852.19200000000001</v>
      </c>
      <c r="J749" s="1">
        <v>852.19200000000001</v>
      </c>
      <c r="K749" s="1">
        <v>4118.9279999999999</v>
      </c>
      <c r="L749" s="1">
        <v>5681.2800000000007</v>
      </c>
      <c r="M749" s="1">
        <f>SUM(Sueldos[[#This Row],[Salario Base]:[Bono General]])</f>
        <v>26417.951999999997</v>
      </c>
      <c r="N749" s="1">
        <f>SUMPRODUCT(Sueldos[[#This Row],[Salario Base]:[Bono General]]*Porcentajes[])</f>
        <v>1066.6603200000002</v>
      </c>
      <c r="O749" s="1">
        <f>Sueldos[[#This Row],[Aumento Mexicano]]*2</f>
        <v>2133.3206400000004</v>
      </c>
      <c r="P749" s="1">
        <f>IF(Sueldos[[#This Row],[Calificación]]&gt;=4,Sueldos[[#This Row],[Aumento Mexicano]]*2,0)</f>
        <v>2133.3206400000004</v>
      </c>
      <c r="Q749" s="1">
        <f>Sueldos[[#This Row],[Sueldo total]]*3</f>
        <v>79253.856</v>
      </c>
      <c r="R749" s="9">
        <f>(43102-Sueldos[[#This Row],[Fecha de Contratación]])/365</f>
        <v>0.52876712328767128</v>
      </c>
      <c r="S749" s="1">
        <f>Sueldos[[#This Row],[Sueldo total]]/30</f>
        <v>880.59839999999997</v>
      </c>
      <c r="T749" s="1">
        <f>Sueldos[[#This Row],[Salario diario]]*20*Sueldos[[#This Row],[dias del año]]</f>
        <v>9312.6296547945221</v>
      </c>
      <c r="U749" s="1">
        <f>Sueldos[[#This Row],[3 meses de sueldo]]+Sueldos[[#This Row],[20 dias por año]]</f>
        <v>88566.485654794524</v>
      </c>
    </row>
    <row r="750" spans="1:21" x14ac:dyDescent="0.3">
      <c r="A750" t="s">
        <v>672</v>
      </c>
      <c r="B750" t="s">
        <v>883</v>
      </c>
      <c r="C750" t="s">
        <v>48</v>
      </c>
      <c r="D750" s="10">
        <v>42537</v>
      </c>
      <c r="E750" t="s">
        <v>18</v>
      </c>
      <c r="F750">
        <v>3</v>
      </c>
      <c r="G750" s="1">
        <v>13216</v>
      </c>
      <c r="H750" s="1">
        <v>792.95999999999992</v>
      </c>
      <c r="I750" s="1">
        <v>1850.2400000000002</v>
      </c>
      <c r="J750" s="1">
        <v>925.12000000000012</v>
      </c>
      <c r="K750" s="1">
        <v>3568.32</v>
      </c>
      <c r="L750" s="1">
        <v>3964.7999999999997</v>
      </c>
      <c r="M750" s="1">
        <f>SUM(Sueldos[[#This Row],[Salario Base]:[Bono General]])</f>
        <v>24317.439999999999</v>
      </c>
      <c r="N750" s="1">
        <f>SUMPRODUCT(Sueldos[[#This Row],[Salario Base]:[Bono General]]*Porcentajes[])</f>
        <v>948.90879999999993</v>
      </c>
      <c r="O750" s="1">
        <f>Sueldos[[#This Row],[Aumento Mexicano]]*2</f>
        <v>1897.8175999999999</v>
      </c>
      <c r="P750" s="1">
        <f>IF(Sueldos[[#This Row],[Calificación]]&gt;=4,Sueldos[[#This Row],[Aumento Mexicano]]*2,0)</f>
        <v>0</v>
      </c>
      <c r="Q750" s="1">
        <f>Sueldos[[#This Row],[Sueldo total]]*3</f>
        <v>72952.319999999992</v>
      </c>
      <c r="R750" s="9">
        <f>(43102-Sueldos[[#This Row],[Fecha de Contratación]])/365</f>
        <v>1.547945205479452</v>
      </c>
      <c r="S750" s="1">
        <f>Sueldos[[#This Row],[Sueldo total]]/30</f>
        <v>810.5813333333333</v>
      </c>
      <c r="T750" s="1">
        <f>Sueldos[[#This Row],[Salario diario]]*20*Sueldos[[#This Row],[dias del año]]</f>
        <v>25094.709771689497</v>
      </c>
      <c r="U750" s="1">
        <f>Sueldos[[#This Row],[3 meses de sueldo]]+Sueldos[[#This Row],[20 dias por año]]</f>
        <v>98047.029771689486</v>
      </c>
    </row>
    <row r="751" spans="1:21" x14ac:dyDescent="0.3">
      <c r="A751" t="s">
        <v>1567</v>
      </c>
      <c r="B751" t="s">
        <v>895</v>
      </c>
      <c r="C751" t="s">
        <v>440</v>
      </c>
      <c r="D751" s="10">
        <v>42548</v>
      </c>
      <c r="E751" t="s">
        <v>18</v>
      </c>
      <c r="F751">
        <v>3</v>
      </c>
      <c r="G751" s="1">
        <v>9563</v>
      </c>
      <c r="H751" s="1">
        <v>669.41000000000008</v>
      </c>
      <c r="I751" s="1">
        <v>1338.8200000000002</v>
      </c>
      <c r="J751" s="1">
        <v>382.52</v>
      </c>
      <c r="K751" s="1">
        <v>2677.6400000000003</v>
      </c>
      <c r="L751" s="1">
        <v>3538.31</v>
      </c>
      <c r="M751" s="1">
        <f>SUM(Sueldos[[#This Row],[Salario Base]:[Bono General]])</f>
        <v>18169.7</v>
      </c>
      <c r="N751" s="1">
        <f>SUMPRODUCT(Sueldos[[#This Row],[Salario Base]:[Bono General]]*Porcentajes[])</f>
        <v>727.74429999999995</v>
      </c>
      <c r="O751" s="1">
        <f>Sueldos[[#This Row],[Aumento Mexicano]]*2</f>
        <v>1455.4885999999999</v>
      </c>
      <c r="P751" s="1">
        <f>IF(Sueldos[[#This Row],[Calificación]]&gt;=4,Sueldos[[#This Row],[Aumento Mexicano]]*2,0)</f>
        <v>0</v>
      </c>
      <c r="Q751" s="1">
        <f>Sueldos[[#This Row],[Sueldo total]]*3</f>
        <v>54509.100000000006</v>
      </c>
      <c r="R751" s="9">
        <f>(43102-Sueldos[[#This Row],[Fecha de Contratación]])/365</f>
        <v>1.5178082191780822</v>
      </c>
      <c r="S751" s="1">
        <f>Sueldos[[#This Row],[Sueldo total]]/30</f>
        <v>605.65666666666664</v>
      </c>
      <c r="T751" s="1">
        <f>Sueldos[[#This Row],[Salario diario]]*20*Sueldos[[#This Row],[dias del año]]</f>
        <v>18385.413333333334</v>
      </c>
      <c r="U751" s="1">
        <f>Sueldos[[#This Row],[3 meses de sueldo]]+Sueldos[[#This Row],[20 dias por año]]</f>
        <v>72894.513333333336</v>
      </c>
    </row>
    <row r="752" spans="1:21" x14ac:dyDescent="0.3">
      <c r="A752" t="s">
        <v>1568</v>
      </c>
      <c r="B752" t="s">
        <v>883</v>
      </c>
      <c r="C752" t="s">
        <v>77</v>
      </c>
      <c r="D752" s="10">
        <v>42392</v>
      </c>
      <c r="E752" t="s">
        <v>18</v>
      </c>
      <c r="F752">
        <v>2</v>
      </c>
      <c r="G752" s="1">
        <v>9697.5</v>
      </c>
      <c r="H752" s="1">
        <v>678.82500000000005</v>
      </c>
      <c r="I752" s="1">
        <v>872.77499999999998</v>
      </c>
      <c r="J752" s="1">
        <v>290.92500000000001</v>
      </c>
      <c r="K752" s="1">
        <v>3006.2249999999999</v>
      </c>
      <c r="L752" s="1">
        <v>3006.2249999999999</v>
      </c>
      <c r="M752" s="1">
        <f>SUM(Sueldos[[#This Row],[Salario Base]:[Bono General]])</f>
        <v>17552.474999999999</v>
      </c>
      <c r="N752" s="1">
        <f>SUMPRODUCT(Sueldos[[#This Row],[Salario Base]:[Bono General]]*Porcentajes[])</f>
        <v>681.73424999999997</v>
      </c>
      <c r="O752" s="1">
        <f>Sueldos[[#This Row],[Aumento Mexicano]]*2</f>
        <v>1363.4684999999999</v>
      </c>
      <c r="P752" s="1">
        <f>IF(Sueldos[[#This Row],[Calificación]]&gt;=4,Sueldos[[#This Row],[Aumento Mexicano]]*2,0)</f>
        <v>0</v>
      </c>
      <c r="Q752" s="1">
        <f>Sueldos[[#This Row],[Sueldo total]]*3</f>
        <v>52657.424999999996</v>
      </c>
      <c r="R752" s="9">
        <f>(43102-Sueldos[[#This Row],[Fecha de Contratación]])/365</f>
        <v>1.9452054794520548</v>
      </c>
      <c r="S752" s="1">
        <f>Sueldos[[#This Row],[Sueldo total]]/30</f>
        <v>585.08249999999998</v>
      </c>
      <c r="T752" s="1">
        <f>Sueldos[[#This Row],[Salario diario]]*20*Sueldos[[#This Row],[dias del año]]</f>
        <v>22762.113698630135</v>
      </c>
      <c r="U752" s="1">
        <f>Sueldos[[#This Row],[3 meses de sueldo]]+Sueldos[[#This Row],[20 dias por año]]</f>
        <v>75419.538698630131</v>
      </c>
    </row>
    <row r="753" spans="1:21" x14ac:dyDescent="0.3">
      <c r="A753" t="s">
        <v>1569</v>
      </c>
      <c r="B753" t="s">
        <v>898</v>
      </c>
      <c r="C753" t="s">
        <v>198</v>
      </c>
      <c r="D753" s="10">
        <v>41625</v>
      </c>
      <c r="E753" t="s">
        <v>18</v>
      </c>
      <c r="F753">
        <v>4</v>
      </c>
      <c r="G753" s="1">
        <v>15820.2</v>
      </c>
      <c r="H753" s="1">
        <v>1423.818</v>
      </c>
      <c r="I753" s="1">
        <v>632.80799999999999</v>
      </c>
      <c r="J753" s="1">
        <v>2373.0300000000002</v>
      </c>
      <c r="K753" s="1">
        <v>4587.8580000000002</v>
      </c>
      <c r="L753" s="1">
        <v>4113.2520000000004</v>
      </c>
      <c r="M753" s="1">
        <f>SUM(Sueldos[[#This Row],[Salario Base]:[Bono General]])</f>
        <v>28950.966</v>
      </c>
      <c r="N753" s="1">
        <f>SUMPRODUCT(Sueldos[[#This Row],[Salario Base]:[Bono General]]*Porcentajes[])</f>
        <v>1129.5622800000001</v>
      </c>
      <c r="O753" s="1">
        <f>Sueldos[[#This Row],[Aumento Mexicano]]*2</f>
        <v>2259.1245600000002</v>
      </c>
      <c r="P753" s="1">
        <f>IF(Sueldos[[#This Row],[Calificación]]&gt;=4,Sueldos[[#This Row],[Aumento Mexicano]]*2,0)</f>
        <v>2259.1245600000002</v>
      </c>
      <c r="Q753" s="1">
        <f>Sueldos[[#This Row],[Sueldo total]]*3</f>
        <v>86852.898000000001</v>
      </c>
      <c r="R753" s="9">
        <f>(43102-Sueldos[[#This Row],[Fecha de Contratación]])/365</f>
        <v>4.0465753424657533</v>
      </c>
      <c r="S753" s="1">
        <f>Sueldos[[#This Row],[Sueldo total]]/30</f>
        <v>965.03219999999999</v>
      </c>
      <c r="T753" s="1">
        <f>Sueldos[[#This Row],[Salario diario]]*20*Sueldos[[#This Row],[dias del año]]</f>
        <v>78101.510104109591</v>
      </c>
      <c r="U753" s="1">
        <f>Sueldos[[#This Row],[3 meses de sueldo]]+Sueldos[[#This Row],[20 dias por año]]</f>
        <v>164954.40810410958</v>
      </c>
    </row>
    <row r="754" spans="1:21" x14ac:dyDescent="0.3">
      <c r="A754" t="s">
        <v>1570</v>
      </c>
      <c r="B754" t="s">
        <v>909</v>
      </c>
      <c r="C754" t="s">
        <v>157</v>
      </c>
      <c r="D754" s="10">
        <v>42012</v>
      </c>
      <c r="E754" t="s">
        <v>18</v>
      </c>
      <c r="F754">
        <v>3</v>
      </c>
      <c r="G754" s="1">
        <v>10431</v>
      </c>
      <c r="H754" s="1">
        <v>625.86</v>
      </c>
      <c r="I754" s="1">
        <v>1251.72</v>
      </c>
      <c r="J754" s="1">
        <v>1356.03</v>
      </c>
      <c r="K754" s="1">
        <v>4172.4000000000005</v>
      </c>
      <c r="L754" s="1">
        <v>3442.23</v>
      </c>
      <c r="M754" s="1">
        <f>SUM(Sueldos[[#This Row],[Salario Base]:[Bono General]])</f>
        <v>21279.24</v>
      </c>
      <c r="N754" s="1">
        <f>SUMPRODUCT(Sueldos[[#This Row],[Salario Base]:[Bono General]]*Porcentajes[])</f>
        <v>834.48</v>
      </c>
      <c r="O754" s="1">
        <f>Sueldos[[#This Row],[Aumento Mexicano]]*2</f>
        <v>1668.96</v>
      </c>
      <c r="P754" s="1">
        <f>IF(Sueldos[[#This Row],[Calificación]]&gt;=4,Sueldos[[#This Row],[Aumento Mexicano]]*2,0)</f>
        <v>0</v>
      </c>
      <c r="Q754" s="1">
        <f>Sueldos[[#This Row],[Sueldo total]]*3</f>
        <v>63837.72</v>
      </c>
      <c r="R754" s="9">
        <f>(43102-Sueldos[[#This Row],[Fecha de Contratación]])/365</f>
        <v>2.9863013698630136</v>
      </c>
      <c r="S754" s="1">
        <f>Sueldos[[#This Row],[Sueldo total]]/30</f>
        <v>709.30800000000011</v>
      </c>
      <c r="T754" s="1">
        <f>Sueldos[[#This Row],[Salario diario]]*20*Sueldos[[#This Row],[dias del año]]</f>
        <v>42364.149041095894</v>
      </c>
      <c r="U754" s="1">
        <f>Sueldos[[#This Row],[3 meses de sueldo]]+Sueldos[[#This Row],[20 dias por año]]</f>
        <v>106201.8690410959</v>
      </c>
    </row>
    <row r="755" spans="1:21" x14ac:dyDescent="0.3">
      <c r="A755" t="s">
        <v>1571</v>
      </c>
      <c r="B755" t="s">
        <v>940</v>
      </c>
      <c r="C755" t="s">
        <v>221</v>
      </c>
      <c r="D755" s="10">
        <v>42145</v>
      </c>
      <c r="E755" t="s">
        <v>27</v>
      </c>
      <c r="F755">
        <v>2</v>
      </c>
      <c r="G755" s="1">
        <v>19074.600000000002</v>
      </c>
      <c r="H755" s="1">
        <v>953.73000000000013</v>
      </c>
      <c r="I755" s="1">
        <v>2861.19</v>
      </c>
      <c r="J755" s="1">
        <v>2861.19</v>
      </c>
      <c r="K755" s="1">
        <v>7439.094000000001</v>
      </c>
      <c r="L755" s="1">
        <v>7629.8400000000011</v>
      </c>
      <c r="M755" s="1">
        <f>SUM(Sueldos[[#This Row],[Salario Base]:[Bono General]])</f>
        <v>40819.644000000008</v>
      </c>
      <c r="N755" s="1">
        <f>SUMPRODUCT(Sueldos[[#This Row],[Salario Base]:[Bono General]]*Porcentajes[])</f>
        <v>1644.2305200000001</v>
      </c>
      <c r="O755" s="1">
        <f>Sueldos[[#This Row],[Aumento Mexicano]]*2</f>
        <v>3288.4610400000001</v>
      </c>
      <c r="P755" s="1">
        <f>IF(Sueldos[[#This Row],[Calificación]]&gt;=4,Sueldos[[#This Row],[Aumento Mexicano]]*2,0)</f>
        <v>0</v>
      </c>
      <c r="Q755" s="1">
        <f>Sueldos[[#This Row],[Sueldo total]]*3</f>
        <v>122458.93200000003</v>
      </c>
      <c r="R755" s="9">
        <f>(43102-Sueldos[[#This Row],[Fecha de Contratación]])/365</f>
        <v>2.6219178082191781</v>
      </c>
      <c r="S755" s="1">
        <f>Sueldos[[#This Row],[Sueldo total]]/30</f>
        <v>1360.6548000000003</v>
      </c>
      <c r="T755" s="1">
        <f>Sueldos[[#This Row],[Salario diario]]*20*Sueldos[[#This Row],[dias del año]]</f>
        <v>71350.501019178089</v>
      </c>
      <c r="U755" s="1">
        <f>Sueldos[[#This Row],[3 meses de sueldo]]+Sueldos[[#This Row],[20 dias por año]]</f>
        <v>193809.4330191781</v>
      </c>
    </row>
    <row r="756" spans="1:21" x14ac:dyDescent="0.3">
      <c r="A756" t="s">
        <v>777</v>
      </c>
      <c r="B756" t="s">
        <v>1087</v>
      </c>
      <c r="C756" t="s">
        <v>363</v>
      </c>
      <c r="D756" s="10">
        <v>41452</v>
      </c>
      <c r="E756" t="s">
        <v>15</v>
      </c>
      <c r="F756">
        <v>4</v>
      </c>
      <c r="G756" s="1">
        <v>28064.300000000003</v>
      </c>
      <c r="H756" s="1">
        <v>1683.8580000000002</v>
      </c>
      <c r="I756" s="1">
        <v>3367.7160000000003</v>
      </c>
      <c r="J756" s="1">
        <v>280.64300000000003</v>
      </c>
      <c r="K756" s="1">
        <v>7577.3610000000017</v>
      </c>
      <c r="L756" s="1">
        <v>10945.077000000001</v>
      </c>
      <c r="M756" s="1">
        <f>SUM(Sueldos[[#This Row],[Salario Base]:[Bono General]])</f>
        <v>51918.955000000016</v>
      </c>
      <c r="N756" s="1">
        <f>SUMPRODUCT(Sueldos[[#This Row],[Salario Base]:[Bono General]]*Porcentajes[])</f>
        <v>2085.17749</v>
      </c>
      <c r="O756" s="1">
        <f>Sueldos[[#This Row],[Aumento Mexicano]]*2</f>
        <v>4170.3549800000001</v>
      </c>
      <c r="P756" s="1">
        <f>IF(Sueldos[[#This Row],[Calificación]]&gt;=4,Sueldos[[#This Row],[Aumento Mexicano]]*2,0)</f>
        <v>4170.3549800000001</v>
      </c>
      <c r="Q756" s="1">
        <f>Sueldos[[#This Row],[Sueldo total]]*3</f>
        <v>155756.86500000005</v>
      </c>
      <c r="R756" s="9">
        <f>(43102-Sueldos[[#This Row],[Fecha de Contratación]])/365</f>
        <v>4.5205479452054798</v>
      </c>
      <c r="S756" s="1">
        <f>Sueldos[[#This Row],[Sueldo total]]/30</f>
        <v>1730.6318333333338</v>
      </c>
      <c r="T756" s="1">
        <f>Sueldos[[#This Row],[Salario diario]]*20*Sueldos[[#This Row],[dias del año]]</f>
        <v>156468.08356164387</v>
      </c>
      <c r="U756" s="1">
        <f>Sueldos[[#This Row],[3 meses de sueldo]]+Sueldos[[#This Row],[20 dias por año]]</f>
        <v>312224.94856164395</v>
      </c>
    </row>
    <row r="757" spans="1:21" x14ac:dyDescent="0.3">
      <c r="A757" t="s">
        <v>1572</v>
      </c>
      <c r="B757" t="s">
        <v>883</v>
      </c>
      <c r="C757" t="s">
        <v>86</v>
      </c>
      <c r="D757" s="10">
        <v>42847</v>
      </c>
      <c r="E757" t="s">
        <v>27</v>
      </c>
      <c r="F757">
        <v>4</v>
      </c>
      <c r="G757" s="1">
        <v>21627.100000000002</v>
      </c>
      <c r="H757" s="1">
        <v>1946.4390000000001</v>
      </c>
      <c r="I757" s="1">
        <v>2162.7100000000005</v>
      </c>
      <c r="J757" s="1">
        <v>3244.0650000000001</v>
      </c>
      <c r="K757" s="1">
        <v>8650.840000000002</v>
      </c>
      <c r="L757" s="1">
        <v>5839.3170000000009</v>
      </c>
      <c r="M757" s="1">
        <f>SUM(Sueldos[[#This Row],[Salario Base]:[Bono General]])</f>
        <v>43470.471000000005</v>
      </c>
      <c r="N757" s="1">
        <f>SUMPRODUCT(Sueldos[[#This Row],[Salario Base]:[Bono General]]*Porcentajes[])</f>
        <v>1682.5883800000001</v>
      </c>
      <c r="O757" s="1">
        <f>Sueldos[[#This Row],[Aumento Mexicano]]*2</f>
        <v>3365.1767600000003</v>
      </c>
      <c r="P757" s="1">
        <f>IF(Sueldos[[#This Row],[Calificación]]&gt;=4,Sueldos[[#This Row],[Aumento Mexicano]]*2,0)</f>
        <v>3365.1767600000003</v>
      </c>
      <c r="Q757" s="1">
        <f>Sueldos[[#This Row],[Sueldo total]]*3</f>
        <v>130411.41300000002</v>
      </c>
      <c r="R757" s="9">
        <f>(43102-Sueldos[[#This Row],[Fecha de Contratación]])/365</f>
        <v>0.69863013698630139</v>
      </c>
      <c r="S757" s="1">
        <f>Sueldos[[#This Row],[Sueldo total]]/30</f>
        <v>1449.0157000000002</v>
      </c>
      <c r="T757" s="1">
        <f>Sueldos[[#This Row],[Salario diario]]*20*Sueldos[[#This Row],[dias del año]]</f>
        <v>20246.520739726031</v>
      </c>
      <c r="U757" s="1">
        <f>Sueldos[[#This Row],[3 meses de sueldo]]+Sueldos[[#This Row],[20 dias por año]]</f>
        <v>150657.93373972605</v>
      </c>
    </row>
    <row r="758" spans="1:21" x14ac:dyDescent="0.3">
      <c r="A758" t="s">
        <v>453</v>
      </c>
      <c r="B758" t="s">
        <v>898</v>
      </c>
      <c r="C758" t="s">
        <v>449</v>
      </c>
      <c r="D758" s="10">
        <v>40600</v>
      </c>
      <c r="E758" t="s">
        <v>115</v>
      </c>
      <c r="F758">
        <v>3</v>
      </c>
      <c r="G758" s="1">
        <v>51885</v>
      </c>
      <c r="H758" s="1">
        <v>5188.5</v>
      </c>
      <c r="I758" s="1">
        <v>6745.05</v>
      </c>
      <c r="J758" s="1">
        <v>5188.5</v>
      </c>
      <c r="K758" s="1">
        <v>18678.599999999999</v>
      </c>
      <c r="L758" s="1">
        <v>16603.2</v>
      </c>
      <c r="M758" s="1">
        <f>SUM(Sueldos[[#This Row],[Salario Base]:[Bono General]])</f>
        <v>104288.84999999999</v>
      </c>
      <c r="N758" s="1">
        <f>SUMPRODUCT(Sueldos[[#This Row],[Salario Base]:[Bono General]]*Porcentajes[])</f>
        <v>4119.6689999999999</v>
      </c>
      <c r="O758" s="1">
        <f>Sueldos[[#This Row],[Aumento Mexicano]]*2</f>
        <v>8239.3379999999997</v>
      </c>
      <c r="P758" s="1">
        <f>IF(Sueldos[[#This Row],[Calificación]]&gt;=4,Sueldos[[#This Row],[Aumento Mexicano]]*2,0)</f>
        <v>0</v>
      </c>
      <c r="Q758" s="1">
        <f>Sueldos[[#This Row],[Sueldo total]]*3</f>
        <v>312866.55</v>
      </c>
      <c r="R758" s="9">
        <f>(43102-Sueldos[[#This Row],[Fecha de Contratación]])/365</f>
        <v>6.8547945205479452</v>
      </c>
      <c r="S758" s="1">
        <f>Sueldos[[#This Row],[Sueldo total]]/30</f>
        <v>3476.2949999999996</v>
      </c>
      <c r="T758" s="1">
        <f>Sueldos[[#This Row],[Salario diario]]*20*Sueldos[[#This Row],[dias del año]]</f>
        <v>476585.75835616433</v>
      </c>
      <c r="U758" s="1">
        <f>Sueldos[[#This Row],[3 meses de sueldo]]+Sueldos[[#This Row],[20 dias por año]]</f>
        <v>789452.30835616426</v>
      </c>
    </row>
    <row r="759" spans="1:21" x14ac:dyDescent="0.3">
      <c r="A759" t="s">
        <v>1573</v>
      </c>
      <c r="B759" t="s">
        <v>883</v>
      </c>
      <c r="C759" t="s">
        <v>79</v>
      </c>
      <c r="D759" s="10">
        <v>41293</v>
      </c>
      <c r="E759" t="s">
        <v>27</v>
      </c>
      <c r="F759">
        <v>3</v>
      </c>
      <c r="G759" s="1">
        <v>20517</v>
      </c>
      <c r="H759" s="1">
        <v>1846.53</v>
      </c>
      <c r="I759" s="1">
        <v>205.17000000000002</v>
      </c>
      <c r="J759" s="1">
        <v>2872.38</v>
      </c>
      <c r="K759" s="1">
        <v>7591.29</v>
      </c>
      <c r="L759" s="1">
        <v>6360.2699999999995</v>
      </c>
      <c r="M759" s="1">
        <f>SUM(Sueldos[[#This Row],[Salario Base]:[Bono General]])</f>
        <v>39392.639999999992</v>
      </c>
      <c r="N759" s="1">
        <f>SUMPRODUCT(Sueldos[[#This Row],[Salario Base]:[Bono General]]*Porcentajes[])</f>
        <v>1551.0852000000002</v>
      </c>
      <c r="O759" s="1">
        <f>Sueldos[[#This Row],[Aumento Mexicano]]*2</f>
        <v>3102.1704000000004</v>
      </c>
      <c r="P759" s="1">
        <f>IF(Sueldos[[#This Row],[Calificación]]&gt;=4,Sueldos[[#This Row],[Aumento Mexicano]]*2,0)</f>
        <v>0</v>
      </c>
      <c r="Q759" s="1">
        <f>Sueldos[[#This Row],[Sueldo total]]*3</f>
        <v>118177.91999999998</v>
      </c>
      <c r="R759" s="9">
        <f>(43102-Sueldos[[#This Row],[Fecha de Contratación]])/365</f>
        <v>4.956164383561644</v>
      </c>
      <c r="S759" s="1">
        <f>Sueldos[[#This Row],[Sueldo total]]/30</f>
        <v>1313.0879999999997</v>
      </c>
      <c r="T759" s="1">
        <f>Sueldos[[#This Row],[Salario diario]]*20*Sueldos[[#This Row],[dias del año]]</f>
        <v>130157.59956164382</v>
      </c>
      <c r="U759" s="1">
        <f>Sueldos[[#This Row],[3 meses de sueldo]]+Sueldos[[#This Row],[20 dias por año]]</f>
        <v>248335.5195616438</v>
      </c>
    </row>
    <row r="760" spans="1:21" x14ac:dyDescent="0.3">
      <c r="A760" t="s">
        <v>1574</v>
      </c>
      <c r="B760" t="s">
        <v>880</v>
      </c>
      <c r="C760" t="s">
        <v>273</v>
      </c>
      <c r="D760" s="10">
        <v>42393</v>
      </c>
      <c r="E760" t="s">
        <v>15</v>
      </c>
      <c r="F760">
        <v>2</v>
      </c>
      <c r="G760" s="1">
        <v>28360.799999999999</v>
      </c>
      <c r="H760" s="1">
        <v>2268.864</v>
      </c>
      <c r="I760" s="1">
        <v>850.82399999999996</v>
      </c>
      <c r="J760" s="1">
        <v>4254.12</v>
      </c>
      <c r="K760" s="1">
        <v>11060.712</v>
      </c>
      <c r="L760" s="1">
        <v>9926.2799999999988</v>
      </c>
      <c r="M760" s="1">
        <f>SUM(Sueldos[[#This Row],[Salario Base]:[Bono General]])</f>
        <v>56721.599999999999</v>
      </c>
      <c r="N760" s="1">
        <f>SUMPRODUCT(Sueldos[[#This Row],[Salario Base]:[Bono General]]*Porcentajes[])</f>
        <v>2260.3557599999999</v>
      </c>
      <c r="O760" s="1">
        <f>Sueldos[[#This Row],[Aumento Mexicano]]*2</f>
        <v>4520.7115199999998</v>
      </c>
      <c r="P760" s="1">
        <f>IF(Sueldos[[#This Row],[Calificación]]&gt;=4,Sueldos[[#This Row],[Aumento Mexicano]]*2,0)</f>
        <v>0</v>
      </c>
      <c r="Q760" s="1">
        <f>Sueldos[[#This Row],[Sueldo total]]*3</f>
        <v>170164.8</v>
      </c>
      <c r="R760" s="9">
        <f>(43102-Sueldos[[#This Row],[Fecha de Contratación]])/365</f>
        <v>1.9424657534246574</v>
      </c>
      <c r="S760" s="1">
        <f>Sueldos[[#This Row],[Sueldo total]]/30</f>
        <v>1890.72</v>
      </c>
      <c r="T760" s="1">
        <f>Sueldos[[#This Row],[Salario diario]]*20*Sueldos[[#This Row],[dias del año]]</f>
        <v>73453.176986301376</v>
      </c>
      <c r="U760" s="1">
        <f>Sueldos[[#This Row],[3 meses de sueldo]]+Sueldos[[#This Row],[20 dias por año]]</f>
        <v>243617.97698630136</v>
      </c>
    </row>
    <row r="761" spans="1:21" x14ac:dyDescent="0.3">
      <c r="A761" t="s">
        <v>1575</v>
      </c>
      <c r="B761" t="s">
        <v>898</v>
      </c>
      <c r="C761" t="s">
        <v>69</v>
      </c>
      <c r="D761" s="10">
        <v>42362</v>
      </c>
      <c r="E761" t="s">
        <v>18</v>
      </c>
      <c r="F761">
        <v>4</v>
      </c>
      <c r="G761" s="1">
        <v>10359.800000000001</v>
      </c>
      <c r="H761" s="1">
        <v>621.58800000000008</v>
      </c>
      <c r="I761" s="1">
        <v>932.38200000000006</v>
      </c>
      <c r="J761" s="1">
        <v>207.19600000000003</v>
      </c>
      <c r="K761" s="1">
        <v>3833.1260000000002</v>
      </c>
      <c r="L761" s="1">
        <v>3315.1360000000004</v>
      </c>
      <c r="M761" s="1">
        <f>SUM(Sueldos[[#This Row],[Salario Base]:[Bono General]])</f>
        <v>19269.228000000003</v>
      </c>
      <c r="N761" s="1">
        <f>SUMPRODUCT(Sueldos[[#This Row],[Salario Base]:[Bono General]]*Porcentajes[])</f>
        <v>742.79766000000006</v>
      </c>
      <c r="O761" s="1">
        <f>Sueldos[[#This Row],[Aumento Mexicano]]*2</f>
        <v>1485.5953200000001</v>
      </c>
      <c r="P761" s="1">
        <f>IF(Sueldos[[#This Row],[Calificación]]&gt;=4,Sueldos[[#This Row],[Aumento Mexicano]]*2,0)</f>
        <v>1485.5953200000001</v>
      </c>
      <c r="Q761" s="1">
        <f>Sueldos[[#This Row],[Sueldo total]]*3</f>
        <v>57807.684000000008</v>
      </c>
      <c r="R761" s="9">
        <f>(43102-Sueldos[[#This Row],[Fecha de Contratación]])/365</f>
        <v>2.0273972602739727</v>
      </c>
      <c r="S761" s="1">
        <f>Sueldos[[#This Row],[Sueldo total]]/30</f>
        <v>642.30760000000009</v>
      </c>
      <c r="T761" s="1">
        <f>Sueldos[[#This Row],[Salario diario]]*20*Sueldos[[#This Row],[dias del año]]</f>
        <v>26044.253369863018</v>
      </c>
      <c r="U761" s="1">
        <f>Sueldos[[#This Row],[3 meses de sueldo]]+Sueldos[[#This Row],[20 dias por año]]</f>
        <v>83851.937369863022</v>
      </c>
    </row>
    <row r="762" spans="1:21" x14ac:dyDescent="0.3">
      <c r="A762" t="s">
        <v>1576</v>
      </c>
      <c r="B762" t="s">
        <v>880</v>
      </c>
      <c r="C762" t="s">
        <v>57</v>
      </c>
      <c r="D762" s="10">
        <v>42564</v>
      </c>
      <c r="E762" t="s">
        <v>27</v>
      </c>
      <c r="F762">
        <v>3</v>
      </c>
      <c r="G762" s="1">
        <v>14585</v>
      </c>
      <c r="H762" s="1">
        <v>1312.6499999999999</v>
      </c>
      <c r="I762" s="1">
        <v>291.7</v>
      </c>
      <c r="J762" s="1">
        <v>291.7</v>
      </c>
      <c r="K762" s="1">
        <v>4958.9000000000005</v>
      </c>
      <c r="L762" s="1">
        <v>4667.2</v>
      </c>
      <c r="M762" s="1">
        <f>SUM(Sueldos[[#This Row],[Salario Base]:[Bono General]])</f>
        <v>26107.15</v>
      </c>
      <c r="N762" s="1">
        <f>SUMPRODUCT(Sueldos[[#This Row],[Salario Base]:[Bono General]]*Porcentajes[])</f>
        <v>1018.0330000000001</v>
      </c>
      <c r="O762" s="1">
        <f>Sueldos[[#This Row],[Aumento Mexicano]]*2</f>
        <v>2036.0660000000003</v>
      </c>
      <c r="P762" s="1">
        <f>IF(Sueldos[[#This Row],[Calificación]]&gt;=4,Sueldos[[#This Row],[Aumento Mexicano]]*2,0)</f>
        <v>0</v>
      </c>
      <c r="Q762" s="1">
        <f>Sueldos[[#This Row],[Sueldo total]]*3</f>
        <v>78321.450000000012</v>
      </c>
      <c r="R762" s="9">
        <f>(43102-Sueldos[[#This Row],[Fecha de Contratación]])/365</f>
        <v>1.473972602739726</v>
      </c>
      <c r="S762" s="1">
        <f>Sueldos[[#This Row],[Sueldo total]]/30</f>
        <v>870.23833333333334</v>
      </c>
      <c r="T762" s="1">
        <f>Sueldos[[#This Row],[Salario diario]]*20*Sueldos[[#This Row],[dias del año]]</f>
        <v>25654.149223744291</v>
      </c>
      <c r="U762" s="1">
        <f>Sueldos[[#This Row],[3 meses de sueldo]]+Sueldos[[#This Row],[20 dias por año]]</f>
        <v>103975.5992237443</v>
      </c>
    </row>
    <row r="763" spans="1:21" x14ac:dyDescent="0.3">
      <c r="A763" t="s">
        <v>1577</v>
      </c>
      <c r="B763" t="s">
        <v>880</v>
      </c>
      <c r="C763" t="s">
        <v>411</v>
      </c>
      <c r="D763" s="10">
        <v>41523</v>
      </c>
      <c r="E763" t="s">
        <v>18</v>
      </c>
      <c r="F763">
        <v>3</v>
      </c>
      <c r="G763" s="1">
        <v>13098</v>
      </c>
      <c r="H763" s="1">
        <v>785.88</v>
      </c>
      <c r="I763" s="1">
        <v>1571.76</v>
      </c>
      <c r="J763" s="1">
        <v>785.88</v>
      </c>
      <c r="K763" s="1">
        <v>4846.26</v>
      </c>
      <c r="L763" s="1">
        <v>4584.2999999999993</v>
      </c>
      <c r="M763" s="1">
        <f>SUM(Sueldos[[#This Row],[Salario Base]:[Bono General]])</f>
        <v>25672.079999999998</v>
      </c>
      <c r="N763" s="1">
        <f>SUMPRODUCT(Sueldos[[#This Row],[Salario Base]:[Bono General]]*Porcentajes[])</f>
        <v>1008.5459999999999</v>
      </c>
      <c r="O763" s="1">
        <f>Sueldos[[#This Row],[Aumento Mexicano]]*2</f>
        <v>2017.0919999999999</v>
      </c>
      <c r="P763" s="1">
        <f>IF(Sueldos[[#This Row],[Calificación]]&gt;=4,Sueldos[[#This Row],[Aumento Mexicano]]*2,0)</f>
        <v>0</v>
      </c>
      <c r="Q763" s="1">
        <f>Sueldos[[#This Row],[Sueldo total]]*3</f>
        <v>77016.239999999991</v>
      </c>
      <c r="R763" s="9">
        <f>(43102-Sueldos[[#This Row],[Fecha de Contratación]])/365</f>
        <v>4.3260273972602743</v>
      </c>
      <c r="S763" s="1">
        <f>Sueldos[[#This Row],[Sueldo total]]/30</f>
        <v>855.73599999999999</v>
      </c>
      <c r="T763" s="1">
        <f>Sueldos[[#This Row],[Salario diario]]*20*Sueldos[[#This Row],[dias del año]]</f>
        <v>74038.74761643837</v>
      </c>
      <c r="U763" s="1">
        <f>Sueldos[[#This Row],[3 meses de sueldo]]+Sueldos[[#This Row],[20 dias por año]]</f>
        <v>151054.98761643836</v>
      </c>
    </row>
    <row r="764" spans="1:21" x14ac:dyDescent="0.3">
      <c r="A764" t="s">
        <v>1578</v>
      </c>
      <c r="B764" t="s">
        <v>898</v>
      </c>
      <c r="C764" t="s">
        <v>107</v>
      </c>
      <c r="D764" s="10">
        <v>41934</v>
      </c>
      <c r="E764" t="s">
        <v>50</v>
      </c>
      <c r="F764">
        <v>2</v>
      </c>
      <c r="G764" s="1">
        <v>35075.700000000004</v>
      </c>
      <c r="H764" s="1">
        <v>2104.5420000000004</v>
      </c>
      <c r="I764" s="1">
        <v>1052.2710000000002</v>
      </c>
      <c r="J764" s="1">
        <v>2455.2990000000004</v>
      </c>
      <c r="K764" s="1">
        <v>11925.738000000003</v>
      </c>
      <c r="L764" s="1">
        <v>13679.523000000003</v>
      </c>
      <c r="M764" s="1">
        <f>SUM(Sueldos[[#This Row],[Salario Base]:[Bono General]])</f>
        <v>66293.073000000019</v>
      </c>
      <c r="N764" s="1">
        <f>SUMPRODUCT(Sueldos[[#This Row],[Salario Base]:[Bono General]]*Porcentajes[])</f>
        <v>2658.7380600000006</v>
      </c>
      <c r="O764" s="1">
        <f>Sueldos[[#This Row],[Aumento Mexicano]]*2</f>
        <v>5317.4761200000012</v>
      </c>
      <c r="P764" s="1">
        <f>IF(Sueldos[[#This Row],[Calificación]]&gt;=4,Sueldos[[#This Row],[Aumento Mexicano]]*2,0)</f>
        <v>0</v>
      </c>
      <c r="Q764" s="1">
        <f>Sueldos[[#This Row],[Sueldo total]]*3</f>
        <v>198879.21900000004</v>
      </c>
      <c r="R764" s="9">
        <f>(43102-Sueldos[[#This Row],[Fecha de Contratación]])/365</f>
        <v>3.2</v>
      </c>
      <c r="S764" s="1">
        <f>Sueldos[[#This Row],[Sueldo total]]/30</f>
        <v>2209.7691000000004</v>
      </c>
      <c r="T764" s="1">
        <f>Sueldos[[#This Row],[Salario diario]]*20*Sueldos[[#This Row],[dias del año]]</f>
        <v>141425.22240000006</v>
      </c>
      <c r="U764" s="1">
        <f>Sueldos[[#This Row],[3 meses de sueldo]]+Sueldos[[#This Row],[20 dias por año]]</f>
        <v>340304.44140000013</v>
      </c>
    </row>
    <row r="765" spans="1:21" x14ac:dyDescent="0.3">
      <c r="A765" t="s">
        <v>1579</v>
      </c>
      <c r="B765" t="s">
        <v>898</v>
      </c>
      <c r="C765" t="s">
        <v>117</v>
      </c>
      <c r="D765" s="10">
        <v>42781</v>
      </c>
      <c r="E765" t="s">
        <v>15</v>
      </c>
      <c r="F765">
        <v>4</v>
      </c>
      <c r="G765" s="1">
        <v>29266.600000000002</v>
      </c>
      <c r="H765" s="1">
        <v>2341.3280000000004</v>
      </c>
      <c r="I765" s="1">
        <v>4389.99</v>
      </c>
      <c r="J765" s="1">
        <v>2048.6620000000003</v>
      </c>
      <c r="K765" s="1">
        <v>11121.308000000001</v>
      </c>
      <c r="L765" s="1">
        <v>9950.6440000000021</v>
      </c>
      <c r="M765" s="1">
        <f>SUM(Sueldos[[#This Row],[Salario Base]:[Bono General]])</f>
        <v>59118.532000000007</v>
      </c>
      <c r="N765" s="1">
        <f>SUMPRODUCT(Sueldos[[#This Row],[Salario Base]:[Bono General]]*Porcentajes[])</f>
        <v>2326.6947</v>
      </c>
      <c r="O765" s="1">
        <f>Sueldos[[#This Row],[Aumento Mexicano]]*2</f>
        <v>4653.3894</v>
      </c>
      <c r="P765" s="1">
        <f>IF(Sueldos[[#This Row],[Calificación]]&gt;=4,Sueldos[[#This Row],[Aumento Mexicano]]*2,0)</f>
        <v>4653.3894</v>
      </c>
      <c r="Q765" s="1">
        <f>Sueldos[[#This Row],[Sueldo total]]*3</f>
        <v>177355.59600000002</v>
      </c>
      <c r="R765" s="9">
        <f>(43102-Sueldos[[#This Row],[Fecha de Contratación]])/365</f>
        <v>0.8794520547945206</v>
      </c>
      <c r="S765" s="1">
        <f>Sueldos[[#This Row],[Sueldo total]]/30</f>
        <v>1970.6177333333335</v>
      </c>
      <c r="T765" s="1">
        <f>Sueldos[[#This Row],[Salario diario]]*20*Sueldos[[#This Row],[dias del año]]</f>
        <v>34661.276295890413</v>
      </c>
      <c r="U765" s="1">
        <f>Sueldos[[#This Row],[3 meses de sueldo]]+Sueldos[[#This Row],[20 dias por año]]</f>
        <v>212016.87229589044</v>
      </c>
    </row>
    <row r="766" spans="1:21" x14ac:dyDescent="0.3">
      <c r="A766" t="s">
        <v>164</v>
      </c>
      <c r="B766" t="s">
        <v>883</v>
      </c>
      <c r="C766" t="s">
        <v>440</v>
      </c>
      <c r="D766" s="10">
        <v>40781</v>
      </c>
      <c r="E766" t="s">
        <v>27</v>
      </c>
      <c r="F766">
        <v>1</v>
      </c>
      <c r="G766" s="1">
        <v>14519.25</v>
      </c>
      <c r="H766" s="1">
        <v>1306.7324999999998</v>
      </c>
      <c r="I766" s="1">
        <v>1451.9250000000002</v>
      </c>
      <c r="J766" s="1">
        <v>580.77</v>
      </c>
      <c r="K766" s="1">
        <v>4355.7749999999996</v>
      </c>
      <c r="L766" s="1">
        <v>3775.0050000000001</v>
      </c>
      <c r="M766" s="1">
        <f>SUM(Sueldos[[#This Row],[Salario Base]:[Bono General]])</f>
        <v>25989.4575</v>
      </c>
      <c r="N766" s="1">
        <f>SUMPRODUCT(Sueldos[[#This Row],[Salario Base]:[Bono General]]*Porcentajes[])</f>
        <v>996.02054999999996</v>
      </c>
      <c r="O766" s="1">
        <f>Sueldos[[#This Row],[Aumento Mexicano]]*2</f>
        <v>1992.0410999999999</v>
      </c>
      <c r="P766" s="1">
        <f>IF(Sueldos[[#This Row],[Calificación]]&gt;=4,Sueldos[[#This Row],[Aumento Mexicano]]*2,0)</f>
        <v>0</v>
      </c>
      <c r="Q766" s="1">
        <f>Sueldos[[#This Row],[Sueldo total]]*3</f>
        <v>77968.372499999998</v>
      </c>
      <c r="R766" s="9">
        <f>(43102-Sueldos[[#This Row],[Fecha de Contratación]])/365</f>
        <v>6.3589041095890408</v>
      </c>
      <c r="S766" s="1">
        <f>Sueldos[[#This Row],[Sueldo total]]/30</f>
        <v>866.31524999999999</v>
      </c>
      <c r="T766" s="1">
        <f>Sueldos[[#This Row],[Salario diario]]*20*Sueldos[[#This Row],[dias del año]]</f>
        <v>110176.31206849315</v>
      </c>
      <c r="U766" s="1">
        <f>Sueldos[[#This Row],[3 meses de sueldo]]+Sueldos[[#This Row],[20 dias por año]]</f>
        <v>188144.68456849316</v>
      </c>
    </row>
    <row r="767" spans="1:21" x14ac:dyDescent="0.3">
      <c r="A767" t="s">
        <v>1580</v>
      </c>
      <c r="B767" t="s">
        <v>883</v>
      </c>
      <c r="C767" t="s">
        <v>237</v>
      </c>
      <c r="D767" s="10">
        <v>41965</v>
      </c>
      <c r="E767" t="s">
        <v>27</v>
      </c>
      <c r="F767">
        <v>4</v>
      </c>
      <c r="G767" s="1">
        <v>23651.100000000002</v>
      </c>
      <c r="H767" s="1">
        <v>2128.5990000000002</v>
      </c>
      <c r="I767" s="1">
        <v>473.02200000000005</v>
      </c>
      <c r="J767" s="1">
        <v>2365.11</v>
      </c>
      <c r="K767" s="1">
        <v>7568.3520000000008</v>
      </c>
      <c r="L767" s="1">
        <v>6385.7970000000014</v>
      </c>
      <c r="M767" s="1">
        <f>SUM(Sueldos[[#This Row],[Salario Base]:[Bono General]])</f>
        <v>42571.98</v>
      </c>
      <c r="N767" s="1">
        <f>SUMPRODUCT(Sueldos[[#This Row],[Salario Base]:[Bono General]]*Porcentajes[])</f>
        <v>1648.4816700000001</v>
      </c>
      <c r="O767" s="1">
        <f>Sueldos[[#This Row],[Aumento Mexicano]]*2</f>
        <v>3296.9633400000002</v>
      </c>
      <c r="P767" s="1">
        <f>IF(Sueldos[[#This Row],[Calificación]]&gt;=4,Sueldos[[#This Row],[Aumento Mexicano]]*2,0)</f>
        <v>3296.9633400000002</v>
      </c>
      <c r="Q767" s="1">
        <f>Sueldos[[#This Row],[Sueldo total]]*3</f>
        <v>127715.94</v>
      </c>
      <c r="R767" s="9">
        <f>(43102-Sueldos[[#This Row],[Fecha de Contratación]])/365</f>
        <v>3.1150684931506851</v>
      </c>
      <c r="S767" s="1">
        <f>Sueldos[[#This Row],[Sueldo total]]/30</f>
        <v>1419.066</v>
      </c>
      <c r="T767" s="1">
        <f>Sueldos[[#This Row],[Salario diario]]*20*Sueldos[[#This Row],[dias del año]]</f>
        <v>88409.755726027404</v>
      </c>
      <c r="U767" s="1">
        <f>Sueldos[[#This Row],[3 meses de sueldo]]+Sueldos[[#This Row],[20 dias por año]]</f>
        <v>216125.69572602742</v>
      </c>
    </row>
    <row r="768" spans="1:21" x14ac:dyDescent="0.3">
      <c r="A768" t="s">
        <v>1581</v>
      </c>
      <c r="B768" t="s">
        <v>898</v>
      </c>
      <c r="C768" t="s">
        <v>253</v>
      </c>
      <c r="D768" s="10">
        <v>42592</v>
      </c>
      <c r="E768" t="s">
        <v>18</v>
      </c>
      <c r="F768">
        <v>4</v>
      </c>
      <c r="G768" s="1">
        <v>11842.6</v>
      </c>
      <c r="H768" s="1">
        <v>592.13</v>
      </c>
      <c r="I768" s="1">
        <v>1184.26</v>
      </c>
      <c r="J768" s="1">
        <v>1657.9640000000002</v>
      </c>
      <c r="K768" s="1">
        <v>3671.2060000000001</v>
      </c>
      <c r="L768" s="1">
        <v>4026.4840000000004</v>
      </c>
      <c r="M768" s="1">
        <f>SUM(Sueldos[[#This Row],[Salario Base]:[Bono General]])</f>
        <v>22974.644</v>
      </c>
      <c r="N768" s="1">
        <f>SUMPRODUCT(Sueldos[[#This Row],[Salario Base]:[Bono General]]*Porcentajes[])</f>
        <v>913.06446000000005</v>
      </c>
      <c r="O768" s="1">
        <f>Sueldos[[#This Row],[Aumento Mexicano]]*2</f>
        <v>1826.1289200000001</v>
      </c>
      <c r="P768" s="1">
        <f>IF(Sueldos[[#This Row],[Calificación]]&gt;=4,Sueldos[[#This Row],[Aumento Mexicano]]*2,0)</f>
        <v>1826.1289200000001</v>
      </c>
      <c r="Q768" s="1">
        <f>Sueldos[[#This Row],[Sueldo total]]*3</f>
        <v>68923.932000000001</v>
      </c>
      <c r="R768" s="9">
        <f>(43102-Sueldos[[#This Row],[Fecha de Contratación]])/365</f>
        <v>1.3972602739726028</v>
      </c>
      <c r="S768" s="1">
        <f>Sueldos[[#This Row],[Sueldo total]]/30</f>
        <v>765.82146666666665</v>
      </c>
      <c r="T768" s="1">
        <f>Sueldos[[#This Row],[Salario diario]]*20*Sueldos[[#This Row],[dias del año]]</f>
        <v>21401.038246575343</v>
      </c>
      <c r="U768" s="1">
        <f>Sueldos[[#This Row],[3 meses de sueldo]]+Sueldos[[#This Row],[20 dias por año]]</f>
        <v>90324.970246575336</v>
      </c>
    </row>
    <row r="769" spans="1:21" x14ac:dyDescent="0.3">
      <c r="A769" t="s">
        <v>1582</v>
      </c>
      <c r="B769" t="s">
        <v>883</v>
      </c>
      <c r="C769" t="s">
        <v>180</v>
      </c>
      <c r="D769" s="10">
        <v>42447</v>
      </c>
      <c r="E769" t="s">
        <v>18</v>
      </c>
      <c r="F769">
        <v>2</v>
      </c>
      <c r="G769" s="1">
        <v>10874.7</v>
      </c>
      <c r="H769" s="1">
        <v>761.22900000000016</v>
      </c>
      <c r="I769" s="1">
        <v>652.48199999999997</v>
      </c>
      <c r="J769" s="1">
        <v>1413.7110000000002</v>
      </c>
      <c r="K769" s="1">
        <v>3697.3980000000006</v>
      </c>
      <c r="L769" s="1">
        <v>2936.1690000000003</v>
      </c>
      <c r="M769" s="1">
        <f>SUM(Sueldos[[#This Row],[Salario Base]:[Bono General]])</f>
        <v>20335.689000000002</v>
      </c>
      <c r="N769" s="1">
        <f>SUMPRODUCT(Sueldos[[#This Row],[Salario Base]:[Bono General]]*Porcentajes[])</f>
        <v>785.15334000000007</v>
      </c>
      <c r="O769" s="1">
        <f>Sueldos[[#This Row],[Aumento Mexicano]]*2</f>
        <v>1570.3066800000001</v>
      </c>
      <c r="P769" s="1">
        <f>IF(Sueldos[[#This Row],[Calificación]]&gt;=4,Sueldos[[#This Row],[Aumento Mexicano]]*2,0)</f>
        <v>0</v>
      </c>
      <c r="Q769" s="1">
        <f>Sueldos[[#This Row],[Sueldo total]]*3</f>
        <v>61007.06700000001</v>
      </c>
      <c r="R769" s="9">
        <f>(43102-Sueldos[[#This Row],[Fecha de Contratación]])/365</f>
        <v>1.7945205479452055</v>
      </c>
      <c r="S769" s="1">
        <f>Sueldos[[#This Row],[Sueldo total]]/30</f>
        <v>677.85630000000003</v>
      </c>
      <c r="T769" s="1">
        <f>Sueldos[[#This Row],[Salario diario]]*20*Sueldos[[#This Row],[dias del año]]</f>
        <v>24328.541178082192</v>
      </c>
      <c r="U769" s="1">
        <f>Sueldos[[#This Row],[3 meses de sueldo]]+Sueldos[[#This Row],[20 dias por año]]</f>
        <v>85335.608178082199</v>
      </c>
    </row>
    <row r="770" spans="1:21" x14ac:dyDescent="0.3">
      <c r="A770" t="s">
        <v>1583</v>
      </c>
      <c r="B770" t="s">
        <v>880</v>
      </c>
      <c r="C770" t="s">
        <v>69</v>
      </c>
      <c r="D770" s="10">
        <v>42829</v>
      </c>
      <c r="E770" t="s">
        <v>18</v>
      </c>
      <c r="F770">
        <v>4</v>
      </c>
      <c r="G770" s="1">
        <v>14194.400000000001</v>
      </c>
      <c r="H770" s="1">
        <v>851.6640000000001</v>
      </c>
      <c r="I770" s="1">
        <v>567.77600000000007</v>
      </c>
      <c r="J770" s="1">
        <v>1987.2160000000003</v>
      </c>
      <c r="K770" s="1">
        <v>4684.152000000001</v>
      </c>
      <c r="L770" s="1">
        <v>3548.6000000000004</v>
      </c>
      <c r="M770" s="1">
        <f>SUM(Sueldos[[#This Row],[Salario Base]:[Bono General]])</f>
        <v>25833.808000000005</v>
      </c>
      <c r="N770" s="1">
        <f>SUMPRODUCT(Sueldos[[#This Row],[Salario Base]:[Bono General]]*Porcentajes[])</f>
        <v>987.93024000000025</v>
      </c>
      <c r="O770" s="1">
        <f>Sueldos[[#This Row],[Aumento Mexicano]]*2</f>
        <v>1975.8604800000005</v>
      </c>
      <c r="P770" s="1">
        <f>IF(Sueldos[[#This Row],[Calificación]]&gt;=4,Sueldos[[#This Row],[Aumento Mexicano]]*2,0)</f>
        <v>1975.8604800000005</v>
      </c>
      <c r="Q770" s="1">
        <f>Sueldos[[#This Row],[Sueldo total]]*3</f>
        <v>77501.424000000014</v>
      </c>
      <c r="R770" s="9">
        <f>(43102-Sueldos[[#This Row],[Fecha de Contratación]])/365</f>
        <v>0.74794520547945209</v>
      </c>
      <c r="S770" s="1">
        <f>Sueldos[[#This Row],[Sueldo total]]/30</f>
        <v>861.12693333333345</v>
      </c>
      <c r="T770" s="1">
        <f>Sueldos[[#This Row],[Salario diario]]*20*Sueldos[[#This Row],[dias del año]]</f>
        <v>12881.515221917809</v>
      </c>
      <c r="U770" s="1">
        <f>Sueldos[[#This Row],[3 meses de sueldo]]+Sueldos[[#This Row],[20 dias por año]]</f>
        <v>90382.939221917826</v>
      </c>
    </row>
    <row r="771" spans="1:21" x14ac:dyDescent="0.3">
      <c r="A771" t="s">
        <v>1584</v>
      </c>
      <c r="B771" t="s">
        <v>883</v>
      </c>
      <c r="C771" t="s">
        <v>29</v>
      </c>
      <c r="D771" s="10">
        <v>41057</v>
      </c>
      <c r="E771" t="s">
        <v>15</v>
      </c>
      <c r="F771">
        <v>4</v>
      </c>
      <c r="G771" s="1">
        <v>33530.200000000004</v>
      </c>
      <c r="H771" s="1">
        <v>3353.0200000000004</v>
      </c>
      <c r="I771" s="1">
        <v>1005.9060000000001</v>
      </c>
      <c r="J771" s="1">
        <v>3688.3220000000006</v>
      </c>
      <c r="K771" s="1">
        <v>10394.362000000001</v>
      </c>
      <c r="L771" s="1">
        <v>9053.1540000000023</v>
      </c>
      <c r="M771" s="1">
        <f>SUM(Sueldos[[#This Row],[Salario Base]:[Bono General]])</f>
        <v>61024.964000000007</v>
      </c>
      <c r="N771" s="1">
        <f>SUMPRODUCT(Sueldos[[#This Row],[Salario Base]:[Bono General]]*Porcentajes[])</f>
        <v>2377.2911800000002</v>
      </c>
      <c r="O771" s="1">
        <f>Sueldos[[#This Row],[Aumento Mexicano]]*2</f>
        <v>4754.5823600000003</v>
      </c>
      <c r="P771" s="1">
        <f>IF(Sueldos[[#This Row],[Calificación]]&gt;=4,Sueldos[[#This Row],[Aumento Mexicano]]*2,0)</f>
        <v>4754.5823600000003</v>
      </c>
      <c r="Q771" s="1">
        <f>Sueldos[[#This Row],[Sueldo total]]*3</f>
        <v>183074.89200000002</v>
      </c>
      <c r="R771" s="9">
        <f>(43102-Sueldos[[#This Row],[Fecha de Contratación]])/365</f>
        <v>5.602739726027397</v>
      </c>
      <c r="S771" s="1">
        <f>Sueldos[[#This Row],[Sueldo total]]/30</f>
        <v>2034.1654666666668</v>
      </c>
      <c r="T771" s="1">
        <f>Sueldos[[#This Row],[Salario diario]]*20*Sueldos[[#This Row],[dias del año]]</f>
        <v>227937.99338812788</v>
      </c>
      <c r="U771" s="1">
        <f>Sueldos[[#This Row],[3 meses de sueldo]]+Sueldos[[#This Row],[20 dias por año]]</f>
        <v>411012.88538812788</v>
      </c>
    </row>
    <row r="772" spans="1:21" x14ac:dyDescent="0.3">
      <c r="A772" t="s">
        <v>409</v>
      </c>
      <c r="B772" t="s">
        <v>883</v>
      </c>
      <c r="C772" t="s">
        <v>32</v>
      </c>
      <c r="D772" s="10">
        <v>42610</v>
      </c>
      <c r="E772" t="s">
        <v>50</v>
      </c>
      <c r="F772">
        <v>4</v>
      </c>
      <c r="G772" s="1">
        <v>48819.100000000006</v>
      </c>
      <c r="H772" s="1">
        <v>4881.9100000000008</v>
      </c>
      <c r="I772" s="1">
        <v>7322.8650000000007</v>
      </c>
      <c r="J772" s="1">
        <v>488.19100000000009</v>
      </c>
      <c r="K772" s="1">
        <v>18551.258000000002</v>
      </c>
      <c r="L772" s="1">
        <v>13669.348000000004</v>
      </c>
      <c r="M772" s="1">
        <f>SUM(Sueldos[[#This Row],[Salario Base]:[Bono General]])</f>
        <v>93732.672000000006</v>
      </c>
      <c r="N772" s="1">
        <f>SUMPRODUCT(Sueldos[[#This Row],[Salario Base]:[Bono General]]*Porcentajes[])</f>
        <v>3588.2038499999999</v>
      </c>
      <c r="O772" s="1">
        <f>Sueldos[[#This Row],[Aumento Mexicano]]*2</f>
        <v>7176.4076999999997</v>
      </c>
      <c r="P772" s="1">
        <f>IF(Sueldos[[#This Row],[Calificación]]&gt;=4,Sueldos[[#This Row],[Aumento Mexicano]]*2,0)</f>
        <v>7176.4076999999997</v>
      </c>
      <c r="Q772" s="1">
        <f>Sueldos[[#This Row],[Sueldo total]]*3</f>
        <v>281198.016</v>
      </c>
      <c r="R772" s="9">
        <f>(43102-Sueldos[[#This Row],[Fecha de Contratación]])/365</f>
        <v>1.3479452054794521</v>
      </c>
      <c r="S772" s="1">
        <f>Sueldos[[#This Row],[Sueldo total]]/30</f>
        <v>3124.4224000000004</v>
      </c>
      <c r="T772" s="1">
        <f>Sueldos[[#This Row],[Salario diario]]*20*Sueldos[[#This Row],[dias del año]]</f>
        <v>84231.003879452066</v>
      </c>
      <c r="U772" s="1">
        <f>Sueldos[[#This Row],[3 meses de sueldo]]+Sueldos[[#This Row],[20 dias por año]]</f>
        <v>365429.01987945207</v>
      </c>
    </row>
    <row r="773" spans="1:21" x14ac:dyDescent="0.3">
      <c r="A773" t="s">
        <v>1308</v>
      </c>
      <c r="B773" t="s">
        <v>898</v>
      </c>
      <c r="C773" t="s">
        <v>449</v>
      </c>
      <c r="D773" s="10">
        <v>41281</v>
      </c>
      <c r="E773" t="s">
        <v>18</v>
      </c>
      <c r="F773">
        <v>3</v>
      </c>
      <c r="G773" s="1">
        <v>9811</v>
      </c>
      <c r="H773" s="1">
        <v>784.88</v>
      </c>
      <c r="I773" s="1">
        <v>490.55</v>
      </c>
      <c r="J773" s="1">
        <v>686.7700000000001</v>
      </c>
      <c r="K773" s="1">
        <v>3728.18</v>
      </c>
      <c r="L773" s="1">
        <v>3041.41</v>
      </c>
      <c r="M773" s="1">
        <f>SUM(Sueldos[[#This Row],[Salario Base]:[Bono General]])</f>
        <v>18542.79</v>
      </c>
      <c r="N773" s="1">
        <f>SUMPRODUCT(Sueldos[[#This Row],[Salario Base]:[Bono General]]*Porcentajes[])</f>
        <v>720.12740000000008</v>
      </c>
      <c r="O773" s="1">
        <f>Sueldos[[#This Row],[Aumento Mexicano]]*2</f>
        <v>1440.2548000000002</v>
      </c>
      <c r="P773" s="1">
        <f>IF(Sueldos[[#This Row],[Calificación]]&gt;=4,Sueldos[[#This Row],[Aumento Mexicano]]*2,0)</f>
        <v>0</v>
      </c>
      <c r="Q773" s="1">
        <f>Sueldos[[#This Row],[Sueldo total]]*3</f>
        <v>55628.37</v>
      </c>
      <c r="R773" s="9">
        <f>(43102-Sueldos[[#This Row],[Fecha de Contratación]])/365</f>
        <v>4.9890410958904106</v>
      </c>
      <c r="S773" s="1">
        <f>Sueldos[[#This Row],[Sueldo total]]/30</f>
        <v>618.09300000000007</v>
      </c>
      <c r="T773" s="1">
        <f>Sueldos[[#This Row],[Salario diario]]*20*Sueldos[[#This Row],[dias del año]]</f>
        <v>61673.827561643833</v>
      </c>
      <c r="U773" s="1">
        <f>Sueldos[[#This Row],[3 meses de sueldo]]+Sueldos[[#This Row],[20 dias por año]]</f>
        <v>117302.19756164384</v>
      </c>
    </row>
    <row r="774" spans="1:21" x14ac:dyDescent="0.3">
      <c r="A774" t="s">
        <v>1141</v>
      </c>
      <c r="B774" t="s">
        <v>940</v>
      </c>
      <c r="C774" t="s">
        <v>168</v>
      </c>
      <c r="D774" s="10">
        <v>42581</v>
      </c>
      <c r="E774" t="s">
        <v>18</v>
      </c>
      <c r="F774">
        <v>4</v>
      </c>
      <c r="G774" s="1">
        <v>14696.000000000002</v>
      </c>
      <c r="H774" s="1">
        <v>1322.64</v>
      </c>
      <c r="I774" s="1">
        <v>146.96</v>
      </c>
      <c r="J774" s="1">
        <v>293.92</v>
      </c>
      <c r="K774" s="1">
        <v>5437.52</v>
      </c>
      <c r="L774" s="1">
        <v>3967.9200000000005</v>
      </c>
      <c r="M774" s="1">
        <f>SUM(Sueldos[[#This Row],[Salario Base]:[Bono General]])</f>
        <v>25864.960000000003</v>
      </c>
      <c r="N774" s="1">
        <f>SUMPRODUCT(Sueldos[[#This Row],[Salario Base]:[Bono General]]*Porcentajes[])</f>
        <v>981.69280000000026</v>
      </c>
      <c r="O774" s="1">
        <f>Sueldos[[#This Row],[Aumento Mexicano]]*2</f>
        <v>1963.3856000000005</v>
      </c>
      <c r="P774" s="1">
        <f>IF(Sueldos[[#This Row],[Calificación]]&gt;=4,Sueldos[[#This Row],[Aumento Mexicano]]*2,0)</f>
        <v>1963.3856000000005</v>
      </c>
      <c r="Q774" s="1">
        <f>Sueldos[[#This Row],[Sueldo total]]*3</f>
        <v>77594.880000000005</v>
      </c>
      <c r="R774" s="9">
        <f>(43102-Sueldos[[#This Row],[Fecha de Contratación]])/365</f>
        <v>1.4273972602739726</v>
      </c>
      <c r="S774" s="1">
        <f>Sueldos[[#This Row],[Sueldo total]]/30</f>
        <v>862.16533333333348</v>
      </c>
      <c r="T774" s="1">
        <f>Sueldos[[#This Row],[Salario diario]]*20*Sueldos[[#This Row],[dias del año]]</f>
        <v>24613.048694063935</v>
      </c>
      <c r="U774" s="1">
        <f>Sueldos[[#This Row],[3 meses de sueldo]]+Sueldos[[#This Row],[20 dias por año]]</f>
        <v>102207.92869406394</v>
      </c>
    </row>
    <row r="775" spans="1:21" x14ac:dyDescent="0.3">
      <c r="A775" t="s">
        <v>1585</v>
      </c>
      <c r="B775" t="s">
        <v>898</v>
      </c>
      <c r="C775" t="s">
        <v>86</v>
      </c>
      <c r="D775" s="10">
        <v>41264</v>
      </c>
      <c r="E775" t="s">
        <v>18</v>
      </c>
      <c r="F775">
        <v>3</v>
      </c>
      <c r="G775" s="1">
        <v>9590</v>
      </c>
      <c r="H775" s="1">
        <v>959</v>
      </c>
      <c r="I775" s="1">
        <v>479.5</v>
      </c>
      <c r="J775" s="1">
        <v>1150.8</v>
      </c>
      <c r="K775" s="1">
        <v>2493.4</v>
      </c>
      <c r="L775" s="1">
        <v>3068.8</v>
      </c>
      <c r="M775" s="1">
        <f>SUM(Sueldos[[#This Row],[Salario Base]:[Bono General]])</f>
        <v>17741.5</v>
      </c>
      <c r="N775" s="1">
        <f>SUMPRODUCT(Sueldos[[#This Row],[Salario Base]:[Bono General]]*Porcentajes[])</f>
        <v>711.57800000000009</v>
      </c>
      <c r="O775" s="1">
        <f>Sueldos[[#This Row],[Aumento Mexicano]]*2</f>
        <v>1423.1560000000002</v>
      </c>
      <c r="P775" s="1">
        <f>IF(Sueldos[[#This Row],[Calificación]]&gt;=4,Sueldos[[#This Row],[Aumento Mexicano]]*2,0)</f>
        <v>0</v>
      </c>
      <c r="Q775" s="1">
        <f>Sueldos[[#This Row],[Sueldo total]]*3</f>
        <v>53224.5</v>
      </c>
      <c r="R775" s="9">
        <f>(43102-Sueldos[[#This Row],[Fecha de Contratación]])/365</f>
        <v>5.0356164383561648</v>
      </c>
      <c r="S775" s="1">
        <f>Sueldos[[#This Row],[Sueldo total]]/30</f>
        <v>591.38333333333333</v>
      </c>
      <c r="T775" s="1">
        <f>Sueldos[[#This Row],[Salario diario]]*20*Sueldos[[#This Row],[dias del año]]</f>
        <v>59559.592694063926</v>
      </c>
      <c r="U775" s="1">
        <f>Sueldos[[#This Row],[3 meses de sueldo]]+Sueldos[[#This Row],[20 dias por año]]</f>
        <v>112784.09269406393</v>
      </c>
    </row>
    <row r="776" spans="1:21" x14ac:dyDescent="0.3">
      <c r="A776" t="s">
        <v>1586</v>
      </c>
      <c r="B776" t="s">
        <v>880</v>
      </c>
      <c r="C776" t="s">
        <v>190</v>
      </c>
      <c r="D776" s="10">
        <v>40495</v>
      </c>
      <c r="E776" t="s">
        <v>18</v>
      </c>
      <c r="F776">
        <v>3</v>
      </c>
      <c r="G776" s="1">
        <v>10298</v>
      </c>
      <c r="H776" s="1">
        <v>926.81999999999994</v>
      </c>
      <c r="I776" s="1">
        <v>514.9</v>
      </c>
      <c r="J776" s="1">
        <v>720.86</v>
      </c>
      <c r="K776" s="1">
        <v>2780.46</v>
      </c>
      <c r="L776" s="1">
        <v>3810.2599999999998</v>
      </c>
      <c r="M776" s="1">
        <f>SUM(Sueldos[[#This Row],[Salario Base]:[Bono General]])</f>
        <v>19051.3</v>
      </c>
      <c r="N776" s="1">
        <f>SUMPRODUCT(Sueldos[[#This Row],[Salario Base]:[Bono General]]*Porcentajes[])</f>
        <v>771.3202</v>
      </c>
      <c r="O776" s="1">
        <f>Sueldos[[#This Row],[Aumento Mexicano]]*2</f>
        <v>1542.6404</v>
      </c>
      <c r="P776" s="1">
        <f>IF(Sueldos[[#This Row],[Calificación]]&gt;=4,Sueldos[[#This Row],[Aumento Mexicano]]*2,0)</f>
        <v>0</v>
      </c>
      <c r="Q776" s="1">
        <f>Sueldos[[#This Row],[Sueldo total]]*3</f>
        <v>57153.899999999994</v>
      </c>
      <c r="R776" s="9">
        <f>(43102-Sueldos[[#This Row],[Fecha de Contratación]])/365</f>
        <v>7.1424657534246574</v>
      </c>
      <c r="S776" s="1">
        <f>Sueldos[[#This Row],[Sueldo total]]/30</f>
        <v>635.04333333333329</v>
      </c>
      <c r="T776" s="1">
        <f>Sueldos[[#This Row],[Salario diario]]*20*Sueldos[[#This Row],[dias del año]]</f>
        <v>90715.505205479436</v>
      </c>
      <c r="U776" s="1">
        <f>Sueldos[[#This Row],[3 meses de sueldo]]+Sueldos[[#This Row],[20 dias por año]]</f>
        <v>147869.40520547942</v>
      </c>
    </row>
    <row r="777" spans="1:21" x14ac:dyDescent="0.3">
      <c r="A777" t="s">
        <v>1587</v>
      </c>
      <c r="B777" t="s">
        <v>880</v>
      </c>
      <c r="C777" t="s">
        <v>22</v>
      </c>
      <c r="D777" s="10">
        <v>42996</v>
      </c>
      <c r="E777" t="s">
        <v>18</v>
      </c>
      <c r="F777">
        <v>2</v>
      </c>
      <c r="G777" s="1">
        <v>11584.800000000001</v>
      </c>
      <c r="H777" s="1">
        <v>810.93600000000015</v>
      </c>
      <c r="I777" s="1">
        <v>810.93600000000015</v>
      </c>
      <c r="J777" s="1">
        <v>347.54400000000004</v>
      </c>
      <c r="K777" s="1">
        <v>3475.44</v>
      </c>
      <c r="L777" s="1">
        <v>3127.8960000000006</v>
      </c>
      <c r="M777" s="1">
        <f>SUM(Sueldos[[#This Row],[Salario Base]:[Bono General]])</f>
        <v>20157.552</v>
      </c>
      <c r="N777" s="1">
        <f>SUMPRODUCT(Sueldos[[#This Row],[Salario Base]:[Bono General]]*Porcentajes[])</f>
        <v>769.23072000000002</v>
      </c>
      <c r="O777" s="1">
        <f>Sueldos[[#This Row],[Aumento Mexicano]]*2</f>
        <v>1538.46144</v>
      </c>
      <c r="P777" s="1">
        <f>IF(Sueldos[[#This Row],[Calificación]]&gt;=4,Sueldos[[#This Row],[Aumento Mexicano]]*2,0)</f>
        <v>0</v>
      </c>
      <c r="Q777" s="1">
        <f>Sueldos[[#This Row],[Sueldo total]]*3</f>
        <v>60472.656000000003</v>
      </c>
      <c r="R777" s="9">
        <f>(43102-Sueldos[[#This Row],[Fecha de Contratación]])/365</f>
        <v>0.29041095890410956</v>
      </c>
      <c r="S777" s="1">
        <f>Sueldos[[#This Row],[Sueldo total]]/30</f>
        <v>671.91840000000002</v>
      </c>
      <c r="T777" s="1">
        <f>Sueldos[[#This Row],[Salario diario]]*20*Sueldos[[#This Row],[dias del año]]</f>
        <v>3902.649336986301</v>
      </c>
      <c r="U777" s="1">
        <f>Sueldos[[#This Row],[3 meses de sueldo]]+Sueldos[[#This Row],[20 dias por año]]</f>
        <v>64375.305336986305</v>
      </c>
    </row>
    <row r="778" spans="1:21" x14ac:dyDescent="0.3">
      <c r="A778" t="s">
        <v>554</v>
      </c>
      <c r="B778" t="s">
        <v>880</v>
      </c>
      <c r="C778" t="s">
        <v>92</v>
      </c>
      <c r="D778" s="10">
        <v>41520</v>
      </c>
      <c r="E778" t="s">
        <v>18</v>
      </c>
      <c r="F778">
        <v>2</v>
      </c>
      <c r="G778" s="1">
        <v>12744</v>
      </c>
      <c r="H778" s="1">
        <v>637.20000000000005</v>
      </c>
      <c r="I778" s="1">
        <v>764.64</v>
      </c>
      <c r="J778" s="1">
        <v>1911.6</v>
      </c>
      <c r="K778" s="1">
        <v>4587.84</v>
      </c>
      <c r="L778" s="1">
        <v>4078.08</v>
      </c>
      <c r="M778" s="1">
        <f>SUM(Sueldos[[#This Row],[Salario Base]:[Bono General]])</f>
        <v>24723.360000000001</v>
      </c>
      <c r="N778" s="1">
        <f>SUMPRODUCT(Sueldos[[#This Row],[Salario Base]:[Bono General]]*Porcentajes[])</f>
        <v>969.81840000000011</v>
      </c>
      <c r="O778" s="1">
        <f>Sueldos[[#This Row],[Aumento Mexicano]]*2</f>
        <v>1939.6368000000002</v>
      </c>
      <c r="P778" s="1">
        <f>IF(Sueldos[[#This Row],[Calificación]]&gt;=4,Sueldos[[#This Row],[Aumento Mexicano]]*2,0)</f>
        <v>0</v>
      </c>
      <c r="Q778" s="1">
        <f>Sueldos[[#This Row],[Sueldo total]]*3</f>
        <v>74170.080000000002</v>
      </c>
      <c r="R778" s="9">
        <f>(43102-Sueldos[[#This Row],[Fecha de Contratación]])/365</f>
        <v>4.3342465753424655</v>
      </c>
      <c r="S778" s="1">
        <f>Sueldos[[#This Row],[Sueldo total]]/30</f>
        <v>824.11199999999997</v>
      </c>
      <c r="T778" s="1">
        <f>Sueldos[[#This Row],[Salario diario]]*20*Sueldos[[#This Row],[dias del año]]</f>
        <v>71438.092273972594</v>
      </c>
      <c r="U778" s="1">
        <f>Sueldos[[#This Row],[3 meses de sueldo]]+Sueldos[[#This Row],[20 dias por año]]</f>
        <v>145608.1722739726</v>
      </c>
    </row>
    <row r="779" spans="1:21" x14ac:dyDescent="0.3">
      <c r="A779" t="s">
        <v>1106</v>
      </c>
      <c r="B779" t="s">
        <v>880</v>
      </c>
      <c r="C779" t="s">
        <v>312</v>
      </c>
      <c r="D779" s="10">
        <v>42127</v>
      </c>
      <c r="E779" t="s">
        <v>18</v>
      </c>
      <c r="F779">
        <v>2</v>
      </c>
      <c r="G779" s="1">
        <v>11509.2</v>
      </c>
      <c r="H779" s="1">
        <v>575.46</v>
      </c>
      <c r="I779" s="1">
        <v>1611.2880000000002</v>
      </c>
      <c r="J779" s="1">
        <v>1381.104</v>
      </c>
      <c r="K779" s="1">
        <v>4488.5880000000006</v>
      </c>
      <c r="L779" s="1">
        <v>4373.4960000000001</v>
      </c>
      <c r="M779" s="1">
        <f>SUM(Sueldos[[#This Row],[Salario Base]:[Bono General]])</f>
        <v>23939.135999999999</v>
      </c>
      <c r="N779" s="1">
        <f>SUMPRODUCT(Sueldos[[#This Row],[Salario Base]:[Bono General]]*Porcentajes[])</f>
        <v>954.11268000000018</v>
      </c>
      <c r="O779" s="1">
        <f>Sueldos[[#This Row],[Aumento Mexicano]]*2</f>
        <v>1908.2253600000004</v>
      </c>
      <c r="P779" s="1">
        <f>IF(Sueldos[[#This Row],[Calificación]]&gt;=4,Sueldos[[#This Row],[Aumento Mexicano]]*2,0)</f>
        <v>0</v>
      </c>
      <c r="Q779" s="1">
        <f>Sueldos[[#This Row],[Sueldo total]]*3</f>
        <v>71817.407999999996</v>
      </c>
      <c r="R779" s="9">
        <f>(43102-Sueldos[[#This Row],[Fecha de Contratación]])/365</f>
        <v>2.6712328767123288</v>
      </c>
      <c r="S779" s="1">
        <f>Sueldos[[#This Row],[Sueldo total]]/30</f>
        <v>797.97119999999995</v>
      </c>
      <c r="T779" s="1">
        <f>Sueldos[[#This Row],[Salario diario]]*20*Sueldos[[#This Row],[dias del año]]</f>
        <v>42631.338082191782</v>
      </c>
      <c r="U779" s="1">
        <f>Sueldos[[#This Row],[3 meses de sueldo]]+Sueldos[[#This Row],[20 dias por año]]</f>
        <v>114448.74608219178</v>
      </c>
    </row>
    <row r="780" spans="1:21" x14ac:dyDescent="0.3">
      <c r="A780" t="s">
        <v>1588</v>
      </c>
      <c r="B780" t="s">
        <v>880</v>
      </c>
      <c r="C780" t="s">
        <v>112</v>
      </c>
      <c r="D780" s="10">
        <v>41834</v>
      </c>
      <c r="E780" t="s">
        <v>50</v>
      </c>
      <c r="F780">
        <v>3</v>
      </c>
      <c r="G780" s="1">
        <v>42026</v>
      </c>
      <c r="H780" s="1">
        <v>4202.6000000000004</v>
      </c>
      <c r="I780" s="1">
        <v>5043.12</v>
      </c>
      <c r="J780" s="1">
        <v>1260.78</v>
      </c>
      <c r="K780" s="1">
        <v>13028.06</v>
      </c>
      <c r="L780" s="1">
        <v>15549.619999999999</v>
      </c>
      <c r="M780" s="1">
        <f>SUM(Sueldos[[#This Row],[Salario Base]:[Bono General]])</f>
        <v>81110.179999999993</v>
      </c>
      <c r="N780" s="1">
        <f>SUMPRODUCT(Sueldos[[#This Row],[Salario Base]:[Bono General]]*Porcentajes[])</f>
        <v>3257.0150000000003</v>
      </c>
      <c r="O780" s="1">
        <f>Sueldos[[#This Row],[Aumento Mexicano]]*2</f>
        <v>6514.0300000000007</v>
      </c>
      <c r="P780" s="1">
        <f>IF(Sueldos[[#This Row],[Calificación]]&gt;=4,Sueldos[[#This Row],[Aumento Mexicano]]*2,0)</f>
        <v>0</v>
      </c>
      <c r="Q780" s="1">
        <f>Sueldos[[#This Row],[Sueldo total]]*3</f>
        <v>243330.53999999998</v>
      </c>
      <c r="R780" s="9">
        <f>(43102-Sueldos[[#This Row],[Fecha de Contratación]])/365</f>
        <v>3.473972602739726</v>
      </c>
      <c r="S780" s="1">
        <f>Sueldos[[#This Row],[Sueldo total]]/30</f>
        <v>2703.6726666666664</v>
      </c>
      <c r="T780" s="1">
        <f>Sueldos[[#This Row],[Salario diario]]*20*Sueldos[[#This Row],[dias del año]]</f>
        <v>187849.69541552509</v>
      </c>
      <c r="U780" s="1">
        <f>Sueldos[[#This Row],[3 meses de sueldo]]+Sueldos[[#This Row],[20 dias por año]]</f>
        <v>431180.23541552504</v>
      </c>
    </row>
    <row r="781" spans="1:21" x14ac:dyDescent="0.3">
      <c r="A781" t="s">
        <v>1589</v>
      </c>
      <c r="B781" t="s">
        <v>898</v>
      </c>
      <c r="C781" t="s">
        <v>482</v>
      </c>
      <c r="D781" s="10">
        <v>42258</v>
      </c>
      <c r="E781" t="s">
        <v>18</v>
      </c>
      <c r="F781">
        <v>2</v>
      </c>
      <c r="G781" s="1">
        <v>12115.800000000001</v>
      </c>
      <c r="H781" s="1">
        <v>726.94800000000009</v>
      </c>
      <c r="I781" s="1">
        <v>605.79000000000008</v>
      </c>
      <c r="J781" s="1">
        <v>1817.3700000000001</v>
      </c>
      <c r="K781" s="1">
        <v>4846.3200000000006</v>
      </c>
      <c r="L781" s="1">
        <v>4119.3720000000003</v>
      </c>
      <c r="M781" s="1">
        <f>SUM(Sueldos[[#This Row],[Salario Base]:[Bono General]])</f>
        <v>24231.600000000002</v>
      </c>
      <c r="N781" s="1">
        <f>SUMPRODUCT(Sueldos[[#This Row],[Salario Base]:[Bono General]]*Porcentajes[])</f>
        <v>955.93662000000018</v>
      </c>
      <c r="O781" s="1">
        <f>Sueldos[[#This Row],[Aumento Mexicano]]*2</f>
        <v>1911.8732400000004</v>
      </c>
      <c r="P781" s="1">
        <f>IF(Sueldos[[#This Row],[Calificación]]&gt;=4,Sueldos[[#This Row],[Aumento Mexicano]]*2,0)</f>
        <v>0</v>
      </c>
      <c r="Q781" s="1">
        <f>Sueldos[[#This Row],[Sueldo total]]*3</f>
        <v>72694.8</v>
      </c>
      <c r="R781" s="9">
        <f>(43102-Sueldos[[#This Row],[Fecha de Contratación]])/365</f>
        <v>2.3123287671232875</v>
      </c>
      <c r="S781" s="1">
        <f>Sueldos[[#This Row],[Sueldo total]]/30</f>
        <v>807.72</v>
      </c>
      <c r="T781" s="1">
        <f>Sueldos[[#This Row],[Salario diario]]*20*Sueldos[[#This Row],[dias del año]]</f>
        <v>37354.283835616436</v>
      </c>
      <c r="U781" s="1">
        <f>Sueldos[[#This Row],[3 meses de sueldo]]+Sueldos[[#This Row],[20 dias por año]]</f>
        <v>110049.08383561645</v>
      </c>
    </row>
    <row r="782" spans="1:21" x14ac:dyDescent="0.3">
      <c r="A782" t="s">
        <v>1590</v>
      </c>
      <c r="B782" t="s">
        <v>883</v>
      </c>
      <c r="C782" t="s">
        <v>160</v>
      </c>
      <c r="D782" s="10">
        <v>41745</v>
      </c>
      <c r="E782" t="s">
        <v>18</v>
      </c>
      <c r="F782">
        <v>4</v>
      </c>
      <c r="G782" s="1">
        <v>11959.2</v>
      </c>
      <c r="H782" s="1">
        <v>1195.92</v>
      </c>
      <c r="I782" s="1">
        <v>478.36800000000005</v>
      </c>
      <c r="J782" s="1">
        <v>239.18400000000003</v>
      </c>
      <c r="K782" s="1">
        <v>4544.4960000000001</v>
      </c>
      <c r="L782" s="1">
        <v>3826.9440000000004</v>
      </c>
      <c r="M782" s="1">
        <f>SUM(Sueldos[[#This Row],[Salario Base]:[Bono General]])</f>
        <v>22244.112000000001</v>
      </c>
      <c r="N782" s="1">
        <f>SUMPRODUCT(Sueldos[[#This Row],[Salario Base]:[Bono General]]*Porcentajes[])</f>
        <v>865.84608000000003</v>
      </c>
      <c r="O782" s="1">
        <f>Sueldos[[#This Row],[Aumento Mexicano]]*2</f>
        <v>1731.6921600000001</v>
      </c>
      <c r="P782" s="1">
        <f>IF(Sueldos[[#This Row],[Calificación]]&gt;=4,Sueldos[[#This Row],[Aumento Mexicano]]*2,0)</f>
        <v>1731.6921600000001</v>
      </c>
      <c r="Q782" s="1">
        <f>Sueldos[[#This Row],[Sueldo total]]*3</f>
        <v>66732.33600000001</v>
      </c>
      <c r="R782" s="9">
        <f>(43102-Sueldos[[#This Row],[Fecha de Contratación]])/365</f>
        <v>3.7178082191780821</v>
      </c>
      <c r="S782" s="1">
        <f>Sueldos[[#This Row],[Sueldo total]]/30</f>
        <v>741.47040000000004</v>
      </c>
      <c r="T782" s="1">
        <f>Sueldos[[#This Row],[Salario diario]]*20*Sueldos[[#This Row],[dias del año]]</f>
        <v>55132.894947945206</v>
      </c>
      <c r="U782" s="1">
        <f>Sueldos[[#This Row],[3 meses de sueldo]]+Sueldos[[#This Row],[20 dias por año]]</f>
        <v>121865.23094794521</v>
      </c>
    </row>
    <row r="783" spans="1:21" x14ac:dyDescent="0.3">
      <c r="A783" t="s">
        <v>1591</v>
      </c>
      <c r="B783" t="s">
        <v>898</v>
      </c>
      <c r="C783" t="s">
        <v>317</v>
      </c>
      <c r="D783" s="10">
        <v>40846</v>
      </c>
      <c r="E783" t="s">
        <v>15</v>
      </c>
      <c r="F783">
        <v>3</v>
      </c>
      <c r="G783" s="1">
        <v>22933</v>
      </c>
      <c r="H783" s="1">
        <v>1146.6500000000001</v>
      </c>
      <c r="I783" s="1">
        <v>1605.3100000000002</v>
      </c>
      <c r="J783" s="1">
        <v>687.99</v>
      </c>
      <c r="K783" s="1">
        <v>8255.8799999999992</v>
      </c>
      <c r="L783" s="1">
        <v>8943.8700000000008</v>
      </c>
      <c r="M783" s="1">
        <f>SUM(Sueldos[[#This Row],[Salario Base]:[Bono General]])</f>
        <v>43572.700000000004</v>
      </c>
      <c r="N783" s="1">
        <f>SUMPRODUCT(Sueldos[[#This Row],[Salario Base]:[Bono General]]*Porcentajes[])</f>
        <v>1729.1482000000001</v>
      </c>
      <c r="O783" s="1">
        <f>Sueldos[[#This Row],[Aumento Mexicano]]*2</f>
        <v>3458.2964000000002</v>
      </c>
      <c r="P783" s="1">
        <f>IF(Sueldos[[#This Row],[Calificación]]&gt;=4,Sueldos[[#This Row],[Aumento Mexicano]]*2,0)</f>
        <v>0</v>
      </c>
      <c r="Q783" s="1">
        <f>Sueldos[[#This Row],[Sueldo total]]*3</f>
        <v>130718.1</v>
      </c>
      <c r="R783" s="9">
        <f>(43102-Sueldos[[#This Row],[Fecha de Contratación]])/365</f>
        <v>6.1808219178082195</v>
      </c>
      <c r="S783" s="1">
        <f>Sueldos[[#This Row],[Sueldo total]]/30</f>
        <v>1452.4233333333334</v>
      </c>
      <c r="T783" s="1">
        <f>Sueldos[[#This Row],[Salario diario]]*20*Sueldos[[#This Row],[dias del año]]</f>
        <v>179543.39945205481</v>
      </c>
      <c r="U783" s="1">
        <f>Sueldos[[#This Row],[3 meses de sueldo]]+Sueldos[[#This Row],[20 dias por año]]</f>
        <v>310261.49945205485</v>
      </c>
    </row>
    <row r="784" spans="1:21" x14ac:dyDescent="0.3">
      <c r="A784" t="s">
        <v>247</v>
      </c>
      <c r="B784" t="s">
        <v>883</v>
      </c>
      <c r="C784" t="s">
        <v>151</v>
      </c>
      <c r="D784" s="10">
        <v>42823</v>
      </c>
      <c r="E784" t="s">
        <v>27</v>
      </c>
      <c r="F784">
        <v>3</v>
      </c>
      <c r="G784" s="1">
        <v>17713</v>
      </c>
      <c r="H784" s="1">
        <v>1771.3000000000002</v>
      </c>
      <c r="I784" s="1">
        <v>1239.9100000000001</v>
      </c>
      <c r="J784" s="1">
        <v>354.26</v>
      </c>
      <c r="K784" s="1">
        <v>6376.6799999999994</v>
      </c>
      <c r="L784" s="1">
        <v>4782.51</v>
      </c>
      <c r="M784" s="1">
        <f>SUM(Sueldos[[#This Row],[Salario Base]:[Bono General]])</f>
        <v>32237.659999999996</v>
      </c>
      <c r="N784" s="1">
        <f>SUMPRODUCT(Sueldos[[#This Row],[Salario Base]:[Bono General]]*Porcentajes[])</f>
        <v>1231.0535</v>
      </c>
      <c r="O784" s="1">
        <f>Sueldos[[#This Row],[Aumento Mexicano]]*2</f>
        <v>2462.107</v>
      </c>
      <c r="P784" s="1">
        <f>IF(Sueldos[[#This Row],[Calificación]]&gt;=4,Sueldos[[#This Row],[Aumento Mexicano]]*2,0)</f>
        <v>0</v>
      </c>
      <c r="Q784" s="1">
        <f>Sueldos[[#This Row],[Sueldo total]]*3</f>
        <v>96712.979999999981</v>
      </c>
      <c r="R784" s="9">
        <f>(43102-Sueldos[[#This Row],[Fecha de Contratación]])/365</f>
        <v>0.76438356164383559</v>
      </c>
      <c r="S784" s="1">
        <f>Sueldos[[#This Row],[Sueldo total]]/30</f>
        <v>1074.5886666666665</v>
      </c>
      <c r="T784" s="1">
        <f>Sueldos[[#This Row],[Salario diario]]*20*Sueldos[[#This Row],[dias del año]]</f>
        <v>16427.958246575341</v>
      </c>
      <c r="U784" s="1">
        <f>Sueldos[[#This Row],[3 meses de sueldo]]+Sueldos[[#This Row],[20 dias por año]]</f>
        <v>113140.93824657533</v>
      </c>
    </row>
    <row r="785" spans="1:21" x14ac:dyDescent="0.3">
      <c r="A785" t="s">
        <v>1592</v>
      </c>
      <c r="B785" t="s">
        <v>898</v>
      </c>
      <c r="C785" t="s">
        <v>965</v>
      </c>
      <c r="D785" s="10">
        <v>41796</v>
      </c>
      <c r="E785" t="s">
        <v>50</v>
      </c>
      <c r="F785">
        <v>3</v>
      </c>
      <c r="G785" s="1">
        <v>42193</v>
      </c>
      <c r="H785" s="1">
        <v>2109.65</v>
      </c>
      <c r="I785" s="1">
        <v>2109.65</v>
      </c>
      <c r="J785" s="1">
        <v>2531.58</v>
      </c>
      <c r="K785" s="1">
        <v>13501.76</v>
      </c>
      <c r="L785" s="1">
        <v>13923.69</v>
      </c>
      <c r="M785" s="1">
        <f>SUM(Sueldos[[#This Row],[Salario Base]:[Bono General]])</f>
        <v>76369.33</v>
      </c>
      <c r="N785" s="1">
        <f>SUMPRODUCT(Sueldos[[#This Row],[Salario Base]:[Bono General]]*Porcentajes[])</f>
        <v>2983.0450999999998</v>
      </c>
      <c r="O785" s="1">
        <f>Sueldos[[#This Row],[Aumento Mexicano]]*2</f>
        <v>5966.0901999999996</v>
      </c>
      <c r="P785" s="1">
        <f>IF(Sueldos[[#This Row],[Calificación]]&gt;=4,Sueldos[[#This Row],[Aumento Mexicano]]*2,0)</f>
        <v>0</v>
      </c>
      <c r="Q785" s="1">
        <f>Sueldos[[#This Row],[Sueldo total]]*3</f>
        <v>229107.99</v>
      </c>
      <c r="R785" s="9">
        <f>(43102-Sueldos[[#This Row],[Fecha de Contratación]])/365</f>
        <v>3.5780821917808221</v>
      </c>
      <c r="S785" s="1">
        <f>Sueldos[[#This Row],[Sueldo total]]/30</f>
        <v>2545.6443333333332</v>
      </c>
      <c r="T785" s="1">
        <f>Sueldos[[#This Row],[Salario diario]]*20*Sueldos[[#This Row],[dias del año]]</f>
        <v>182170.49311415525</v>
      </c>
      <c r="U785" s="1">
        <f>Sueldos[[#This Row],[3 meses de sueldo]]+Sueldos[[#This Row],[20 dias por año]]</f>
        <v>411278.48311415524</v>
      </c>
    </row>
    <row r="786" spans="1:21" x14ac:dyDescent="0.3">
      <c r="A786" t="s">
        <v>1593</v>
      </c>
      <c r="B786" t="s">
        <v>880</v>
      </c>
      <c r="C786" t="s">
        <v>248</v>
      </c>
      <c r="D786" s="10">
        <v>42393</v>
      </c>
      <c r="E786" t="s">
        <v>18</v>
      </c>
      <c r="F786">
        <v>3</v>
      </c>
      <c r="G786" s="1">
        <v>13088</v>
      </c>
      <c r="H786" s="1">
        <v>785.28</v>
      </c>
      <c r="I786" s="1">
        <v>1570.56</v>
      </c>
      <c r="J786" s="1">
        <v>130.88</v>
      </c>
      <c r="K786" s="1">
        <v>4711.6799999999994</v>
      </c>
      <c r="L786" s="1">
        <v>3402.88</v>
      </c>
      <c r="M786" s="1">
        <f>SUM(Sueldos[[#This Row],[Salario Base]:[Bono General]])</f>
        <v>23689.279999999999</v>
      </c>
      <c r="N786" s="1">
        <f>SUMPRODUCT(Sueldos[[#This Row],[Salario Base]:[Bono General]]*Porcentajes[])</f>
        <v>888.67520000000013</v>
      </c>
      <c r="O786" s="1">
        <f>Sueldos[[#This Row],[Aumento Mexicano]]*2</f>
        <v>1777.3504000000003</v>
      </c>
      <c r="P786" s="1">
        <f>IF(Sueldos[[#This Row],[Calificación]]&gt;=4,Sueldos[[#This Row],[Aumento Mexicano]]*2,0)</f>
        <v>0</v>
      </c>
      <c r="Q786" s="1">
        <f>Sueldos[[#This Row],[Sueldo total]]*3</f>
        <v>71067.839999999997</v>
      </c>
      <c r="R786" s="9">
        <f>(43102-Sueldos[[#This Row],[Fecha de Contratación]])/365</f>
        <v>1.9424657534246574</v>
      </c>
      <c r="S786" s="1">
        <f>Sueldos[[#This Row],[Sueldo total]]/30</f>
        <v>789.64266666666663</v>
      </c>
      <c r="T786" s="1">
        <f>Sueldos[[#This Row],[Salario diario]]*20*Sueldos[[#This Row],[dias del año]]</f>
        <v>30677.076748858446</v>
      </c>
      <c r="U786" s="1">
        <f>Sueldos[[#This Row],[3 meses de sueldo]]+Sueldos[[#This Row],[20 dias por año]]</f>
        <v>101744.91674885844</v>
      </c>
    </row>
    <row r="787" spans="1:21" x14ac:dyDescent="0.3">
      <c r="A787" t="s">
        <v>1594</v>
      </c>
      <c r="B787" t="s">
        <v>883</v>
      </c>
      <c r="C787" t="s">
        <v>157</v>
      </c>
      <c r="D787" s="10">
        <v>41014</v>
      </c>
      <c r="E787" t="s">
        <v>18</v>
      </c>
      <c r="F787">
        <v>3</v>
      </c>
      <c r="G787" s="1">
        <v>11743</v>
      </c>
      <c r="H787" s="1">
        <v>1174.3</v>
      </c>
      <c r="I787" s="1">
        <v>1056.8699999999999</v>
      </c>
      <c r="J787" s="1">
        <v>117.43</v>
      </c>
      <c r="K787" s="1">
        <v>4110.05</v>
      </c>
      <c r="L787" s="1">
        <v>3875.19</v>
      </c>
      <c r="M787" s="1">
        <f>SUM(Sueldos[[#This Row],[Salario Base]:[Bono General]])</f>
        <v>22076.839999999997</v>
      </c>
      <c r="N787" s="1">
        <f>SUMPRODUCT(Sueldos[[#This Row],[Salario Base]:[Bono General]]*Porcentajes[])</f>
        <v>865.45910000000003</v>
      </c>
      <c r="O787" s="1">
        <f>Sueldos[[#This Row],[Aumento Mexicano]]*2</f>
        <v>1730.9182000000001</v>
      </c>
      <c r="P787" s="1">
        <f>IF(Sueldos[[#This Row],[Calificación]]&gt;=4,Sueldos[[#This Row],[Aumento Mexicano]]*2,0)</f>
        <v>0</v>
      </c>
      <c r="Q787" s="1">
        <f>Sueldos[[#This Row],[Sueldo total]]*3</f>
        <v>66230.51999999999</v>
      </c>
      <c r="R787" s="9">
        <f>(43102-Sueldos[[#This Row],[Fecha de Contratación]])/365</f>
        <v>5.720547945205479</v>
      </c>
      <c r="S787" s="1">
        <f>Sueldos[[#This Row],[Sueldo total]]/30</f>
        <v>735.89466666666658</v>
      </c>
      <c r="T787" s="1">
        <f>Sueldos[[#This Row],[Salario diario]]*20*Sueldos[[#This Row],[dias del año]]</f>
        <v>84194.414465753405</v>
      </c>
      <c r="U787" s="1">
        <f>Sueldos[[#This Row],[3 meses de sueldo]]+Sueldos[[#This Row],[20 dias por año]]</f>
        <v>150424.93446575338</v>
      </c>
    </row>
    <row r="788" spans="1:21" x14ac:dyDescent="0.3">
      <c r="A788" t="s">
        <v>1595</v>
      </c>
      <c r="B788" t="s">
        <v>883</v>
      </c>
      <c r="C788" t="s">
        <v>46</v>
      </c>
      <c r="D788" s="10">
        <v>41518</v>
      </c>
      <c r="E788" t="s">
        <v>18</v>
      </c>
      <c r="F788">
        <v>4</v>
      </c>
      <c r="G788" s="1">
        <v>11658.900000000001</v>
      </c>
      <c r="H788" s="1">
        <v>1049.3010000000002</v>
      </c>
      <c r="I788" s="1">
        <v>1748.8350000000003</v>
      </c>
      <c r="J788" s="1">
        <v>816.12300000000016</v>
      </c>
      <c r="K788" s="1">
        <v>2914.7250000000004</v>
      </c>
      <c r="L788" s="1">
        <v>2914.7250000000004</v>
      </c>
      <c r="M788" s="1">
        <f>SUM(Sueldos[[#This Row],[Salario Base]:[Bono General]])</f>
        <v>21102.609000000004</v>
      </c>
      <c r="N788" s="1">
        <f>SUMPRODUCT(Sueldos[[#This Row],[Salario Base]:[Bono General]]*Porcentajes[])</f>
        <v>814.95711000000017</v>
      </c>
      <c r="O788" s="1">
        <f>Sueldos[[#This Row],[Aumento Mexicano]]*2</f>
        <v>1629.9142200000003</v>
      </c>
      <c r="P788" s="1">
        <f>IF(Sueldos[[#This Row],[Calificación]]&gt;=4,Sueldos[[#This Row],[Aumento Mexicano]]*2,0)</f>
        <v>1629.9142200000003</v>
      </c>
      <c r="Q788" s="1">
        <f>Sueldos[[#This Row],[Sueldo total]]*3</f>
        <v>63307.827000000012</v>
      </c>
      <c r="R788" s="9">
        <f>(43102-Sueldos[[#This Row],[Fecha de Contratación]])/365</f>
        <v>4.3397260273972602</v>
      </c>
      <c r="S788" s="1">
        <f>Sueldos[[#This Row],[Sueldo total]]/30</f>
        <v>703.42030000000011</v>
      </c>
      <c r="T788" s="1">
        <f>Sueldos[[#This Row],[Salario diario]]*20*Sueldos[[#This Row],[dias del año]]</f>
        <v>61053.027682191794</v>
      </c>
      <c r="U788" s="1">
        <f>Sueldos[[#This Row],[3 meses de sueldo]]+Sueldos[[#This Row],[20 dias por año]]</f>
        <v>124360.8546821918</v>
      </c>
    </row>
    <row r="789" spans="1:21" x14ac:dyDescent="0.3">
      <c r="A789" t="s">
        <v>1596</v>
      </c>
      <c r="B789" t="s">
        <v>883</v>
      </c>
      <c r="C789" t="s">
        <v>209</v>
      </c>
      <c r="D789" s="10">
        <v>41600</v>
      </c>
      <c r="E789" t="s">
        <v>18</v>
      </c>
      <c r="F789">
        <v>3</v>
      </c>
      <c r="G789" s="1">
        <v>8252</v>
      </c>
      <c r="H789" s="1">
        <v>412.6</v>
      </c>
      <c r="I789" s="1">
        <v>1155.2800000000002</v>
      </c>
      <c r="J789" s="1">
        <v>660.16</v>
      </c>
      <c r="K789" s="1">
        <v>2145.52</v>
      </c>
      <c r="L789" s="1">
        <v>2970.72</v>
      </c>
      <c r="M789" s="1">
        <f>SUM(Sueldos[[#This Row],[Salario Base]:[Bono General]])</f>
        <v>15596.28</v>
      </c>
      <c r="N789" s="1">
        <f>SUMPRODUCT(Sueldos[[#This Row],[Salario Base]:[Bono General]]*Porcentajes[])</f>
        <v>623.85120000000006</v>
      </c>
      <c r="O789" s="1">
        <f>Sueldos[[#This Row],[Aumento Mexicano]]*2</f>
        <v>1247.7024000000001</v>
      </c>
      <c r="P789" s="1">
        <f>IF(Sueldos[[#This Row],[Calificación]]&gt;=4,Sueldos[[#This Row],[Aumento Mexicano]]*2,0)</f>
        <v>0</v>
      </c>
      <c r="Q789" s="1">
        <f>Sueldos[[#This Row],[Sueldo total]]*3</f>
        <v>46788.840000000004</v>
      </c>
      <c r="R789" s="9">
        <f>(43102-Sueldos[[#This Row],[Fecha de Contratación]])/365</f>
        <v>4.1150684931506847</v>
      </c>
      <c r="S789" s="1">
        <f>Sueldos[[#This Row],[Sueldo total]]/30</f>
        <v>519.87599999999998</v>
      </c>
      <c r="T789" s="1">
        <f>Sueldos[[#This Row],[Salario diario]]*20*Sueldos[[#This Row],[dias del año]]</f>
        <v>42786.506958904109</v>
      </c>
      <c r="U789" s="1">
        <f>Sueldos[[#This Row],[3 meses de sueldo]]+Sueldos[[#This Row],[20 dias por año]]</f>
        <v>89575.34695890412</v>
      </c>
    </row>
    <row r="790" spans="1:21" x14ac:dyDescent="0.3">
      <c r="A790" t="s">
        <v>1597</v>
      </c>
      <c r="B790" t="s">
        <v>883</v>
      </c>
      <c r="C790" t="s">
        <v>965</v>
      </c>
      <c r="D790" s="10">
        <v>41004</v>
      </c>
      <c r="E790" t="s">
        <v>115</v>
      </c>
      <c r="F790">
        <v>3</v>
      </c>
      <c r="G790" s="1">
        <v>48025</v>
      </c>
      <c r="H790" s="1">
        <v>2401.25</v>
      </c>
      <c r="I790" s="1">
        <v>1440.75</v>
      </c>
      <c r="J790" s="1">
        <v>6723.5000000000009</v>
      </c>
      <c r="K790" s="1">
        <v>19210</v>
      </c>
      <c r="L790" s="1">
        <v>13927.249999999998</v>
      </c>
      <c r="M790" s="1">
        <f>SUM(Sueldos[[#This Row],[Salario Base]:[Bono General]])</f>
        <v>91727.75</v>
      </c>
      <c r="N790" s="1">
        <f>SUMPRODUCT(Sueldos[[#This Row],[Salario Base]:[Bono General]]*Porcentajes[])</f>
        <v>3529.8375000000001</v>
      </c>
      <c r="O790" s="1">
        <f>Sueldos[[#This Row],[Aumento Mexicano]]*2</f>
        <v>7059.6750000000002</v>
      </c>
      <c r="P790" s="1">
        <f>IF(Sueldos[[#This Row],[Calificación]]&gt;=4,Sueldos[[#This Row],[Aumento Mexicano]]*2,0)</f>
        <v>0</v>
      </c>
      <c r="Q790" s="1">
        <f>Sueldos[[#This Row],[Sueldo total]]*3</f>
        <v>275183.25</v>
      </c>
      <c r="R790" s="9">
        <f>(43102-Sueldos[[#This Row],[Fecha de Contratación]])/365</f>
        <v>5.7479452054794518</v>
      </c>
      <c r="S790" s="1">
        <f>Sueldos[[#This Row],[Sueldo total]]/30</f>
        <v>3057.5916666666667</v>
      </c>
      <c r="T790" s="1">
        <f>Sueldos[[#This Row],[Salario diario]]*20*Sueldos[[#This Row],[dias del año]]</f>
        <v>351497.38721461187</v>
      </c>
      <c r="U790" s="1">
        <f>Sueldos[[#This Row],[3 meses de sueldo]]+Sueldos[[#This Row],[20 dias por año]]</f>
        <v>626680.63721461187</v>
      </c>
    </row>
    <row r="791" spans="1:21" x14ac:dyDescent="0.3">
      <c r="A791" t="s">
        <v>1598</v>
      </c>
      <c r="B791" t="s">
        <v>880</v>
      </c>
      <c r="C791" t="s">
        <v>160</v>
      </c>
      <c r="D791" s="10">
        <v>41602</v>
      </c>
      <c r="E791" t="s">
        <v>18</v>
      </c>
      <c r="F791">
        <v>4</v>
      </c>
      <c r="G791" s="1">
        <v>12922.800000000001</v>
      </c>
      <c r="H791" s="1">
        <v>1292.2800000000002</v>
      </c>
      <c r="I791" s="1">
        <v>1163.0520000000001</v>
      </c>
      <c r="J791" s="1">
        <v>1679.9640000000002</v>
      </c>
      <c r="K791" s="1">
        <v>3876.84</v>
      </c>
      <c r="L791" s="1">
        <v>4135.2960000000003</v>
      </c>
      <c r="M791" s="1">
        <f>SUM(Sueldos[[#This Row],[Salario Base]:[Bono General]])</f>
        <v>25070.232000000004</v>
      </c>
      <c r="N791" s="1">
        <f>SUMPRODUCT(Sueldos[[#This Row],[Salario Base]:[Bono General]]*Porcentajes[])</f>
        <v>1001.5170000000002</v>
      </c>
      <c r="O791" s="1">
        <f>Sueldos[[#This Row],[Aumento Mexicano]]*2</f>
        <v>2003.0340000000003</v>
      </c>
      <c r="P791" s="1">
        <f>IF(Sueldos[[#This Row],[Calificación]]&gt;=4,Sueldos[[#This Row],[Aumento Mexicano]]*2,0)</f>
        <v>2003.0340000000003</v>
      </c>
      <c r="Q791" s="1">
        <f>Sueldos[[#This Row],[Sueldo total]]*3</f>
        <v>75210.696000000011</v>
      </c>
      <c r="R791" s="9">
        <f>(43102-Sueldos[[#This Row],[Fecha de Contratación]])/365</f>
        <v>4.1095890410958908</v>
      </c>
      <c r="S791" s="1">
        <f>Sueldos[[#This Row],[Sueldo total]]/30</f>
        <v>835.67440000000011</v>
      </c>
      <c r="T791" s="1">
        <f>Sueldos[[#This Row],[Salario diario]]*20*Sueldos[[#This Row],[dias del año]]</f>
        <v>68685.567123287678</v>
      </c>
      <c r="U791" s="1">
        <f>Sueldos[[#This Row],[3 meses de sueldo]]+Sueldos[[#This Row],[20 dias por año]]</f>
        <v>143896.2631232877</v>
      </c>
    </row>
    <row r="792" spans="1:21" x14ac:dyDescent="0.3">
      <c r="A792" t="s">
        <v>1599</v>
      </c>
      <c r="B792" t="s">
        <v>883</v>
      </c>
      <c r="C792" t="s">
        <v>142</v>
      </c>
      <c r="D792" s="10">
        <v>42603</v>
      </c>
      <c r="E792" t="s">
        <v>18</v>
      </c>
      <c r="F792">
        <v>2</v>
      </c>
      <c r="G792" s="1">
        <v>11343.6</v>
      </c>
      <c r="H792" s="1">
        <v>1020.924</v>
      </c>
      <c r="I792" s="1">
        <v>794.05200000000013</v>
      </c>
      <c r="J792" s="1">
        <v>794.05200000000013</v>
      </c>
      <c r="K792" s="1">
        <v>3516.5160000000001</v>
      </c>
      <c r="L792" s="1">
        <v>4537.4400000000005</v>
      </c>
      <c r="M792" s="1">
        <f>SUM(Sueldos[[#This Row],[Salario Base]:[Bono General]])</f>
        <v>22006.584000000003</v>
      </c>
      <c r="N792" s="1">
        <f>SUMPRODUCT(Sueldos[[#This Row],[Salario Base]:[Bono General]]*Porcentajes[])</f>
        <v>896.14440000000013</v>
      </c>
      <c r="O792" s="1">
        <f>Sueldos[[#This Row],[Aumento Mexicano]]*2</f>
        <v>1792.2888000000003</v>
      </c>
      <c r="P792" s="1">
        <f>IF(Sueldos[[#This Row],[Calificación]]&gt;=4,Sueldos[[#This Row],[Aumento Mexicano]]*2,0)</f>
        <v>0</v>
      </c>
      <c r="Q792" s="1">
        <f>Sueldos[[#This Row],[Sueldo total]]*3</f>
        <v>66019.752000000008</v>
      </c>
      <c r="R792" s="9">
        <f>(43102-Sueldos[[#This Row],[Fecha de Contratación]])/365</f>
        <v>1.3671232876712329</v>
      </c>
      <c r="S792" s="1">
        <f>Sueldos[[#This Row],[Sueldo total]]/30</f>
        <v>733.55280000000005</v>
      </c>
      <c r="T792" s="1">
        <f>Sueldos[[#This Row],[Salario diario]]*20*Sueldos[[#This Row],[dias del año]]</f>
        <v>20057.142312328768</v>
      </c>
      <c r="U792" s="1">
        <f>Sueldos[[#This Row],[3 meses de sueldo]]+Sueldos[[#This Row],[20 dias por año]]</f>
        <v>86076.894312328775</v>
      </c>
    </row>
    <row r="793" spans="1:21" x14ac:dyDescent="0.3">
      <c r="A793" t="s">
        <v>1600</v>
      </c>
      <c r="B793" t="s">
        <v>880</v>
      </c>
      <c r="C793" t="s">
        <v>413</v>
      </c>
      <c r="D793" s="10">
        <v>41173</v>
      </c>
      <c r="E793" t="s">
        <v>15</v>
      </c>
      <c r="F793">
        <v>4</v>
      </c>
      <c r="G793" s="1">
        <v>28651.7</v>
      </c>
      <c r="H793" s="1">
        <v>2865.17</v>
      </c>
      <c r="I793" s="1">
        <v>2292.136</v>
      </c>
      <c r="J793" s="1">
        <v>2865.17</v>
      </c>
      <c r="K793" s="1">
        <v>10601.129000000001</v>
      </c>
      <c r="L793" s="1">
        <v>7735.9590000000007</v>
      </c>
      <c r="M793" s="1">
        <f>SUM(Sueldos[[#This Row],[Salario Base]:[Bono General]])</f>
        <v>55011.264000000003</v>
      </c>
      <c r="N793" s="1">
        <f>SUMPRODUCT(Sueldos[[#This Row],[Salario Base]:[Bono General]]*Porcentajes[])</f>
        <v>2125.9561399999998</v>
      </c>
      <c r="O793" s="1">
        <f>Sueldos[[#This Row],[Aumento Mexicano]]*2</f>
        <v>4251.9122799999996</v>
      </c>
      <c r="P793" s="1">
        <f>IF(Sueldos[[#This Row],[Calificación]]&gt;=4,Sueldos[[#This Row],[Aumento Mexicano]]*2,0)</f>
        <v>4251.9122799999996</v>
      </c>
      <c r="Q793" s="1">
        <f>Sueldos[[#This Row],[Sueldo total]]*3</f>
        <v>165033.79200000002</v>
      </c>
      <c r="R793" s="9">
        <f>(43102-Sueldos[[#This Row],[Fecha de Contratación]])/365</f>
        <v>5.2849315068493148</v>
      </c>
      <c r="S793" s="1">
        <f>Sueldos[[#This Row],[Sueldo total]]/30</f>
        <v>1833.7088000000001</v>
      </c>
      <c r="T793" s="1">
        <f>Sueldos[[#This Row],[Salario diario]]*20*Sueldos[[#This Row],[dias del año]]</f>
        <v>193820.50823013697</v>
      </c>
      <c r="U793" s="1">
        <f>Sueldos[[#This Row],[3 meses de sueldo]]+Sueldos[[#This Row],[20 dias por año]]</f>
        <v>358854.30023013696</v>
      </c>
    </row>
    <row r="794" spans="1:21" x14ac:dyDescent="0.3">
      <c r="A794" t="s">
        <v>1601</v>
      </c>
      <c r="B794" t="s">
        <v>880</v>
      </c>
      <c r="C794" t="s">
        <v>413</v>
      </c>
      <c r="D794" s="10">
        <v>40527</v>
      </c>
      <c r="E794" t="s">
        <v>50</v>
      </c>
      <c r="F794">
        <v>2</v>
      </c>
      <c r="G794" s="1">
        <v>30053.7</v>
      </c>
      <c r="H794" s="1">
        <v>2704.8330000000001</v>
      </c>
      <c r="I794" s="1">
        <v>300.53700000000003</v>
      </c>
      <c r="J794" s="1">
        <v>1803.222</v>
      </c>
      <c r="K794" s="1">
        <v>8715.5730000000003</v>
      </c>
      <c r="L794" s="1">
        <v>9016.11</v>
      </c>
      <c r="M794" s="1">
        <f>SUM(Sueldos[[#This Row],[Salario Base]:[Bono General]])</f>
        <v>52593.975000000006</v>
      </c>
      <c r="N794" s="1">
        <f>SUMPRODUCT(Sueldos[[#This Row],[Salario Base]:[Bono General]]*Porcentajes[])</f>
        <v>2058.6784500000003</v>
      </c>
      <c r="O794" s="1">
        <f>Sueldos[[#This Row],[Aumento Mexicano]]*2</f>
        <v>4117.3569000000007</v>
      </c>
      <c r="P794" s="1">
        <f>IF(Sueldos[[#This Row],[Calificación]]&gt;=4,Sueldos[[#This Row],[Aumento Mexicano]]*2,0)</f>
        <v>0</v>
      </c>
      <c r="Q794" s="1">
        <f>Sueldos[[#This Row],[Sueldo total]]*3</f>
        <v>157781.92500000002</v>
      </c>
      <c r="R794" s="9">
        <f>(43102-Sueldos[[#This Row],[Fecha de Contratación]])/365</f>
        <v>7.0547945205479454</v>
      </c>
      <c r="S794" s="1">
        <f>Sueldos[[#This Row],[Sueldo total]]/30</f>
        <v>1753.1325000000002</v>
      </c>
      <c r="T794" s="1">
        <f>Sueldos[[#This Row],[Salario diario]]*20*Sueldos[[#This Row],[dias del año]]</f>
        <v>247359.79109589042</v>
      </c>
      <c r="U794" s="1">
        <f>Sueldos[[#This Row],[3 meses de sueldo]]+Sueldos[[#This Row],[20 dias por año]]</f>
        <v>405141.71609589044</v>
      </c>
    </row>
    <row r="795" spans="1:21" x14ac:dyDescent="0.3">
      <c r="A795" t="s">
        <v>1602</v>
      </c>
      <c r="B795" t="s">
        <v>883</v>
      </c>
      <c r="C795" t="s">
        <v>84</v>
      </c>
      <c r="D795" s="10">
        <v>40828</v>
      </c>
      <c r="E795" t="s">
        <v>18</v>
      </c>
      <c r="F795">
        <v>5</v>
      </c>
      <c r="G795" s="1">
        <v>17501.25</v>
      </c>
      <c r="H795" s="1">
        <v>1400.1000000000001</v>
      </c>
      <c r="I795" s="1">
        <v>1225.0875000000001</v>
      </c>
      <c r="J795" s="1">
        <v>175.01250000000002</v>
      </c>
      <c r="K795" s="1">
        <v>6825.4875000000002</v>
      </c>
      <c r="L795" s="1">
        <v>6475.4624999999996</v>
      </c>
      <c r="M795" s="1">
        <f>SUM(Sueldos[[#This Row],[Salario Base]:[Bono General]])</f>
        <v>33602.400000000001</v>
      </c>
      <c r="N795" s="1">
        <f>SUMPRODUCT(Sueldos[[#This Row],[Salario Base]:[Bono General]]*Porcentajes[])</f>
        <v>1324.8446250000002</v>
      </c>
      <c r="O795" s="1">
        <f>Sueldos[[#This Row],[Aumento Mexicano]]*2</f>
        <v>2649.6892500000004</v>
      </c>
      <c r="P795" s="1">
        <f>IF(Sueldos[[#This Row],[Calificación]]&gt;=4,Sueldos[[#This Row],[Aumento Mexicano]]*2,0)</f>
        <v>2649.6892500000004</v>
      </c>
      <c r="Q795" s="1">
        <f>Sueldos[[#This Row],[Sueldo total]]*3</f>
        <v>100807.20000000001</v>
      </c>
      <c r="R795" s="9">
        <f>(43102-Sueldos[[#This Row],[Fecha de Contratación]])/365</f>
        <v>6.2301369863013702</v>
      </c>
      <c r="S795" s="1">
        <f>Sueldos[[#This Row],[Sueldo total]]/30</f>
        <v>1120.0800000000002</v>
      </c>
      <c r="T795" s="1">
        <f>Sueldos[[#This Row],[Salario diario]]*20*Sueldos[[#This Row],[dias del año]]</f>
        <v>139565.03671232879</v>
      </c>
      <c r="U795" s="1">
        <f>Sueldos[[#This Row],[3 meses de sueldo]]+Sueldos[[#This Row],[20 dias por año]]</f>
        <v>240372.2367123288</v>
      </c>
    </row>
    <row r="796" spans="1:21" x14ac:dyDescent="0.3">
      <c r="A796" t="s">
        <v>611</v>
      </c>
      <c r="B796" t="s">
        <v>883</v>
      </c>
      <c r="C796" t="s">
        <v>260</v>
      </c>
      <c r="D796" s="10">
        <v>41069</v>
      </c>
      <c r="E796" t="s">
        <v>15</v>
      </c>
      <c r="F796">
        <v>3</v>
      </c>
      <c r="G796" s="1">
        <v>26621</v>
      </c>
      <c r="H796" s="1">
        <v>2129.6799999999998</v>
      </c>
      <c r="I796" s="1">
        <v>3194.52</v>
      </c>
      <c r="J796" s="1">
        <v>3726.9400000000005</v>
      </c>
      <c r="K796" s="1">
        <v>10115.98</v>
      </c>
      <c r="L796" s="1">
        <v>10648.400000000001</v>
      </c>
      <c r="M796" s="1">
        <f>SUM(Sueldos[[#This Row],[Salario Base]:[Bono General]])</f>
        <v>56436.52</v>
      </c>
      <c r="N796" s="1">
        <f>SUMPRODUCT(Sueldos[[#This Row],[Salario Base]:[Bono General]]*Porcentajes[])</f>
        <v>2289.4059999999999</v>
      </c>
      <c r="O796" s="1">
        <f>Sueldos[[#This Row],[Aumento Mexicano]]*2</f>
        <v>4578.8119999999999</v>
      </c>
      <c r="P796" s="1">
        <f>IF(Sueldos[[#This Row],[Calificación]]&gt;=4,Sueldos[[#This Row],[Aumento Mexicano]]*2,0)</f>
        <v>0</v>
      </c>
      <c r="Q796" s="1">
        <f>Sueldos[[#This Row],[Sueldo total]]*3</f>
        <v>169309.56</v>
      </c>
      <c r="R796" s="9">
        <f>(43102-Sueldos[[#This Row],[Fecha de Contratación]])/365</f>
        <v>5.5698630136986305</v>
      </c>
      <c r="S796" s="1">
        <f>Sueldos[[#This Row],[Sueldo total]]/30</f>
        <v>1881.2173333333333</v>
      </c>
      <c r="T796" s="1">
        <f>Sueldos[[#This Row],[Salario diario]]*20*Sueldos[[#This Row],[dias del año]]</f>
        <v>209562.456913242</v>
      </c>
      <c r="U796" s="1">
        <f>Sueldos[[#This Row],[3 meses de sueldo]]+Sueldos[[#This Row],[20 dias por año]]</f>
        <v>378872.016913242</v>
      </c>
    </row>
    <row r="797" spans="1:21" x14ac:dyDescent="0.3">
      <c r="A797" t="s">
        <v>1603</v>
      </c>
      <c r="B797" t="s">
        <v>898</v>
      </c>
      <c r="C797" t="s">
        <v>137</v>
      </c>
      <c r="D797" s="10">
        <v>41137</v>
      </c>
      <c r="E797" t="s">
        <v>18</v>
      </c>
      <c r="F797">
        <v>3</v>
      </c>
      <c r="G797" s="1">
        <v>12859</v>
      </c>
      <c r="H797" s="1">
        <v>1028.72</v>
      </c>
      <c r="I797" s="1">
        <v>1157.31</v>
      </c>
      <c r="J797" s="1">
        <v>128.59</v>
      </c>
      <c r="K797" s="1">
        <v>4629.24</v>
      </c>
      <c r="L797" s="1">
        <v>4886.42</v>
      </c>
      <c r="M797" s="1">
        <f>SUM(Sueldos[[#This Row],[Salario Base]:[Bono General]])</f>
        <v>24689.279999999999</v>
      </c>
      <c r="N797" s="1">
        <f>SUMPRODUCT(Sueldos[[#This Row],[Salario Base]:[Bono General]]*Porcentajes[])</f>
        <v>981.14170000000013</v>
      </c>
      <c r="O797" s="1">
        <f>Sueldos[[#This Row],[Aumento Mexicano]]*2</f>
        <v>1962.2834000000003</v>
      </c>
      <c r="P797" s="1">
        <f>IF(Sueldos[[#This Row],[Calificación]]&gt;=4,Sueldos[[#This Row],[Aumento Mexicano]]*2,0)</f>
        <v>0</v>
      </c>
      <c r="Q797" s="1">
        <f>Sueldos[[#This Row],[Sueldo total]]*3</f>
        <v>74067.839999999997</v>
      </c>
      <c r="R797" s="9">
        <f>(43102-Sueldos[[#This Row],[Fecha de Contratación]])/365</f>
        <v>5.3835616438356162</v>
      </c>
      <c r="S797" s="1">
        <f>Sueldos[[#This Row],[Sueldo total]]/30</f>
        <v>822.976</v>
      </c>
      <c r="T797" s="1">
        <f>Sueldos[[#This Row],[Salario diario]]*20*Sueldos[[#This Row],[dias del año]]</f>
        <v>88610.840547945205</v>
      </c>
      <c r="U797" s="1">
        <f>Sueldos[[#This Row],[3 meses de sueldo]]+Sueldos[[#This Row],[20 dias por año]]</f>
        <v>162678.6805479452</v>
      </c>
    </row>
    <row r="798" spans="1:21" x14ac:dyDescent="0.3">
      <c r="A798" t="s">
        <v>1604</v>
      </c>
      <c r="B798" t="s">
        <v>898</v>
      </c>
      <c r="C798" t="s">
        <v>77</v>
      </c>
      <c r="D798" s="10">
        <v>41465</v>
      </c>
      <c r="E798" t="s">
        <v>27</v>
      </c>
      <c r="F798">
        <v>4</v>
      </c>
      <c r="G798" s="1">
        <v>23982.2</v>
      </c>
      <c r="H798" s="1">
        <v>1918.576</v>
      </c>
      <c r="I798" s="1">
        <v>719.46600000000001</v>
      </c>
      <c r="J798" s="1">
        <v>1918.576</v>
      </c>
      <c r="K798" s="1">
        <v>6954.8379999999997</v>
      </c>
      <c r="L798" s="1">
        <v>9113.2360000000008</v>
      </c>
      <c r="M798" s="1">
        <f>SUM(Sueldos[[#This Row],[Salario Base]:[Bono General]])</f>
        <v>44606.892000000007</v>
      </c>
      <c r="N798" s="1">
        <f>SUMPRODUCT(Sueldos[[#This Row],[Salario Base]:[Bono General]]*Porcentajes[])</f>
        <v>1805.8596600000001</v>
      </c>
      <c r="O798" s="1">
        <f>Sueldos[[#This Row],[Aumento Mexicano]]*2</f>
        <v>3611.7193200000002</v>
      </c>
      <c r="P798" s="1">
        <f>IF(Sueldos[[#This Row],[Calificación]]&gt;=4,Sueldos[[#This Row],[Aumento Mexicano]]*2,0)</f>
        <v>3611.7193200000002</v>
      </c>
      <c r="Q798" s="1">
        <f>Sueldos[[#This Row],[Sueldo total]]*3</f>
        <v>133820.67600000004</v>
      </c>
      <c r="R798" s="9">
        <f>(43102-Sueldos[[#This Row],[Fecha de Contratación]])/365</f>
        <v>4.484931506849315</v>
      </c>
      <c r="S798" s="1">
        <f>Sueldos[[#This Row],[Sueldo total]]/30</f>
        <v>1486.8964000000003</v>
      </c>
      <c r="T798" s="1">
        <f>Sueldos[[#This Row],[Salario diario]]*20*Sueldos[[#This Row],[dias del año]]</f>
        <v>133372.57023561647</v>
      </c>
      <c r="U798" s="1">
        <f>Sueldos[[#This Row],[3 meses de sueldo]]+Sueldos[[#This Row],[20 dias por año]]</f>
        <v>267193.24623561651</v>
      </c>
    </row>
    <row r="799" spans="1:21" x14ac:dyDescent="0.3">
      <c r="A799" t="s">
        <v>1605</v>
      </c>
      <c r="B799" t="s">
        <v>883</v>
      </c>
      <c r="C799" t="s">
        <v>140</v>
      </c>
      <c r="D799" s="10">
        <v>42506</v>
      </c>
      <c r="E799" t="s">
        <v>18</v>
      </c>
      <c r="F799">
        <v>3</v>
      </c>
      <c r="G799" s="1">
        <v>8320</v>
      </c>
      <c r="H799" s="1">
        <v>582.40000000000009</v>
      </c>
      <c r="I799" s="1">
        <v>83.2</v>
      </c>
      <c r="J799" s="1">
        <v>332.8</v>
      </c>
      <c r="K799" s="1">
        <v>2745.6</v>
      </c>
      <c r="L799" s="1">
        <v>2745.6</v>
      </c>
      <c r="M799" s="1">
        <f>SUM(Sueldos[[#This Row],[Salario Base]:[Bono General]])</f>
        <v>14809.6</v>
      </c>
      <c r="N799" s="1">
        <f>SUMPRODUCT(Sueldos[[#This Row],[Salario Base]:[Bono General]]*Porcentajes[])</f>
        <v>579.07199999999989</v>
      </c>
      <c r="O799" s="1">
        <f>Sueldos[[#This Row],[Aumento Mexicano]]*2</f>
        <v>1158.1439999999998</v>
      </c>
      <c r="P799" s="1">
        <f>IF(Sueldos[[#This Row],[Calificación]]&gt;=4,Sueldos[[#This Row],[Aumento Mexicano]]*2,0)</f>
        <v>0</v>
      </c>
      <c r="Q799" s="1">
        <f>Sueldos[[#This Row],[Sueldo total]]*3</f>
        <v>44428.800000000003</v>
      </c>
      <c r="R799" s="9">
        <f>(43102-Sueldos[[#This Row],[Fecha de Contratación]])/365</f>
        <v>1.6328767123287671</v>
      </c>
      <c r="S799" s="1">
        <f>Sueldos[[#This Row],[Sueldo total]]/30</f>
        <v>493.65333333333336</v>
      </c>
      <c r="T799" s="1">
        <f>Sueldos[[#This Row],[Salario diario]]*20*Sueldos[[#This Row],[dias del año]]</f>
        <v>16121.500639269407</v>
      </c>
      <c r="U799" s="1">
        <f>Sueldos[[#This Row],[3 meses de sueldo]]+Sueldos[[#This Row],[20 dias por año]]</f>
        <v>60550.300639269408</v>
      </c>
    </row>
    <row r="800" spans="1:21" x14ac:dyDescent="0.3">
      <c r="A800" t="s">
        <v>1606</v>
      </c>
      <c r="B800" t="s">
        <v>895</v>
      </c>
      <c r="C800" t="s">
        <v>413</v>
      </c>
      <c r="D800" s="10">
        <v>41190</v>
      </c>
      <c r="E800" t="s">
        <v>18</v>
      </c>
      <c r="F800">
        <v>3</v>
      </c>
      <c r="G800" s="1">
        <v>12313</v>
      </c>
      <c r="H800" s="1">
        <v>615.65000000000009</v>
      </c>
      <c r="I800" s="1">
        <v>1354.43</v>
      </c>
      <c r="J800" s="1">
        <v>985.04000000000008</v>
      </c>
      <c r="K800" s="1">
        <v>3817.0299999999997</v>
      </c>
      <c r="L800" s="1">
        <v>4555.8099999999995</v>
      </c>
      <c r="M800" s="1">
        <f>SUM(Sueldos[[#This Row],[Salario Base]:[Bono General]])</f>
        <v>23640.959999999999</v>
      </c>
      <c r="N800" s="1">
        <f>SUMPRODUCT(Sueldos[[#This Row],[Salario Base]:[Bono General]]*Porcentajes[])</f>
        <v>943.17579999999998</v>
      </c>
      <c r="O800" s="1">
        <f>Sueldos[[#This Row],[Aumento Mexicano]]*2</f>
        <v>1886.3516</v>
      </c>
      <c r="P800" s="1">
        <f>IF(Sueldos[[#This Row],[Calificación]]&gt;=4,Sueldos[[#This Row],[Aumento Mexicano]]*2,0)</f>
        <v>0</v>
      </c>
      <c r="Q800" s="1">
        <f>Sueldos[[#This Row],[Sueldo total]]*3</f>
        <v>70922.880000000005</v>
      </c>
      <c r="R800" s="9">
        <f>(43102-Sueldos[[#This Row],[Fecha de Contratación]])/365</f>
        <v>5.2383561643835614</v>
      </c>
      <c r="S800" s="1">
        <f>Sueldos[[#This Row],[Sueldo total]]/30</f>
        <v>788.03199999999993</v>
      </c>
      <c r="T800" s="1">
        <f>Sueldos[[#This Row],[Salario diario]]*20*Sueldos[[#This Row],[dias del año]]</f>
        <v>82559.845698630132</v>
      </c>
      <c r="U800" s="1">
        <f>Sueldos[[#This Row],[3 meses de sueldo]]+Sueldos[[#This Row],[20 dias por año]]</f>
        <v>153482.72569863015</v>
      </c>
    </row>
    <row r="801" spans="1:21" x14ac:dyDescent="0.3">
      <c r="A801" t="s">
        <v>1607</v>
      </c>
      <c r="B801" t="s">
        <v>940</v>
      </c>
      <c r="C801" t="s">
        <v>190</v>
      </c>
      <c r="D801" s="10">
        <v>41629</v>
      </c>
      <c r="E801" t="s">
        <v>18</v>
      </c>
      <c r="F801">
        <v>3</v>
      </c>
      <c r="G801" s="1">
        <v>12897</v>
      </c>
      <c r="H801" s="1">
        <v>902.79000000000008</v>
      </c>
      <c r="I801" s="1">
        <v>386.90999999999997</v>
      </c>
      <c r="J801" s="1">
        <v>644.85</v>
      </c>
      <c r="K801" s="1">
        <v>3224.25</v>
      </c>
      <c r="L801" s="1">
        <v>4771.8900000000003</v>
      </c>
      <c r="M801" s="1">
        <f>SUM(Sueldos[[#This Row],[Salario Base]:[Bono General]])</f>
        <v>22827.690000000002</v>
      </c>
      <c r="N801" s="1">
        <f>SUMPRODUCT(Sueldos[[#This Row],[Salario Base]:[Bono General]]*Porcentajes[])</f>
        <v>919.55610000000001</v>
      </c>
      <c r="O801" s="1">
        <f>Sueldos[[#This Row],[Aumento Mexicano]]*2</f>
        <v>1839.1122</v>
      </c>
      <c r="P801" s="1">
        <f>IF(Sueldos[[#This Row],[Calificación]]&gt;=4,Sueldos[[#This Row],[Aumento Mexicano]]*2,0)</f>
        <v>0</v>
      </c>
      <c r="Q801" s="1">
        <f>Sueldos[[#This Row],[Sueldo total]]*3</f>
        <v>68483.070000000007</v>
      </c>
      <c r="R801" s="9">
        <f>(43102-Sueldos[[#This Row],[Fecha de Contratación]])/365</f>
        <v>4.0356164383561648</v>
      </c>
      <c r="S801" s="1">
        <f>Sueldos[[#This Row],[Sueldo total]]/30</f>
        <v>760.92300000000012</v>
      </c>
      <c r="T801" s="1">
        <f>Sueldos[[#This Row],[Salario diario]]*20*Sueldos[[#This Row],[dias del año]]</f>
        <v>61415.867342465768</v>
      </c>
      <c r="U801" s="1">
        <f>Sueldos[[#This Row],[3 meses de sueldo]]+Sueldos[[#This Row],[20 dias por año]]</f>
        <v>129898.93734246577</v>
      </c>
    </row>
    <row r="802" spans="1:21" x14ac:dyDescent="0.3">
      <c r="A802" t="s">
        <v>1608</v>
      </c>
      <c r="B802" t="s">
        <v>895</v>
      </c>
      <c r="C802" t="s">
        <v>440</v>
      </c>
      <c r="D802" s="10">
        <v>40708</v>
      </c>
      <c r="E802" t="s">
        <v>27</v>
      </c>
      <c r="F802">
        <v>5</v>
      </c>
      <c r="G802" s="1">
        <v>20268.75</v>
      </c>
      <c r="H802" s="1">
        <v>1621.5</v>
      </c>
      <c r="I802" s="1">
        <v>810.75</v>
      </c>
      <c r="J802" s="1">
        <v>1418.8125000000002</v>
      </c>
      <c r="K802" s="1">
        <v>5877.9375</v>
      </c>
      <c r="L802" s="1">
        <v>5877.9375</v>
      </c>
      <c r="M802" s="1">
        <f>SUM(Sueldos[[#This Row],[Salario Base]:[Bono General]])</f>
        <v>35875.6875</v>
      </c>
      <c r="N802" s="1">
        <f>SUMPRODUCT(Sueldos[[#This Row],[Salario Base]:[Bono General]]*Porcentajes[])</f>
        <v>1396.516875</v>
      </c>
      <c r="O802" s="1">
        <f>Sueldos[[#This Row],[Aumento Mexicano]]*2</f>
        <v>2793.0337500000001</v>
      </c>
      <c r="P802" s="1">
        <f>IF(Sueldos[[#This Row],[Calificación]]&gt;=4,Sueldos[[#This Row],[Aumento Mexicano]]*2,0)</f>
        <v>2793.0337500000001</v>
      </c>
      <c r="Q802" s="1">
        <f>Sueldos[[#This Row],[Sueldo total]]*3</f>
        <v>107627.0625</v>
      </c>
      <c r="R802" s="9">
        <f>(43102-Sueldos[[#This Row],[Fecha de Contratación]])/365</f>
        <v>6.558904109589041</v>
      </c>
      <c r="S802" s="1">
        <f>Sueldos[[#This Row],[Sueldo total]]/30</f>
        <v>1195.85625</v>
      </c>
      <c r="T802" s="1">
        <f>Sueldos[[#This Row],[Salario diario]]*20*Sueldos[[#This Row],[dias del año]]</f>
        <v>156870.1294520548</v>
      </c>
      <c r="U802" s="1">
        <f>Sueldos[[#This Row],[3 meses de sueldo]]+Sueldos[[#This Row],[20 dias por año]]</f>
        <v>264497.1919520548</v>
      </c>
    </row>
    <row r="803" spans="1:21" x14ac:dyDescent="0.3">
      <c r="A803" t="s">
        <v>1609</v>
      </c>
      <c r="B803" t="s">
        <v>898</v>
      </c>
      <c r="C803" t="s">
        <v>63</v>
      </c>
      <c r="D803" s="10">
        <v>42950</v>
      </c>
      <c r="E803" t="s">
        <v>18</v>
      </c>
      <c r="F803">
        <v>3</v>
      </c>
      <c r="G803" s="1">
        <v>14230</v>
      </c>
      <c r="H803" s="1">
        <v>1423</v>
      </c>
      <c r="I803" s="1">
        <v>1992.2000000000003</v>
      </c>
      <c r="J803" s="1">
        <v>284.60000000000002</v>
      </c>
      <c r="K803" s="1">
        <v>3557.5</v>
      </c>
      <c r="L803" s="1">
        <v>4838.2000000000007</v>
      </c>
      <c r="M803" s="1">
        <f>SUM(Sueldos[[#This Row],[Salario Base]:[Bono General]])</f>
        <v>26325.5</v>
      </c>
      <c r="N803" s="1">
        <f>SUMPRODUCT(Sueldos[[#This Row],[Salario Base]:[Bono General]]*Porcentajes[])</f>
        <v>1051.5970000000002</v>
      </c>
      <c r="O803" s="1">
        <f>Sueldos[[#This Row],[Aumento Mexicano]]*2</f>
        <v>2103.1940000000004</v>
      </c>
      <c r="P803" s="1">
        <f>IF(Sueldos[[#This Row],[Calificación]]&gt;=4,Sueldos[[#This Row],[Aumento Mexicano]]*2,0)</f>
        <v>0</v>
      </c>
      <c r="Q803" s="1">
        <f>Sueldos[[#This Row],[Sueldo total]]*3</f>
        <v>78976.5</v>
      </c>
      <c r="R803" s="9">
        <f>(43102-Sueldos[[#This Row],[Fecha de Contratación]])/365</f>
        <v>0.41643835616438357</v>
      </c>
      <c r="S803" s="1">
        <f>Sueldos[[#This Row],[Sueldo total]]/30</f>
        <v>877.51666666666665</v>
      </c>
      <c r="T803" s="1">
        <f>Sueldos[[#This Row],[Salario diario]]*20*Sueldos[[#This Row],[dias del año]]</f>
        <v>7308.6319634703195</v>
      </c>
      <c r="U803" s="1">
        <f>Sueldos[[#This Row],[3 meses de sueldo]]+Sueldos[[#This Row],[20 dias por año]]</f>
        <v>86285.131963470325</v>
      </c>
    </row>
    <row r="804" spans="1:21" x14ac:dyDescent="0.3">
      <c r="A804" t="s">
        <v>1483</v>
      </c>
      <c r="B804" t="s">
        <v>880</v>
      </c>
      <c r="C804" t="s">
        <v>36</v>
      </c>
      <c r="D804" s="10">
        <v>41366</v>
      </c>
      <c r="E804" t="s">
        <v>27</v>
      </c>
      <c r="F804">
        <v>2</v>
      </c>
      <c r="G804" s="1">
        <v>20300.400000000001</v>
      </c>
      <c r="H804" s="1">
        <v>1421.0280000000002</v>
      </c>
      <c r="I804" s="1">
        <v>2233.0440000000003</v>
      </c>
      <c r="J804" s="1">
        <v>1624.0320000000002</v>
      </c>
      <c r="K804" s="1">
        <v>5278.1040000000003</v>
      </c>
      <c r="L804" s="1">
        <v>5481.1080000000011</v>
      </c>
      <c r="M804" s="1">
        <f>SUM(Sueldos[[#This Row],[Salario Base]:[Bono General]])</f>
        <v>36337.716</v>
      </c>
      <c r="N804" s="1">
        <f>SUMPRODUCT(Sueldos[[#This Row],[Salario Base]:[Bono General]]*Porcentajes[])</f>
        <v>1406.81772</v>
      </c>
      <c r="O804" s="1">
        <f>Sueldos[[#This Row],[Aumento Mexicano]]*2</f>
        <v>2813.63544</v>
      </c>
      <c r="P804" s="1">
        <f>IF(Sueldos[[#This Row],[Calificación]]&gt;=4,Sueldos[[#This Row],[Aumento Mexicano]]*2,0)</f>
        <v>0</v>
      </c>
      <c r="Q804" s="1">
        <f>Sueldos[[#This Row],[Sueldo total]]*3</f>
        <v>109013.148</v>
      </c>
      <c r="R804" s="9">
        <f>(43102-Sueldos[[#This Row],[Fecha de Contratación]])/365</f>
        <v>4.7561643835616438</v>
      </c>
      <c r="S804" s="1">
        <f>Sueldos[[#This Row],[Sueldo total]]/30</f>
        <v>1211.2572</v>
      </c>
      <c r="T804" s="1">
        <f>Sueldos[[#This Row],[Salario diario]]*20*Sueldos[[#This Row],[dias del año]]</f>
        <v>115218.76707945205</v>
      </c>
      <c r="U804" s="1">
        <f>Sueldos[[#This Row],[3 meses de sueldo]]+Sueldos[[#This Row],[20 dias por año]]</f>
        <v>224231.91507945204</v>
      </c>
    </row>
    <row r="805" spans="1:21" x14ac:dyDescent="0.3">
      <c r="A805" t="s">
        <v>1610</v>
      </c>
      <c r="B805" t="s">
        <v>883</v>
      </c>
      <c r="C805" t="s">
        <v>36</v>
      </c>
      <c r="D805" s="10">
        <v>40699</v>
      </c>
      <c r="E805" t="s">
        <v>15</v>
      </c>
      <c r="F805">
        <v>3</v>
      </c>
      <c r="G805" s="1">
        <v>23750</v>
      </c>
      <c r="H805" s="1">
        <v>1187.5</v>
      </c>
      <c r="I805" s="1">
        <v>475</v>
      </c>
      <c r="J805" s="1">
        <v>950</v>
      </c>
      <c r="K805" s="1">
        <v>7600</v>
      </c>
      <c r="L805" s="1">
        <v>5937.5</v>
      </c>
      <c r="M805" s="1">
        <f>SUM(Sueldos[[#This Row],[Salario Base]:[Bono General]])</f>
        <v>39900</v>
      </c>
      <c r="N805" s="1">
        <f>SUMPRODUCT(Sueldos[[#This Row],[Salario Base]:[Bono General]]*Porcentajes[])</f>
        <v>1493.875</v>
      </c>
      <c r="O805" s="1">
        <f>Sueldos[[#This Row],[Aumento Mexicano]]*2</f>
        <v>2987.75</v>
      </c>
      <c r="P805" s="1">
        <f>IF(Sueldos[[#This Row],[Calificación]]&gt;=4,Sueldos[[#This Row],[Aumento Mexicano]]*2,0)</f>
        <v>0</v>
      </c>
      <c r="Q805" s="1">
        <f>Sueldos[[#This Row],[Sueldo total]]*3</f>
        <v>119700</v>
      </c>
      <c r="R805" s="9">
        <f>(43102-Sueldos[[#This Row],[Fecha de Contratación]])/365</f>
        <v>6.5835616438356164</v>
      </c>
      <c r="S805" s="1">
        <f>Sueldos[[#This Row],[Sueldo total]]/30</f>
        <v>1330</v>
      </c>
      <c r="T805" s="1">
        <f>Sueldos[[#This Row],[Salario diario]]*20*Sueldos[[#This Row],[dias del año]]</f>
        <v>175122.73972602739</v>
      </c>
      <c r="U805" s="1">
        <f>Sueldos[[#This Row],[3 meses de sueldo]]+Sueldos[[#This Row],[20 dias por año]]</f>
        <v>294822.73972602736</v>
      </c>
    </row>
    <row r="806" spans="1:21" x14ac:dyDescent="0.3">
      <c r="A806" t="s">
        <v>1611</v>
      </c>
      <c r="B806" t="s">
        <v>883</v>
      </c>
      <c r="C806" t="s">
        <v>26</v>
      </c>
      <c r="D806" s="10">
        <v>42841</v>
      </c>
      <c r="E806" t="s">
        <v>15</v>
      </c>
      <c r="F806">
        <v>5</v>
      </c>
      <c r="G806" s="1">
        <v>32391.25</v>
      </c>
      <c r="H806" s="1">
        <v>2915.2125000000001</v>
      </c>
      <c r="I806" s="1">
        <v>3563.0374999999999</v>
      </c>
      <c r="J806" s="1">
        <v>4858.6875</v>
      </c>
      <c r="K806" s="1">
        <v>10689.112500000001</v>
      </c>
      <c r="L806" s="1">
        <v>9069.5500000000011</v>
      </c>
      <c r="M806" s="1">
        <f>SUM(Sueldos[[#This Row],[Salario Base]:[Bono General]])</f>
        <v>63486.850000000006</v>
      </c>
      <c r="N806" s="1">
        <f>SUMPRODUCT(Sueldos[[#This Row],[Salario Base]:[Bono General]]*Porcentajes[])</f>
        <v>2487.6480000000001</v>
      </c>
      <c r="O806" s="1">
        <f>Sueldos[[#This Row],[Aumento Mexicano]]*2</f>
        <v>4975.2960000000003</v>
      </c>
      <c r="P806" s="1">
        <f>IF(Sueldos[[#This Row],[Calificación]]&gt;=4,Sueldos[[#This Row],[Aumento Mexicano]]*2,0)</f>
        <v>4975.2960000000003</v>
      </c>
      <c r="Q806" s="1">
        <f>Sueldos[[#This Row],[Sueldo total]]*3</f>
        <v>190460.55000000002</v>
      </c>
      <c r="R806" s="9">
        <f>(43102-Sueldos[[#This Row],[Fecha de Contratación]])/365</f>
        <v>0.71506849315068488</v>
      </c>
      <c r="S806" s="1">
        <f>Sueldos[[#This Row],[Sueldo total]]/30</f>
        <v>2116.2283333333335</v>
      </c>
      <c r="T806" s="1">
        <f>Sueldos[[#This Row],[Salario diario]]*20*Sueldos[[#This Row],[dias del año]]</f>
        <v>30264.964109589037</v>
      </c>
      <c r="U806" s="1">
        <f>Sueldos[[#This Row],[3 meses de sueldo]]+Sueldos[[#This Row],[20 dias por año]]</f>
        <v>220725.51410958904</v>
      </c>
    </row>
    <row r="807" spans="1:21" x14ac:dyDescent="0.3">
      <c r="A807" t="s">
        <v>357</v>
      </c>
      <c r="B807" t="s">
        <v>926</v>
      </c>
      <c r="C807" t="s">
        <v>135</v>
      </c>
      <c r="D807" s="10">
        <v>42194</v>
      </c>
      <c r="E807" t="s">
        <v>18</v>
      </c>
      <c r="F807">
        <v>4</v>
      </c>
      <c r="G807" s="1">
        <v>10226.700000000001</v>
      </c>
      <c r="H807" s="1">
        <v>1022.6700000000001</v>
      </c>
      <c r="I807" s="1">
        <v>1329.4710000000002</v>
      </c>
      <c r="J807" s="1">
        <v>1534.0050000000001</v>
      </c>
      <c r="K807" s="1">
        <v>2761.2090000000003</v>
      </c>
      <c r="L807" s="1">
        <v>3579.3450000000003</v>
      </c>
      <c r="M807" s="1">
        <f>SUM(Sueldos[[#This Row],[Salario Base]:[Bono General]])</f>
        <v>20453.400000000001</v>
      </c>
      <c r="N807" s="1">
        <f>SUMPRODUCT(Sueldos[[#This Row],[Salario Base]:[Bono General]]*Porcentajes[])</f>
        <v>831.43071000000009</v>
      </c>
      <c r="O807" s="1">
        <f>Sueldos[[#This Row],[Aumento Mexicano]]*2</f>
        <v>1662.8614200000002</v>
      </c>
      <c r="P807" s="1">
        <f>IF(Sueldos[[#This Row],[Calificación]]&gt;=4,Sueldos[[#This Row],[Aumento Mexicano]]*2,0)</f>
        <v>1662.8614200000002</v>
      </c>
      <c r="Q807" s="1">
        <f>Sueldos[[#This Row],[Sueldo total]]*3</f>
        <v>61360.200000000004</v>
      </c>
      <c r="R807" s="9">
        <f>(43102-Sueldos[[#This Row],[Fecha de Contratación]])/365</f>
        <v>2.4876712328767123</v>
      </c>
      <c r="S807" s="1">
        <f>Sueldos[[#This Row],[Sueldo total]]/30</f>
        <v>681.78000000000009</v>
      </c>
      <c r="T807" s="1">
        <f>Sueldos[[#This Row],[Salario diario]]*20*Sueldos[[#This Row],[dias del año]]</f>
        <v>33920.889863013705</v>
      </c>
      <c r="U807" s="1">
        <f>Sueldos[[#This Row],[3 meses de sueldo]]+Sueldos[[#This Row],[20 dias por año]]</f>
        <v>95281.089863013709</v>
      </c>
    </row>
    <row r="808" spans="1:21" x14ac:dyDescent="0.3">
      <c r="A808" t="s">
        <v>1612</v>
      </c>
      <c r="B808" t="s">
        <v>883</v>
      </c>
      <c r="C808" t="s">
        <v>168</v>
      </c>
      <c r="D808" s="10">
        <v>41402</v>
      </c>
      <c r="E808" t="s">
        <v>18</v>
      </c>
      <c r="F808">
        <v>3</v>
      </c>
      <c r="G808" s="1">
        <v>10904</v>
      </c>
      <c r="H808" s="1">
        <v>1090.4000000000001</v>
      </c>
      <c r="I808" s="1">
        <v>1199.44</v>
      </c>
      <c r="J808" s="1">
        <v>436.16</v>
      </c>
      <c r="K808" s="1">
        <v>4034.48</v>
      </c>
      <c r="L808" s="1">
        <v>4252.5600000000004</v>
      </c>
      <c r="M808" s="1">
        <f>SUM(Sueldos[[#This Row],[Salario Base]:[Bono General]])</f>
        <v>21917.040000000001</v>
      </c>
      <c r="N808" s="1">
        <f>SUMPRODUCT(Sueldos[[#This Row],[Salario Base]:[Bono General]]*Porcentajes[])</f>
        <v>881.04319999999996</v>
      </c>
      <c r="O808" s="1">
        <f>Sueldos[[#This Row],[Aumento Mexicano]]*2</f>
        <v>1762.0863999999999</v>
      </c>
      <c r="P808" s="1">
        <f>IF(Sueldos[[#This Row],[Calificación]]&gt;=4,Sueldos[[#This Row],[Aumento Mexicano]]*2,0)</f>
        <v>0</v>
      </c>
      <c r="Q808" s="1">
        <f>Sueldos[[#This Row],[Sueldo total]]*3</f>
        <v>65751.12</v>
      </c>
      <c r="R808" s="9">
        <f>(43102-Sueldos[[#This Row],[Fecha de Contratación]])/365</f>
        <v>4.6575342465753424</v>
      </c>
      <c r="S808" s="1">
        <f>Sueldos[[#This Row],[Sueldo total]]/30</f>
        <v>730.56799999999998</v>
      </c>
      <c r="T808" s="1">
        <f>Sueldos[[#This Row],[Salario diario]]*20*Sueldos[[#This Row],[dias del año]]</f>
        <v>68052.909589041097</v>
      </c>
      <c r="U808" s="1">
        <f>Sueldos[[#This Row],[3 meses de sueldo]]+Sueldos[[#This Row],[20 dias por año]]</f>
        <v>133804.02958904108</v>
      </c>
    </row>
    <row r="809" spans="1:21" x14ac:dyDescent="0.3">
      <c r="A809" t="s">
        <v>1613</v>
      </c>
      <c r="B809" t="s">
        <v>898</v>
      </c>
      <c r="C809" t="s">
        <v>121</v>
      </c>
      <c r="D809" s="10">
        <v>41008</v>
      </c>
      <c r="E809" t="s">
        <v>18</v>
      </c>
      <c r="F809">
        <v>2</v>
      </c>
      <c r="G809" s="1">
        <v>13099.5</v>
      </c>
      <c r="H809" s="1">
        <v>916.96500000000003</v>
      </c>
      <c r="I809" s="1">
        <v>654.97500000000002</v>
      </c>
      <c r="J809" s="1">
        <v>261.99</v>
      </c>
      <c r="K809" s="1">
        <v>3536.8650000000002</v>
      </c>
      <c r="L809" s="1">
        <v>3274.875</v>
      </c>
      <c r="M809" s="1">
        <f>SUM(Sueldos[[#This Row],[Salario Base]:[Bono General]])</f>
        <v>21745.170000000002</v>
      </c>
      <c r="N809" s="1">
        <f>SUMPRODUCT(Sueldos[[#This Row],[Salario Base]:[Bono General]]*Porcentajes[])</f>
        <v>822.64859999999999</v>
      </c>
      <c r="O809" s="1">
        <f>Sueldos[[#This Row],[Aumento Mexicano]]*2</f>
        <v>1645.2972</v>
      </c>
      <c r="P809" s="1">
        <f>IF(Sueldos[[#This Row],[Calificación]]&gt;=4,Sueldos[[#This Row],[Aumento Mexicano]]*2,0)</f>
        <v>0</v>
      </c>
      <c r="Q809" s="1">
        <f>Sueldos[[#This Row],[Sueldo total]]*3</f>
        <v>65235.510000000009</v>
      </c>
      <c r="R809" s="9">
        <f>(43102-Sueldos[[#This Row],[Fecha de Contratación]])/365</f>
        <v>5.7369863013698632</v>
      </c>
      <c r="S809" s="1">
        <f>Sueldos[[#This Row],[Sueldo total]]/30</f>
        <v>724.83900000000006</v>
      </c>
      <c r="T809" s="1">
        <f>Sueldos[[#This Row],[Salario diario]]*20*Sueldos[[#This Row],[dias del año]]</f>
        <v>83167.828273972613</v>
      </c>
      <c r="U809" s="1">
        <f>Sueldos[[#This Row],[3 meses de sueldo]]+Sueldos[[#This Row],[20 dias por año]]</f>
        <v>148403.33827397262</v>
      </c>
    </row>
    <row r="810" spans="1:21" x14ac:dyDescent="0.3">
      <c r="A810" t="s">
        <v>1614</v>
      </c>
      <c r="B810" t="s">
        <v>883</v>
      </c>
      <c r="C810" t="s">
        <v>22</v>
      </c>
      <c r="D810" s="10">
        <v>43024</v>
      </c>
      <c r="E810" t="s">
        <v>15</v>
      </c>
      <c r="F810">
        <v>2</v>
      </c>
      <c r="G810" s="1">
        <v>29345.4</v>
      </c>
      <c r="H810" s="1">
        <v>2054.1780000000003</v>
      </c>
      <c r="I810" s="1">
        <v>3521.4479999999999</v>
      </c>
      <c r="J810" s="1">
        <v>1760.7239999999999</v>
      </c>
      <c r="K810" s="1">
        <v>9683.9820000000018</v>
      </c>
      <c r="L810" s="1">
        <v>9390.5280000000002</v>
      </c>
      <c r="M810" s="1">
        <f>SUM(Sueldos[[#This Row],[Salario Base]:[Bono General]])</f>
        <v>55756.26</v>
      </c>
      <c r="N810" s="1">
        <f>SUMPRODUCT(Sueldos[[#This Row],[Salario Base]:[Bono General]]*Porcentajes[])</f>
        <v>2180.3632200000002</v>
      </c>
      <c r="O810" s="1">
        <f>Sueldos[[#This Row],[Aumento Mexicano]]*2</f>
        <v>4360.7264400000004</v>
      </c>
      <c r="P810" s="1">
        <f>IF(Sueldos[[#This Row],[Calificación]]&gt;=4,Sueldos[[#This Row],[Aumento Mexicano]]*2,0)</f>
        <v>0</v>
      </c>
      <c r="Q810" s="1">
        <f>Sueldos[[#This Row],[Sueldo total]]*3</f>
        <v>167268.78</v>
      </c>
      <c r="R810" s="9">
        <f>(43102-Sueldos[[#This Row],[Fecha de Contratación]])/365</f>
        <v>0.21369863013698631</v>
      </c>
      <c r="S810" s="1">
        <f>Sueldos[[#This Row],[Sueldo total]]/30</f>
        <v>1858.5420000000001</v>
      </c>
      <c r="T810" s="1">
        <f>Sueldos[[#This Row],[Salario diario]]*20*Sueldos[[#This Row],[dias del año]]</f>
        <v>7943.3575890410975</v>
      </c>
      <c r="U810" s="1">
        <f>Sueldos[[#This Row],[3 meses de sueldo]]+Sueldos[[#This Row],[20 dias por año]]</f>
        <v>175212.13758904109</v>
      </c>
    </row>
    <row r="811" spans="1:21" x14ac:dyDescent="0.3">
      <c r="A811" t="s">
        <v>1615</v>
      </c>
      <c r="B811" t="s">
        <v>880</v>
      </c>
      <c r="C811" t="s">
        <v>42</v>
      </c>
      <c r="D811" s="10">
        <v>40852</v>
      </c>
      <c r="E811" t="s">
        <v>15</v>
      </c>
      <c r="F811">
        <v>4</v>
      </c>
      <c r="G811" s="1">
        <v>28976.2</v>
      </c>
      <c r="H811" s="1">
        <v>2607.8580000000002</v>
      </c>
      <c r="I811" s="1">
        <v>2318.096</v>
      </c>
      <c r="J811" s="1">
        <v>869.28599999999994</v>
      </c>
      <c r="K811" s="1">
        <v>7244.05</v>
      </c>
      <c r="L811" s="1">
        <v>11590.480000000001</v>
      </c>
      <c r="M811" s="1">
        <f>SUM(Sueldos[[#This Row],[Salario Base]:[Bono General]])</f>
        <v>53605.970000000008</v>
      </c>
      <c r="N811" s="1">
        <f>SUMPRODUCT(Sueldos[[#This Row],[Salario Base]:[Bono General]]*Porcentajes[])</f>
        <v>2190.6007200000004</v>
      </c>
      <c r="O811" s="1">
        <f>Sueldos[[#This Row],[Aumento Mexicano]]*2</f>
        <v>4381.2014400000007</v>
      </c>
      <c r="P811" s="1">
        <f>IF(Sueldos[[#This Row],[Calificación]]&gt;=4,Sueldos[[#This Row],[Aumento Mexicano]]*2,0)</f>
        <v>4381.2014400000007</v>
      </c>
      <c r="Q811" s="1">
        <f>Sueldos[[#This Row],[Sueldo total]]*3</f>
        <v>160817.91000000003</v>
      </c>
      <c r="R811" s="9">
        <f>(43102-Sueldos[[#This Row],[Fecha de Contratación]])/365</f>
        <v>6.1643835616438354</v>
      </c>
      <c r="S811" s="1">
        <f>Sueldos[[#This Row],[Sueldo total]]/30</f>
        <v>1786.865666666667</v>
      </c>
      <c r="T811" s="1">
        <f>Sueldos[[#This Row],[Salario diario]]*20*Sueldos[[#This Row],[dias del año]]</f>
        <v>220298.5068493151</v>
      </c>
      <c r="U811" s="1">
        <f>Sueldos[[#This Row],[3 meses de sueldo]]+Sueldos[[#This Row],[20 dias por año]]</f>
        <v>381116.41684931517</v>
      </c>
    </row>
    <row r="812" spans="1:21" x14ac:dyDescent="0.3">
      <c r="A812" t="s">
        <v>1616</v>
      </c>
      <c r="B812" t="s">
        <v>883</v>
      </c>
      <c r="C812" t="s">
        <v>186</v>
      </c>
      <c r="D812" s="10">
        <v>41218</v>
      </c>
      <c r="E812" t="s">
        <v>18</v>
      </c>
      <c r="F812">
        <v>5</v>
      </c>
      <c r="G812" s="1">
        <v>13346.25</v>
      </c>
      <c r="H812" s="1">
        <v>1201.1624999999999</v>
      </c>
      <c r="I812" s="1">
        <v>1868.4750000000001</v>
      </c>
      <c r="J812" s="1">
        <v>533.85</v>
      </c>
      <c r="K812" s="1">
        <v>4671.1875</v>
      </c>
      <c r="L812" s="1">
        <v>4804.6499999999996</v>
      </c>
      <c r="M812" s="1">
        <f>SUM(Sueldos[[#This Row],[Salario Base]:[Bono General]])</f>
        <v>26425.574999999997</v>
      </c>
      <c r="N812" s="1">
        <f>SUMPRODUCT(Sueldos[[#This Row],[Salario Base]:[Bono General]]*Porcentajes[])</f>
        <v>1050.3498749999999</v>
      </c>
      <c r="O812" s="1">
        <f>Sueldos[[#This Row],[Aumento Mexicano]]*2</f>
        <v>2100.6997499999998</v>
      </c>
      <c r="P812" s="1">
        <f>IF(Sueldos[[#This Row],[Calificación]]&gt;=4,Sueldos[[#This Row],[Aumento Mexicano]]*2,0)</f>
        <v>2100.6997499999998</v>
      </c>
      <c r="Q812" s="1">
        <f>Sueldos[[#This Row],[Sueldo total]]*3</f>
        <v>79276.724999999991</v>
      </c>
      <c r="R812" s="9">
        <f>(43102-Sueldos[[#This Row],[Fecha de Contratación]])/365</f>
        <v>5.161643835616438</v>
      </c>
      <c r="S812" s="1">
        <f>Sueldos[[#This Row],[Sueldo total]]/30</f>
        <v>880.85249999999985</v>
      </c>
      <c r="T812" s="1">
        <f>Sueldos[[#This Row],[Salario diario]]*20*Sueldos[[#This Row],[dias del año]]</f>
        <v>90932.93753424655</v>
      </c>
      <c r="U812" s="1">
        <f>Sueldos[[#This Row],[3 meses de sueldo]]+Sueldos[[#This Row],[20 dias por año]]</f>
        <v>170209.66253424654</v>
      </c>
    </row>
    <row r="813" spans="1:21" x14ac:dyDescent="0.3">
      <c r="A813" t="s">
        <v>1617</v>
      </c>
      <c r="B813" t="s">
        <v>898</v>
      </c>
      <c r="C813" t="s">
        <v>67</v>
      </c>
      <c r="D813" s="10">
        <v>41156</v>
      </c>
      <c r="E813" t="s">
        <v>18</v>
      </c>
      <c r="F813">
        <v>3</v>
      </c>
      <c r="G813" s="1">
        <v>12412</v>
      </c>
      <c r="H813" s="1">
        <v>1117.08</v>
      </c>
      <c r="I813" s="1">
        <v>868.84</v>
      </c>
      <c r="J813" s="1">
        <v>372.36</v>
      </c>
      <c r="K813" s="1">
        <v>3227.12</v>
      </c>
      <c r="L813" s="1">
        <v>4716.5600000000004</v>
      </c>
      <c r="M813" s="1">
        <f>SUM(Sueldos[[#This Row],[Salario Base]:[Bono General]])</f>
        <v>22713.960000000003</v>
      </c>
      <c r="N813" s="1">
        <f>SUMPRODUCT(Sueldos[[#This Row],[Salario Base]:[Bono General]]*Porcentajes[])</f>
        <v>919.72920000000011</v>
      </c>
      <c r="O813" s="1">
        <f>Sueldos[[#This Row],[Aumento Mexicano]]*2</f>
        <v>1839.4584000000002</v>
      </c>
      <c r="P813" s="1">
        <f>IF(Sueldos[[#This Row],[Calificación]]&gt;=4,Sueldos[[#This Row],[Aumento Mexicano]]*2,0)</f>
        <v>0</v>
      </c>
      <c r="Q813" s="1">
        <f>Sueldos[[#This Row],[Sueldo total]]*3</f>
        <v>68141.88</v>
      </c>
      <c r="R813" s="9">
        <f>(43102-Sueldos[[#This Row],[Fecha de Contratación]])/365</f>
        <v>5.3315068493150681</v>
      </c>
      <c r="S813" s="1">
        <f>Sueldos[[#This Row],[Sueldo total]]/30</f>
        <v>757.13200000000006</v>
      </c>
      <c r="T813" s="1">
        <f>Sueldos[[#This Row],[Salario diario]]*20*Sueldos[[#This Row],[dias del año]]</f>
        <v>80733.088876712325</v>
      </c>
      <c r="U813" s="1">
        <f>Sueldos[[#This Row],[3 meses de sueldo]]+Sueldos[[#This Row],[20 dias por año]]</f>
        <v>148874.96887671232</v>
      </c>
    </row>
    <row r="814" spans="1:21" x14ac:dyDescent="0.3">
      <c r="A814" t="s">
        <v>1618</v>
      </c>
      <c r="B814" t="s">
        <v>880</v>
      </c>
      <c r="C814" t="s">
        <v>112</v>
      </c>
      <c r="D814" s="10">
        <v>42377</v>
      </c>
      <c r="E814" t="s">
        <v>18</v>
      </c>
      <c r="F814">
        <v>2</v>
      </c>
      <c r="G814" s="1">
        <v>11276.1</v>
      </c>
      <c r="H814" s="1">
        <v>563.80500000000006</v>
      </c>
      <c r="I814" s="1">
        <v>789.32700000000011</v>
      </c>
      <c r="J814" s="1">
        <v>1014.849</v>
      </c>
      <c r="K814" s="1">
        <v>3721.1130000000003</v>
      </c>
      <c r="L814" s="1">
        <v>3721.1130000000003</v>
      </c>
      <c r="M814" s="1">
        <f>SUM(Sueldos[[#This Row],[Salario Base]:[Bono General]])</f>
        <v>21086.307000000001</v>
      </c>
      <c r="N814" s="1">
        <f>SUMPRODUCT(Sueldos[[#This Row],[Salario Base]:[Bono General]]*Porcentajes[])</f>
        <v>826.53813000000014</v>
      </c>
      <c r="O814" s="1">
        <f>Sueldos[[#This Row],[Aumento Mexicano]]*2</f>
        <v>1653.0762600000003</v>
      </c>
      <c r="P814" s="1">
        <f>IF(Sueldos[[#This Row],[Calificación]]&gt;=4,Sueldos[[#This Row],[Aumento Mexicano]]*2,0)</f>
        <v>0</v>
      </c>
      <c r="Q814" s="1">
        <f>Sueldos[[#This Row],[Sueldo total]]*3</f>
        <v>63258.921000000002</v>
      </c>
      <c r="R814" s="9">
        <f>(43102-Sueldos[[#This Row],[Fecha de Contratación]])/365</f>
        <v>1.9863013698630136</v>
      </c>
      <c r="S814" s="1">
        <f>Sueldos[[#This Row],[Sueldo total]]/30</f>
        <v>702.87689999999998</v>
      </c>
      <c r="T814" s="1">
        <f>Sueldos[[#This Row],[Salario diario]]*20*Sueldos[[#This Row],[dias del año]]</f>
        <v>27922.50698630137</v>
      </c>
      <c r="U814" s="1">
        <f>Sueldos[[#This Row],[3 meses de sueldo]]+Sueldos[[#This Row],[20 dias por año]]</f>
        <v>91181.427986301365</v>
      </c>
    </row>
    <row r="815" spans="1:21" x14ac:dyDescent="0.3">
      <c r="A815" t="s">
        <v>1619</v>
      </c>
      <c r="B815" t="s">
        <v>898</v>
      </c>
      <c r="C815" t="s">
        <v>112</v>
      </c>
      <c r="D815" s="10">
        <v>41091</v>
      </c>
      <c r="E815" t="s">
        <v>27</v>
      </c>
      <c r="F815">
        <v>2</v>
      </c>
      <c r="G815" s="1">
        <v>14579.1</v>
      </c>
      <c r="H815" s="1">
        <v>728.95500000000004</v>
      </c>
      <c r="I815" s="1">
        <v>145.791</v>
      </c>
      <c r="J815" s="1">
        <v>1895.2830000000001</v>
      </c>
      <c r="K815" s="1">
        <v>3936.3570000000004</v>
      </c>
      <c r="L815" s="1">
        <v>5394.2669999999998</v>
      </c>
      <c r="M815" s="1">
        <f>SUM(Sueldos[[#This Row],[Salario Base]:[Bono General]])</f>
        <v>26679.753000000001</v>
      </c>
      <c r="N815" s="1">
        <f>SUMPRODUCT(Sueldos[[#This Row],[Salario Base]:[Bono General]]*Porcentajes[])</f>
        <v>1077.3954900000001</v>
      </c>
      <c r="O815" s="1">
        <f>Sueldos[[#This Row],[Aumento Mexicano]]*2</f>
        <v>2154.7909800000002</v>
      </c>
      <c r="P815" s="1">
        <f>IF(Sueldos[[#This Row],[Calificación]]&gt;=4,Sueldos[[#This Row],[Aumento Mexicano]]*2,0)</f>
        <v>0</v>
      </c>
      <c r="Q815" s="1">
        <f>Sueldos[[#This Row],[Sueldo total]]*3</f>
        <v>80039.259000000005</v>
      </c>
      <c r="R815" s="9">
        <f>(43102-Sueldos[[#This Row],[Fecha de Contratación]])/365</f>
        <v>5.5095890410958903</v>
      </c>
      <c r="S815" s="1">
        <f>Sueldos[[#This Row],[Sueldo total]]/30</f>
        <v>889.32510000000002</v>
      </c>
      <c r="T815" s="1">
        <f>Sueldos[[#This Row],[Salario diario]]*20*Sueldos[[#This Row],[dias del año]]</f>
        <v>97996.316498630142</v>
      </c>
      <c r="U815" s="1">
        <f>Sueldos[[#This Row],[3 meses de sueldo]]+Sueldos[[#This Row],[20 dias por año]]</f>
        <v>178035.57549863015</v>
      </c>
    </row>
    <row r="816" spans="1:21" x14ac:dyDescent="0.3">
      <c r="A816" t="s">
        <v>1620</v>
      </c>
      <c r="B816" t="s">
        <v>883</v>
      </c>
      <c r="C816" t="s">
        <v>92</v>
      </c>
      <c r="D816" s="10">
        <v>41253</v>
      </c>
      <c r="E816" t="s">
        <v>27</v>
      </c>
      <c r="F816">
        <v>5</v>
      </c>
      <c r="G816" s="1">
        <v>26168.75</v>
      </c>
      <c r="H816" s="1">
        <v>1308.4375</v>
      </c>
      <c r="I816" s="1">
        <v>1308.4375</v>
      </c>
      <c r="J816" s="1">
        <v>1308.4375</v>
      </c>
      <c r="K816" s="1">
        <v>8374</v>
      </c>
      <c r="L816" s="1">
        <v>7588.9374999999991</v>
      </c>
      <c r="M816" s="1">
        <f>SUM(Sueldos[[#This Row],[Salario Base]:[Bono General]])</f>
        <v>46057</v>
      </c>
      <c r="N816" s="1">
        <f>SUMPRODUCT(Sueldos[[#This Row],[Salario Base]:[Bono General]]*Porcentajes[])</f>
        <v>1763.7737500000001</v>
      </c>
      <c r="O816" s="1">
        <f>Sueldos[[#This Row],[Aumento Mexicano]]*2</f>
        <v>3527.5475000000001</v>
      </c>
      <c r="P816" s="1">
        <f>IF(Sueldos[[#This Row],[Calificación]]&gt;=4,Sueldos[[#This Row],[Aumento Mexicano]]*2,0)</f>
        <v>3527.5475000000001</v>
      </c>
      <c r="Q816" s="1">
        <f>Sueldos[[#This Row],[Sueldo total]]*3</f>
        <v>138171</v>
      </c>
      <c r="R816" s="9">
        <f>(43102-Sueldos[[#This Row],[Fecha de Contratación]])/365</f>
        <v>5.065753424657534</v>
      </c>
      <c r="S816" s="1">
        <f>Sueldos[[#This Row],[Sueldo total]]/30</f>
        <v>1535.2333333333333</v>
      </c>
      <c r="T816" s="1">
        <f>Sueldos[[#This Row],[Salario diario]]*20*Sueldos[[#This Row],[dias del año]]</f>
        <v>155542.2703196347</v>
      </c>
      <c r="U816" s="1">
        <f>Sueldos[[#This Row],[3 meses de sueldo]]+Sueldos[[#This Row],[20 dias por año]]</f>
        <v>293713.2703196347</v>
      </c>
    </row>
    <row r="817" spans="1:21" x14ac:dyDescent="0.3">
      <c r="A817" t="s">
        <v>1621</v>
      </c>
      <c r="B817" t="s">
        <v>880</v>
      </c>
      <c r="C817" t="s">
        <v>133</v>
      </c>
      <c r="D817" s="10">
        <v>41439</v>
      </c>
      <c r="E817" t="s">
        <v>27</v>
      </c>
      <c r="F817">
        <v>1</v>
      </c>
      <c r="G817" s="1">
        <v>13783.5</v>
      </c>
      <c r="H817" s="1">
        <v>827.01</v>
      </c>
      <c r="I817" s="1">
        <v>1378.3500000000001</v>
      </c>
      <c r="J817" s="1">
        <v>689.17500000000007</v>
      </c>
      <c r="K817" s="1">
        <v>5099.8949999999995</v>
      </c>
      <c r="L817" s="1">
        <v>4824.2249999999995</v>
      </c>
      <c r="M817" s="1">
        <f>SUM(Sueldos[[#This Row],[Salario Base]:[Bono General]])</f>
        <v>26602.154999999999</v>
      </c>
      <c r="N817" s="1">
        <f>SUMPRODUCT(Sueldos[[#This Row],[Salario Base]:[Bono General]]*Porcentajes[])</f>
        <v>1043.41095</v>
      </c>
      <c r="O817" s="1">
        <f>Sueldos[[#This Row],[Aumento Mexicano]]*2</f>
        <v>2086.8218999999999</v>
      </c>
      <c r="P817" s="1">
        <f>IF(Sueldos[[#This Row],[Calificación]]&gt;=4,Sueldos[[#This Row],[Aumento Mexicano]]*2,0)</f>
        <v>0</v>
      </c>
      <c r="Q817" s="1">
        <f>Sueldos[[#This Row],[Sueldo total]]*3</f>
        <v>79806.464999999997</v>
      </c>
      <c r="R817" s="9">
        <f>(43102-Sueldos[[#This Row],[Fecha de Contratación]])/365</f>
        <v>4.5561643835616437</v>
      </c>
      <c r="S817" s="1">
        <f>Sueldos[[#This Row],[Sueldo total]]/30</f>
        <v>886.73849999999993</v>
      </c>
      <c r="T817" s="1">
        <f>Sueldos[[#This Row],[Salario diario]]*20*Sueldos[[#This Row],[dias del año]]</f>
        <v>80802.527424657514</v>
      </c>
      <c r="U817" s="1">
        <f>Sueldos[[#This Row],[3 meses de sueldo]]+Sueldos[[#This Row],[20 dias por año]]</f>
        <v>160608.99242465751</v>
      </c>
    </row>
    <row r="818" spans="1:21" x14ac:dyDescent="0.3">
      <c r="A818" t="s">
        <v>1622</v>
      </c>
      <c r="B818" t="s">
        <v>895</v>
      </c>
      <c r="C818" t="s">
        <v>114</v>
      </c>
      <c r="D818" s="10">
        <v>41239</v>
      </c>
      <c r="E818" t="s">
        <v>18</v>
      </c>
      <c r="F818">
        <v>3</v>
      </c>
      <c r="G818" s="1">
        <v>12537</v>
      </c>
      <c r="H818" s="1">
        <v>752.22</v>
      </c>
      <c r="I818" s="1">
        <v>1253.7</v>
      </c>
      <c r="J818" s="1">
        <v>376.11</v>
      </c>
      <c r="K818" s="1">
        <v>4638.6899999999996</v>
      </c>
      <c r="L818" s="1">
        <v>3510.36</v>
      </c>
      <c r="M818" s="1">
        <f>SUM(Sueldos[[#This Row],[Salario Base]:[Bono General]])</f>
        <v>23068.080000000002</v>
      </c>
      <c r="N818" s="1">
        <f>SUMPRODUCT(Sueldos[[#This Row],[Salario Base]:[Bono General]]*Porcentajes[])</f>
        <v>875.08259999999996</v>
      </c>
      <c r="O818" s="1">
        <f>Sueldos[[#This Row],[Aumento Mexicano]]*2</f>
        <v>1750.1651999999999</v>
      </c>
      <c r="P818" s="1">
        <f>IF(Sueldos[[#This Row],[Calificación]]&gt;=4,Sueldos[[#This Row],[Aumento Mexicano]]*2,0)</f>
        <v>0</v>
      </c>
      <c r="Q818" s="1">
        <f>Sueldos[[#This Row],[Sueldo total]]*3</f>
        <v>69204.240000000005</v>
      </c>
      <c r="R818" s="9">
        <f>(43102-Sueldos[[#This Row],[Fecha de Contratación]])/365</f>
        <v>5.1041095890410961</v>
      </c>
      <c r="S818" s="1">
        <f>Sueldos[[#This Row],[Sueldo total]]/30</f>
        <v>768.93600000000004</v>
      </c>
      <c r="T818" s="1">
        <f>Sueldos[[#This Row],[Salario diario]]*20*Sueldos[[#This Row],[dias del año]]</f>
        <v>78494.672219178086</v>
      </c>
      <c r="U818" s="1">
        <f>Sueldos[[#This Row],[3 meses de sueldo]]+Sueldos[[#This Row],[20 dias por año]]</f>
        <v>147698.91221917811</v>
      </c>
    </row>
    <row r="819" spans="1:21" x14ac:dyDescent="0.3">
      <c r="A819" t="s">
        <v>1623</v>
      </c>
      <c r="B819" t="s">
        <v>895</v>
      </c>
      <c r="C819" t="s">
        <v>353</v>
      </c>
      <c r="D819" s="10">
        <v>41393</v>
      </c>
      <c r="E819" t="s">
        <v>18</v>
      </c>
      <c r="F819">
        <v>4</v>
      </c>
      <c r="G819" s="1">
        <v>9223.5</v>
      </c>
      <c r="H819" s="1">
        <v>830.11500000000001</v>
      </c>
      <c r="I819" s="1">
        <v>645.6450000000001</v>
      </c>
      <c r="J819" s="1">
        <v>368.94</v>
      </c>
      <c r="K819" s="1">
        <v>3135.9900000000002</v>
      </c>
      <c r="L819" s="1">
        <v>2305.875</v>
      </c>
      <c r="M819" s="1">
        <f>SUM(Sueldos[[#This Row],[Salario Base]:[Bono General]])</f>
        <v>16510.065000000002</v>
      </c>
      <c r="N819" s="1">
        <f>SUMPRODUCT(Sueldos[[#This Row],[Salario Base]:[Bono General]]*Porcentajes[])</f>
        <v>626.27565000000004</v>
      </c>
      <c r="O819" s="1">
        <f>Sueldos[[#This Row],[Aumento Mexicano]]*2</f>
        <v>1252.5513000000001</v>
      </c>
      <c r="P819" s="1">
        <f>IF(Sueldos[[#This Row],[Calificación]]&gt;=4,Sueldos[[#This Row],[Aumento Mexicano]]*2,0)</f>
        <v>1252.5513000000001</v>
      </c>
      <c r="Q819" s="1">
        <f>Sueldos[[#This Row],[Sueldo total]]*3</f>
        <v>49530.195000000007</v>
      </c>
      <c r="R819" s="9">
        <f>(43102-Sueldos[[#This Row],[Fecha de Contratación]])/365</f>
        <v>4.6821917808219178</v>
      </c>
      <c r="S819" s="1">
        <f>Sueldos[[#This Row],[Sueldo total]]/30</f>
        <v>550.33550000000002</v>
      </c>
      <c r="T819" s="1">
        <f>Sueldos[[#This Row],[Salario diario]]*20*Sueldos[[#This Row],[dias del año]]</f>
        <v>51535.527095890415</v>
      </c>
      <c r="U819" s="1">
        <f>Sueldos[[#This Row],[3 meses de sueldo]]+Sueldos[[#This Row],[20 dias por año]]</f>
        <v>101065.72209589042</v>
      </c>
    </row>
    <row r="820" spans="1:21" x14ac:dyDescent="0.3">
      <c r="A820" t="s">
        <v>1624</v>
      </c>
      <c r="B820" t="s">
        <v>1087</v>
      </c>
      <c r="C820" t="s">
        <v>121</v>
      </c>
      <c r="D820" s="10">
        <v>41041</v>
      </c>
      <c r="E820" t="s">
        <v>18</v>
      </c>
      <c r="F820">
        <v>2</v>
      </c>
      <c r="G820" s="1">
        <v>13541.4</v>
      </c>
      <c r="H820" s="1">
        <v>1218.7259999999999</v>
      </c>
      <c r="I820" s="1">
        <v>1083.3119999999999</v>
      </c>
      <c r="J820" s="1">
        <v>1083.3119999999999</v>
      </c>
      <c r="K820" s="1">
        <v>5281.1459999999997</v>
      </c>
      <c r="L820" s="1">
        <v>4739.49</v>
      </c>
      <c r="M820" s="1">
        <f>SUM(Sueldos[[#This Row],[Salario Base]:[Bono General]])</f>
        <v>26947.385999999999</v>
      </c>
      <c r="N820" s="1">
        <f>SUMPRODUCT(Sueldos[[#This Row],[Salario Base]:[Bono General]]*Porcentajes[])</f>
        <v>1067.06232</v>
      </c>
      <c r="O820" s="1">
        <f>Sueldos[[#This Row],[Aumento Mexicano]]*2</f>
        <v>2134.12464</v>
      </c>
      <c r="P820" s="1">
        <f>IF(Sueldos[[#This Row],[Calificación]]&gt;=4,Sueldos[[#This Row],[Aumento Mexicano]]*2,0)</f>
        <v>0</v>
      </c>
      <c r="Q820" s="1">
        <f>Sueldos[[#This Row],[Sueldo total]]*3</f>
        <v>80842.157999999996</v>
      </c>
      <c r="R820" s="9">
        <f>(43102-Sueldos[[#This Row],[Fecha de Contratación]])/365</f>
        <v>5.646575342465753</v>
      </c>
      <c r="S820" s="1">
        <f>Sueldos[[#This Row],[Sueldo total]]/30</f>
        <v>898.24619999999993</v>
      </c>
      <c r="T820" s="1">
        <f>Sueldos[[#This Row],[Salario diario]]*20*Sueldos[[#This Row],[dias del año]]</f>
        <v>101440.29688767123</v>
      </c>
      <c r="U820" s="1">
        <f>Sueldos[[#This Row],[3 meses de sueldo]]+Sueldos[[#This Row],[20 dias por año]]</f>
        <v>182282.45488767122</v>
      </c>
    </row>
    <row r="821" spans="1:21" x14ac:dyDescent="0.3">
      <c r="A821" t="s">
        <v>1625</v>
      </c>
      <c r="B821" t="s">
        <v>898</v>
      </c>
      <c r="C821" t="s">
        <v>73</v>
      </c>
      <c r="D821" s="10">
        <v>42895</v>
      </c>
      <c r="E821" t="s">
        <v>27</v>
      </c>
      <c r="F821">
        <v>3</v>
      </c>
      <c r="G821" s="1">
        <v>17565</v>
      </c>
      <c r="H821" s="1">
        <v>1405.2</v>
      </c>
      <c r="I821" s="1">
        <v>1053.8999999999999</v>
      </c>
      <c r="J821" s="1">
        <v>526.94999999999993</v>
      </c>
      <c r="K821" s="1">
        <v>4742.55</v>
      </c>
      <c r="L821" s="1">
        <v>4918.2000000000007</v>
      </c>
      <c r="M821" s="1">
        <f>SUM(Sueldos[[#This Row],[Salario Base]:[Bono General]])</f>
        <v>30211.800000000003</v>
      </c>
      <c r="N821" s="1">
        <f>SUMPRODUCT(Sueldos[[#This Row],[Salario Base]:[Bono General]]*Porcentajes[])</f>
        <v>1166.316</v>
      </c>
      <c r="O821" s="1">
        <f>Sueldos[[#This Row],[Aumento Mexicano]]*2</f>
        <v>2332.6320000000001</v>
      </c>
      <c r="P821" s="1">
        <f>IF(Sueldos[[#This Row],[Calificación]]&gt;=4,Sueldos[[#This Row],[Aumento Mexicano]]*2,0)</f>
        <v>0</v>
      </c>
      <c r="Q821" s="1">
        <f>Sueldos[[#This Row],[Sueldo total]]*3</f>
        <v>90635.400000000009</v>
      </c>
      <c r="R821" s="9">
        <f>(43102-Sueldos[[#This Row],[Fecha de Contratación]])/365</f>
        <v>0.56712328767123288</v>
      </c>
      <c r="S821" s="1">
        <f>Sueldos[[#This Row],[Sueldo total]]/30</f>
        <v>1007.0600000000001</v>
      </c>
      <c r="T821" s="1">
        <f>Sueldos[[#This Row],[Salario diario]]*20*Sueldos[[#This Row],[dias del año]]</f>
        <v>11422.543561643835</v>
      </c>
      <c r="U821" s="1">
        <f>Sueldos[[#This Row],[3 meses de sueldo]]+Sueldos[[#This Row],[20 dias por año]]</f>
        <v>102057.94356164384</v>
      </c>
    </row>
    <row r="822" spans="1:21" x14ac:dyDescent="0.3">
      <c r="A822" t="s">
        <v>1626</v>
      </c>
      <c r="B822" t="s">
        <v>883</v>
      </c>
      <c r="C822" t="s">
        <v>44</v>
      </c>
      <c r="D822" s="10">
        <v>40855</v>
      </c>
      <c r="E822" t="s">
        <v>18</v>
      </c>
      <c r="F822">
        <v>4</v>
      </c>
      <c r="G822" s="1">
        <v>13139.500000000002</v>
      </c>
      <c r="H822" s="1">
        <v>656.97500000000014</v>
      </c>
      <c r="I822" s="1">
        <v>1182.5550000000001</v>
      </c>
      <c r="J822" s="1">
        <v>656.97500000000014</v>
      </c>
      <c r="K822" s="1">
        <v>4204.6400000000003</v>
      </c>
      <c r="L822" s="1">
        <v>4336.0350000000008</v>
      </c>
      <c r="M822" s="1">
        <f>SUM(Sueldos[[#This Row],[Salario Base]:[Bono General]])</f>
        <v>24176.680000000004</v>
      </c>
      <c r="N822" s="1">
        <f>SUMPRODUCT(Sueldos[[#This Row],[Salario Base]:[Bono General]]*Porcentajes[])</f>
        <v>943.41610000000014</v>
      </c>
      <c r="O822" s="1">
        <f>Sueldos[[#This Row],[Aumento Mexicano]]*2</f>
        <v>1886.8322000000003</v>
      </c>
      <c r="P822" s="1">
        <f>IF(Sueldos[[#This Row],[Calificación]]&gt;=4,Sueldos[[#This Row],[Aumento Mexicano]]*2,0)</f>
        <v>1886.8322000000003</v>
      </c>
      <c r="Q822" s="1">
        <f>Sueldos[[#This Row],[Sueldo total]]*3</f>
        <v>72530.040000000008</v>
      </c>
      <c r="R822" s="9">
        <f>(43102-Sueldos[[#This Row],[Fecha de Contratación]])/365</f>
        <v>6.1561643835616442</v>
      </c>
      <c r="S822" s="1">
        <f>Sueldos[[#This Row],[Sueldo total]]/30</f>
        <v>805.88933333333341</v>
      </c>
      <c r="T822" s="1">
        <f>Sueldos[[#This Row],[Salario diario]]*20*Sueldos[[#This Row],[dias del año]]</f>
        <v>99223.744219178101</v>
      </c>
      <c r="U822" s="1">
        <f>Sueldos[[#This Row],[3 meses de sueldo]]+Sueldos[[#This Row],[20 dias por año]]</f>
        <v>171753.78421917811</v>
      </c>
    </row>
    <row r="823" spans="1:21" x14ac:dyDescent="0.3">
      <c r="A823" t="s">
        <v>1627</v>
      </c>
      <c r="B823" t="s">
        <v>883</v>
      </c>
      <c r="C823" t="s">
        <v>112</v>
      </c>
      <c r="D823" s="10">
        <v>41795</v>
      </c>
      <c r="E823" t="s">
        <v>50</v>
      </c>
      <c r="F823">
        <v>4</v>
      </c>
      <c r="G823" s="1">
        <v>42287.3</v>
      </c>
      <c r="H823" s="1">
        <v>3805.857</v>
      </c>
      <c r="I823" s="1">
        <v>5920.2220000000007</v>
      </c>
      <c r="J823" s="1">
        <v>4228.7300000000005</v>
      </c>
      <c r="K823" s="1">
        <v>13109.063</v>
      </c>
      <c r="L823" s="1">
        <v>14800.555</v>
      </c>
      <c r="M823" s="1">
        <f>SUM(Sueldos[[#This Row],[Salario Base]:[Bono General]])</f>
        <v>84151.727000000014</v>
      </c>
      <c r="N823" s="1">
        <f>SUMPRODUCT(Sueldos[[#This Row],[Salario Base]:[Bono General]]*Porcentajes[])</f>
        <v>3374.5265399999998</v>
      </c>
      <c r="O823" s="1">
        <f>Sueldos[[#This Row],[Aumento Mexicano]]*2</f>
        <v>6749.0530799999997</v>
      </c>
      <c r="P823" s="1">
        <f>IF(Sueldos[[#This Row],[Calificación]]&gt;=4,Sueldos[[#This Row],[Aumento Mexicano]]*2,0)</f>
        <v>6749.0530799999997</v>
      </c>
      <c r="Q823" s="1">
        <f>Sueldos[[#This Row],[Sueldo total]]*3</f>
        <v>252455.18100000004</v>
      </c>
      <c r="R823" s="9">
        <f>(43102-Sueldos[[#This Row],[Fecha de Contratación]])/365</f>
        <v>3.580821917808219</v>
      </c>
      <c r="S823" s="1">
        <f>Sueldos[[#This Row],[Sueldo total]]/30</f>
        <v>2805.0575666666673</v>
      </c>
      <c r="T823" s="1">
        <f>Sueldos[[#This Row],[Salario diario]]*20*Sueldos[[#This Row],[dias del año]]</f>
        <v>200888.23230867583</v>
      </c>
      <c r="U823" s="1">
        <f>Sueldos[[#This Row],[3 meses de sueldo]]+Sueldos[[#This Row],[20 dias por año]]</f>
        <v>453343.41330867587</v>
      </c>
    </row>
    <row r="824" spans="1:21" x14ac:dyDescent="0.3">
      <c r="A824" t="s">
        <v>538</v>
      </c>
      <c r="B824" t="s">
        <v>880</v>
      </c>
      <c r="C824" t="s">
        <v>137</v>
      </c>
      <c r="D824" s="10">
        <v>41452</v>
      </c>
      <c r="E824" t="s">
        <v>27</v>
      </c>
      <c r="F824">
        <v>5</v>
      </c>
      <c r="G824" s="1">
        <v>26762.5</v>
      </c>
      <c r="H824" s="1">
        <v>2141</v>
      </c>
      <c r="I824" s="1">
        <v>535.25</v>
      </c>
      <c r="J824" s="1">
        <v>3211.5</v>
      </c>
      <c r="K824" s="1">
        <v>9634.5</v>
      </c>
      <c r="L824" s="1">
        <v>9634.5</v>
      </c>
      <c r="M824" s="1">
        <f>SUM(Sueldos[[#This Row],[Salario Base]:[Bono General]])</f>
        <v>51919.25</v>
      </c>
      <c r="N824" s="1">
        <f>SUMPRODUCT(Sueldos[[#This Row],[Salario Base]:[Bono General]]*Porcentajes[])</f>
        <v>2076.77</v>
      </c>
      <c r="O824" s="1">
        <f>Sueldos[[#This Row],[Aumento Mexicano]]*2</f>
        <v>4153.54</v>
      </c>
      <c r="P824" s="1">
        <f>IF(Sueldos[[#This Row],[Calificación]]&gt;=4,Sueldos[[#This Row],[Aumento Mexicano]]*2,0)</f>
        <v>4153.54</v>
      </c>
      <c r="Q824" s="1">
        <f>Sueldos[[#This Row],[Sueldo total]]*3</f>
        <v>155757.75</v>
      </c>
      <c r="R824" s="9">
        <f>(43102-Sueldos[[#This Row],[Fecha de Contratación]])/365</f>
        <v>4.5205479452054798</v>
      </c>
      <c r="S824" s="1">
        <f>Sueldos[[#This Row],[Sueldo total]]/30</f>
        <v>1730.6416666666667</v>
      </c>
      <c r="T824" s="1">
        <f>Sueldos[[#This Row],[Salario diario]]*20*Sueldos[[#This Row],[dias del año]]</f>
        <v>156468.97260273976</v>
      </c>
      <c r="U824" s="1">
        <f>Sueldos[[#This Row],[3 meses de sueldo]]+Sueldos[[#This Row],[20 dias por año]]</f>
        <v>312226.72260273976</v>
      </c>
    </row>
    <row r="825" spans="1:21" x14ac:dyDescent="0.3">
      <c r="A825" t="s">
        <v>819</v>
      </c>
      <c r="B825" t="s">
        <v>898</v>
      </c>
      <c r="C825" t="s">
        <v>190</v>
      </c>
      <c r="D825" s="10">
        <v>41612</v>
      </c>
      <c r="E825" t="s">
        <v>18</v>
      </c>
      <c r="F825">
        <v>2</v>
      </c>
      <c r="G825" s="1">
        <v>8189.1</v>
      </c>
      <c r="H825" s="1">
        <v>573.23700000000008</v>
      </c>
      <c r="I825" s="1">
        <v>327.56400000000002</v>
      </c>
      <c r="J825" s="1">
        <v>737.01900000000001</v>
      </c>
      <c r="K825" s="1">
        <v>2538.6210000000001</v>
      </c>
      <c r="L825" s="1">
        <v>2211.0570000000002</v>
      </c>
      <c r="M825" s="1">
        <f>SUM(Sueldos[[#This Row],[Salario Base]:[Bono General]])</f>
        <v>14576.598000000002</v>
      </c>
      <c r="N825" s="1">
        <f>SUMPRODUCT(Sueldos[[#This Row],[Salario Base]:[Bono General]]*Porcentajes[])</f>
        <v>560.95335</v>
      </c>
      <c r="O825" s="1">
        <f>Sueldos[[#This Row],[Aumento Mexicano]]*2</f>
        <v>1121.9067</v>
      </c>
      <c r="P825" s="1">
        <f>IF(Sueldos[[#This Row],[Calificación]]&gt;=4,Sueldos[[#This Row],[Aumento Mexicano]]*2,0)</f>
        <v>0</v>
      </c>
      <c r="Q825" s="1">
        <f>Sueldos[[#This Row],[Sueldo total]]*3</f>
        <v>43729.794000000009</v>
      </c>
      <c r="R825" s="9">
        <f>(43102-Sueldos[[#This Row],[Fecha de Contratación]])/365</f>
        <v>4.0821917808219181</v>
      </c>
      <c r="S825" s="1">
        <f>Sueldos[[#This Row],[Sueldo total]]/30</f>
        <v>485.88660000000004</v>
      </c>
      <c r="T825" s="1">
        <f>Sueldos[[#This Row],[Salario diario]]*20*Sueldos[[#This Row],[dias del año]]</f>
        <v>39669.645698630142</v>
      </c>
      <c r="U825" s="1">
        <f>Sueldos[[#This Row],[3 meses de sueldo]]+Sueldos[[#This Row],[20 dias por año]]</f>
        <v>83399.439698630158</v>
      </c>
    </row>
    <row r="826" spans="1:21" x14ac:dyDescent="0.3">
      <c r="A826" t="s">
        <v>1628</v>
      </c>
      <c r="B826" t="s">
        <v>898</v>
      </c>
      <c r="C826" t="s">
        <v>135</v>
      </c>
      <c r="D826" s="10">
        <v>41311</v>
      </c>
      <c r="E826" t="s">
        <v>18</v>
      </c>
      <c r="F826">
        <v>2</v>
      </c>
      <c r="G826" s="1">
        <v>9927</v>
      </c>
      <c r="H826" s="1">
        <v>496.35</v>
      </c>
      <c r="I826" s="1">
        <v>496.35</v>
      </c>
      <c r="J826" s="1">
        <v>1389.7800000000002</v>
      </c>
      <c r="K826" s="1">
        <v>3672.99</v>
      </c>
      <c r="L826" s="1">
        <v>3871.53</v>
      </c>
      <c r="M826" s="1">
        <f>SUM(Sueldos[[#This Row],[Salario Base]:[Bono General]])</f>
        <v>19854</v>
      </c>
      <c r="N826" s="1">
        <f>SUMPRODUCT(Sueldos[[#This Row],[Salario Base]:[Bono General]]*Porcentajes[])</f>
        <v>798.13080000000002</v>
      </c>
      <c r="O826" s="1">
        <f>Sueldos[[#This Row],[Aumento Mexicano]]*2</f>
        <v>1596.2616</v>
      </c>
      <c r="P826" s="1">
        <f>IF(Sueldos[[#This Row],[Calificación]]&gt;=4,Sueldos[[#This Row],[Aumento Mexicano]]*2,0)</f>
        <v>0</v>
      </c>
      <c r="Q826" s="1">
        <f>Sueldos[[#This Row],[Sueldo total]]*3</f>
        <v>59562</v>
      </c>
      <c r="R826" s="9">
        <f>(43102-Sueldos[[#This Row],[Fecha de Contratación]])/365</f>
        <v>4.9068493150684933</v>
      </c>
      <c r="S826" s="1">
        <f>Sueldos[[#This Row],[Sueldo total]]/30</f>
        <v>661.8</v>
      </c>
      <c r="T826" s="1">
        <f>Sueldos[[#This Row],[Salario diario]]*20*Sueldos[[#This Row],[dias del año]]</f>
        <v>64947.057534246575</v>
      </c>
      <c r="U826" s="1">
        <f>Sueldos[[#This Row],[3 meses de sueldo]]+Sueldos[[#This Row],[20 dias por año]]</f>
        <v>124509.05753424657</v>
      </c>
    </row>
    <row r="827" spans="1:21" x14ac:dyDescent="0.3">
      <c r="A827" t="s">
        <v>1629</v>
      </c>
      <c r="B827" t="s">
        <v>880</v>
      </c>
      <c r="C827" t="s">
        <v>61</v>
      </c>
      <c r="D827" s="10">
        <v>42812</v>
      </c>
      <c r="E827" t="s">
        <v>18</v>
      </c>
      <c r="F827">
        <v>3</v>
      </c>
      <c r="G827" s="1">
        <v>9739</v>
      </c>
      <c r="H827" s="1">
        <v>876.51</v>
      </c>
      <c r="I827" s="1">
        <v>1460.85</v>
      </c>
      <c r="J827" s="1">
        <v>292.17</v>
      </c>
      <c r="K827" s="1">
        <v>3798.21</v>
      </c>
      <c r="L827" s="1">
        <v>2629.53</v>
      </c>
      <c r="M827" s="1">
        <f>SUM(Sueldos[[#This Row],[Salario Base]:[Bono General]])</f>
        <v>18796.27</v>
      </c>
      <c r="N827" s="1">
        <f>SUMPRODUCT(Sueldos[[#This Row],[Salario Base]:[Bono General]]*Porcentajes[])</f>
        <v>715.81650000000013</v>
      </c>
      <c r="O827" s="1">
        <f>Sueldos[[#This Row],[Aumento Mexicano]]*2</f>
        <v>1431.6330000000003</v>
      </c>
      <c r="P827" s="1">
        <f>IF(Sueldos[[#This Row],[Calificación]]&gt;=4,Sueldos[[#This Row],[Aumento Mexicano]]*2,0)</f>
        <v>0</v>
      </c>
      <c r="Q827" s="1">
        <f>Sueldos[[#This Row],[Sueldo total]]*3</f>
        <v>56388.81</v>
      </c>
      <c r="R827" s="9">
        <f>(43102-Sueldos[[#This Row],[Fecha de Contratación]])/365</f>
        <v>0.79452054794520544</v>
      </c>
      <c r="S827" s="1">
        <f>Sueldos[[#This Row],[Sueldo total]]/30</f>
        <v>626.54233333333332</v>
      </c>
      <c r="T827" s="1">
        <f>Sueldos[[#This Row],[Salario diario]]*20*Sueldos[[#This Row],[dias del año]]</f>
        <v>9956.0151598173506</v>
      </c>
      <c r="U827" s="1">
        <f>Sueldos[[#This Row],[3 meses de sueldo]]+Sueldos[[#This Row],[20 dias por año]]</f>
        <v>66344.825159817352</v>
      </c>
    </row>
    <row r="828" spans="1:21" x14ac:dyDescent="0.3">
      <c r="A828" t="s">
        <v>1630</v>
      </c>
      <c r="B828" t="s">
        <v>895</v>
      </c>
      <c r="C828" t="s">
        <v>186</v>
      </c>
      <c r="D828" s="10">
        <v>42429</v>
      </c>
      <c r="E828" t="s">
        <v>27</v>
      </c>
      <c r="F828">
        <v>2</v>
      </c>
      <c r="G828" s="1">
        <v>17899.2</v>
      </c>
      <c r="H828" s="1">
        <v>1073.952</v>
      </c>
      <c r="I828" s="1">
        <v>1431.9360000000001</v>
      </c>
      <c r="J828" s="1">
        <v>1252.9440000000002</v>
      </c>
      <c r="K828" s="1">
        <v>4474.8</v>
      </c>
      <c r="L828" s="1">
        <v>7159.68</v>
      </c>
      <c r="M828" s="1">
        <f>SUM(Sueldos[[#This Row],[Salario Base]:[Bono General]])</f>
        <v>33292.512000000002</v>
      </c>
      <c r="N828" s="1">
        <f>SUMPRODUCT(Sueldos[[#This Row],[Salario Base]:[Bono General]]*Porcentajes[])</f>
        <v>1356.75936</v>
      </c>
      <c r="O828" s="1">
        <f>Sueldos[[#This Row],[Aumento Mexicano]]*2</f>
        <v>2713.51872</v>
      </c>
      <c r="P828" s="1">
        <f>IF(Sueldos[[#This Row],[Calificación]]&gt;=4,Sueldos[[#This Row],[Aumento Mexicano]]*2,0)</f>
        <v>0</v>
      </c>
      <c r="Q828" s="1">
        <f>Sueldos[[#This Row],[Sueldo total]]*3</f>
        <v>99877.536000000007</v>
      </c>
      <c r="R828" s="9">
        <f>(43102-Sueldos[[#This Row],[Fecha de Contratación]])/365</f>
        <v>1.8438356164383563</v>
      </c>
      <c r="S828" s="1">
        <f>Sueldos[[#This Row],[Sueldo total]]/30</f>
        <v>1109.7504000000001</v>
      </c>
      <c r="T828" s="1">
        <f>Sueldos[[#This Row],[Salario diario]]*20*Sueldos[[#This Row],[dias del año]]</f>
        <v>40923.946257534255</v>
      </c>
      <c r="U828" s="1">
        <f>Sueldos[[#This Row],[3 meses de sueldo]]+Sueldos[[#This Row],[20 dias por año]]</f>
        <v>140801.48225753426</v>
      </c>
    </row>
    <row r="829" spans="1:21" x14ac:dyDescent="0.3">
      <c r="A829" t="s">
        <v>399</v>
      </c>
      <c r="B829" t="s">
        <v>883</v>
      </c>
      <c r="C829" t="s">
        <v>40</v>
      </c>
      <c r="D829" s="10">
        <v>41768</v>
      </c>
      <c r="E829" t="s">
        <v>18</v>
      </c>
      <c r="F829">
        <v>4</v>
      </c>
      <c r="G829" s="1">
        <v>10066.1</v>
      </c>
      <c r="H829" s="1">
        <v>905.94899999999996</v>
      </c>
      <c r="I829" s="1">
        <v>1006.6100000000001</v>
      </c>
      <c r="J829" s="1">
        <v>704.62700000000007</v>
      </c>
      <c r="K829" s="1">
        <v>3925.7790000000005</v>
      </c>
      <c r="L829" s="1">
        <v>3422.4740000000002</v>
      </c>
      <c r="M829" s="1">
        <f>SUM(Sueldos[[#This Row],[Salario Base]:[Bono General]])</f>
        <v>20031.539000000004</v>
      </c>
      <c r="N829" s="1">
        <f>SUMPRODUCT(Sueldos[[#This Row],[Salario Base]:[Bono General]]*Porcentajes[])</f>
        <v>789.18224000000009</v>
      </c>
      <c r="O829" s="1">
        <f>Sueldos[[#This Row],[Aumento Mexicano]]*2</f>
        <v>1578.3644800000002</v>
      </c>
      <c r="P829" s="1">
        <f>IF(Sueldos[[#This Row],[Calificación]]&gt;=4,Sueldos[[#This Row],[Aumento Mexicano]]*2,0)</f>
        <v>1578.3644800000002</v>
      </c>
      <c r="Q829" s="1">
        <f>Sueldos[[#This Row],[Sueldo total]]*3</f>
        <v>60094.617000000013</v>
      </c>
      <c r="R829" s="9">
        <f>(43102-Sueldos[[#This Row],[Fecha de Contratación]])/365</f>
        <v>3.6547945205479451</v>
      </c>
      <c r="S829" s="1">
        <f>Sueldos[[#This Row],[Sueldo total]]/30</f>
        <v>667.71796666666683</v>
      </c>
      <c r="T829" s="1">
        <f>Sueldos[[#This Row],[Salario diario]]*20*Sueldos[[#This Row],[dias del año]]</f>
        <v>48807.43931689499</v>
      </c>
      <c r="U829" s="1">
        <f>Sueldos[[#This Row],[3 meses de sueldo]]+Sueldos[[#This Row],[20 dias por año]]</f>
        <v>108902.056316895</v>
      </c>
    </row>
    <row r="830" spans="1:21" x14ac:dyDescent="0.3">
      <c r="A830" t="s">
        <v>1631</v>
      </c>
      <c r="B830" t="s">
        <v>880</v>
      </c>
      <c r="C830" t="s">
        <v>52</v>
      </c>
      <c r="D830" s="10">
        <v>41204</v>
      </c>
      <c r="E830" t="s">
        <v>18</v>
      </c>
      <c r="F830">
        <v>3</v>
      </c>
      <c r="G830" s="1">
        <v>12081</v>
      </c>
      <c r="H830" s="1">
        <v>966.48</v>
      </c>
      <c r="I830" s="1">
        <v>1570.53</v>
      </c>
      <c r="J830" s="1">
        <v>483.24</v>
      </c>
      <c r="K830" s="1">
        <v>3865.92</v>
      </c>
      <c r="L830" s="1">
        <v>3865.92</v>
      </c>
      <c r="M830" s="1">
        <f>SUM(Sueldos[[#This Row],[Salario Base]:[Bono General]])</f>
        <v>22833.089999999997</v>
      </c>
      <c r="N830" s="1">
        <f>SUMPRODUCT(Sueldos[[#This Row],[Salario Base]:[Bono General]]*Porcentajes[])</f>
        <v>893.99400000000003</v>
      </c>
      <c r="O830" s="1">
        <f>Sueldos[[#This Row],[Aumento Mexicano]]*2</f>
        <v>1787.9880000000001</v>
      </c>
      <c r="P830" s="1">
        <f>IF(Sueldos[[#This Row],[Calificación]]&gt;=4,Sueldos[[#This Row],[Aumento Mexicano]]*2,0)</f>
        <v>0</v>
      </c>
      <c r="Q830" s="1">
        <f>Sueldos[[#This Row],[Sueldo total]]*3</f>
        <v>68499.26999999999</v>
      </c>
      <c r="R830" s="9">
        <f>(43102-Sueldos[[#This Row],[Fecha de Contratación]])/365</f>
        <v>5.2</v>
      </c>
      <c r="S830" s="1">
        <f>Sueldos[[#This Row],[Sueldo total]]/30</f>
        <v>761.10299999999984</v>
      </c>
      <c r="T830" s="1">
        <f>Sueldos[[#This Row],[Salario diario]]*20*Sueldos[[#This Row],[dias del año]]</f>
        <v>79154.711999999985</v>
      </c>
      <c r="U830" s="1">
        <f>Sueldos[[#This Row],[3 meses de sueldo]]+Sueldos[[#This Row],[20 dias por año]]</f>
        <v>147653.98199999996</v>
      </c>
    </row>
    <row r="831" spans="1:21" x14ac:dyDescent="0.3">
      <c r="A831" t="s">
        <v>1632</v>
      </c>
      <c r="B831" t="s">
        <v>898</v>
      </c>
      <c r="C831" t="s">
        <v>14</v>
      </c>
      <c r="D831" s="10">
        <v>41657</v>
      </c>
      <c r="E831" t="s">
        <v>18</v>
      </c>
      <c r="F831">
        <v>3</v>
      </c>
      <c r="G831" s="1">
        <v>12642</v>
      </c>
      <c r="H831" s="1">
        <v>758.52</v>
      </c>
      <c r="I831" s="1">
        <v>1769.88</v>
      </c>
      <c r="J831" s="1">
        <v>1264.2</v>
      </c>
      <c r="K831" s="1">
        <v>4803.96</v>
      </c>
      <c r="L831" s="1">
        <v>3413.34</v>
      </c>
      <c r="M831" s="1">
        <f>SUM(Sueldos[[#This Row],[Salario Base]:[Bono General]])</f>
        <v>24651.9</v>
      </c>
      <c r="N831" s="1">
        <f>SUMPRODUCT(Sueldos[[#This Row],[Salario Base]:[Bono General]]*Porcentajes[])</f>
        <v>941.82899999999995</v>
      </c>
      <c r="O831" s="1">
        <f>Sueldos[[#This Row],[Aumento Mexicano]]*2</f>
        <v>1883.6579999999999</v>
      </c>
      <c r="P831" s="1">
        <f>IF(Sueldos[[#This Row],[Calificación]]&gt;=4,Sueldos[[#This Row],[Aumento Mexicano]]*2,0)</f>
        <v>0</v>
      </c>
      <c r="Q831" s="1">
        <f>Sueldos[[#This Row],[Sueldo total]]*3</f>
        <v>73955.700000000012</v>
      </c>
      <c r="R831" s="9">
        <f>(43102-Sueldos[[#This Row],[Fecha de Contratación]])/365</f>
        <v>3.9589041095890409</v>
      </c>
      <c r="S831" s="1">
        <f>Sueldos[[#This Row],[Sueldo total]]/30</f>
        <v>821.73</v>
      </c>
      <c r="T831" s="1">
        <f>Sueldos[[#This Row],[Salario diario]]*20*Sueldos[[#This Row],[dias del año]]</f>
        <v>65063.005479452047</v>
      </c>
      <c r="U831" s="1">
        <f>Sueldos[[#This Row],[3 meses de sueldo]]+Sueldos[[#This Row],[20 dias por año]]</f>
        <v>139018.70547945207</v>
      </c>
    </row>
    <row r="832" spans="1:21" x14ac:dyDescent="0.3">
      <c r="A832" t="s">
        <v>1633</v>
      </c>
      <c r="B832" t="s">
        <v>880</v>
      </c>
      <c r="C832" t="s">
        <v>248</v>
      </c>
      <c r="D832" s="10">
        <v>42459</v>
      </c>
      <c r="E832" t="s">
        <v>27</v>
      </c>
      <c r="F832">
        <v>5</v>
      </c>
      <c r="G832" s="1">
        <v>18828.75</v>
      </c>
      <c r="H832" s="1">
        <v>1506.3</v>
      </c>
      <c r="I832" s="1">
        <v>2071.1624999999999</v>
      </c>
      <c r="J832" s="1">
        <v>2259.4499999999998</v>
      </c>
      <c r="K832" s="1">
        <v>5648.625</v>
      </c>
      <c r="L832" s="1">
        <v>7531.5</v>
      </c>
      <c r="M832" s="1">
        <f>SUM(Sueldos[[#This Row],[Salario Base]:[Bono General]])</f>
        <v>37845.787499999999</v>
      </c>
      <c r="N832" s="1">
        <f>SUMPRODUCT(Sueldos[[#This Row],[Salario Base]:[Bono General]]*Porcentajes[])</f>
        <v>1547.72325</v>
      </c>
      <c r="O832" s="1">
        <f>Sueldos[[#This Row],[Aumento Mexicano]]*2</f>
        <v>3095.4465</v>
      </c>
      <c r="P832" s="1">
        <f>IF(Sueldos[[#This Row],[Calificación]]&gt;=4,Sueldos[[#This Row],[Aumento Mexicano]]*2,0)</f>
        <v>3095.4465</v>
      </c>
      <c r="Q832" s="1">
        <f>Sueldos[[#This Row],[Sueldo total]]*3</f>
        <v>113537.36249999999</v>
      </c>
      <c r="R832" s="9">
        <f>(43102-Sueldos[[#This Row],[Fecha de Contratación]])/365</f>
        <v>1.7616438356164383</v>
      </c>
      <c r="S832" s="1">
        <f>Sueldos[[#This Row],[Sueldo total]]/30</f>
        <v>1261.5262499999999</v>
      </c>
      <c r="T832" s="1">
        <f>Sueldos[[#This Row],[Salario diario]]*20*Sueldos[[#This Row],[dias del año]]</f>
        <v>44447.198835616437</v>
      </c>
      <c r="U832" s="1">
        <f>Sueldos[[#This Row],[3 meses de sueldo]]+Sueldos[[#This Row],[20 dias por año]]</f>
        <v>157984.56133561642</v>
      </c>
    </row>
    <row r="833" spans="1:21" x14ac:dyDescent="0.3">
      <c r="A833" t="s">
        <v>743</v>
      </c>
      <c r="B833" t="s">
        <v>883</v>
      </c>
      <c r="C833" t="s">
        <v>186</v>
      </c>
      <c r="D833" s="10">
        <v>41306</v>
      </c>
      <c r="E833" t="s">
        <v>15</v>
      </c>
      <c r="F833">
        <v>4</v>
      </c>
      <c r="G833" s="1">
        <v>28221.600000000002</v>
      </c>
      <c r="H833" s="1">
        <v>2539.944</v>
      </c>
      <c r="I833" s="1">
        <v>846.64800000000002</v>
      </c>
      <c r="J833" s="1">
        <v>846.64800000000002</v>
      </c>
      <c r="K833" s="1">
        <v>11006.424000000001</v>
      </c>
      <c r="L833" s="1">
        <v>10159.776</v>
      </c>
      <c r="M833" s="1">
        <f>SUM(Sueldos[[#This Row],[Salario Base]:[Bono General]])</f>
        <v>53621.04</v>
      </c>
      <c r="N833" s="1">
        <f>SUMPRODUCT(Sueldos[[#This Row],[Salario Base]:[Bono General]]*Porcentajes[])</f>
        <v>2116.62</v>
      </c>
      <c r="O833" s="1">
        <f>Sueldos[[#This Row],[Aumento Mexicano]]*2</f>
        <v>4233.24</v>
      </c>
      <c r="P833" s="1">
        <f>IF(Sueldos[[#This Row],[Calificación]]&gt;=4,Sueldos[[#This Row],[Aumento Mexicano]]*2,0)</f>
        <v>4233.24</v>
      </c>
      <c r="Q833" s="1">
        <f>Sueldos[[#This Row],[Sueldo total]]*3</f>
        <v>160863.12</v>
      </c>
      <c r="R833" s="9">
        <f>(43102-Sueldos[[#This Row],[Fecha de Contratación]])/365</f>
        <v>4.9205479452054792</v>
      </c>
      <c r="S833" s="1">
        <f>Sueldos[[#This Row],[Sueldo total]]/30</f>
        <v>1787.3679999999999</v>
      </c>
      <c r="T833" s="1">
        <f>Sueldos[[#This Row],[Salario diario]]*20*Sueldos[[#This Row],[dias del año]]</f>
        <v>175896.59879452054</v>
      </c>
      <c r="U833" s="1">
        <f>Sueldos[[#This Row],[3 meses de sueldo]]+Sueldos[[#This Row],[20 dias por año]]</f>
        <v>336759.71879452054</v>
      </c>
    </row>
    <row r="834" spans="1:21" x14ac:dyDescent="0.3">
      <c r="A834" t="s">
        <v>1634</v>
      </c>
      <c r="B834" t="s">
        <v>926</v>
      </c>
      <c r="C834" t="s">
        <v>255</v>
      </c>
      <c r="D834" s="10">
        <v>41728</v>
      </c>
      <c r="E834" t="s">
        <v>18</v>
      </c>
      <c r="F834">
        <v>3</v>
      </c>
      <c r="G834" s="1">
        <v>8924</v>
      </c>
      <c r="H834" s="1">
        <v>713.92</v>
      </c>
      <c r="I834" s="1">
        <v>446.20000000000005</v>
      </c>
      <c r="J834" s="1">
        <v>178.48</v>
      </c>
      <c r="K834" s="1">
        <v>3212.64</v>
      </c>
      <c r="L834" s="1">
        <v>3301.88</v>
      </c>
      <c r="M834" s="1">
        <f>SUM(Sueldos[[#This Row],[Salario Base]:[Bono General]])</f>
        <v>16777.12</v>
      </c>
      <c r="N834" s="1">
        <f>SUMPRODUCT(Sueldos[[#This Row],[Salario Base]:[Bono General]]*Porcentajes[])</f>
        <v>664.83799999999997</v>
      </c>
      <c r="O834" s="1">
        <f>Sueldos[[#This Row],[Aumento Mexicano]]*2</f>
        <v>1329.6759999999999</v>
      </c>
      <c r="P834" s="1">
        <f>IF(Sueldos[[#This Row],[Calificación]]&gt;=4,Sueldos[[#This Row],[Aumento Mexicano]]*2,0)</f>
        <v>0</v>
      </c>
      <c r="Q834" s="1">
        <f>Sueldos[[#This Row],[Sueldo total]]*3</f>
        <v>50331.360000000001</v>
      </c>
      <c r="R834" s="9">
        <f>(43102-Sueldos[[#This Row],[Fecha de Contratación]])/365</f>
        <v>3.7643835616438355</v>
      </c>
      <c r="S834" s="1">
        <f>Sueldos[[#This Row],[Sueldo total]]/30</f>
        <v>559.23733333333325</v>
      </c>
      <c r="T834" s="1">
        <f>Sueldos[[#This Row],[Salario diario]]*20*Sueldos[[#This Row],[dias del año]]</f>
        <v>42103.676493150684</v>
      </c>
      <c r="U834" s="1">
        <f>Sueldos[[#This Row],[3 meses de sueldo]]+Sueldos[[#This Row],[20 dias por año]]</f>
        <v>92435.036493150692</v>
      </c>
    </row>
    <row r="835" spans="1:21" x14ac:dyDescent="0.3">
      <c r="A835" t="s">
        <v>1635</v>
      </c>
      <c r="B835" t="s">
        <v>898</v>
      </c>
      <c r="C835" t="s">
        <v>61</v>
      </c>
      <c r="D835" s="10">
        <v>42299</v>
      </c>
      <c r="E835" t="s">
        <v>15</v>
      </c>
      <c r="F835">
        <v>3</v>
      </c>
      <c r="G835" s="1">
        <v>29786</v>
      </c>
      <c r="H835" s="1">
        <v>2978.6000000000004</v>
      </c>
      <c r="I835" s="1">
        <v>2978.6000000000004</v>
      </c>
      <c r="J835" s="1">
        <v>2978.6000000000004</v>
      </c>
      <c r="K835" s="1">
        <v>11616.54</v>
      </c>
      <c r="L835" s="1">
        <v>9531.52</v>
      </c>
      <c r="M835" s="1">
        <f>SUM(Sueldos[[#This Row],[Salario Base]:[Bono General]])</f>
        <v>59869.86</v>
      </c>
      <c r="N835" s="1">
        <f>SUMPRODUCT(Sueldos[[#This Row],[Salario Base]:[Bono General]]*Porcentajes[])</f>
        <v>2356.0726</v>
      </c>
      <c r="O835" s="1">
        <f>Sueldos[[#This Row],[Aumento Mexicano]]*2</f>
        <v>4712.1451999999999</v>
      </c>
      <c r="P835" s="1">
        <f>IF(Sueldos[[#This Row],[Calificación]]&gt;=4,Sueldos[[#This Row],[Aumento Mexicano]]*2,0)</f>
        <v>0</v>
      </c>
      <c r="Q835" s="1">
        <f>Sueldos[[#This Row],[Sueldo total]]*3</f>
        <v>179609.58000000002</v>
      </c>
      <c r="R835" s="9">
        <f>(43102-Sueldos[[#This Row],[Fecha de Contratación]])/365</f>
        <v>2.2000000000000002</v>
      </c>
      <c r="S835" s="1">
        <f>Sueldos[[#This Row],[Sueldo total]]/30</f>
        <v>1995.662</v>
      </c>
      <c r="T835" s="1">
        <f>Sueldos[[#This Row],[Salario diario]]*20*Sueldos[[#This Row],[dias del año]]</f>
        <v>87809.127999999997</v>
      </c>
      <c r="U835" s="1">
        <f>Sueldos[[#This Row],[3 meses de sueldo]]+Sueldos[[#This Row],[20 dias por año]]</f>
        <v>267418.70799999998</v>
      </c>
    </row>
    <row r="836" spans="1:21" x14ac:dyDescent="0.3">
      <c r="A836" t="s">
        <v>97</v>
      </c>
      <c r="B836" t="s">
        <v>883</v>
      </c>
      <c r="C836" t="s">
        <v>114</v>
      </c>
      <c r="D836" s="10">
        <v>41027</v>
      </c>
      <c r="E836" t="s">
        <v>18</v>
      </c>
      <c r="F836">
        <v>3</v>
      </c>
      <c r="G836" s="1">
        <v>12822</v>
      </c>
      <c r="H836" s="1">
        <v>1025.76</v>
      </c>
      <c r="I836" s="1">
        <v>1538.6399999999999</v>
      </c>
      <c r="J836" s="1">
        <v>897.54000000000008</v>
      </c>
      <c r="K836" s="1">
        <v>3974.82</v>
      </c>
      <c r="L836" s="1">
        <v>3974.82</v>
      </c>
      <c r="M836" s="1">
        <f>SUM(Sueldos[[#This Row],[Salario Base]:[Bono General]])</f>
        <v>24233.58</v>
      </c>
      <c r="N836" s="1">
        <f>SUMPRODUCT(Sueldos[[#This Row],[Salario Base]:[Bono General]]*Porcentajes[])</f>
        <v>950.11019999999985</v>
      </c>
      <c r="O836" s="1">
        <f>Sueldos[[#This Row],[Aumento Mexicano]]*2</f>
        <v>1900.2203999999997</v>
      </c>
      <c r="P836" s="1">
        <f>IF(Sueldos[[#This Row],[Calificación]]&gt;=4,Sueldos[[#This Row],[Aumento Mexicano]]*2,0)</f>
        <v>0</v>
      </c>
      <c r="Q836" s="1">
        <f>Sueldos[[#This Row],[Sueldo total]]*3</f>
        <v>72700.740000000005</v>
      </c>
      <c r="R836" s="9">
        <f>(43102-Sueldos[[#This Row],[Fecha de Contratación]])/365</f>
        <v>5.6849315068493151</v>
      </c>
      <c r="S836" s="1">
        <f>Sueldos[[#This Row],[Sueldo total]]/30</f>
        <v>807.78600000000006</v>
      </c>
      <c r="T836" s="1">
        <f>Sueldos[[#This Row],[Salario diario]]*20*Sueldos[[#This Row],[dias del año]]</f>
        <v>91844.161643835629</v>
      </c>
      <c r="U836" s="1">
        <f>Sueldos[[#This Row],[3 meses de sueldo]]+Sueldos[[#This Row],[20 dias por año]]</f>
        <v>164544.90164383565</v>
      </c>
    </row>
    <row r="837" spans="1:21" x14ac:dyDescent="0.3">
      <c r="A837" t="s">
        <v>1636</v>
      </c>
      <c r="B837" t="s">
        <v>1087</v>
      </c>
      <c r="C837" t="s">
        <v>88</v>
      </c>
      <c r="D837" s="10">
        <v>41954</v>
      </c>
      <c r="E837" t="s">
        <v>50</v>
      </c>
      <c r="F837">
        <v>2</v>
      </c>
      <c r="G837" s="1">
        <v>36843.300000000003</v>
      </c>
      <c r="H837" s="1">
        <v>3315.8969999999999</v>
      </c>
      <c r="I837" s="1">
        <v>2210.598</v>
      </c>
      <c r="J837" s="1">
        <v>3684.3300000000004</v>
      </c>
      <c r="K837" s="1">
        <v>11052.99</v>
      </c>
      <c r="L837" s="1">
        <v>14737.320000000002</v>
      </c>
      <c r="M837" s="1">
        <f>SUM(Sueldos[[#This Row],[Salario Base]:[Bono General]])</f>
        <v>71844.434999999998</v>
      </c>
      <c r="N837" s="1">
        <f>SUMPRODUCT(Sueldos[[#This Row],[Salario Base]:[Bono General]]*Porcentajes[])</f>
        <v>2940.0953399999999</v>
      </c>
      <c r="O837" s="1">
        <f>Sueldos[[#This Row],[Aumento Mexicano]]*2</f>
        <v>5880.1906799999997</v>
      </c>
      <c r="P837" s="1">
        <f>IF(Sueldos[[#This Row],[Calificación]]&gt;=4,Sueldos[[#This Row],[Aumento Mexicano]]*2,0)</f>
        <v>0</v>
      </c>
      <c r="Q837" s="1">
        <f>Sueldos[[#This Row],[Sueldo total]]*3</f>
        <v>215533.30499999999</v>
      </c>
      <c r="R837" s="9">
        <f>(43102-Sueldos[[#This Row],[Fecha de Contratación]])/365</f>
        <v>3.1452054794520548</v>
      </c>
      <c r="S837" s="1">
        <f>Sueldos[[#This Row],[Sueldo total]]/30</f>
        <v>2394.8145</v>
      </c>
      <c r="T837" s="1">
        <f>Sueldos[[#This Row],[Salario diario]]*20*Sueldos[[#This Row],[dias del año]]</f>
        <v>150643.67375342466</v>
      </c>
      <c r="U837" s="1">
        <f>Sueldos[[#This Row],[3 meses de sueldo]]+Sueldos[[#This Row],[20 dias por año]]</f>
        <v>366176.97875342466</v>
      </c>
    </row>
    <row r="838" spans="1:21" x14ac:dyDescent="0.3">
      <c r="A838" t="s">
        <v>1637</v>
      </c>
      <c r="B838" t="s">
        <v>898</v>
      </c>
      <c r="C838" t="s">
        <v>20</v>
      </c>
      <c r="D838" s="10">
        <v>41775</v>
      </c>
      <c r="E838" t="s">
        <v>15</v>
      </c>
      <c r="F838">
        <v>3</v>
      </c>
      <c r="G838" s="1">
        <v>25047</v>
      </c>
      <c r="H838" s="1">
        <v>1753.2900000000002</v>
      </c>
      <c r="I838" s="1">
        <v>1252.3500000000001</v>
      </c>
      <c r="J838" s="1">
        <v>2504.7000000000003</v>
      </c>
      <c r="K838" s="1">
        <v>6512.22</v>
      </c>
      <c r="L838" s="1">
        <v>7263.6299999999992</v>
      </c>
      <c r="M838" s="1">
        <f>SUM(Sueldos[[#This Row],[Salario Base]:[Bono General]])</f>
        <v>44333.189999999995</v>
      </c>
      <c r="N838" s="1">
        <f>SUMPRODUCT(Sueldos[[#This Row],[Salario Base]:[Bono General]]*Porcentajes[])</f>
        <v>1735.7571</v>
      </c>
      <c r="O838" s="1">
        <f>Sueldos[[#This Row],[Aumento Mexicano]]*2</f>
        <v>3471.5142000000001</v>
      </c>
      <c r="P838" s="1">
        <f>IF(Sueldos[[#This Row],[Calificación]]&gt;=4,Sueldos[[#This Row],[Aumento Mexicano]]*2,0)</f>
        <v>0</v>
      </c>
      <c r="Q838" s="1">
        <f>Sueldos[[#This Row],[Sueldo total]]*3</f>
        <v>132999.56999999998</v>
      </c>
      <c r="R838" s="9">
        <f>(43102-Sueldos[[#This Row],[Fecha de Contratación]])/365</f>
        <v>3.6356164383561644</v>
      </c>
      <c r="S838" s="1">
        <f>Sueldos[[#This Row],[Sueldo total]]/30</f>
        <v>1477.7729999999999</v>
      </c>
      <c r="T838" s="1">
        <f>Sueldos[[#This Row],[Salario diario]]*20*Sueldos[[#This Row],[dias del año]]</f>
        <v>107452.31621917809</v>
      </c>
      <c r="U838" s="1">
        <f>Sueldos[[#This Row],[3 meses de sueldo]]+Sueldos[[#This Row],[20 dias por año]]</f>
        <v>240451.88621917806</v>
      </c>
    </row>
    <row r="839" spans="1:21" x14ac:dyDescent="0.3">
      <c r="A839" t="s">
        <v>197</v>
      </c>
      <c r="B839" t="s">
        <v>880</v>
      </c>
      <c r="C839" t="s">
        <v>40</v>
      </c>
      <c r="D839" s="10">
        <v>40883</v>
      </c>
      <c r="E839" t="s">
        <v>18</v>
      </c>
      <c r="F839">
        <v>3</v>
      </c>
      <c r="G839" s="1">
        <v>11901</v>
      </c>
      <c r="H839" s="1">
        <v>595.05000000000007</v>
      </c>
      <c r="I839" s="1">
        <v>119.01</v>
      </c>
      <c r="J839" s="1">
        <v>1785.1499999999999</v>
      </c>
      <c r="K839" s="1">
        <v>3451.29</v>
      </c>
      <c r="L839" s="1">
        <v>3808.32</v>
      </c>
      <c r="M839" s="1">
        <f>SUM(Sueldos[[#This Row],[Salario Base]:[Bono General]])</f>
        <v>21659.82</v>
      </c>
      <c r="N839" s="1">
        <f>SUMPRODUCT(Sueldos[[#This Row],[Salario Base]:[Bono General]]*Porcentajes[])</f>
        <v>856.87200000000007</v>
      </c>
      <c r="O839" s="1">
        <f>Sueldos[[#This Row],[Aumento Mexicano]]*2</f>
        <v>1713.7440000000001</v>
      </c>
      <c r="P839" s="1">
        <f>IF(Sueldos[[#This Row],[Calificación]]&gt;=4,Sueldos[[#This Row],[Aumento Mexicano]]*2,0)</f>
        <v>0</v>
      </c>
      <c r="Q839" s="1">
        <f>Sueldos[[#This Row],[Sueldo total]]*3</f>
        <v>64979.46</v>
      </c>
      <c r="R839" s="9">
        <f>(43102-Sueldos[[#This Row],[Fecha de Contratación]])/365</f>
        <v>6.0794520547945208</v>
      </c>
      <c r="S839" s="1">
        <f>Sueldos[[#This Row],[Sueldo total]]/30</f>
        <v>721.99400000000003</v>
      </c>
      <c r="T839" s="1">
        <f>Sueldos[[#This Row],[Salario diario]]*20*Sueldos[[#This Row],[dias del año]]</f>
        <v>87786.558136986307</v>
      </c>
      <c r="U839" s="1">
        <f>Sueldos[[#This Row],[3 meses de sueldo]]+Sueldos[[#This Row],[20 dias por año]]</f>
        <v>152766.0181369863</v>
      </c>
    </row>
    <row r="840" spans="1:21" x14ac:dyDescent="0.3">
      <c r="A840" t="s">
        <v>1638</v>
      </c>
      <c r="B840" t="s">
        <v>880</v>
      </c>
      <c r="C840" t="s">
        <v>125</v>
      </c>
      <c r="D840" s="10">
        <v>41511</v>
      </c>
      <c r="E840" t="s">
        <v>18</v>
      </c>
      <c r="F840">
        <v>2</v>
      </c>
      <c r="G840" s="1">
        <v>9442.8000000000011</v>
      </c>
      <c r="H840" s="1">
        <v>849.85200000000009</v>
      </c>
      <c r="I840" s="1">
        <v>283.28400000000005</v>
      </c>
      <c r="J840" s="1">
        <v>660.99600000000009</v>
      </c>
      <c r="K840" s="1">
        <v>2927.2680000000005</v>
      </c>
      <c r="L840" s="1">
        <v>3021.6960000000004</v>
      </c>
      <c r="M840" s="1">
        <f>SUM(Sueldos[[#This Row],[Salario Base]:[Bono General]])</f>
        <v>17185.896000000001</v>
      </c>
      <c r="N840" s="1">
        <f>SUMPRODUCT(Sueldos[[#This Row],[Salario Base]:[Bono General]]*Porcentajes[])</f>
        <v>677.99304000000018</v>
      </c>
      <c r="O840" s="1">
        <f>Sueldos[[#This Row],[Aumento Mexicano]]*2</f>
        <v>1355.9860800000004</v>
      </c>
      <c r="P840" s="1">
        <f>IF(Sueldos[[#This Row],[Calificación]]&gt;=4,Sueldos[[#This Row],[Aumento Mexicano]]*2,0)</f>
        <v>0</v>
      </c>
      <c r="Q840" s="1">
        <f>Sueldos[[#This Row],[Sueldo total]]*3</f>
        <v>51557.688000000002</v>
      </c>
      <c r="R840" s="9">
        <f>(43102-Sueldos[[#This Row],[Fecha de Contratación]])/365</f>
        <v>4.3589041095890408</v>
      </c>
      <c r="S840" s="1">
        <f>Sueldos[[#This Row],[Sueldo total]]/30</f>
        <v>572.86320000000001</v>
      </c>
      <c r="T840" s="1">
        <f>Sueldos[[#This Row],[Salario diario]]*20*Sueldos[[#This Row],[dias del año]]</f>
        <v>49941.115134246567</v>
      </c>
      <c r="U840" s="1">
        <f>Sueldos[[#This Row],[3 meses de sueldo]]+Sueldos[[#This Row],[20 dias por año]]</f>
        <v>101498.80313424657</v>
      </c>
    </row>
    <row r="841" spans="1:21" x14ac:dyDescent="0.3">
      <c r="A841" t="s">
        <v>1639</v>
      </c>
      <c r="B841" t="s">
        <v>926</v>
      </c>
      <c r="C841" t="s">
        <v>61</v>
      </c>
      <c r="D841" s="10">
        <v>40810</v>
      </c>
      <c r="E841" t="s">
        <v>27</v>
      </c>
      <c r="F841">
        <v>1</v>
      </c>
      <c r="G841" s="1">
        <v>12888</v>
      </c>
      <c r="H841" s="1">
        <v>644.40000000000009</v>
      </c>
      <c r="I841" s="1">
        <v>128.88</v>
      </c>
      <c r="J841" s="1">
        <v>1546.56</v>
      </c>
      <c r="K841" s="1">
        <v>4768.5599999999995</v>
      </c>
      <c r="L841" s="1">
        <v>4510.7999999999993</v>
      </c>
      <c r="M841" s="1">
        <f>SUM(Sueldos[[#This Row],[Salario Base]:[Bono General]])</f>
        <v>24487.199999999997</v>
      </c>
      <c r="N841" s="1">
        <f>SUMPRODUCT(Sueldos[[#This Row],[Salario Base]:[Bono General]]*Porcentajes[])</f>
        <v>966.59999999999991</v>
      </c>
      <c r="O841" s="1">
        <f>Sueldos[[#This Row],[Aumento Mexicano]]*2</f>
        <v>1933.1999999999998</v>
      </c>
      <c r="P841" s="1">
        <f>IF(Sueldos[[#This Row],[Calificación]]&gt;=4,Sueldos[[#This Row],[Aumento Mexicano]]*2,0)</f>
        <v>0</v>
      </c>
      <c r="Q841" s="1">
        <f>Sueldos[[#This Row],[Sueldo total]]*3</f>
        <v>73461.599999999991</v>
      </c>
      <c r="R841" s="9">
        <f>(43102-Sueldos[[#This Row],[Fecha de Contratación]])/365</f>
        <v>6.279452054794521</v>
      </c>
      <c r="S841" s="1">
        <f>Sueldos[[#This Row],[Sueldo total]]/30</f>
        <v>816.2399999999999</v>
      </c>
      <c r="T841" s="1">
        <f>Sueldos[[#This Row],[Salario diario]]*20*Sueldos[[#This Row],[dias del año]]</f>
        <v>102510.79890410959</v>
      </c>
      <c r="U841" s="1">
        <f>Sueldos[[#This Row],[3 meses de sueldo]]+Sueldos[[#This Row],[20 dias por año]]</f>
        <v>175972.39890410958</v>
      </c>
    </row>
    <row r="842" spans="1:21" x14ac:dyDescent="0.3">
      <c r="A842" t="s">
        <v>1640</v>
      </c>
      <c r="B842" t="s">
        <v>883</v>
      </c>
      <c r="C842" t="s">
        <v>90</v>
      </c>
      <c r="D842" s="10">
        <v>42605</v>
      </c>
      <c r="E842" t="s">
        <v>18</v>
      </c>
      <c r="F842">
        <v>2</v>
      </c>
      <c r="G842" s="1">
        <v>8318.7000000000007</v>
      </c>
      <c r="H842" s="1">
        <v>748.68299999999999</v>
      </c>
      <c r="I842" s="1">
        <v>166.37400000000002</v>
      </c>
      <c r="J842" s="1">
        <v>415.93500000000006</v>
      </c>
      <c r="K842" s="1">
        <v>3077.9190000000003</v>
      </c>
      <c r="L842" s="1">
        <v>3244.2930000000006</v>
      </c>
      <c r="M842" s="1">
        <f>SUM(Sueldos[[#This Row],[Salario Base]:[Bono General]])</f>
        <v>15971.904000000002</v>
      </c>
      <c r="N842" s="1">
        <f>SUMPRODUCT(Sueldos[[#This Row],[Salario Base]:[Bono General]]*Porcentajes[])</f>
        <v>641.3717700000002</v>
      </c>
      <c r="O842" s="1">
        <f>Sueldos[[#This Row],[Aumento Mexicano]]*2</f>
        <v>1282.7435400000004</v>
      </c>
      <c r="P842" s="1">
        <f>IF(Sueldos[[#This Row],[Calificación]]&gt;=4,Sueldos[[#This Row],[Aumento Mexicano]]*2,0)</f>
        <v>0</v>
      </c>
      <c r="Q842" s="1">
        <f>Sueldos[[#This Row],[Sueldo total]]*3</f>
        <v>47915.712000000007</v>
      </c>
      <c r="R842" s="9">
        <f>(43102-Sueldos[[#This Row],[Fecha de Contratación]])/365</f>
        <v>1.3616438356164384</v>
      </c>
      <c r="S842" s="1">
        <f>Sueldos[[#This Row],[Sueldo total]]/30</f>
        <v>532.3968000000001</v>
      </c>
      <c r="T842" s="1">
        <f>Sueldos[[#This Row],[Salario diario]]*20*Sueldos[[#This Row],[dias del año]]</f>
        <v>14498.696416438359</v>
      </c>
      <c r="U842" s="1">
        <f>Sueldos[[#This Row],[3 meses de sueldo]]+Sueldos[[#This Row],[20 dias por año]]</f>
        <v>62414.408416438368</v>
      </c>
    </row>
    <row r="843" spans="1:21" x14ac:dyDescent="0.3">
      <c r="A843" t="s">
        <v>1641</v>
      </c>
      <c r="B843" t="s">
        <v>880</v>
      </c>
      <c r="C843" t="s">
        <v>411</v>
      </c>
      <c r="D843" s="10">
        <v>41776</v>
      </c>
      <c r="E843" t="s">
        <v>18</v>
      </c>
      <c r="F843">
        <v>2</v>
      </c>
      <c r="G843" s="1">
        <v>11614.5</v>
      </c>
      <c r="H843" s="1">
        <v>1045.3050000000001</v>
      </c>
      <c r="I843" s="1">
        <v>813.0150000000001</v>
      </c>
      <c r="J843" s="1">
        <v>232.29</v>
      </c>
      <c r="K843" s="1">
        <v>3252.0600000000004</v>
      </c>
      <c r="L843" s="1">
        <v>3832.7850000000003</v>
      </c>
      <c r="M843" s="1">
        <f>SUM(Sueldos[[#This Row],[Salario Base]:[Bono General]])</f>
        <v>20789.955000000002</v>
      </c>
      <c r="N843" s="1">
        <f>SUMPRODUCT(Sueldos[[#This Row],[Salario Base]:[Bono General]]*Porcentajes[])</f>
        <v>821.14515000000006</v>
      </c>
      <c r="O843" s="1">
        <f>Sueldos[[#This Row],[Aumento Mexicano]]*2</f>
        <v>1642.2903000000001</v>
      </c>
      <c r="P843" s="1">
        <f>IF(Sueldos[[#This Row],[Calificación]]&gt;=4,Sueldos[[#This Row],[Aumento Mexicano]]*2,0)</f>
        <v>0</v>
      </c>
      <c r="Q843" s="1">
        <f>Sueldos[[#This Row],[Sueldo total]]*3</f>
        <v>62369.865000000005</v>
      </c>
      <c r="R843" s="9">
        <f>(43102-Sueldos[[#This Row],[Fecha de Contratación]])/365</f>
        <v>3.6328767123287671</v>
      </c>
      <c r="S843" s="1">
        <f>Sueldos[[#This Row],[Sueldo total]]/30</f>
        <v>692.99850000000004</v>
      </c>
      <c r="T843" s="1">
        <f>Sueldos[[#This Row],[Salario diario]]*20*Sueldos[[#This Row],[dias del año]]</f>
        <v>50351.562246575348</v>
      </c>
      <c r="U843" s="1">
        <f>Sueldos[[#This Row],[3 meses de sueldo]]+Sueldos[[#This Row],[20 dias por año]]</f>
        <v>112721.42724657536</v>
      </c>
    </row>
    <row r="844" spans="1:21" x14ac:dyDescent="0.3">
      <c r="A844" t="s">
        <v>1642</v>
      </c>
      <c r="B844" t="s">
        <v>883</v>
      </c>
      <c r="C844" t="s">
        <v>24</v>
      </c>
      <c r="D844" s="10">
        <v>41136</v>
      </c>
      <c r="E844" t="s">
        <v>18</v>
      </c>
      <c r="F844">
        <v>4</v>
      </c>
      <c r="G844" s="1">
        <v>10432.400000000001</v>
      </c>
      <c r="H844" s="1">
        <v>625.94400000000007</v>
      </c>
      <c r="I844" s="1">
        <v>834.5920000000001</v>
      </c>
      <c r="J844" s="1">
        <v>938.91600000000005</v>
      </c>
      <c r="K844" s="1">
        <v>4068.6360000000009</v>
      </c>
      <c r="L844" s="1">
        <v>3025.3960000000002</v>
      </c>
      <c r="M844" s="1">
        <f>SUM(Sueldos[[#This Row],[Salario Base]:[Bono General]])</f>
        <v>19925.884000000002</v>
      </c>
      <c r="N844" s="1">
        <f>SUMPRODUCT(Sueldos[[#This Row],[Salario Base]:[Bono General]]*Porcentajes[])</f>
        <v>764.69492000000014</v>
      </c>
      <c r="O844" s="1">
        <f>Sueldos[[#This Row],[Aumento Mexicano]]*2</f>
        <v>1529.3898400000003</v>
      </c>
      <c r="P844" s="1">
        <f>IF(Sueldos[[#This Row],[Calificación]]&gt;=4,Sueldos[[#This Row],[Aumento Mexicano]]*2,0)</f>
        <v>1529.3898400000003</v>
      </c>
      <c r="Q844" s="1">
        <f>Sueldos[[#This Row],[Sueldo total]]*3</f>
        <v>59777.652000000002</v>
      </c>
      <c r="R844" s="9">
        <f>(43102-Sueldos[[#This Row],[Fecha de Contratación]])/365</f>
        <v>5.3863013698630136</v>
      </c>
      <c r="S844" s="1">
        <f>Sueldos[[#This Row],[Sueldo total]]/30</f>
        <v>664.19613333333336</v>
      </c>
      <c r="T844" s="1">
        <f>Sueldos[[#This Row],[Salario diario]]*20*Sueldos[[#This Row],[dias del año]]</f>
        <v>71551.210856621008</v>
      </c>
      <c r="U844" s="1">
        <f>Sueldos[[#This Row],[3 meses de sueldo]]+Sueldos[[#This Row],[20 dias por año]]</f>
        <v>131328.86285662101</v>
      </c>
    </row>
    <row r="845" spans="1:21" x14ac:dyDescent="0.3">
      <c r="A845" t="s">
        <v>1643</v>
      </c>
      <c r="B845" t="s">
        <v>898</v>
      </c>
      <c r="C845" t="s">
        <v>112</v>
      </c>
      <c r="D845" s="10">
        <v>40863</v>
      </c>
      <c r="E845" t="s">
        <v>53</v>
      </c>
      <c r="F845">
        <v>4</v>
      </c>
      <c r="G845" s="1">
        <v>87542.400000000009</v>
      </c>
      <c r="H845" s="1">
        <v>7878.8160000000007</v>
      </c>
      <c r="I845" s="1">
        <v>6127.9680000000008</v>
      </c>
      <c r="J845" s="1">
        <v>4377.1200000000008</v>
      </c>
      <c r="K845" s="1">
        <v>34141.536000000007</v>
      </c>
      <c r="L845" s="1">
        <v>31515.264000000003</v>
      </c>
      <c r="M845" s="1">
        <f>SUM(Sueldos[[#This Row],[Salario Base]:[Bono General]])</f>
        <v>171583.10400000002</v>
      </c>
      <c r="N845" s="1">
        <f>SUMPRODUCT(Sueldos[[#This Row],[Salario Base]:[Bono General]]*Porcentajes[])</f>
        <v>6793.2902400000003</v>
      </c>
      <c r="O845" s="1">
        <f>Sueldos[[#This Row],[Aumento Mexicano]]*2</f>
        <v>13586.580480000001</v>
      </c>
      <c r="P845" s="1">
        <f>IF(Sueldos[[#This Row],[Calificación]]&gt;=4,Sueldos[[#This Row],[Aumento Mexicano]]*2,0)</f>
        <v>13586.580480000001</v>
      </c>
      <c r="Q845" s="1">
        <f>Sueldos[[#This Row],[Sueldo total]]*3</f>
        <v>514749.31200000003</v>
      </c>
      <c r="R845" s="9">
        <f>(43102-Sueldos[[#This Row],[Fecha de Contratación]])/365</f>
        <v>6.1342465753424653</v>
      </c>
      <c r="S845" s="1">
        <f>Sueldos[[#This Row],[Sueldo total]]/30</f>
        <v>5719.4368000000004</v>
      </c>
      <c r="T845" s="1">
        <f>Sueldos[[#This Row],[Salario diario]]*20*Sueldos[[#This Row],[dias del año]]</f>
        <v>701688.71206575341</v>
      </c>
      <c r="U845" s="1">
        <f>Sueldos[[#This Row],[3 meses de sueldo]]+Sueldos[[#This Row],[20 dias por año]]</f>
        <v>1216438.0240657534</v>
      </c>
    </row>
    <row r="846" spans="1:21" x14ac:dyDescent="0.3">
      <c r="A846" t="s">
        <v>1270</v>
      </c>
      <c r="B846" t="s">
        <v>883</v>
      </c>
      <c r="C846" t="s">
        <v>157</v>
      </c>
      <c r="D846" s="10">
        <v>41698</v>
      </c>
      <c r="E846" t="s">
        <v>18</v>
      </c>
      <c r="F846">
        <v>4</v>
      </c>
      <c r="G846" s="1">
        <v>13712.6</v>
      </c>
      <c r="H846" s="1">
        <v>685.63000000000011</v>
      </c>
      <c r="I846" s="1">
        <v>1919.7640000000001</v>
      </c>
      <c r="J846" s="1">
        <v>137.126</v>
      </c>
      <c r="K846" s="1">
        <v>4388.0320000000002</v>
      </c>
      <c r="L846" s="1">
        <v>3839.5280000000002</v>
      </c>
      <c r="M846" s="1">
        <f>SUM(Sueldos[[#This Row],[Salario Base]:[Bono General]])</f>
        <v>24682.68</v>
      </c>
      <c r="N846" s="1">
        <f>SUMPRODUCT(Sueldos[[#This Row],[Salario Base]:[Bono General]]*Porcentajes[])</f>
        <v>936.57058000000018</v>
      </c>
      <c r="O846" s="1">
        <f>Sueldos[[#This Row],[Aumento Mexicano]]*2</f>
        <v>1873.1411600000004</v>
      </c>
      <c r="P846" s="1">
        <f>IF(Sueldos[[#This Row],[Calificación]]&gt;=4,Sueldos[[#This Row],[Aumento Mexicano]]*2,0)</f>
        <v>1873.1411600000004</v>
      </c>
      <c r="Q846" s="1">
        <f>Sueldos[[#This Row],[Sueldo total]]*3</f>
        <v>74048.040000000008</v>
      </c>
      <c r="R846" s="9">
        <f>(43102-Sueldos[[#This Row],[Fecha de Contratación]])/365</f>
        <v>3.8465753424657536</v>
      </c>
      <c r="S846" s="1">
        <f>Sueldos[[#This Row],[Sueldo total]]/30</f>
        <v>822.75599999999997</v>
      </c>
      <c r="T846" s="1">
        <f>Sueldos[[#This Row],[Salario diario]]*20*Sueldos[[#This Row],[dias del año]]</f>
        <v>63295.858849315067</v>
      </c>
      <c r="U846" s="1">
        <f>Sueldos[[#This Row],[3 meses de sueldo]]+Sueldos[[#This Row],[20 dias por año]]</f>
        <v>137343.89884931507</v>
      </c>
    </row>
    <row r="847" spans="1:21" x14ac:dyDescent="0.3">
      <c r="A847" t="s">
        <v>1644</v>
      </c>
      <c r="B847" t="s">
        <v>880</v>
      </c>
      <c r="C847" t="s">
        <v>285</v>
      </c>
      <c r="D847" s="10">
        <v>41178</v>
      </c>
      <c r="E847" t="s">
        <v>27</v>
      </c>
      <c r="F847">
        <v>3</v>
      </c>
      <c r="G847" s="1">
        <v>20448</v>
      </c>
      <c r="H847" s="1">
        <v>2044.8000000000002</v>
      </c>
      <c r="I847" s="1">
        <v>2453.7599999999998</v>
      </c>
      <c r="J847" s="1">
        <v>2453.7599999999998</v>
      </c>
      <c r="K847" s="1">
        <v>7770.24</v>
      </c>
      <c r="L847" s="1">
        <v>5316.4800000000005</v>
      </c>
      <c r="M847" s="1">
        <f>SUM(Sueldos[[#This Row],[Salario Base]:[Bono General]])</f>
        <v>40487.040000000001</v>
      </c>
      <c r="N847" s="1">
        <f>SUMPRODUCT(Sueldos[[#This Row],[Salario Base]:[Bono General]]*Porcentajes[])</f>
        <v>1562.2272</v>
      </c>
      <c r="O847" s="1">
        <f>Sueldos[[#This Row],[Aumento Mexicano]]*2</f>
        <v>3124.4544000000001</v>
      </c>
      <c r="P847" s="1">
        <f>IF(Sueldos[[#This Row],[Calificación]]&gt;=4,Sueldos[[#This Row],[Aumento Mexicano]]*2,0)</f>
        <v>0</v>
      </c>
      <c r="Q847" s="1">
        <f>Sueldos[[#This Row],[Sueldo total]]*3</f>
        <v>121461.12</v>
      </c>
      <c r="R847" s="9">
        <f>(43102-Sueldos[[#This Row],[Fecha de Contratación]])/365</f>
        <v>5.2712328767123289</v>
      </c>
      <c r="S847" s="1">
        <f>Sueldos[[#This Row],[Sueldo total]]/30</f>
        <v>1349.568</v>
      </c>
      <c r="T847" s="1">
        <f>Sueldos[[#This Row],[Salario diario]]*20*Sueldos[[#This Row],[dias del año]]</f>
        <v>142277.7442191781</v>
      </c>
      <c r="U847" s="1">
        <f>Sueldos[[#This Row],[3 meses de sueldo]]+Sueldos[[#This Row],[20 dias por año]]</f>
        <v>263738.8642191781</v>
      </c>
    </row>
    <row r="848" spans="1:21" x14ac:dyDescent="0.3">
      <c r="A848" t="s">
        <v>1645</v>
      </c>
      <c r="B848" t="s">
        <v>883</v>
      </c>
      <c r="C848" t="s">
        <v>63</v>
      </c>
      <c r="D848" s="10">
        <v>42850</v>
      </c>
      <c r="E848" t="s">
        <v>50</v>
      </c>
      <c r="F848">
        <v>3</v>
      </c>
      <c r="G848" s="1">
        <v>44342</v>
      </c>
      <c r="H848" s="1">
        <v>2217.1</v>
      </c>
      <c r="I848" s="1">
        <v>4434.2</v>
      </c>
      <c r="J848" s="1">
        <v>1773.68</v>
      </c>
      <c r="K848" s="1">
        <v>12415.760000000002</v>
      </c>
      <c r="L848" s="1">
        <v>17293.38</v>
      </c>
      <c r="M848" s="1">
        <f>SUM(Sueldos[[#This Row],[Salario Base]:[Bono General]])</f>
        <v>82476.12</v>
      </c>
      <c r="N848" s="1">
        <f>SUMPRODUCT(Sueldos[[#This Row],[Salario Base]:[Bono General]]*Porcentajes[])</f>
        <v>3312.3474000000006</v>
      </c>
      <c r="O848" s="1">
        <f>Sueldos[[#This Row],[Aumento Mexicano]]*2</f>
        <v>6624.6948000000011</v>
      </c>
      <c r="P848" s="1">
        <f>IF(Sueldos[[#This Row],[Calificación]]&gt;=4,Sueldos[[#This Row],[Aumento Mexicano]]*2,0)</f>
        <v>0</v>
      </c>
      <c r="Q848" s="1">
        <f>Sueldos[[#This Row],[Sueldo total]]*3</f>
        <v>247428.36</v>
      </c>
      <c r="R848" s="9">
        <f>(43102-Sueldos[[#This Row],[Fecha de Contratación]])/365</f>
        <v>0.69041095890410964</v>
      </c>
      <c r="S848" s="1">
        <f>Sueldos[[#This Row],[Sueldo total]]/30</f>
        <v>2749.2039999999997</v>
      </c>
      <c r="T848" s="1">
        <f>Sueldos[[#This Row],[Salario diario]]*20*Sueldos[[#This Row],[dias del año]]</f>
        <v>37961.611397260276</v>
      </c>
      <c r="U848" s="1">
        <f>Sueldos[[#This Row],[3 meses de sueldo]]+Sueldos[[#This Row],[20 dias por año]]</f>
        <v>285389.97139726026</v>
      </c>
    </row>
    <row r="849" spans="1:21" x14ac:dyDescent="0.3">
      <c r="A849" t="s">
        <v>1109</v>
      </c>
      <c r="B849" t="s">
        <v>883</v>
      </c>
      <c r="C849" t="s">
        <v>173</v>
      </c>
      <c r="D849" s="10">
        <v>42280</v>
      </c>
      <c r="E849" t="s">
        <v>15</v>
      </c>
      <c r="F849">
        <v>3</v>
      </c>
      <c r="G849" s="1">
        <v>27353</v>
      </c>
      <c r="H849" s="1">
        <v>2461.77</v>
      </c>
      <c r="I849" s="1">
        <v>1641.1799999999998</v>
      </c>
      <c r="J849" s="1">
        <v>2735.3</v>
      </c>
      <c r="K849" s="1">
        <v>7111.7800000000007</v>
      </c>
      <c r="L849" s="1">
        <v>10394.14</v>
      </c>
      <c r="M849" s="1">
        <f>SUM(Sueldos[[#This Row],[Salario Base]:[Bono General]])</f>
        <v>51697.17</v>
      </c>
      <c r="N849" s="1">
        <f>SUMPRODUCT(Sueldos[[#This Row],[Salario Base]:[Bono General]]*Porcentajes[])</f>
        <v>2111.6516000000001</v>
      </c>
      <c r="O849" s="1">
        <f>Sueldos[[#This Row],[Aumento Mexicano]]*2</f>
        <v>4223.3032000000003</v>
      </c>
      <c r="P849" s="1">
        <f>IF(Sueldos[[#This Row],[Calificación]]&gt;=4,Sueldos[[#This Row],[Aumento Mexicano]]*2,0)</f>
        <v>0</v>
      </c>
      <c r="Q849" s="1">
        <f>Sueldos[[#This Row],[Sueldo total]]*3</f>
        <v>155091.51</v>
      </c>
      <c r="R849" s="9">
        <f>(43102-Sueldos[[#This Row],[Fecha de Contratación]])/365</f>
        <v>2.2520547945205478</v>
      </c>
      <c r="S849" s="1">
        <f>Sueldos[[#This Row],[Sueldo total]]/30</f>
        <v>1723.239</v>
      </c>
      <c r="T849" s="1">
        <f>Sueldos[[#This Row],[Salario diario]]*20*Sueldos[[#This Row],[dias del año]]</f>
        <v>77616.573041095879</v>
      </c>
      <c r="U849" s="1">
        <f>Sueldos[[#This Row],[3 meses de sueldo]]+Sueldos[[#This Row],[20 dias por año]]</f>
        <v>232708.08304109587</v>
      </c>
    </row>
    <row r="850" spans="1:21" x14ac:dyDescent="0.3">
      <c r="A850" t="s">
        <v>1646</v>
      </c>
      <c r="B850" t="s">
        <v>940</v>
      </c>
      <c r="C850" t="s">
        <v>411</v>
      </c>
      <c r="D850" s="10">
        <v>40773</v>
      </c>
      <c r="E850" t="s">
        <v>18</v>
      </c>
      <c r="F850">
        <v>3</v>
      </c>
      <c r="G850" s="1">
        <v>12329</v>
      </c>
      <c r="H850" s="1">
        <v>616.45000000000005</v>
      </c>
      <c r="I850" s="1">
        <v>1726.0600000000002</v>
      </c>
      <c r="J850" s="1">
        <v>986.32</v>
      </c>
      <c r="K850" s="1">
        <v>3328.8300000000004</v>
      </c>
      <c r="L850" s="1">
        <v>4931.6000000000004</v>
      </c>
      <c r="M850" s="1">
        <f>SUM(Sueldos[[#This Row],[Salario Base]:[Bono General]])</f>
        <v>23918.260000000002</v>
      </c>
      <c r="N850" s="1">
        <f>SUMPRODUCT(Sueldos[[#This Row],[Salario Base]:[Bono General]]*Porcentajes[])</f>
        <v>970.29230000000007</v>
      </c>
      <c r="O850" s="1">
        <f>Sueldos[[#This Row],[Aumento Mexicano]]*2</f>
        <v>1940.5846000000001</v>
      </c>
      <c r="P850" s="1">
        <f>IF(Sueldos[[#This Row],[Calificación]]&gt;=4,Sueldos[[#This Row],[Aumento Mexicano]]*2,0)</f>
        <v>0</v>
      </c>
      <c r="Q850" s="1">
        <f>Sueldos[[#This Row],[Sueldo total]]*3</f>
        <v>71754.78</v>
      </c>
      <c r="R850" s="9">
        <f>(43102-Sueldos[[#This Row],[Fecha de Contratación]])/365</f>
        <v>6.3808219178082188</v>
      </c>
      <c r="S850" s="1">
        <f>Sueldos[[#This Row],[Sueldo total]]/30</f>
        <v>797.27533333333338</v>
      </c>
      <c r="T850" s="1">
        <f>Sueldos[[#This Row],[Salario diario]]*20*Sueldos[[#This Row],[dias del año]]</f>
        <v>101745.43842922375</v>
      </c>
      <c r="U850" s="1">
        <f>Sueldos[[#This Row],[3 meses de sueldo]]+Sueldos[[#This Row],[20 dias por año]]</f>
        <v>173500.21842922375</v>
      </c>
    </row>
    <row r="851" spans="1:21" x14ac:dyDescent="0.3">
      <c r="A851" t="s">
        <v>1647</v>
      </c>
      <c r="B851" t="s">
        <v>898</v>
      </c>
      <c r="C851" t="s">
        <v>55</v>
      </c>
      <c r="D851" s="10">
        <v>41461</v>
      </c>
      <c r="E851" t="s">
        <v>18</v>
      </c>
      <c r="F851">
        <v>2</v>
      </c>
      <c r="G851" s="1">
        <v>11032.2</v>
      </c>
      <c r="H851" s="1">
        <v>772.25400000000013</v>
      </c>
      <c r="I851" s="1">
        <v>441.28800000000001</v>
      </c>
      <c r="J851" s="1">
        <v>1213.5420000000001</v>
      </c>
      <c r="K851" s="1">
        <v>4192.2359999999999</v>
      </c>
      <c r="L851" s="1">
        <v>2868.3720000000003</v>
      </c>
      <c r="M851" s="1">
        <f>SUM(Sueldos[[#This Row],[Salario Base]:[Bono General]])</f>
        <v>20519.892</v>
      </c>
      <c r="N851" s="1">
        <f>SUMPRODUCT(Sueldos[[#This Row],[Salario Base]:[Bono General]]*Porcentajes[])</f>
        <v>782.18298000000004</v>
      </c>
      <c r="O851" s="1">
        <f>Sueldos[[#This Row],[Aumento Mexicano]]*2</f>
        <v>1564.3659600000001</v>
      </c>
      <c r="P851" s="1">
        <f>IF(Sueldos[[#This Row],[Calificación]]&gt;=4,Sueldos[[#This Row],[Aumento Mexicano]]*2,0)</f>
        <v>0</v>
      </c>
      <c r="Q851" s="1">
        <f>Sueldos[[#This Row],[Sueldo total]]*3</f>
        <v>61559.675999999999</v>
      </c>
      <c r="R851" s="9">
        <f>(43102-Sueldos[[#This Row],[Fecha de Contratación]])/365</f>
        <v>4.4958904109589044</v>
      </c>
      <c r="S851" s="1">
        <f>Sueldos[[#This Row],[Sueldo total]]/30</f>
        <v>683.99639999999999</v>
      </c>
      <c r="T851" s="1">
        <f>Sueldos[[#This Row],[Salario diario]]*20*Sueldos[[#This Row],[dias del año]]</f>
        <v>61503.457117808226</v>
      </c>
      <c r="U851" s="1">
        <f>Sueldos[[#This Row],[3 meses de sueldo]]+Sueldos[[#This Row],[20 dias por año]]</f>
        <v>123063.13311780823</v>
      </c>
    </row>
    <row r="852" spans="1:21" x14ac:dyDescent="0.3">
      <c r="A852" t="s">
        <v>1648</v>
      </c>
      <c r="B852" t="s">
        <v>880</v>
      </c>
      <c r="C852" t="s">
        <v>17</v>
      </c>
      <c r="D852" s="10">
        <v>40972</v>
      </c>
      <c r="E852" t="s">
        <v>15</v>
      </c>
      <c r="F852">
        <v>5</v>
      </c>
      <c r="G852" s="1">
        <v>34388.75</v>
      </c>
      <c r="H852" s="1">
        <v>2751.1</v>
      </c>
      <c r="I852" s="1">
        <v>343.88749999999999</v>
      </c>
      <c r="J852" s="1">
        <v>3782.7624999999998</v>
      </c>
      <c r="K852" s="1">
        <v>10660.512500000001</v>
      </c>
      <c r="L852" s="1">
        <v>10316.625</v>
      </c>
      <c r="M852" s="1">
        <f>SUM(Sueldos[[#This Row],[Salario Base]:[Bono General]])</f>
        <v>62243.637499999997</v>
      </c>
      <c r="N852" s="1">
        <f>SUMPRODUCT(Sueldos[[#This Row],[Salario Base]:[Bono General]]*Porcentajes[])</f>
        <v>2441.6012500000002</v>
      </c>
      <c r="O852" s="1">
        <f>Sueldos[[#This Row],[Aumento Mexicano]]*2</f>
        <v>4883.2025000000003</v>
      </c>
      <c r="P852" s="1">
        <f>IF(Sueldos[[#This Row],[Calificación]]&gt;=4,Sueldos[[#This Row],[Aumento Mexicano]]*2,0)</f>
        <v>4883.2025000000003</v>
      </c>
      <c r="Q852" s="1">
        <f>Sueldos[[#This Row],[Sueldo total]]*3</f>
        <v>186730.91249999998</v>
      </c>
      <c r="R852" s="9">
        <f>(43102-Sueldos[[#This Row],[Fecha de Contratación]])/365</f>
        <v>5.8356164383561646</v>
      </c>
      <c r="S852" s="1">
        <f>Sueldos[[#This Row],[Sueldo total]]/30</f>
        <v>2074.7879166666667</v>
      </c>
      <c r="T852" s="1">
        <f>Sueldos[[#This Row],[Salario diario]]*20*Sueldos[[#This Row],[dias del año]]</f>
        <v>242153.32945205478</v>
      </c>
      <c r="U852" s="1">
        <f>Sueldos[[#This Row],[3 meses de sueldo]]+Sueldos[[#This Row],[20 dias por año]]</f>
        <v>428884.24195205478</v>
      </c>
    </row>
    <row r="853" spans="1:21" x14ac:dyDescent="0.3">
      <c r="A853" t="s">
        <v>1649</v>
      </c>
      <c r="B853" t="s">
        <v>898</v>
      </c>
      <c r="C853" t="s">
        <v>17</v>
      </c>
      <c r="D853" s="10">
        <v>42758</v>
      </c>
      <c r="E853" t="s">
        <v>27</v>
      </c>
      <c r="F853">
        <v>4</v>
      </c>
      <c r="G853" s="1">
        <v>16421.900000000001</v>
      </c>
      <c r="H853" s="1">
        <v>1149.5330000000001</v>
      </c>
      <c r="I853" s="1">
        <v>821.09500000000014</v>
      </c>
      <c r="J853" s="1">
        <v>985.31400000000008</v>
      </c>
      <c r="K853" s="1">
        <v>5583.4460000000008</v>
      </c>
      <c r="L853" s="1">
        <v>6568.7600000000011</v>
      </c>
      <c r="M853" s="1">
        <f>SUM(Sueldos[[#This Row],[Salario Base]:[Bono General]])</f>
        <v>31530.048000000003</v>
      </c>
      <c r="N853" s="1">
        <f>SUMPRODUCT(Sueldos[[#This Row],[Salario Base]:[Bono General]]*Porcentajes[])</f>
        <v>1271.0550600000001</v>
      </c>
      <c r="O853" s="1">
        <f>Sueldos[[#This Row],[Aumento Mexicano]]*2</f>
        <v>2542.1101200000003</v>
      </c>
      <c r="P853" s="1">
        <f>IF(Sueldos[[#This Row],[Calificación]]&gt;=4,Sueldos[[#This Row],[Aumento Mexicano]]*2,0)</f>
        <v>2542.1101200000003</v>
      </c>
      <c r="Q853" s="1">
        <f>Sueldos[[#This Row],[Sueldo total]]*3</f>
        <v>94590.144</v>
      </c>
      <c r="R853" s="9">
        <f>(43102-Sueldos[[#This Row],[Fecha de Contratación]])/365</f>
        <v>0.94246575342465755</v>
      </c>
      <c r="S853" s="1">
        <f>Sueldos[[#This Row],[Sueldo total]]/30</f>
        <v>1051.0016000000001</v>
      </c>
      <c r="T853" s="1">
        <f>Sueldos[[#This Row],[Salario diario]]*20*Sueldos[[#This Row],[dias del año]]</f>
        <v>19810.660295890411</v>
      </c>
      <c r="U853" s="1">
        <f>Sueldos[[#This Row],[3 meses de sueldo]]+Sueldos[[#This Row],[20 dias por año]]</f>
        <v>114400.80429589041</v>
      </c>
    </row>
    <row r="854" spans="1:21" x14ac:dyDescent="0.3">
      <c r="A854" t="s">
        <v>43</v>
      </c>
      <c r="B854" t="s">
        <v>898</v>
      </c>
      <c r="C854" t="s">
        <v>166</v>
      </c>
      <c r="D854" s="10">
        <v>42757</v>
      </c>
      <c r="E854" t="s">
        <v>15</v>
      </c>
      <c r="F854">
        <v>3</v>
      </c>
      <c r="G854" s="1">
        <v>24922</v>
      </c>
      <c r="H854" s="1">
        <v>1993.76</v>
      </c>
      <c r="I854" s="1">
        <v>747.66</v>
      </c>
      <c r="J854" s="1">
        <v>2242.98</v>
      </c>
      <c r="K854" s="1">
        <v>8224.26</v>
      </c>
      <c r="L854" s="1">
        <v>6978.1600000000008</v>
      </c>
      <c r="M854" s="1">
        <f>SUM(Sueldos[[#This Row],[Salario Base]:[Bono General]])</f>
        <v>45108.82</v>
      </c>
      <c r="N854" s="1">
        <f>SUMPRODUCT(Sueldos[[#This Row],[Salario Base]:[Bono General]]*Porcentajes[])</f>
        <v>1744.5400000000002</v>
      </c>
      <c r="O854" s="1">
        <f>Sueldos[[#This Row],[Aumento Mexicano]]*2</f>
        <v>3489.0800000000004</v>
      </c>
      <c r="P854" s="1">
        <f>IF(Sueldos[[#This Row],[Calificación]]&gt;=4,Sueldos[[#This Row],[Aumento Mexicano]]*2,0)</f>
        <v>0</v>
      </c>
      <c r="Q854" s="1">
        <f>Sueldos[[#This Row],[Sueldo total]]*3</f>
        <v>135326.46</v>
      </c>
      <c r="R854" s="9">
        <f>(43102-Sueldos[[#This Row],[Fecha de Contratación]])/365</f>
        <v>0.9452054794520548</v>
      </c>
      <c r="S854" s="1">
        <f>Sueldos[[#This Row],[Sueldo total]]/30</f>
        <v>1503.6273333333334</v>
      </c>
      <c r="T854" s="1">
        <f>Sueldos[[#This Row],[Salario diario]]*20*Sueldos[[#This Row],[dias del año]]</f>
        <v>28424.735890410961</v>
      </c>
      <c r="U854" s="1">
        <f>Sueldos[[#This Row],[3 meses de sueldo]]+Sueldos[[#This Row],[20 dias por año]]</f>
        <v>163751.19589041095</v>
      </c>
    </row>
    <row r="855" spans="1:21" x14ac:dyDescent="0.3">
      <c r="A855" t="s">
        <v>1650</v>
      </c>
      <c r="B855" t="s">
        <v>880</v>
      </c>
      <c r="C855" t="s">
        <v>248</v>
      </c>
      <c r="D855" s="10">
        <v>41022</v>
      </c>
      <c r="E855" t="s">
        <v>27</v>
      </c>
      <c r="F855">
        <v>2</v>
      </c>
      <c r="G855" s="1">
        <v>16677.900000000001</v>
      </c>
      <c r="H855" s="1">
        <v>1334.2320000000002</v>
      </c>
      <c r="I855" s="1">
        <v>1000.6740000000001</v>
      </c>
      <c r="J855" s="1">
        <v>2501.6849999999999</v>
      </c>
      <c r="K855" s="1">
        <v>4503.0330000000004</v>
      </c>
      <c r="L855" s="1">
        <v>6337.6020000000008</v>
      </c>
      <c r="M855" s="1">
        <f>SUM(Sueldos[[#This Row],[Salario Base]:[Bono General]])</f>
        <v>32355.126000000004</v>
      </c>
      <c r="N855" s="1">
        <f>SUMPRODUCT(Sueldos[[#This Row],[Salario Base]:[Bono General]]*Porcentajes[])</f>
        <v>1324.2252600000002</v>
      </c>
      <c r="O855" s="1">
        <f>Sueldos[[#This Row],[Aumento Mexicano]]*2</f>
        <v>2648.4505200000003</v>
      </c>
      <c r="P855" s="1">
        <f>IF(Sueldos[[#This Row],[Calificación]]&gt;=4,Sueldos[[#This Row],[Aumento Mexicano]]*2,0)</f>
        <v>0</v>
      </c>
      <c r="Q855" s="1">
        <f>Sueldos[[#This Row],[Sueldo total]]*3</f>
        <v>97065.378000000012</v>
      </c>
      <c r="R855" s="9">
        <f>(43102-Sueldos[[#This Row],[Fecha de Contratación]])/365</f>
        <v>5.6986301369863011</v>
      </c>
      <c r="S855" s="1">
        <f>Sueldos[[#This Row],[Sueldo total]]/30</f>
        <v>1078.5042000000001</v>
      </c>
      <c r="T855" s="1">
        <f>Sueldos[[#This Row],[Salario diario]]*20*Sueldos[[#This Row],[dias del año]]</f>
        <v>122919.93073972604</v>
      </c>
      <c r="U855" s="1">
        <f>Sueldos[[#This Row],[3 meses de sueldo]]+Sueldos[[#This Row],[20 dias por año]]</f>
        <v>219985.30873972605</v>
      </c>
    </row>
    <row r="856" spans="1:21" x14ac:dyDescent="0.3">
      <c r="A856" t="s">
        <v>1651</v>
      </c>
      <c r="B856" t="s">
        <v>880</v>
      </c>
      <c r="C856" t="s">
        <v>96</v>
      </c>
      <c r="D856" s="10">
        <v>42494</v>
      </c>
      <c r="E856" t="s">
        <v>18</v>
      </c>
      <c r="F856">
        <v>2</v>
      </c>
      <c r="G856" s="1">
        <v>11152.800000000001</v>
      </c>
      <c r="H856" s="1">
        <v>892.22400000000016</v>
      </c>
      <c r="I856" s="1">
        <v>223.05600000000004</v>
      </c>
      <c r="J856" s="1">
        <v>557.6400000000001</v>
      </c>
      <c r="K856" s="1">
        <v>4126.5360000000001</v>
      </c>
      <c r="L856" s="1">
        <v>3345.84</v>
      </c>
      <c r="M856" s="1">
        <f>SUM(Sueldos[[#This Row],[Salario Base]:[Bono General]])</f>
        <v>20298.096000000001</v>
      </c>
      <c r="N856" s="1">
        <f>SUMPRODUCT(Sueldos[[#This Row],[Salario Base]:[Bono General]]*Porcentajes[])</f>
        <v>782.92655999999999</v>
      </c>
      <c r="O856" s="1">
        <f>Sueldos[[#This Row],[Aumento Mexicano]]*2</f>
        <v>1565.85312</v>
      </c>
      <c r="P856" s="1">
        <f>IF(Sueldos[[#This Row],[Calificación]]&gt;=4,Sueldos[[#This Row],[Aumento Mexicano]]*2,0)</f>
        <v>0</v>
      </c>
      <c r="Q856" s="1">
        <f>Sueldos[[#This Row],[Sueldo total]]*3</f>
        <v>60894.288</v>
      </c>
      <c r="R856" s="9">
        <f>(43102-Sueldos[[#This Row],[Fecha de Contratación]])/365</f>
        <v>1.6657534246575343</v>
      </c>
      <c r="S856" s="1">
        <f>Sueldos[[#This Row],[Sueldo total]]/30</f>
        <v>676.60320000000002</v>
      </c>
      <c r="T856" s="1">
        <f>Sueldos[[#This Row],[Salario diario]]*20*Sueldos[[#This Row],[dias del año]]</f>
        <v>22541.081950684933</v>
      </c>
      <c r="U856" s="1">
        <f>Sueldos[[#This Row],[3 meses de sueldo]]+Sueldos[[#This Row],[20 dias por año]]</f>
        <v>83435.369950684937</v>
      </c>
    </row>
    <row r="857" spans="1:21" x14ac:dyDescent="0.3">
      <c r="A857" t="s">
        <v>1652</v>
      </c>
      <c r="B857" t="s">
        <v>898</v>
      </c>
      <c r="C857" t="s">
        <v>110</v>
      </c>
      <c r="D857" s="10">
        <v>42421</v>
      </c>
      <c r="E857" t="s">
        <v>18</v>
      </c>
      <c r="F857">
        <v>4</v>
      </c>
      <c r="G857" s="1">
        <v>11940.500000000002</v>
      </c>
      <c r="H857" s="1">
        <v>955.24000000000012</v>
      </c>
      <c r="I857" s="1">
        <v>1671.6700000000003</v>
      </c>
      <c r="J857" s="1">
        <v>1671.6700000000003</v>
      </c>
      <c r="K857" s="1">
        <v>4059.7700000000009</v>
      </c>
      <c r="L857" s="1">
        <v>4059.7700000000009</v>
      </c>
      <c r="M857" s="1">
        <f>SUM(Sueldos[[#This Row],[Salario Base]:[Bono General]])</f>
        <v>24358.620000000003</v>
      </c>
      <c r="N857" s="1">
        <f>SUMPRODUCT(Sueldos[[#This Row],[Salario Base]:[Bono General]]*Porcentajes[])</f>
        <v>971.95670000000018</v>
      </c>
      <c r="O857" s="1">
        <f>Sueldos[[#This Row],[Aumento Mexicano]]*2</f>
        <v>1943.9134000000004</v>
      </c>
      <c r="P857" s="1">
        <f>IF(Sueldos[[#This Row],[Calificación]]&gt;=4,Sueldos[[#This Row],[Aumento Mexicano]]*2,0)</f>
        <v>1943.9134000000004</v>
      </c>
      <c r="Q857" s="1">
        <f>Sueldos[[#This Row],[Sueldo total]]*3</f>
        <v>73075.860000000015</v>
      </c>
      <c r="R857" s="9">
        <f>(43102-Sueldos[[#This Row],[Fecha de Contratación]])/365</f>
        <v>1.8657534246575342</v>
      </c>
      <c r="S857" s="1">
        <f>Sueldos[[#This Row],[Sueldo total]]/30</f>
        <v>811.95400000000006</v>
      </c>
      <c r="T857" s="1">
        <f>Sueldos[[#This Row],[Salario diario]]*20*Sueldos[[#This Row],[dias del año]]</f>
        <v>30298.119123287674</v>
      </c>
      <c r="U857" s="1">
        <f>Sueldos[[#This Row],[3 meses de sueldo]]+Sueldos[[#This Row],[20 dias por año]]</f>
        <v>103373.97912328769</v>
      </c>
    </row>
    <row r="858" spans="1:21" x14ac:dyDescent="0.3">
      <c r="A858" t="s">
        <v>1653</v>
      </c>
      <c r="B858" t="s">
        <v>898</v>
      </c>
      <c r="C858" t="s">
        <v>255</v>
      </c>
      <c r="D858" s="10">
        <v>41322</v>
      </c>
      <c r="E858" t="s">
        <v>18</v>
      </c>
      <c r="F858">
        <v>5</v>
      </c>
      <c r="G858" s="1">
        <v>10315</v>
      </c>
      <c r="H858" s="1">
        <v>515.75</v>
      </c>
      <c r="I858" s="1">
        <v>1031.5</v>
      </c>
      <c r="J858" s="1">
        <v>1237.8</v>
      </c>
      <c r="K858" s="1">
        <v>2681.9</v>
      </c>
      <c r="L858" s="1">
        <v>3300.8</v>
      </c>
      <c r="M858" s="1">
        <f>SUM(Sueldos[[#This Row],[Salario Base]:[Bono General]])</f>
        <v>19082.75</v>
      </c>
      <c r="N858" s="1">
        <f>SUMPRODUCT(Sueldos[[#This Row],[Salario Base]:[Bono General]]*Porcentajes[])</f>
        <v>755.05799999999999</v>
      </c>
      <c r="O858" s="1">
        <f>Sueldos[[#This Row],[Aumento Mexicano]]*2</f>
        <v>1510.116</v>
      </c>
      <c r="P858" s="1">
        <f>IF(Sueldos[[#This Row],[Calificación]]&gt;=4,Sueldos[[#This Row],[Aumento Mexicano]]*2,0)</f>
        <v>1510.116</v>
      </c>
      <c r="Q858" s="1">
        <f>Sueldos[[#This Row],[Sueldo total]]*3</f>
        <v>57248.25</v>
      </c>
      <c r="R858" s="9">
        <f>(43102-Sueldos[[#This Row],[Fecha de Contratación]])/365</f>
        <v>4.8767123287671232</v>
      </c>
      <c r="S858" s="1">
        <f>Sueldos[[#This Row],[Sueldo total]]/30</f>
        <v>636.0916666666667</v>
      </c>
      <c r="T858" s="1">
        <f>Sueldos[[#This Row],[Salario diario]]*20*Sueldos[[#This Row],[dias del año]]</f>
        <v>62040.721461187219</v>
      </c>
      <c r="U858" s="1">
        <f>Sueldos[[#This Row],[3 meses de sueldo]]+Sueldos[[#This Row],[20 dias por año]]</f>
        <v>119288.97146118722</v>
      </c>
    </row>
    <row r="859" spans="1:21" x14ac:dyDescent="0.3">
      <c r="A859" t="s">
        <v>1654</v>
      </c>
      <c r="B859" t="s">
        <v>898</v>
      </c>
      <c r="C859" t="s">
        <v>86</v>
      </c>
      <c r="D859" s="10">
        <v>40791</v>
      </c>
      <c r="E859" t="s">
        <v>15</v>
      </c>
      <c r="F859">
        <v>3</v>
      </c>
      <c r="G859" s="1">
        <v>25163</v>
      </c>
      <c r="H859" s="1">
        <v>2013.04</v>
      </c>
      <c r="I859" s="1">
        <v>754.89</v>
      </c>
      <c r="J859" s="1">
        <v>2264.67</v>
      </c>
      <c r="K859" s="1">
        <v>7548.9</v>
      </c>
      <c r="L859" s="1">
        <v>8052.16</v>
      </c>
      <c r="M859" s="1">
        <f>SUM(Sueldos[[#This Row],[Salario Base]:[Bono General]])</f>
        <v>45796.66</v>
      </c>
      <c r="N859" s="1">
        <f>SUMPRODUCT(Sueldos[[#This Row],[Salario Base]:[Bono General]]*Porcentajes[])</f>
        <v>1809.2196999999999</v>
      </c>
      <c r="O859" s="1">
        <f>Sueldos[[#This Row],[Aumento Mexicano]]*2</f>
        <v>3618.4393999999998</v>
      </c>
      <c r="P859" s="1">
        <f>IF(Sueldos[[#This Row],[Calificación]]&gt;=4,Sueldos[[#This Row],[Aumento Mexicano]]*2,0)</f>
        <v>0</v>
      </c>
      <c r="Q859" s="1">
        <f>Sueldos[[#This Row],[Sueldo total]]*3</f>
        <v>137389.98000000001</v>
      </c>
      <c r="R859" s="9">
        <f>(43102-Sueldos[[#This Row],[Fecha de Contratación]])/365</f>
        <v>6.3315068493150681</v>
      </c>
      <c r="S859" s="1">
        <f>Sueldos[[#This Row],[Sueldo total]]/30</f>
        <v>1526.5553333333335</v>
      </c>
      <c r="T859" s="1">
        <f>Sueldos[[#This Row],[Salario diario]]*20*Sueldos[[#This Row],[dias del año]]</f>
        <v>193307.91097716897</v>
      </c>
      <c r="U859" s="1">
        <f>Sueldos[[#This Row],[3 meses de sueldo]]+Sueldos[[#This Row],[20 dias por año]]</f>
        <v>330697.89097716898</v>
      </c>
    </row>
    <row r="860" spans="1:21" x14ac:dyDescent="0.3">
      <c r="A860" t="s">
        <v>1655</v>
      </c>
      <c r="B860" t="s">
        <v>898</v>
      </c>
      <c r="C860" t="s">
        <v>605</v>
      </c>
      <c r="D860" s="10">
        <v>42614</v>
      </c>
      <c r="E860" t="s">
        <v>18</v>
      </c>
      <c r="F860">
        <v>4</v>
      </c>
      <c r="G860" s="1">
        <v>12728.1</v>
      </c>
      <c r="H860" s="1">
        <v>1018.248</v>
      </c>
      <c r="I860" s="1">
        <v>763.68600000000004</v>
      </c>
      <c r="J860" s="1">
        <v>1272.8100000000002</v>
      </c>
      <c r="K860" s="1">
        <v>3818.43</v>
      </c>
      <c r="L860" s="1">
        <v>4072.9920000000002</v>
      </c>
      <c r="M860" s="1">
        <f>SUM(Sueldos[[#This Row],[Salario Base]:[Bono General]])</f>
        <v>23674.265999999996</v>
      </c>
      <c r="N860" s="1">
        <f>SUMPRODUCT(Sueldos[[#This Row],[Salario Base]:[Bono General]]*Porcentajes[])</f>
        <v>936.78816000000006</v>
      </c>
      <c r="O860" s="1">
        <f>Sueldos[[#This Row],[Aumento Mexicano]]*2</f>
        <v>1873.5763200000001</v>
      </c>
      <c r="P860" s="1">
        <f>IF(Sueldos[[#This Row],[Calificación]]&gt;=4,Sueldos[[#This Row],[Aumento Mexicano]]*2,0)</f>
        <v>1873.5763200000001</v>
      </c>
      <c r="Q860" s="1">
        <f>Sueldos[[#This Row],[Sueldo total]]*3</f>
        <v>71022.797999999981</v>
      </c>
      <c r="R860" s="9">
        <f>(43102-Sueldos[[#This Row],[Fecha de Contratación]])/365</f>
        <v>1.3369863013698631</v>
      </c>
      <c r="S860" s="1">
        <f>Sueldos[[#This Row],[Sueldo total]]/30</f>
        <v>789.14219999999989</v>
      </c>
      <c r="T860" s="1">
        <f>Sueldos[[#This Row],[Salario diario]]*20*Sueldos[[#This Row],[dias del año]]</f>
        <v>21101.446224657531</v>
      </c>
      <c r="U860" s="1">
        <f>Sueldos[[#This Row],[3 meses de sueldo]]+Sueldos[[#This Row],[20 dias por año]]</f>
        <v>92124.244224657508</v>
      </c>
    </row>
    <row r="861" spans="1:21" x14ac:dyDescent="0.3">
      <c r="A861" t="s">
        <v>1656</v>
      </c>
      <c r="B861" t="s">
        <v>883</v>
      </c>
      <c r="C861" t="s">
        <v>129</v>
      </c>
      <c r="D861" s="10">
        <v>41922</v>
      </c>
      <c r="E861" t="s">
        <v>18</v>
      </c>
      <c r="F861">
        <v>5</v>
      </c>
      <c r="G861" s="1">
        <v>14913.75</v>
      </c>
      <c r="H861" s="1">
        <v>1043.9625000000001</v>
      </c>
      <c r="I861" s="1">
        <v>1789.6499999999999</v>
      </c>
      <c r="J861" s="1">
        <v>1491.375</v>
      </c>
      <c r="K861" s="1">
        <v>4921.5375000000004</v>
      </c>
      <c r="L861" s="1">
        <v>3728.4375</v>
      </c>
      <c r="M861" s="1">
        <f>SUM(Sueldos[[#This Row],[Salario Base]:[Bono General]])</f>
        <v>27888.712500000001</v>
      </c>
      <c r="N861" s="1">
        <f>SUMPRODUCT(Sueldos[[#This Row],[Salario Base]:[Bono General]]*Porcentajes[])</f>
        <v>1064.84175</v>
      </c>
      <c r="O861" s="1">
        <f>Sueldos[[#This Row],[Aumento Mexicano]]*2</f>
        <v>2129.6835000000001</v>
      </c>
      <c r="P861" s="1">
        <f>IF(Sueldos[[#This Row],[Calificación]]&gt;=4,Sueldos[[#This Row],[Aumento Mexicano]]*2,0)</f>
        <v>2129.6835000000001</v>
      </c>
      <c r="Q861" s="1">
        <f>Sueldos[[#This Row],[Sueldo total]]*3</f>
        <v>83666.137500000012</v>
      </c>
      <c r="R861" s="9">
        <f>(43102-Sueldos[[#This Row],[Fecha de Contratación]])/365</f>
        <v>3.2328767123287672</v>
      </c>
      <c r="S861" s="1">
        <f>Sueldos[[#This Row],[Sueldo total]]/30</f>
        <v>929.62375000000009</v>
      </c>
      <c r="T861" s="1">
        <f>Sueldos[[#This Row],[Salario diario]]*20*Sueldos[[#This Row],[dias del año]]</f>
        <v>60107.179452054799</v>
      </c>
      <c r="U861" s="1">
        <f>Sueldos[[#This Row],[3 meses de sueldo]]+Sueldos[[#This Row],[20 dias por año]]</f>
        <v>143773.3169520548</v>
      </c>
    </row>
    <row r="862" spans="1:21" x14ac:dyDescent="0.3">
      <c r="A862" t="s">
        <v>1657</v>
      </c>
      <c r="B862" t="s">
        <v>883</v>
      </c>
      <c r="C862" t="s">
        <v>213</v>
      </c>
      <c r="D862" s="10">
        <v>41455</v>
      </c>
      <c r="E862" t="s">
        <v>27</v>
      </c>
      <c r="F862">
        <v>2</v>
      </c>
      <c r="G862" s="1">
        <v>19558.8</v>
      </c>
      <c r="H862" s="1">
        <v>977.94</v>
      </c>
      <c r="I862" s="1">
        <v>782.35199999999998</v>
      </c>
      <c r="J862" s="1">
        <v>1369.116</v>
      </c>
      <c r="K862" s="1">
        <v>5476.4639999999999</v>
      </c>
      <c r="L862" s="1">
        <v>7432.3440000000001</v>
      </c>
      <c r="M862" s="1">
        <f>SUM(Sueldos[[#This Row],[Salario Base]:[Bono General]])</f>
        <v>35597.015999999996</v>
      </c>
      <c r="N862" s="1">
        <f>SUMPRODUCT(Sueldos[[#This Row],[Salario Base]:[Bono General]]*Porcentajes[])</f>
        <v>1429.7482799999998</v>
      </c>
      <c r="O862" s="1">
        <f>Sueldos[[#This Row],[Aumento Mexicano]]*2</f>
        <v>2859.4965599999996</v>
      </c>
      <c r="P862" s="1">
        <f>IF(Sueldos[[#This Row],[Calificación]]&gt;=4,Sueldos[[#This Row],[Aumento Mexicano]]*2,0)</f>
        <v>0</v>
      </c>
      <c r="Q862" s="1">
        <f>Sueldos[[#This Row],[Sueldo total]]*3</f>
        <v>106791.04799999998</v>
      </c>
      <c r="R862" s="9">
        <f>(43102-Sueldos[[#This Row],[Fecha de Contratación]])/365</f>
        <v>4.5123287671232877</v>
      </c>
      <c r="S862" s="1">
        <f>Sueldos[[#This Row],[Sueldo total]]/30</f>
        <v>1186.5672</v>
      </c>
      <c r="T862" s="1">
        <f>Sueldos[[#This Row],[Salario diario]]*20*Sueldos[[#This Row],[dias del año]]</f>
        <v>107083.62621369862</v>
      </c>
      <c r="U862" s="1">
        <f>Sueldos[[#This Row],[3 meses de sueldo]]+Sueldos[[#This Row],[20 dias por año]]</f>
        <v>213874.6742136986</v>
      </c>
    </row>
    <row r="863" spans="1:21" x14ac:dyDescent="0.3">
      <c r="A863" t="s">
        <v>1658</v>
      </c>
      <c r="B863" t="s">
        <v>909</v>
      </c>
      <c r="C863" t="s">
        <v>92</v>
      </c>
      <c r="D863" s="10">
        <v>42357</v>
      </c>
      <c r="E863" t="s">
        <v>15</v>
      </c>
      <c r="F863">
        <v>4</v>
      </c>
      <c r="G863" s="1">
        <v>27771.7</v>
      </c>
      <c r="H863" s="1">
        <v>2221.7360000000003</v>
      </c>
      <c r="I863" s="1">
        <v>3054.8870000000002</v>
      </c>
      <c r="J863" s="1">
        <v>3332.6039999999998</v>
      </c>
      <c r="K863" s="1">
        <v>8609.2270000000008</v>
      </c>
      <c r="L863" s="1">
        <v>10553.246000000001</v>
      </c>
      <c r="M863" s="1">
        <f>SUM(Sueldos[[#This Row],[Salario Base]:[Bono General]])</f>
        <v>55543.4</v>
      </c>
      <c r="N863" s="1">
        <f>SUMPRODUCT(Sueldos[[#This Row],[Salario Base]:[Bono General]]*Porcentajes[])</f>
        <v>2252.2848700000004</v>
      </c>
      <c r="O863" s="1">
        <f>Sueldos[[#This Row],[Aumento Mexicano]]*2</f>
        <v>4504.5697400000008</v>
      </c>
      <c r="P863" s="1">
        <f>IF(Sueldos[[#This Row],[Calificación]]&gt;=4,Sueldos[[#This Row],[Aumento Mexicano]]*2,0)</f>
        <v>4504.5697400000008</v>
      </c>
      <c r="Q863" s="1">
        <f>Sueldos[[#This Row],[Sueldo total]]*3</f>
        <v>166630.20000000001</v>
      </c>
      <c r="R863" s="9">
        <f>(43102-Sueldos[[#This Row],[Fecha de Contratación]])/365</f>
        <v>2.0410958904109591</v>
      </c>
      <c r="S863" s="1">
        <f>Sueldos[[#This Row],[Sueldo total]]/30</f>
        <v>1851.4466666666667</v>
      </c>
      <c r="T863" s="1">
        <f>Sueldos[[#This Row],[Salario diario]]*20*Sueldos[[#This Row],[dias del año]]</f>
        <v>75579.603652968042</v>
      </c>
      <c r="U863" s="1">
        <f>Sueldos[[#This Row],[3 meses de sueldo]]+Sueldos[[#This Row],[20 dias por año]]</f>
        <v>242209.80365296805</v>
      </c>
    </row>
    <row r="864" spans="1:21" x14ac:dyDescent="0.3">
      <c r="A864" t="s">
        <v>907</v>
      </c>
      <c r="B864" t="s">
        <v>898</v>
      </c>
      <c r="C864" t="s">
        <v>42</v>
      </c>
      <c r="D864" s="10">
        <v>40520</v>
      </c>
      <c r="E864" t="s">
        <v>18</v>
      </c>
      <c r="F864">
        <v>2</v>
      </c>
      <c r="G864" s="1">
        <v>12991.5</v>
      </c>
      <c r="H864" s="1">
        <v>1169.2349999999999</v>
      </c>
      <c r="I864" s="1">
        <v>1948.7249999999999</v>
      </c>
      <c r="J864" s="1">
        <v>909.40500000000009</v>
      </c>
      <c r="K864" s="1">
        <v>3247.875</v>
      </c>
      <c r="L864" s="1">
        <v>3637.6200000000003</v>
      </c>
      <c r="M864" s="1">
        <f>SUM(Sueldos[[#This Row],[Salario Base]:[Bono General]])</f>
        <v>23904.36</v>
      </c>
      <c r="N864" s="1">
        <f>SUMPRODUCT(Sueldos[[#This Row],[Salario Base]:[Bono General]]*Porcentajes[])</f>
        <v>935.38799999999992</v>
      </c>
      <c r="O864" s="1">
        <f>Sueldos[[#This Row],[Aumento Mexicano]]*2</f>
        <v>1870.7759999999998</v>
      </c>
      <c r="P864" s="1">
        <f>IF(Sueldos[[#This Row],[Calificación]]&gt;=4,Sueldos[[#This Row],[Aumento Mexicano]]*2,0)</f>
        <v>0</v>
      </c>
      <c r="Q864" s="1">
        <f>Sueldos[[#This Row],[Sueldo total]]*3</f>
        <v>71713.08</v>
      </c>
      <c r="R864" s="9">
        <f>(43102-Sueldos[[#This Row],[Fecha de Contratación]])/365</f>
        <v>7.0739726027397261</v>
      </c>
      <c r="S864" s="1">
        <f>Sueldos[[#This Row],[Sueldo total]]/30</f>
        <v>796.81200000000001</v>
      </c>
      <c r="T864" s="1">
        <f>Sueldos[[#This Row],[Salario diario]]*20*Sueldos[[#This Row],[dias del año]]</f>
        <v>112732.52515068493</v>
      </c>
      <c r="U864" s="1">
        <f>Sueldos[[#This Row],[3 meses de sueldo]]+Sueldos[[#This Row],[20 dias por año]]</f>
        <v>184445.60515068495</v>
      </c>
    </row>
    <row r="865" spans="1:21" x14ac:dyDescent="0.3">
      <c r="A865" t="s">
        <v>1208</v>
      </c>
      <c r="B865" t="s">
        <v>880</v>
      </c>
      <c r="C865" t="s">
        <v>413</v>
      </c>
      <c r="D865" s="10">
        <v>41225</v>
      </c>
      <c r="E865" t="s">
        <v>27</v>
      </c>
      <c r="F865">
        <v>3</v>
      </c>
      <c r="G865" s="1">
        <v>20849</v>
      </c>
      <c r="H865" s="1">
        <v>1250.94</v>
      </c>
      <c r="I865" s="1">
        <v>2710.37</v>
      </c>
      <c r="J865" s="1">
        <v>208.49</v>
      </c>
      <c r="K865" s="1">
        <v>6046.21</v>
      </c>
      <c r="L865" s="1">
        <v>5212.25</v>
      </c>
      <c r="M865" s="1">
        <f>SUM(Sueldos[[#This Row],[Salario Base]:[Bono General]])</f>
        <v>36277.259999999995</v>
      </c>
      <c r="N865" s="1">
        <f>SUMPRODUCT(Sueldos[[#This Row],[Salario Base]:[Bono General]]*Porcentajes[])</f>
        <v>1365.6095</v>
      </c>
      <c r="O865" s="1">
        <f>Sueldos[[#This Row],[Aumento Mexicano]]*2</f>
        <v>2731.2190000000001</v>
      </c>
      <c r="P865" s="1">
        <f>IF(Sueldos[[#This Row],[Calificación]]&gt;=4,Sueldos[[#This Row],[Aumento Mexicano]]*2,0)</f>
        <v>0</v>
      </c>
      <c r="Q865" s="1">
        <f>Sueldos[[#This Row],[Sueldo total]]*3</f>
        <v>108831.77999999998</v>
      </c>
      <c r="R865" s="9">
        <f>(43102-Sueldos[[#This Row],[Fecha de Contratación]])/365</f>
        <v>5.1424657534246574</v>
      </c>
      <c r="S865" s="1">
        <f>Sueldos[[#This Row],[Sueldo total]]/30</f>
        <v>1209.2419999999997</v>
      </c>
      <c r="T865" s="1">
        <f>Sueldos[[#This Row],[Salario diario]]*20*Sueldos[[#This Row],[dias del año]]</f>
        <v>124369.71145205478</v>
      </c>
      <c r="U865" s="1">
        <f>Sueldos[[#This Row],[3 meses de sueldo]]+Sueldos[[#This Row],[20 dias por año]]</f>
        <v>233201.49145205476</v>
      </c>
    </row>
    <row r="866" spans="1:21" x14ac:dyDescent="0.3">
      <c r="A866" t="s">
        <v>1659</v>
      </c>
      <c r="B866" t="s">
        <v>880</v>
      </c>
      <c r="C866" t="s">
        <v>317</v>
      </c>
      <c r="D866" s="10">
        <v>42026</v>
      </c>
      <c r="E866" t="s">
        <v>18</v>
      </c>
      <c r="F866">
        <v>3</v>
      </c>
      <c r="G866" s="1">
        <v>10942</v>
      </c>
      <c r="H866" s="1">
        <v>547.1</v>
      </c>
      <c r="I866" s="1">
        <v>1531.88</v>
      </c>
      <c r="J866" s="1">
        <v>1531.88</v>
      </c>
      <c r="K866" s="1">
        <v>3939.12</v>
      </c>
      <c r="L866" s="1">
        <v>2844.92</v>
      </c>
      <c r="M866" s="1">
        <f>SUM(Sueldos[[#This Row],[Salario Base]:[Bono General]])</f>
        <v>21336.9</v>
      </c>
      <c r="N866" s="1">
        <f>SUMPRODUCT(Sueldos[[#This Row],[Salario Base]:[Bono General]]*Porcentajes[])</f>
        <v>816.27319999999997</v>
      </c>
      <c r="O866" s="1">
        <f>Sueldos[[#This Row],[Aumento Mexicano]]*2</f>
        <v>1632.5463999999999</v>
      </c>
      <c r="P866" s="1">
        <f>IF(Sueldos[[#This Row],[Calificación]]&gt;=4,Sueldos[[#This Row],[Aumento Mexicano]]*2,0)</f>
        <v>0</v>
      </c>
      <c r="Q866" s="1">
        <f>Sueldos[[#This Row],[Sueldo total]]*3</f>
        <v>64010.700000000004</v>
      </c>
      <c r="R866" s="9">
        <f>(43102-Sueldos[[#This Row],[Fecha de Contratación]])/365</f>
        <v>2.9479452054794519</v>
      </c>
      <c r="S866" s="1">
        <f>Sueldos[[#This Row],[Sueldo total]]/30</f>
        <v>711.23</v>
      </c>
      <c r="T866" s="1">
        <f>Sueldos[[#This Row],[Salario diario]]*20*Sueldos[[#This Row],[dias del año]]</f>
        <v>41933.34136986301</v>
      </c>
      <c r="U866" s="1">
        <f>Sueldos[[#This Row],[3 meses de sueldo]]+Sueldos[[#This Row],[20 dias por año]]</f>
        <v>105944.04136986301</v>
      </c>
    </row>
    <row r="867" spans="1:21" x14ac:dyDescent="0.3">
      <c r="A867" t="s">
        <v>1660</v>
      </c>
      <c r="B867" t="s">
        <v>898</v>
      </c>
      <c r="C867" t="s">
        <v>44</v>
      </c>
      <c r="D867" s="10">
        <v>43000</v>
      </c>
      <c r="E867" t="s">
        <v>18</v>
      </c>
      <c r="F867">
        <v>4</v>
      </c>
      <c r="G867" s="1">
        <v>14230.7</v>
      </c>
      <c r="H867" s="1">
        <v>996.14900000000011</v>
      </c>
      <c r="I867" s="1">
        <v>426.92099999999999</v>
      </c>
      <c r="J867" s="1">
        <v>426.92099999999999</v>
      </c>
      <c r="K867" s="1">
        <v>3842.2890000000007</v>
      </c>
      <c r="L867" s="1">
        <v>4126.9030000000002</v>
      </c>
      <c r="M867" s="1">
        <f>SUM(Sueldos[[#This Row],[Salario Base]:[Bono General]])</f>
        <v>24049.883000000002</v>
      </c>
      <c r="N867" s="1">
        <f>SUMPRODUCT(Sueldos[[#This Row],[Salario Base]:[Bono General]]*Porcentajes[])</f>
        <v>929.26471000000015</v>
      </c>
      <c r="O867" s="1">
        <f>Sueldos[[#This Row],[Aumento Mexicano]]*2</f>
        <v>1858.5294200000003</v>
      </c>
      <c r="P867" s="1">
        <f>IF(Sueldos[[#This Row],[Calificación]]&gt;=4,Sueldos[[#This Row],[Aumento Mexicano]]*2,0)</f>
        <v>1858.5294200000003</v>
      </c>
      <c r="Q867" s="1">
        <f>Sueldos[[#This Row],[Sueldo total]]*3</f>
        <v>72149.649000000005</v>
      </c>
      <c r="R867" s="9">
        <f>(43102-Sueldos[[#This Row],[Fecha de Contratación]])/365</f>
        <v>0.27945205479452057</v>
      </c>
      <c r="S867" s="1">
        <f>Sueldos[[#This Row],[Sueldo total]]/30</f>
        <v>801.6627666666667</v>
      </c>
      <c r="T867" s="1">
        <f>Sueldos[[#This Row],[Salario diario]]*20*Sueldos[[#This Row],[dias del año]]</f>
        <v>4480.5261479452065</v>
      </c>
      <c r="U867" s="1">
        <f>Sueldos[[#This Row],[3 meses de sueldo]]+Sueldos[[#This Row],[20 dias por año]]</f>
        <v>76630.175147945207</v>
      </c>
    </row>
    <row r="868" spans="1:21" x14ac:dyDescent="0.3">
      <c r="A868" t="s">
        <v>1661</v>
      </c>
      <c r="B868" t="s">
        <v>883</v>
      </c>
      <c r="C868" t="s">
        <v>482</v>
      </c>
      <c r="D868" s="10">
        <v>42190</v>
      </c>
      <c r="E868" t="s">
        <v>18</v>
      </c>
      <c r="F868">
        <v>3</v>
      </c>
      <c r="G868" s="1">
        <v>8989</v>
      </c>
      <c r="H868" s="1">
        <v>809.01</v>
      </c>
      <c r="I868" s="1">
        <v>1078.68</v>
      </c>
      <c r="J868" s="1">
        <v>179.78</v>
      </c>
      <c r="K868" s="1">
        <v>3505.71</v>
      </c>
      <c r="L868" s="1">
        <v>2337.14</v>
      </c>
      <c r="M868" s="1">
        <f>SUM(Sueldos[[#This Row],[Salario Base]:[Bono General]])</f>
        <v>16899.32</v>
      </c>
      <c r="N868" s="1">
        <f>SUMPRODUCT(Sueldos[[#This Row],[Salario Base]:[Bono General]]*Porcentajes[])</f>
        <v>639.11789999999996</v>
      </c>
      <c r="O868" s="1">
        <f>Sueldos[[#This Row],[Aumento Mexicano]]*2</f>
        <v>1278.2357999999999</v>
      </c>
      <c r="P868" s="1">
        <f>IF(Sueldos[[#This Row],[Calificación]]&gt;=4,Sueldos[[#This Row],[Aumento Mexicano]]*2,0)</f>
        <v>0</v>
      </c>
      <c r="Q868" s="1">
        <f>Sueldos[[#This Row],[Sueldo total]]*3</f>
        <v>50697.96</v>
      </c>
      <c r="R868" s="9">
        <f>(43102-Sueldos[[#This Row],[Fecha de Contratación]])/365</f>
        <v>2.4986301369863013</v>
      </c>
      <c r="S868" s="1">
        <f>Sueldos[[#This Row],[Sueldo total]]/30</f>
        <v>563.31066666666663</v>
      </c>
      <c r="T868" s="1">
        <f>Sueldos[[#This Row],[Salario diario]]*20*Sueldos[[#This Row],[dias del año]]</f>
        <v>28150.100164383559</v>
      </c>
      <c r="U868" s="1">
        <f>Sueldos[[#This Row],[3 meses de sueldo]]+Sueldos[[#This Row],[20 dias por año]]</f>
        <v>78848.060164383554</v>
      </c>
    </row>
    <row r="869" spans="1:21" x14ac:dyDescent="0.3">
      <c r="A869" t="s">
        <v>1662</v>
      </c>
      <c r="B869" t="s">
        <v>880</v>
      </c>
      <c r="C869" t="s">
        <v>396</v>
      </c>
      <c r="D869" s="10">
        <v>40640</v>
      </c>
      <c r="E869" t="s">
        <v>18</v>
      </c>
      <c r="F869">
        <v>5</v>
      </c>
      <c r="G869" s="1">
        <v>13590</v>
      </c>
      <c r="H869" s="1">
        <v>815.4</v>
      </c>
      <c r="I869" s="1">
        <v>1630.8</v>
      </c>
      <c r="J869" s="1">
        <v>1087.2</v>
      </c>
      <c r="K869" s="1">
        <v>5028.3</v>
      </c>
      <c r="L869" s="1">
        <v>4212.8999999999996</v>
      </c>
      <c r="M869" s="1">
        <f>SUM(Sueldos[[#This Row],[Salario Base]:[Bono General]])</f>
        <v>26364.6</v>
      </c>
      <c r="N869" s="1">
        <f>SUMPRODUCT(Sueldos[[#This Row],[Salario Base]:[Bono General]]*Porcentajes[])</f>
        <v>1021.9680000000001</v>
      </c>
      <c r="O869" s="1">
        <f>Sueldos[[#This Row],[Aumento Mexicano]]*2</f>
        <v>2043.9360000000001</v>
      </c>
      <c r="P869" s="1">
        <f>IF(Sueldos[[#This Row],[Calificación]]&gt;=4,Sueldos[[#This Row],[Aumento Mexicano]]*2,0)</f>
        <v>2043.9360000000001</v>
      </c>
      <c r="Q869" s="1">
        <f>Sueldos[[#This Row],[Sueldo total]]*3</f>
        <v>79093.799999999988</v>
      </c>
      <c r="R869" s="9">
        <f>(43102-Sueldos[[#This Row],[Fecha de Contratación]])/365</f>
        <v>6.7452054794520544</v>
      </c>
      <c r="S869" s="1">
        <f>Sueldos[[#This Row],[Sueldo total]]/30</f>
        <v>878.81999999999994</v>
      </c>
      <c r="T869" s="1">
        <f>Sueldos[[#This Row],[Salario diario]]*20*Sueldos[[#This Row],[dias del año]]</f>
        <v>118556.42958904107</v>
      </c>
      <c r="U869" s="1">
        <f>Sueldos[[#This Row],[3 meses de sueldo]]+Sueldos[[#This Row],[20 dias por año]]</f>
        <v>197650.22958904106</v>
      </c>
    </row>
    <row r="870" spans="1:21" x14ac:dyDescent="0.3">
      <c r="A870" t="s">
        <v>1663</v>
      </c>
      <c r="B870" t="s">
        <v>883</v>
      </c>
      <c r="C870" t="s">
        <v>42</v>
      </c>
      <c r="D870" s="10">
        <v>42897</v>
      </c>
      <c r="E870" t="s">
        <v>15</v>
      </c>
      <c r="F870">
        <v>4</v>
      </c>
      <c r="G870" s="1">
        <v>27053.4</v>
      </c>
      <c r="H870" s="1">
        <v>2705.34</v>
      </c>
      <c r="I870" s="1">
        <v>3246.4079999999999</v>
      </c>
      <c r="J870" s="1">
        <v>1893.7380000000003</v>
      </c>
      <c r="K870" s="1">
        <v>10821.36</v>
      </c>
      <c r="L870" s="1">
        <v>10280.292000000001</v>
      </c>
      <c r="M870" s="1">
        <f>SUM(Sueldos[[#This Row],[Salario Base]:[Bono General]])</f>
        <v>56000.538</v>
      </c>
      <c r="N870" s="1">
        <f>SUMPRODUCT(Sueldos[[#This Row],[Salario Base]:[Bono General]]*Porcentajes[])</f>
        <v>2242.7268600000002</v>
      </c>
      <c r="O870" s="1">
        <f>Sueldos[[#This Row],[Aumento Mexicano]]*2</f>
        <v>4485.4537200000004</v>
      </c>
      <c r="P870" s="1">
        <f>IF(Sueldos[[#This Row],[Calificación]]&gt;=4,Sueldos[[#This Row],[Aumento Mexicano]]*2,0)</f>
        <v>4485.4537200000004</v>
      </c>
      <c r="Q870" s="1">
        <f>Sueldos[[#This Row],[Sueldo total]]*3</f>
        <v>168001.614</v>
      </c>
      <c r="R870" s="9">
        <f>(43102-Sueldos[[#This Row],[Fecha de Contratación]])/365</f>
        <v>0.56164383561643838</v>
      </c>
      <c r="S870" s="1">
        <f>Sueldos[[#This Row],[Sueldo total]]/30</f>
        <v>1866.6846</v>
      </c>
      <c r="T870" s="1">
        <f>Sueldos[[#This Row],[Salario diario]]*20*Sueldos[[#This Row],[dias del año]]</f>
        <v>20968.237972602743</v>
      </c>
      <c r="U870" s="1">
        <f>Sueldos[[#This Row],[3 meses de sueldo]]+Sueldos[[#This Row],[20 dias por año]]</f>
        <v>188969.85197260274</v>
      </c>
    </row>
    <row r="871" spans="1:21" x14ac:dyDescent="0.3">
      <c r="A871" t="s">
        <v>491</v>
      </c>
      <c r="B871" t="s">
        <v>880</v>
      </c>
      <c r="C871" t="s">
        <v>144</v>
      </c>
      <c r="D871" s="10">
        <v>41897</v>
      </c>
      <c r="E871" t="s">
        <v>27</v>
      </c>
      <c r="F871">
        <v>1</v>
      </c>
      <c r="G871" s="1">
        <v>17213.25</v>
      </c>
      <c r="H871" s="1">
        <v>1721.325</v>
      </c>
      <c r="I871" s="1">
        <v>1377.06</v>
      </c>
      <c r="J871" s="1">
        <v>860.66250000000002</v>
      </c>
      <c r="K871" s="1">
        <v>6196.7699999999995</v>
      </c>
      <c r="L871" s="1">
        <v>5508.24</v>
      </c>
      <c r="M871" s="1">
        <f>SUM(Sueldos[[#This Row],[Salario Base]:[Bono General]])</f>
        <v>32877.307500000003</v>
      </c>
      <c r="N871" s="1">
        <f>SUMPRODUCT(Sueldos[[#This Row],[Salario Base]:[Bono General]]*Porcentajes[])</f>
        <v>1289.2724250000001</v>
      </c>
      <c r="O871" s="1">
        <f>Sueldos[[#This Row],[Aumento Mexicano]]*2</f>
        <v>2578.5448500000002</v>
      </c>
      <c r="P871" s="1">
        <f>IF(Sueldos[[#This Row],[Calificación]]&gt;=4,Sueldos[[#This Row],[Aumento Mexicano]]*2,0)</f>
        <v>0</v>
      </c>
      <c r="Q871" s="1">
        <f>Sueldos[[#This Row],[Sueldo total]]*3</f>
        <v>98631.922500000015</v>
      </c>
      <c r="R871" s="9">
        <f>(43102-Sueldos[[#This Row],[Fecha de Contratación]])/365</f>
        <v>3.3013698630136985</v>
      </c>
      <c r="S871" s="1">
        <f>Sueldos[[#This Row],[Sueldo total]]/30</f>
        <v>1095.9102500000001</v>
      </c>
      <c r="T871" s="1">
        <f>Sueldos[[#This Row],[Salario diario]]*20*Sueldos[[#This Row],[dias del año]]</f>
        <v>72360.101438356171</v>
      </c>
      <c r="U871" s="1">
        <f>Sueldos[[#This Row],[3 meses de sueldo]]+Sueldos[[#This Row],[20 dias por año]]</f>
        <v>170992.0239383562</v>
      </c>
    </row>
    <row r="872" spans="1:21" x14ac:dyDescent="0.3">
      <c r="A872" t="s">
        <v>1664</v>
      </c>
      <c r="B872" t="s">
        <v>940</v>
      </c>
      <c r="C872" t="s">
        <v>79</v>
      </c>
      <c r="D872" s="10">
        <v>41883</v>
      </c>
      <c r="E872" t="s">
        <v>27</v>
      </c>
      <c r="F872">
        <v>2</v>
      </c>
      <c r="G872" s="1">
        <v>19801.8</v>
      </c>
      <c r="H872" s="1">
        <v>990.09</v>
      </c>
      <c r="I872" s="1">
        <v>990.09</v>
      </c>
      <c r="J872" s="1">
        <v>2178.1979999999999</v>
      </c>
      <c r="K872" s="1">
        <v>7722.7020000000002</v>
      </c>
      <c r="L872" s="1">
        <v>7128.6479999999992</v>
      </c>
      <c r="M872" s="1">
        <f>SUM(Sueldos[[#This Row],[Salario Base]:[Bono General]])</f>
        <v>38811.527999999998</v>
      </c>
      <c r="N872" s="1">
        <f>SUMPRODUCT(Sueldos[[#This Row],[Salario Base]:[Bono General]]*Porcentajes[])</f>
        <v>1532.6593200000002</v>
      </c>
      <c r="O872" s="1">
        <f>Sueldos[[#This Row],[Aumento Mexicano]]*2</f>
        <v>3065.3186400000004</v>
      </c>
      <c r="P872" s="1">
        <f>IF(Sueldos[[#This Row],[Calificación]]&gt;=4,Sueldos[[#This Row],[Aumento Mexicano]]*2,0)</f>
        <v>0</v>
      </c>
      <c r="Q872" s="1">
        <f>Sueldos[[#This Row],[Sueldo total]]*3</f>
        <v>116434.584</v>
      </c>
      <c r="R872" s="9">
        <f>(43102-Sueldos[[#This Row],[Fecha de Contratación]])/365</f>
        <v>3.3397260273972602</v>
      </c>
      <c r="S872" s="1">
        <f>Sueldos[[#This Row],[Sueldo total]]/30</f>
        <v>1293.7175999999999</v>
      </c>
      <c r="T872" s="1">
        <f>Sueldos[[#This Row],[Salario diario]]*20*Sueldos[[#This Row],[dias del año]]</f>
        <v>86413.246816438346</v>
      </c>
      <c r="U872" s="1">
        <f>Sueldos[[#This Row],[3 meses de sueldo]]+Sueldos[[#This Row],[20 dias por año]]</f>
        <v>202847.83081643836</v>
      </c>
    </row>
    <row r="873" spans="1:21" x14ac:dyDescent="0.3">
      <c r="A873" t="s">
        <v>1665</v>
      </c>
      <c r="B873" t="s">
        <v>883</v>
      </c>
      <c r="C873" t="s">
        <v>117</v>
      </c>
      <c r="D873" s="10">
        <v>41851</v>
      </c>
      <c r="E873" t="s">
        <v>115</v>
      </c>
      <c r="F873">
        <v>3</v>
      </c>
      <c r="G873" s="1">
        <v>49705</v>
      </c>
      <c r="H873" s="1">
        <v>3479.3500000000004</v>
      </c>
      <c r="I873" s="1">
        <v>4970.5</v>
      </c>
      <c r="J873" s="1">
        <v>497.05</v>
      </c>
      <c r="K873" s="1">
        <v>12426.25</v>
      </c>
      <c r="L873" s="1">
        <v>16402.650000000001</v>
      </c>
      <c r="M873" s="1">
        <f>SUM(Sueldos[[#This Row],[Salario Base]:[Bono General]])</f>
        <v>87480.799999999988</v>
      </c>
      <c r="N873" s="1">
        <f>SUMPRODUCT(Sueldos[[#This Row],[Salario Base]:[Bono General]]*Porcentajes[])</f>
        <v>3444.5564999999997</v>
      </c>
      <c r="O873" s="1">
        <f>Sueldos[[#This Row],[Aumento Mexicano]]*2</f>
        <v>6889.1129999999994</v>
      </c>
      <c r="P873" s="1">
        <f>IF(Sueldos[[#This Row],[Calificación]]&gt;=4,Sueldos[[#This Row],[Aumento Mexicano]]*2,0)</f>
        <v>0</v>
      </c>
      <c r="Q873" s="1">
        <f>Sueldos[[#This Row],[Sueldo total]]*3</f>
        <v>262442.39999999997</v>
      </c>
      <c r="R873" s="9">
        <f>(43102-Sueldos[[#This Row],[Fecha de Contratación]])/365</f>
        <v>3.4273972602739726</v>
      </c>
      <c r="S873" s="1">
        <f>Sueldos[[#This Row],[Sueldo total]]/30</f>
        <v>2916.0266666666662</v>
      </c>
      <c r="T873" s="1">
        <f>Sueldos[[#This Row],[Salario diario]]*20*Sueldos[[#This Row],[dias del año]]</f>
        <v>199887.63616438353</v>
      </c>
      <c r="U873" s="1">
        <f>Sueldos[[#This Row],[3 meses de sueldo]]+Sueldos[[#This Row],[20 dias por año]]</f>
        <v>462330.03616438352</v>
      </c>
    </row>
    <row r="874" spans="1:21" x14ac:dyDescent="0.3">
      <c r="A874" t="s">
        <v>134</v>
      </c>
      <c r="B874" t="s">
        <v>883</v>
      </c>
      <c r="C874" t="s">
        <v>48</v>
      </c>
      <c r="D874" s="10">
        <v>40724</v>
      </c>
      <c r="E874" t="s">
        <v>18</v>
      </c>
      <c r="F874">
        <v>1</v>
      </c>
      <c r="G874" s="1">
        <v>8700.75</v>
      </c>
      <c r="H874" s="1">
        <v>522.04499999999996</v>
      </c>
      <c r="I874" s="1">
        <v>1305.1125</v>
      </c>
      <c r="J874" s="1">
        <v>870.07500000000005</v>
      </c>
      <c r="K874" s="1">
        <v>2784.2400000000002</v>
      </c>
      <c r="L874" s="1">
        <v>2262.1950000000002</v>
      </c>
      <c r="M874" s="1">
        <f>SUM(Sueldos[[#This Row],[Salario Base]:[Bono General]])</f>
        <v>16444.4175</v>
      </c>
      <c r="N874" s="1">
        <f>SUMPRODUCT(Sueldos[[#This Row],[Salario Base]:[Bono General]]*Porcentajes[])</f>
        <v>629.93430000000001</v>
      </c>
      <c r="O874" s="1">
        <f>Sueldos[[#This Row],[Aumento Mexicano]]*2</f>
        <v>1259.8686</v>
      </c>
      <c r="P874" s="1">
        <f>IF(Sueldos[[#This Row],[Calificación]]&gt;=4,Sueldos[[#This Row],[Aumento Mexicano]]*2,0)</f>
        <v>0</v>
      </c>
      <c r="Q874" s="1">
        <f>Sueldos[[#This Row],[Sueldo total]]*3</f>
        <v>49333.252500000002</v>
      </c>
      <c r="R874" s="9">
        <f>(43102-Sueldos[[#This Row],[Fecha de Contratación]])/365</f>
        <v>6.515068493150685</v>
      </c>
      <c r="S874" s="1">
        <f>Sueldos[[#This Row],[Sueldo total]]/30</f>
        <v>548.14724999999999</v>
      </c>
      <c r="T874" s="1">
        <f>Sueldos[[#This Row],[Salario diario]]*20*Sueldos[[#This Row],[dias del año]]</f>
        <v>71424.337561643828</v>
      </c>
      <c r="U874" s="1">
        <f>Sueldos[[#This Row],[3 meses de sueldo]]+Sueldos[[#This Row],[20 dias por año]]</f>
        <v>120757.59006164383</v>
      </c>
    </row>
    <row r="875" spans="1:21" x14ac:dyDescent="0.3">
      <c r="A875" t="s">
        <v>1666</v>
      </c>
      <c r="B875" t="s">
        <v>940</v>
      </c>
      <c r="C875" t="s">
        <v>198</v>
      </c>
      <c r="D875" s="10">
        <v>41270</v>
      </c>
      <c r="E875" t="s">
        <v>18</v>
      </c>
      <c r="F875">
        <v>3</v>
      </c>
      <c r="G875" s="1">
        <v>11983</v>
      </c>
      <c r="H875" s="1">
        <v>1078.47</v>
      </c>
      <c r="I875" s="1">
        <v>1797.45</v>
      </c>
      <c r="J875" s="1">
        <v>359.49</v>
      </c>
      <c r="K875" s="1">
        <v>4433.71</v>
      </c>
      <c r="L875" s="1">
        <v>3355.2400000000002</v>
      </c>
      <c r="M875" s="1">
        <f>SUM(Sueldos[[#This Row],[Salario Base]:[Bono General]])</f>
        <v>23007.360000000001</v>
      </c>
      <c r="N875" s="1">
        <f>SUMPRODUCT(Sueldos[[#This Row],[Salario Base]:[Bono General]]*Porcentajes[])</f>
        <v>881.94880000000012</v>
      </c>
      <c r="O875" s="1">
        <f>Sueldos[[#This Row],[Aumento Mexicano]]*2</f>
        <v>1763.8976000000002</v>
      </c>
      <c r="P875" s="1">
        <f>IF(Sueldos[[#This Row],[Calificación]]&gt;=4,Sueldos[[#This Row],[Aumento Mexicano]]*2,0)</f>
        <v>0</v>
      </c>
      <c r="Q875" s="1">
        <f>Sueldos[[#This Row],[Sueldo total]]*3</f>
        <v>69022.080000000002</v>
      </c>
      <c r="R875" s="9">
        <f>(43102-Sueldos[[#This Row],[Fecha de Contratación]])/365</f>
        <v>5.0191780821917806</v>
      </c>
      <c r="S875" s="1">
        <f>Sueldos[[#This Row],[Sueldo total]]/30</f>
        <v>766.91200000000003</v>
      </c>
      <c r="T875" s="1">
        <f>Sueldos[[#This Row],[Salario diario]]*20*Sueldos[[#This Row],[dias del año]]</f>
        <v>76985.358027397262</v>
      </c>
      <c r="U875" s="1">
        <f>Sueldos[[#This Row],[3 meses de sueldo]]+Sueldos[[#This Row],[20 dias por año]]</f>
        <v>146007.43802739726</v>
      </c>
    </row>
    <row r="876" spans="1:21" x14ac:dyDescent="0.3">
      <c r="A876" t="s">
        <v>1667</v>
      </c>
      <c r="B876" t="s">
        <v>880</v>
      </c>
      <c r="C876" t="s">
        <v>255</v>
      </c>
      <c r="D876" s="10">
        <v>41605</v>
      </c>
      <c r="E876" t="s">
        <v>50</v>
      </c>
      <c r="F876">
        <v>1</v>
      </c>
      <c r="G876" s="1">
        <v>24303.75</v>
      </c>
      <c r="H876" s="1">
        <v>1701.2625000000003</v>
      </c>
      <c r="I876" s="1">
        <v>243.03749999999999</v>
      </c>
      <c r="J876" s="1">
        <v>1701.2625000000003</v>
      </c>
      <c r="K876" s="1">
        <v>8992.3875000000007</v>
      </c>
      <c r="L876" s="1">
        <v>6805.0500000000011</v>
      </c>
      <c r="M876" s="1">
        <f>SUM(Sueldos[[#This Row],[Salario Base]:[Bono General]])</f>
        <v>43746.75</v>
      </c>
      <c r="N876" s="1">
        <f>SUMPRODUCT(Sueldos[[#This Row],[Salario Base]:[Bono General]]*Porcentajes[])</f>
        <v>1672.0980000000002</v>
      </c>
      <c r="O876" s="1">
        <f>Sueldos[[#This Row],[Aumento Mexicano]]*2</f>
        <v>3344.1960000000004</v>
      </c>
      <c r="P876" s="1">
        <f>IF(Sueldos[[#This Row],[Calificación]]&gt;=4,Sueldos[[#This Row],[Aumento Mexicano]]*2,0)</f>
        <v>0</v>
      </c>
      <c r="Q876" s="1">
        <f>Sueldos[[#This Row],[Sueldo total]]*3</f>
        <v>131240.25</v>
      </c>
      <c r="R876" s="9">
        <f>(43102-Sueldos[[#This Row],[Fecha de Contratación]])/365</f>
        <v>4.1013698630136988</v>
      </c>
      <c r="S876" s="1">
        <f>Sueldos[[#This Row],[Sueldo total]]/30</f>
        <v>1458.2249999999999</v>
      </c>
      <c r="T876" s="1">
        <f>Sueldos[[#This Row],[Salario diario]]*20*Sueldos[[#This Row],[dias del año]]</f>
        <v>119614.40136986302</v>
      </c>
      <c r="U876" s="1">
        <f>Sueldos[[#This Row],[3 meses de sueldo]]+Sueldos[[#This Row],[20 dias por año]]</f>
        <v>250854.65136986302</v>
      </c>
    </row>
    <row r="877" spans="1:21" x14ac:dyDescent="0.3">
      <c r="A877" t="s">
        <v>1396</v>
      </c>
      <c r="B877" t="s">
        <v>898</v>
      </c>
      <c r="C877" t="s">
        <v>413</v>
      </c>
      <c r="D877" s="10">
        <v>41103</v>
      </c>
      <c r="E877" t="s">
        <v>18</v>
      </c>
      <c r="F877">
        <v>2</v>
      </c>
      <c r="G877" s="1">
        <v>13435.2</v>
      </c>
      <c r="H877" s="1">
        <v>1209.1680000000001</v>
      </c>
      <c r="I877" s="1">
        <v>1746.5760000000002</v>
      </c>
      <c r="J877" s="1">
        <v>1880.9280000000003</v>
      </c>
      <c r="K877" s="1">
        <v>4567.9680000000008</v>
      </c>
      <c r="L877" s="1">
        <v>5374.0800000000008</v>
      </c>
      <c r="M877" s="1">
        <f>SUM(Sueldos[[#This Row],[Salario Base]:[Bono General]])</f>
        <v>28213.920000000002</v>
      </c>
      <c r="N877" s="1">
        <f>SUMPRODUCT(Sueldos[[#This Row],[Salario Base]:[Bono General]]*Porcentajes[])</f>
        <v>1152.7401600000001</v>
      </c>
      <c r="O877" s="1">
        <f>Sueldos[[#This Row],[Aumento Mexicano]]*2</f>
        <v>2305.4803200000001</v>
      </c>
      <c r="P877" s="1">
        <f>IF(Sueldos[[#This Row],[Calificación]]&gt;=4,Sueldos[[#This Row],[Aumento Mexicano]]*2,0)</f>
        <v>0</v>
      </c>
      <c r="Q877" s="1">
        <f>Sueldos[[#This Row],[Sueldo total]]*3</f>
        <v>84641.760000000009</v>
      </c>
      <c r="R877" s="9">
        <f>(43102-Sueldos[[#This Row],[Fecha de Contratación]])/365</f>
        <v>5.4767123287671229</v>
      </c>
      <c r="S877" s="1">
        <f>Sueldos[[#This Row],[Sueldo total]]/30</f>
        <v>940.46400000000006</v>
      </c>
      <c r="T877" s="1">
        <f>Sueldos[[#This Row],[Salario diario]]*20*Sueldos[[#This Row],[dias del año]]</f>
        <v>103013.01567123289</v>
      </c>
      <c r="U877" s="1">
        <f>Sueldos[[#This Row],[3 meses de sueldo]]+Sueldos[[#This Row],[20 dias por año]]</f>
        <v>187654.7756712329</v>
      </c>
    </row>
    <row r="878" spans="1:21" x14ac:dyDescent="0.3">
      <c r="A878" t="s">
        <v>809</v>
      </c>
      <c r="B878" t="s">
        <v>880</v>
      </c>
      <c r="C878" t="s">
        <v>142</v>
      </c>
      <c r="D878" s="10">
        <v>42741</v>
      </c>
      <c r="E878" t="s">
        <v>18</v>
      </c>
      <c r="F878">
        <v>3</v>
      </c>
      <c r="G878" s="1">
        <v>8389</v>
      </c>
      <c r="H878" s="1">
        <v>503.34</v>
      </c>
      <c r="I878" s="1">
        <v>335.56</v>
      </c>
      <c r="J878" s="1">
        <v>755.01</v>
      </c>
      <c r="K878" s="1">
        <v>2348.92</v>
      </c>
      <c r="L878" s="1">
        <v>2516.6999999999998</v>
      </c>
      <c r="M878" s="1">
        <f>SUM(Sueldos[[#This Row],[Salario Base]:[Bono General]])</f>
        <v>14848.529999999999</v>
      </c>
      <c r="N878" s="1">
        <f>SUMPRODUCT(Sueldos[[#This Row],[Salario Base]:[Bono General]]*Porcentajes[])</f>
        <v>579.67989999999998</v>
      </c>
      <c r="O878" s="1">
        <f>Sueldos[[#This Row],[Aumento Mexicano]]*2</f>
        <v>1159.3598</v>
      </c>
      <c r="P878" s="1">
        <f>IF(Sueldos[[#This Row],[Calificación]]&gt;=4,Sueldos[[#This Row],[Aumento Mexicano]]*2,0)</f>
        <v>0</v>
      </c>
      <c r="Q878" s="1">
        <f>Sueldos[[#This Row],[Sueldo total]]*3</f>
        <v>44545.59</v>
      </c>
      <c r="R878" s="9">
        <f>(43102-Sueldos[[#This Row],[Fecha de Contratación]])/365</f>
        <v>0.989041095890411</v>
      </c>
      <c r="S878" s="1">
        <f>Sueldos[[#This Row],[Sueldo total]]/30</f>
        <v>494.95099999999996</v>
      </c>
      <c r="T878" s="1">
        <f>Sueldos[[#This Row],[Salario diario]]*20*Sueldos[[#This Row],[dias del año]]</f>
        <v>9790.5375890410942</v>
      </c>
      <c r="U878" s="1">
        <f>Sueldos[[#This Row],[3 meses de sueldo]]+Sueldos[[#This Row],[20 dias por año]]</f>
        <v>54336.127589041091</v>
      </c>
    </row>
    <row r="879" spans="1:21" x14ac:dyDescent="0.3">
      <c r="A879" t="s">
        <v>1668</v>
      </c>
      <c r="B879" t="s">
        <v>883</v>
      </c>
      <c r="C879" t="s">
        <v>157</v>
      </c>
      <c r="D879" s="10">
        <v>41807</v>
      </c>
      <c r="E879" t="s">
        <v>15</v>
      </c>
      <c r="F879">
        <v>2</v>
      </c>
      <c r="G879" s="1">
        <v>24758.100000000002</v>
      </c>
      <c r="H879" s="1">
        <v>1237.9050000000002</v>
      </c>
      <c r="I879" s="1">
        <v>2475.8100000000004</v>
      </c>
      <c r="J879" s="1">
        <v>3466.1340000000005</v>
      </c>
      <c r="K879" s="1">
        <v>6684.6870000000008</v>
      </c>
      <c r="L879" s="1">
        <v>7179.8490000000002</v>
      </c>
      <c r="M879" s="1">
        <f>SUM(Sueldos[[#This Row],[Salario Base]:[Bono General]])</f>
        <v>45802.485000000008</v>
      </c>
      <c r="N879" s="1">
        <f>SUMPRODUCT(Sueldos[[#This Row],[Salario Base]:[Bono General]]*Porcentajes[])</f>
        <v>1792.4864400000001</v>
      </c>
      <c r="O879" s="1">
        <f>Sueldos[[#This Row],[Aumento Mexicano]]*2</f>
        <v>3584.9728800000003</v>
      </c>
      <c r="P879" s="1">
        <f>IF(Sueldos[[#This Row],[Calificación]]&gt;=4,Sueldos[[#This Row],[Aumento Mexicano]]*2,0)</f>
        <v>0</v>
      </c>
      <c r="Q879" s="1">
        <f>Sueldos[[#This Row],[Sueldo total]]*3</f>
        <v>137407.45500000002</v>
      </c>
      <c r="R879" s="9">
        <f>(43102-Sueldos[[#This Row],[Fecha de Contratación]])/365</f>
        <v>3.547945205479452</v>
      </c>
      <c r="S879" s="1">
        <f>Sueldos[[#This Row],[Sueldo total]]/30</f>
        <v>1526.7495000000004</v>
      </c>
      <c r="T879" s="1">
        <f>Sueldos[[#This Row],[Salario diario]]*20*Sueldos[[#This Row],[dias del año]]</f>
        <v>108336.47136986304</v>
      </c>
      <c r="U879" s="1">
        <f>Sueldos[[#This Row],[3 meses de sueldo]]+Sueldos[[#This Row],[20 dias por año]]</f>
        <v>245743.92636986304</v>
      </c>
    </row>
    <row r="880" spans="1:21" x14ac:dyDescent="0.3">
      <c r="A880" t="s">
        <v>1669</v>
      </c>
      <c r="B880" t="s">
        <v>909</v>
      </c>
      <c r="C880" t="s">
        <v>119</v>
      </c>
      <c r="D880" s="10">
        <v>41300</v>
      </c>
      <c r="E880" t="s">
        <v>15</v>
      </c>
      <c r="F880">
        <v>4</v>
      </c>
      <c r="G880" s="1">
        <v>23104.400000000001</v>
      </c>
      <c r="H880" s="1">
        <v>1155.22</v>
      </c>
      <c r="I880" s="1">
        <v>1848.3520000000001</v>
      </c>
      <c r="J880" s="1">
        <v>924.17600000000004</v>
      </c>
      <c r="K880" s="1">
        <v>8548.6280000000006</v>
      </c>
      <c r="L880" s="1">
        <v>6238.188000000001</v>
      </c>
      <c r="M880" s="1">
        <f>SUM(Sueldos[[#This Row],[Salario Base]:[Bono General]])</f>
        <v>41818.964</v>
      </c>
      <c r="N880" s="1">
        <f>SUMPRODUCT(Sueldos[[#This Row],[Salario Base]:[Bono General]]*Porcentajes[])</f>
        <v>1575.7200800000003</v>
      </c>
      <c r="O880" s="1">
        <f>Sueldos[[#This Row],[Aumento Mexicano]]*2</f>
        <v>3151.4401600000006</v>
      </c>
      <c r="P880" s="1">
        <f>IF(Sueldos[[#This Row],[Calificación]]&gt;=4,Sueldos[[#This Row],[Aumento Mexicano]]*2,0)</f>
        <v>3151.4401600000006</v>
      </c>
      <c r="Q880" s="1">
        <f>Sueldos[[#This Row],[Sueldo total]]*3</f>
        <v>125456.89199999999</v>
      </c>
      <c r="R880" s="9">
        <f>(43102-Sueldos[[#This Row],[Fecha de Contratación]])/365</f>
        <v>4.9369863013698634</v>
      </c>
      <c r="S880" s="1">
        <f>Sueldos[[#This Row],[Sueldo total]]/30</f>
        <v>1393.9654666666668</v>
      </c>
      <c r="T880" s="1">
        <f>Sueldos[[#This Row],[Salario diario]]*20*Sueldos[[#This Row],[dias del año]]</f>
        <v>137639.76827031965</v>
      </c>
      <c r="U880" s="1">
        <f>Sueldos[[#This Row],[3 meses de sueldo]]+Sueldos[[#This Row],[20 dias por año]]</f>
        <v>263096.66027031967</v>
      </c>
    </row>
    <row r="881" spans="1:21" x14ac:dyDescent="0.3">
      <c r="A881" t="s">
        <v>1670</v>
      </c>
      <c r="B881" t="s">
        <v>926</v>
      </c>
      <c r="C881" t="s">
        <v>24</v>
      </c>
      <c r="D881" s="10">
        <v>42873</v>
      </c>
      <c r="E881" t="s">
        <v>18</v>
      </c>
      <c r="F881">
        <v>3</v>
      </c>
      <c r="G881" s="1">
        <v>9079</v>
      </c>
      <c r="H881" s="1">
        <v>453.95000000000005</v>
      </c>
      <c r="I881" s="1">
        <v>635.53000000000009</v>
      </c>
      <c r="J881" s="1">
        <v>998.69</v>
      </c>
      <c r="K881" s="1">
        <v>2905.28</v>
      </c>
      <c r="L881" s="1">
        <v>3086.86</v>
      </c>
      <c r="M881" s="1">
        <f>SUM(Sueldos[[#This Row],[Salario Base]:[Bono General]])</f>
        <v>17159.310000000001</v>
      </c>
      <c r="N881" s="1">
        <f>SUMPRODUCT(Sueldos[[#This Row],[Salario Base]:[Bono General]]*Porcentajes[])</f>
        <v>678.20130000000006</v>
      </c>
      <c r="O881" s="1">
        <f>Sueldos[[#This Row],[Aumento Mexicano]]*2</f>
        <v>1356.4026000000001</v>
      </c>
      <c r="P881" s="1">
        <f>IF(Sueldos[[#This Row],[Calificación]]&gt;=4,Sueldos[[#This Row],[Aumento Mexicano]]*2,0)</f>
        <v>0</v>
      </c>
      <c r="Q881" s="1">
        <f>Sueldos[[#This Row],[Sueldo total]]*3</f>
        <v>51477.930000000008</v>
      </c>
      <c r="R881" s="9">
        <f>(43102-Sueldos[[#This Row],[Fecha de Contratación]])/365</f>
        <v>0.62739726027397258</v>
      </c>
      <c r="S881" s="1">
        <f>Sueldos[[#This Row],[Sueldo total]]/30</f>
        <v>571.97700000000009</v>
      </c>
      <c r="T881" s="1">
        <f>Sueldos[[#This Row],[Salario diario]]*20*Sueldos[[#This Row],[dias del año]]</f>
        <v>7177.1360547945205</v>
      </c>
      <c r="U881" s="1">
        <f>Sueldos[[#This Row],[3 meses de sueldo]]+Sueldos[[#This Row],[20 dias por año]]</f>
        <v>58655.06605479453</v>
      </c>
    </row>
    <row r="882" spans="1:21" x14ac:dyDescent="0.3">
      <c r="A882" t="s">
        <v>1671</v>
      </c>
      <c r="B882" t="s">
        <v>898</v>
      </c>
      <c r="C882" t="s">
        <v>255</v>
      </c>
      <c r="D882" s="10">
        <v>42752</v>
      </c>
      <c r="E882" t="s">
        <v>27</v>
      </c>
      <c r="F882">
        <v>3</v>
      </c>
      <c r="G882" s="1">
        <v>19814</v>
      </c>
      <c r="H882" s="1">
        <v>1386.9800000000002</v>
      </c>
      <c r="I882" s="1">
        <v>792.56000000000006</v>
      </c>
      <c r="J882" s="1">
        <v>1585.1200000000001</v>
      </c>
      <c r="K882" s="1">
        <v>5944.2</v>
      </c>
      <c r="L882" s="1">
        <v>4953.5</v>
      </c>
      <c r="M882" s="1">
        <f>SUM(Sueldos[[#This Row],[Salario Base]:[Bono General]])</f>
        <v>34476.36</v>
      </c>
      <c r="N882" s="1">
        <f>SUMPRODUCT(Sueldos[[#This Row],[Salario Base]:[Bono General]]*Porcentajes[])</f>
        <v>1313.6682000000001</v>
      </c>
      <c r="O882" s="1">
        <f>Sueldos[[#This Row],[Aumento Mexicano]]*2</f>
        <v>2627.3364000000001</v>
      </c>
      <c r="P882" s="1">
        <f>IF(Sueldos[[#This Row],[Calificación]]&gt;=4,Sueldos[[#This Row],[Aumento Mexicano]]*2,0)</f>
        <v>0</v>
      </c>
      <c r="Q882" s="1">
        <f>Sueldos[[#This Row],[Sueldo total]]*3</f>
        <v>103429.08</v>
      </c>
      <c r="R882" s="9">
        <f>(43102-Sueldos[[#This Row],[Fecha de Contratación]])/365</f>
        <v>0.95890410958904104</v>
      </c>
      <c r="S882" s="1">
        <f>Sueldos[[#This Row],[Sueldo total]]/30</f>
        <v>1149.212</v>
      </c>
      <c r="T882" s="1">
        <f>Sueldos[[#This Row],[Salario diario]]*20*Sueldos[[#This Row],[dias del año]]</f>
        <v>22039.682191780819</v>
      </c>
      <c r="U882" s="1">
        <f>Sueldos[[#This Row],[3 meses de sueldo]]+Sueldos[[#This Row],[20 dias por año]]</f>
        <v>125468.76219178081</v>
      </c>
    </row>
    <row r="883" spans="1:21" x14ac:dyDescent="0.3">
      <c r="A883" t="s">
        <v>1672</v>
      </c>
      <c r="B883" t="s">
        <v>880</v>
      </c>
      <c r="C883" t="s">
        <v>40</v>
      </c>
      <c r="D883" s="10">
        <v>40985</v>
      </c>
      <c r="E883" t="s">
        <v>18</v>
      </c>
      <c r="F883">
        <v>4</v>
      </c>
      <c r="G883" s="1">
        <v>11568.7</v>
      </c>
      <c r="H883" s="1">
        <v>1156.8700000000001</v>
      </c>
      <c r="I883" s="1">
        <v>115.68700000000001</v>
      </c>
      <c r="J883" s="1">
        <v>578.43500000000006</v>
      </c>
      <c r="K883" s="1">
        <v>4164.732</v>
      </c>
      <c r="L883" s="1">
        <v>3123.5490000000004</v>
      </c>
      <c r="M883" s="1">
        <f>SUM(Sueldos[[#This Row],[Salario Base]:[Bono General]])</f>
        <v>20707.972999999998</v>
      </c>
      <c r="N883" s="1">
        <f>SUMPRODUCT(Sueldos[[#This Row],[Salario Base]:[Bono General]]*Porcentajes[])</f>
        <v>793.61282000000006</v>
      </c>
      <c r="O883" s="1">
        <f>Sueldos[[#This Row],[Aumento Mexicano]]*2</f>
        <v>1587.2256400000001</v>
      </c>
      <c r="P883" s="1">
        <f>IF(Sueldos[[#This Row],[Calificación]]&gt;=4,Sueldos[[#This Row],[Aumento Mexicano]]*2,0)</f>
        <v>1587.2256400000001</v>
      </c>
      <c r="Q883" s="1">
        <f>Sueldos[[#This Row],[Sueldo total]]*3</f>
        <v>62123.918999999994</v>
      </c>
      <c r="R883" s="9">
        <f>(43102-Sueldos[[#This Row],[Fecha de Contratación]])/365</f>
        <v>5.8</v>
      </c>
      <c r="S883" s="1">
        <f>Sueldos[[#This Row],[Sueldo total]]/30</f>
        <v>690.26576666666665</v>
      </c>
      <c r="T883" s="1">
        <f>Sueldos[[#This Row],[Salario diario]]*20*Sueldos[[#This Row],[dias del año]]</f>
        <v>80070.828933333323</v>
      </c>
      <c r="U883" s="1">
        <f>Sueldos[[#This Row],[3 meses de sueldo]]+Sueldos[[#This Row],[20 dias por año]]</f>
        <v>142194.74793333333</v>
      </c>
    </row>
    <row r="884" spans="1:21" x14ac:dyDescent="0.3">
      <c r="A884" t="s">
        <v>419</v>
      </c>
      <c r="B884" t="s">
        <v>883</v>
      </c>
      <c r="C884" t="s">
        <v>363</v>
      </c>
      <c r="D884" s="10">
        <v>41043</v>
      </c>
      <c r="E884" t="s">
        <v>27</v>
      </c>
      <c r="F884">
        <v>4</v>
      </c>
      <c r="G884" s="1">
        <v>16250.300000000001</v>
      </c>
      <c r="H884" s="1">
        <v>812.5150000000001</v>
      </c>
      <c r="I884" s="1">
        <v>487.50900000000001</v>
      </c>
      <c r="J884" s="1">
        <v>1787.5330000000001</v>
      </c>
      <c r="K884" s="1">
        <v>4712.5870000000004</v>
      </c>
      <c r="L884" s="1">
        <v>4712.5870000000004</v>
      </c>
      <c r="M884" s="1">
        <f>SUM(Sueldos[[#This Row],[Salario Base]:[Bono General]])</f>
        <v>28763.030999999999</v>
      </c>
      <c r="N884" s="1">
        <f>SUMPRODUCT(Sueldos[[#This Row],[Salario Base]:[Bono General]]*Porcentajes[])</f>
        <v>1116.39561</v>
      </c>
      <c r="O884" s="1">
        <f>Sueldos[[#This Row],[Aumento Mexicano]]*2</f>
        <v>2232.7912200000001</v>
      </c>
      <c r="P884" s="1">
        <f>IF(Sueldos[[#This Row],[Calificación]]&gt;=4,Sueldos[[#This Row],[Aumento Mexicano]]*2,0)</f>
        <v>2232.7912200000001</v>
      </c>
      <c r="Q884" s="1">
        <f>Sueldos[[#This Row],[Sueldo total]]*3</f>
        <v>86289.092999999993</v>
      </c>
      <c r="R884" s="9">
        <f>(43102-Sueldos[[#This Row],[Fecha de Contratación]])/365</f>
        <v>5.6410958904109592</v>
      </c>
      <c r="S884" s="1">
        <f>Sueldos[[#This Row],[Sueldo total]]/30</f>
        <v>958.76769999999999</v>
      </c>
      <c r="T884" s="1">
        <f>Sueldos[[#This Row],[Salario diario]]*20*Sueldos[[#This Row],[dias del año]]</f>
        <v>108170.01064657535</v>
      </c>
      <c r="U884" s="1">
        <f>Sueldos[[#This Row],[3 meses de sueldo]]+Sueldos[[#This Row],[20 dias por año]]</f>
        <v>194459.10364657536</v>
      </c>
    </row>
    <row r="885" spans="1:21" x14ac:dyDescent="0.3">
      <c r="A885" t="s">
        <v>1673</v>
      </c>
      <c r="B885" t="s">
        <v>898</v>
      </c>
      <c r="C885" t="s">
        <v>135</v>
      </c>
      <c r="D885" s="10">
        <v>41692</v>
      </c>
      <c r="E885" t="s">
        <v>18</v>
      </c>
      <c r="F885">
        <v>4</v>
      </c>
      <c r="G885" s="1">
        <v>15442.900000000001</v>
      </c>
      <c r="H885" s="1">
        <v>1081.0030000000002</v>
      </c>
      <c r="I885" s="1">
        <v>2316.4349999999999</v>
      </c>
      <c r="J885" s="1">
        <v>617.71600000000012</v>
      </c>
      <c r="K885" s="1">
        <v>4324.0120000000006</v>
      </c>
      <c r="L885" s="1">
        <v>6022.7310000000007</v>
      </c>
      <c r="M885" s="1">
        <f>SUM(Sueldos[[#This Row],[Salario Base]:[Bono General]])</f>
        <v>29804.797000000006</v>
      </c>
      <c r="N885" s="1">
        <f>SUMPRODUCT(Sueldos[[#This Row],[Salario Base]:[Bono General]]*Porcentajes[])</f>
        <v>1203.0019100000002</v>
      </c>
      <c r="O885" s="1">
        <f>Sueldos[[#This Row],[Aumento Mexicano]]*2</f>
        <v>2406.0038200000004</v>
      </c>
      <c r="P885" s="1">
        <f>IF(Sueldos[[#This Row],[Calificación]]&gt;=4,Sueldos[[#This Row],[Aumento Mexicano]]*2,0)</f>
        <v>2406.0038200000004</v>
      </c>
      <c r="Q885" s="1">
        <f>Sueldos[[#This Row],[Sueldo total]]*3</f>
        <v>89414.391000000018</v>
      </c>
      <c r="R885" s="9">
        <f>(43102-Sueldos[[#This Row],[Fecha de Contratación]])/365</f>
        <v>3.8630136986301369</v>
      </c>
      <c r="S885" s="1">
        <f>Sueldos[[#This Row],[Sueldo total]]/30</f>
        <v>993.49323333333348</v>
      </c>
      <c r="T885" s="1">
        <f>Sueldos[[#This Row],[Salario diario]]*20*Sueldos[[#This Row],[dias del año]]</f>
        <v>76757.55939726028</v>
      </c>
      <c r="U885" s="1">
        <f>Sueldos[[#This Row],[3 meses de sueldo]]+Sueldos[[#This Row],[20 dias por año]]</f>
        <v>166171.95039726031</v>
      </c>
    </row>
    <row r="886" spans="1:21" x14ac:dyDescent="0.3">
      <c r="A886" t="s">
        <v>1674</v>
      </c>
      <c r="B886" t="s">
        <v>880</v>
      </c>
      <c r="C886" t="s">
        <v>166</v>
      </c>
      <c r="D886" s="10">
        <v>40855</v>
      </c>
      <c r="E886" t="s">
        <v>18</v>
      </c>
      <c r="F886">
        <v>4</v>
      </c>
      <c r="G886" s="1">
        <v>9406.1</v>
      </c>
      <c r="H886" s="1">
        <v>940.61000000000013</v>
      </c>
      <c r="I886" s="1">
        <v>282.18299999999999</v>
      </c>
      <c r="J886" s="1">
        <v>94.061000000000007</v>
      </c>
      <c r="K886" s="1">
        <v>2821.83</v>
      </c>
      <c r="L886" s="1">
        <v>3386.1959999999999</v>
      </c>
      <c r="M886" s="1">
        <f>SUM(Sueldos[[#This Row],[Salario Base]:[Bono General]])</f>
        <v>16930.98</v>
      </c>
      <c r="N886" s="1">
        <f>SUMPRODUCT(Sueldos[[#This Row],[Salario Base]:[Bono General]]*Porcentajes[])</f>
        <v>676.2985900000001</v>
      </c>
      <c r="O886" s="1">
        <f>Sueldos[[#This Row],[Aumento Mexicano]]*2</f>
        <v>1352.5971800000002</v>
      </c>
      <c r="P886" s="1">
        <f>IF(Sueldos[[#This Row],[Calificación]]&gt;=4,Sueldos[[#This Row],[Aumento Mexicano]]*2,0)</f>
        <v>1352.5971800000002</v>
      </c>
      <c r="Q886" s="1">
        <f>Sueldos[[#This Row],[Sueldo total]]*3</f>
        <v>50792.94</v>
      </c>
      <c r="R886" s="9">
        <f>(43102-Sueldos[[#This Row],[Fecha de Contratación]])/365</f>
        <v>6.1561643835616442</v>
      </c>
      <c r="S886" s="1">
        <f>Sueldos[[#This Row],[Sueldo total]]/30</f>
        <v>564.36599999999999</v>
      </c>
      <c r="T886" s="1">
        <f>Sueldos[[#This Row],[Salario diario]]*20*Sueldos[[#This Row],[dias del año]]</f>
        <v>69486.597369863011</v>
      </c>
      <c r="U886" s="1">
        <f>Sueldos[[#This Row],[3 meses de sueldo]]+Sueldos[[#This Row],[20 dias por año]]</f>
        <v>120279.53736986301</v>
      </c>
    </row>
    <row r="887" spans="1:21" x14ac:dyDescent="0.3">
      <c r="A887" t="s">
        <v>1675</v>
      </c>
      <c r="B887" t="s">
        <v>898</v>
      </c>
      <c r="C887" t="s">
        <v>921</v>
      </c>
      <c r="D887" s="10">
        <v>41355</v>
      </c>
      <c r="E887" t="s">
        <v>15</v>
      </c>
      <c r="F887">
        <v>4</v>
      </c>
      <c r="G887" s="1">
        <v>27977.4</v>
      </c>
      <c r="H887" s="1">
        <v>2517.9659999999999</v>
      </c>
      <c r="I887" s="1">
        <v>2517.9659999999999</v>
      </c>
      <c r="J887" s="1">
        <v>3916.8360000000007</v>
      </c>
      <c r="K887" s="1">
        <v>10631.412</v>
      </c>
      <c r="L887" s="1">
        <v>9232.5420000000013</v>
      </c>
      <c r="M887" s="1">
        <f>SUM(Sueldos[[#This Row],[Salario Base]:[Bono General]])</f>
        <v>56794.122000000003</v>
      </c>
      <c r="N887" s="1">
        <f>SUMPRODUCT(Sueldos[[#This Row],[Salario Base]:[Bono General]]*Porcentajes[])</f>
        <v>2252.1806999999999</v>
      </c>
      <c r="O887" s="1">
        <f>Sueldos[[#This Row],[Aumento Mexicano]]*2</f>
        <v>4504.3613999999998</v>
      </c>
      <c r="P887" s="1">
        <f>IF(Sueldos[[#This Row],[Calificación]]&gt;=4,Sueldos[[#This Row],[Aumento Mexicano]]*2,0)</f>
        <v>4504.3613999999998</v>
      </c>
      <c r="Q887" s="1">
        <f>Sueldos[[#This Row],[Sueldo total]]*3</f>
        <v>170382.36600000001</v>
      </c>
      <c r="R887" s="9">
        <f>(43102-Sueldos[[#This Row],[Fecha de Contratación]])/365</f>
        <v>4.7863013698630139</v>
      </c>
      <c r="S887" s="1">
        <f>Sueldos[[#This Row],[Sueldo total]]/30</f>
        <v>1893.1374000000001</v>
      </c>
      <c r="T887" s="1">
        <f>Sueldos[[#This Row],[Salario diario]]*20*Sueldos[[#This Row],[dias del año]]</f>
        <v>181222.52261917808</v>
      </c>
      <c r="U887" s="1">
        <f>Sueldos[[#This Row],[3 meses de sueldo]]+Sueldos[[#This Row],[20 dias por año]]</f>
        <v>351604.88861917809</v>
      </c>
    </row>
    <row r="888" spans="1:21" x14ac:dyDescent="0.3">
      <c r="A888" t="s">
        <v>1676</v>
      </c>
      <c r="B888" t="s">
        <v>898</v>
      </c>
      <c r="C888" t="s">
        <v>98</v>
      </c>
      <c r="D888" s="10">
        <v>40743</v>
      </c>
      <c r="E888" t="s">
        <v>18</v>
      </c>
      <c r="F888">
        <v>3</v>
      </c>
      <c r="G888" s="1">
        <v>14112</v>
      </c>
      <c r="H888" s="1">
        <v>1270.08</v>
      </c>
      <c r="I888" s="1">
        <v>1552.32</v>
      </c>
      <c r="J888" s="1">
        <v>1975.6800000000003</v>
      </c>
      <c r="K888" s="1">
        <v>5362.56</v>
      </c>
      <c r="L888" s="1">
        <v>4939.2</v>
      </c>
      <c r="M888" s="1">
        <f>SUM(Sueldos[[#This Row],[Salario Base]:[Bono General]])</f>
        <v>29211.840000000004</v>
      </c>
      <c r="N888" s="1">
        <f>SUMPRODUCT(Sueldos[[#This Row],[Salario Base]:[Bono General]]*Porcentajes[])</f>
        <v>1167.0623999999998</v>
      </c>
      <c r="O888" s="1">
        <f>Sueldos[[#This Row],[Aumento Mexicano]]*2</f>
        <v>2334.1247999999996</v>
      </c>
      <c r="P888" s="1">
        <f>IF(Sueldos[[#This Row],[Calificación]]&gt;=4,Sueldos[[#This Row],[Aumento Mexicano]]*2,0)</f>
        <v>0</v>
      </c>
      <c r="Q888" s="1">
        <f>Sueldos[[#This Row],[Sueldo total]]*3</f>
        <v>87635.520000000019</v>
      </c>
      <c r="R888" s="9">
        <f>(43102-Sueldos[[#This Row],[Fecha de Contratación]])/365</f>
        <v>6.463013698630137</v>
      </c>
      <c r="S888" s="1">
        <f>Sueldos[[#This Row],[Sueldo total]]/30</f>
        <v>973.72800000000018</v>
      </c>
      <c r="T888" s="1">
        <f>Sueldos[[#This Row],[Salario diario]]*20*Sueldos[[#This Row],[dias del año]]</f>
        <v>125864.34805479455</v>
      </c>
      <c r="U888" s="1">
        <f>Sueldos[[#This Row],[3 meses de sueldo]]+Sueldos[[#This Row],[20 dias por año]]</f>
        <v>213499.86805479456</v>
      </c>
    </row>
    <row r="889" spans="1:21" x14ac:dyDescent="0.3">
      <c r="A889" t="s">
        <v>1677</v>
      </c>
      <c r="B889" t="s">
        <v>883</v>
      </c>
      <c r="C889" t="s">
        <v>363</v>
      </c>
      <c r="D889" s="10">
        <v>42332</v>
      </c>
      <c r="E889" t="s">
        <v>50</v>
      </c>
      <c r="F889">
        <v>3</v>
      </c>
      <c r="G889" s="1">
        <v>44847</v>
      </c>
      <c r="H889" s="1">
        <v>2690.8199999999997</v>
      </c>
      <c r="I889" s="1">
        <v>5830.1100000000006</v>
      </c>
      <c r="J889" s="1">
        <v>896.94</v>
      </c>
      <c r="K889" s="1">
        <v>17041.86</v>
      </c>
      <c r="L889" s="1">
        <v>11211.75</v>
      </c>
      <c r="M889" s="1">
        <f>SUM(Sueldos[[#This Row],[Salario Base]:[Bono General]])</f>
        <v>82518.48000000001</v>
      </c>
      <c r="N889" s="1">
        <f>SUMPRODUCT(Sueldos[[#This Row],[Salario Base]:[Bono General]]*Porcentajes[])</f>
        <v>3080.9889000000003</v>
      </c>
      <c r="O889" s="1">
        <f>Sueldos[[#This Row],[Aumento Mexicano]]*2</f>
        <v>6161.9778000000006</v>
      </c>
      <c r="P889" s="1">
        <f>IF(Sueldos[[#This Row],[Calificación]]&gt;=4,Sueldos[[#This Row],[Aumento Mexicano]]*2,0)</f>
        <v>0</v>
      </c>
      <c r="Q889" s="1">
        <f>Sueldos[[#This Row],[Sueldo total]]*3</f>
        <v>247555.44000000003</v>
      </c>
      <c r="R889" s="9">
        <f>(43102-Sueldos[[#This Row],[Fecha de Contratación]])/365</f>
        <v>2.1095890410958904</v>
      </c>
      <c r="S889" s="1">
        <f>Sueldos[[#This Row],[Sueldo total]]/30</f>
        <v>2750.6160000000004</v>
      </c>
      <c r="T889" s="1">
        <f>Sueldos[[#This Row],[Salario diario]]*20*Sueldos[[#This Row],[dias del año]]</f>
        <v>116053.38739726029</v>
      </c>
      <c r="U889" s="1">
        <f>Sueldos[[#This Row],[3 meses de sueldo]]+Sueldos[[#This Row],[20 dias por año]]</f>
        <v>363608.82739726035</v>
      </c>
    </row>
    <row r="890" spans="1:21" x14ac:dyDescent="0.3">
      <c r="A890" t="s">
        <v>239</v>
      </c>
      <c r="B890" t="s">
        <v>883</v>
      </c>
      <c r="C890" t="s">
        <v>157</v>
      </c>
      <c r="D890" s="10">
        <v>42599</v>
      </c>
      <c r="E890" t="s">
        <v>18</v>
      </c>
      <c r="F890">
        <v>4</v>
      </c>
      <c r="G890" s="1">
        <v>16343.800000000001</v>
      </c>
      <c r="H890" s="1">
        <v>817.19</v>
      </c>
      <c r="I890" s="1">
        <v>1307.5040000000001</v>
      </c>
      <c r="J890" s="1">
        <v>2451.5700000000002</v>
      </c>
      <c r="K890" s="1">
        <v>5066.5780000000004</v>
      </c>
      <c r="L890" s="1">
        <v>4412.8260000000009</v>
      </c>
      <c r="M890" s="1">
        <f>SUM(Sueldos[[#This Row],[Salario Base]:[Bono General]])</f>
        <v>30399.468000000004</v>
      </c>
      <c r="N890" s="1">
        <f>SUMPRODUCT(Sueldos[[#This Row],[Salario Base]:[Bono General]]*Porcentajes[])</f>
        <v>1175.11922</v>
      </c>
      <c r="O890" s="1">
        <f>Sueldos[[#This Row],[Aumento Mexicano]]*2</f>
        <v>2350.2384400000001</v>
      </c>
      <c r="P890" s="1">
        <f>IF(Sueldos[[#This Row],[Calificación]]&gt;=4,Sueldos[[#This Row],[Aumento Mexicano]]*2,0)</f>
        <v>2350.2384400000001</v>
      </c>
      <c r="Q890" s="1">
        <f>Sueldos[[#This Row],[Sueldo total]]*3</f>
        <v>91198.40400000001</v>
      </c>
      <c r="R890" s="9">
        <f>(43102-Sueldos[[#This Row],[Fecha de Contratación]])/365</f>
        <v>1.3780821917808219</v>
      </c>
      <c r="S890" s="1">
        <f>Sueldos[[#This Row],[Sueldo total]]/30</f>
        <v>1013.3156000000001</v>
      </c>
      <c r="T890" s="1">
        <f>Sueldos[[#This Row],[Salario diario]]*20*Sueldos[[#This Row],[dias del año]]</f>
        <v>27928.643660273974</v>
      </c>
      <c r="U890" s="1">
        <f>Sueldos[[#This Row],[3 meses de sueldo]]+Sueldos[[#This Row],[20 dias por año]]</f>
        <v>119127.04766027398</v>
      </c>
    </row>
    <row r="891" spans="1:21" x14ac:dyDescent="0.3">
      <c r="A891" t="s">
        <v>1678</v>
      </c>
      <c r="B891" t="s">
        <v>883</v>
      </c>
      <c r="C891" t="s">
        <v>129</v>
      </c>
      <c r="D891" s="10">
        <v>42206</v>
      </c>
      <c r="E891" t="s">
        <v>27</v>
      </c>
      <c r="F891">
        <v>2</v>
      </c>
      <c r="G891" s="1">
        <v>19696.5</v>
      </c>
      <c r="H891" s="1">
        <v>1969.65</v>
      </c>
      <c r="I891" s="1">
        <v>2166.6150000000002</v>
      </c>
      <c r="J891" s="1">
        <v>1181.79</v>
      </c>
      <c r="K891" s="1">
        <v>5318.0550000000003</v>
      </c>
      <c r="L891" s="1">
        <v>6499.8450000000003</v>
      </c>
      <c r="M891" s="1">
        <f>SUM(Sueldos[[#This Row],[Salario Base]:[Bono General]])</f>
        <v>36832.455000000002</v>
      </c>
      <c r="N891" s="1">
        <f>SUMPRODUCT(Sueldos[[#This Row],[Salario Base]:[Bono General]]*Porcentajes[])</f>
        <v>1469.3588999999999</v>
      </c>
      <c r="O891" s="1">
        <f>Sueldos[[#This Row],[Aumento Mexicano]]*2</f>
        <v>2938.7177999999999</v>
      </c>
      <c r="P891" s="1">
        <f>IF(Sueldos[[#This Row],[Calificación]]&gt;=4,Sueldos[[#This Row],[Aumento Mexicano]]*2,0)</f>
        <v>0</v>
      </c>
      <c r="Q891" s="1">
        <f>Sueldos[[#This Row],[Sueldo total]]*3</f>
        <v>110497.36500000001</v>
      </c>
      <c r="R891" s="9">
        <f>(43102-Sueldos[[#This Row],[Fecha de Contratación]])/365</f>
        <v>2.4547945205479453</v>
      </c>
      <c r="S891" s="1">
        <f>Sueldos[[#This Row],[Sueldo total]]/30</f>
        <v>1227.7485000000001</v>
      </c>
      <c r="T891" s="1">
        <f>Sueldos[[#This Row],[Salario diario]]*20*Sueldos[[#This Row],[dias del año]]</f>
        <v>60277.405808219184</v>
      </c>
      <c r="U891" s="1">
        <f>Sueldos[[#This Row],[3 meses de sueldo]]+Sueldos[[#This Row],[20 dias por año]]</f>
        <v>170774.77080821918</v>
      </c>
    </row>
    <row r="892" spans="1:21" x14ac:dyDescent="0.3">
      <c r="A892" t="s">
        <v>401</v>
      </c>
      <c r="B892" t="s">
        <v>895</v>
      </c>
      <c r="C892" t="s">
        <v>186</v>
      </c>
      <c r="D892" s="10">
        <v>41297</v>
      </c>
      <c r="E892" t="s">
        <v>18</v>
      </c>
      <c r="F892">
        <v>2</v>
      </c>
      <c r="G892" s="1">
        <v>8608.5</v>
      </c>
      <c r="H892" s="1">
        <v>860.85</v>
      </c>
      <c r="I892" s="1">
        <v>774.76499999999999</v>
      </c>
      <c r="J892" s="1">
        <v>860.85</v>
      </c>
      <c r="K892" s="1">
        <v>2152.125</v>
      </c>
      <c r="L892" s="1">
        <v>2238.21</v>
      </c>
      <c r="M892" s="1">
        <f>SUM(Sueldos[[#This Row],[Salario Base]:[Bono General]])</f>
        <v>15495.3</v>
      </c>
      <c r="N892" s="1">
        <f>SUMPRODUCT(Sueldos[[#This Row],[Salario Base]:[Bono General]]*Porcentajes[])</f>
        <v>605.17755000000011</v>
      </c>
      <c r="O892" s="1">
        <f>Sueldos[[#This Row],[Aumento Mexicano]]*2</f>
        <v>1210.3551000000002</v>
      </c>
      <c r="P892" s="1">
        <f>IF(Sueldos[[#This Row],[Calificación]]&gt;=4,Sueldos[[#This Row],[Aumento Mexicano]]*2,0)</f>
        <v>0</v>
      </c>
      <c r="Q892" s="1">
        <f>Sueldos[[#This Row],[Sueldo total]]*3</f>
        <v>46485.899999999994</v>
      </c>
      <c r="R892" s="9">
        <f>(43102-Sueldos[[#This Row],[Fecha de Contratación]])/365</f>
        <v>4.9452054794520546</v>
      </c>
      <c r="S892" s="1">
        <f>Sueldos[[#This Row],[Sueldo total]]/30</f>
        <v>516.51</v>
      </c>
      <c r="T892" s="1">
        <f>Sueldos[[#This Row],[Salario diario]]*20*Sueldos[[#This Row],[dias del año]]</f>
        <v>51084.961643835617</v>
      </c>
      <c r="U892" s="1">
        <f>Sueldos[[#This Row],[3 meses de sueldo]]+Sueldos[[#This Row],[20 dias por año]]</f>
        <v>97570.861643835611</v>
      </c>
    </row>
    <row r="893" spans="1:21" x14ac:dyDescent="0.3">
      <c r="A893" t="s">
        <v>1423</v>
      </c>
      <c r="B893" t="s">
        <v>880</v>
      </c>
      <c r="C893" t="s">
        <v>260</v>
      </c>
      <c r="D893" s="10">
        <v>42274</v>
      </c>
      <c r="E893" t="s">
        <v>15</v>
      </c>
      <c r="F893">
        <v>5</v>
      </c>
      <c r="G893" s="1">
        <v>41032.5</v>
      </c>
      <c r="H893" s="1">
        <v>4103.25</v>
      </c>
      <c r="I893" s="1">
        <v>820.65</v>
      </c>
      <c r="J893" s="1">
        <v>1230.9749999999999</v>
      </c>
      <c r="K893" s="1">
        <v>13951.050000000001</v>
      </c>
      <c r="L893" s="1">
        <v>10668.45</v>
      </c>
      <c r="M893" s="1">
        <f>SUM(Sueldos[[#This Row],[Salario Base]:[Bono General]])</f>
        <v>71806.875</v>
      </c>
      <c r="N893" s="1">
        <f>SUMPRODUCT(Sueldos[[#This Row],[Salario Base]:[Bono General]]*Porcentajes[])</f>
        <v>2736.8677499999999</v>
      </c>
      <c r="O893" s="1">
        <f>Sueldos[[#This Row],[Aumento Mexicano]]*2</f>
        <v>5473.7354999999998</v>
      </c>
      <c r="P893" s="1">
        <f>IF(Sueldos[[#This Row],[Calificación]]&gt;=4,Sueldos[[#This Row],[Aumento Mexicano]]*2,0)</f>
        <v>5473.7354999999998</v>
      </c>
      <c r="Q893" s="1">
        <f>Sueldos[[#This Row],[Sueldo total]]*3</f>
        <v>215420.625</v>
      </c>
      <c r="R893" s="9">
        <f>(43102-Sueldos[[#This Row],[Fecha de Contratación]])/365</f>
        <v>2.2684931506849315</v>
      </c>
      <c r="S893" s="1">
        <f>Sueldos[[#This Row],[Sueldo total]]/30</f>
        <v>2393.5625</v>
      </c>
      <c r="T893" s="1">
        <f>Sueldos[[#This Row],[Salario diario]]*20*Sueldos[[#This Row],[dias del año]]</f>
        <v>108595.60273972603</v>
      </c>
      <c r="U893" s="1">
        <f>Sueldos[[#This Row],[3 meses de sueldo]]+Sueldos[[#This Row],[20 dias por año]]</f>
        <v>324016.22773972602</v>
      </c>
    </row>
    <row r="894" spans="1:21" x14ac:dyDescent="0.3">
      <c r="A894" t="s">
        <v>1679</v>
      </c>
      <c r="B894" t="s">
        <v>880</v>
      </c>
      <c r="C894" t="s">
        <v>40</v>
      </c>
      <c r="D894" s="10">
        <v>40901</v>
      </c>
      <c r="E894" t="s">
        <v>18</v>
      </c>
      <c r="F894">
        <v>4</v>
      </c>
      <c r="G894" s="1">
        <v>9147.6</v>
      </c>
      <c r="H894" s="1">
        <v>640.33200000000011</v>
      </c>
      <c r="I894" s="1">
        <v>91.475999999999999</v>
      </c>
      <c r="J894" s="1">
        <v>1189.1880000000001</v>
      </c>
      <c r="K894" s="1">
        <v>2835.7560000000003</v>
      </c>
      <c r="L894" s="1">
        <v>3659.0400000000004</v>
      </c>
      <c r="M894" s="1">
        <f>SUM(Sueldos[[#This Row],[Salario Base]:[Bono General]])</f>
        <v>17563.392000000003</v>
      </c>
      <c r="N894" s="1">
        <f>SUMPRODUCT(Sueldos[[#This Row],[Salario Base]:[Bono General]]*Porcentajes[])</f>
        <v>717.17183999999997</v>
      </c>
      <c r="O894" s="1">
        <f>Sueldos[[#This Row],[Aumento Mexicano]]*2</f>
        <v>1434.3436799999999</v>
      </c>
      <c r="P894" s="1">
        <f>IF(Sueldos[[#This Row],[Calificación]]&gt;=4,Sueldos[[#This Row],[Aumento Mexicano]]*2,0)</f>
        <v>1434.3436799999999</v>
      </c>
      <c r="Q894" s="1">
        <f>Sueldos[[#This Row],[Sueldo total]]*3</f>
        <v>52690.176000000007</v>
      </c>
      <c r="R894" s="9">
        <f>(43102-Sueldos[[#This Row],[Fecha de Contratación]])/365</f>
        <v>6.0301369863013701</v>
      </c>
      <c r="S894" s="1">
        <f>Sueldos[[#This Row],[Sueldo total]]/30</f>
        <v>585.44640000000015</v>
      </c>
      <c r="T894" s="1">
        <f>Sueldos[[#This Row],[Salario diario]]*20*Sueldos[[#This Row],[dias del año]]</f>
        <v>70606.439802739755</v>
      </c>
      <c r="U894" s="1">
        <f>Sueldos[[#This Row],[3 meses de sueldo]]+Sueldos[[#This Row],[20 dias por año]]</f>
        <v>123296.61580273976</v>
      </c>
    </row>
    <row r="895" spans="1:21" x14ac:dyDescent="0.3">
      <c r="A895" t="s">
        <v>1680</v>
      </c>
      <c r="B895" t="s">
        <v>909</v>
      </c>
      <c r="C895" t="s">
        <v>75</v>
      </c>
      <c r="D895" s="10">
        <v>42571</v>
      </c>
      <c r="E895" t="s">
        <v>18</v>
      </c>
      <c r="F895">
        <v>2</v>
      </c>
      <c r="G895" s="1">
        <v>11301.300000000001</v>
      </c>
      <c r="H895" s="1">
        <v>1130.1300000000001</v>
      </c>
      <c r="I895" s="1">
        <v>1582.1820000000002</v>
      </c>
      <c r="J895" s="1">
        <v>1582.1820000000002</v>
      </c>
      <c r="K895" s="1">
        <v>4068.4680000000003</v>
      </c>
      <c r="L895" s="1">
        <v>3051.3510000000006</v>
      </c>
      <c r="M895" s="1">
        <f>SUM(Sueldos[[#This Row],[Salario Base]:[Bono General]])</f>
        <v>22715.613000000005</v>
      </c>
      <c r="N895" s="1">
        <f>SUMPRODUCT(Sueldos[[#This Row],[Salario Base]:[Bono General]]*Porcentajes[])</f>
        <v>884.89179000000013</v>
      </c>
      <c r="O895" s="1">
        <f>Sueldos[[#This Row],[Aumento Mexicano]]*2</f>
        <v>1769.7835800000003</v>
      </c>
      <c r="P895" s="1">
        <f>IF(Sueldos[[#This Row],[Calificación]]&gt;=4,Sueldos[[#This Row],[Aumento Mexicano]]*2,0)</f>
        <v>0</v>
      </c>
      <c r="Q895" s="1">
        <f>Sueldos[[#This Row],[Sueldo total]]*3</f>
        <v>68146.839000000007</v>
      </c>
      <c r="R895" s="9">
        <f>(43102-Sueldos[[#This Row],[Fecha de Contratación]])/365</f>
        <v>1.4547945205479451</v>
      </c>
      <c r="S895" s="1">
        <f>Sueldos[[#This Row],[Sueldo total]]/30</f>
        <v>757.18710000000021</v>
      </c>
      <c r="T895" s="1">
        <f>Sueldos[[#This Row],[Salario diario]]*20*Sueldos[[#This Row],[dias del año]]</f>
        <v>22031.032882191786</v>
      </c>
      <c r="U895" s="1">
        <f>Sueldos[[#This Row],[3 meses de sueldo]]+Sueldos[[#This Row],[20 dias por año]]</f>
        <v>90177.871882191801</v>
      </c>
    </row>
    <row r="896" spans="1:21" x14ac:dyDescent="0.3">
      <c r="A896" t="s">
        <v>1681</v>
      </c>
      <c r="B896" t="s">
        <v>883</v>
      </c>
      <c r="C896" t="s">
        <v>71</v>
      </c>
      <c r="D896" s="10">
        <v>42359</v>
      </c>
      <c r="E896" t="s">
        <v>18</v>
      </c>
      <c r="F896">
        <v>2</v>
      </c>
      <c r="G896" s="1">
        <v>8242.2000000000007</v>
      </c>
      <c r="H896" s="1">
        <v>576.95400000000006</v>
      </c>
      <c r="I896" s="1">
        <v>82.422000000000011</v>
      </c>
      <c r="J896" s="1">
        <v>82.422000000000011</v>
      </c>
      <c r="K896" s="1">
        <v>2472.6600000000003</v>
      </c>
      <c r="L896" s="1">
        <v>2967.192</v>
      </c>
      <c r="M896" s="1">
        <f>SUM(Sueldos[[#This Row],[Salario Base]:[Bono General]])</f>
        <v>14423.850000000002</v>
      </c>
      <c r="N896" s="1">
        <f>SUMPRODUCT(Sueldos[[#This Row],[Salario Base]:[Bono General]]*Porcentajes[])</f>
        <v>571.18446000000006</v>
      </c>
      <c r="O896" s="1">
        <f>Sueldos[[#This Row],[Aumento Mexicano]]*2</f>
        <v>1142.3689200000001</v>
      </c>
      <c r="P896" s="1">
        <f>IF(Sueldos[[#This Row],[Calificación]]&gt;=4,Sueldos[[#This Row],[Aumento Mexicano]]*2,0)</f>
        <v>0</v>
      </c>
      <c r="Q896" s="1">
        <f>Sueldos[[#This Row],[Sueldo total]]*3</f>
        <v>43271.55</v>
      </c>
      <c r="R896" s="9">
        <f>(43102-Sueldos[[#This Row],[Fecha de Contratación]])/365</f>
        <v>2.0356164383561643</v>
      </c>
      <c r="S896" s="1">
        <f>Sueldos[[#This Row],[Sueldo total]]/30</f>
        <v>480.79500000000007</v>
      </c>
      <c r="T896" s="1">
        <f>Sueldos[[#This Row],[Salario diario]]*20*Sueldos[[#This Row],[dias del año]]</f>
        <v>19574.284109589044</v>
      </c>
      <c r="U896" s="1">
        <f>Sueldos[[#This Row],[3 meses de sueldo]]+Sueldos[[#This Row],[20 dias por año]]</f>
        <v>62845.83410958905</v>
      </c>
    </row>
    <row r="897" spans="1:21" x14ac:dyDescent="0.3">
      <c r="A897" t="s">
        <v>355</v>
      </c>
      <c r="B897" t="s">
        <v>880</v>
      </c>
      <c r="C897" t="s">
        <v>157</v>
      </c>
      <c r="D897" s="10">
        <v>41955</v>
      </c>
      <c r="E897" t="s">
        <v>18</v>
      </c>
      <c r="F897">
        <v>5</v>
      </c>
      <c r="G897" s="1">
        <v>16511.25</v>
      </c>
      <c r="H897" s="1">
        <v>1320.9</v>
      </c>
      <c r="I897" s="1">
        <v>1651.125</v>
      </c>
      <c r="J897" s="1">
        <v>495.33749999999998</v>
      </c>
      <c r="K897" s="1">
        <v>5613.8250000000007</v>
      </c>
      <c r="L897" s="1">
        <v>5944.05</v>
      </c>
      <c r="M897" s="1">
        <f>SUM(Sueldos[[#This Row],[Salario Base]:[Bono General]])</f>
        <v>31536.487500000003</v>
      </c>
      <c r="N897" s="1">
        <f>SUMPRODUCT(Sueldos[[#This Row],[Salario Base]:[Bono General]]*Porcentajes[])</f>
        <v>1249.901625</v>
      </c>
      <c r="O897" s="1">
        <f>Sueldos[[#This Row],[Aumento Mexicano]]*2</f>
        <v>2499.8032499999999</v>
      </c>
      <c r="P897" s="1">
        <f>IF(Sueldos[[#This Row],[Calificación]]&gt;=4,Sueldos[[#This Row],[Aumento Mexicano]]*2,0)</f>
        <v>2499.8032499999999</v>
      </c>
      <c r="Q897" s="1">
        <f>Sueldos[[#This Row],[Sueldo total]]*3</f>
        <v>94609.462500000009</v>
      </c>
      <c r="R897" s="9">
        <f>(43102-Sueldos[[#This Row],[Fecha de Contratación]])/365</f>
        <v>3.1424657534246574</v>
      </c>
      <c r="S897" s="1">
        <f>Sueldos[[#This Row],[Sueldo total]]/30</f>
        <v>1051.2162500000002</v>
      </c>
      <c r="T897" s="1">
        <f>Sueldos[[#This Row],[Salario diario]]*20*Sueldos[[#This Row],[dias del año]]</f>
        <v>66068.221301369878</v>
      </c>
      <c r="U897" s="1">
        <f>Sueldos[[#This Row],[3 meses de sueldo]]+Sueldos[[#This Row],[20 dias por año]]</f>
        <v>160677.68380136989</v>
      </c>
    </row>
    <row r="898" spans="1:21" x14ac:dyDescent="0.3">
      <c r="A898" t="s">
        <v>1682</v>
      </c>
      <c r="B898" t="s">
        <v>883</v>
      </c>
      <c r="C898" t="s">
        <v>73</v>
      </c>
      <c r="D898" s="10">
        <v>40621</v>
      </c>
      <c r="E898" t="s">
        <v>18</v>
      </c>
      <c r="F898">
        <v>3</v>
      </c>
      <c r="G898" s="1">
        <v>12679</v>
      </c>
      <c r="H898" s="1">
        <v>887.53000000000009</v>
      </c>
      <c r="I898" s="1">
        <v>380.37</v>
      </c>
      <c r="J898" s="1">
        <v>126.79</v>
      </c>
      <c r="K898" s="1">
        <v>4184.0700000000006</v>
      </c>
      <c r="L898" s="1">
        <v>4310.8600000000006</v>
      </c>
      <c r="M898" s="1">
        <f>SUM(Sueldos[[#This Row],[Salario Base]:[Bono General]])</f>
        <v>22568.620000000003</v>
      </c>
      <c r="N898" s="1">
        <f>SUMPRODUCT(Sueldos[[#This Row],[Salario Base]:[Bono General]]*Porcentajes[])</f>
        <v>882.4584000000001</v>
      </c>
      <c r="O898" s="1">
        <f>Sueldos[[#This Row],[Aumento Mexicano]]*2</f>
        <v>1764.9168000000002</v>
      </c>
      <c r="P898" s="1">
        <f>IF(Sueldos[[#This Row],[Calificación]]&gt;=4,Sueldos[[#This Row],[Aumento Mexicano]]*2,0)</f>
        <v>0</v>
      </c>
      <c r="Q898" s="1">
        <f>Sueldos[[#This Row],[Sueldo total]]*3</f>
        <v>67705.860000000015</v>
      </c>
      <c r="R898" s="9">
        <f>(43102-Sueldos[[#This Row],[Fecha de Contratación]])/365</f>
        <v>6.7972602739726025</v>
      </c>
      <c r="S898" s="1">
        <f>Sueldos[[#This Row],[Sueldo total]]/30</f>
        <v>752.28733333333344</v>
      </c>
      <c r="T898" s="1">
        <f>Sueldos[[#This Row],[Salario diario]]*20*Sueldos[[#This Row],[dias del año]]</f>
        <v>102269.85610958906</v>
      </c>
      <c r="U898" s="1">
        <f>Sueldos[[#This Row],[3 meses de sueldo]]+Sueldos[[#This Row],[20 dias por año]]</f>
        <v>169975.71610958909</v>
      </c>
    </row>
    <row r="899" spans="1:21" x14ac:dyDescent="0.3">
      <c r="A899" t="s">
        <v>1683</v>
      </c>
      <c r="B899" t="s">
        <v>883</v>
      </c>
      <c r="C899" t="s">
        <v>237</v>
      </c>
      <c r="D899" s="10">
        <v>41699</v>
      </c>
      <c r="E899" t="s">
        <v>18</v>
      </c>
      <c r="F899">
        <v>3</v>
      </c>
      <c r="G899" s="1">
        <v>11941</v>
      </c>
      <c r="H899" s="1">
        <v>1074.69</v>
      </c>
      <c r="I899" s="1">
        <v>1432.9199999999998</v>
      </c>
      <c r="J899" s="1">
        <v>955.28</v>
      </c>
      <c r="K899" s="1">
        <v>3701.71</v>
      </c>
      <c r="L899" s="1">
        <v>3582.2999999999997</v>
      </c>
      <c r="M899" s="1">
        <f>SUM(Sueldos[[#This Row],[Salario Base]:[Bono General]])</f>
        <v>22687.9</v>
      </c>
      <c r="N899" s="1">
        <f>SUMPRODUCT(Sueldos[[#This Row],[Salario Base]:[Bono General]]*Porcentajes[])</f>
        <v>889.60449999999992</v>
      </c>
      <c r="O899" s="1">
        <f>Sueldos[[#This Row],[Aumento Mexicano]]*2</f>
        <v>1779.2089999999998</v>
      </c>
      <c r="P899" s="1">
        <f>IF(Sueldos[[#This Row],[Calificación]]&gt;=4,Sueldos[[#This Row],[Aumento Mexicano]]*2,0)</f>
        <v>0</v>
      </c>
      <c r="Q899" s="1">
        <f>Sueldos[[#This Row],[Sueldo total]]*3</f>
        <v>68063.700000000012</v>
      </c>
      <c r="R899" s="9">
        <f>(43102-Sueldos[[#This Row],[Fecha de Contratación]])/365</f>
        <v>3.8438356164383563</v>
      </c>
      <c r="S899" s="1">
        <f>Sueldos[[#This Row],[Sueldo total]]/30</f>
        <v>756.26333333333343</v>
      </c>
      <c r="T899" s="1">
        <f>Sueldos[[#This Row],[Salario diario]]*20*Sueldos[[#This Row],[dias del año]]</f>
        <v>58139.038721461191</v>
      </c>
      <c r="U899" s="1">
        <f>Sueldos[[#This Row],[3 meses de sueldo]]+Sueldos[[#This Row],[20 dias por año]]</f>
        <v>126202.73872146121</v>
      </c>
    </row>
    <row r="900" spans="1:21" x14ac:dyDescent="0.3">
      <c r="A900" t="s">
        <v>1684</v>
      </c>
      <c r="B900" t="s">
        <v>883</v>
      </c>
      <c r="C900" t="s">
        <v>605</v>
      </c>
      <c r="D900" s="10">
        <v>42732</v>
      </c>
      <c r="E900" t="s">
        <v>27</v>
      </c>
      <c r="F900">
        <v>2</v>
      </c>
      <c r="G900" s="1">
        <v>15970.5</v>
      </c>
      <c r="H900" s="1">
        <v>798.52500000000009</v>
      </c>
      <c r="I900" s="1">
        <v>1756.7550000000001</v>
      </c>
      <c r="J900" s="1">
        <v>1437.345</v>
      </c>
      <c r="K900" s="1">
        <v>4312.0349999999999</v>
      </c>
      <c r="L900" s="1">
        <v>4791.1499999999996</v>
      </c>
      <c r="M900" s="1">
        <f>SUM(Sueldos[[#This Row],[Salario Base]:[Bono General]])</f>
        <v>29066.310000000005</v>
      </c>
      <c r="N900" s="1">
        <f>SUMPRODUCT(Sueldos[[#This Row],[Salario Base]:[Bono General]]*Porcentajes[])</f>
        <v>1133.9055000000001</v>
      </c>
      <c r="O900" s="1">
        <f>Sueldos[[#This Row],[Aumento Mexicano]]*2</f>
        <v>2267.8110000000001</v>
      </c>
      <c r="P900" s="1">
        <f>IF(Sueldos[[#This Row],[Calificación]]&gt;=4,Sueldos[[#This Row],[Aumento Mexicano]]*2,0)</f>
        <v>0</v>
      </c>
      <c r="Q900" s="1">
        <f>Sueldos[[#This Row],[Sueldo total]]*3</f>
        <v>87198.930000000022</v>
      </c>
      <c r="R900" s="9">
        <f>(43102-Sueldos[[#This Row],[Fecha de Contratación]])/365</f>
        <v>1.0136986301369864</v>
      </c>
      <c r="S900" s="1">
        <f>Sueldos[[#This Row],[Sueldo total]]/30</f>
        <v>968.87700000000018</v>
      </c>
      <c r="T900" s="1">
        <f>Sueldos[[#This Row],[Salario diario]]*20*Sueldos[[#This Row],[dias del año]]</f>
        <v>19642.985753424662</v>
      </c>
      <c r="U900" s="1">
        <f>Sueldos[[#This Row],[3 meses de sueldo]]+Sueldos[[#This Row],[20 dias por año]]</f>
        <v>106841.91575342469</v>
      </c>
    </row>
    <row r="901" spans="1:21" x14ac:dyDescent="0.3">
      <c r="A901" t="s">
        <v>1685</v>
      </c>
      <c r="B901" t="s">
        <v>880</v>
      </c>
      <c r="C901" t="s">
        <v>140</v>
      </c>
      <c r="D901" s="10">
        <v>41069</v>
      </c>
      <c r="E901" t="s">
        <v>27</v>
      </c>
      <c r="F901">
        <v>5</v>
      </c>
      <c r="G901" s="1">
        <v>19262.5</v>
      </c>
      <c r="H901" s="1">
        <v>1155.75</v>
      </c>
      <c r="I901" s="1">
        <v>2889.375</v>
      </c>
      <c r="J901" s="1">
        <v>770.5</v>
      </c>
      <c r="K901" s="1">
        <v>6741.875</v>
      </c>
      <c r="L901" s="1">
        <v>5008.25</v>
      </c>
      <c r="M901" s="1">
        <f>SUM(Sueldos[[#This Row],[Salario Base]:[Bono General]])</f>
        <v>35828.25</v>
      </c>
      <c r="N901" s="1">
        <f>SUMPRODUCT(Sueldos[[#This Row],[Salario Base]:[Bono General]]*Porcentajes[])</f>
        <v>1354.1537500000002</v>
      </c>
      <c r="O901" s="1">
        <f>Sueldos[[#This Row],[Aumento Mexicano]]*2</f>
        <v>2708.3075000000003</v>
      </c>
      <c r="P901" s="1">
        <f>IF(Sueldos[[#This Row],[Calificación]]&gt;=4,Sueldos[[#This Row],[Aumento Mexicano]]*2,0)</f>
        <v>2708.3075000000003</v>
      </c>
      <c r="Q901" s="1">
        <f>Sueldos[[#This Row],[Sueldo total]]*3</f>
        <v>107484.75</v>
      </c>
      <c r="R901" s="9">
        <f>(43102-Sueldos[[#This Row],[Fecha de Contratación]])/365</f>
        <v>5.5698630136986305</v>
      </c>
      <c r="S901" s="1">
        <f>Sueldos[[#This Row],[Sueldo total]]/30</f>
        <v>1194.2750000000001</v>
      </c>
      <c r="T901" s="1">
        <f>Sueldos[[#This Row],[Salario diario]]*20*Sueldos[[#This Row],[dias del año]]</f>
        <v>133038.96301369864</v>
      </c>
      <c r="U901" s="1">
        <f>Sueldos[[#This Row],[3 meses de sueldo]]+Sueldos[[#This Row],[20 dias por año]]</f>
        <v>240523.71301369864</v>
      </c>
    </row>
    <row r="902" spans="1:21" x14ac:dyDescent="0.3">
      <c r="A902" t="s">
        <v>769</v>
      </c>
      <c r="B902" t="s">
        <v>940</v>
      </c>
      <c r="C902" t="s">
        <v>135</v>
      </c>
      <c r="D902" s="10">
        <v>42503</v>
      </c>
      <c r="E902" t="s">
        <v>18</v>
      </c>
      <c r="F902">
        <v>3</v>
      </c>
      <c r="G902" s="1">
        <v>8735</v>
      </c>
      <c r="H902" s="1">
        <v>698.80000000000007</v>
      </c>
      <c r="I902" s="1">
        <v>1310.25</v>
      </c>
      <c r="J902" s="1">
        <v>262.05</v>
      </c>
      <c r="K902" s="1">
        <v>2533.1499999999996</v>
      </c>
      <c r="L902" s="1">
        <v>2795.2000000000003</v>
      </c>
      <c r="M902" s="1">
        <f>SUM(Sueldos[[#This Row],[Salario Base]:[Bono General]])</f>
        <v>16334.449999999999</v>
      </c>
      <c r="N902" s="1">
        <f>SUMPRODUCT(Sueldos[[#This Row],[Salario Base]:[Bono General]]*Porcentajes[])</f>
        <v>641.14900000000011</v>
      </c>
      <c r="O902" s="1">
        <f>Sueldos[[#This Row],[Aumento Mexicano]]*2</f>
        <v>1282.2980000000002</v>
      </c>
      <c r="P902" s="1">
        <f>IF(Sueldos[[#This Row],[Calificación]]&gt;=4,Sueldos[[#This Row],[Aumento Mexicano]]*2,0)</f>
        <v>0</v>
      </c>
      <c r="Q902" s="1">
        <f>Sueldos[[#This Row],[Sueldo total]]*3</f>
        <v>49003.35</v>
      </c>
      <c r="R902" s="9">
        <f>(43102-Sueldos[[#This Row],[Fecha de Contratación]])/365</f>
        <v>1.6410958904109589</v>
      </c>
      <c r="S902" s="1">
        <f>Sueldos[[#This Row],[Sueldo total]]/30</f>
        <v>544.48166666666668</v>
      </c>
      <c r="T902" s="1">
        <f>Sueldos[[#This Row],[Salario diario]]*20*Sueldos[[#This Row],[dias del año]]</f>
        <v>17870.932511415525</v>
      </c>
      <c r="U902" s="1">
        <f>Sueldos[[#This Row],[3 meses de sueldo]]+Sueldos[[#This Row],[20 dias por año]]</f>
        <v>66874.282511415528</v>
      </c>
    </row>
    <row r="903" spans="1:21" x14ac:dyDescent="0.3">
      <c r="A903" t="s">
        <v>1686</v>
      </c>
      <c r="B903" t="s">
        <v>898</v>
      </c>
      <c r="C903" t="s">
        <v>86</v>
      </c>
      <c r="D903" s="10">
        <v>42195</v>
      </c>
      <c r="E903" t="s">
        <v>18</v>
      </c>
      <c r="F903">
        <v>3</v>
      </c>
      <c r="G903" s="1">
        <v>12186</v>
      </c>
      <c r="H903" s="1">
        <v>853.0200000000001</v>
      </c>
      <c r="I903" s="1">
        <v>1096.74</v>
      </c>
      <c r="J903" s="1">
        <v>1827.8999999999999</v>
      </c>
      <c r="K903" s="1">
        <v>3046.5</v>
      </c>
      <c r="L903" s="1">
        <v>3777.66</v>
      </c>
      <c r="M903" s="1">
        <f>SUM(Sueldos[[#This Row],[Salario Base]:[Bono General]])</f>
        <v>22787.82</v>
      </c>
      <c r="N903" s="1">
        <f>SUMPRODUCT(Sueldos[[#This Row],[Salario Base]:[Bono General]]*Porcentajes[])</f>
        <v>907.85699999999997</v>
      </c>
      <c r="O903" s="1">
        <f>Sueldos[[#This Row],[Aumento Mexicano]]*2</f>
        <v>1815.7139999999999</v>
      </c>
      <c r="P903" s="1">
        <f>IF(Sueldos[[#This Row],[Calificación]]&gt;=4,Sueldos[[#This Row],[Aumento Mexicano]]*2,0)</f>
        <v>0</v>
      </c>
      <c r="Q903" s="1">
        <f>Sueldos[[#This Row],[Sueldo total]]*3</f>
        <v>68363.459999999992</v>
      </c>
      <c r="R903" s="9">
        <f>(43102-Sueldos[[#This Row],[Fecha de Contratación]])/365</f>
        <v>2.484931506849315</v>
      </c>
      <c r="S903" s="1">
        <f>Sueldos[[#This Row],[Sueldo total]]/30</f>
        <v>759.59399999999994</v>
      </c>
      <c r="T903" s="1">
        <f>Sueldos[[#This Row],[Salario diario]]*20*Sueldos[[#This Row],[dias del año]]</f>
        <v>37750.781260273972</v>
      </c>
      <c r="U903" s="1">
        <f>Sueldos[[#This Row],[3 meses de sueldo]]+Sueldos[[#This Row],[20 dias por año]]</f>
        <v>106114.24126027396</v>
      </c>
    </row>
    <row r="904" spans="1:21" x14ac:dyDescent="0.3">
      <c r="A904" t="s">
        <v>1687</v>
      </c>
      <c r="B904" t="s">
        <v>1087</v>
      </c>
      <c r="C904" t="s">
        <v>57</v>
      </c>
      <c r="D904" s="10">
        <v>42359</v>
      </c>
      <c r="E904" t="s">
        <v>53</v>
      </c>
      <c r="F904">
        <v>3</v>
      </c>
      <c r="G904" s="1">
        <v>114966</v>
      </c>
      <c r="H904" s="1">
        <v>5748.3</v>
      </c>
      <c r="I904" s="1">
        <v>12646.26</v>
      </c>
      <c r="J904" s="1">
        <v>6897.96</v>
      </c>
      <c r="K904" s="1">
        <v>35639.46</v>
      </c>
      <c r="L904" s="1">
        <v>34489.799999999996</v>
      </c>
      <c r="M904" s="1">
        <f>SUM(Sueldos[[#This Row],[Salario Base]:[Bono General]])</f>
        <v>210387.77999999997</v>
      </c>
      <c r="N904" s="1">
        <f>SUMPRODUCT(Sueldos[[#This Row],[Salario Base]:[Bono General]]*Porcentajes[])</f>
        <v>8128.0962</v>
      </c>
      <c r="O904" s="1">
        <f>Sueldos[[#This Row],[Aumento Mexicano]]*2</f>
        <v>16256.1924</v>
      </c>
      <c r="P904" s="1">
        <f>IF(Sueldos[[#This Row],[Calificación]]&gt;=4,Sueldos[[#This Row],[Aumento Mexicano]]*2,0)</f>
        <v>0</v>
      </c>
      <c r="Q904" s="1">
        <f>Sueldos[[#This Row],[Sueldo total]]*3</f>
        <v>631163.33999999985</v>
      </c>
      <c r="R904" s="9">
        <f>(43102-Sueldos[[#This Row],[Fecha de Contratación]])/365</f>
        <v>2.0356164383561643</v>
      </c>
      <c r="S904" s="1">
        <f>Sueldos[[#This Row],[Sueldo total]]/30</f>
        <v>7012.9259999999986</v>
      </c>
      <c r="T904" s="1">
        <f>Sueldos[[#This Row],[Salario diario]]*20*Sueldos[[#This Row],[dias del año]]</f>
        <v>285512.54893150675</v>
      </c>
      <c r="U904" s="1">
        <f>Sueldos[[#This Row],[3 meses de sueldo]]+Sueldos[[#This Row],[20 dias por año]]</f>
        <v>916675.88893150655</v>
      </c>
    </row>
    <row r="905" spans="1:21" x14ac:dyDescent="0.3">
      <c r="A905" t="s">
        <v>1688</v>
      </c>
      <c r="B905" t="s">
        <v>880</v>
      </c>
      <c r="C905" t="s">
        <v>119</v>
      </c>
      <c r="D905" s="10">
        <v>41037</v>
      </c>
      <c r="E905" t="s">
        <v>18</v>
      </c>
      <c r="F905">
        <v>3</v>
      </c>
      <c r="G905" s="1">
        <v>12147</v>
      </c>
      <c r="H905" s="1">
        <v>1093.23</v>
      </c>
      <c r="I905" s="1">
        <v>1579.1100000000001</v>
      </c>
      <c r="J905" s="1">
        <v>1093.23</v>
      </c>
      <c r="K905" s="1">
        <v>3522.6299999999997</v>
      </c>
      <c r="L905" s="1">
        <v>3036.75</v>
      </c>
      <c r="M905" s="1">
        <f>SUM(Sueldos[[#This Row],[Salario Base]:[Bono General]])</f>
        <v>22471.95</v>
      </c>
      <c r="N905" s="1">
        <f>SUMPRODUCT(Sueldos[[#This Row],[Salario Base]:[Bono General]]*Porcentajes[])</f>
        <v>866.08109999999999</v>
      </c>
      <c r="O905" s="1">
        <f>Sueldos[[#This Row],[Aumento Mexicano]]*2</f>
        <v>1732.1622</v>
      </c>
      <c r="P905" s="1">
        <f>IF(Sueldos[[#This Row],[Calificación]]&gt;=4,Sueldos[[#This Row],[Aumento Mexicano]]*2,0)</f>
        <v>0</v>
      </c>
      <c r="Q905" s="1">
        <f>Sueldos[[#This Row],[Sueldo total]]*3</f>
        <v>67415.850000000006</v>
      </c>
      <c r="R905" s="9">
        <f>(43102-Sueldos[[#This Row],[Fecha de Contratación]])/365</f>
        <v>5.6575342465753424</v>
      </c>
      <c r="S905" s="1">
        <f>Sueldos[[#This Row],[Sueldo total]]/30</f>
        <v>749.06500000000005</v>
      </c>
      <c r="T905" s="1">
        <f>Sueldos[[#This Row],[Salario diario]]*20*Sueldos[[#This Row],[dias del año]]</f>
        <v>84757.217808219182</v>
      </c>
      <c r="U905" s="1">
        <f>Sueldos[[#This Row],[3 meses de sueldo]]+Sueldos[[#This Row],[20 dias por año]]</f>
        <v>152173.06780821917</v>
      </c>
    </row>
    <row r="906" spans="1:21" x14ac:dyDescent="0.3">
      <c r="A906" t="s">
        <v>1689</v>
      </c>
      <c r="B906" t="s">
        <v>926</v>
      </c>
      <c r="C906" t="s">
        <v>213</v>
      </c>
      <c r="D906" s="10">
        <v>42787</v>
      </c>
      <c r="E906" t="s">
        <v>27</v>
      </c>
      <c r="F906">
        <v>2</v>
      </c>
      <c r="G906" s="1">
        <v>17230.5</v>
      </c>
      <c r="H906" s="1">
        <v>1723.0500000000002</v>
      </c>
      <c r="I906" s="1">
        <v>861.52500000000009</v>
      </c>
      <c r="J906" s="1">
        <v>1206.1350000000002</v>
      </c>
      <c r="K906" s="1">
        <v>4479.93</v>
      </c>
      <c r="L906" s="1">
        <v>5513.76</v>
      </c>
      <c r="M906" s="1">
        <f>SUM(Sueldos[[#This Row],[Salario Base]:[Bono General]])</f>
        <v>31014.9</v>
      </c>
      <c r="N906" s="1">
        <f>SUMPRODUCT(Sueldos[[#This Row],[Salario Base]:[Bono General]]*Porcentajes[])</f>
        <v>1235.4268499999998</v>
      </c>
      <c r="O906" s="1">
        <f>Sueldos[[#This Row],[Aumento Mexicano]]*2</f>
        <v>2470.8536999999997</v>
      </c>
      <c r="P906" s="1">
        <f>IF(Sueldos[[#This Row],[Calificación]]&gt;=4,Sueldos[[#This Row],[Aumento Mexicano]]*2,0)</f>
        <v>0</v>
      </c>
      <c r="Q906" s="1">
        <f>Sueldos[[#This Row],[Sueldo total]]*3</f>
        <v>93044.700000000012</v>
      </c>
      <c r="R906" s="9">
        <f>(43102-Sueldos[[#This Row],[Fecha de Contratación]])/365</f>
        <v>0.86301369863013699</v>
      </c>
      <c r="S906" s="1">
        <f>Sueldos[[#This Row],[Sueldo total]]/30</f>
        <v>1033.8300000000002</v>
      </c>
      <c r="T906" s="1">
        <f>Sueldos[[#This Row],[Salario diario]]*20*Sueldos[[#This Row],[dias del año]]</f>
        <v>17844.189041095891</v>
      </c>
      <c r="U906" s="1">
        <f>Sueldos[[#This Row],[3 meses de sueldo]]+Sueldos[[#This Row],[20 dias por año]]</f>
        <v>110888.8890410959</v>
      </c>
    </row>
    <row r="907" spans="1:21" x14ac:dyDescent="0.3">
      <c r="A907" t="s">
        <v>1690</v>
      </c>
      <c r="B907" t="s">
        <v>880</v>
      </c>
      <c r="C907" t="s">
        <v>38</v>
      </c>
      <c r="D907" s="10">
        <v>42797</v>
      </c>
      <c r="E907" t="s">
        <v>27</v>
      </c>
      <c r="F907">
        <v>3</v>
      </c>
      <c r="G907" s="1">
        <v>18413</v>
      </c>
      <c r="H907" s="1">
        <v>920.65000000000009</v>
      </c>
      <c r="I907" s="1">
        <v>736.52</v>
      </c>
      <c r="J907" s="1">
        <v>368.26</v>
      </c>
      <c r="K907" s="1">
        <v>4787.38</v>
      </c>
      <c r="L907" s="1">
        <v>4787.38</v>
      </c>
      <c r="M907" s="1">
        <f>SUM(Sueldos[[#This Row],[Salario Base]:[Bono General]])</f>
        <v>30013.190000000002</v>
      </c>
      <c r="N907" s="1">
        <f>SUMPRODUCT(Sueldos[[#This Row],[Salario Base]:[Bono General]]*Porcentajes[])</f>
        <v>1134.2408</v>
      </c>
      <c r="O907" s="1">
        <f>Sueldos[[#This Row],[Aumento Mexicano]]*2</f>
        <v>2268.4816000000001</v>
      </c>
      <c r="P907" s="1">
        <f>IF(Sueldos[[#This Row],[Calificación]]&gt;=4,Sueldos[[#This Row],[Aumento Mexicano]]*2,0)</f>
        <v>0</v>
      </c>
      <c r="Q907" s="1">
        <f>Sueldos[[#This Row],[Sueldo total]]*3</f>
        <v>90039.57</v>
      </c>
      <c r="R907" s="9">
        <f>(43102-Sueldos[[#This Row],[Fecha de Contratación]])/365</f>
        <v>0.83561643835616439</v>
      </c>
      <c r="S907" s="1">
        <f>Sueldos[[#This Row],[Sueldo total]]/30</f>
        <v>1000.4396666666668</v>
      </c>
      <c r="T907" s="1">
        <f>Sueldos[[#This Row],[Salario diario]]*20*Sueldos[[#This Row],[dias del año]]</f>
        <v>16719.676621004568</v>
      </c>
      <c r="U907" s="1">
        <f>Sueldos[[#This Row],[3 meses de sueldo]]+Sueldos[[#This Row],[20 dias por año]]</f>
        <v>106759.24662100457</v>
      </c>
    </row>
    <row r="908" spans="1:21" x14ac:dyDescent="0.3">
      <c r="A908" t="s">
        <v>1361</v>
      </c>
      <c r="B908" t="s">
        <v>898</v>
      </c>
      <c r="C908" t="s">
        <v>330</v>
      </c>
      <c r="D908" s="10">
        <v>41291</v>
      </c>
      <c r="E908" t="s">
        <v>115</v>
      </c>
      <c r="F908">
        <v>4</v>
      </c>
      <c r="G908" s="1">
        <v>50141.3</v>
      </c>
      <c r="H908" s="1">
        <v>4011.3040000000005</v>
      </c>
      <c r="I908" s="1">
        <v>2507.0650000000005</v>
      </c>
      <c r="J908" s="1">
        <v>3509.8910000000005</v>
      </c>
      <c r="K908" s="1">
        <v>16045.216000000002</v>
      </c>
      <c r="L908" s="1">
        <v>18552.280999999999</v>
      </c>
      <c r="M908" s="1">
        <f>SUM(Sueldos[[#This Row],[Salario Base]:[Bono General]])</f>
        <v>94767.057000000015</v>
      </c>
      <c r="N908" s="1">
        <f>SUMPRODUCT(Sueldos[[#This Row],[Salario Base]:[Bono General]]*Porcentajes[])</f>
        <v>3800.71054</v>
      </c>
      <c r="O908" s="1">
        <f>Sueldos[[#This Row],[Aumento Mexicano]]*2</f>
        <v>7601.4210800000001</v>
      </c>
      <c r="P908" s="1">
        <f>IF(Sueldos[[#This Row],[Calificación]]&gt;=4,Sueldos[[#This Row],[Aumento Mexicano]]*2,0)</f>
        <v>7601.4210800000001</v>
      </c>
      <c r="Q908" s="1">
        <f>Sueldos[[#This Row],[Sueldo total]]*3</f>
        <v>284301.17100000003</v>
      </c>
      <c r="R908" s="9">
        <f>(43102-Sueldos[[#This Row],[Fecha de Contratación]])/365</f>
        <v>4.9616438356164387</v>
      </c>
      <c r="S908" s="1">
        <f>Sueldos[[#This Row],[Sueldo total]]/30</f>
        <v>3158.9019000000003</v>
      </c>
      <c r="T908" s="1">
        <f>Sueldos[[#This Row],[Salario diario]]*20*Sueldos[[#This Row],[dias del año]]</f>
        <v>313466.92278904119</v>
      </c>
      <c r="U908" s="1">
        <f>Sueldos[[#This Row],[3 meses de sueldo]]+Sueldos[[#This Row],[20 dias por año]]</f>
        <v>597768.09378904128</v>
      </c>
    </row>
    <row r="909" spans="1:21" x14ac:dyDescent="0.3">
      <c r="A909" t="s">
        <v>1691</v>
      </c>
      <c r="B909" t="s">
        <v>895</v>
      </c>
      <c r="C909" t="s">
        <v>330</v>
      </c>
      <c r="D909" s="10">
        <v>40620</v>
      </c>
      <c r="E909" t="s">
        <v>18</v>
      </c>
      <c r="F909">
        <v>5</v>
      </c>
      <c r="G909" s="1">
        <v>14203.75</v>
      </c>
      <c r="H909" s="1">
        <v>1136.3</v>
      </c>
      <c r="I909" s="1">
        <v>142.03749999999999</v>
      </c>
      <c r="J909" s="1">
        <v>994.26250000000005</v>
      </c>
      <c r="K909" s="1">
        <v>5113.3499999999995</v>
      </c>
      <c r="L909" s="1">
        <v>4829.2750000000005</v>
      </c>
      <c r="M909" s="1">
        <f>SUM(Sueldos[[#This Row],[Salario Base]:[Bono General]])</f>
        <v>26418.974999999999</v>
      </c>
      <c r="N909" s="1">
        <f>SUMPRODUCT(Sueldos[[#This Row],[Salario Base]:[Bono General]]*Porcentajes[])</f>
        <v>1041.134875</v>
      </c>
      <c r="O909" s="1">
        <f>Sueldos[[#This Row],[Aumento Mexicano]]*2</f>
        <v>2082.2697499999999</v>
      </c>
      <c r="P909" s="1">
        <f>IF(Sueldos[[#This Row],[Calificación]]&gt;=4,Sueldos[[#This Row],[Aumento Mexicano]]*2,0)</f>
        <v>2082.2697499999999</v>
      </c>
      <c r="Q909" s="1">
        <f>Sueldos[[#This Row],[Sueldo total]]*3</f>
        <v>79256.924999999988</v>
      </c>
      <c r="R909" s="9">
        <f>(43102-Sueldos[[#This Row],[Fecha de Contratación]])/365</f>
        <v>6.8</v>
      </c>
      <c r="S909" s="1">
        <f>Sueldos[[#This Row],[Sueldo total]]/30</f>
        <v>880.63249999999994</v>
      </c>
      <c r="T909" s="1">
        <f>Sueldos[[#This Row],[Salario diario]]*20*Sueldos[[#This Row],[dias del año]]</f>
        <v>119766.01999999997</v>
      </c>
      <c r="U909" s="1">
        <f>Sueldos[[#This Row],[3 meses de sueldo]]+Sueldos[[#This Row],[20 dias por año]]</f>
        <v>199022.94499999995</v>
      </c>
    </row>
    <row r="910" spans="1:21" x14ac:dyDescent="0.3">
      <c r="A910" t="s">
        <v>1692</v>
      </c>
      <c r="B910" t="s">
        <v>883</v>
      </c>
      <c r="C910" t="s">
        <v>177</v>
      </c>
      <c r="D910" s="10">
        <v>42744</v>
      </c>
      <c r="E910" t="s">
        <v>27</v>
      </c>
      <c r="F910">
        <v>3</v>
      </c>
      <c r="G910" s="1">
        <v>16151</v>
      </c>
      <c r="H910" s="1">
        <v>1615.1000000000001</v>
      </c>
      <c r="I910" s="1">
        <v>807.55000000000007</v>
      </c>
      <c r="J910" s="1">
        <v>323.02</v>
      </c>
      <c r="K910" s="1">
        <v>4199.26</v>
      </c>
      <c r="L910" s="1">
        <v>6298.89</v>
      </c>
      <c r="M910" s="1">
        <f>SUM(Sueldos[[#This Row],[Salario Base]:[Bono General]])</f>
        <v>29394.82</v>
      </c>
      <c r="N910" s="1">
        <f>SUMPRODUCT(Sueldos[[#This Row],[Salario Base]:[Bono General]]*Porcentajes[])</f>
        <v>1196.7891</v>
      </c>
      <c r="O910" s="1">
        <f>Sueldos[[#This Row],[Aumento Mexicano]]*2</f>
        <v>2393.5781999999999</v>
      </c>
      <c r="P910" s="1">
        <f>IF(Sueldos[[#This Row],[Calificación]]&gt;=4,Sueldos[[#This Row],[Aumento Mexicano]]*2,0)</f>
        <v>0</v>
      </c>
      <c r="Q910" s="1">
        <f>Sueldos[[#This Row],[Sueldo total]]*3</f>
        <v>88184.459999999992</v>
      </c>
      <c r="R910" s="9">
        <f>(43102-Sueldos[[#This Row],[Fecha de Contratación]])/365</f>
        <v>0.98082191780821915</v>
      </c>
      <c r="S910" s="1">
        <f>Sueldos[[#This Row],[Sueldo total]]/30</f>
        <v>979.82733333333329</v>
      </c>
      <c r="T910" s="1">
        <f>Sueldos[[#This Row],[Salario diario]]*20*Sueldos[[#This Row],[dias del año]]</f>
        <v>19220.722484018264</v>
      </c>
      <c r="U910" s="1">
        <f>Sueldos[[#This Row],[3 meses de sueldo]]+Sueldos[[#This Row],[20 dias por año]]</f>
        <v>107405.18248401825</v>
      </c>
    </row>
    <row r="911" spans="1:21" x14ac:dyDescent="0.3">
      <c r="A911" t="s">
        <v>1693</v>
      </c>
      <c r="B911" t="s">
        <v>898</v>
      </c>
      <c r="C911" t="s">
        <v>237</v>
      </c>
      <c r="D911" s="10">
        <v>42171</v>
      </c>
      <c r="E911" t="s">
        <v>18</v>
      </c>
      <c r="F911">
        <v>3</v>
      </c>
      <c r="G911" s="1">
        <v>9274</v>
      </c>
      <c r="H911" s="1">
        <v>834.66</v>
      </c>
      <c r="I911" s="1">
        <v>1391.1</v>
      </c>
      <c r="J911" s="1">
        <v>1205.6200000000001</v>
      </c>
      <c r="K911" s="1">
        <v>3153.1600000000003</v>
      </c>
      <c r="L911" s="1">
        <v>3060.42</v>
      </c>
      <c r="M911" s="1">
        <f>SUM(Sueldos[[#This Row],[Salario Base]:[Bono General]])</f>
        <v>18918.96</v>
      </c>
      <c r="N911" s="1">
        <f>SUMPRODUCT(Sueldos[[#This Row],[Salario Base]:[Bono General]]*Porcentajes[])</f>
        <v>753.04880000000003</v>
      </c>
      <c r="O911" s="1">
        <f>Sueldos[[#This Row],[Aumento Mexicano]]*2</f>
        <v>1506.0976000000001</v>
      </c>
      <c r="P911" s="1">
        <f>IF(Sueldos[[#This Row],[Calificación]]&gt;=4,Sueldos[[#This Row],[Aumento Mexicano]]*2,0)</f>
        <v>0</v>
      </c>
      <c r="Q911" s="1">
        <f>Sueldos[[#This Row],[Sueldo total]]*3</f>
        <v>56756.88</v>
      </c>
      <c r="R911" s="9">
        <f>(43102-Sueldos[[#This Row],[Fecha de Contratación]])/365</f>
        <v>2.5506849315068494</v>
      </c>
      <c r="S911" s="1">
        <f>Sueldos[[#This Row],[Sueldo total]]/30</f>
        <v>630.63199999999995</v>
      </c>
      <c r="T911" s="1">
        <f>Sueldos[[#This Row],[Salario diario]]*20*Sueldos[[#This Row],[dias del año]]</f>
        <v>32170.870794520546</v>
      </c>
      <c r="U911" s="1">
        <f>Sueldos[[#This Row],[3 meses de sueldo]]+Sueldos[[#This Row],[20 dias por año]]</f>
        <v>88927.750794520543</v>
      </c>
    </row>
    <row r="912" spans="1:21" x14ac:dyDescent="0.3">
      <c r="A912" t="s">
        <v>1694</v>
      </c>
      <c r="B912" t="s">
        <v>898</v>
      </c>
      <c r="C912" t="s">
        <v>90</v>
      </c>
      <c r="D912" s="10">
        <v>40537</v>
      </c>
      <c r="E912" t="s">
        <v>50</v>
      </c>
      <c r="F912">
        <v>3</v>
      </c>
      <c r="G912" s="1">
        <v>37406</v>
      </c>
      <c r="H912" s="1">
        <v>1870.3000000000002</v>
      </c>
      <c r="I912" s="1">
        <v>4488.72</v>
      </c>
      <c r="J912" s="1">
        <v>3740.6000000000004</v>
      </c>
      <c r="K912" s="1">
        <v>10847.74</v>
      </c>
      <c r="L912" s="1">
        <v>14962.400000000001</v>
      </c>
      <c r="M912" s="1">
        <f>SUM(Sueldos[[#This Row],[Salario Base]:[Bono General]])</f>
        <v>73315.760000000009</v>
      </c>
      <c r="N912" s="1">
        <f>SUMPRODUCT(Sueldos[[#This Row],[Salario Base]:[Bono General]]*Porcentajes[])</f>
        <v>2973.777</v>
      </c>
      <c r="O912" s="1">
        <f>Sueldos[[#This Row],[Aumento Mexicano]]*2</f>
        <v>5947.5540000000001</v>
      </c>
      <c r="P912" s="1">
        <f>IF(Sueldos[[#This Row],[Calificación]]&gt;=4,Sueldos[[#This Row],[Aumento Mexicano]]*2,0)</f>
        <v>0</v>
      </c>
      <c r="Q912" s="1">
        <f>Sueldos[[#This Row],[Sueldo total]]*3</f>
        <v>219947.28000000003</v>
      </c>
      <c r="R912" s="9">
        <f>(43102-Sueldos[[#This Row],[Fecha de Contratación]])/365</f>
        <v>7.0273972602739727</v>
      </c>
      <c r="S912" s="1">
        <f>Sueldos[[#This Row],[Sueldo total]]/30</f>
        <v>2443.858666666667</v>
      </c>
      <c r="T912" s="1">
        <f>Sueldos[[#This Row],[Salario diario]]*20*Sueldos[[#This Row],[dias del año]]</f>
        <v>343479.31397260277</v>
      </c>
      <c r="U912" s="1">
        <f>Sueldos[[#This Row],[3 meses de sueldo]]+Sueldos[[#This Row],[20 dias por año]]</f>
        <v>563426.59397260286</v>
      </c>
    </row>
    <row r="913" spans="1:21" x14ac:dyDescent="0.3">
      <c r="A913" t="s">
        <v>1695</v>
      </c>
      <c r="B913" t="s">
        <v>898</v>
      </c>
      <c r="C913" t="s">
        <v>114</v>
      </c>
      <c r="D913" s="10">
        <v>41355</v>
      </c>
      <c r="E913" t="s">
        <v>27</v>
      </c>
      <c r="F913">
        <v>3</v>
      </c>
      <c r="G913" s="1">
        <v>22791</v>
      </c>
      <c r="H913" s="1">
        <v>2051.19</v>
      </c>
      <c r="I913" s="1">
        <v>911.64</v>
      </c>
      <c r="J913" s="1">
        <v>911.64</v>
      </c>
      <c r="K913" s="1">
        <v>7293.12</v>
      </c>
      <c r="L913" s="1">
        <v>5697.75</v>
      </c>
      <c r="M913" s="1">
        <f>SUM(Sueldos[[#This Row],[Salario Base]:[Bono General]])</f>
        <v>39656.339999999997</v>
      </c>
      <c r="N913" s="1">
        <f>SUMPRODUCT(Sueldos[[#This Row],[Salario Base]:[Bono General]]*Porcentajes[])</f>
        <v>1506.4851000000001</v>
      </c>
      <c r="O913" s="1">
        <f>Sueldos[[#This Row],[Aumento Mexicano]]*2</f>
        <v>3012.9702000000002</v>
      </c>
      <c r="P913" s="1">
        <f>IF(Sueldos[[#This Row],[Calificación]]&gt;=4,Sueldos[[#This Row],[Aumento Mexicano]]*2,0)</f>
        <v>0</v>
      </c>
      <c r="Q913" s="1">
        <f>Sueldos[[#This Row],[Sueldo total]]*3</f>
        <v>118969.01999999999</v>
      </c>
      <c r="R913" s="9">
        <f>(43102-Sueldos[[#This Row],[Fecha de Contratación]])/365</f>
        <v>4.7863013698630139</v>
      </c>
      <c r="S913" s="1">
        <f>Sueldos[[#This Row],[Sueldo total]]/30</f>
        <v>1321.8779999999999</v>
      </c>
      <c r="T913" s="1">
        <f>Sueldos[[#This Row],[Salario diario]]*20*Sueldos[[#This Row],[dias del año]]</f>
        <v>126538.12964383561</v>
      </c>
      <c r="U913" s="1">
        <f>Sueldos[[#This Row],[3 meses de sueldo]]+Sueldos[[#This Row],[20 dias por año]]</f>
        <v>245507.14964383561</v>
      </c>
    </row>
    <row r="914" spans="1:21" x14ac:dyDescent="0.3">
      <c r="A914" t="s">
        <v>1696</v>
      </c>
      <c r="B914" t="s">
        <v>898</v>
      </c>
      <c r="C914" t="s">
        <v>601</v>
      </c>
      <c r="D914" s="10">
        <v>42150</v>
      </c>
      <c r="E914" t="s">
        <v>18</v>
      </c>
      <c r="F914">
        <v>3</v>
      </c>
      <c r="G914" s="1">
        <v>14357</v>
      </c>
      <c r="H914" s="1">
        <v>1148.56</v>
      </c>
      <c r="I914" s="1">
        <v>574.28</v>
      </c>
      <c r="J914" s="1">
        <v>287.14</v>
      </c>
      <c r="K914" s="1">
        <v>4737.8100000000004</v>
      </c>
      <c r="L914" s="1">
        <v>4307.0999999999995</v>
      </c>
      <c r="M914" s="1">
        <f>SUM(Sueldos[[#This Row],[Salario Base]:[Bono General]])</f>
        <v>25411.89</v>
      </c>
      <c r="N914" s="1">
        <f>SUMPRODUCT(Sueldos[[#This Row],[Salario Base]:[Bono General]]*Porcentajes[])</f>
        <v>980.58310000000006</v>
      </c>
      <c r="O914" s="1">
        <f>Sueldos[[#This Row],[Aumento Mexicano]]*2</f>
        <v>1961.1662000000001</v>
      </c>
      <c r="P914" s="1">
        <f>IF(Sueldos[[#This Row],[Calificación]]&gt;=4,Sueldos[[#This Row],[Aumento Mexicano]]*2,0)</f>
        <v>0</v>
      </c>
      <c r="Q914" s="1">
        <f>Sueldos[[#This Row],[Sueldo total]]*3</f>
        <v>76235.67</v>
      </c>
      <c r="R914" s="9">
        <f>(43102-Sueldos[[#This Row],[Fecha de Contratación]])/365</f>
        <v>2.6082191780821917</v>
      </c>
      <c r="S914" s="1">
        <f>Sueldos[[#This Row],[Sueldo total]]/30</f>
        <v>847.06299999999999</v>
      </c>
      <c r="T914" s="1">
        <f>Sueldos[[#This Row],[Salario diario]]*20*Sueldos[[#This Row],[dias del año]]</f>
        <v>44186.519232876708</v>
      </c>
      <c r="U914" s="1">
        <f>Sueldos[[#This Row],[3 meses de sueldo]]+Sueldos[[#This Row],[20 dias por año]]</f>
        <v>120422.1892328767</v>
      </c>
    </row>
    <row r="915" spans="1:21" x14ac:dyDescent="0.3">
      <c r="A915" t="s">
        <v>1697</v>
      </c>
      <c r="B915" t="s">
        <v>880</v>
      </c>
      <c r="C915" t="s">
        <v>14</v>
      </c>
      <c r="D915" s="10">
        <v>42877</v>
      </c>
      <c r="E915" t="s">
        <v>18</v>
      </c>
      <c r="F915">
        <v>4</v>
      </c>
      <c r="G915" s="1">
        <v>11877.800000000001</v>
      </c>
      <c r="H915" s="1">
        <v>950.22400000000016</v>
      </c>
      <c r="I915" s="1">
        <v>593.8900000000001</v>
      </c>
      <c r="J915" s="1">
        <v>1662.8920000000003</v>
      </c>
      <c r="K915" s="1">
        <v>3444.5619999999999</v>
      </c>
      <c r="L915" s="1">
        <v>4394.7860000000001</v>
      </c>
      <c r="M915" s="1">
        <f>SUM(Sueldos[[#This Row],[Salario Base]:[Bono General]])</f>
        <v>22924.154000000002</v>
      </c>
      <c r="N915" s="1">
        <f>SUMPRODUCT(Sueldos[[#This Row],[Salario Base]:[Bono General]]*Porcentajes[])</f>
        <v>931.2195200000001</v>
      </c>
      <c r="O915" s="1">
        <f>Sueldos[[#This Row],[Aumento Mexicano]]*2</f>
        <v>1862.4390400000002</v>
      </c>
      <c r="P915" s="1">
        <f>IF(Sueldos[[#This Row],[Calificación]]&gt;=4,Sueldos[[#This Row],[Aumento Mexicano]]*2,0)</f>
        <v>1862.4390400000002</v>
      </c>
      <c r="Q915" s="1">
        <f>Sueldos[[#This Row],[Sueldo total]]*3</f>
        <v>68772.462</v>
      </c>
      <c r="R915" s="9">
        <f>(43102-Sueldos[[#This Row],[Fecha de Contratación]])/365</f>
        <v>0.61643835616438358</v>
      </c>
      <c r="S915" s="1">
        <f>Sueldos[[#This Row],[Sueldo total]]/30</f>
        <v>764.13846666666677</v>
      </c>
      <c r="T915" s="1">
        <f>Sueldos[[#This Row],[Salario diario]]*20*Sueldos[[#This Row],[dias del año]]</f>
        <v>9420.8852054794534</v>
      </c>
      <c r="U915" s="1">
        <f>Sueldos[[#This Row],[3 meses de sueldo]]+Sueldos[[#This Row],[20 dias por año]]</f>
        <v>78193.347205479455</v>
      </c>
    </row>
    <row r="916" spans="1:21" x14ac:dyDescent="0.3">
      <c r="A916" t="s">
        <v>1698</v>
      </c>
      <c r="B916" t="s">
        <v>880</v>
      </c>
      <c r="C916" t="s">
        <v>57</v>
      </c>
      <c r="D916" s="10">
        <v>41214</v>
      </c>
      <c r="E916" t="s">
        <v>18</v>
      </c>
      <c r="F916">
        <v>4</v>
      </c>
      <c r="G916" s="1">
        <v>14416.6</v>
      </c>
      <c r="H916" s="1">
        <v>720.83</v>
      </c>
      <c r="I916" s="1">
        <v>144.166</v>
      </c>
      <c r="J916" s="1">
        <v>2018.3240000000003</v>
      </c>
      <c r="K916" s="1">
        <v>4469.1459999999997</v>
      </c>
      <c r="L916" s="1">
        <v>4469.1459999999997</v>
      </c>
      <c r="M916" s="1">
        <f>SUM(Sueldos[[#This Row],[Salario Base]:[Bono General]])</f>
        <v>26238.212</v>
      </c>
      <c r="N916" s="1">
        <f>SUMPRODUCT(Sueldos[[#This Row],[Salario Base]:[Bono General]]*Porcentajes[])</f>
        <v>1029.3452400000001</v>
      </c>
      <c r="O916" s="1">
        <f>Sueldos[[#This Row],[Aumento Mexicano]]*2</f>
        <v>2058.6904800000002</v>
      </c>
      <c r="P916" s="1">
        <f>IF(Sueldos[[#This Row],[Calificación]]&gt;=4,Sueldos[[#This Row],[Aumento Mexicano]]*2,0)</f>
        <v>2058.6904800000002</v>
      </c>
      <c r="Q916" s="1">
        <f>Sueldos[[#This Row],[Sueldo total]]*3</f>
        <v>78714.635999999999</v>
      </c>
      <c r="R916" s="9">
        <f>(43102-Sueldos[[#This Row],[Fecha de Contratación]])/365</f>
        <v>5.1726027397260275</v>
      </c>
      <c r="S916" s="1">
        <f>Sueldos[[#This Row],[Sueldo total]]/30</f>
        <v>874.6070666666667</v>
      </c>
      <c r="T916" s="1">
        <f>Sueldos[[#This Row],[Salario diario]]*20*Sueldos[[#This Row],[dias del año]]</f>
        <v>90479.898184474892</v>
      </c>
      <c r="U916" s="1">
        <f>Sueldos[[#This Row],[3 meses de sueldo]]+Sueldos[[#This Row],[20 dias por año]]</f>
        <v>169194.53418447491</v>
      </c>
    </row>
    <row r="917" spans="1:21" x14ac:dyDescent="0.3">
      <c r="A917" t="s">
        <v>1699</v>
      </c>
      <c r="B917" t="s">
        <v>883</v>
      </c>
      <c r="C917" t="s">
        <v>48</v>
      </c>
      <c r="D917" s="10">
        <v>42847</v>
      </c>
      <c r="E917" t="s">
        <v>18</v>
      </c>
      <c r="F917">
        <v>2</v>
      </c>
      <c r="G917" s="1">
        <v>13924.800000000001</v>
      </c>
      <c r="H917" s="1">
        <v>1253.232</v>
      </c>
      <c r="I917" s="1">
        <v>417.74400000000003</v>
      </c>
      <c r="J917" s="1">
        <v>1670.9760000000001</v>
      </c>
      <c r="K917" s="1">
        <v>3481.2000000000003</v>
      </c>
      <c r="L917" s="1">
        <v>4316.6880000000001</v>
      </c>
      <c r="M917" s="1">
        <f>SUM(Sueldos[[#This Row],[Salario Base]:[Bono General]])</f>
        <v>25064.639999999999</v>
      </c>
      <c r="N917" s="1">
        <f>SUMPRODUCT(Sueldos[[#This Row],[Salario Base]:[Bono General]]*Porcentajes[])</f>
        <v>999.80064000000016</v>
      </c>
      <c r="O917" s="1">
        <f>Sueldos[[#This Row],[Aumento Mexicano]]*2</f>
        <v>1999.6012800000003</v>
      </c>
      <c r="P917" s="1">
        <f>IF(Sueldos[[#This Row],[Calificación]]&gt;=4,Sueldos[[#This Row],[Aumento Mexicano]]*2,0)</f>
        <v>0</v>
      </c>
      <c r="Q917" s="1">
        <f>Sueldos[[#This Row],[Sueldo total]]*3</f>
        <v>75193.919999999998</v>
      </c>
      <c r="R917" s="9">
        <f>(43102-Sueldos[[#This Row],[Fecha de Contratación]])/365</f>
        <v>0.69863013698630139</v>
      </c>
      <c r="S917" s="1">
        <f>Sueldos[[#This Row],[Sueldo total]]/30</f>
        <v>835.48799999999994</v>
      </c>
      <c r="T917" s="1">
        <f>Sueldos[[#This Row],[Salario diario]]*20*Sueldos[[#This Row],[dias del año]]</f>
        <v>11673.941917808219</v>
      </c>
      <c r="U917" s="1">
        <f>Sueldos[[#This Row],[3 meses de sueldo]]+Sueldos[[#This Row],[20 dias por año]]</f>
        <v>86867.861917808215</v>
      </c>
    </row>
    <row r="918" spans="1:21" x14ac:dyDescent="0.3">
      <c r="A918" t="s">
        <v>1700</v>
      </c>
      <c r="B918" t="s">
        <v>883</v>
      </c>
      <c r="C918" t="s">
        <v>98</v>
      </c>
      <c r="D918" s="10">
        <v>41564</v>
      </c>
      <c r="E918" t="s">
        <v>18</v>
      </c>
      <c r="F918">
        <v>4</v>
      </c>
      <c r="G918" s="1">
        <v>15327.400000000001</v>
      </c>
      <c r="H918" s="1">
        <v>1072.9180000000001</v>
      </c>
      <c r="I918" s="1">
        <v>1226.1920000000002</v>
      </c>
      <c r="J918" s="1">
        <v>1839.288</v>
      </c>
      <c r="K918" s="1">
        <v>5977.6860000000006</v>
      </c>
      <c r="L918" s="1">
        <v>5517.8640000000005</v>
      </c>
      <c r="M918" s="1">
        <f>SUM(Sueldos[[#This Row],[Salario Base]:[Bono General]])</f>
        <v>30961.348000000005</v>
      </c>
      <c r="N918" s="1">
        <f>SUMPRODUCT(Sueldos[[#This Row],[Salario Base]:[Bono General]]*Porcentajes[])</f>
        <v>1230.7902200000003</v>
      </c>
      <c r="O918" s="1">
        <f>Sueldos[[#This Row],[Aumento Mexicano]]*2</f>
        <v>2461.5804400000006</v>
      </c>
      <c r="P918" s="1">
        <f>IF(Sueldos[[#This Row],[Calificación]]&gt;=4,Sueldos[[#This Row],[Aumento Mexicano]]*2,0)</f>
        <v>2461.5804400000006</v>
      </c>
      <c r="Q918" s="1">
        <f>Sueldos[[#This Row],[Sueldo total]]*3</f>
        <v>92884.044000000024</v>
      </c>
      <c r="R918" s="9">
        <f>(43102-Sueldos[[#This Row],[Fecha de Contratación]])/365</f>
        <v>4.2136986301369861</v>
      </c>
      <c r="S918" s="1">
        <f>Sueldos[[#This Row],[Sueldo total]]/30</f>
        <v>1032.0449333333336</v>
      </c>
      <c r="T918" s="1">
        <f>Sueldos[[#This Row],[Salario diario]]*20*Sueldos[[#This Row],[dias del año]]</f>
        <v>86974.52643652969</v>
      </c>
      <c r="U918" s="1">
        <f>Sueldos[[#This Row],[3 meses de sueldo]]+Sueldos[[#This Row],[20 dias por año]]</f>
        <v>179858.5704365297</v>
      </c>
    </row>
    <row r="919" spans="1:21" x14ac:dyDescent="0.3">
      <c r="A919" t="s">
        <v>496</v>
      </c>
      <c r="B919" t="s">
        <v>883</v>
      </c>
      <c r="C919" t="s">
        <v>353</v>
      </c>
      <c r="D919" s="10">
        <v>41677</v>
      </c>
      <c r="E919" t="s">
        <v>18</v>
      </c>
      <c r="F919">
        <v>4</v>
      </c>
      <c r="G919" s="1">
        <v>10256.400000000001</v>
      </c>
      <c r="H919" s="1">
        <v>923.07600000000014</v>
      </c>
      <c r="I919" s="1">
        <v>205.12800000000004</v>
      </c>
      <c r="J919" s="1">
        <v>1025.6400000000001</v>
      </c>
      <c r="K919" s="1">
        <v>2974.3560000000002</v>
      </c>
      <c r="L919" s="1">
        <v>3076.9200000000005</v>
      </c>
      <c r="M919" s="1">
        <f>SUM(Sueldos[[#This Row],[Salario Base]:[Bono General]])</f>
        <v>18461.520000000004</v>
      </c>
      <c r="N919" s="1">
        <f>SUMPRODUCT(Sueldos[[#This Row],[Salario Base]:[Bono General]]*Porcentajes[])</f>
        <v>727.17876000000012</v>
      </c>
      <c r="O919" s="1">
        <f>Sueldos[[#This Row],[Aumento Mexicano]]*2</f>
        <v>1454.3575200000002</v>
      </c>
      <c r="P919" s="1">
        <f>IF(Sueldos[[#This Row],[Calificación]]&gt;=4,Sueldos[[#This Row],[Aumento Mexicano]]*2,0)</f>
        <v>1454.3575200000002</v>
      </c>
      <c r="Q919" s="1">
        <f>Sueldos[[#This Row],[Sueldo total]]*3</f>
        <v>55384.560000000012</v>
      </c>
      <c r="R919" s="9">
        <f>(43102-Sueldos[[#This Row],[Fecha de Contratación]])/365</f>
        <v>3.904109589041096</v>
      </c>
      <c r="S919" s="1">
        <f>Sueldos[[#This Row],[Sueldo total]]/30</f>
        <v>615.38400000000013</v>
      </c>
      <c r="T919" s="1">
        <f>Sueldos[[#This Row],[Salario diario]]*20*Sueldos[[#This Row],[dias del año]]</f>
        <v>48050.531506849322</v>
      </c>
      <c r="U919" s="1">
        <f>Sueldos[[#This Row],[3 meses de sueldo]]+Sueldos[[#This Row],[20 dias por año]]</f>
        <v>103435.09150684933</v>
      </c>
    </row>
    <row r="920" spans="1:21" x14ac:dyDescent="0.3">
      <c r="A920" t="s">
        <v>1701</v>
      </c>
      <c r="B920" t="s">
        <v>940</v>
      </c>
      <c r="C920" t="s">
        <v>119</v>
      </c>
      <c r="D920" s="10">
        <v>40540</v>
      </c>
      <c r="E920" t="s">
        <v>27</v>
      </c>
      <c r="F920">
        <v>2</v>
      </c>
      <c r="G920" s="1">
        <v>16892.100000000002</v>
      </c>
      <c r="H920" s="1">
        <v>1351.3680000000002</v>
      </c>
      <c r="I920" s="1">
        <v>1520.2890000000002</v>
      </c>
      <c r="J920" s="1">
        <v>1182.4470000000003</v>
      </c>
      <c r="K920" s="1">
        <v>6587.9190000000008</v>
      </c>
      <c r="L920" s="1">
        <v>5574.3930000000009</v>
      </c>
      <c r="M920" s="1">
        <f>SUM(Sueldos[[#This Row],[Salario Base]:[Bono General]])</f>
        <v>33108.516000000003</v>
      </c>
      <c r="N920" s="1">
        <f>SUMPRODUCT(Sueldos[[#This Row],[Salario Base]:[Bono General]]*Porcentajes[])</f>
        <v>1295.6240700000001</v>
      </c>
      <c r="O920" s="1">
        <f>Sueldos[[#This Row],[Aumento Mexicano]]*2</f>
        <v>2591.2481400000001</v>
      </c>
      <c r="P920" s="1">
        <f>IF(Sueldos[[#This Row],[Calificación]]&gt;=4,Sueldos[[#This Row],[Aumento Mexicano]]*2,0)</f>
        <v>0</v>
      </c>
      <c r="Q920" s="1">
        <f>Sueldos[[#This Row],[Sueldo total]]*3</f>
        <v>99325.54800000001</v>
      </c>
      <c r="R920" s="9">
        <f>(43102-Sueldos[[#This Row],[Fecha de Contratación]])/365</f>
        <v>7.0191780821917806</v>
      </c>
      <c r="S920" s="1">
        <f>Sueldos[[#This Row],[Sueldo total]]/30</f>
        <v>1103.6172000000001</v>
      </c>
      <c r="T920" s="1">
        <f>Sueldos[[#This Row],[Salario diario]]*20*Sueldos[[#This Row],[dias del año]]</f>
        <v>154929.7132273973</v>
      </c>
      <c r="U920" s="1">
        <f>Sueldos[[#This Row],[3 meses de sueldo]]+Sueldos[[#This Row],[20 dias por año]]</f>
        <v>254255.26122739731</v>
      </c>
    </row>
    <row r="921" spans="1:21" x14ac:dyDescent="0.3">
      <c r="A921" t="s">
        <v>131</v>
      </c>
      <c r="B921" t="s">
        <v>880</v>
      </c>
      <c r="C921" t="s">
        <v>2</v>
      </c>
      <c r="D921" s="10">
        <v>41235</v>
      </c>
      <c r="E921" t="s">
        <v>27</v>
      </c>
      <c r="F921">
        <v>3</v>
      </c>
      <c r="G921" s="1">
        <v>15996</v>
      </c>
      <c r="H921" s="1">
        <v>1119.72</v>
      </c>
      <c r="I921" s="1">
        <v>1279.68</v>
      </c>
      <c r="J921" s="1">
        <v>1919.52</v>
      </c>
      <c r="K921" s="1">
        <v>4798.8</v>
      </c>
      <c r="L921" s="1">
        <v>5278.68</v>
      </c>
      <c r="M921" s="1">
        <f>SUM(Sueldos[[#This Row],[Salario Base]:[Bono General]])</f>
        <v>30392.400000000001</v>
      </c>
      <c r="N921" s="1">
        <f>SUMPRODUCT(Sueldos[[#This Row],[Salario Base]:[Bono General]]*Porcentajes[])</f>
        <v>1207.6980000000001</v>
      </c>
      <c r="O921" s="1">
        <f>Sueldos[[#This Row],[Aumento Mexicano]]*2</f>
        <v>2415.3960000000002</v>
      </c>
      <c r="P921" s="1">
        <f>IF(Sueldos[[#This Row],[Calificación]]&gt;=4,Sueldos[[#This Row],[Aumento Mexicano]]*2,0)</f>
        <v>0</v>
      </c>
      <c r="Q921" s="1">
        <f>Sueldos[[#This Row],[Sueldo total]]*3</f>
        <v>91177.200000000012</v>
      </c>
      <c r="R921" s="9">
        <f>(43102-Sueldos[[#This Row],[Fecha de Contratación]])/365</f>
        <v>5.1150684931506847</v>
      </c>
      <c r="S921" s="1">
        <f>Sueldos[[#This Row],[Sueldo total]]/30</f>
        <v>1013.08</v>
      </c>
      <c r="T921" s="1">
        <f>Sueldos[[#This Row],[Salario diario]]*20*Sueldos[[#This Row],[dias del año]]</f>
        <v>103639.47178082193</v>
      </c>
      <c r="U921" s="1">
        <f>Sueldos[[#This Row],[3 meses de sueldo]]+Sueldos[[#This Row],[20 dias por año]]</f>
        <v>194816.67178082193</v>
      </c>
    </row>
    <row r="922" spans="1:21" x14ac:dyDescent="0.3">
      <c r="A922" t="s">
        <v>343</v>
      </c>
      <c r="B922" t="s">
        <v>926</v>
      </c>
      <c r="C922" t="s">
        <v>146</v>
      </c>
      <c r="D922" s="10">
        <v>41499</v>
      </c>
      <c r="E922" t="s">
        <v>27</v>
      </c>
      <c r="F922">
        <v>3</v>
      </c>
      <c r="G922" s="1">
        <v>20807</v>
      </c>
      <c r="H922" s="1">
        <v>1040.3500000000001</v>
      </c>
      <c r="I922" s="1">
        <v>2912.9800000000005</v>
      </c>
      <c r="J922" s="1">
        <v>2912.9800000000005</v>
      </c>
      <c r="K922" s="1">
        <v>5617.89</v>
      </c>
      <c r="L922" s="1">
        <v>6658.24</v>
      </c>
      <c r="M922" s="1">
        <f>SUM(Sueldos[[#This Row],[Salario Base]:[Bono General]])</f>
        <v>39949.439999999995</v>
      </c>
      <c r="N922" s="1">
        <f>SUMPRODUCT(Sueldos[[#This Row],[Salario Base]:[Bono General]]*Porcentajes[])</f>
        <v>1583.4127000000001</v>
      </c>
      <c r="O922" s="1">
        <f>Sueldos[[#This Row],[Aumento Mexicano]]*2</f>
        <v>3166.8254000000002</v>
      </c>
      <c r="P922" s="1">
        <f>IF(Sueldos[[#This Row],[Calificación]]&gt;=4,Sueldos[[#This Row],[Aumento Mexicano]]*2,0)</f>
        <v>0</v>
      </c>
      <c r="Q922" s="1">
        <f>Sueldos[[#This Row],[Sueldo total]]*3</f>
        <v>119848.31999999998</v>
      </c>
      <c r="R922" s="9">
        <f>(43102-Sueldos[[#This Row],[Fecha de Contratación]])/365</f>
        <v>4.3917808219178083</v>
      </c>
      <c r="S922" s="1">
        <f>Sueldos[[#This Row],[Sueldo total]]/30</f>
        <v>1331.6479999999999</v>
      </c>
      <c r="T922" s="1">
        <f>Sueldos[[#This Row],[Salario diario]]*20*Sueldos[[#This Row],[dias del año]]</f>
        <v>116966.1229589041</v>
      </c>
      <c r="U922" s="1">
        <f>Sueldos[[#This Row],[3 meses de sueldo]]+Sueldos[[#This Row],[20 dias por año]]</f>
        <v>236814.44295890408</v>
      </c>
    </row>
    <row r="923" spans="1:21" x14ac:dyDescent="0.3">
      <c r="A923" t="s">
        <v>1702</v>
      </c>
      <c r="B923" t="s">
        <v>883</v>
      </c>
      <c r="C923" t="s">
        <v>396</v>
      </c>
      <c r="D923" s="10">
        <v>41821</v>
      </c>
      <c r="E923" t="s">
        <v>15</v>
      </c>
      <c r="F923">
        <v>1</v>
      </c>
      <c r="G923" s="1">
        <v>21483.75</v>
      </c>
      <c r="H923" s="1">
        <v>2148.375</v>
      </c>
      <c r="I923" s="1">
        <v>3007.7250000000004</v>
      </c>
      <c r="J923" s="1">
        <v>644.51249999999993</v>
      </c>
      <c r="K923" s="1">
        <v>6874.8</v>
      </c>
      <c r="L923" s="1">
        <v>6015.4500000000007</v>
      </c>
      <c r="M923" s="1">
        <f>SUM(Sueldos[[#This Row],[Salario Base]:[Bono General]])</f>
        <v>40174.612500000003</v>
      </c>
      <c r="N923" s="1">
        <f>SUMPRODUCT(Sueldos[[#This Row],[Salario Base]:[Bono General]]*Porcentajes[])</f>
        <v>1553.2751250000001</v>
      </c>
      <c r="O923" s="1">
        <f>Sueldos[[#This Row],[Aumento Mexicano]]*2</f>
        <v>3106.5502500000002</v>
      </c>
      <c r="P923" s="1">
        <f>IF(Sueldos[[#This Row],[Calificación]]&gt;=4,Sueldos[[#This Row],[Aumento Mexicano]]*2,0)</f>
        <v>0</v>
      </c>
      <c r="Q923" s="1">
        <f>Sueldos[[#This Row],[Sueldo total]]*3</f>
        <v>120523.83750000001</v>
      </c>
      <c r="R923" s="9">
        <f>(43102-Sueldos[[#This Row],[Fecha de Contratación]])/365</f>
        <v>3.5095890410958903</v>
      </c>
      <c r="S923" s="1">
        <f>Sueldos[[#This Row],[Sueldo total]]/30</f>
        <v>1339.1537500000002</v>
      </c>
      <c r="T923" s="1">
        <f>Sueldos[[#This Row],[Salario diario]]*20*Sueldos[[#This Row],[dias del año]]</f>
        <v>93997.586506849329</v>
      </c>
      <c r="U923" s="1">
        <f>Sueldos[[#This Row],[3 meses de sueldo]]+Sueldos[[#This Row],[20 dias por año]]</f>
        <v>214521.42400684935</v>
      </c>
    </row>
    <row r="924" spans="1:21" x14ac:dyDescent="0.3">
      <c r="A924" t="s">
        <v>1703</v>
      </c>
      <c r="B924" t="s">
        <v>880</v>
      </c>
      <c r="C924" t="s">
        <v>605</v>
      </c>
      <c r="D924" s="10">
        <v>42327</v>
      </c>
      <c r="E924" t="s">
        <v>18</v>
      </c>
      <c r="F924">
        <v>3</v>
      </c>
      <c r="G924" s="1">
        <v>12546</v>
      </c>
      <c r="H924" s="1">
        <v>627.30000000000007</v>
      </c>
      <c r="I924" s="1">
        <v>1630.98</v>
      </c>
      <c r="J924" s="1">
        <v>1380.06</v>
      </c>
      <c r="K924" s="1">
        <v>3261.96</v>
      </c>
      <c r="L924" s="1">
        <v>4516.5599999999995</v>
      </c>
      <c r="M924" s="1">
        <f>SUM(Sueldos[[#This Row],[Salario Base]:[Bono General]])</f>
        <v>23962.86</v>
      </c>
      <c r="N924" s="1">
        <f>SUMPRODUCT(Sueldos[[#This Row],[Salario Base]:[Bono General]]*Porcentajes[])</f>
        <v>962.27819999999997</v>
      </c>
      <c r="O924" s="1">
        <f>Sueldos[[#This Row],[Aumento Mexicano]]*2</f>
        <v>1924.5563999999999</v>
      </c>
      <c r="P924" s="1">
        <f>IF(Sueldos[[#This Row],[Calificación]]&gt;=4,Sueldos[[#This Row],[Aumento Mexicano]]*2,0)</f>
        <v>0</v>
      </c>
      <c r="Q924" s="1">
        <f>Sueldos[[#This Row],[Sueldo total]]*3</f>
        <v>71888.58</v>
      </c>
      <c r="R924" s="9">
        <f>(43102-Sueldos[[#This Row],[Fecha de Contratación]])/365</f>
        <v>2.1232876712328768</v>
      </c>
      <c r="S924" s="1">
        <f>Sueldos[[#This Row],[Sueldo total]]/30</f>
        <v>798.76200000000006</v>
      </c>
      <c r="T924" s="1">
        <f>Sueldos[[#This Row],[Salario diario]]*20*Sueldos[[#This Row],[dias del año]]</f>
        <v>33920.030136986308</v>
      </c>
      <c r="U924" s="1">
        <f>Sueldos[[#This Row],[3 meses de sueldo]]+Sueldos[[#This Row],[20 dias por año]]</f>
        <v>105808.6101369863</v>
      </c>
    </row>
    <row r="925" spans="1:21" x14ac:dyDescent="0.3">
      <c r="A925" t="s">
        <v>1704</v>
      </c>
      <c r="B925" t="s">
        <v>926</v>
      </c>
      <c r="C925" t="s">
        <v>32</v>
      </c>
      <c r="D925" s="10">
        <v>41882</v>
      </c>
      <c r="E925" t="s">
        <v>50</v>
      </c>
      <c r="F925">
        <v>2</v>
      </c>
      <c r="G925" s="1">
        <v>28050.3</v>
      </c>
      <c r="H925" s="1">
        <v>1402.5150000000001</v>
      </c>
      <c r="I925" s="1">
        <v>2244.0239999999999</v>
      </c>
      <c r="J925" s="1">
        <v>3646.5390000000002</v>
      </c>
      <c r="K925" s="1">
        <v>10939.617</v>
      </c>
      <c r="L925" s="1">
        <v>8695.5929999999989</v>
      </c>
      <c r="M925" s="1">
        <f>SUM(Sueldos[[#This Row],[Salario Base]:[Bono General]])</f>
        <v>54978.587999999996</v>
      </c>
      <c r="N925" s="1">
        <f>SUMPRODUCT(Sueldos[[#This Row],[Salario Base]:[Bono General]]*Porcentajes[])</f>
        <v>2134.6278299999999</v>
      </c>
      <c r="O925" s="1">
        <f>Sueldos[[#This Row],[Aumento Mexicano]]*2</f>
        <v>4269.2556599999998</v>
      </c>
      <c r="P925" s="1">
        <f>IF(Sueldos[[#This Row],[Calificación]]&gt;=4,Sueldos[[#This Row],[Aumento Mexicano]]*2,0)</f>
        <v>0</v>
      </c>
      <c r="Q925" s="1">
        <f>Sueldos[[#This Row],[Sueldo total]]*3</f>
        <v>164935.764</v>
      </c>
      <c r="R925" s="9">
        <f>(43102-Sueldos[[#This Row],[Fecha de Contratación]])/365</f>
        <v>3.3424657534246576</v>
      </c>
      <c r="S925" s="1">
        <f>Sueldos[[#This Row],[Sueldo total]]/30</f>
        <v>1832.6195999999998</v>
      </c>
      <c r="T925" s="1">
        <f>Sueldos[[#This Row],[Salario diario]]*20*Sueldos[[#This Row],[dias del año]]</f>
        <v>122509.36504109587</v>
      </c>
      <c r="U925" s="1">
        <f>Sueldos[[#This Row],[3 meses de sueldo]]+Sueldos[[#This Row],[20 dias por año]]</f>
        <v>287445.12904109585</v>
      </c>
    </row>
    <row r="926" spans="1:21" x14ac:dyDescent="0.3">
      <c r="A926" t="s">
        <v>1373</v>
      </c>
      <c r="B926" t="s">
        <v>880</v>
      </c>
      <c r="C926" t="s">
        <v>40</v>
      </c>
      <c r="D926" s="10">
        <v>43024</v>
      </c>
      <c r="E926" t="s">
        <v>27</v>
      </c>
      <c r="F926">
        <v>3</v>
      </c>
      <c r="G926" s="1">
        <v>15074</v>
      </c>
      <c r="H926" s="1">
        <v>1356.6599999999999</v>
      </c>
      <c r="I926" s="1">
        <v>1808.8799999999999</v>
      </c>
      <c r="J926" s="1">
        <v>2261.1</v>
      </c>
      <c r="K926" s="1">
        <v>5275.9</v>
      </c>
      <c r="L926" s="1">
        <v>3919.2400000000002</v>
      </c>
      <c r="M926" s="1">
        <f>SUM(Sueldos[[#This Row],[Salario Base]:[Bono General]])</f>
        <v>29695.780000000002</v>
      </c>
      <c r="N926" s="1">
        <f>SUMPRODUCT(Sueldos[[#This Row],[Salario Base]:[Bono General]]*Porcentajes[])</f>
        <v>1151.6536000000001</v>
      </c>
      <c r="O926" s="1">
        <f>Sueldos[[#This Row],[Aumento Mexicano]]*2</f>
        <v>2303.3072000000002</v>
      </c>
      <c r="P926" s="1">
        <f>IF(Sueldos[[#This Row],[Calificación]]&gt;=4,Sueldos[[#This Row],[Aumento Mexicano]]*2,0)</f>
        <v>0</v>
      </c>
      <c r="Q926" s="1">
        <f>Sueldos[[#This Row],[Sueldo total]]*3</f>
        <v>89087.340000000011</v>
      </c>
      <c r="R926" s="9">
        <f>(43102-Sueldos[[#This Row],[Fecha de Contratación]])/365</f>
        <v>0.21369863013698631</v>
      </c>
      <c r="S926" s="1">
        <f>Sueldos[[#This Row],[Sueldo total]]/30</f>
        <v>989.85933333333344</v>
      </c>
      <c r="T926" s="1">
        <f>Sueldos[[#This Row],[Salario diario]]*20*Sueldos[[#This Row],[dias del año]]</f>
        <v>4230.6316712328771</v>
      </c>
      <c r="U926" s="1">
        <f>Sueldos[[#This Row],[3 meses de sueldo]]+Sueldos[[#This Row],[20 dias por año]]</f>
        <v>93317.971671232895</v>
      </c>
    </row>
    <row r="927" spans="1:21" x14ac:dyDescent="0.3">
      <c r="A927" t="s">
        <v>1705</v>
      </c>
      <c r="B927" t="s">
        <v>883</v>
      </c>
      <c r="C927" t="s">
        <v>90</v>
      </c>
      <c r="D927" s="10">
        <v>41036</v>
      </c>
      <c r="E927" t="s">
        <v>18</v>
      </c>
      <c r="F927">
        <v>4</v>
      </c>
      <c r="G927" s="1">
        <v>9842.8000000000011</v>
      </c>
      <c r="H927" s="1">
        <v>492.1400000000001</v>
      </c>
      <c r="I927" s="1">
        <v>196.85600000000002</v>
      </c>
      <c r="J927" s="1">
        <v>492.1400000000001</v>
      </c>
      <c r="K927" s="1">
        <v>2854.4120000000003</v>
      </c>
      <c r="L927" s="1">
        <v>3346.5520000000006</v>
      </c>
      <c r="M927" s="1">
        <f>SUM(Sueldos[[#This Row],[Salario Base]:[Bono General]])</f>
        <v>17224.900000000001</v>
      </c>
      <c r="N927" s="1">
        <f>SUMPRODUCT(Sueldos[[#This Row],[Salario Base]:[Bono General]]*Porcentajes[])</f>
        <v>677.18464000000017</v>
      </c>
      <c r="O927" s="1">
        <f>Sueldos[[#This Row],[Aumento Mexicano]]*2</f>
        <v>1354.3692800000003</v>
      </c>
      <c r="P927" s="1">
        <f>IF(Sueldos[[#This Row],[Calificación]]&gt;=4,Sueldos[[#This Row],[Aumento Mexicano]]*2,0)</f>
        <v>1354.3692800000003</v>
      </c>
      <c r="Q927" s="1">
        <f>Sueldos[[#This Row],[Sueldo total]]*3</f>
        <v>51674.700000000004</v>
      </c>
      <c r="R927" s="9">
        <f>(43102-Sueldos[[#This Row],[Fecha de Contratación]])/365</f>
        <v>5.6602739726027398</v>
      </c>
      <c r="S927" s="1">
        <f>Sueldos[[#This Row],[Sueldo total]]/30</f>
        <v>574.16333333333341</v>
      </c>
      <c r="T927" s="1">
        <f>Sueldos[[#This Row],[Salario diario]]*20*Sueldos[[#This Row],[dias del año]]</f>
        <v>64998.435433789964</v>
      </c>
      <c r="U927" s="1">
        <f>Sueldos[[#This Row],[3 meses de sueldo]]+Sueldos[[#This Row],[20 dias por año]]</f>
        <v>116673.13543378997</v>
      </c>
    </row>
    <row r="928" spans="1:21" x14ac:dyDescent="0.3">
      <c r="A928" t="s">
        <v>1706</v>
      </c>
      <c r="B928" t="s">
        <v>883</v>
      </c>
      <c r="C928" t="s">
        <v>40</v>
      </c>
      <c r="D928" s="10">
        <v>41046</v>
      </c>
      <c r="E928" t="s">
        <v>18</v>
      </c>
      <c r="F928">
        <v>3</v>
      </c>
      <c r="G928" s="1">
        <v>14765</v>
      </c>
      <c r="H928" s="1">
        <v>1181.2</v>
      </c>
      <c r="I928" s="1">
        <v>2067.1000000000004</v>
      </c>
      <c r="J928" s="1">
        <v>1771.8</v>
      </c>
      <c r="K928" s="1">
        <v>5758.35</v>
      </c>
      <c r="L928" s="1">
        <v>3838.9</v>
      </c>
      <c r="M928" s="1">
        <f>SUM(Sueldos[[#This Row],[Salario Base]:[Bono General]])</f>
        <v>29382.350000000006</v>
      </c>
      <c r="N928" s="1">
        <f>SUMPRODUCT(Sueldos[[#This Row],[Salario Base]:[Bono General]]*Porcentajes[])</f>
        <v>1126.5695000000001</v>
      </c>
      <c r="O928" s="1">
        <f>Sueldos[[#This Row],[Aumento Mexicano]]*2</f>
        <v>2253.1390000000001</v>
      </c>
      <c r="P928" s="1">
        <f>IF(Sueldos[[#This Row],[Calificación]]&gt;=4,Sueldos[[#This Row],[Aumento Mexicano]]*2,0)</f>
        <v>0</v>
      </c>
      <c r="Q928" s="1">
        <f>Sueldos[[#This Row],[Sueldo total]]*3</f>
        <v>88147.050000000017</v>
      </c>
      <c r="R928" s="9">
        <f>(43102-Sueldos[[#This Row],[Fecha de Contratación]])/365</f>
        <v>5.6328767123287671</v>
      </c>
      <c r="S928" s="1">
        <f>Sueldos[[#This Row],[Sueldo total]]/30</f>
        <v>979.41166666666686</v>
      </c>
      <c r="T928" s="1">
        <f>Sueldos[[#This Row],[Salario diario]]*20*Sueldos[[#This Row],[dias del año]]</f>
        <v>110338.10337899545</v>
      </c>
      <c r="U928" s="1">
        <f>Sueldos[[#This Row],[3 meses de sueldo]]+Sueldos[[#This Row],[20 dias por año]]</f>
        <v>198485.15337899548</v>
      </c>
    </row>
    <row r="929" spans="1:21" x14ac:dyDescent="0.3">
      <c r="A929" t="s">
        <v>1707</v>
      </c>
      <c r="B929" t="s">
        <v>880</v>
      </c>
      <c r="C929" t="s">
        <v>112</v>
      </c>
      <c r="D929" s="10">
        <v>42962</v>
      </c>
      <c r="E929" t="s">
        <v>18</v>
      </c>
      <c r="F929">
        <v>3</v>
      </c>
      <c r="G929" s="1">
        <v>14988</v>
      </c>
      <c r="H929" s="1">
        <v>899.28</v>
      </c>
      <c r="I929" s="1">
        <v>1948.44</v>
      </c>
      <c r="J929" s="1">
        <v>449.64</v>
      </c>
      <c r="K929" s="1">
        <v>4496.3999999999996</v>
      </c>
      <c r="L929" s="1">
        <v>4646.28</v>
      </c>
      <c r="M929" s="1">
        <f>SUM(Sueldos[[#This Row],[Salario Base]:[Bono General]])</f>
        <v>27428.04</v>
      </c>
      <c r="N929" s="1">
        <f>SUMPRODUCT(Sueldos[[#This Row],[Salario Base]:[Bono General]]*Porcentajes[])</f>
        <v>1064.1480000000001</v>
      </c>
      <c r="O929" s="1">
        <f>Sueldos[[#This Row],[Aumento Mexicano]]*2</f>
        <v>2128.2960000000003</v>
      </c>
      <c r="P929" s="1">
        <f>IF(Sueldos[[#This Row],[Calificación]]&gt;=4,Sueldos[[#This Row],[Aumento Mexicano]]*2,0)</f>
        <v>0</v>
      </c>
      <c r="Q929" s="1">
        <f>Sueldos[[#This Row],[Sueldo total]]*3</f>
        <v>82284.12</v>
      </c>
      <c r="R929" s="9">
        <f>(43102-Sueldos[[#This Row],[Fecha de Contratación]])/365</f>
        <v>0.38356164383561642</v>
      </c>
      <c r="S929" s="1">
        <f>Sueldos[[#This Row],[Sueldo total]]/30</f>
        <v>914.26800000000003</v>
      </c>
      <c r="T929" s="1">
        <f>Sueldos[[#This Row],[Salario diario]]*20*Sueldos[[#This Row],[dias del año]]</f>
        <v>7013.5627397260268</v>
      </c>
      <c r="U929" s="1">
        <f>Sueldos[[#This Row],[3 meses de sueldo]]+Sueldos[[#This Row],[20 dias por año]]</f>
        <v>89297.68273972602</v>
      </c>
    </row>
    <row r="930" spans="1:21" x14ac:dyDescent="0.3">
      <c r="A930" t="s">
        <v>1708</v>
      </c>
      <c r="B930" t="s">
        <v>880</v>
      </c>
      <c r="C930" t="s">
        <v>92</v>
      </c>
      <c r="D930" s="10">
        <v>40921</v>
      </c>
      <c r="E930" t="s">
        <v>27</v>
      </c>
      <c r="F930">
        <v>4</v>
      </c>
      <c r="G930" s="1">
        <v>17482.300000000003</v>
      </c>
      <c r="H930" s="1">
        <v>874.11500000000024</v>
      </c>
      <c r="I930" s="1">
        <v>1573.4070000000002</v>
      </c>
      <c r="J930" s="1">
        <v>699.29200000000014</v>
      </c>
      <c r="K930" s="1">
        <v>4895.0440000000017</v>
      </c>
      <c r="L930" s="1">
        <v>4720.2210000000014</v>
      </c>
      <c r="M930" s="1">
        <f>SUM(Sueldos[[#This Row],[Salario Base]:[Bono General]])</f>
        <v>30244.379000000008</v>
      </c>
      <c r="N930" s="1">
        <f>SUMPRODUCT(Sueldos[[#This Row],[Salario Base]:[Bono General]]*Porcentajes[])</f>
        <v>1152.0835700000002</v>
      </c>
      <c r="O930" s="1">
        <f>Sueldos[[#This Row],[Aumento Mexicano]]*2</f>
        <v>2304.1671400000005</v>
      </c>
      <c r="P930" s="1">
        <f>IF(Sueldos[[#This Row],[Calificación]]&gt;=4,Sueldos[[#This Row],[Aumento Mexicano]]*2,0)</f>
        <v>2304.1671400000005</v>
      </c>
      <c r="Q930" s="1">
        <f>Sueldos[[#This Row],[Sueldo total]]*3</f>
        <v>90733.137000000017</v>
      </c>
      <c r="R930" s="9">
        <f>(43102-Sueldos[[#This Row],[Fecha de Contratación]])/365</f>
        <v>5.9753424657534246</v>
      </c>
      <c r="S930" s="1">
        <f>Sueldos[[#This Row],[Sueldo total]]/30</f>
        <v>1008.1459666666669</v>
      </c>
      <c r="T930" s="1">
        <f>Sueldos[[#This Row],[Salario diario]]*20*Sueldos[[#This Row],[dias del año]]</f>
        <v>120480.34812602743</v>
      </c>
      <c r="U930" s="1">
        <f>Sueldos[[#This Row],[3 meses de sueldo]]+Sueldos[[#This Row],[20 dias por año]]</f>
        <v>211213.48512602743</v>
      </c>
    </row>
    <row r="931" spans="1:21" x14ac:dyDescent="0.3">
      <c r="A931" t="s">
        <v>1709</v>
      </c>
      <c r="B931" t="s">
        <v>926</v>
      </c>
      <c r="C931" t="s">
        <v>107</v>
      </c>
      <c r="D931" s="10">
        <v>42772</v>
      </c>
      <c r="E931" t="s">
        <v>18</v>
      </c>
      <c r="F931">
        <v>3</v>
      </c>
      <c r="G931" s="1">
        <v>11693</v>
      </c>
      <c r="H931" s="1">
        <v>935.44</v>
      </c>
      <c r="I931" s="1">
        <v>1520.0900000000001</v>
      </c>
      <c r="J931" s="1">
        <v>818.5100000000001</v>
      </c>
      <c r="K931" s="1">
        <v>3741.76</v>
      </c>
      <c r="L931" s="1">
        <v>4092.5499999999997</v>
      </c>
      <c r="M931" s="1">
        <f>SUM(Sueldos[[#This Row],[Salario Base]:[Bono General]])</f>
        <v>22801.350000000002</v>
      </c>
      <c r="N931" s="1">
        <f>SUMPRODUCT(Sueldos[[#This Row],[Salario Base]:[Bono General]]*Porcentajes[])</f>
        <v>907.3768</v>
      </c>
      <c r="O931" s="1">
        <f>Sueldos[[#This Row],[Aumento Mexicano]]*2</f>
        <v>1814.7536</v>
      </c>
      <c r="P931" s="1">
        <f>IF(Sueldos[[#This Row],[Calificación]]&gt;=4,Sueldos[[#This Row],[Aumento Mexicano]]*2,0)</f>
        <v>0</v>
      </c>
      <c r="Q931" s="1">
        <f>Sueldos[[#This Row],[Sueldo total]]*3</f>
        <v>68404.05</v>
      </c>
      <c r="R931" s="9">
        <f>(43102-Sueldos[[#This Row],[Fecha de Contratación]])/365</f>
        <v>0.90410958904109584</v>
      </c>
      <c r="S931" s="1">
        <f>Sueldos[[#This Row],[Sueldo total]]/30</f>
        <v>760.04500000000007</v>
      </c>
      <c r="T931" s="1">
        <f>Sueldos[[#This Row],[Salario diario]]*20*Sueldos[[#This Row],[dias del año]]</f>
        <v>13743.279452054796</v>
      </c>
      <c r="U931" s="1">
        <f>Sueldos[[#This Row],[3 meses de sueldo]]+Sueldos[[#This Row],[20 dias por año]]</f>
        <v>82147.329452054793</v>
      </c>
    </row>
    <row r="932" spans="1:21" x14ac:dyDescent="0.3">
      <c r="A932" t="s">
        <v>1397</v>
      </c>
      <c r="B932" t="s">
        <v>940</v>
      </c>
      <c r="C932" t="s">
        <v>317</v>
      </c>
      <c r="D932" s="10">
        <v>42664</v>
      </c>
      <c r="E932" t="s">
        <v>18</v>
      </c>
      <c r="F932">
        <v>4</v>
      </c>
      <c r="G932" s="1">
        <v>9241.1</v>
      </c>
      <c r="H932" s="1">
        <v>646.87700000000007</v>
      </c>
      <c r="I932" s="1">
        <v>277.233</v>
      </c>
      <c r="J932" s="1">
        <v>184.822</v>
      </c>
      <c r="K932" s="1">
        <v>3049.5630000000001</v>
      </c>
      <c r="L932" s="1">
        <v>2587.5080000000003</v>
      </c>
      <c r="M932" s="1">
        <f>SUM(Sueldos[[#This Row],[Salario Base]:[Bono General]])</f>
        <v>15987.103000000001</v>
      </c>
      <c r="N932" s="1">
        <f>SUMPRODUCT(Sueldos[[#This Row],[Salario Base]:[Bono General]]*Porcentajes[])</f>
        <v>608.98849000000007</v>
      </c>
      <c r="O932" s="1">
        <f>Sueldos[[#This Row],[Aumento Mexicano]]*2</f>
        <v>1217.9769800000001</v>
      </c>
      <c r="P932" s="1">
        <f>IF(Sueldos[[#This Row],[Calificación]]&gt;=4,Sueldos[[#This Row],[Aumento Mexicano]]*2,0)</f>
        <v>1217.9769800000001</v>
      </c>
      <c r="Q932" s="1">
        <f>Sueldos[[#This Row],[Sueldo total]]*3</f>
        <v>47961.309000000001</v>
      </c>
      <c r="R932" s="9">
        <f>(43102-Sueldos[[#This Row],[Fecha de Contratación]])/365</f>
        <v>1.2</v>
      </c>
      <c r="S932" s="1">
        <f>Sueldos[[#This Row],[Sueldo total]]/30</f>
        <v>532.9034333333334</v>
      </c>
      <c r="T932" s="1">
        <f>Sueldos[[#This Row],[Salario diario]]*20*Sueldos[[#This Row],[dias del año]]</f>
        <v>12789.682400000002</v>
      </c>
      <c r="U932" s="1">
        <f>Sueldos[[#This Row],[3 meses de sueldo]]+Sueldos[[#This Row],[20 dias por año]]</f>
        <v>60750.991399999999</v>
      </c>
    </row>
    <row r="933" spans="1:21" x14ac:dyDescent="0.3">
      <c r="A933" t="s">
        <v>1536</v>
      </c>
      <c r="B933" t="s">
        <v>898</v>
      </c>
      <c r="C933" t="s">
        <v>142</v>
      </c>
      <c r="D933" s="10">
        <v>41802</v>
      </c>
      <c r="E933" t="s">
        <v>18</v>
      </c>
      <c r="F933">
        <v>1</v>
      </c>
      <c r="G933" s="1">
        <v>11396.25</v>
      </c>
      <c r="H933" s="1">
        <v>911.7</v>
      </c>
      <c r="I933" s="1">
        <v>227.92500000000001</v>
      </c>
      <c r="J933" s="1">
        <v>1139.625</v>
      </c>
      <c r="K933" s="1">
        <v>4444.5375000000004</v>
      </c>
      <c r="L933" s="1">
        <v>2849.0625</v>
      </c>
      <c r="M933" s="1">
        <f>SUM(Sueldos[[#This Row],[Salario Base]:[Bono General]])</f>
        <v>20969.099999999999</v>
      </c>
      <c r="N933" s="1">
        <f>SUMPRODUCT(Sueldos[[#This Row],[Salario Base]:[Bono General]]*Porcentajes[])</f>
        <v>795.45825000000002</v>
      </c>
      <c r="O933" s="1">
        <f>Sueldos[[#This Row],[Aumento Mexicano]]*2</f>
        <v>1590.9165</v>
      </c>
      <c r="P933" s="1">
        <f>IF(Sueldos[[#This Row],[Calificación]]&gt;=4,Sueldos[[#This Row],[Aumento Mexicano]]*2,0)</f>
        <v>0</v>
      </c>
      <c r="Q933" s="1">
        <f>Sueldos[[#This Row],[Sueldo total]]*3</f>
        <v>62907.299999999996</v>
      </c>
      <c r="R933" s="9">
        <f>(43102-Sueldos[[#This Row],[Fecha de Contratación]])/365</f>
        <v>3.5616438356164384</v>
      </c>
      <c r="S933" s="1">
        <f>Sueldos[[#This Row],[Sueldo total]]/30</f>
        <v>698.96999999999991</v>
      </c>
      <c r="T933" s="1">
        <f>Sueldos[[#This Row],[Salario diario]]*20*Sueldos[[#This Row],[dias del año]]</f>
        <v>49789.643835616429</v>
      </c>
      <c r="U933" s="1">
        <f>Sueldos[[#This Row],[3 meses de sueldo]]+Sueldos[[#This Row],[20 dias por año]]</f>
        <v>112696.94383561643</v>
      </c>
    </row>
    <row r="934" spans="1:21" x14ac:dyDescent="0.3">
      <c r="A934" t="s">
        <v>1710</v>
      </c>
      <c r="B934" t="s">
        <v>883</v>
      </c>
      <c r="C934" t="s">
        <v>73</v>
      </c>
      <c r="D934" s="10">
        <v>41238</v>
      </c>
      <c r="E934" t="s">
        <v>18</v>
      </c>
      <c r="F934">
        <v>4</v>
      </c>
      <c r="G934" s="1">
        <v>15434.1</v>
      </c>
      <c r="H934" s="1">
        <v>1234.7280000000001</v>
      </c>
      <c r="I934" s="1">
        <v>2160.7740000000003</v>
      </c>
      <c r="J934" s="1">
        <v>2006.4330000000002</v>
      </c>
      <c r="K934" s="1">
        <v>4321.5480000000007</v>
      </c>
      <c r="L934" s="1">
        <v>5093.2530000000006</v>
      </c>
      <c r="M934" s="1">
        <f>SUM(Sueldos[[#This Row],[Salario Base]:[Bono General]])</f>
        <v>30250.836000000007</v>
      </c>
      <c r="N934" s="1">
        <f>SUMPRODUCT(Sueldos[[#This Row],[Salario Base]:[Bono General]]*Porcentajes[])</f>
        <v>1210.0334400000002</v>
      </c>
      <c r="O934" s="1">
        <f>Sueldos[[#This Row],[Aumento Mexicano]]*2</f>
        <v>2420.0668800000003</v>
      </c>
      <c r="P934" s="1">
        <f>IF(Sueldos[[#This Row],[Calificación]]&gt;=4,Sueldos[[#This Row],[Aumento Mexicano]]*2,0)</f>
        <v>2420.0668800000003</v>
      </c>
      <c r="Q934" s="1">
        <f>Sueldos[[#This Row],[Sueldo total]]*3</f>
        <v>90752.508000000016</v>
      </c>
      <c r="R934" s="9">
        <f>(43102-Sueldos[[#This Row],[Fecha de Contratación]])/365</f>
        <v>5.1068493150684935</v>
      </c>
      <c r="S934" s="1">
        <f>Sueldos[[#This Row],[Sueldo total]]/30</f>
        <v>1008.3612000000002</v>
      </c>
      <c r="T934" s="1">
        <f>Sueldos[[#This Row],[Salario diario]]*20*Sueldos[[#This Row],[dias del año]]</f>
        <v>102990.97407123289</v>
      </c>
      <c r="U934" s="1">
        <f>Sueldos[[#This Row],[3 meses de sueldo]]+Sueldos[[#This Row],[20 dias por año]]</f>
        <v>193743.48207123292</v>
      </c>
    </row>
    <row r="935" spans="1:21" x14ac:dyDescent="0.3">
      <c r="A935" t="s">
        <v>1711</v>
      </c>
      <c r="B935" t="s">
        <v>898</v>
      </c>
      <c r="C935" t="s">
        <v>52</v>
      </c>
      <c r="D935" s="10">
        <v>41972</v>
      </c>
      <c r="E935" t="s">
        <v>18</v>
      </c>
      <c r="F935">
        <v>3</v>
      </c>
      <c r="G935" s="1">
        <v>11545</v>
      </c>
      <c r="H935" s="1">
        <v>808.15000000000009</v>
      </c>
      <c r="I935" s="1">
        <v>115.45</v>
      </c>
      <c r="J935" s="1">
        <v>230.9</v>
      </c>
      <c r="K935" s="1">
        <v>4618</v>
      </c>
      <c r="L935" s="1">
        <v>4040.7499999999995</v>
      </c>
      <c r="M935" s="1">
        <f>SUM(Sueldos[[#This Row],[Salario Base]:[Bono General]])</f>
        <v>21358.25</v>
      </c>
      <c r="N935" s="1">
        <f>SUMPRODUCT(Sueldos[[#This Row],[Salario Base]:[Bono General]]*Porcentajes[])</f>
        <v>832.39449999999988</v>
      </c>
      <c r="O935" s="1">
        <f>Sueldos[[#This Row],[Aumento Mexicano]]*2</f>
        <v>1664.7889999999998</v>
      </c>
      <c r="P935" s="1">
        <f>IF(Sueldos[[#This Row],[Calificación]]&gt;=4,Sueldos[[#This Row],[Aumento Mexicano]]*2,0)</f>
        <v>0</v>
      </c>
      <c r="Q935" s="1">
        <f>Sueldos[[#This Row],[Sueldo total]]*3</f>
        <v>64074.75</v>
      </c>
      <c r="R935" s="9">
        <f>(43102-Sueldos[[#This Row],[Fecha de Contratación]])/365</f>
        <v>3.095890410958904</v>
      </c>
      <c r="S935" s="1">
        <f>Sueldos[[#This Row],[Sueldo total]]/30</f>
        <v>711.94166666666672</v>
      </c>
      <c r="T935" s="1">
        <f>Sueldos[[#This Row],[Salario diario]]*20*Sueldos[[#This Row],[dias del año]]</f>
        <v>44081.867579908678</v>
      </c>
      <c r="U935" s="1">
        <f>Sueldos[[#This Row],[3 meses de sueldo]]+Sueldos[[#This Row],[20 dias por año]]</f>
        <v>108156.61757990868</v>
      </c>
    </row>
    <row r="936" spans="1:21" x14ac:dyDescent="0.3">
      <c r="A936" t="s">
        <v>1712</v>
      </c>
      <c r="B936" t="s">
        <v>883</v>
      </c>
      <c r="C936" t="s">
        <v>273</v>
      </c>
      <c r="D936" s="10">
        <v>42393</v>
      </c>
      <c r="E936" t="s">
        <v>18</v>
      </c>
      <c r="F936">
        <v>4</v>
      </c>
      <c r="G936" s="1">
        <v>10002.300000000001</v>
      </c>
      <c r="H936" s="1">
        <v>900.20700000000011</v>
      </c>
      <c r="I936" s="1">
        <v>900.20700000000011</v>
      </c>
      <c r="J936" s="1">
        <v>1200.2760000000001</v>
      </c>
      <c r="K936" s="1">
        <v>3400.7820000000006</v>
      </c>
      <c r="L936" s="1">
        <v>2900.6669999999999</v>
      </c>
      <c r="M936" s="1">
        <f>SUM(Sueldos[[#This Row],[Salario Base]:[Bono General]])</f>
        <v>19304.439000000002</v>
      </c>
      <c r="N936" s="1">
        <f>SUMPRODUCT(Sueldos[[#This Row],[Salario Base]:[Bono General]]*Porcentajes[])</f>
        <v>755.17365000000007</v>
      </c>
      <c r="O936" s="1">
        <f>Sueldos[[#This Row],[Aumento Mexicano]]*2</f>
        <v>1510.3473000000001</v>
      </c>
      <c r="P936" s="1">
        <f>IF(Sueldos[[#This Row],[Calificación]]&gt;=4,Sueldos[[#This Row],[Aumento Mexicano]]*2,0)</f>
        <v>1510.3473000000001</v>
      </c>
      <c r="Q936" s="1">
        <f>Sueldos[[#This Row],[Sueldo total]]*3</f>
        <v>57913.31700000001</v>
      </c>
      <c r="R936" s="9">
        <f>(43102-Sueldos[[#This Row],[Fecha de Contratación]])/365</f>
        <v>1.9424657534246574</v>
      </c>
      <c r="S936" s="1">
        <f>Sueldos[[#This Row],[Sueldo total]]/30</f>
        <v>643.48130000000003</v>
      </c>
      <c r="T936" s="1">
        <f>Sueldos[[#This Row],[Salario diario]]*20*Sueldos[[#This Row],[dias del año]]</f>
        <v>24998.80776438356</v>
      </c>
      <c r="U936" s="1">
        <f>Sueldos[[#This Row],[3 meses de sueldo]]+Sueldos[[#This Row],[20 dias por año]]</f>
        <v>82912.124764383567</v>
      </c>
    </row>
    <row r="937" spans="1:21" x14ac:dyDescent="0.3">
      <c r="A937" t="s">
        <v>1713</v>
      </c>
      <c r="B937" t="s">
        <v>895</v>
      </c>
      <c r="C937" t="s">
        <v>63</v>
      </c>
      <c r="D937" s="10">
        <v>41402</v>
      </c>
      <c r="E937" t="s">
        <v>18</v>
      </c>
      <c r="F937">
        <v>4</v>
      </c>
      <c r="G937" s="1">
        <v>10521.5</v>
      </c>
      <c r="H937" s="1">
        <v>841.72</v>
      </c>
      <c r="I937" s="1">
        <v>1473.0100000000002</v>
      </c>
      <c r="J937" s="1">
        <v>315.64499999999998</v>
      </c>
      <c r="K937" s="1">
        <v>3577.3100000000004</v>
      </c>
      <c r="L937" s="1">
        <v>3472.0950000000003</v>
      </c>
      <c r="M937" s="1">
        <f>SUM(Sueldos[[#This Row],[Salario Base]:[Bono General]])</f>
        <v>20201.280000000002</v>
      </c>
      <c r="N937" s="1">
        <f>SUMPRODUCT(Sueldos[[#This Row],[Salario Base]:[Bono General]]*Porcentajes[])</f>
        <v>791.21680000000003</v>
      </c>
      <c r="O937" s="1">
        <f>Sueldos[[#This Row],[Aumento Mexicano]]*2</f>
        <v>1582.4336000000001</v>
      </c>
      <c r="P937" s="1">
        <f>IF(Sueldos[[#This Row],[Calificación]]&gt;=4,Sueldos[[#This Row],[Aumento Mexicano]]*2,0)</f>
        <v>1582.4336000000001</v>
      </c>
      <c r="Q937" s="1">
        <f>Sueldos[[#This Row],[Sueldo total]]*3</f>
        <v>60603.840000000011</v>
      </c>
      <c r="R937" s="9">
        <f>(43102-Sueldos[[#This Row],[Fecha de Contratación]])/365</f>
        <v>4.6575342465753424</v>
      </c>
      <c r="S937" s="1">
        <f>Sueldos[[#This Row],[Sueldo total]]/30</f>
        <v>673.37600000000009</v>
      </c>
      <c r="T937" s="1">
        <f>Sueldos[[#This Row],[Salario diario]]*20*Sueldos[[#This Row],[dias del año]]</f>
        <v>62725.435616438364</v>
      </c>
      <c r="U937" s="1">
        <f>Sueldos[[#This Row],[3 meses de sueldo]]+Sueldos[[#This Row],[20 dias por año]]</f>
        <v>123329.27561643838</v>
      </c>
    </row>
    <row r="938" spans="1:21" x14ac:dyDescent="0.3">
      <c r="A938" t="s">
        <v>1714</v>
      </c>
      <c r="B938" t="s">
        <v>880</v>
      </c>
      <c r="C938" t="s">
        <v>119</v>
      </c>
      <c r="D938" s="10">
        <v>41193</v>
      </c>
      <c r="E938" t="s">
        <v>15</v>
      </c>
      <c r="F938">
        <v>3</v>
      </c>
      <c r="G938" s="1">
        <v>23195</v>
      </c>
      <c r="H938" s="1">
        <v>1391.7</v>
      </c>
      <c r="I938" s="1">
        <v>2319.5</v>
      </c>
      <c r="J938" s="1">
        <v>2551.4499999999998</v>
      </c>
      <c r="K938" s="1">
        <v>6958.5</v>
      </c>
      <c r="L938" s="1">
        <v>7190.45</v>
      </c>
      <c r="M938" s="1">
        <f>SUM(Sueldos[[#This Row],[Salario Base]:[Bono General]])</f>
        <v>43606.6</v>
      </c>
      <c r="N938" s="1">
        <f>SUMPRODUCT(Sueldos[[#This Row],[Salario Base]:[Bono General]]*Porcentajes[])</f>
        <v>1711.7909999999999</v>
      </c>
      <c r="O938" s="1">
        <f>Sueldos[[#This Row],[Aumento Mexicano]]*2</f>
        <v>3423.5819999999999</v>
      </c>
      <c r="P938" s="1">
        <f>IF(Sueldos[[#This Row],[Calificación]]&gt;=4,Sueldos[[#This Row],[Aumento Mexicano]]*2,0)</f>
        <v>0</v>
      </c>
      <c r="Q938" s="1">
        <f>Sueldos[[#This Row],[Sueldo total]]*3</f>
        <v>130819.79999999999</v>
      </c>
      <c r="R938" s="9">
        <f>(43102-Sueldos[[#This Row],[Fecha de Contratación]])/365</f>
        <v>5.2301369863013702</v>
      </c>
      <c r="S938" s="1">
        <f>Sueldos[[#This Row],[Sueldo total]]/30</f>
        <v>1453.5533333333333</v>
      </c>
      <c r="T938" s="1">
        <f>Sueldos[[#This Row],[Salario diario]]*20*Sueldos[[#This Row],[dias del año]]</f>
        <v>152045.66100456621</v>
      </c>
      <c r="U938" s="1">
        <f>Sueldos[[#This Row],[3 meses de sueldo]]+Sueldos[[#This Row],[20 dias por año]]</f>
        <v>282865.46100456617</v>
      </c>
    </row>
    <row r="939" spans="1:21" x14ac:dyDescent="0.3">
      <c r="A939" t="s">
        <v>1715</v>
      </c>
      <c r="B939" t="s">
        <v>880</v>
      </c>
      <c r="C939" t="s">
        <v>112</v>
      </c>
      <c r="D939" s="10">
        <v>42163</v>
      </c>
      <c r="E939" t="s">
        <v>53</v>
      </c>
      <c r="F939">
        <v>3</v>
      </c>
      <c r="G939" s="1">
        <v>116533</v>
      </c>
      <c r="H939" s="1">
        <v>8157.31</v>
      </c>
      <c r="I939" s="1">
        <v>17479.95</v>
      </c>
      <c r="J939" s="1">
        <v>17479.95</v>
      </c>
      <c r="K939" s="1">
        <v>30298.58</v>
      </c>
      <c r="L939" s="1">
        <v>45447.87</v>
      </c>
      <c r="M939" s="1">
        <f>SUM(Sueldos[[#This Row],[Salario Base]:[Bono General]])</f>
        <v>235396.66000000003</v>
      </c>
      <c r="N939" s="1">
        <f>SUMPRODUCT(Sueldos[[#This Row],[Salario Base]:[Bono General]]*Porcentajes[])</f>
        <v>9648.9324000000015</v>
      </c>
      <c r="O939" s="1">
        <f>Sueldos[[#This Row],[Aumento Mexicano]]*2</f>
        <v>19297.864800000003</v>
      </c>
      <c r="P939" s="1">
        <f>IF(Sueldos[[#This Row],[Calificación]]&gt;=4,Sueldos[[#This Row],[Aumento Mexicano]]*2,0)</f>
        <v>0</v>
      </c>
      <c r="Q939" s="1">
        <f>Sueldos[[#This Row],[Sueldo total]]*3</f>
        <v>706189.9800000001</v>
      </c>
      <c r="R939" s="9">
        <f>(43102-Sueldos[[#This Row],[Fecha de Contratación]])/365</f>
        <v>2.5726027397260274</v>
      </c>
      <c r="S939" s="1">
        <f>Sueldos[[#This Row],[Sueldo total]]/30</f>
        <v>7846.5553333333346</v>
      </c>
      <c r="T939" s="1">
        <f>Sueldos[[#This Row],[Salario diario]]*20*Sueldos[[#This Row],[dias del año]]</f>
        <v>403721.39495890419</v>
      </c>
      <c r="U939" s="1">
        <f>Sueldos[[#This Row],[3 meses de sueldo]]+Sueldos[[#This Row],[20 dias por año]]</f>
        <v>1109911.3749589042</v>
      </c>
    </row>
    <row r="940" spans="1:21" x14ac:dyDescent="0.3">
      <c r="A940" t="s">
        <v>1716</v>
      </c>
      <c r="B940" t="s">
        <v>898</v>
      </c>
      <c r="C940" t="s">
        <v>63</v>
      </c>
      <c r="D940" s="10">
        <v>40619</v>
      </c>
      <c r="E940" t="s">
        <v>115</v>
      </c>
      <c r="F940">
        <v>2</v>
      </c>
      <c r="G940" s="1">
        <v>39530.700000000004</v>
      </c>
      <c r="H940" s="1">
        <v>3557.7630000000004</v>
      </c>
      <c r="I940" s="1">
        <v>5138.9910000000009</v>
      </c>
      <c r="J940" s="1">
        <v>790.61400000000015</v>
      </c>
      <c r="K940" s="1">
        <v>12254.517000000002</v>
      </c>
      <c r="L940" s="1">
        <v>13835.745000000001</v>
      </c>
      <c r="M940" s="1">
        <f>SUM(Sueldos[[#This Row],[Salario Base]:[Bono General]])</f>
        <v>75108.33</v>
      </c>
      <c r="N940" s="1">
        <f>SUMPRODUCT(Sueldos[[#This Row],[Salario Base]:[Bono General]]*Porcentajes[])</f>
        <v>2980.6147800000003</v>
      </c>
      <c r="O940" s="1">
        <f>Sueldos[[#This Row],[Aumento Mexicano]]*2</f>
        <v>5961.2295600000007</v>
      </c>
      <c r="P940" s="1">
        <f>IF(Sueldos[[#This Row],[Calificación]]&gt;=4,Sueldos[[#This Row],[Aumento Mexicano]]*2,0)</f>
        <v>0</v>
      </c>
      <c r="Q940" s="1">
        <f>Sueldos[[#This Row],[Sueldo total]]*3</f>
        <v>225324.99</v>
      </c>
      <c r="R940" s="9">
        <f>(43102-Sueldos[[#This Row],[Fecha de Contratación]])/365</f>
        <v>6.8027397260273972</v>
      </c>
      <c r="S940" s="1">
        <f>Sueldos[[#This Row],[Sueldo total]]/30</f>
        <v>2503.6109999999999</v>
      </c>
      <c r="T940" s="1">
        <f>Sueldos[[#This Row],[Salario diario]]*20*Sueldos[[#This Row],[dias del año]]</f>
        <v>340628.28016438358</v>
      </c>
      <c r="U940" s="1">
        <f>Sueldos[[#This Row],[3 meses de sueldo]]+Sueldos[[#This Row],[20 dias por año]]</f>
        <v>565953.27016438358</v>
      </c>
    </row>
    <row r="941" spans="1:21" x14ac:dyDescent="0.3">
      <c r="A941" t="s">
        <v>1717</v>
      </c>
      <c r="B941" t="s">
        <v>909</v>
      </c>
      <c r="C941" t="s">
        <v>24</v>
      </c>
      <c r="D941" s="10">
        <v>41057</v>
      </c>
      <c r="E941" t="s">
        <v>18</v>
      </c>
      <c r="F941">
        <v>4</v>
      </c>
      <c r="G941" s="1">
        <v>16542.900000000001</v>
      </c>
      <c r="H941" s="1">
        <v>1488.8610000000001</v>
      </c>
      <c r="I941" s="1">
        <v>827.1450000000001</v>
      </c>
      <c r="J941" s="1">
        <v>1323.4320000000002</v>
      </c>
      <c r="K941" s="1">
        <v>4301.1540000000005</v>
      </c>
      <c r="L941" s="1">
        <v>4632.0120000000006</v>
      </c>
      <c r="M941" s="1">
        <f>SUM(Sueldos[[#This Row],[Salario Base]:[Bono General]])</f>
        <v>29115.504000000008</v>
      </c>
      <c r="N941" s="1">
        <f>SUMPRODUCT(Sueldos[[#This Row],[Salario Base]:[Bono General]]*Porcentajes[])</f>
        <v>1138.1515200000003</v>
      </c>
      <c r="O941" s="1">
        <f>Sueldos[[#This Row],[Aumento Mexicano]]*2</f>
        <v>2276.3030400000007</v>
      </c>
      <c r="P941" s="1">
        <f>IF(Sueldos[[#This Row],[Calificación]]&gt;=4,Sueldos[[#This Row],[Aumento Mexicano]]*2,0)</f>
        <v>2276.3030400000007</v>
      </c>
      <c r="Q941" s="1">
        <f>Sueldos[[#This Row],[Sueldo total]]*3</f>
        <v>87346.512000000017</v>
      </c>
      <c r="R941" s="9">
        <f>(43102-Sueldos[[#This Row],[Fecha de Contratación]])/365</f>
        <v>5.602739726027397</v>
      </c>
      <c r="S941" s="1">
        <f>Sueldos[[#This Row],[Sueldo total]]/30</f>
        <v>970.51680000000022</v>
      </c>
      <c r="T941" s="1">
        <f>Sueldos[[#This Row],[Salario diario]]*20*Sueldos[[#This Row],[dias del año]]</f>
        <v>108751.06060273974</v>
      </c>
      <c r="U941" s="1">
        <f>Sueldos[[#This Row],[3 meses de sueldo]]+Sueldos[[#This Row],[20 dias por año]]</f>
        <v>196097.57260273976</v>
      </c>
    </row>
    <row r="942" spans="1:21" x14ac:dyDescent="0.3">
      <c r="A942" t="s">
        <v>1718</v>
      </c>
      <c r="B942" t="s">
        <v>883</v>
      </c>
      <c r="C942" t="s">
        <v>110</v>
      </c>
      <c r="D942" s="10">
        <v>42337</v>
      </c>
      <c r="E942" t="s">
        <v>15</v>
      </c>
      <c r="F942">
        <v>2</v>
      </c>
      <c r="G942" s="1">
        <v>26852.400000000001</v>
      </c>
      <c r="H942" s="1">
        <v>2416.7159999999999</v>
      </c>
      <c r="I942" s="1">
        <v>1611.144</v>
      </c>
      <c r="J942" s="1">
        <v>537.048</v>
      </c>
      <c r="K942" s="1">
        <v>7518.6720000000014</v>
      </c>
      <c r="L942" s="1">
        <v>8324.2440000000006</v>
      </c>
      <c r="M942" s="1">
        <f>SUM(Sueldos[[#This Row],[Salario Base]:[Bono General]])</f>
        <v>47260.224000000002</v>
      </c>
      <c r="N942" s="1">
        <f>SUMPRODUCT(Sueldos[[#This Row],[Salario Base]:[Bono General]]*Porcentajes[])</f>
        <v>1850.1303600000001</v>
      </c>
      <c r="O942" s="1">
        <f>Sueldos[[#This Row],[Aumento Mexicano]]*2</f>
        <v>3700.2607200000002</v>
      </c>
      <c r="P942" s="1">
        <f>IF(Sueldos[[#This Row],[Calificación]]&gt;=4,Sueldos[[#This Row],[Aumento Mexicano]]*2,0)</f>
        <v>0</v>
      </c>
      <c r="Q942" s="1">
        <f>Sueldos[[#This Row],[Sueldo total]]*3</f>
        <v>141780.67200000002</v>
      </c>
      <c r="R942" s="9">
        <f>(43102-Sueldos[[#This Row],[Fecha de Contratación]])/365</f>
        <v>2.095890410958904</v>
      </c>
      <c r="S942" s="1">
        <f>Sueldos[[#This Row],[Sueldo total]]/30</f>
        <v>1575.3408000000002</v>
      </c>
      <c r="T942" s="1">
        <f>Sueldos[[#This Row],[Salario diario]]*20*Sueldos[[#This Row],[dias del año]]</f>
        <v>66034.833534246573</v>
      </c>
      <c r="U942" s="1">
        <f>Sueldos[[#This Row],[3 meses de sueldo]]+Sueldos[[#This Row],[20 dias por año]]</f>
        <v>207815.50553424659</v>
      </c>
    </row>
    <row r="943" spans="1:21" x14ac:dyDescent="0.3">
      <c r="A943" t="s">
        <v>1719</v>
      </c>
      <c r="B943" t="s">
        <v>926</v>
      </c>
      <c r="C943" t="s">
        <v>157</v>
      </c>
      <c r="D943" s="10">
        <v>42010</v>
      </c>
      <c r="E943" t="s">
        <v>15</v>
      </c>
      <c r="F943">
        <v>2</v>
      </c>
      <c r="G943" s="1">
        <v>26064</v>
      </c>
      <c r="H943" s="1">
        <v>2606.4</v>
      </c>
      <c r="I943" s="1">
        <v>3127.68</v>
      </c>
      <c r="J943" s="1">
        <v>3648.9600000000005</v>
      </c>
      <c r="K943" s="1">
        <v>8601.1200000000008</v>
      </c>
      <c r="L943" s="1">
        <v>10164.960000000001</v>
      </c>
      <c r="M943" s="1">
        <f>SUM(Sueldos[[#This Row],[Salario Base]:[Bono General]])</f>
        <v>54213.120000000003</v>
      </c>
      <c r="N943" s="1">
        <f>SUMPRODUCT(Sueldos[[#This Row],[Salario Base]:[Bono General]]*Porcentajes[])</f>
        <v>2215.44</v>
      </c>
      <c r="O943" s="1">
        <f>Sueldos[[#This Row],[Aumento Mexicano]]*2</f>
        <v>4430.88</v>
      </c>
      <c r="P943" s="1">
        <f>IF(Sueldos[[#This Row],[Calificación]]&gt;=4,Sueldos[[#This Row],[Aumento Mexicano]]*2,0)</f>
        <v>0</v>
      </c>
      <c r="Q943" s="1">
        <f>Sueldos[[#This Row],[Sueldo total]]*3</f>
        <v>162639.36000000002</v>
      </c>
      <c r="R943" s="9">
        <f>(43102-Sueldos[[#This Row],[Fecha de Contratación]])/365</f>
        <v>2.9917808219178084</v>
      </c>
      <c r="S943" s="1">
        <f>Sueldos[[#This Row],[Sueldo total]]/30</f>
        <v>1807.104</v>
      </c>
      <c r="T943" s="1">
        <f>Sueldos[[#This Row],[Salario diario]]*20*Sueldos[[#This Row],[dias del año]]</f>
        <v>108129.18180821919</v>
      </c>
      <c r="U943" s="1">
        <f>Sueldos[[#This Row],[3 meses de sueldo]]+Sueldos[[#This Row],[20 dias por año]]</f>
        <v>270768.54180821922</v>
      </c>
    </row>
    <row r="944" spans="1:21" x14ac:dyDescent="0.3">
      <c r="A944" t="s">
        <v>1720</v>
      </c>
      <c r="B944" t="s">
        <v>883</v>
      </c>
      <c r="C944" t="s">
        <v>48</v>
      </c>
      <c r="D944" s="10">
        <v>41219</v>
      </c>
      <c r="E944" t="s">
        <v>18</v>
      </c>
      <c r="F944">
        <v>2</v>
      </c>
      <c r="G944" s="1">
        <v>9155.7000000000007</v>
      </c>
      <c r="H944" s="1">
        <v>457.78500000000008</v>
      </c>
      <c r="I944" s="1">
        <v>1098.684</v>
      </c>
      <c r="J944" s="1">
        <v>732.45600000000002</v>
      </c>
      <c r="K944" s="1">
        <v>2838.2670000000003</v>
      </c>
      <c r="L944" s="1">
        <v>3112.9380000000006</v>
      </c>
      <c r="M944" s="1">
        <f>SUM(Sueldos[[#This Row],[Salario Base]:[Bono General]])</f>
        <v>17395.830000000002</v>
      </c>
      <c r="N944" s="1">
        <f>SUMPRODUCT(Sueldos[[#This Row],[Salario Base]:[Bono General]]*Porcentajes[])</f>
        <v>685.76193000000012</v>
      </c>
      <c r="O944" s="1">
        <f>Sueldos[[#This Row],[Aumento Mexicano]]*2</f>
        <v>1371.5238600000002</v>
      </c>
      <c r="P944" s="1">
        <f>IF(Sueldos[[#This Row],[Calificación]]&gt;=4,Sueldos[[#This Row],[Aumento Mexicano]]*2,0)</f>
        <v>0</v>
      </c>
      <c r="Q944" s="1">
        <f>Sueldos[[#This Row],[Sueldo total]]*3</f>
        <v>52187.490000000005</v>
      </c>
      <c r="R944" s="9">
        <f>(43102-Sueldos[[#This Row],[Fecha de Contratación]])/365</f>
        <v>5.1589041095890407</v>
      </c>
      <c r="S944" s="1">
        <f>Sueldos[[#This Row],[Sueldo total]]/30</f>
        <v>579.8610000000001</v>
      </c>
      <c r="T944" s="1">
        <f>Sueldos[[#This Row],[Salario diario]]*20*Sueldos[[#This Row],[dias del año]]</f>
        <v>59828.945917808218</v>
      </c>
      <c r="U944" s="1">
        <f>Sueldos[[#This Row],[3 meses de sueldo]]+Sueldos[[#This Row],[20 dias por año]]</f>
        <v>112016.43591780822</v>
      </c>
    </row>
    <row r="945" spans="1:21" x14ac:dyDescent="0.3">
      <c r="A945" t="s">
        <v>1721</v>
      </c>
      <c r="B945" t="s">
        <v>880</v>
      </c>
      <c r="C945" t="s">
        <v>182</v>
      </c>
      <c r="D945" s="10">
        <v>42887</v>
      </c>
      <c r="E945" t="s">
        <v>15</v>
      </c>
      <c r="F945">
        <v>3</v>
      </c>
      <c r="G945" s="1">
        <v>21715</v>
      </c>
      <c r="H945" s="1">
        <v>1954.35</v>
      </c>
      <c r="I945" s="1">
        <v>2822.9500000000003</v>
      </c>
      <c r="J945" s="1">
        <v>3257.25</v>
      </c>
      <c r="K945" s="1">
        <v>5863.05</v>
      </c>
      <c r="L945" s="1">
        <v>8468.85</v>
      </c>
      <c r="M945" s="1">
        <f>SUM(Sueldos[[#This Row],[Salario Base]:[Bono General]])</f>
        <v>44081.45</v>
      </c>
      <c r="N945" s="1">
        <f>SUMPRODUCT(Sueldos[[#This Row],[Salario Base]:[Bono General]]*Porcentajes[])</f>
        <v>1813.2024999999999</v>
      </c>
      <c r="O945" s="1">
        <f>Sueldos[[#This Row],[Aumento Mexicano]]*2</f>
        <v>3626.4049999999997</v>
      </c>
      <c r="P945" s="1">
        <f>IF(Sueldos[[#This Row],[Calificación]]&gt;=4,Sueldos[[#This Row],[Aumento Mexicano]]*2,0)</f>
        <v>0</v>
      </c>
      <c r="Q945" s="1">
        <f>Sueldos[[#This Row],[Sueldo total]]*3</f>
        <v>132244.34999999998</v>
      </c>
      <c r="R945" s="9">
        <f>(43102-Sueldos[[#This Row],[Fecha de Contratación]])/365</f>
        <v>0.58904109589041098</v>
      </c>
      <c r="S945" s="1">
        <f>Sueldos[[#This Row],[Sueldo total]]/30</f>
        <v>1469.3816666666667</v>
      </c>
      <c r="T945" s="1">
        <f>Sueldos[[#This Row],[Salario diario]]*20*Sueldos[[#This Row],[dias del año]]</f>
        <v>17310.523744292237</v>
      </c>
      <c r="U945" s="1">
        <f>Sueldos[[#This Row],[3 meses de sueldo]]+Sueldos[[#This Row],[20 dias por año]]</f>
        <v>149554.87374429221</v>
      </c>
    </row>
    <row r="946" spans="1:21" x14ac:dyDescent="0.3">
      <c r="A946" t="s">
        <v>1526</v>
      </c>
      <c r="B946" t="s">
        <v>909</v>
      </c>
      <c r="C946" t="s">
        <v>48</v>
      </c>
      <c r="D946" s="10">
        <v>42197</v>
      </c>
      <c r="E946" t="s">
        <v>18</v>
      </c>
      <c r="F946">
        <v>4</v>
      </c>
      <c r="G946" s="1">
        <v>8857.2000000000007</v>
      </c>
      <c r="H946" s="1">
        <v>442.86000000000007</v>
      </c>
      <c r="I946" s="1">
        <v>531.43200000000002</v>
      </c>
      <c r="J946" s="1">
        <v>1151.4360000000001</v>
      </c>
      <c r="K946" s="1">
        <v>3011.4480000000003</v>
      </c>
      <c r="L946" s="1">
        <v>3188.5920000000001</v>
      </c>
      <c r="M946" s="1">
        <f>SUM(Sueldos[[#This Row],[Salario Base]:[Bono General]])</f>
        <v>17182.968000000001</v>
      </c>
      <c r="N946" s="1">
        <f>SUMPRODUCT(Sueldos[[#This Row],[Salario Base]:[Bono General]]*Porcentajes[])</f>
        <v>684.66156000000001</v>
      </c>
      <c r="O946" s="1">
        <f>Sueldos[[#This Row],[Aumento Mexicano]]*2</f>
        <v>1369.32312</v>
      </c>
      <c r="P946" s="1">
        <f>IF(Sueldos[[#This Row],[Calificación]]&gt;=4,Sueldos[[#This Row],[Aumento Mexicano]]*2,0)</f>
        <v>1369.32312</v>
      </c>
      <c r="Q946" s="1">
        <f>Sueldos[[#This Row],[Sueldo total]]*3</f>
        <v>51548.904000000002</v>
      </c>
      <c r="R946" s="9">
        <f>(43102-Sueldos[[#This Row],[Fecha de Contratación]])/365</f>
        <v>2.4794520547945207</v>
      </c>
      <c r="S946" s="1">
        <f>Sueldos[[#This Row],[Sueldo total]]/30</f>
        <v>572.76560000000006</v>
      </c>
      <c r="T946" s="1">
        <f>Sueldos[[#This Row],[Salario diario]]*20*Sueldos[[#This Row],[dias del año]]</f>
        <v>28402.896876712333</v>
      </c>
      <c r="U946" s="1">
        <f>Sueldos[[#This Row],[3 meses de sueldo]]+Sueldos[[#This Row],[20 dias por año]]</f>
        <v>79951.800876712339</v>
      </c>
    </row>
    <row r="947" spans="1:21" x14ac:dyDescent="0.3">
      <c r="A947" t="s">
        <v>1722</v>
      </c>
      <c r="B947" t="s">
        <v>880</v>
      </c>
      <c r="C947" t="s">
        <v>61</v>
      </c>
      <c r="D947" s="10">
        <v>42140</v>
      </c>
      <c r="E947" t="s">
        <v>18</v>
      </c>
      <c r="F947">
        <v>3</v>
      </c>
      <c r="G947" s="1">
        <v>14475</v>
      </c>
      <c r="H947" s="1">
        <v>1013.2500000000001</v>
      </c>
      <c r="I947" s="1">
        <v>289.5</v>
      </c>
      <c r="J947" s="1">
        <v>1013.2500000000001</v>
      </c>
      <c r="K947" s="1">
        <v>5790</v>
      </c>
      <c r="L947" s="1">
        <v>4053.0000000000005</v>
      </c>
      <c r="M947" s="1">
        <f>SUM(Sueldos[[#This Row],[Salario Base]:[Bono General]])</f>
        <v>26634</v>
      </c>
      <c r="N947" s="1">
        <f>SUMPRODUCT(Sueldos[[#This Row],[Salario Base]:[Bono General]]*Porcentajes[])</f>
        <v>1014.6975</v>
      </c>
      <c r="O947" s="1">
        <f>Sueldos[[#This Row],[Aumento Mexicano]]*2</f>
        <v>2029.395</v>
      </c>
      <c r="P947" s="1">
        <f>IF(Sueldos[[#This Row],[Calificación]]&gt;=4,Sueldos[[#This Row],[Aumento Mexicano]]*2,0)</f>
        <v>0</v>
      </c>
      <c r="Q947" s="1">
        <f>Sueldos[[#This Row],[Sueldo total]]*3</f>
        <v>79902</v>
      </c>
      <c r="R947" s="9">
        <f>(43102-Sueldos[[#This Row],[Fecha de Contratación]])/365</f>
        <v>2.6356164383561644</v>
      </c>
      <c r="S947" s="1">
        <f>Sueldos[[#This Row],[Sueldo total]]/30</f>
        <v>887.8</v>
      </c>
      <c r="T947" s="1">
        <f>Sueldos[[#This Row],[Salario diario]]*20*Sueldos[[#This Row],[dias del año]]</f>
        <v>46798.005479452055</v>
      </c>
      <c r="U947" s="1">
        <f>Sueldos[[#This Row],[3 meses de sueldo]]+Sueldos[[#This Row],[20 dias por año]]</f>
        <v>126700.00547945205</v>
      </c>
    </row>
    <row r="948" spans="1:21" x14ac:dyDescent="0.3">
      <c r="A948" t="s">
        <v>1723</v>
      </c>
      <c r="B948" t="s">
        <v>1087</v>
      </c>
      <c r="C948" t="s">
        <v>2</v>
      </c>
      <c r="D948" s="10">
        <v>41165</v>
      </c>
      <c r="E948" t="s">
        <v>18</v>
      </c>
      <c r="F948">
        <v>3</v>
      </c>
      <c r="G948" s="1">
        <v>8423</v>
      </c>
      <c r="H948" s="1">
        <v>842.30000000000007</v>
      </c>
      <c r="I948" s="1">
        <v>589.61</v>
      </c>
      <c r="J948" s="1">
        <v>168.46</v>
      </c>
      <c r="K948" s="1">
        <v>3116.5099999999998</v>
      </c>
      <c r="L948" s="1">
        <v>2695.36</v>
      </c>
      <c r="M948" s="1">
        <f>SUM(Sueldos[[#This Row],[Salario Base]:[Bono General]])</f>
        <v>15835.24</v>
      </c>
      <c r="N948" s="1">
        <f>SUMPRODUCT(Sueldos[[#This Row],[Salario Base]:[Bono General]]*Porcentajes[])</f>
        <v>617.40589999999997</v>
      </c>
      <c r="O948" s="1">
        <f>Sueldos[[#This Row],[Aumento Mexicano]]*2</f>
        <v>1234.8117999999999</v>
      </c>
      <c r="P948" s="1">
        <f>IF(Sueldos[[#This Row],[Calificación]]&gt;=4,Sueldos[[#This Row],[Aumento Mexicano]]*2,0)</f>
        <v>0</v>
      </c>
      <c r="Q948" s="1">
        <f>Sueldos[[#This Row],[Sueldo total]]*3</f>
        <v>47505.72</v>
      </c>
      <c r="R948" s="9">
        <f>(43102-Sueldos[[#This Row],[Fecha de Contratación]])/365</f>
        <v>5.3068493150684928</v>
      </c>
      <c r="S948" s="1">
        <f>Sueldos[[#This Row],[Sueldo total]]/30</f>
        <v>527.8413333333333</v>
      </c>
      <c r="T948" s="1">
        <f>Sueldos[[#This Row],[Salario diario]]*20*Sueldos[[#This Row],[dias del año]]</f>
        <v>56023.488365296798</v>
      </c>
      <c r="U948" s="1">
        <f>Sueldos[[#This Row],[3 meses de sueldo]]+Sueldos[[#This Row],[20 dias por año]]</f>
        <v>103529.2083652968</v>
      </c>
    </row>
    <row r="949" spans="1:21" x14ac:dyDescent="0.3">
      <c r="A949" t="s">
        <v>1724</v>
      </c>
      <c r="B949" t="s">
        <v>898</v>
      </c>
      <c r="C949" t="s">
        <v>40</v>
      </c>
      <c r="D949" s="10">
        <v>41021</v>
      </c>
      <c r="E949" t="s">
        <v>15</v>
      </c>
      <c r="F949">
        <v>3</v>
      </c>
      <c r="G949" s="1">
        <v>27860</v>
      </c>
      <c r="H949" s="1">
        <v>2786</v>
      </c>
      <c r="I949" s="1">
        <v>3900.4000000000005</v>
      </c>
      <c r="J949" s="1">
        <v>3621.8</v>
      </c>
      <c r="K949" s="1">
        <v>7522.2000000000007</v>
      </c>
      <c r="L949" s="1">
        <v>8915.2000000000007</v>
      </c>
      <c r="M949" s="1">
        <f>SUM(Sueldos[[#This Row],[Salario Base]:[Bono General]])</f>
        <v>54605.600000000006</v>
      </c>
      <c r="N949" s="1">
        <f>SUMPRODUCT(Sueldos[[#This Row],[Salario Base]:[Bono General]]*Porcentajes[])</f>
        <v>2189.7959999999998</v>
      </c>
      <c r="O949" s="1">
        <f>Sueldos[[#This Row],[Aumento Mexicano]]*2</f>
        <v>4379.5919999999996</v>
      </c>
      <c r="P949" s="1">
        <f>IF(Sueldos[[#This Row],[Calificación]]&gt;=4,Sueldos[[#This Row],[Aumento Mexicano]]*2,0)</f>
        <v>0</v>
      </c>
      <c r="Q949" s="1">
        <f>Sueldos[[#This Row],[Sueldo total]]*3</f>
        <v>163816.80000000002</v>
      </c>
      <c r="R949" s="9">
        <f>(43102-Sueldos[[#This Row],[Fecha de Contratación]])/365</f>
        <v>5.7013698630136984</v>
      </c>
      <c r="S949" s="1">
        <f>Sueldos[[#This Row],[Sueldo total]]/30</f>
        <v>1820.186666666667</v>
      </c>
      <c r="T949" s="1">
        <f>Sueldos[[#This Row],[Salario diario]]*20*Sueldos[[#This Row],[dias del año]]</f>
        <v>207551.1481278539</v>
      </c>
      <c r="U949" s="1">
        <f>Sueldos[[#This Row],[3 meses de sueldo]]+Sueldos[[#This Row],[20 dias por año]]</f>
        <v>371367.94812785392</v>
      </c>
    </row>
    <row r="950" spans="1:21" x14ac:dyDescent="0.3">
      <c r="A950" t="s">
        <v>1725</v>
      </c>
      <c r="B950" t="s">
        <v>880</v>
      </c>
      <c r="C950" t="s">
        <v>29</v>
      </c>
      <c r="D950" s="10">
        <v>43043</v>
      </c>
      <c r="E950" t="s">
        <v>18</v>
      </c>
      <c r="F950">
        <v>5</v>
      </c>
      <c r="G950" s="1">
        <v>18651.25</v>
      </c>
      <c r="H950" s="1">
        <v>1865.125</v>
      </c>
      <c r="I950" s="1">
        <v>373.02500000000003</v>
      </c>
      <c r="J950" s="1">
        <v>1119.075</v>
      </c>
      <c r="K950" s="1">
        <v>6527.9375</v>
      </c>
      <c r="L950" s="1">
        <v>6527.9375</v>
      </c>
      <c r="M950" s="1">
        <f>SUM(Sueldos[[#This Row],[Salario Base]:[Bono General]])</f>
        <v>35064.350000000006</v>
      </c>
      <c r="N950" s="1">
        <f>SUMPRODUCT(Sueldos[[#This Row],[Salario Base]:[Bono General]]*Porcentajes[])</f>
        <v>1395.1135000000002</v>
      </c>
      <c r="O950" s="1">
        <f>Sueldos[[#This Row],[Aumento Mexicano]]*2</f>
        <v>2790.2270000000003</v>
      </c>
      <c r="P950" s="1">
        <f>IF(Sueldos[[#This Row],[Calificación]]&gt;=4,Sueldos[[#This Row],[Aumento Mexicano]]*2,0)</f>
        <v>2790.2270000000003</v>
      </c>
      <c r="Q950" s="1">
        <f>Sueldos[[#This Row],[Sueldo total]]*3</f>
        <v>105193.05000000002</v>
      </c>
      <c r="R950" s="9">
        <f>(43102-Sueldos[[#This Row],[Fecha de Contratación]])/365</f>
        <v>0.16164383561643836</v>
      </c>
      <c r="S950" s="1">
        <f>Sueldos[[#This Row],[Sueldo total]]/30</f>
        <v>1168.811666666667</v>
      </c>
      <c r="T950" s="1">
        <f>Sueldos[[#This Row],[Salario diario]]*20*Sueldos[[#This Row],[dias del año]]</f>
        <v>3778.6240182648407</v>
      </c>
      <c r="U950" s="1">
        <f>Sueldos[[#This Row],[3 meses de sueldo]]+Sueldos[[#This Row],[20 dias por año]]</f>
        <v>108971.67401826486</v>
      </c>
    </row>
    <row r="951" spans="1:21" x14ac:dyDescent="0.3">
      <c r="A951" t="s">
        <v>1726</v>
      </c>
      <c r="B951" t="s">
        <v>883</v>
      </c>
      <c r="C951" t="s">
        <v>373</v>
      </c>
      <c r="D951" s="10">
        <v>42584</v>
      </c>
      <c r="E951" t="s">
        <v>15</v>
      </c>
      <c r="F951">
        <v>3</v>
      </c>
      <c r="G951" s="1">
        <v>26551</v>
      </c>
      <c r="H951" s="1">
        <v>2655.1000000000004</v>
      </c>
      <c r="I951" s="1">
        <v>3451.63</v>
      </c>
      <c r="J951" s="1">
        <v>3982.6499999999996</v>
      </c>
      <c r="K951" s="1">
        <v>6637.75</v>
      </c>
      <c r="L951" s="1">
        <v>8230.81</v>
      </c>
      <c r="M951" s="1">
        <f>SUM(Sueldos[[#This Row],[Salario Base]:[Bono General]])</f>
        <v>51508.939999999995</v>
      </c>
      <c r="N951" s="1">
        <f>SUMPRODUCT(Sueldos[[#This Row],[Salario Base]:[Bono General]]*Porcentajes[])</f>
        <v>2068.3229000000001</v>
      </c>
      <c r="O951" s="1">
        <f>Sueldos[[#This Row],[Aumento Mexicano]]*2</f>
        <v>4136.6458000000002</v>
      </c>
      <c r="P951" s="1">
        <f>IF(Sueldos[[#This Row],[Calificación]]&gt;=4,Sueldos[[#This Row],[Aumento Mexicano]]*2,0)</f>
        <v>0</v>
      </c>
      <c r="Q951" s="1">
        <f>Sueldos[[#This Row],[Sueldo total]]*3</f>
        <v>154526.81999999998</v>
      </c>
      <c r="R951" s="9">
        <f>(43102-Sueldos[[#This Row],[Fecha de Contratación]])/365</f>
        <v>1.4191780821917808</v>
      </c>
      <c r="S951" s="1">
        <f>Sueldos[[#This Row],[Sueldo total]]/30</f>
        <v>1716.9646666666665</v>
      </c>
      <c r="T951" s="1">
        <f>Sueldos[[#This Row],[Salario diario]]*20*Sueldos[[#This Row],[dias del año]]</f>
        <v>48733.572456620997</v>
      </c>
      <c r="U951" s="1">
        <f>Sueldos[[#This Row],[3 meses de sueldo]]+Sueldos[[#This Row],[20 dias por año]]</f>
        <v>203260.39245662099</v>
      </c>
    </row>
    <row r="952" spans="1:21" x14ac:dyDescent="0.3">
      <c r="A952" t="s">
        <v>1727</v>
      </c>
      <c r="B952" t="s">
        <v>883</v>
      </c>
      <c r="C952" t="s">
        <v>117</v>
      </c>
      <c r="D952" s="10">
        <v>42353</v>
      </c>
      <c r="E952" t="s">
        <v>18</v>
      </c>
      <c r="F952">
        <v>3</v>
      </c>
      <c r="G952" s="1">
        <v>9413</v>
      </c>
      <c r="H952" s="1">
        <v>564.78</v>
      </c>
      <c r="I952" s="1">
        <v>282.39</v>
      </c>
      <c r="J952" s="1">
        <v>1317.8200000000002</v>
      </c>
      <c r="K952" s="1">
        <v>2635.6400000000003</v>
      </c>
      <c r="L952" s="1">
        <v>3576.94</v>
      </c>
      <c r="M952" s="1">
        <f>SUM(Sueldos[[#This Row],[Salario Base]:[Bono General]])</f>
        <v>17790.57</v>
      </c>
      <c r="N952" s="1">
        <f>SUMPRODUCT(Sueldos[[#This Row],[Salario Base]:[Bono General]]*Porcentajes[])</f>
        <v>722.91840000000002</v>
      </c>
      <c r="O952" s="1">
        <f>Sueldos[[#This Row],[Aumento Mexicano]]*2</f>
        <v>1445.8368</v>
      </c>
      <c r="P952" s="1">
        <f>IF(Sueldos[[#This Row],[Calificación]]&gt;=4,Sueldos[[#This Row],[Aumento Mexicano]]*2,0)</f>
        <v>0</v>
      </c>
      <c r="Q952" s="1">
        <f>Sueldos[[#This Row],[Sueldo total]]*3</f>
        <v>53371.71</v>
      </c>
      <c r="R952" s="9">
        <f>(43102-Sueldos[[#This Row],[Fecha de Contratación]])/365</f>
        <v>2.0520547945205481</v>
      </c>
      <c r="S952" s="1">
        <f>Sueldos[[#This Row],[Sueldo total]]/30</f>
        <v>593.01900000000001</v>
      </c>
      <c r="T952" s="1">
        <f>Sueldos[[#This Row],[Salario diario]]*20*Sueldos[[#This Row],[dias del año]]</f>
        <v>24338.149643835619</v>
      </c>
      <c r="U952" s="1">
        <f>Sueldos[[#This Row],[3 meses de sueldo]]+Sueldos[[#This Row],[20 dias por año]]</f>
        <v>77709.859643835618</v>
      </c>
    </row>
    <row r="953" spans="1:21" x14ac:dyDescent="0.3">
      <c r="A953" t="s">
        <v>1328</v>
      </c>
      <c r="B953" t="s">
        <v>898</v>
      </c>
      <c r="C953" t="s">
        <v>63</v>
      </c>
      <c r="D953" s="10">
        <v>41037</v>
      </c>
      <c r="E953" t="s">
        <v>27</v>
      </c>
      <c r="F953">
        <v>3</v>
      </c>
      <c r="G953" s="1">
        <v>19776</v>
      </c>
      <c r="H953" s="1">
        <v>1384.3200000000002</v>
      </c>
      <c r="I953" s="1">
        <v>988.80000000000007</v>
      </c>
      <c r="J953" s="1">
        <v>197.76</v>
      </c>
      <c r="K953" s="1">
        <v>4944</v>
      </c>
      <c r="L953" s="1">
        <v>5932.8</v>
      </c>
      <c r="M953" s="1">
        <f>SUM(Sueldos[[#This Row],[Salario Base]:[Bono General]])</f>
        <v>33223.68</v>
      </c>
      <c r="N953" s="1">
        <f>SUMPRODUCT(Sueldos[[#This Row],[Salario Base]:[Bono General]]*Porcentajes[])</f>
        <v>1289.3952000000002</v>
      </c>
      <c r="O953" s="1">
        <f>Sueldos[[#This Row],[Aumento Mexicano]]*2</f>
        <v>2578.7904000000003</v>
      </c>
      <c r="P953" s="1">
        <f>IF(Sueldos[[#This Row],[Calificación]]&gt;=4,Sueldos[[#This Row],[Aumento Mexicano]]*2,0)</f>
        <v>0</v>
      </c>
      <c r="Q953" s="1">
        <f>Sueldos[[#This Row],[Sueldo total]]*3</f>
        <v>99671.040000000008</v>
      </c>
      <c r="R953" s="9">
        <f>(43102-Sueldos[[#This Row],[Fecha de Contratación]])/365</f>
        <v>5.6575342465753424</v>
      </c>
      <c r="S953" s="1">
        <f>Sueldos[[#This Row],[Sueldo total]]/30</f>
        <v>1107.4559999999999</v>
      </c>
      <c r="T953" s="1">
        <f>Sueldos[[#This Row],[Salario diario]]*20*Sueldos[[#This Row],[dias del año]]</f>
        <v>125309.40493150684</v>
      </c>
      <c r="U953" s="1">
        <f>Sueldos[[#This Row],[3 meses de sueldo]]+Sueldos[[#This Row],[20 dias por año]]</f>
        <v>224980.44493150685</v>
      </c>
    </row>
    <row r="954" spans="1:21" x14ac:dyDescent="0.3">
      <c r="A954" t="s">
        <v>1012</v>
      </c>
      <c r="B954" t="s">
        <v>883</v>
      </c>
      <c r="C954" t="s">
        <v>330</v>
      </c>
      <c r="D954" s="10">
        <v>42211</v>
      </c>
      <c r="E954" t="s">
        <v>115</v>
      </c>
      <c r="F954">
        <v>3</v>
      </c>
      <c r="G954" s="1">
        <v>58071</v>
      </c>
      <c r="H954" s="1">
        <v>2903.55</v>
      </c>
      <c r="I954" s="1">
        <v>1161.42</v>
      </c>
      <c r="J954" s="1">
        <v>2322.84</v>
      </c>
      <c r="K954" s="1">
        <v>23228.400000000001</v>
      </c>
      <c r="L954" s="1">
        <v>16840.59</v>
      </c>
      <c r="M954" s="1">
        <f>SUM(Sueldos[[#This Row],[Salario Base]:[Bono General]])</f>
        <v>104527.79999999999</v>
      </c>
      <c r="N954" s="1">
        <f>SUMPRODUCT(Sueldos[[#This Row],[Salario Base]:[Bono General]]*Porcentajes[])</f>
        <v>3954.6350999999995</v>
      </c>
      <c r="O954" s="1">
        <f>Sueldos[[#This Row],[Aumento Mexicano]]*2</f>
        <v>7909.270199999999</v>
      </c>
      <c r="P954" s="1">
        <f>IF(Sueldos[[#This Row],[Calificación]]&gt;=4,Sueldos[[#This Row],[Aumento Mexicano]]*2,0)</f>
        <v>0</v>
      </c>
      <c r="Q954" s="1">
        <f>Sueldos[[#This Row],[Sueldo total]]*3</f>
        <v>313583.39999999997</v>
      </c>
      <c r="R954" s="9">
        <f>(43102-Sueldos[[#This Row],[Fecha de Contratación]])/365</f>
        <v>2.441095890410959</v>
      </c>
      <c r="S954" s="1">
        <f>Sueldos[[#This Row],[Sueldo total]]/30</f>
        <v>3484.2599999999998</v>
      </c>
      <c r="T954" s="1">
        <f>Sueldos[[#This Row],[Salario diario]]*20*Sueldos[[#This Row],[dias del año]]</f>
        <v>170108.25534246574</v>
      </c>
      <c r="U954" s="1">
        <f>Sueldos[[#This Row],[3 meses de sueldo]]+Sueldos[[#This Row],[20 dias por año]]</f>
        <v>483691.65534246573</v>
      </c>
    </row>
    <row r="955" spans="1:21" x14ac:dyDescent="0.3">
      <c r="A955" t="s">
        <v>1728</v>
      </c>
      <c r="B955" t="s">
        <v>883</v>
      </c>
      <c r="C955" t="s">
        <v>81</v>
      </c>
      <c r="D955" s="10">
        <v>41893</v>
      </c>
      <c r="E955" t="s">
        <v>50</v>
      </c>
      <c r="F955">
        <v>2</v>
      </c>
      <c r="G955" s="1">
        <v>31480.2</v>
      </c>
      <c r="H955" s="1">
        <v>2833.2179999999998</v>
      </c>
      <c r="I955" s="1">
        <v>629.60400000000004</v>
      </c>
      <c r="J955" s="1">
        <v>3462.8220000000001</v>
      </c>
      <c r="K955" s="1">
        <v>9129.2579999999998</v>
      </c>
      <c r="L955" s="1">
        <v>9758.862000000001</v>
      </c>
      <c r="M955" s="1">
        <f>SUM(Sueldos[[#This Row],[Salario Base]:[Bono General]])</f>
        <v>57293.964</v>
      </c>
      <c r="N955" s="1">
        <f>SUMPRODUCT(Sueldos[[#This Row],[Salario Base]:[Bono General]]*Porcentajes[])</f>
        <v>2269.7224200000001</v>
      </c>
      <c r="O955" s="1">
        <f>Sueldos[[#This Row],[Aumento Mexicano]]*2</f>
        <v>4539.4448400000001</v>
      </c>
      <c r="P955" s="1">
        <f>IF(Sueldos[[#This Row],[Calificación]]&gt;=4,Sueldos[[#This Row],[Aumento Mexicano]]*2,0)</f>
        <v>0</v>
      </c>
      <c r="Q955" s="1">
        <f>Sueldos[[#This Row],[Sueldo total]]*3</f>
        <v>171881.89199999999</v>
      </c>
      <c r="R955" s="9">
        <f>(43102-Sueldos[[#This Row],[Fecha de Contratación]])/365</f>
        <v>3.3123287671232875</v>
      </c>
      <c r="S955" s="1">
        <f>Sueldos[[#This Row],[Sueldo total]]/30</f>
        <v>1909.7988</v>
      </c>
      <c r="T955" s="1">
        <f>Sueldos[[#This Row],[Salario diario]]*20*Sueldos[[#This Row],[dias del año]]</f>
        <v>126517.63009315068</v>
      </c>
      <c r="U955" s="1">
        <f>Sueldos[[#This Row],[3 meses de sueldo]]+Sueldos[[#This Row],[20 dias por año]]</f>
        <v>298399.52209315065</v>
      </c>
    </row>
    <row r="956" spans="1:21" x14ac:dyDescent="0.3">
      <c r="A956" t="s">
        <v>1729</v>
      </c>
      <c r="B956" t="s">
        <v>898</v>
      </c>
      <c r="C956" t="s">
        <v>413</v>
      </c>
      <c r="D956" s="10">
        <v>41960</v>
      </c>
      <c r="E956" t="s">
        <v>18</v>
      </c>
      <c r="F956">
        <v>3</v>
      </c>
      <c r="G956" s="1">
        <v>13802</v>
      </c>
      <c r="H956" s="1">
        <v>1104.1600000000001</v>
      </c>
      <c r="I956" s="1">
        <v>1242.18</v>
      </c>
      <c r="J956" s="1">
        <v>1794.26</v>
      </c>
      <c r="K956" s="1">
        <v>5520.8</v>
      </c>
      <c r="L956" s="1">
        <v>4554.66</v>
      </c>
      <c r="M956" s="1">
        <f>SUM(Sueldos[[#This Row],[Salario Base]:[Bono General]])</f>
        <v>28018.059999999998</v>
      </c>
      <c r="N956" s="1">
        <f>SUMPRODUCT(Sueldos[[#This Row],[Salario Base]:[Bono General]]*Porcentajes[])</f>
        <v>1104.1600000000001</v>
      </c>
      <c r="O956" s="1">
        <f>Sueldos[[#This Row],[Aumento Mexicano]]*2</f>
        <v>2208.3200000000002</v>
      </c>
      <c r="P956" s="1">
        <f>IF(Sueldos[[#This Row],[Calificación]]&gt;=4,Sueldos[[#This Row],[Aumento Mexicano]]*2,0)</f>
        <v>0</v>
      </c>
      <c r="Q956" s="1">
        <f>Sueldos[[#This Row],[Sueldo total]]*3</f>
        <v>84054.18</v>
      </c>
      <c r="R956" s="9">
        <f>(43102-Sueldos[[#This Row],[Fecha de Contratación]])/365</f>
        <v>3.128767123287671</v>
      </c>
      <c r="S956" s="1">
        <f>Sueldos[[#This Row],[Sueldo total]]/30</f>
        <v>933.93533333333323</v>
      </c>
      <c r="T956" s="1">
        <f>Sueldos[[#This Row],[Salario diario]]*20*Sueldos[[#This Row],[dias del año]]</f>
        <v>58441.323324200908</v>
      </c>
      <c r="U956" s="1">
        <f>Sueldos[[#This Row],[3 meses de sueldo]]+Sueldos[[#This Row],[20 dias por año]]</f>
        <v>142495.50332420089</v>
      </c>
    </row>
    <row r="957" spans="1:21" x14ac:dyDescent="0.3">
      <c r="A957" t="s">
        <v>1730</v>
      </c>
      <c r="B957" t="s">
        <v>880</v>
      </c>
      <c r="C957" t="s">
        <v>96</v>
      </c>
      <c r="D957" s="10">
        <v>41706</v>
      </c>
      <c r="E957" t="s">
        <v>18</v>
      </c>
      <c r="F957">
        <v>3</v>
      </c>
      <c r="G957" s="1">
        <v>12033</v>
      </c>
      <c r="H957" s="1">
        <v>962.64</v>
      </c>
      <c r="I957" s="1">
        <v>1804.95</v>
      </c>
      <c r="J957" s="1">
        <v>1082.97</v>
      </c>
      <c r="K957" s="1">
        <v>3248.9100000000003</v>
      </c>
      <c r="L957" s="1">
        <v>3970.8900000000003</v>
      </c>
      <c r="M957" s="1">
        <f>SUM(Sueldos[[#This Row],[Salario Base]:[Bono General]])</f>
        <v>23103.360000000001</v>
      </c>
      <c r="N957" s="1">
        <f>SUMPRODUCT(Sueldos[[#This Row],[Salario Base]:[Bono General]]*Porcentajes[])</f>
        <v>920.5245000000001</v>
      </c>
      <c r="O957" s="1">
        <f>Sueldos[[#This Row],[Aumento Mexicano]]*2</f>
        <v>1841.0490000000002</v>
      </c>
      <c r="P957" s="1">
        <f>IF(Sueldos[[#This Row],[Calificación]]&gt;=4,Sueldos[[#This Row],[Aumento Mexicano]]*2,0)</f>
        <v>0</v>
      </c>
      <c r="Q957" s="1">
        <f>Sueldos[[#This Row],[Sueldo total]]*3</f>
        <v>69310.080000000002</v>
      </c>
      <c r="R957" s="9">
        <f>(43102-Sueldos[[#This Row],[Fecha de Contratación]])/365</f>
        <v>3.8246575342465752</v>
      </c>
      <c r="S957" s="1">
        <f>Sueldos[[#This Row],[Sueldo total]]/30</f>
        <v>770.11199999999997</v>
      </c>
      <c r="T957" s="1">
        <f>Sueldos[[#This Row],[Salario diario]]*20*Sueldos[[#This Row],[dias del año]]</f>
        <v>58908.293260273967</v>
      </c>
      <c r="U957" s="1">
        <f>Sueldos[[#This Row],[3 meses de sueldo]]+Sueldos[[#This Row],[20 dias por año]]</f>
        <v>128218.37326027398</v>
      </c>
    </row>
    <row r="958" spans="1:21" x14ac:dyDescent="0.3">
      <c r="A958" t="s">
        <v>1731</v>
      </c>
      <c r="B958" t="s">
        <v>883</v>
      </c>
      <c r="C958" t="s">
        <v>440</v>
      </c>
      <c r="D958" s="10">
        <v>42305</v>
      </c>
      <c r="E958" t="s">
        <v>27</v>
      </c>
      <c r="F958">
        <v>5</v>
      </c>
      <c r="G958" s="1">
        <v>25176.25</v>
      </c>
      <c r="H958" s="1">
        <v>1258.8125</v>
      </c>
      <c r="I958" s="1">
        <v>3021.15</v>
      </c>
      <c r="J958" s="1">
        <v>3524.6750000000002</v>
      </c>
      <c r="K958" s="1">
        <v>8056.4000000000005</v>
      </c>
      <c r="L958" s="1">
        <v>8308.1625000000004</v>
      </c>
      <c r="M958" s="1">
        <f>SUM(Sueldos[[#This Row],[Salario Base]:[Bono General]])</f>
        <v>49345.450000000004</v>
      </c>
      <c r="N958" s="1">
        <f>SUMPRODUCT(Sueldos[[#This Row],[Salario Base]:[Bono General]]*Porcentajes[])</f>
        <v>1951.1593750000002</v>
      </c>
      <c r="O958" s="1">
        <f>Sueldos[[#This Row],[Aumento Mexicano]]*2</f>
        <v>3902.3187500000004</v>
      </c>
      <c r="P958" s="1">
        <f>IF(Sueldos[[#This Row],[Calificación]]&gt;=4,Sueldos[[#This Row],[Aumento Mexicano]]*2,0)</f>
        <v>3902.3187500000004</v>
      </c>
      <c r="Q958" s="1">
        <f>Sueldos[[#This Row],[Sueldo total]]*3</f>
        <v>148036.35</v>
      </c>
      <c r="R958" s="9">
        <f>(43102-Sueldos[[#This Row],[Fecha de Contratación]])/365</f>
        <v>2.1835616438356165</v>
      </c>
      <c r="S958" s="1">
        <f>Sueldos[[#This Row],[Sueldo total]]/30</f>
        <v>1644.8483333333336</v>
      </c>
      <c r="T958" s="1">
        <f>Sueldos[[#This Row],[Salario diario]]*20*Sueldos[[#This Row],[dias del año]]</f>
        <v>71832.554611872169</v>
      </c>
      <c r="U958" s="1">
        <f>Sueldos[[#This Row],[3 meses de sueldo]]+Sueldos[[#This Row],[20 dias por año]]</f>
        <v>219868.90461187216</v>
      </c>
    </row>
    <row r="959" spans="1:21" x14ac:dyDescent="0.3">
      <c r="A959" t="s">
        <v>1732</v>
      </c>
      <c r="B959" t="s">
        <v>898</v>
      </c>
      <c r="C959" t="s">
        <v>127</v>
      </c>
      <c r="D959" s="10">
        <v>42224</v>
      </c>
      <c r="E959" t="s">
        <v>18</v>
      </c>
      <c r="F959">
        <v>3</v>
      </c>
      <c r="G959" s="1">
        <v>13211</v>
      </c>
      <c r="H959" s="1">
        <v>1188.99</v>
      </c>
      <c r="I959" s="1">
        <v>1056.8800000000001</v>
      </c>
      <c r="J959" s="1">
        <v>924.7700000000001</v>
      </c>
      <c r="K959" s="1">
        <v>5020.18</v>
      </c>
      <c r="L959" s="1">
        <v>4755.96</v>
      </c>
      <c r="M959" s="1">
        <f>SUM(Sueldos[[#This Row],[Salario Base]:[Bono General]])</f>
        <v>26157.78</v>
      </c>
      <c r="N959" s="1">
        <f>SUMPRODUCT(Sueldos[[#This Row],[Salario Base]:[Bono General]]*Porcentajes[])</f>
        <v>1039.7057</v>
      </c>
      <c r="O959" s="1">
        <f>Sueldos[[#This Row],[Aumento Mexicano]]*2</f>
        <v>2079.4114</v>
      </c>
      <c r="P959" s="1">
        <f>IF(Sueldos[[#This Row],[Calificación]]&gt;=4,Sueldos[[#This Row],[Aumento Mexicano]]*2,0)</f>
        <v>0</v>
      </c>
      <c r="Q959" s="1">
        <f>Sueldos[[#This Row],[Sueldo total]]*3</f>
        <v>78473.34</v>
      </c>
      <c r="R959" s="9">
        <f>(43102-Sueldos[[#This Row],[Fecha de Contratación]])/365</f>
        <v>2.4054794520547946</v>
      </c>
      <c r="S959" s="1">
        <f>Sueldos[[#This Row],[Sueldo total]]/30</f>
        <v>871.92599999999993</v>
      </c>
      <c r="T959" s="1">
        <f>Sueldos[[#This Row],[Salario diario]]*20*Sueldos[[#This Row],[dias del año]]</f>
        <v>41948.00153424657</v>
      </c>
      <c r="U959" s="1">
        <f>Sueldos[[#This Row],[3 meses de sueldo]]+Sueldos[[#This Row],[20 dias por año]]</f>
        <v>120421.34153424657</v>
      </c>
    </row>
    <row r="960" spans="1:21" x14ac:dyDescent="0.3">
      <c r="A960" t="s">
        <v>1733</v>
      </c>
      <c r="B960" t="s">
        <v>898</v>
      </c>
      <c r="C960" t="s">
        <v>79</v>
      </c>
      <c r="D960" s="10">
        <v>41977</v>
      </c>
      <c r="E960" t="s">
        <v>18</v>
      </c>
      <c r="F960">
        <v>3</v>
      </c>
      <c r="G960" s="1">
        <v>12620</v>
      </c>
      <c r="H960" s="1">
        <v>631</v>
      </c>
      <c r="I960" s="1">
        <v>757.19999999999993</v>
      </c>
      <c r="J960" s="1">
        <v>1009.6</v>
      </c>
      <c r="K960" s="1">
        <v>4164.6000000000004</v>
      </c>
      <c r="L960" s="1">
        <v>3533.6000000000004</v>
      </c>
      <c r="M960" s="1">
        <f>SUM(Sueldos[[#This Row],[Salario Base]:[Bono General]])</f>
        <v>22716</v>
      </c>
      <c r="N960" s="1">
        <f>SUMPRODUCT(Sueldos[[#This Row],[Salario Base]:[Bono General]]*Porcentajes[])</f>
        <v>869.51800000000014</v>
      </c>
      <c r="O960" s="1">
        <f>Sueldos[[#This Row],[Aumento Mexicano]]*2</f>
        <v>1739.0360000000003</v>
      </c>
      <c r="P960" s="1">
        <f>IF(Sueldos[[#This Row],[Calificación]]&gt;=4,Sueldos[[#This Row],[Aumento Mexicano]]*2,0)</f>
        <v>0</v>
      </c>
      <c r="Q960" s="1">
        <f>Sueldos[[#This Row],[Sueldo total]]*3</f>
        <v>68148</v>
      </c>
      <c r="R960" s="9">
        <f>(43102-Sueldos[[#This Row],[Fecha de Contratación]])/365</f>
        <v>3.0821917808219177</v>
      </c>
      <c r="S960" s="1">
        <f>Sueldos[[#This Row],[Sueldo total]]/30</f>
        <v>757.2</v>
      </c>
      <c r="T960" s="1">
        <f>Sueldos[[#This Row],[Salario diario]]*20*Sueldos[[#This Row],[dias del año]]</f>
        <v>46676.71232876712</v>
      </c>
      <c r="U960" s="1">
        <f>Sueldos[[#This Row],[3 meses de sueldo]]+Sueldos[[#This Row],[20 dias por año]]</f>
        <v>114824.71232876711</v>
      </c>
    </row>
    <row r="961" spans="1:21" x14ac:dyDescent="0.3">
      <c r="A961" t="s">
        <v>1579</v>
      </c>
      <c r="B961" t="s">
        <v>880</v>
      </c>
      <c r="C961" t="s">
        <v>413</v>
      </c>
      <c r="D961" s="10">
        <v>42914</v>
      </c>
      <c r="E961" t="s">
        <v>27</v>
      </c>
      <c r="F961">
        <v>3</v>
      </c>
      <c r="G961" s="1">
        <v>18771</v>
      </c>
      <c r="H961" s="1">
        <v>1501.68</v>
      </c>
      <c r="I961" s="1">
        <v>2815.65</v>
      </c>
      <c r="J961" s="1">
        <v>2815.65</v>
      </c>
      <c r="K961" s="1">
        <v>7508.4000000000005</v>
      </c>
      <c r="L961" s="1">
        <v>5631.3</v>
      </c>
      <c r="M961" s="1">
        <f>SUM(Sueldos[[#This Row],[Salario Base]:[Bono General]])</f>
        <v>39043.680000000008</v>
      </c>
      <c r="N961" s="1">
        <f>SUMPRODUCT(Sueldos[[#This Row],[Salario Base]:[Bono General]]*Porcentajes[])</f>
        <v>1526.0823</v>
      </c>
      <c r="O961" s="1">
        <f>Sueldos[[#This Row],[Aumento Mexicano]]*2</f>
        <v>3052.1646000000001</v>
      </c>
      <c r="P961" s="1">
        <f>IF(Sueldos[[#This Row],[Calificación]]&gt;=4,Sueldos[[#This Row],[Aumento Mexicano]]*2,0)</f>
        <v>0</v>
      </c>
      <c r="Q961" s="1">
        <f>Sueldos[[#This Row],[Sueldo total]]*3</f>
        <v>117131.04000000002</v>
      </c>
      <c r="R961" s="9">
        <f>(43102-Sueldos[[#This Row],[Fecha de Contratación]])/365</f>
        <v>0.51506849315068493</v>
      </c>
      <c r="S961" s="1">
        <f>Sueldos[[#This Row],[Sueldo total]]/30</f>
        <v>1301.4560000000004</v>
      </c>
      <c r="T961" s="1">
        <f>Sueldos[[#This Row],[Salario diario]]*20*Sueldos[[#This Row],[dias del año]]</f>
        <v>13406.77961643836</v>
      </c>
      <c r="U961" s="1">
        <f>Sueldos[[#This Row],[3 meses de sueldo]]+Sueldos[[#This Row],[20 dias por año]]</f>
        <v>130537.81961643838</v>
      </c>
    </row>
    <row r="962" spans="1:21" x14ac:dyDescent="0.3">
      <c r="A962" t="s">
        <v>1734</v>
      </c>
      <c r="B962" t="s">
        <v>883</v>
      </c>
      <c r="C962" t="s">
        <v>290</v>
      </c>
      <c r="D962" s="10">
        <v>40762</v>
      </c>
      <c r="E962" t="s">
        <v>18</v>
      </c>
      <c r="F962">
        <v>2</v>
      </c>
      <c r="G962" s="1">
        <v>12877.2</v>
      </c>
      <c r="H962" s="1">
        <v>1287.7200000000003</v>
      </c>
      <c r="I962" s="1">
        <v>386.31600000000003</v>
      </c>
      <c r="J962" s="1">
        <v>386.31600000000003</v>
      </c>
      <c r="K962" s="1">
        <v>4635.7920000000004</v>
      </c>
      <c r="L962" s="1">
        <v>3219.3</v>
      </c>
      <c r="M962" s="1">
        <f>SUM(Sueldos[[#This Row],[Salario Base]:[Bono General]])</f>
        <v>22792.644000000004</v>
      </c>
      <c r="N962" s="1">
        <f>SUMPRODUCT(Sueldos[[#This Row],[Salario Base]:[Bono General]]*Porcentajes[])</f>
        <v>862.77239999999995</v>
      </c>
      <c r="O962" s="1">
        <f>Sueldos[[#This Row],[Aumento Mexicano]]*2</f>
        <v>1725.5447999999999</v>
      </c>
      <c r="P962" s="1">
        <f>IF(Sueldos[[#This Row],[Calificación]]&gt;=4,Sueldos[[#This Row],[Aumento Mexicano]]*2,0)</f>
        <v>0</v>
      </c>
      <c r="Q962" s="1">
        <f>Sueldos[[#This Row],[Sueldo total]]*3</f>
        <v>68377.932000000015</v>
      </c>
      <c r="R962" s="9">
        <f>(43102-Sueldos[[#This Row],[Fecha de Contratación]])/365</f>
        <v>6.4109589041095889</v>
      </c>
      <c r="S962" s="1">
        <f>Sueldos[[#This Row],[Sueldo total]]/30</f>
        <v>759.75480000000016</v>
      </c>
      <c r="T962" s="1">
        <f>Sueldos[[#This Row],[Salario diario]]*20*Sueldos[[#This Row],[dias del año]]</f>
        <v>97415.136000000013</v>
      </c>
      <c r="U962" s="1">
        <f>Sueldos[[#This Row],[3 meses de sueldo]]+Sueldos[[#This Row],[20 dias por año]]</f>
        <v>165793.06800000003</v>
      </c>
    </row>
    <row r="963" spans="1:21" x14ac:dyDescent="0.3">
      <c r="A963" t="s">
        <v>1735</v>
      </c>
      <c r="B963" t="s">
        <v>880</v>
      </c>
      <c r="C963" t="s">
        <v>44</v>
      </c>
      <c r="D963" s="10">
        <v>42171</v>
      </c>
      <c r="E963" t="s">
        <v>53</v>
      </c>
      <c r="F963">
        <v>5</v>
      </c>
      <c r="G963" s="1">
        <v>125436.25</v>
      </c>
      <c r="H963" s="1">
        <v>7526.1749999999993</v>
      </c>
      <c r="I963" s="1">
        <v>5017.45</v>
      </c>
      <c r="J963" s="1">
        <v>17561.075000000001</v>
      </c>
      <c r="K963" s="1">
        <v>31359.0625</v>
      </c>
      <c r="L963" s="1">
        <v>35122.15</v>
      </c>
      <c r="M963" s="1">
        <f>SUM(Sueldos[[#This Row],[Salario Base]:[Bono General]])</f>
        <v>222022.16250000001</v>
      </c>
      <c r="N963" s="1">
        <f>SUMPRODUCT(Sueldos[[#This Row],[Salario Base]:[Bono General]]*Porcentajes[])</f>
        <v>8692.7321249999986</v>
      </c>
      <c r="O963" s="1">
        <f>Sueldos[[#This Row],[Aumento Mexicano]]*2</f>
        <v>17385.464249999997</v>
      </c>
      <c r="P963" s="1">
        <f>IF(Sueldos[[#This Row],[Calificación]]&gt;=4,Sueldos[[#This Row],[Aumento Mexicano]]*2,0)</f>
        <v>17385.464249999997</v>
      </c>
      <c r="Q963" s="1">
        <f>Sueldos[[#This Row],[Sueldo total]]*3</f>
        <v>666066.48750000005</v>
      </c>
      <c r="R963" s="9">
        <f>(43102-Sueldos[[#This Row],[Fecha de Contratación]])/365</f>
        <v>2.5506849315068494</v>
      </c>
      <c r="S963" s="1">
        <f>Sueldos[[#This Row],[Sueldo total]]/30</f>
        <v>7400.7387500000004</v>
      </c>
      <c r="T963" s="1">
        <f>Sueldos[[#This Row],[Salario diario]]*20*Sueldos[[#This Row],[dias del año]]</f>
        <v>377539.05623287678</v>
      </c>
      <c r="U963" s="1">
        <f>Sueldos[[#This Row],[3 meses de sueldo]]+Sueldos[[#This Row],[20 dias por año]]</f>
        <v>1043605.5437328769</v>
      </c>
    </row>
    <row r="964" spans="1:21" x14ac:dyDescent="0.3">
      <c r="A964" t="s">
        <v>1126</v>
      </c>
      <c r="B964" t="s">
        <v>1087</v>
      </c>
      <c r="C964" t="s">
        <v>100</v>
      </c>
      <c r="D964" s="10">
        <v>41541</v>
      </c>
      <c r="E964" t="s">
        <v>27</v>
      </c>
      <c r="F964">
        <v>4</v>
      </c>
      <c r="G964" s="1">
        <v>19847.300000000003</v>
      </c>
      <c r="H964" s="1">
        <v>1587.7840000000003</v>
      </c>
      <c r="I964" s="1">
        <v>1786.2570000000003</v>
      </c>
      <c r="J964" s="1">
        <v>2183.2030000000004</v>
      </c>
      <c r="K964" s="1">
        <v>7740.447000000001</v>
      </c>
      <c r="L964" s="1">
        <v>7938.9200000000019</v>
      </c>
      <c r="M964" s="1">
        <f>SUM(Sueldos[[#This Row],[Salario Base]:[Bono General]])</f>
        <v>41083.911000000007</v>
      </c>
      <c r="N964" s="1">
        <f>SUMPRODUCT(Sueldos[[#This Row],[Salario Base]:[Bono General]]*Porcentajes[])</f>
        <v>1659.2342800000006</v>
      </c>
      <c r="O964" s="1">
        <f>Sueldos[[#This Row],[Aumento Mexicano]]*2</f>
        <v>3318.4685600000012</v>
      </c>
      <c r="P964" s="1">
        <f>IF(Sueldos[[#This Row],[Calificación]]&gt;=4,Sueldos[[#This Row],[Aumento Mexicano]]*2,0)</f>
        <v>3318.4685600000012</v>
      </c>
      <c r="Q964" s="1">
        <f>Sueldos[[#This Row],[Sueldo total]]*3</f>
        <v>123251.73300000002</v>
      </c>
      <c r="R964" s="9">
        <f>(43102-Sueldos[[#This Row],[Fecha de Contratación]])/365</f>
        <v>4.2767123287671236</v>
      </c>
      <c r="S964" s="1">
        <f>Sueldos[[#This Row],[Sueldo total]]/30</f>
        <v>1369.4637000000002</v>
      </c>
      <c r="T964" s="1">
        <f>Sueldos[[#This Row],[Salario diario]]*20*Sueldos[[#This Row],[dias del año]]</f>
        <v>117136.04579178085</v>
      </c>
      <c r="U964" s="1">
        <f>Sueldos[[#This Row],[3 meses de sueldo]]+Sueldos[[#This Row],[20 dias por año]]</f>
        <v>240387.77879178087</v>
      </c>
    </row>
    <row r="965" spans="1:21" x14ac:dyDescent="0.3">
      <c r="A965" t="s">
        <v>1736</v>
      </c>
      <c r="B965" t="s">
        <v>898</v>
      </c>
      <c r="C965" t="s">
        <v>237</v>
      </c>
      <c r="D965" s="10">
        <v>42529</v>
      </c>
      <c r="E965" t="s">
        <v>18</v>
      </c>
      <c r="F965">
        <v>3</v>
      </c>
      <c r="G965" s="1">
        <v>12652</v>
      </c>
      <c r="H965" s="1">
        <v>632.6</v>
      </c>
      <c r="I965" s="1">
        <v>1265.2</v>
      </c>
      <c r="J965" s="1">
        <v>632.6</v>
      </c>
      <c r="K965" s="1">
        <v>5060.8</v>
      </c>
      <c r="L965" s="1">
        <v>4807.76</v>
      </c>
      <c r="M965" s="1">
        <f>SUM(Sueldos[[#This Row],[Salario Base]:[Bono General]])</f>
        <v>25050.959999999999</v>
      </c>
      <c r="N965" s="1">
        <f>SUMPRODUCT(Sueldos[[#This Row],[Salario Base]:[Bono General]]*Porcentajes[])</f>
        <v>988.12120000000004</v>
      </c>
      <c r="O965" s="1">
        <f>Sueldos[[#This Row],[Aumento Mexicano]]*2</f>
        <v>1976.2424000000001</v>
      </c>
      <c r="P965" s="1">
        <f>IF(Sueldos[[#This Row],[Calificación]]&gt;=4,Sueldos[[#This Row],[Aumento Mexicano]]*2,0)</f>
        <v>0</v>
      </c>
      <c r="Q965" s="1">
        <f>Sueldos[[#This Row],[Sueldo total]]*3</f>
        <v>75152.88</v>
      </c>
      <c r="R965" s="9">
        <f>(43102-Sueldos[[#This Row],[Fecha de Contratación]])/365</f>
        <v>1.5698630136986302</v>
      </c>
      <c r="S965" s="1">
        <f>Sueldos[[#This Row],[Sueldo total]]/30</f>
        <v>835.03199999999993</v>
      </c>
      <c r="T965" s="1">
        <f>Sueldos[[#This Row],[Salario diario]]*20*Sueldos[[#This Row],[dias del año]]</f>
        <v>26217.71704109589</v>
      </c>
      <c r="U965" s="1">
        <f>Sueldos[[#This Row],[3 meses de sueldo]]+Sueldos[[#This Row],[20 dias por año]]</f>
        <v>101370.5970410959</v>
      </c>
    </row>
    <row r="966" spans="1:21" x14ac:dyDescent="0.3">
      <c r="A966" t="s">
        <v>1737</v>
      </c>
      <c r="B966" t="s">
        <v>883</v>
      </c>
      <c r="C966" t="s">
        <v>173</v>
      </c>
      <c r="D966" s="10">
        <v>41506</v>
      </c>
      <c r="E966" t="s">
        <v>15</v>
      </c>
      <c r="F966">
        <v>3</v>
      </c>
      <c r="G966" s="1">
        <v>24528</v>
      </c>
      <c r="H966" s="1">
        <v>2452.8000000000002</v>
      </c>
      <c r="I966" s="1">
        <v>1962.24</v>
      </c>
      <c r="J966" s="1">
        <v>3679.2</v>
      </c>
      <c r="K966" s="1">
        <v>8584.7999999999993</v>
      </c>
      <c r="L966" s="1">
        <v>6622.56</v>
      </c>
      <c r="M966" s="1">
        <f>SUM(Sueldos[[#This Row],[Salario Base]:[Bono General]])</f>
        <v>47829.599999999999</v>
      </c>
      <c r="N966" s="1">
        <f>SUMPRODUCT(Sueldos[[#This Row],[Salario Base]:[Bono General]]*Porcentajes[])</f>
        <v>1866.5808000000002</v>
      </c>
      <c r="O966" s="1">
        <f>Sueldos[[#This Row],[Aumento Mexicano]]*2</f>
        <v>3733.1616000000004</v>
      </c>
      <c r="P966" s="1">
        <f>IF(Sueldos[[#This Row],[Calificación]]&gt;=4,Sueldos[[#This Row],[Aumento Mexicano]]*2,0)</f>
        <v>0</v>
      </c>
      <c r="Q966" s="1">
        <f>Sueldos[[#This Row],[Sueldo total]]*3</f>
        <v>143488.79999999999</v>
      </c>
      <c r="R966" s="9">
        <f>(43102-Sueldos[[#This Row],[Fecha de Contratación]])/365</f>
        <v>4.3726027397260276</v>
      </c>
      <c r="S966" s="1">
        <f>Sueldos[[#This Row],[Sueldo total]]/30</f>
        <v>1594.32</v>
      </c>
      <c r="T966" s="1">
        <f>Sueldos[[#This Row],[Salario diario]]*20*Sueldos[[#This Row],[dias del año]]</f>
        <v>139426.56</v>
      </c>
      <c r="U966" s="1">
        <f>Sueldos[[#This Row],[3 meses de sueldo]]+Sueldos[[#This Row],[20 dias por año]]</f>
        <v>282915.36</v>
      </c>
    </row>
    <row r="967" spans="1:21" x14ac:dyDescent="0.3">
      <c r="A967" t="s">
        <v>1738</v>
      </c>
      <c r="B967" t="s">
        <v>898</v>
      </c>
      <c r="C967" t="s">
        <v>168</v>
      </c>
      <c r="D967" s="10">
        <v>40851</v>
      </c>
      <c r="E967" t="s">
        <v>115</v>
      </c>
      <c r="F967">
        <v>4</v>
      </c>
      <c r="G967" s="1">
        <v>50884.9</v>
      </c>
      <c r="H967" s="1">
        <v>5088.4900000000007</v>
      </c>
      <c r="I967" s="1">
        <v>6615.0370000000003</v>
      </c>
      <c r="J967" s="1">
        <v>4070.7920000000004</v>
      </c>
      <c r="K967" s="1">
        <v>14756.620999999999</v>
      </c>
      <c r="L967" s="1">
        <v>18827.413</v>
      </c>
      <c r="M967" s="1">
        <f>SUM(Sueldos[[#This Row],[Salario Base]:[Bono General]])</f>
        <v>100243.253</v>
      </c>
      <c r="N967" s="1">
        <f>SUMPRODUCT(Sueldos[[#This Row],[Salario Base]:[Bono General]]*Porcentajes[])</f>
        <v>4060.6150200000002</v>
      </c>
      <c r="O967" s="1">
        <f>Sueldos[[#This Row],[Aumento Mexicano]]*2</f>
        <v>8121.2300400000004</v>
      </c>
      <c r="P967" s="1">
        <f>IF(Sueldos[[#This Row],[Calificación]]&gt;=4,Sueldos[[#This Row],[Aumento Mexicano]]*2,0)</f>
        <v>8121.2300400000004</v>
      </c>
      <c r="Q967" s="1">
        <f>Sueldos[[#This Row],[Sueldo total]]*3</f>
        <v>300729.75899999996</v>
      </c>
      <c r="R967" s="9">
        <f>(43102-Sueldos[[#This Row],[Fecha de Contratación]])/365</f>
        <v>6.1671232876712327</v>
      </c>
      <c r="S967" s="1">
        <f>Sueldos[[#This Row],[Sueldo total]]/30</f>
        <v>3341.4417666666664</v>
      </c>
      <c r="T967" s="1">
        <f>Sueldos[[#This Row],[Salario diario]]*20*Sueldos[[#This Row],[dias del año]]</f>
        <v>412141.66667214606</v>
      </c>
      <c r="U967" s="1">
        <f>Sueldos[[#This Row],[3 meses de sueldo]]+Sueldos[[#This Row],[20 dias por año]]</f>
        <v>712871.42567214603</v>
      </c>
    </row>
    <row r="968" spans="1:21" x14ac:dyDescent="0.3">
      <c r="A968" t="s">
        <v>1739</v>
      </c>
      <c r="B968" t="s">
        <v>880</v>
      </c>
      <c r="C968" t="s">
        <v>605</v>
      </c>
      <c r="D968" s="10">
        <v>42710</v>
      </c>
      <c r="E968" t="s">
        <v>27</v>
      </c>
      <c r="F968">
        <v>3</v>
      </c>
      <c r="G968" s="1">
        <v>16497</v>
      </c>
      <c r="H968" s="1">
        <v>1319.76</v>
      </c>
      <c r="I968" s="1">
        <v>1154.7900000000002</v>
      </c>
      <c r="J968" s="1">
        <v>1319.76</v>
      </c>
      <c r="K968" s="1">
        <v>5938.92</v>
      </c>
      <c r="L968" s="1">
        <v>5938.92</v>
      </c>
      <c r="M968" s="1">
        <f>SUM(Sueldos[[#This Row],[Salario Base]:[Bono General]])</f>
        <v>32169.149999999994</v>
      </c>
      <c r="N968" s="1">
        <f>SUMPRODUCT(Sueldos[[#This Row],[Salario Base]:[Bono General]]*Porcentajes[])</f>
        <v>1280.1672000000001</v>
      </c>
      <c r="O968" s="1">
        <f>Sueldos[[#This Row],[Aumento Mexicano]]*2</f>
        <v>2560.3344000000002</v>
      </c>
      <c r="P968" s="1">
        <f>IF(Sueldos[[#This Row],[Calificación]]&gt;=4,Sueldos[[#This Row],[Aumento Mexicano]]*2,0)</f>
        <v>0</v>
      </c>
      <c r="Q968" s="1">
        <f>Sueldos[[#This Row],[Sueldo total]]*3</f>
        <v>96507.449999999983</v>
      </c>
      <c r="R968" s="9">
        <f>(43102-Sueldos[[#This Row],[Fecha de Contratación]])/365</f>
        <v>1.0739726027397261</v>
      </c>
      <c r="S968" s="1">
        <f>Sueldos[[#This Row],[Sueldo total]]/30</f>
        <v>1072.3049999999998</v>
      </c>
      <c r="T968" s="1">
        <f>Sueldos[[#This Row],[Salario diario]]*20*Sueldos[[#This Row],[dias del año]]</f>
        <v>23032.523835616437</v>
      </c>
      <c r="U968" s="1">
        <f>Sueldos[[#This Row],[3 meses de sueldo]]+Sueldos[[#This Row],[20 dias por año]]</f>
        <v>119539.97383561642</v>
      </c>
    </row>
    <row r="969" spans="1:21" x14ac:dyDescent="0.3">
      <c r="A969" t="s">
        <v>1740</v>
      </c>
      <c r="B969" t="s">
        <v>883</v>
      </c>
      <c r="C969" t="s">
        <v>965</v>
      </c>
      <c r="D969" s="10">
        <v>41476</v>
      </c>
      <c r="E969" t="s">
        <v>18</v>
      </c>
      <c r="F969">
        <v>4</v>
      </c>
      <c r="G969" s="1">
        <v>16413.100000000002</v>
      </c>
      <c r="H969" s="1">
        <v>984.78600000000006</v>
      </c>
      <c r="I969" s="1">
        <v>1641.3100000000004</v>
      </c>
      <c r="J969" s="1">
        <v>2297.8340000000007</v>
      </c>
      <c r="K969" s="1">
        <v>5580.4540000000015</v>
      </c>
      <c r="L969" s="1">
        <v>6401.1090000000013</v>
      </c>
      <c r="M969" s="1">
        <f>SUM(Sueldos[[#This Row],[Salario Base]:[Bono General]])</f>
        <v>33318.593000000008</v>
      </c>
      <c r="N969" s="1">
        <f>SUMPRODUCT(Sueldos[[#This Row],[Salario Base]:[Bono General]]*Porcentajes[])</f>
        <v>1347.5155100000002</v>
      </c>
      <c r="O969" s="1">
        <f>Sueldos[[#This Row],[Aumento Mexicano]]*2</f>
        <v>2695.0310200000004</v>
      </c>
      <c r="P969" s="1">
        <f>IF(Sueldos[[#This Row],[Calificación]]&gt;=4,Sueldos[[#This Row],[Aumento Mexicano]]*2,0)</f>
        <v>2695.0310200000004</v>
      </c>
      <c r="Q969" s="1">
        <f>Sueldos[[#This Row],[Sueldo total]]*3</f>
        <v>99955.779000000024</v>
      </c>
      <c r="R969" s="9">
        <f>(43102-Sueldos[[#This Row],[Fecha de Contratación]])/365</f>
        <v>4.4547945205479449</v>
      </c>
      <c r="S969" s="1">
        <f>Sueldos[[#This Row],[Sueldo total]]/30</f>
        <v>1110.6197666666669</v>
      </c>
      <c r="T969" s="1">
        <f>Sueldos[[#This Row],[Salario diario]]*20*Sueldos[[#This Row],[dias del año]]</f>
        <v>98951.657019178092</v>
      </c>
      <c r="U969" s="1">
        <f>Sueldos[[#This Row],[3 meses de sueldo]]+Sueldos[[#This Row],[20 dias por año]]</f>
        <v>198907.43601917813</v>
      </c>
    </row>
    <row r="970" spans="1:21" x14ac:dyDescent="0.3">
      <c r="A970" t="s">
        <v>1741</v>
      </c>
      <c r="B970" t="s">
        <v>898</v>
      </c>
      <c r="C970" t="s">
        <v>237</v>
      </c>
      <c r="D970" s="10">
        <v>42875</v>
      </c>
      <c r="E970" t="s">
        <v>18</v>
      </c>
      <c r="F970">
        <v>2</v>
      </c>
      <c r="G970" s="1">
        <v>8970.3000000000011</v>
      </c>
      <c r="H970" s="1">
        <v>897.0300000000002</v>
      </c>
      <c r="I970" s="1">
        <v>1166.1390000000001</v>
      </c>
      <c r="J970" s="1">
        <v>627.92100000000016</v>
      </c>
      <c r="K970" s="1">
        <v>2421.9810000000007</v>
      </c>
      <c r="L970" s="1">
        <v>3408.7140000000004</v>
      </c>
      <c r="M970" s="1">
        <f>SUM(Sueldos[[#This Row],[Salario Base]:[Bono General]])</f>
        <v>17492.085000000003</v>
      </c>
      <c r="N970" s="1">
        <f>SUMPRODUCT(Sueldos[[#This Row],[Salario Base]:[Bono General]]*Porcentajes[])</f>
        <v>712.24182000000008</v>
      </c>
      <c r="O970" s="1">
        <f>Sueldos[[#This Row],[Aumento Mexicano]]*2</f>
        <v>1424.4836400000002</v>
      </c>
      <c r="P970" s="1">
        <f>IF(Sueldos[[#This Row],[Calificación]]&gt;=4,Sueldos[[#This Row],[Aumento Mexicano]]*2,0)</f>
        <v>0</v>
      </c>
      <c r="Q970" s="1">
        <f>Sueldos[[#This Row],[Sueldo total]]*3</f>
        <v>52476.255000000005</v>
      </c>
      <c r="R970" s="9">
        <f>(43102-Sueldos[[#This Row],[Fecha de Contratación]])/365</f>
        <v>0.62191780821917808</v>
      </c>
      <c r="S970" s="1">
        <f>Sueldos[[#This Row],[Sueldo total]]/30</f>
        <v>583.06950000000006</v>
      </c>
      <c r="T970" s="1">
        <f>Sueldos[[#This Row],[Salario diario]]*20*Sueldos[[#This Row],[dias del año]]</f>
        <v>7252.4261095890415</v>
      </c>
      <c r="U970" s="1">
        <f>Sueldos[[#This Row],[3 meses de sueldo]]+Sueldos[[#This Row],[20 dias por año]]</f>
        <v>59728.681109589044</v>
      </c>
    </row>
    <row r="971" spans="1:21" x14ac:dyDescent="0.3">
      <c r="A971" t="s">
        <v>1742</v>
      </c>
      <c r="B971" t="s">
        <v>898</v>
      </c>
      <c r="C971" t="s">
        <v>24</v>
      </c>
      <c r="D971" s="10">
        <v>41971</v>
      </c>
      <c r="E971" t="s">
        <v>18</v>
      </c>
      <c r="F971">
        <v>3</v>
      </c>
      <c r="G971" s="1">
        <v>8443</v>
      </c>
      <c r="H971" s="1">
        <v>844.30000000000007</v>
      </c>
      <c r="I971" s="1">
        <v>759.87</v>
      </c>
      <c r="J971" s="1">
        <v>1013.16</v>
      </c>
      <c r="K971" s="1">
        <v>2448.4699999999998</v>
      </c>
      <c r="L971" s="1">
        <v>2279.61</v>
      </c>
      <c r="M971" s="1">
        <f>SUM(Sueldos[[#This Row],[Salario Base]:[Bono General]])</f>
        <v>15788.41</v>
      </c>
      <c r="N971" s="1">
        <f>SUMPRODUCT(Sueldos[[#This Row],[Salario Base]:[Bono General]]*Porcentajes[])</f>
        <v>618.02760000000001</v>
      </c>
      <c r="O971" s="1">
        <f>Sueldos[[#This Row],[Aumento Mexicano]]*2</f>
        <v>1236.0552</v>
      </c>
      <c r="P971" s="1">
        <f>IF(Sueldos[[#This Row],[Calificación]]&gt;=4,Sueldos[[#This Row],[Aumento Mexicano]]*2,0)</f>
        <v>0</v>
      </c>
      <c r="Q971" s="1">
        <f>Sueldos[[#This Row],[Sueldo total]]*3</f>
        <v>47365.229999999996</v>
      </c>
      <c r="R971" s="9">
        <f>(43102-Sueldos[[#This Row],[Fecha de Contratación]])/365</f>
        <v>3.0986301369863014</v>
      </c>
      <c r="S971" s="1">
        <f>Sueldos[[#This Row],[Sueldo total]]/30</f>
        <v>526.28033333333337</v>
      </c>
      <c r="T971" s="1">
        <f>Sueldos[[#This Row],[Salario diario]]*20*Sueldos[[#This Row],[dias del año]]</f>
        <v>32614.962027397261</v>
      </c>
      <c r="U971" s="1">
        <f>Sueldos[[#This Row],[3 meses de sueldo]]+Sueldos[[#This Row],[20 dias por año]]</f>
        <v>79980.19202739725</v>
      </c>
    </row>
    <row r="972" spans="1:21" x14ac:dyDescent="0.3">
      <c r="A972" t="s">
        <v>400</v>
      </c>
      <c r="B972" t="s">
        <v>898</v>
      </c>
      <c r="C972" t="s">
        <v>20</v>
      </c>
      <c r="D972" s="10">
        <v>40677</v>
      </c>
      <c r="E972" t="s">
        <v>50</v>
      </c>
      <c r="F972">
        <v>2</v>
      </c>
      <c r="G972" s="1">
        <v>27276.3</v>
      </c>
      <c r="H972" s="1">
        <v>2182.1039999999998</v>
      </c>
      <c r="I972" s="1">
        <v>1091.0519999999999</v>
      </c>
      <c r="J972" s="1">
        <v>1091.0519999999999</v>
      </c>
      <c r="K972" s="1">
        <v>10364.994000000001</v>
      </c>
      <c r="L972" s="1">
        <v>8455.6530000000002</v>
      </c>
      <c r="M972" s="1">
        <f>SUM(Sueldos[[#This Row],[Salario Base]:[Bono General]])</f>
        <v>50461.154999999999</v>
      </c>
      <c r="N972" s="1">
        <f>SUMPRODUCT(Sueldos[[#This Row],[Salario Base]:[Bono General]]*Porcentajes[])</f>
        <v>1950.2554500000001</v>
      </c>
      <c r="O972" s="1">
        <f>Sueldos[[#This Row],[Aumento Mexicano]]*2</f>
        <v>3900.5109000000002</v>
      </c>
      <c r="P972" s="1">
        <f>IF(Sueldos[[#This Row],[Calificación]]&gt;=4,Sueldos[[#This Row],[Aumento Mexicano]]*2,0)</f>
        <v>0</v>
      </c>
      <c r="Q972" s="1">
        <f>Sueldos[[#This Row],[Sueldo total]]*3</f>
        <v>151383.465</v>
      </c>
      <c r="R972" s="9">
        <f>(43102-Sueldos[[#This Row],[Fecha de Contratación]])/365</f>
        <v>6.6438356164383565</v>
      </c>
      <c r="S972" s="1">
        <f>Sueldos[[#This Row],[Sueldo total]]/30</f>
        <v>1682.0384999999999</v>
      </c>
      <c r="T972" s="1">
        <f>Sueldos[[#This Row],[Salario diario]]*20*Sueldos[[#This Row],[dias del año]]</f>
        <v>223503.74589041094</v>
      </c>
      <c r="U972" s="1">
        <f>Sueldos[[#This Row],[3 meses de sueldo]]+Sueldos[[#This Row],[20 dias por año]]</f>
        <v>374887.21089041093</v>
      </c>
    </row>
    <row r="973" spans="1:21" x14ac:dyDescent="0.3">
      <c 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73" s="1">
        <f>SUM(Sueldos[[#This Row],[Salario Base]:[Bono General]])</f>
        <v>27908.200000000004</v>
      </c>
      <c r="N973" s="1">
        <f>SUMPRODUCT(Sueldos[[#This Row],[Salario Base]:[Bono General]]*Porcentajes[])</f>
        <v>1060.2082499999999</v>
      </c>
      <c r="O973" s="1">
        <f>Sueldos[[#This Row],[Aumento Mexicano]]*2</f>
        <v>2120.4164999999998</v>
      </c>
      <c r="P973" s="1">
        <f>IF(Sueldos[[#This Row],[Calificación]]&gt;=4,Sueldos[[#This Row],[Aumento Mexicano]]*2,0)</f>
        <v>2120.4164999999998</v>
      </c>
      <c r="Q973" s="1">
        <f>Sueldos[[#This Row],[Sueldo total]]*3</f>
        <v>83724.600000000006</v>
      </c>
      <c r="R973" s="9">
        <f>(43102-Sueldos[[#This Row],[Fecha de Contratación]])/365</f>
        <v>5.6575342465753424</v>
      </c>
      <c r="S973" s="1">
        <f>Sueldos[[#This Row],[Sueldo total]]/30</f>
        <v>930.27333333333343</v>
      </c>
      <c r="T973" s="1">
        <f>Sueldos[[#This Row],[Salario diario]]*20*Sueldos[[#This Row],[dias del año]]</f>
        <v>105261.06484018265</v>
      </c>
      <c r="U973" s="1">
        <f>Sueldos[[#This Row],[3 meses de sueldo]]+Sueldos[[#This Row],[20 dias por año]]</f>
        <v>188985.66484018264</v>
      </c>
    </row>
    <row r="974" spans="1:21" x14ac:dyDescent="0.3">
      <c r="A974" t="s">
        <v>1744</v>
      </c>
      <c r="B974" t="s">
        <v>898</v>
      </c>
      <c r="C974" t="s">
        <v>29</v>
      </c>
      <c r="D974" s="10">
        <v>41230</v>
      </c>
      <c r="E974" t="s">
        <v>50</v>
      </c>
      <c r="F974">
        <v>3</v>
      </c>
      <c r="G974" s="1">
        <v>34892</v>
      </c>
      <c r="H974" s="1">
        <v>2791.36</v>
      </c>
      <c r="I974" s="1">
        <v>2093.52</v>
      </c>
      <c r="J974" s="1">
        <v>1395.68</v>
      </c>
      <c r="K974" s="1">
        <v>9769.76</v>
      </c>
      <c r="L974" s="1">
        <v>9769.76</v>
      </c>
      <c r="M974" s="1">
        <f>SUM(Sueldos[[#This Row],[Salario Base]:[Bono General]])</f>
        <v>60712.08</v>
      </c>
      <c r="N974" s="1">
        <f>SUMPRODUCT(Sueldos[[#This Row],[Salario Base]:[Bono General]]*Porcentajes[])</f>
        <v>2344.7424000000005</v>
      </c>
      <c r="O974" s="1">
        <f>Sueldos[[#This Row],[Aumento Mexicano]]*2</f>
        <v>4689.4848000000011</v>
      </c>
      <c r="P974" s="1">
        <f>IF(Sueldos[[#This Row],[Calificación]]&gt;=4,Sueldos[[#This Row],[Aumento Mexicano]]*2,0)</f>
        <v>0</v>
      </c>
      <c r="Q974" s="1">
        <f>Sueldos[[#This Row],[Sueldo total]]*3</f>
        <v>182136.24</v>
      </c>
      <c r="R974" s="9">
        <f>(43102-Sueldos[[#This Row],[Fecha de Contratación]])/365</f>
        <v>5.1287671232876715</v>
      </c>
      <c r="S974" s="1">
        <f>Sueldos[[#This Row],[Sueldo total]]/30</f>
        <v>2023.7360000000001</v>
      </c>
      <c r="T974" s="1">
        <f>Sueldos[[#This Row],[Salario diario]]*20*Sueldos[[#This Row],[dias del año]]</f>
        <v>207585.41326027398</v>
      </c>
      <c r="U974" s="1">
        <f>Sueldos[[#This Row],[3 meses de sueldo]]+Sueldos[[#This Row],[20 dias por año]]</f>
        <v>389721.65326027398</v>
      </c>
    </row>
    <row r="975" spans="1:21" x14ac:dyDescent="0.3">
      <c r="A975" t="s">
        <v>710</v>
      </c>
      <c r="B975" t="s">
        <v>880</v>
      </c>
      <c r="C975" t="s">
        <v>40</v>
      </c>
      <c r="D975" s="10">
        <v>40681</v>
      </c>
      <c r="E975" t="s">
        <v>18</v>
      </c>
      <c r="F975">
        <v>5</v>
      </c>
      <c r="G975" s="1">
        <v>18385</v>
      </c>
      <c r="H975" s="1">
        <v>1654.6499999999999</v>
      </c>
      <c r="I975" s="1">
        <v>2206.1999999999998</v>
      </c>
      <c r="J975" s="1">
        <v>183.85</v>
      </c>
      <c r="K975" s="1">
        <v>6250.9000000000005</v>
      </c>
      <c r="L975" s="1">
        <v>5331.65</v>
      </c>
      <c r="M975" s="1">
        <f>SUM(Sueldos[[#This Row],[Salario Base]:[Bono General]])</f>
        <v>34012.25</v>
      </c>
      <c r="N975" s="1">
        <f>SUMPRODUCT(Sueldos[[#This Row],[Salario Base]:[Bono General]]*Porcentajes[])</f>
        <v>1309.0120000000002</v>
      </c>
      <c r="O975" s="1">
        <f>Sueldos[[#This Row],[Aumento Mexicano]]*2</f>
        <v>2618.0240000000003</v>
      </c>
      <c r="P975" s="1">
        <f>IF(Sueldos[[#This Row],[Calificación]]&gt;=4,Sueldos[[#This Row],[Aumento Mexicano]]*2,0)</f>
        <v>2618.0240000000003</v>
      </c>
      <c r="Q975" s="1">
        <f>Sueldos[[#This Row],[Sueldo total]]*3</f>
        <v>102036.75</v>
      </c>
      <c r="R975" s="9">
        <f>(43102-Sueldos[[#This Row],[Fecha de Contratación]])/365</f>
        <v>6.6328767123287671</v>
      </c>
      <c r="S975" s="1">
        <f>Sueldos[[#This Row],[Sueldo total]]/30</f>
        <v>1133.7416666666666</v>
      </c>
      <c r="T975" s="1">
        <f>Sueldos[[#This Row],[Salario diario]]*20*Sueldos[[#This Row],[dias del año]]</f>
        <v>150399.37397260274</v>
      </c>
      <c r="U975" s="1">
        <f>Sueldos[[#This Row],[3 meses de sueldo]]+Sueldos[[#This Row],[20 dias por año]]</f>
        <v>252436.12397260274</v>
      </c>
    </row>
    <row r="976" spans="1:21" x14ac:dyDescent="0.3">
      <c r="A976" t="s">
        <v>1745</v>
      </c>
      <c r="B976" t="s">
        <v>880</v>
      </c>
      <c r="C976" t="s">
        <v>317</v>
      </c>
      <c r="D976" s="10">
        <v>41748</v>
      </c>
      <c r="E976" t="s">
        <v>15</v>
      </c>
      <c r="F976">
        <v>3</v>
      </c>
      <c r="G976" s="1">
        <v>26130</v>
      </c>
      <c r="H976" s="1">
        <v>2613</v>
      </c>
      <c r="I976" s="1">
        <v>2090.4</v>
      </c>
      <c r="J976" s="1">
        <v>1306.5</v>
      </c>
      <c r="K976" s="1">
        <v>8361.6</v>
      </c>
      <c r="L976" s="1">
        <v>10452</v>
      </c>
      <c r="M976" s="1">
        <f>SUM(Sueldos[[#This Row],[Salario Base]:[Bono General]])</f>
        <v>50953.5</v>
      </c>
      <c r="N976" s="1">
        <f>SUMPRODUCT(Sueldos[[#This Row],[Salario Base]:[Bono General]]*Porcentajes[])</f>
        <v>2072.1090000000004</v>
      </c>
      <c r="O976" s="1">
        <f>Sueldos[[#This Row],[Aumento Mexicano]]*2</f>
        <v>4144.2180000000008</v>
      </c>
      <c r="P976" s="1">
        <f>IF(Sueldos[[#This Row],[Calificación]]&gt;=4,Sueldos[[#This Row],[Aumento Mexicano]]*2,0)</f>
        <v>0</v>
      </c>
      <c r="Q976" s="1">
        <f>Sueldos[[#This Row],[Sueldo total]]*3</f>
        <v>152860.5</v>
      </c>
      <c r="R976" s="9">
        <f>(43102-Sueldos[[#This Row],[Fecha de Contratación]])/365</f>
        <v>3.7095890410958905</v>
      </c>
      <c r="S976" s="1">
        <f>Sueldos[[#This Row],[Sueldo total]]/30</f>
        <v>1698.45</v>
      </c>
      <c r="T976" s="1">
        <f>Sueldos[[#This Row],[Salario diario]]*20*Sueldos[[#This Row],[dias del año]]</f>
        <v>126011.0301369863</v>
      </c>
      <c r="U976" s="1">
        <f>Sueldos[[#This Row],[3 meses de sueldo]]+Sueldos[[#This Row],[20 dias por año]]</f>
        <v>278871.53013698629</v>
      </c>
    </row>
    <row r="977" spans="1:21" x14ac:dyDescent="0.3">
      <c r="A977" t="s">
        <v>1746</v>
      </c>
      <c r="B977" t="s">
        <v>883</v>
      </c>
      <c r="C977" t="s">
        <v>160</v>
      </c>
      <c r="D977" s="10">
        <v>42665</v>
      </c>
      <c r="E977" t="s">
        <v>15</v>
      </c>
      <c r="F977">
        <v>3</v>
      </c>
      <c r="G977" s="1">
        <v>27492</v>
      </c>
      <c r="H977" s="1">
        <v>2199.36</v>
      </c>
      <c r="I977" s="1">
        <v>824.76</v>
      </c>
      <c r="J977" s="1">
        <v>1649.52</v>
      </c>
      <c r="K977" s="1">
        <v>10721.880000000001</v>
      </c>
      <c r="L977" s="1">
        <v>10446.960000000001</v>
      </c>
      <c r="M977" s="1">
        <f>SUM(Sueldos[[#This Row],[Salario Base]:[Bono General]])</f>
        <v>53334.48</v>
      </c>
      <c r="N977" s="1">
        <f>SUMPRODUCT(Sueldos[[#This Row],[Salario Base]:[Bono General]]*Porcentajes[])</f>
        <v>2125.1316000000002</v>
      </c>
      <c r="O977" s="1">
        <f>Sueldos[[#This Row],[Aumento Mexicano]]*2</f>
        <v>4250.2632000000003</v>
      </c>
      <c r="P977" s="1">
        <f>IF(Sueldos[[#This Row],[Calificación]]&gt;=4,Sueldos[[#This Row],[Aumento Mexicano]]*2,0)</f>
        <v>0</v>
      </c>
      <c r="Q977" s="1">
        <f>Sueldos[[#This Row],[Sueldo total]]*3</f>
        <v>160003.44</v>
      </c>
      <c r="R977" s="9">
        <f>(43102-Sueldos[[#This Row],[Fecha de Contratación]])/365</f>
        <v>1.1972602739726028</v>
      </c>
      <c r="S977" s="1">
        <f>Sueldos[[#This Row],[Sueldo total]]/30</f>
        <v>1777.816</v>
      </c>
      <c r="T977" s="1">
        <f>Sueldos[[#This Row],[Salario diario]]*20*Sueldos[[#This Row],[dias del año]]</f>
        <v>42570.169424657535</v>
      </c>
      <c r="U977" s="1">
        <f>Sueldos[[#This Row],[3 meses de sueldo]]+Sueldos[[#This Row],[20 dias por año]]</f>
        <v>202573.60942465754</v>
      </c>
    </row>
    <row r="978" spans="1:21" x14ac:dyDescent="0.3">
      <c r="A978" t="s">
        <v>1747</v>
      </c>
      <c r="B978" t="s">
        <v>898</v>
      </c>
      <c r="C978" t="s">
        <v>44</v>
      </c>
      <c r="D978" s="10">
        <v>40800</v>
      </c>
      <c r="E978" t="s">
        <v>15</v>
      </c>
      <c r="F978">
        <v>4</v>
      </c>
      <c r="G978" s="1">
        <v>33382.800000000003</v>
      </c>
      <c r="H978" s="1">
        <v>2336.7960000000003</v>
      </c>
      <c r="I978" s="1">
        <v>1001.484</v>
      </c>
      <c r="J978" s="1">
        <v>4673.5920000000006</v>
      </c>
      <c r="K978" s="1">
        <v>13353.120000000003</v>
      </c>
      <c r="L978" s="1">
        <v>8345.7000000000007</v>
      </c>
      <c r="M978" s="1">
        <f>SUM(Sueldos[[#This Row],[Salario Base]:[Bono General]])</f>
        <v>63093.492000000013</v>
      </c>
      <c r="N978" s="1">
        <f>SUMPRODUCT(Sueldos[[#This Row],[Salario Base]:[Bono General]]*Porcentajes[])</f>
        <v>2400.2233200000005</v>
      </c>
      <c r="O978" s="1">
        <f>Sueldos[[#This Row],[Aumento Mexicano]]*2</f>
        <v>4800.446640000001</v>
      </c>
      <c r="P978" s="1">
        <f>IF(Sueldos[[#This Row],[Calificación]]&gt;=4,Sueldos[[#This Row],[Aumento Mexicano]]*2,0)</f>
        <v>4800.446640000001</v>
      </c>
      <c r="Q978" s="1">
        <f>Sueldos[[#This Row],[Sueldo total]]*3</f>
        <v>189280.47600000002</v>
      </c>
      <c r="R978" s="9">
        <f>(43102-Sueldos[[#This Row],[Fecha de Contratación]])/365</f>
        <v>6.3068493150684928</v>
      </c>
      <c r="S978" s="1">
        <f>Sueldos[[#This Row],[Sueldo total]]/30</f>
        <v>2103.1164000000003</v>
      </c>
      <c r="T978" s="1">
        <f>Sueldos[[#This Row],[Salario diario]]*20*Sueldos[[#This Row],[dias del año]]</f>
        <v>265280.76453698636</v>
      </c>
      <c r="U978" s="1">
        <f>Sueldos[[#This Row],[3 meses de sueldo]]+Sueldos[[#This Row],[20 dias por año]]</f>
        <v>454561.24053698638</v>
      </c>
    </row>
    <row r="979" spans="1:21" x14ac:dyDescent="0.3">
      <c r="A979" t="s">
        <v>1748</v>
      </c>
      <c r="B979" t="s">
        <v>898</v>
      </c>
      <c r="C979" t="s">
        <v>144</v>
      </c>
      <c r="D979" s="10">
        <v>41713</v>
      </c>
      <c r="E979" t="s">
        <v>18</v>
      </c>
      <c r="F979">
        <v>4</v>
      </c>
      <c r="G979" s="1">
        <v>11301.400000000001</v>
      </c>
      <c r="H979" s="1">
        <v>904.11200000000008</v>
      </c>
      <c r="I979" s="1">
        <v>791.09800000000018</v>
      </c>
      <c r="J979" s="1">
        <v>565.07000000000005</v>
      </c>
      <c r="K979" s="1">
        <v>3503.4340000000007</v>
      </c>
      <c r="L979" s="1">
        <v>2825.3500000000004</v>
      </c>
      <c r="M979" s="1">
        <f>SUM(Sueldos[[#This Row],[Salario Base]:[Bono General]])</f>
        <v>19890.464</v>
      </c>
      <c r="N979" s="1">
        <f>SUMPRODUCT(Sueldos[[#This Row],[Salario Base]:[Bono General]]*Porcentajes[])</f>
        <v>756.06366000000003</v>
      </c>
      <c r="O979" s="1">
        <f>Sueldos[[#This Row],[Aumento Mexicano]]*2</f>
        <v>1512.1273200000001</v>
      </c>
      <c r="P979" s="1">
        <f>IF(Sueldos[[#This Row],[Calificación]]&gt;=4,Sueldos[[#This Row],[Aumento Mexicano]]*2,0)</f>
        <v>1512.1273200000001</v>
      </c>
      <c r="Q979" s="1">
        <f>Sueldos[[#This Row],[Sueldo total]]*3</f>
        <v>59671.392</v>
      </c>
      <c r="R979" s="9">
        <f>(43102-Sueldos[[#This Row],[Fecha de Contratación]])/365</f>
        <v>3.8054794520547945</v>
      </c>
      <c r="S979" s="1">
        <f>Sueldos[[#This Row],[Sueldo total]]/30</f>
        <v>663.01546666666661</v>
      </c>
      <c r="T979" s="1">
        <f>Sueldos[[#This Row],[Salario diario]]*20*Sueldos[[#This Row],[dias del año]]</f>
        <v>50461.834695890408</v>
      </c>
      <c r="U979" s="1">
        <f>Sueldos[[#This Row],[3 meses de sueldo]]+Sueldos[[#This Row],[20 dias por año]]</f>
        <v>110133.22669589041</v>
      </c>
    </row>
    <row r="980" spans="1:21" x14ac:dyDescent="0.3">
      <c r="A980" t="s">
        <v>1749</v>
      </c>
      <c r="B980" t="s">
        <v>883</v>
      </c>
      <c r="C980" t="s">
        <v>317</v>
      </c>
      <c r="D980" s="10">
        <v>41803</v>
      </c>
      <c r="E980" t="s">
        <v>53</v>
      </c>
      <c r="F980">
        <v>3</v>
      </c>
      <c r="G980" s="1">
        <v>82309</v>
      </c>
      <c r="H980" s="1">
        <v>5761.63</v>
      </c>
      <c r="I980" s="1">
        <v>8230.9</v>
      </c>
      <c r="J980" s="1">
        <v>8230.9</v>
      </c>
      <c r="K980" s="1">
        <v>27161.97</v>
      </c>
      <c r="L980" s="1">
        <v>32923.599999999999</v>
      </c>
      <c r="M980" s="1">
        <f>SUM(Sueldos[[#This Row],[Salario Base]:[Bono General]])</f>
        <v>164618</v>
      </c>
      <c r="N980" s="1">
        <f>SUMPRODUCT(Sueldos[[#This Row],[Salario Base]:[Bono General]]*Porcentajes[])</f>
        <v>6675.2599</v>
      </c>
      <c r="O980" s="1">
        <f>Sueldos[[#This Row],[Aumento Mexicano]]*2</f>
        <v>13350.5198</v>
      </c>
      <c r="P980" s="1">
        <f>IF(Sueldos[[#This Row],[Calificación]]&gt;=4,Sueldos[[#This Row],[Aumento Mexicano]]*2,0)</f>
        <v>0</v>
      </c>
      <c r="Q980" s="1">
        <f>Sueldos[[#This Row],[Sueldo total]]*3</f>
        <v>493854</v>
      </c>
      <c r="R980" s="9">
        <f>(43102-Sueldos[[#This Row],[Fecha de Contratación]])/365</f>
        <v>3.558904109589041</v>
      </c>
      <c r="S980" s="1">
        <f>Sueldos[[#This Row],[Sueldo total]]/30</f>
        <v>5487.2666666666664</v>
      </c>
      <c r="T980" s="1">
        <f>Sueldos[[#This Row],[Salario diario]]*20*Sueldos[[#This Row],[dias del año]]</f>
        <v>390573.11780821916</v>
      </c>
      <c r="U980" s="1">
        <f>Sueldos[[#This Row],[3 meses de sueldo]]+Sueldos[[#This Row],[20 dias por año]]</f>
        <v>884427.11780821916</v>
      </c>
    </row>
    <row r="981" spans="1:21" x14ac:dyDescent="0.3">
      <c r="A981" t="s">
        <v>1750</v>
      </c>
      <c r="B981" t="s">
        <v>898</v>
      </c>
      <c r="C981" t="s">
        <v>81</v>
      </c>
      <c r="D981" s="10">
        <v>43014</v>
      </c>
      <c r="E981" t="s">
        <v>18</v>
      </c>
      <c r="F981">
        <v>2</v>
      </c>
      <c r="G981" s="1">
        <v>7272.9000000000005</v>
      </c>
      <c r="H981" s="1">
        <v>363.64500000000004</v>
      </c>
      <c r="I981" s="1">
        <v>800.01900000000012</v>
      </c>
      <c r="J981" s="1">
        <v>581.83200000000011</v>
      </c>
      <c r="K981" s="1">
        <v>2254.5990000000002</v>
      </c>
      <c r="L981" s="1">
        <v>2763.7020000000002</v>
      </c>
      <c r="M981" s="1">
        <f>SUM(Sueldos[[#This Row],[Salario Base]:[Bono General]])</f>
        <v>14036.697</v>
      </c>
      <c r="N981" s="1">
        <f>SUMPRODUCT(Sueldos[[#This Row],[Salario Base]:[Bono General]]*Porcentajes[])</f>
        <v>562.19517000000008</v>
      </c>
      <c r="O981" s="1">
        <f>Sueldos[[#This Row],[Aumento Mexicano]]*2</f>
        <v>1124.3903400000002</v>
      </c>
      <c r="P981" s="1">
        <f>IF(Sueldos[[#This Row],[Calificación]]&gt;=4,Sueldos[[#This Row],[Aumento Mexicano]]*2,0)</f>
        <v>0</v>
      </c>
      <c r="Q981" s="1">
        <f>Sueldos[[#This Row],[Sueldo total]]*3</f>
        <v>42110.091</v>
      </c>
      <c r="R981" s="9">
        <f>(43102-Sueldos[[#This Row],[Fecha de Contratación]])/365</f>
        <v>0.24109589041095891</v>
      </c>
      <c r="S981" s="1">
        <f>Sueldos[[#This Row],[Sueldo total]]/30</f>
        <v>467.88990000000001</v>
      </c>
      <c r="T981" s="1">
        <f>Sueldos[[#This Row],[Salario diario]]*20*Sueldos[[#This Row],[dias del año]]</f>
        <v>2256.1266410958906</v>
      </c>
      <c r="U981" s="1">
        <f>Sueldos[[#This Row],[3 meses de sueldo]]+Sueldos[[#This Row],[20 dias por año]]</f>
        <v>44366.217641095893</v>
      </c>
    </row>
    <row r="982" spans="1:21" x14ac:dyDescent="0.3">
      <c r="A982" t="s">
        <v>748</v>
      </c>
      <c r="B982" t="s">
        <v>880</v>
      </c>
      <c r="C982" t="s">
        <v>177</v>
      </c>
      <c r="D982" s="10">
        <v>42010</v>
      </c>
      <c r="E982" t="s">
        <v>27</v>
      </c>
      <c r="F982">
        <v>3</v>
      </c>
      <c r="G982" s="1">
        <v>17177</v>
      </c>
      <c r="H982" s="1">
        <v>1030.6199999999999</v>
      </c>
      <c r="I982" s="1">
        <v>2404.7800000000002</v>
      </c>
      <c r="J982" s="1">
        <v>858.85</v>
      </c>
      <c r="K982" s="1">
        <v>5840.18</v>
      </c>
      <c r="L982" s="1">
        <v>4981.33</v>
      </c>
      <c r="M982" s="1">
        <f>SUM(Sueldos[[#This Row],[Salario Base]:[Bono General]])</f>
        <v>32292.759999999995</v>
      </c>
      <c r="N982" s="1">
        <f>SUMPRODUCT(Sueldos[[#This Row],[Salario Base]:[Bono General]]*Porcentajes[])</f>
        <v>1240.1793999999998</v>
      </c>
      <c r="O982" s="1">
        <f>Sueldos[[#This Row],[Aumento Mexicano]]*2</f>
        <v>2480.3587999999995</v>
      </c>
      <c r="P982" s="1">
        <f>IF(Sueldos[[#This Row],[Calificación]]&gt;=4,Sueldos[[#This Row],[Aumento Mexicano]]*2,0)</f>
        <v>0</v>
      </c>
      <c r="Q982" s="1">
        <f>Sueldos[[#This Row],[Sueldo total]]*3</f>
        <v>96878.279999999984</v>
      </c>
      <c r="R982" s="9">
        <f>(43102-Sueldos[[#This Row],[Fecha de Contratación]])/365</f>
        <v>2.9917808219178084</v>
      </c>
      <c r="S982" s="1">
        <f>Sueldos[[#This Row],[Sueldo total]]/30</f>
        <v>1076.4253333333331</v>
      </c>
      <c r="T982" s="1">
        <f>Sueldos[[#This Row],[Salario diario]]*20*Sueldos[[#This Row],[dias del año]]</f>
        <v>64408.573369862999</v>
      </c>
      <c r="U982" s="1">
        <f>Sueldos[[#This Row],[3 meses de sueldo]]+Sueldos[[#This Row],[20 dias por año]]</f>
        <v>161286.85336986298</v>
      </c>
    </row>
    <row r="983" spans="1:21" x14ac:dyDescent="0.3">
      <c r="A983" t="s">
        <v>1751</v>
      </c>
      <c r="B983" t="s">
        <v>880</v>
      </c>
      <c r="C983" t="s">
        <v>48</v>
      </c>
      <c r="D983" s="10">
        <v>40961</v>
      </c>
      <c r="E983" t="s">
        <v>115</v>
      </c>
      <c r="F983">
        <v>3</v>
      </c>
      <c r="G983" s="1">
        <v>49547</v>
      </c>
      <c r="H983" s="1">
        <v>4954.7000000000007</v>
      </c>
      <c r="I983" s="1">
        <v>4459.2299999999996</v>
      </c>
      <c r="J983" s="1">
        <v>4459.2299999999996</v>
      </c>
      <c r="K983" s="1">
        <v>15359.57</v>
      </c>
      <c r="L983" s="1">
        <v>17836.919999999998</v>
      </c>
      <c r="M983" s="1">
        <f>SUM(Sueldos[[#This Row],[Salario Base]:[Bono General]])</f>
        <v>96616.64999999998</v>
      </c>
      <c r="N983" s="1">
        <f>SUMPRODUCT(Sueldos[[#This Row],[Salario Base]:[Bono General]]*Porcentajes[])</f>
        <v>3894.3941999999997</v>
      </c>
      <c r="O983" s="1">
        <f>Sueldos[[#This Row],[Aumento Mexicano]]*2</f>
        <v>7788.7883999999995</v>
      </c>
      <c r="P983" s="1">
        <f>IF(Sueldos[[#This Row],[Calificación]]&gt;=4,Sueldos[[#This Row],[Aumento Mexicano]]*2,0)</f>
        <v>0</v>
      </c>
      <c r="Q983" s="1">
        <f>Sueldos[[#This Row],[Sueldo total]]*3</f>
        <v>289849.94999999995</v>
      </c>
      <c r="R983" s="9">
        <f>(43102-Sueldos[[#This Row],[Fecha de Contratación]])/365</f>
        <v>5.8657534246575347</v>
      </c>
      <c r="S983" s="1">
        <f>Sueldos[[#This Row],[Sueldo total]]/30</f>
        <v>3220.5549999999994</v>
      </c>
      <c r="T983" s="1">
        <f>Sueldos[[#This Row],[Salario diario]]*20*Sueldos[[#This Row],[dias del año]]</f>
        <v>377819.6304109589</v>
      </c>
      <c r="U983" s="1">
        <f>Sueldos[[#This Row],[3 meses de sueldo]]+Sueldos[[#This Row],[20 dias por año]]</f>
        <v>667669.58041095885</v>
      </c>
    </row>
    <row r="984" spans="1:21" x14ac:dyDescent="0.3">
      <c r="A984" t="s">
        <v>1752</v>
      </c>
      <c r="B984" t="s">
        <v>883</v>
      </c>
      <c r="C984" t="s">
        <v>198</v>
      </c>
      <c r="D984" s="10">
        <v>42354</v>
      </c>
      <c r="E984" t="s">
        <v>15</v>
      </c>
      <c r="F984">
        <v>2</v>
      </c>
      <c r="G984" s="1">
        <v>21344.400000000001</v>
      </c>
      <c r="H984" s="1">
        <v>2134.44</v>
      </c>
      <c r="I984" s="1">
        <v>1494.1080000000002</v>
      </c>
      <c r="J984" s="1">
        <v>2561.328</v>
      </c>
      <c r="K984" s="1">
        <v>5549.5440000000008</v>
      </c>
      <c r="L984" s="1">
        <v>7470.54</v>
      </c>
      <c r="M984" s="1">
        <f>SUM(Sueldos[[#This Row],[Salario Base]:[Bono General]])</f>
        <v>40554.36</v>
      </c>
      <c r="N984" s="1">
        <f>SUMPRODUCT(Sueldos[[#This Row],[Salario Base]:[Bono General]]*Porcentajes[])</f>
        <v>1645.6532400000001</v>
      </c>
      <c r="O984" s="1">
        <f>Sueldos[[#This Row],[Aumento Mexicano]]*2</f>
        <v>3291.3064800000002</v>
      </c>
      <c r="P984" s="1">
        <f>IF(Sueldos[[#This Row],[Calificación]]&gt;=4,Sueldos[[#This Row],[Aumento Mexicano]]*2,0)</f>
        <v>0</v>
      </c>
      <c r="Q984" s="1">
        <f>Sueldos[[#This Row],[Sueldo total]]*3</f>
        <v>121663.08</v>
      </c>
      <c r="R984" s="9">
        <f>(43102-Sueldos[[#This Row],[Fecha de Contratación]])/365</f>
        <v>2.0493150684931507</v>
      </c>
      <c r="S984" s="1">
        <f>Sueldos[[#This Row],[Sueldo total]]/30</f>
        <v>1351.8120000000001</v>
      </c>
      <c r="T984" s="1">
        <f>Sueldos[[#This Row],[Salario diario]]*20*Sueldos[[#This Row],[dias del año]]</f>
        <v>55405.774027397267</v>
      </c>
      <c r="U984" s="1">
        <f>Sueldos[[#This Row],[3 meses de sueldo]]+Sueldos[[#This Row],[20 dias por año]]</f>
        <v>177068.85402739726</v>
      </c>
    </row>
    <row r="985" spans="1:21" x14ac:dyDescent="0.3">
      <c r="A985" t="s">
        <v>1753</v>
      </c>
      <c r="B985" t="s">
        <v>880</v>
      </c>
      <c r="C985" t="s">
        <v>38</v>
      </c>
      <c r="D985" s="10">
        <v>42184</v>
      </c>
      <c r="E985" t="s">
        <v>18</v>
      </c>
      <c r="F985">
        <v>5</v>
      </c>
      <c r="G985" s="1">
        <v>18565</v>
      </c>
      <c r="H985" s="1">
        <v>928.25</v>
      </c>
      <c r="I985" s="1">
        <v>2599.1000000000004</v>
      </c>
      <c r="J985" s="1">
        <v>1485.2</v>
      </c>
      <c r="K985" s="1">
        <v>4826.9000000000005</v>
      </c>
      <c r="L985" s="1">
        <v>7240.35</v>
      </c>
      <c r="M985" s="1">
        <f>SUM(Sueldos[[#This Row],[Salario Base]:[Bono General]])</f>
        <v>35644.800000000003</v>
      </c>
      <c r="N985" s="1">
        <f>SUMPRODUCT(Sueldos[[#This Row],[Salario Base]:[Bono General]]*Porcentajes[])</f>
        <v>1442.5005000000001</v>
      </c>
      <c r="O985" s="1">
        <f>Sueldos[[#This Row],[Aumento Mexicano]]*2</f>
        <v>2885.0010000000002</v>
      </c>
      <c r="P985" s="1">
        <f>IF(Sueldos[[#This Row],[Calificación]]&gt;=4,Sueldos[[#This Row],[Aumento Mexicano]]*2,0)</f>
        <v>2885.0010000000002</v>
      </c>
      <c r="Q985" s="1">
        <f>Sueldos[[#This Row],[Sueldo total]]*3</f>
        <v>106934.40000000001</v>
      </c>
      <c r="R985" s="9">
        <f>(43102-Sueldos[[#This Row],[Fecha de Contratación]])/365</f>
        <v>2.515068493150685</v>
      </c>
      <c r="S985" s="1">
        <f>Sueldos[[#This Row],[Sueldo total]]/30</f>
        <v>1188.1600000000001</v>
      </c>
      <c r="T985" s="1">
        <f>Sueldos[[#This Row],[Salario diario]]*20*Sueldos[[#This Row],[dias del año]]</f>
        <v>59766.075616438364</v>
      </c>
      <c r="U985" s="1">
        <f>Sueldos[[#This Row],[3 meses de sueldo]]+Sueldos[[#This Row],[20 dias por año]]</f>
        <v>166700.47561643837</v>
      </c>
    </row>
    <row r="986" spans="1:21" x14ac:dyDescent="0.3">
      <c r="A986" t="s">
        <v>1083</v>
      </c>
      <c r="B986" t="s">
        <v>880</v>
      </c>
      <c r="C986" t="s">
        <v>965</v>
      </c>
      <c r="D986" s="10">
        <v>42440</v>
      </c>
      <c r="E986" t="s">
        <v>18</v>
      </c>
      <c r="F986">
        <v>4</v>
      </c>
      <c r="G986" s="1">
        <v>8944.1</v>
      </c>
      <c r="H986" s="1">
        <v>804.96900000000005</v>
      </c>
      <c r="I986" s="1">
        <v>357.76400000000001</v>
      </c>
      <c r="J986" s="1">
        <v>715.52800000000002</v>
      </c>
      <c r="K986" s="1">
        <v>2683.23</v>
      </c>
      <c r="L986" s="1">
        <v>2325.4660000000003</v>
      </c>
      <c r="M986" s="1">
        <f>SUM(Sueldos[[#This Row],[Salario Base]:[Bono General]])</f>
        <v>15831.056999999999</v>
      </c>
      <c r="N986" s="1">
        <f>SUMPRODUCT(Sueldos[[#This Row],[Salario Base]:[Bono General]]*Porcentajes[])</f>
        <v>609.98761999999999</v>
      </c>
      <c r="O986" s="1">
        <f>Sueldos[[#This Row],[Aumento Mexicano]]*2</f>
        <v>1219.97524</v>
      </c>
      <c r="P986" s="1">
        <f>IF(Sueldos[[#This Row],[Calificación]]&gt;=4,Sueldos[[#This Row],[Aumento Mexicano]]*2,0)</f>
        <v>1219.97524</v>
      </c>
      <c r="Q986" s="1">
        <f>Sueldos[[#This Row],[Sueldo total]]*3</f>
        <v>47493.170999999995</v>
      </c>
      <c r="R986" s="9">
        <f>(43102-Sueldos[[#This Row],[Fecha de Contratación]])/365</f>
        <v>1.8136986301369864</v>
      </c>
      <c r="S986" s="1">
        <f>Sueldos[[#This Row],[Sueldo total]]/30</f>
        <v>527.70189999999991</v>
      </c>
      <c r="T986" s="1">
        <f>Sueldos[[#This Row],[Salario diario]]*20*Sueldos[[#This Row],[dias del año]]</f>
        <v>19141.844263013696</v>
      </c>
      <c r="U986" s="1">
        <f>Sueldos[[#This Row],[3 meses de sueldo]]+Sueldos[[#This Row],[20 dias por año]]</f>
        <v>66635.015263013687</v>
      </c>
    </row>
    <row r="987" spans="1:21" x14ac:dyDescent="0.3">
      <c r="A987" t="s">
        <v>1754</v>
      </c>
      <c r="B987" t="s">
        <v>880</v>
      </c>
      <c r="C987" t="s">
        <v>24</v>
      </c>
      <c r="D987" s="10">
        <v>41387</v>
      </c>
      <c r="E987" t="s">
        <v>18</v>
      </c>
      <c r="F987">
        <v>2</v>
      </c>
      <c r="G987" s="1">
        <v>9520.2000000000007</v>
      </c>
      <c r="H987" s="1">
        <v>761.6160000000001</v>
      </c>
      <c r="I987" s="1">
        <v>666.4140000000001</v>
      </c>
      <c r="J987" s="1">
        <v>952.0200000000001</v>
      </c>
      <c r="K987" s="1">
        <v>3617.6760000000004</v>
      </c>
      <c r="L987" s="1">
        <v>2856.06</v>
      </c>
      <c r="M987" s="1">
        <f>SUM(Sueldos[[#This Row],[Salario Base]:[Bono General]])</f>
        <v>18373.986000000004</v>
      </c>
      <c r="N987" s="1">
        <f>SUMPRODUCT(Sueldos[[#This Row],[Salario Base]:[Bono General]]*Porcentajes[])</f>
        <v>714.01499999999999</v>
      </c>
      <c r="O987" s="1">
        <f>Sueldos[[#This Row],[Aumento Mexicano]]*2</f>
        <v>1428.03</v>
      </c>
      <c r="P987" s="1">
        <f>IF(Sueldos[[#This Row],[Calificación]]&gt;=4,Sueldos[[#This Row],[Aumento Mexicano]]*2,0)</f>
        <v>0</v>
      </c>
      <c r="Q987" s="1">
        <f>Sueldos[[#This Row],[Sueldo total]]*3</f>
        <v>55121.958000000013</v>
      </c>
      <c r="R987" s="9">
        <f>(43102-Sueldos[[#This Row],[Fecha de Contratación]])/365</f>
        <v>4.6986301369863011</v>
      </c>
      <c r="S987" s="1">
        <f>Sueldos[[#This Row],[Sueldo total]]/30</f>
        <v>612.46620000000019</v>
      </c>
      <c r="T987" s="1">
        <f>Sueldos[[#This Row],[Salario diario]]*20*Sueldos[[#This Row],[dias del año]]</f>
        <v>57555.042904109607</v>
      </c>
      <c r="U987" s="1">
        <f>Sueldos[[#This Row],[3 meses de sueldo]]+Sueldos[[#This Row],[20 dias por año]]</f>
        <v>112677.00090410962</v>
      </c>
    </row>
    <row r="988" spans="1:21" x14ac:dyDescent="0.3">
      <c r="A988" t="s">
        <v>1755</v>
      </c>
      <c r="B988" t="s">
        <v>926</v>
      </c>
      <c r="C988" t="s">
        <v>965</v>
      </c>
      <c r="D988" s="10">
        <v>41594</v>
      </c>
      <c r="E988" t="s">
        <v>27</v>
      </c>
      <c r="F988">
        <v>2</v>
      </c>
      <c r="G988" s="1">
        <v>20664.900000000001</v>
      </c>
      <c r="H988" s="1">
        <v>1446.5430000000003</v>
      </c>
      <c r="I988" s="1">
        <v>1033.2450000000001</v>
      </c>
      <c r="J988" s="1">
        <v>1653.1920000000002</v>
      </c>
      <c r="K988" s="1">
        <v>7026.0660000000007</v>
      </c>
      <c r="L988" s="1">
        <v>5579.523000000001</v>
      </c>
      <c r="M988" s="1">
        <f>SUM(Sueldos[[#This Row],[Salario Base]:[Bono General]])</f>
        <v>37403.469000000005</v>
      </c>
      <c r="N988" s="1">
        <f>SUMPRODUCT(Sueldos[[#This Row],[Salario Base]:[Bono General]]*Porcentajes[])</f>
        <v>1432.0775700000002</v>
      </c>
      <c r="O988" s="1">
        <f>Sueldos[[#This Row],[Aumento Mexicano]]*2</f>
        <v>2864.1551400000003</v>
      </c>
      <c r="P988" s="1">
        <f>IF(Sueldos[[#This Row],[Calificación]]&gt;=4,Sueldos[[#This Row],[Aumento Mexicano]]*2,0)</f>
        <v>0</v>
      </c>
      <c r="Q988" s="1">
        <f>Sueldos[[#This Row],[Sueldo total]]*3</f>
        <v>112210.40700000001</v>
      </c>
      <c r="R988" s="9">
        <f>(43102-Sueldos[[#This Row],[Fecha de Contratación]])/365</f>
        <v>4.1315068493150688</v>
      </c>
      <c r="S988" s="1">
        <f>Sueldos[[#This Row],[Sueldo total]]/30</f>
        <v>1246.7823000000001</v>
      </c>
      <c r="T988" s="1">
        <f>Sueldos[[#This Row],[Salario diario]]*20*Sueldos[[#This Row],[dias del año]]</f>
        <v>103021.7922410959</v>
      </c>
      <c r="U988" s="1">
        <f>Sueldos[[#This Row],[3 meses de sueldo]]+Sueldos[[#This Row],[20 dias por año]]</f>
        <v>215232.19924109592</v>
      </c>
    </row>
    <row r="989" spans="1:21" x14ac:dyDescent="0.3">
      <c r="A989" t="s">
        <v>1756</v>
      </c>
      <c r="B989" t="s">
        <v>880</v>
      </c>
      <c r="C989" t="s">
        <v>353</v>
      </c>
      <c r="D989" s="10">
        <v>40589</v>
      </c>
      <c r="E989" t="s">
        <v>27</v>
      </c>
      <c r="F989">
        <v>5</v>
      </c>
      <c r="G989" s="1">
        <v>17906.25</v>
      </c>
      <c r="H989" s="1">
        <v>1432.5</v>
      </c>
      <c r="I989" s="1">
        <v>537.1875</v>
      </c>
      <c r="J989" s="1">
        <v>2327.8125</v>
      </c>
      <c r="K989" s="1">
        <v>7162.5</v>
      </c>
      <c r="L989" s="1">
        <v>5730</v>
      </c>
      <c r="M989" s="1">
        <f>SUM(Sueldos[[#This Row],[Salario Base]:[Bono General]])</f>
        <v>35096.25</v>
      </c>
      <c r="N989" s="1">
        <f>SUMPRODUCT(Sueldos[[#This Row],[Salario Base]:[Bono General]]*Porcentajes[])</f>
        <v>1376.9906249999999</v>
      </c>
      <c r="O989" s="1">
        <f>Sueldos[[#This Row],[Aumento Mexicano]]*2</f>
        <v>2753.9812499999998</v>
      </c>
      <c r="P989" s="1">
        <f>IF(Sueldos[[#This Row],[Calificación]]&gt;=4,Sueldos[[#This Row],[Aumento Mexicano]]*2,0)</f>
        <v>2753.9812499999998</v>
      </c>
      <c r="Q989" s="1">
        <f>Sueldos[[#This Row],[Sueldo total]]*3</f>
        <v>105288.75</v>
      </c>
      <c r="R989" s="9">
        <f>(43102-Sueldos[[#This Row],[Fecha de Contratación]])/365</f>
        <v>6.8849315068493153</v>
      </c>
      <c r="S989" s="1">
        <f>Sueldos[[#This Row],[Sueldo total]]/30</f>
        <v>1169.875</v>
      </c>
      <c r="T989" s="1">
        <f>Sueldos[[#This Row],[Salario diario]]*20*Sueldos[[#This Row],[dias del año]]</f>
        <v>161090.18493150687</v>
      </c>
      <c r="U989" s="1">
        <f>Sueldos[[#This Row],[3 meses de sueldo]]+Sueldos[[#This Row],[20 dias por año]]</f>
        <v>266378.93493150687</v>
      </c>
    </row>
    <row r="990" spans="1:21" x14ac:dyDescent="0.3">
      <c r="A990" t="s">
        <v>1757</v>
      </c>
      <c r="B990" t="s">
        <v>880</v>
      </c>
      <c r="C990" t="s">
        <v>81</v>
      </c>
      <c r="D990" s="10">
        <v>41257</v>
      </c>
      <c r="E990" t="s">
        <v>15</v>
      </c>
      <c r="F990">
        <v>2</v>
      </c>
      <c r="G990" s="1">
        <v>26974.799999999999</v>
      </c>
      <c r="H990" s="1">
        <v>1348.74</v>
      </c>
      <c r="I990" s="1">
        <v>2967.2280000000001</v>
      </c>
      <c r="J990" s="1">
        <v>3776.4720000000002</v>
      </c>
      <c r="K990" s="1">
        <v>8092.44</v>
      </c>
      <c r="L990" s="1">
        <v>9980.6759999999995</v>
      </c>
      <c r="M990" s="1">
        <f>SUM(Sueldos[[#This Row],[Salario Base]:[Bono General]])</f>
        <v>53140.356</v>
      </c>
      <c r="N990" s="1">
        <f>SUMPRODUCT(Sueldos[[#This Row],[Salario Base]:[Bono General]]*Porcentajes[])</f>
        <v>2139.1016399999999</v>
      </c>
      <c r="O990" s="1">
        <f>Sueldos[[#This Row],[Aumento Mexicano]]*2</f>
        <v>4278.2032799999997</v>
      </c>
      <c r="P990" s="1">
        <f>IF(Sueldos[[#This Row],[Calificación]]&gt;=4,Sueldos[[#This Row],[Aumento Mexicano]]*2,0)</f>
        <v>0</v>
      </c>
      <c r="Q990" s="1">
        <f>Sueldos[[#This Row],[Sueldo total]]*3</f>
        <v>159421.068</v>
      </c>
      <c r="R990" s="9">
        <f>(43102-Sueldos[[#This Row],[Fecha de Contratación]])/365</f>
        <v>5.0547945205479454</v>
      </c>
      <c r="S990" s="1">
        <f>Sueldos[[#This Row],[Sueldo total]]/30</f>
        <v>1771.3452</v>
      </c>
      <c r="T990" s="1">
        <f>Sueldos[[#This Row],[Salario diario]]*20*Sueldos[[#This Row],[dias del año]]</f>
        <v>179075.7202191781</v>
      </c>
      <c r="U990" s="1">
        <f>Sueldos[[#This Row],[3 meses de sueldo]]+Sueldos[[#This Row],[20 dias por año]]</f>
        <v>338496.7882191781</v>
      </c>
    </row>
    <row r="991" spans="1:21" x14ac:dyDescent="0.3">
      <c r="A991" t="s">
        <v>1758</v>
      </c>
      <c r="B991" t="s">
        <v>883</v>
      </c>
      <c r="C991" t="s">
        <v>84</v>
      </c>
      <c r="D991" s="10">
        <v>42106</v>
      </c>
      <c r="E991" t="s">
        <v>18</v>
      </c>
      <c r="F991">
        <v>1</v>
      </c>
      <c r="G991" s="1">
        <v>10936.5</v>
      </c>
      <c r="H991" s="1">
        <v>656.18999999999994</v>
      </c>
      <c r="I991" s="1">
        <v>1421.7450000000001</v>
      </c>
      <c r="J991" s="1">
        <v>218.73000000000002</v>
      </c>
      <c r="K991" s="1">
        <v>3937.14</v>
      </c>
      <c r="L991" s="1">
        <v>2843.4900000000002</v>
      </c>
      <c r="M991" s="1">
        <f>SUM(Sueldos[[#This Row],[Salario Base]:[Bono General]])</f>
        <v>20013.795000000002</v>
      </c>
      <c r="N991" s="1">
        <f>SUMPRODUCT(Sueldos[[#This Row],[Salario Base]:[Bono General]]*Porcentajes[])</f>
        <v>752.43119999999999</v>
      </c>
      <c r="O991" s="1">
        <f>Sueldos[[#This Row],[Aumento Mexicano]]*2</f>
        <v>1504.8624</v>
      </c>
      <c r="P991" s="1">
        <f>IF(Sueldos[[#This Row],[Calificación]]&gt;=4,Sueldos[[#This Row],[Aumento Mexicano]]*2,0)</f>
        <v>0</v>
      </c>
      <c r="Q991" s="1">
        <f>Sueldos[[#This Row],[Sueldo total]]*3</f>
        <v>60041.385000000009</v>
      </c>
      <c r="R991" s="9">
        <f>(43102-Sueldos[[#This Row],[Fecha de Contratación]])/365</f>
        <v>2.7287671232876711</v>
      </c>
      <c r="S991" s="1">
        <f>Sueldos[[#This Row],[Sueldo total]]/30</f>
        <v>667.12650000000008</v>
      </c>
      <c r="T991" s="1">
        <f>Sueldos[[#This Row],[Salario diario]]*20*Sueldos[[#This Row],[dias del año]]</f>
        <v>36408.65720547946</v>
      </c>
      <c r="U991" s="1">
        <f>Sueldos[[#This Row],[3 meses de sueldo]]+Sueldos[[#This Row],[20 dias por año]]</f>
        <v>96450.042205479462</v>
      </c>
    </row>
    <row r="992" spans="1:21" x14ac:dyDescent="0.3">
      <c r="A992" t="s">
        <v>1759</v>
      </c>
      <c r="B992" t="s">
        <v>898</v>
      </c>
      <c r="C992" t="s">
        <v>55</v>
      </c>
      <c r="D992" s="10">
        <v>42213</v>
      </c>
      <c r="E992" t="s">
        <v>18</v>
      </c>
      <c r="F992">
        <v>4</v>
      </c>
      <c r="G992" s="1">
        <v>11508.2</v>
      </c>
      <c r="H992" s="1">
        <v>920.65600000000006</v>
      </c>
      <c r="I992" s="1">
        <v>1150.8200000000002</v>
      </c>
      <c r="J992" s="1">
        <v>920.65600000000006</v>
      </c>
      <c r="K992" s="1">
        <v>3337.3780000000002</v>
      </c>
      <c r="L992" s="1">
        <v>3682.6240000000003</v>
      </c>
      <c r="M992" s="1">
        <f>SUM(Sueldos[[#This Row],[Salario Base]:[Bono General]])</f>
        <v>21520.334000000003</v>
      </c>
      <c r="N992" s="1">
        <f>SUMPRODUCT(Sueldos[[#This Row],[Salario Base]:[Bono General]]*Porcentajes[])</f>
        <v>850.45598000000018</v>
      </c>
      <c r="O992" s="1">
        <f>Sueldos[[#This Row],[Aumento Mexicano]]*2</f>
        <v>1700.9119600000004</v>
      </c>
      <c r="P992" s="1">
        <f>IF(Sueldos[[#This Row],[Calificación]]&gt;=4,Sueldos[[#This Row],[Aumento Mexicano]]*2,0)</f>
        <v>1700.9119600000004</v>
      </c>
      <c r="Q992" s="1">
        <f>Sueldos[[#This Row],[Sueldo total]]*3</f>
        <v>64561.002000000008</v>
      </c>
      <c r="R992" s="9">
        <f>(43102-Sueldos[[#This Row],[Fecha de Contratación]])/365</f>
        <v>2.4356164383561643</v>
      </c>
      <c r="S992" s="1">
        <f>Sueldos[[#This Row],[Sueldo total]]/30</f>
        <v>717.34446666666679</v>
      </c>
      <c r="T992" s="1">
        <f>Sueldos[[#This Row],[Salario diario]]*20*Sueldos[[#This Row],[dias del año]]</f>
        <v>34943.519499543385</v>
      </c>
      <c r="U992" s="1">
        <f>Sueldos[[#This Row],[3 meses de sueldo]]+Sueldos[[#This Row],[20 dias por año]]</f>
        <v>99504.521499543393</v>
      </c>
    </row>
    <row r="993" spans="1:21" x14ac:dyDescent="0.3">
      <c r="A993" t="s">
        <v>1203</v>
      </c>
      <c r="B993" t="s">
        <v>926</v>
      </c>
      <c r="C993" t="s">
        <v>55</v>
      </c>
      <c r="D993" s="10">
        <v>40571</v>
      </c>
      <c r="E993" t="s">
        <v>18</v>
      </c>
      <c r="F993">
        <v>5</v>
      </c>
      <c r="G993" s="1">
        <v>15657.5</v>
      </c>
      <c r="H993" s="1">
        <v>782.875</v>
      </c>
      <c r="I993" s="1">
        <v>1409.175</v>
      </c>
      <c r="J993" s="1">
        <v>1096.0250000000001</v>
      </c>
      <c r="K993" s="1">
        <v>4697.25</v>
      </c>
      <c r="L993" s="1">
        <v>4384.1000000000004</v>
      </c>
      <c r="M993" s="1">
        <f>SUM(Sueldos[[#This Row],[Salario Base]:[Bono General]])</f>
        <v>28026.925000000003</v>
      </c>
      <c r="N993" s="1">
        <f>SUMPRODUCT(Sueldos[[#This Row],[Salario Base]:[Bono General]]*Porcentajes[])</f>
        <v>1075.6702500000001</v>
      </c>
      <c r="O993" s="1">
        <f>Sueldos[[#This Row],[Aumento Mexicano]]*2</f>
        <v>2151.3405000000002</v>
      </c>
      <c r="P993" s="1">
        <f>IF(Sueldos[[#This Row],[Calificación]]&gt;=4,Sueldos[[#This Row],[Aumento Mexicano]]*2,0)</f>
        <v>2151.3405000000002</v>
      </c>
      <c r="Q993" s="1">
        <f>Sueldos[[#This Row],[Sueldo total]]*3</f>
        <v>84080.775000000009</v>
      </c>
      <c r="R993" s="9">
        <f>(43102-Sueldos[[#This Row],[Fecha de Contratación]])/365</f>
        <v>6.934246575342466</v>
      </c>
      <c r="S993" s="1">
        <f>Sueldos[[#This Row],[Sueldo total]]/30</f>
        <v>934.23083333333341</v>
      </c>
      <c r="T993" s="1">
        <f>Sueldos[[#This Row],[Salario diario]]*20*Sueldos[[#This Row],[dias del año]]</f>
        <v>129563.73913242012</v>
      </c>
      <c r="U993" s="1">
        <f>Sueldos[[#This Row],[3 meses de sueldo]]+Sueldos[[#This Row],[20 dias por año]]</f>
        <v>213644.51413242012</v>
      </c>
    </row>
    <row r="994" spans="1:21" x14ac:dyDescent="0.3">
      <c r="A994" t="s">
        <v>60</v>
      </c>
      <c r="B994" t="s">
        <v>895</v>
      </c>
      <c r="C994" t="s">
        <v>38</v>
      </c>
      <c r="D994" s="10">
        <v>40549</v>
      </c>
      <c r="E994" t="s">
        <v>18</v>
      </c>
      <c r="F994">
        <v>3</v>
      </c>
      <c r="G994" s="1">
        <v>8203</v>
      </c>
      <c r="H994" s="1">
        <v>656.24</v>
      </c>
      <c r="I994" s="1">
        <v>328.12</v>
      </c>
      <c r="J994" s="1">
        <v>574.21</v>
      </c>
      <c r="K994" s="1">
        <v>2050.75</v>
      </c>
      <c r="L994" s="1">
        <v>2214.81</v>
      </c>
      <c r="M994" s="1">
        <f>SUM(Sueldos[[#This Row],[Salario Base]:[Bono General]])</f>
        <v>14027.13</v>
      </c>
      <c r="N994" s="1">
        <f>SUMPRODUCT(Sueldos[[#This Row],[Salario Base]:[Bono General]]*Porcentajes[])</f>
        <v>543.85890000000006</v>
      </c>
      <c r="O994" s="1">
        <f>Sueldos[[#This Row],[Aumento Mexicano]]*2</f>
        <v>1087.7178000000001</v>
      </c>
      <c r="P994" s="1">
        <f>IF(Sueldos[[#This Row],[Calificación]]&gt;=4,Sueldos[[#This Row],[Aumento Mexicano]]*2,0)</f>
        <v>0</v>
      </c>
      <c r="Q994" s="1">
        <f>Sueldos[[#This Row],[Sueldo total]]*3</f>
        <v>42081.39</v>
      </c>
      <c r="R994" s="9">
        <f>(43102-Sueldos[[#This Row],[Fecha de Contratación]])/365</f>
        <v>6.9945205479452053</v>
      </c>
      <c r="S994" s="1">
        <f>Sueldos[[#This Row],[Sueldo total]]/30</f>
        <v>467.57099999999997</v>
      </c>
      <c r="T994" s="1">
        <f>Sueldos[[#This Row],[Salario diario]]*20*Sueldos[[#This Row],[dias del año]]</f>
        <v>65408.699342465748</v>
      </c>
      <c r="U994" s="1">
        <f>Sueldos[[#This Row],[3 meses de sueldo]]+Sueldos[[#This Row],[20 dias por año]]</f>
        <v>107490.08934246574</v>
      </c>
    </row>
    <row r="995" spans="1:21" x14ac:dyDescent="0.3">
      <c r="A995" t="s">
        <v>1760</v>
      </c>
      <c r="B995" t="s">
        <v>898</v>
      </c>
      <c r="C995" t="s">
        <v>90</v>
      </c>
      <c r="D995" s="10">
        <v>40591</v>
      </c>
      <c r="E995" t="s">
        <v>18</v>
      </c>
      <c r="F995">
        <v>2</v>
      </c>
      <c r="G995" s="1">
        <v>13490.1</v>
      </c>
      <c r="H995" s="1">
        <v>1214.1089999999999</v>
      </c>
      <c r="I995" s="1">
        <v>134.90100000000001</v>
      </c>
      <c r="J995" s="1">
        <v>2023.5149999999999</v>
      </c>
      <c r="K995" s="1">
        <v>4181.9310000000005</v>
      </c>
      <c r="L995" s="1">
        <v>4451.7330000000002</v>
      </c>
      <c r="M995" s="1">
        <f>SUM(Sueldos[[#This Row],[Salario Base]:[Bono General]])</f>
        <v>25496.289000000001</v>
      </c>
      <c r="N995" s="1">
        <f>SUMPRODUCT(Sueldos[[#This Row],[Salario Base]:[Bono General]]*Porcentajes[])</f>
        <v>1021.20057</v>
      </c>
      <c r="O995" s="1">
        <f>Sueldos[[#This Row],[Aumento Mexicano]]*2</f>
        <v>2042.4011399999999</v>
      </c>
      <c r="P995" s="1">
        <f>IF(Sueldos[[#This Row],[Calificación]]&gt;=4,Sueldos[[#This Row],[Aumento Mexicano]]*2,0)</f>
        <v>0</v>
      </c>
      <c r="Q995" s="1">
        <f>Sueldos[[#This Row],[Sueldo total]]*3</f>
        <v>76488.866999999998</v>
      </c>
      <c r="R995" s="9">
        <f>(43102-Sueldos[[#This Row],[Fecha de Contratación]])/365</f>
        <v>6.8794520547945206</v>
      </c>
      <c r="S995" s="1">
        <f>Sueldos[[#This Row],[Sueldo total]]/30</f>
        <v>849.87630000000001</v>
      </c>
      <c r="T995" s="1">
        <f>Sueldos[[#This Row],[Salario diario]]*20*Sueldos[[#This Row],[dias del año]]</f>
        <v>116933.6651671233</v>
      </c>
      <c r="U995" s="1">
        <f>Sueldos[[#This Row],[3 meses de sueldo]]+Sueldos[[#This Row],[20 dias por año]]</f>
        <v>193422.53216712328</v>
      </c>
    </row>
    <row r="996" spans="1:21" x14ac:dyDescent="0.3">
      <c r="A996" t="s">
        <v>1761</v>
      </c>
      <c r="B996" t="s">
        <v>895</v>
      </c>
      <c r="C996" t="s">
        <v>55</v>
      </c>
      <c r="D996" s="10">
        <v>41109</v>
      </c>
      <c r="E996" t="s">
        <v>27</v>
      </c>
      <c r="F996">
        <v>3</v>
      </c>
      <c r="G996" s="1">
        <v>16331</v>
      </c>
      <c r="H996" s="1">
        <v>1633.1000000000001</v>
      </c>
      <c r="I996" s="1">
        <v>1633.1000000000001</v>
      </c>
      <c r="J996" s="1">
        <v>1143.17</v>
      </c>
      <c r="K996" s="1">
        <v>4735.99</v>
      </c>
      <c r="L996" s="1">
        <v>4246.0600000000004</v>
      </c>
      <c r="M996" s="1">
        <f>SUM(Sueldos[[#This Row],[Salario Base]:[Bono General]])</f>
        <v>29722.419999999995</v>
      </c>
      <c r="N996" s="1">
        <f>SUMPRODUCT(Sueldos[[#This Row],[Salario Base]:[Bono General]]*Porcentajes[])</f>
        <v>1149.7024000000001</v>
      </c>
      <c r="O996" s="1">
        <f>Sueldos[[#This Row],[Aumento Mexicano]]*2</f>
        <v>2299.4048000000003</v>
      </c>
      <c r="P996" s="1">
        <f>IF(Sueldos[[#This Row],[Calificación]]&gt;=4,Sueldos[[#This Row],[Aumento Mexicano]]*2,0)</f>
        <v>0</v>
      </c>
      <c r="Q996" s="1">
        <f>Sueldos[[#This Row],[Sueldo total]]*3</f>
        <v>89167.25999999998</v>
      </c>
      <c r="R996" s="9">
        <f>(43102-Sueldos[[#This Row],[Fecha de Contratación]])/365</f>
        <v>5.4602739726027396</v>
      </c>
      <c r="S996" s="1">
        <f>Sueldos[[#This Row],[Sueldo total]]/30</f>
        <v>990.74733333333313</v>
      </c>
      <c r="T996" s="1">
        <f>Sueldos[[#This Row],[Salario diario]]*20*Sueldos[[#This Row],[dias del año]]</f>
        <v>108195.03755251139</v>
      </c>
      <c r="U996" s="1">
        <f>Sueldos[[#This Row],[3 meses de sueldo]]+Sueldos[[#This Row],[20 dias por año]]</f>
        <v>197362.29755251139</v>
      </c>
    </row>
    <row r="997" spans="1:21" x14ac:dyDescent="0.3">
      <c r="A997" t="s">
        <v>1165</v>
      </c>
      <c r="B997" t="s">
        <v>880</v>
      </c>
      <c r="C997" t="s">
        <v>177</v>
      </c>
      <c r="D997" s="10">
        <v>41158</v>
      </c>
      <c r="E997" t="s">
        <v>53</v>
      </c>
      <c r="F997">
        <v>2</v>
      </c>
      <c r="G997" s="1">
        <v>101032.2</v>
      </c>
      <c r="H997" s="1">
        <v>6061.9319999999998</v>
      </c>
      <c r="I997" s="1">
        <v>12123.864</v>
      </c>
      <c r="J997" s="1">
        <v>7072.2540000000008</v>
      </c>
      <c r="K997" s="1">
        <v>28289.016000000003</v>
      </c>
      <c r="L997" s="1">
        <v>26268.371999999999</v>
      </c>
      <c r="M997" s="1">
        <f>SUM(Sueldos[[#This Row],[Salario Base]:[Bono General]])</f>
        <v>180847.63800000001</v>
      </c>
      <c r="N997" s="1">
        <f>SUMPRODUCT(Sueldos[[#This Row],[Salario Base]:[Bono General]]*Porcentajes[])</f>
        <v>6920.7056999999995</v>
      </c>
      <c r="O997" s="1">
        <f>Sueldos[[#This Row],[Aumento Mexicano]]*2</f>
        <v>13841.411399999999</v>
      </c>
      <c r="P997" s="1">
        <f>IF(Sueldos[[#This Row],[Calificación]]&gt;=4,Sueldos[[#This Row],[Aumento Mexicano]]*2,0)</f>
        <v>0</v>
      </c>
      <c r="Q997" s="1">
        <f>Sueldos[[#This Row],[Sueldo total]]*3</f>
        <v>542542.91399999999</v>
      </c>
      <c r="R997" s="9">
        <f>(43102-Sueldos[[#This Row],[Fecha de Contratación]])/365</f>
        <v>5.3260273972602743</v>
      </c>
      <c r="S997" s="1">
        <f>Sueldos[[#This Row],[Sueldo total]]/30</f>
        <v>6028.2546000000002</v>
      </c>
      <c r="T997" s="1">
        <f>Sueldos[[#This Row],[Salario diario]]*20*Sueldos[[#This Row],[dias del año]]</f>
        <v>642132.98314520554</v>
      </c>
      <c r="U997" s="1">
        <f>Sueldos[[#This Row],[3 meses de sueldo]]+Sueldos[[#This Row],[20 dias por año]]</f>
        <v>1184675.8971452056</v>
      </c>
    </row>
    <row r="998" spans="1:21" x14ac:dyDescent="0.3">
      <c r="A998" t="s">
        <v>1553</v>
      </c>
      <c r="B998" t="s">
        <v>940</v>
      </c>
      <c r="C998" t="s">
        <v>69</v>
      </c>
      <c r="D998" s="10">
        <v>42949</v>
      </c>
      <c r="E998" t="s">
        <v>18</v>
      </c>
      <c r="F998">
        <v>3</v>
      </c>
      <c r="G998" s="1">
        <v>8742</v>
      </c>
      <c r="H998" s="1">
        <v>524.52</v>
      </c>
      <c r="I998" s="1">
        <v>1311.3</v>
      </c>
      <c r="J998" s="1">
        <v>1049.04</v>
      </c>
      <c r="K998" s="1">
        <v>3409.38</v>
      </c>
      <c r="L998" s="1">
        <v>2360.34</v>
      </c>
      <c r="M998" s="1">
        <f>SUM(Sueldos[[#This Row],[Salario Base]:[Bono General]])</f>
        <v>17396.580000000002</v>
      </c>
      <c r="N998" s="1">
        <f>SUMPRODUCT(Sueldos[[#This Row],[Salario Base]:[Bono General]]*Porcentajes[])</f>
        <v>666.1404</v>
      </c>
      <c r="O998" s="1">
        <f>Sueldos[[#This Row],[Aumento Mexicano]]*2</f>
        <v>1332.2808</v>
      </c>
      <c r="P998" s="1">
        <f>IF(Sueldos[[#This Row],[Calificación]]&gt;=4,Sueldos[[#This Row],[Aumento Mexicano]]*2,0)</f>
        <v>0</v>
      </c>
      <c r="Q998" s="1">
        <f>Sueldos[[#This Row],[Sueldo total]]*3</f>
        <v>52189.740000000005</v>
      </c>
      <c r="R998" s="9">
        <f>(43102-Sueldos[[#This Row],[Fecha de Contratación]])/365</f>
        <v>0.41917808219178082</v>
      </c>
      <c r="S998" s="1">
        <f>Sueldos[[#This Row],[Sueldo total]]/30</f>
        <v>579.88600000000008</v>
      </c>
      <c r="T998" s="1">
        <f>Sueldos[[#This Row],[Salario diario]]*20*Sueldos[[#This Row],[dias del año]]</f>
        <v>4861.5100273972612</v>
      </c>
      <c r="U998" s="1">
        <f>Sueldos[[#This Row],[3 meses de sueldo]]+Sueldos[[#This Row],[20 dias por año]]</f>
        <v>57051.250027397269</v>
      </c>
    </row>
    <row r="999" spans="1:21" x14ac:dyDescent="0.3">
      <c r="A999" t="s">
        <v>1762</v>
      </c>
      <c r="B999" t="s">
        <v>883</v>
      </c>
      <c r="C999" t="s">
        <v>79</v>
      </c>
      <c r="D999" s="10">
        <v>40801</v>
      </c>
      <c r="E999" t="s">
        <v>18</v>
      </c>
      <c r="F999">
        <v>4</v>
      </c>
      <c r="G999" s="1">
        <v>11152.900000000001</v>
      </c>
      <c r="H999" s="1">
        <v>780.7030000000002</v>
      </c>
      <c r="I999" s="1">
        <v>557.6450000000001</v>
      </c>
      <c r="J999" s="1">
        <v>669.17400000000009</v>
      </c>
      <c r="K999" s="1">
        <v>4349.6310000000003</v>
      </c>
      <c r="L999" s="1">
        <v>3234.3410000000003</v>
      </c>
      <c r="M999" s="1">
        <f>SUM(Sueldos[[#This Row],[Salario Base]:[Bono General]])</f>
        <v>20744.394000000004</v>
      </c>
      <c r="N999" s="1">
        <f>SUMPRODUCT(Sueldos[[#This Row],[Salario Base]:[Bono General]]*Porcentajes[])</f>
        <v>794.08648000000017</v>
      </c>
      <c r="O999" s="1">
        <f>Sueldos[[#This Row],[Aumento Mexicano]]*2</f>
        <v>1588.1729600000003</v>
      </c>
      <c r="P999" s="1">
        <f>IF(Sueldos[[#This Row],[Calificación]]&gt;=4,Sueldos[[#This Row],[Aumento Mexicano]]*2,0)</f>
        <v>1588.1729600000003</v>
      </c>
      <c r="Q999" s="1">
        <f>Sueldos[[#This Row],[Sueldo total]]*3</f>
        <v>62233.182000000015</v>
      </c>
      <c r="R999" s="9">
        <f>(43102-Sueldos[[#This Row],[Fecha de Contratación]])/365</f>
        <v>6.3041095890410963</v>
      </c>
      <c r="S999" s="1">
        <f>Sueldos[[#This Row],[Sueldo total]]/30</f>
        <v>691.47980000000018</v>
      </c>
      <c r="T999" s="1">
        <f>Sueldos[[#This Row],[Salario diario]]*20*Sueldos[[#This Row],[dias del año]]</f>
        <v>87183.288756164417</v>
      </c>
      <c r="U999" s="1">
        <f>Sueldos[[#This Row],[3 meses de sueldo]]+Sueldos[[#This Row],[20 dias por año]]</f>
        <v>149416.47075616443</v>
      </c>
    </row>
    <row r="1000" spans="1:21" x14ac:dyDescent="0.3">
      <c r="A1000" t="s">
        <v>1763</v>
      </c>
      <c r="B1000" t="s">
        <v>883</v>
      </c>
      <c r="C1000" t="s">
        <v>38</v>
      </c>
      <c r="D1000" s="10">
        <v>41902</v>
      </c>
      <c r="E1000" t="s">
        <v>18</v>
      </c>
      <c r="F1000">
        <v>2</v>
      </c>
      <c r="G1000" s="1">
        <v>12902.4</v>
      </c>
      <c r="H1000" s="1">
        <v>1032.192</v>
      </c>
      <c r="I1000" s="1">
        <v>1677.3119999999999</v>
      </c>
      <c r="J1000" s="1">
        <v>129.024</v>
      </c>
      <c r="K1000" s="1">
        <v>5031.9359999999997</v>
      </c>
      <c r="L1000" s="1">
        <v>4515.8399999999992</v>
      </c>
      <c r="M1000" s="1">
        <f>SUM(Sueldos[[#This Row],[Salario Base]:[Bono General]])</f>
        <v>25288.704000000002</v>
      </c>
      <c r="N1000" s="1">
        <f>SUMPRODUCT(Sueldos[[#This Row],[Salario Base]:[Bono General]]*Porcentajes[])</f>
        <v>989.61407999999994</v>
      </c>
      <c r="O1000" s="1">
        <f>Sueldos[[#This Row],[Aumento Mexicano]]*2</f>
        <v>1979.2281599999999</v>
      </c>
      <c r="P1000" s="1">
        <f>IF(Sueldos[[#This Row],[Calificación]]&gt;=4,Sueldos[[#This Row],[Aumento Mexicano]]*2,0)</f>
        <v>0</v>
      </c>
      <c r="Q1000" s="1">
        <f>Sueldos[[#This Row],[Sueldo total]]*3</f>
        <v>75866.112000000008</v>
      </c>
      <c r="R1000" s="9">
        <f>(43102-Sueldos[[#This Row],[Fecha de Contratación]])/365</f>
        <v>3.2876712328767121</v>
      </c>
      <c r="S1000" s="1">
        <f>Sueldos[[#This Row],[Sueldo total]]/30</f>
        <v>842.95680000000004</v>
      </c>
      <c r="T1000" s="1">
        <f>Sueldos[[#This Row],[Salario diario]]*20*Sueldos[[#This Row],[dias del año]]</f>
        <v>55427.29643835617</v>
      </c>
      <c r="U1000" s="1">
        <f>Sueldos[[#This Row],[3 meses de sueldo]]+Sueldos[[#This Row],[20 dias por año]]</f>
        <v>131293.40843835619</v>
      </c>
    </row>
    <row r="1001" spans="1:21" x14ac:dyDescent="0.3">
      <c r="A1001" t="s">
        <v>344</v>
      </c>
      <c r="B1001" t="s">
        <v>880</v>
      </c>
      <c r="C1001" t="s">
        <v>285</v>
      </c>
      <c r="D1001" s="10">
        <v>42905</v>
      </c>
      <c r="E1001" t="s">
        <v>18</v>
      </c>
      <c r="F1001">
        <v>3</v>
      </c>
      <c r="G1001" s="1">
        <v>10127</v>
      </c>
      <c r="H1001" s="1">
        <v>708.8900000000001</v>
      </c>
      <c r="I1001" s="1">
        <v>303.81</v>
      </c>
      <c r="J1001" s="1">
        <v>1316.51</v>
      </c>
      <c r="K1001" s="1">
        <v>4050.8</v>
      </c>
      <c r="L1001" s="1">
        <v>3544.45</v>
      </c>
      <c r="M1001" s="1">
        <f>SUM(Sueldos[[#This Row],[Salario Base]:[Bono General]])</f>
        <v>20051.46</v>
      </c>
      <c r="N1001" s="1">
        <f>SUMPRODUCT(Sueldos[[#This Row],[Salario Base]:[Bono General]]*Porcentajes[])</f>
        <v>793.95680000000004</v>
      </c>
      <c r="O1001" s="1">
        <f>Sueldos[[#This Row],[Aumento Mexicano]]*2</f>
        <v>1587.9136000000001</v>
      </c>
      <c r="P1001" s="1">
        <f>IF(Sueldos[[#This Row],[Calificación]]&gt;=4,Sueldos[[#This Row],[Aumento Mexicano]]*2,0)</f>
        <v>0</v>
      </c>
      <c r="Q1001" s="1">
        <f>Sueldos[[#This Row],[Sueldo total]]*3</f>
        <v>60154.38</v>
      </c>
      <c r="R1001" s="9">
        <f>(43102-Sueldos[[#This Row],[Fecha de Contratación]])/365</f>
        <v>0.53972602739726028</v>
      </c>
      <c r="S1001" s="1">
        <f>Sueldos[[#This Row],[Sueldo total]]/30</f>
        <v>668.38199999999995</v>
      </c>
      <c r="T1001" s="1">
        <f>Sueldos[[#This Row],[Salario diario]]*20*Sueldos[[#This Row],[dias del año]]</f>
        <v>7214.8632328767117</v>
      </c>
      <c r="U1001" s="1">
        <f>Sueldos[[#This Row],[3 meses de sueldo]]+Sueldos[[#This Row],[20 dias por año]]</f>
        <v>67369.243232876703</v>
      </c>
    </row>
    <row r="1002" spans="1:21" x14ac:dyDescent="0.3">
      <c r="A1002" t="s">
        <v>1764</v>
      </c>
      <c r="B1002" t="s">
        <v>895</v>
      </c>
      <c r="C1002" t="s">
        <v>100</v>
      </c>
      <c r="D1002" s="10">
        <v>40930</v>
      </c>
      <c r="E1002" t="s">
        <v>18</v>
      </c>
      <c r="F1002">
        <v>3</v>
      </c>
      <c r="G1002" s="1">
        <v>14064</v>
      </c>
      <c r="H1002" s="1">
        <v>843.83999999999992</v>
      </c>
      <c r="I1002" s="1">
        <v>843.83999999999992</v>
      </c>
      <c r="J1002" s="1">
        <v>562.56000000000006</v>
      </c>
      <c r="K1002" s="1">
        <v>5203.68</v>
      </c>
      <c r="L1002" s="1">
        <v>4078.56</v>
      </c>
      <c r="M1002" s="1">
        <f>SUM(Sueldos[[#This Row],[Salario Base]:[Bono General]])</f>
        <v>25596.48</v>
      </c>
      <c r="N1002" s="1">
        <f>SUMPRODUCT(Sueldos[[#This Row],[Salario Base]:[Bono General]]*Porcentajes[])</f>
        <v>976.04160000000002</v>
      </c>
      <c r="O1002" s="1">
        <f>Sueldos[[#This Row],[Aumento Mexicano]]*2</f>
        <v>1952.0832</v>
      </c>
      <c r="P1002" s="1">
        <f>IF(Sueldos[[#This Row],[Calificación]]&gt;=4,Sueldos[[#This Row],[Aumento Mexicano]]*2,0)</f>
        <v>0</v>
      </c>
      <c r="Q1002" s="1">
        <f>Sueldos[[#This Row],[Sueldo total]]*3</f>
        <v>76789.440000000002</v>
      </c>
      <c r="R1002" s="9">
        <f>(43102-Sueldos[[#This Row],[Fecha de Contratación]])/365</f>
        <v>5.9506849315068493</v>
      </c>
      <c r="S1002" s="1">
        <f>Sueldos[[#This Row],[Sueldo total]]/30</f>
        <v>853.21600000000001</v>
      </c>
      <c r="T1002" s="1">
        <f>Sueldos[[#This Row],[Salario diario]]*20*Sueldos[[#This Row],[dias del año]]</f>
        <v>101544.39189041096</v>
      </c>
      <c r="U1002" s="1">
        <f>Sueldos[[#This Row],[3 meses de sueldo]]+Sueldos[[#This Row],[20 dias por año]]</f>
        <v>178333.83189041098</v>
      </c>
    </row>
    <row r="1003" spans="1:21" x14ac:dyDescent="0.3">
      <c r="A1003" t="s">
        <v>1765</v>
      </c>
      <c r="B1003" t="s">
        <v>883</v>
      </c>
      <c r="C1003" t="s">
        <v>14</v>
      </c>
      <c r="D1003" s="10">
        <v>42989</v>
      </c>
      <c r="E1003" t="s">
        <v>53</v>
      </c>
      <c r="F1003">
        <v>3</v>
      </c>
      <c r="G1003" s="1">
        <v>86536</v>
      </c>
      <c r="H1003" s="1">
        <v>6057.52</v>
      </c>
      <c r="I1003" s="1">
        <v>2596.08</v>
      </c>
      <c r="J1003" s="1">
        <v>865.36</v>
      </c>
      <c r="K1003" s="1">
        <v>22499.360000000001</v>
      </c>
      <c r="L1003" s="1">
        <v>22499.360000000001</v>
      </c>
      <c r="M1003" s="1">
        <f>SUM(Sueldos[[#This Row],[Salario Base]:[Bono General]])</f>
        <v>141053.68</v>
      </c>
      <c r="N1003" s="1">
        <f>SUMPRODUCT(Sueldos[[#This Row],[Salario Base]:[Bono General]]*Porcentajes[])</f>
        <v>5356.5784000000003</v>
      </c>
      <c r="O1003" s="1">
        <f>Sueldos[[#This Row],[Aumento Mexicano]]*2</f>
        <v>10713.156800000001</v>
      </c>
      <c r="P1003" s="1">
        <f>IF(Sueldos[[#This Row],[Calificación]]&gt;=4,Sueldos[[#This Row],[Aumento Mexicano]]*2,0)</f>
        <v>0</v>
      </c>
      <c r="Q1003" s="1">
        <f>Sueldos[[#This Row],[Sueldo total]]*3</f>
        <v>423161.04</v>
      </c>
      <c r="R1003" s="9">
        <f>(43102-Sueldos[[#This Row],[Fecha de Contratación]])/365</f>
        <v>0.30958904109589042</v>
      </c>
      <c r="S1003" s="1">
        <f>Sueldos[[#This Row],[Sueldo total]]/30</f>
        <v>4701.7893333333332</v>
      </c>
      <c r="T1003" s="1">
        <f>Sueldos[[#This Row],[Salario diario]]*20*Sueldos[[#This Row],[dias del año]]</f>
        <v>29112.44902283105</v>
      </c>
      <c r="U1003" s="1">
        <f>Sueldos[[#This Row],[3 meses de sueldo]]+Sueldos[[#This Row],[20 dias por año]]</f>
        <v>452273.48902283103</v>
      </c>
    </row>
    <row r="1004" spans="1:21" x14ac:dyDescent="0.3">
      <c r="A1004" t="s">
        <v>1766</v>
      </c>
      <c r="B1004" t="s">
        <v>883</v>
      </c>
      <c r="C1004" t="s">
        <v>413</v>
      </c>
      <c r="D1004" s="10">
        <v>42036</v>
      </c>
      <c r="E1004" t="s">
        <v>27</v>
      </c>
      <c r="F1004">
        <v>4</v>
      </c>
      <c r="G1004" s="1">
        <v>24995.300000000003</v>
      </c>
      <c r="H1004" s="1">
        <v>1499.7180000000001</v>
      </c>
      <c r="I1004" s="1">
        <v>249.95300000000003</v>
      </c>
      <c r="J1004" s="1">
        <v>1499.7180000000001</v>
      </c>
      <c r="K1004" s="1">
        <v>7498.59</v>
      </c>
      <c r="L1004" s="1">
        <v>9748.1670000000013</v>
      </c>
      <c r="M1004" s="1">
        <f>SUM(Sueldos[[#This Row],[Salario Base]:[Bono General]])</f>
        <v>45491.446000000011</v>
      </c>
      <c r="N1004" s="1">
        <f>SUMPRODUCT(Sueldos[[#This Row],[Salario Base]:[Bono General]]*Porcentajes[])</f>
        <v>1832.1554900000001</v>
      </c>
      <c r="O1004" s="1">
        <f>Sueldos[[#This Row],[Aumento Mexicano]]*2</f>
        <v>3664.3109800000002</v>
      </c>
      <c r="P1004" s="1">
        <f>IF(Sueldos[[#This Row],[Calificación]]&gt;=4,Sueldos[[#This Row],[Aumento Mexicano]]*2,0)</f>
        <v>3664.3109800000002</v>
      </c>
      <c r="Q1004" s="1">
        <f>Sueldos[[#This Row],[Sueldo total]]*3</f>
        <v>136474.33800000005</v>
      </c>
      <c r="R1004" s="9">
        <f>(43102-Sueldos[[#This Row],[Fecha de Contratación]])/365</f>
        <v>2.9205479452054797</v>
      </c>
      <c r="S1004" s="1">
        <f>Sueldos[[#This Row],[Sueldo total]]/30</f>
        <v>1516.3815333333337</v>
      </c>
      <c r="T1004" s="1">
        <f>Sueldos[[#This Row],[Salario diario]]*20*Sueldos[[#This Row],[dias del año]]</f>
        <v>88573.299426484038</v>
      </c>
      <c r="U1004" s="1">
        <f>Sueldos[[#This Row],[3 meses de sueldo]]+Sueldos[[#This Row],[20 dias por año]]</f>
        <v>225047.63742648409</v>
      </c>
    </row>
    <row r="1005" spans="1:21" x14ac:dyDescent="0.3">
      <c r="A1005" t="s">
        <v>1767</v>
      </c>
      <c r="B1005" t="s">
        <v>909</v>
      </c>
      <c r="C1005" t="s">
        <v>112</v>
      </c>
      <c r="D1005" s="10">
        <v>41715</v>
      </c>
      <c r="E1005" t="s">
        <v>15</v>
      </c>
      <c r="F1005">
        <v>3</v>
      </c>
      <c r="G1005" s="1">
        <v>26430</v>
      </c>
      <c r="H1005" s="1">
        <v>2643</v>
      </c>
      <c r="I1005" s="1">
        <v>2643</v>
      </c>
      <c r="J1005" s="1">
        <v>3700.2000000000003</v>
      </c>
      <c r="K1005" s="1">
        <v>7400.4000000000005</v>
      </c>
      <c r="L1005" s="1">
        <v>8986.2000000000007</v>
      </c>
      <c r="M1005" s="1">
        <f>SUM(Sueldos[[#This Row],[Salario Base]:[Bono General]])</f>
        <v>51802.8</v>
      </c>
      <c r="N1005" s="1">
        <f>SUMPRODUCT(Sueldos[[#This Row],[Salario Base]:[Bono General]]*Porcentajes[])</f>
        <v>2093.2560000000003</v>
      </c>
      <c r="O1005" s="1">
        <f>Sueldos[[#This Row],[Aumento Mexicano]]*2</f>
        <v>4186.5120000000006</v>
      </c>
      <c r="P1005" s="1">
        <f>IF(Sueldos[[#This Row],[Calificación]]&gt;=4,Sueldos[[#This Row],[Aumento Mexicano]]*2,0)</f>
        <v>0</v>
      </c>
      <c r="Q1005" s="1">
        <f>Sueldos[[#This Row],[Sueldo total]]*3</f>
        <v>155408.40000000002</v>
      </c>
      <c r="R1005" s="9">
        <f>(43102-Sueldos[[#This Row],[Fecha de Contratación]])/365</f>
        <v>3.8</v>
      </c>
      <c r="S1005" s="1">
        <f>Sueldos[[#This Row],[Sueldo total]]/30</f>
        <v>1726.76</v>
      </c>
      <c r="T1005" s="1">
        <f>Sueldos[[#This Row],[Salario diario]]*20*Sueldos[[#This Row],[dias del año]]</f>
        <v>131233.75999999998</v>
      </c>
      <c r="U1005" s="1">
        <f>Sueldos[[#This Row],[3 meses de sueldo]]+Sueldos[[#This Row],[20 dias por año]]</f>
        <v>286642.16000000003</v>
      </c>
    </row>
    <row r="1006" spans="1:21" x14ac:dyDescent="0.3">
      <c r="A1006" t="s">
        <v>1768</v>
      </c>
      <c r="B1006" t="s">
        <v>883</v>
      </c>
      <c r="C1006" t="s">
        <v>52</v>
      </c>
      <c r="D1006" s="10">
        <v>40633</v>
      </c>
      <c r="E1006" t="s">
        <v>18</v>
      </c>
      <c r="F1006">
        <v>4</v>
      </c>
      <c r="G1006" s="1">
        <v>9856</v>
      </c>
      <c r="H1006" s="1">
        <v>689.92000000000007</v>
      </c>
      <c r="I1006" s="1">
        <v>887.04</v>
      </c>
      <c r="J1006" s="1">
        <v>295.68</v>
      </c>
      <c r="K1006" s="1">
        <v>3351.0400000000004</v>
      </c>
      <c r="L1006" s="1">
        <v>3548.16</v>
      </c>
      <c r="M1006" s="1">
        <f>SUM(Sueldos[[#This Row],[Salario Base]:[Bono General]])</f>
        <v>18627.84</v>
      </c>
      <c r="N1006" s="1">
        <f>SUMPRODUCT(Sueldos[[#This Row],[Salario Base]:[Bono General]]*Porcentajes[])</f>
        <v>736.2432</v>
      </c>
      <c r="O1006" s="1">
        <f>Sueldos[[#This Row],[Aumento Mexicano]]*2</f>
        <v>1472.4864</v>
      </c>
      <c r="P1006" s="1">
        <f>IF(Sueldos[[#This Row],[Calificación]]&gt;=4,Sueldos[[#This Row],[Aumento Mexicano]]*2,0)</f>
        <v>1472.4864</v>
      </c>
      <c r="Q1006" s="1">
        <f>Sueldos[[#This Row],[Sueldo total]]*3</f>
        <v>55883.520000000004</v>
      </c>
      <c r="R1006" s="9">
        <f>(43102-Sueldos[[#This Row],[Fecha de Contratación]])/365</f>
        <v>6.7643835616438359</v>
      </c>
      <c r="S1006" s="1">
        <f>Sueldos[[#This Row],[Sueldo total]]/30</f>
        <v>620.928</v>
      </c>
      <c r="T1006" s="1">
        <f>Sueldos[[#This Row],[Salario diario]]*20*Sueldos[[#This Row],[dias del año]]</f>
        <v>84003.903123287673</v>
      </c>
      <c r="U1006" s="1">
        <f>Sueldos[[#This Row],[3 meses de sueldo]]+Sueldos[[#This Row],[20 dias por año]]</f>
        <v>139887.42312328768</v>
      </c>
    </row>
    <row r="1007" spans="1:21" x14ac:dyDescent="0.3">
      <c r="A1007" t="s">
        <v>1769</v>
      </c>
      <c r="B1007" t="s">
        <v>883</v>
      </c>
      <c r="C1007" t="s">
        <v>180</v>
      </c>
      <c r="D1007" s="10">
        <v>42581</v>
      </c>
      <c r="E1007" t="s">
        <v>18</v>
      </c>
      <c r="F1007">
        <v>3</v>
      </c>
      <c r="G1007" s="1">
        <v>12629</v>
      </c>
      <c r="H1007" s="1">
        <v>757.74</v>
      </c>
      <c r="I1007" s="1">
        <v>1641.77</v>
      </c>
      <c r="J1007" s="1">
        <v>1262.9000000000001</v>
      </c>
      <c r="K1007" s="1">
        <v>4041.28</v>
      </c>
      <c r="L1007" s="1">
        <v>4672.7299999999996</v>
      </c>
      <c r="M1007" s="1">
        <f>SUM(Sueldos[[#This Row],[Salario Base]:[Bono General]])</f>
        <v>25005.42</v>
      </c>
      <c r="N1007" s="1">
        <f>SUMPRODUCT(Sueldos[[#This Row],[Salario Base]:[Bono General]]*Porcentajes[])</f>
        <v>1001.4797</v>
      </c>
      <c r="O1007" s="1">
        <f>Sueldos[[#This Row],[Aumento Mexicano]]*2</f>
        <v>2002.9594</v>
      </c>
      <c r="P1007" s="1">
        <f>IF(Sueldos[[#This Row],[Calificación]]&gt;=4,Sueldos[[#This Row],[Aumento Mexicano]]*2,0)</f>
        <v>0</v>
      </c>
      <c r="Q1007" s="1">
        <f>Sueldos[[#This Row],[Sueldo total]]*3</f>
        <v>75016.259999999995</v>
      </c>
      <c r="R1007" s="9">
        <f>(43102-Sueldos[[#This Row],[Fecha de Contratación]])/365</f>
        <v>1.4273972602739726</v>
      </c>
      <c r="S1007" s="1">
        <f>Sueldos[[#This Row],[Sueldo total]]/30</f>
        <v>833.5139999999999</v>
      </c>
      <c r="T1007" s="1">
        <f>Sueldos[[#This Row],[Salario diario]]*20*Sueldos[[#This Row],[dias del año]]</f>
        <v>23795.111999999997</v>
      </c>
      <c r="U1007" s="1">
        <f>Sueldos[[#This Row],[3 meses de sueldo]]+Sueldos[[#This Row],[20 dias por año]]</f>
        <v>98811.371999999988</v>
      </c>
    </row>
    <row r="1008" spans="1:21" x14ac:dyDescent="0.3">
      <c r="A1008" t="s">
        <v>1770</v>
      </c>
      <c r="B1008" t="s">
        <v>880</v>
      </c>
      <c r="C1008" t="s">
        <v>104</v>
      </c>
      <c r="D1008" s="10">
        <v>41693</v>
      </c>
      <c r="E1008" t="s">
        <v>27</v>
      </c>
      <c r="F1008">
        <v>2</v>
      </c>
      <c r="G1008" s="1">
        <v>14578.2</v>
      </c>
      <c r="H1008" s="1">
        <v>1166.2560000000001</v>
      </c>
      <c r="I1008" s="1">
        <v>1895.1660000000002</v>
      </c>
      <c r="J1008" s="1">
        <v>145.78200000000001</v>
      </c>
      <c r="K1008" s="1">
        <v>5539.7160000000003</v>
      </c>
      <c r="L1008" s="1">
        <v>5248.152</v>
      </c>
      <c r="M1008" s="1">
        <f>SUM(Sueldos[[#This Row],[Salario Base]:[Bono General]])</f>
        <v>28573.271999999997</v>
      </c>
      <c r="N1008" s="1">
        <f>SUMPRODUCT(Sueldos[[#This Row],[Salario Base]:[Bono General]]*Porcentajes[])</f>
        <v>1123.9792200000002</v>
      </c>
      <c r="O1008" s="1">
        <f>Sueldos[[#This Row],[Aumento Mexicano]]*2</f>
        <v>2247.9584400000003</v>
      </c>
      <c r="P1008" s="1">
        <f>IF(Sueldos[[#This Row],[Calificación]]&gt;=4,Sueldos[[#This Row],[Aumento Mexicano]]*2,0)</f>
        <v>0</v>
      </c>
      <c r="Q1008" s="1">
        <f>Sueldos[[#This Row],[Sueldo total]]*3</f>
        <v>85719.815999999992</v>
      </c>
      <c r="R1008" s="9">
        <f>(43102-Sueldos[[#This Row],[Fecha de Contratación]])/365</f>
        <v>3.8602739726027395</v>
      </c>
      <c r="S1008" s="1">
        <f>Sueldos[[#This Row],[Sueldo total]]/30</f>
        <v>952.44239999999991</v>
      </c>
      <c r="T1008" s="1">
        <f>Sueldos[[#This Row],[Salario diario]]*20*Sueldos[[#This Row],[dias del año]]</f>
        <v>73533.772142465736</v>
      </c>
      <c r="U1008" s="1">
        <f>Sueldos[[#This Row],[3 meses de sueldo]]+Sueldos[[#This Row],[20 dias por año]]</f>
        <v>159253.58814246574</v>
      </c>
    </row>
    <row r="1009" spans="1:21" x14ac:dyDescent="0.3">
      <c r="A1009" t="s">
        <v>1771</v>
      </c>
      <c r="B1009" t="s">
        <v>883</v>
      </c>
      <c r="C1009" t="s">
        <v>290</v>
      </c>
      <c r="D1009" s="10">
        <v>42921</v>
      </c>
      <c r="E1009" t="s">
        <v>18</v>
      </c>
      <c r="F1009">
        <v>3</v>
      </c>
      <c r="G1009" s="1">
        <v>9357</v>
      </c>
      <c r="H1009" s="1">
        <v>561.41999999999996</v>
      </c>
      <c r="I1009" s="1">
        <v>842.13</v>
      </c>
      <c r="J1009" s="1">
        <v>280.70999999999998</v>
      </c>
      <c r="K1009" s="1">
        <v>2432.8200000000002</v>
      </c>
      <c r="L1009" s="1">
        <v>3649.23</v>
      </c>
      <c r="M1009" s="1">
        <f>SUM(Sueldos[[#This Row],[Salario Base]:[Bono General]])</f>
        <v>17123.309999999998</v>
      </c>
      <c r="N1009" s="1">
        <f>SUMPRODUCT(Sueldos[[#This Row],[Salario Base]:[Bono General]]*Porcentajes[])</f>
        <v>690.54660000000001</v>
      </c>
      <c r="O1009" s="1">
        <f>Sueldos[[#This Row],[Aumento Mexicano]]*2</f>
        <v>1381.0932</v>
      </c>
      <c r="P1009" s="1">
        <f>IF(Sueldos[[#This Row],[Calificación]]&gt;=4,Sueldos[[#This Row],[Aumento Mexicano]]*2,0)</f>
        <v>0</v>
      </c>
      <c r="Q1009" s="1">
        <f>Sueldos[[#This Row],[Sueldo total]]*3</f>
        <v>51369.929999999993</v>
      </c>
      <c r="R1009" s="9">
        <f>(43102-Sueldos[[#This Row],[Fecha de Contratación]])/365</f>
        <v>0.49589041095890413</v>
      </c>
      <c r="S1009" s="1">
        <f>Sueldos[[#This Row],[Sueldo total]]/30</f>
        <v>570.77699999999993</v>
      </c>
      <c r="T1009" s="1">
        <f>Sueldos[[#This Row],[Salario diario]]*20*Sueldos[[#This Row],[dias del año]]</f>
        <v>5660.8568219178078</v>
      </c>
      <c r="U1009" s="1">
        <f>Sueldos[[#This Row],[3 meses de sueldo]]+Sueldos[[#This Row],[20 dias por año]]</f>
        <v>57030.786821917798</v>
      </c>
    </row>
    <row r="1010" spans="1:21" x14ac:dyDescent="0.3">
      <c r="A1010" t="s">
        <v>1772</v>
      </c>
      <c r="B1010" t="s">
        <v>883</v>
      </c>
      <c r="C1010" t="s">
        <v>133</v>
      </c>
      <c r="D1010" s="10">
        <v>42333</v>
      </c>
      <c r="E1010" t="s">
        <v>27</v>
      </c>
      <c r="F1010">
        <v>4</v>
      </c>
      <c r="G1010" s="1">
        <v>24480.500000000004</v>
      </c>
      <c r="H1010" s="1">
        <v>2203.2450000000003</v>
      </c>
      <c r="I1010" s="1">
        <v>2203.2450000000003</v>
      </c>
      <c r="J1010" s="1">
        <v>489.61000000000007</v>
      </c>
      <c r="K1010" s="1">
        <v>9057.7850000000017</v>
      </c>
      <c r="L1010" s="1">
        <v>6120.1250000000009</v>
      </c>
      <c r="M1010" s="1">
        <f>SUM(Sueldos[[#This Row],[Salario Base]:[Bono General]])</f>
        <v>44554.51</v>
      </c>
      <c r="N1010" s="1">
        <f>SUMPRODUCT(Sueldos[[#This Row],[Salario Base]:[Bono General]]*Porcentajes[])</f>
        <v>1679.3623000000002</v>
      </c>
      <c r="O1010" s="1">
        <f>Sueldos[[#This Row],[Aumento Mexicano]]*2</f>
        <v>3358.7246000000005</v>
      </c>
      <c r="P1010" s="1">
        <f>IF(Sueldos[[#This Row],[Calificación]]&gt;=4,Sueldos[[#This Row],[Aumento Mexicano]]*2,0)</f>
        <v>3358.7246000000005</v>
      </c>
      <c r="Q1010" s="1">
        <f>Sueldos[[#This Row],[Sueldo total]]*3</f>
        <v>133663.53</v>
      </c>
      <c r="R1010" s="9">
        <f>(43102-Sueldos[[#This Row],[Fecha de Contratación]])/365</f>
        <v>2.106849315068493</v>
      </c>
      <c r="S1010" s="1">
        <f>Sueldos[[#This Row],[Sueldo total]]/30</f>
        <v>1485.1503333333335</v>
      </c>
      <c r="T1010" s="1">
        <f>Sueldos[[#This Row],[Salario diario]]*20*Sueldos[[#This Row],[dias del año]]</f>
        <v>62579.75925114155</v>
      </c>
      <c r="U1010" s="1">
        <f>Sueldos[[#This Row],[3 meses de sueldo]]+Sueldos[[#This Row],[20 dias por año]]</f>
        <v>196243.28925114154</v>
      </c>
    </row>
    <row r="1011" spans="1:21" x14ac:dyDescent="0.3">
      <c r="A1011" t="s">
        <v>1773</v>
      </c>
      <c r="B1011" t="s">
        <v>883</v>
      </c>
      <c r="C1011" t="s">
        <v>81</v>
      </c>
      <c r="D1011" s="10">
        <v>41113</v>
      </c>
      <c r="E1011" t="s">
        <v>18</v>
      </c>
      <c r="F1011">
        <v>4</v>
      </c>
      <c r="G1011" s="1">
        <v>13642.2</v>
      </c>
      <c r="H1011" s="1">
        <v>1091.376</v>
      </c>
      <c r="I1011" s="1">
        <v>272.84399999999999</v>
      </c>
      <c r="J1011" s="1">
        <v>545.68799999999999</v>
      </c>
      <c r="K1011" s="1">
        <v>4365.5039999999999</v>
      </c>
      <c r="L1011" s="1">
        <v>5320.4580000000005</v>
      </c>
      <c r="M1011" s="1">
        <f>SUM(Sueldos[[#This Row],[Salario Base]:[Bono General]])</f>
        <v>25238.07</v>
      </c>
      <c r="N1011" s="1">
        <f>SUMPRODUCT(Sueldos[[#This Row],[Salario Base]:[Bono General]]*Porcentajes[])</f>
        <v>1016.3439000000001</v>
      </c>
      <c r="O1011" s="1">
        <f>Sueldos[[#This Row],[Aumento Mexicano]]*2</f>
        <v>2032.6878000000002</v>
      </c>
      <c r="P1011" s="1">
        <f>IF(Sueldos[[#This Row],[Calificación]]&gt;=4,Sueldos[[#This Row],[Aumento Mexicano]]*2,0)</f>
        <v>2032.6878000000002</v>
      </c>
      <c r="Q1011" s="1">
        <f>Sueldos[[#This Row],[Sueldo total]]*3</f>
        <v>75714.209999999992</v>
      </c>
      <c r="R1011" s="9">
        <f>(43102-Sueldos[[#This Row],[Fecha de Contratación]])/365</f>
        <v>5.4493150684931511</v>
      </c>
      <c r="S1011" s="1">
        <f>Sueldos[[#This Row],[Sueldo total]]/30</f>
        <v>841.26900000000001</v>
      </c>
      <c r="T1011" s="1">
        <f>Sueldos[[#This Row],[Salario diario]]*20*Sueldos[[#This Row],[dias del año]]</f>
        <v>91686.796767123305</v>
      </c>
      <c r="U1011" s="1">
        <f>Sueldos[[#This Row],[3 meses de sueldo]]+Sueldos[[#This Row],[20 dias por año]]</f>
        <v>167401.0067671233</v>
      </c>
    </row>
    <row r="1012" spans="1:21" x14ac:dyDescent="0.3">
      <c r="A1012" t="s">
        <v>1774</v>
      </c>
      <c r="B1012" t="s">
        <v>898</v>
      </c>
      <c r="C1012" t="s">
        <v>921</v>
      </c>
      <c r="D1012" s="10">
        <v>40854</v>
      </c>
      <c r="E1012" t="s">
        <v>27</v>
      </c>
      <c r="F1012">
        <v>3</v>
      </c>
      <c r="G1012" s="1">
        <v>14482</v>
      </c>
      <c r="H1012" s="1">
        <v>1013.7400000000001</v>
      </c>
      <c r="I1012" s="1">
        <v>2027.4800000000002</v>
      </c>
      <c r="J1012" s="1">
        <v>1448.2</v>
      </c>
      <c r="K1012" s="1">
        <v>4199.78</v>
      </c>
      <c r="L1012" s="1">
        <v>4489.42</v>
      </c>
      <c r="M1012" s="1">
        <f>SUM(Sueldos[[#This Row],[Salario Base]:[Bono General]])</f>
        <v>27660.620000000003</v>
      </c>
      <c r="N1012" s="1">
        <f>SUMPRODUCT(Sueldos[[#This Row],[Salario Base]:[Bono General]]*Porcentajes[])</f>
        <v>1089.0463999999999</v>
      </c>
      <c r="O1012" s="1">
        <f>Sueldos[[#This Row],[Aumento Mexicano]]*2</f>
        <v>2178.0927999999999</v>
      </c>
      <c r="P1012" s="1">
        <f>IF(Sueldos[[#This Row],[Calificación]]&gt;=4,Sueldos[[#This Row],[Aumento Mexicano]]*2,0)</f>
        <v>0</v>
      </c>
      <c r="Q1012" s="1">
        <f>Sueldos[[#This Row],[Sueldo total]]*3</f>
        <v>82981.860000000015</v>
      </c>
      <c r="R1012" s="9">
        <f>(43102-Sueldos[[#This Row],[Fecha de Contratación]])/365</f>
        <v>6.1589041095890407</v>
      </c>
      <c r="S1012" s="1">
        <f>Sueldos[[#This Row],[Sueldo total]]/30</f>
        <v>922.02066666666678</v>
      </c>
      <c r="T1012" s="1">
        <f>Sueldos[[#This Row],[Salario diario]]*20*Sueldos[[#This Row],[dias del año]]</f>
        <v>113572.73746118724</v>
      </c>
      <c r="U1012" s="1">
        <f>Sueldos[[#This Row],[3 meses de sueldo]]+Sueldos[[#This Row],[20 dias por año]]</f>
        <v>196554.59746118725</v>
      </c>
    </row>
    <row r="1013" spans="1:21" x14ac:dyDescent="0.3">
      <c r="A1013" t="s">
        <v>1775</v>
      </c>
      <c r="B1013" t="s">
        <v>880</v>
      </c>
      <c r="C1013" t="s">
        <v>396</v>
      </c>
      <c r="D1013" s="10">
        <v>41171</v>
      </c>
      <c r="E1013" t="s">
        <v>27</v>
      </c>
      <c r="F1013">
        <v>3</v>
      </c>
      <c r="G1013" s="1">
        <v>14683</v>
      </c>
      <c r="H1013" s="1">
        <v>1174.6400000000001</v>
      </c>
      <c r="I1013" s="1">
        <v>734.15000000000009</v>
      </c>
      <c r="J1013" s="1">
        <v>440.49</v>
      </c>
      <c r="K1013" s="1">
        <v>3817.58</v>
      </c>
      <c r="L1013" s="1">
        <v>4258.07</v>
      </c>
      <c r="M1013" s="1">
        <f>SUM(Sueldos[[#This Row],[Salario Base]:[Bono General]])</f>
        <v>25107.93</v>
      </c>
      <c r="N1013" s="1">
        <f>SUMPRODUCT(Sueldos[[#This Row],[Salario Base]:[Bono General]]*Porcentajes[])</f>
        <v>974.9512000000002</v>
      </c>
      <c r="O1013" s="1">
        <f>Sueldos[[#This Row],[Aumento Mexicano]]*2</f>
        <v>1949.9024000000004</v>
      </c>
      <c r="P1013" s="1">
        <f>IF(Sueldos[[#This Row],[Calificación]]&gt;=4,Sueldos[[#This Row],[Aumento Mexicano]]*2,0)</f>
        <v>0</v>
      </c>
      <c r="Q1013" s="1">
        <f>Sueldos[[#This Row],[Sueldo total]]*3</f>
        <v>75323.790000000008</v>
      </c>
      <c r="R1013" s="9">
        <f>(43102-Sueldos[[#This Row],[Fecha de Contratación]])/365</f>
        <v>5.2904109589041095</v>
      </c>
      <c r="S1013" s="1">
        <f>Sueldos[[#This Row],[Sueldo total]]/30</f>
        <v>836.93100000000004</v>
      </c>
      <c r="T1013" s="1">
        <f>Sueldos[[#This Row],[Salario diario]]*20*Sueldos[[#This Row],[dias del año]]</f>
        <v>88554.178684931525</v>
      </c>
      <c r="U1013" s="1">
        <f>Sueldos[[#This Row],[3 meses de sueldo]]+Sueldos[[#This Row],[20 dias por año]]</f>
        <v>163877.96868493152</v>
      </c>
    </row>
    <row r="1014" spans="1:21" x14ac:dyDescent="0.3">
      <c r="A1014" t="s">
        <v>584</v>
      </c>
      <c r="B1014" t="s">
        <v>883</v>
      </c>
      <c r="C1014" t="s">
        <v>209</v>
      </c>
      <c r="D1014" s="10">
        <v>42206</v>
      </c>
      <c r="E1014" t="s">
        <v>18</v>
      </c>
      <c r="F1014">
        <v>5</v>
      </c>
      <c r="G1014" s="1">
        <v>14415</v>
      </c>
      <c r="H1014" s="1">
        <v>864.9</v>
      </c>
      <c r="I1014" s="1">
        <v>288.3</v>
      </c>
      <c r="J1014" s="1">
        <v>144.15</v>
      </c>
      <c r="K1014" s="1">
        <v>5766</v>
      </c>
      <c r="L1014" s="1">
        <v>4901.1000000000004</v>
      </c>
      <c r="M1014" s="1">
        <f>SUM(Sueldos[[#This Row],[Salario Base]:[Bono General]])</f>
        <v>26379.449999999997</v>
      </c>
      <c r="N1014" s="1">
        <f>SUMPRODUCT(Sueldos[[#This Row],[Salario Base]:[Bono General]]*Porcentajes[])</f>
        <v>1019.1405</v>
      </c>
      <c r="O1014" s="1">
        <f>Sueldos[[#This Row],[Aumento Mexicano]]*2</f>
        <v>2038.2809999999999</v>
      </c>
      <c r="P1014" s="1">
        <f>IF(Sueldos[[#This Row],[Calificación]]&gt;=4,Sueldos[[#This Row],[Aumento Mexicano]]*2,0)</f>
        <v>2038.2809999999999</v>
      </c>
      <c r="Q1014" s="1">
        <f>Sueldos[[#This Row],[Sueldo total]]*3</f>
        <v>79138.349999999991</v>
      </c>
      <c r="R1014" s="9">
        <f>(43102-Sueldos[[#This Row],[Fecha de Contratación]])/365</f>
        <v>2.4547945205479453</v>
      </c>
      <c r="S1014" s="1">
        <f>Sueldos[[#This Row],[Sueldo total]]/30</f>
        <v>879.31499999999994</v>
      </c>
      <c r="T1014" s="1">
        <f>Sueldos[[#This Row],[Salario diario]]*20*Sueldos[[#This Row],[dias del año]]</f>
        <v>43170.752876712329</v>
      </c>
      <c r="U1014" s="1">
        <f>Sueldos[[#This Row],[3 meses de sueldo]]+Sueldos[[#This Row],[20 dias por año]]</f>
        <v>122309.10287671232</v>
      </c>
    </row>
    <row r="1015" spans="1:21" x14ac:dyDescent="0.3">
      <c r="A1015" t="s">
        <v>1776</v>
      </c>
      <c r="B1015" t="s">
        <v>898</v>
      </c>
      <c r="C1015" t="s">
        <v>160</v>
      </c>
      <c r="D1015" s="10">
        <v>43021</v>
      </c>
      <c r="E1015" t="s">
        <v>15</v>
      </c>
      <c r="F1015">
        <v>2</v>
      </c>
      <c r="G1015" s="1">
        <v>20028.600000000002</v>
      </c>
      <c r="H1015" s="1">
        <v>2002.8600000000004</v>
      </c>
      <c r="I1015" s="1">
        <v>3004.2900000000004</v>
      </c>
      <c r="J1015" s="1">
        <v>1602.2880000000002</v>
      </c>
      <c r="K1015" s="1">
        <v>5007.1500000000005</v>
      </c>
      <c r="L1015" s="1">
        <v>5608.0080000000007</v>
      </c>
      <c r="M1015" s="1">
        <f>SUM(Sueldos[[#This Row],[Salario Base]:[Bono General]])</f>
        <v>37253.196000000004</v>
      </c>
      <c r="N1015" s="1">
        <f>SUMPRODUCT(Sueldos[[#This Row],[Salario Base]:[Bono General]]*Porcentajes[])</f>
        <v>1464.0906600000003</v>
      </c>
      <c r="O1015" s="1">
        <f>Sueldos[[#This Row],[Aumento Mexicano]]*2</f>
        <v>2928.1813200000006</v>
      </c>
      <c r="P1015" s="1">
        <f>IF(Sueldos[[#This Row],[Calificación]]&gt;=4,Sueldos[[#This Row],[Aumento Mexicano]]*2,0)</f>
        <v>0</v>
      </c>
      <c r="Q1015" s="1">
        <f>Sueldos[[#This Row],[Sueldo total]]*3</f>
        <v>111759.58800000002</v>
      </c>
      <c r="R1015" s="9">
        <f>(43102-Sueldos[[#This Row],[Fecha de Contratación]])/365</f>
        <v>0.22191780821917809</v>
      </c>
      <c r="S1015" s="1">
        <f>Sueldos[[#This Row],[Sueldo total]]/30</f>
        <v>1241.7732000000001</v>
      </c>
      <c r="T1015" s="1">
        <f>Sueldos[[#This Row],[Salario diario]]*20*Sueldos[[#This Row],[dias del año]]</f>
        <v>5511.4317369863011</v>
      </c>
      <c r="U1015" s="1">
        <f>Sueldos[[#This Row],[3 meses de sueldo]]+Sueldos[[#This Row],[20 dias por año]]</f>
        <v>117271.01973698632</v>
      </c>
    </row>
    <row r="1016" spans="1:21" x14ac:dyDescent="0.3">
      <c r="A1016" t="s">
        <v>1777</v>
      </c>
      <c r="B1016" t="s">
        <v>898</v>
      </c>
      <c r="C1016" t="s">
        <v>137</v>
      </c>
      <c r="D1016" s="10">
        <v>41602</v>
      </c>
      <c r="E1016" t="s">
        <v>27</v>
      </c>
      <c r="F1016">
        <v>2</v>
      </c>
      <c r="G1016" s="1">
        <v>15623.1</v>
      </c>
      <c r="H1016" s="1">
        <v>937.38599999999997</v>
      </c>
      <c r="I1016" s="1">
        <v>2343.4650000000001</v>
      </c>
      <c r="J1016" s="1">
        <v>2031.0030000000002</v>
      </c>
      <c r="K1016" s="1">
        <v>4530.6989999999996</v>
      </c>
      <c r="L1016" s="1">
        <v>5468.085</v>
      </c>
      <c r="M1016" s="1">
        <f>SUM(Sueldos[[#This Row],[Salario Base]:[Bono General]])</f>
        <v>30933.738000000001</v>
      </c>
      <c r="N1016" s="1">
        <f>SUMPRODUCT(Sueldos[[#This Row],[Salario Base]:[Bono General]]*Porcentajes[])</f>
        <v>1238.91183</v>
      </c>
      <c r="O1016" s="1">
        <f>Sueldos[[#This Row],[Aumento Mexicano]]*2</f>
        <v>2477.82366</v>
      </c>
      <c r="P1016" s="1">
        <f>IF(Sueldos[[#This Row],[Calificación]]&gt;=4,Sueldos[[#This Row],[Aumento Mexicano]]*2,0)</f>
        <v>0</v>
      </c>
      <c r="Q1016" s="1">
        <f>Sueldos[[#This Row],[Sueldo total]]*3</f>
        <v>92801.214000000007</v>
      </c>
      <c r="R1016" s="9">
        <f>(43102-Sueldos[[#This Row],[Fecha de Contratación]])/365</f>
        <v>4.1095890410958908</v>
      </c>
      <c r="S1016" s="1">
        <f>Sueldos[[#This Row],[Sueldo total]]/30</f>
        <v>1031.1246000000001</v>
      </c>
      <c r="T1016" s="1">
        <f>Sueldos[[#This Row],[Salario diario]]*20*Sueldos[[#This Row],[dias del año]]</f>
        <v>84749.967123287686</v>
      </c>
      <c r="U1016" s="1">
        <f>Sueldos[[#This Row],[3 meses de sueldo]]+Sueldos[[#This Row],[20 dias por año]]</f>
        <v>177551.18112328771</v>
      </c>
    </row>
    <row r="1017" spans="1:21" x14ac:dyDescent="0.3">
      <c r="A1017" t="s">
        <v>1037</v>
      </c>
      <c r="B1017" t="s">
        <v>883</v>
      </c>
      <c r="C1017" t="s">
        <v>260</v>
      </c>
      <c r="D1017" s="10">
        <v>42115</v>
      </c>
      <c r="E1017" t="s">
        <v>115</v>
      </c>
      <c r="F1017">
        <v>3</v>
      </c>
      <c r="G1017" s="1">
        <v>44149</v>
      </c>
      <c r="H1017" s="1">
        <v>3973.41</v>
      </c>
      <c r="I1017" s="1">
        <v>6622.3499999999995</v>
      </c>
      <c r="J1017" s="1">
        <v>5297.88</v>
      </c>
      <c r="K1017" s="1">
        <v>12803.21</v>
      </c>
      <c r="L1017" s="1">
        <v>17218.11</v>
      </c>
      <c r="M1017" s="1">
        <f>SUM(Sueldos[[#This Row],[Salario Base]:[Bono General]])</f>
        <v>90063.96</v>
      </c>
      <c r="N1017" s="1">
        <f>SUMPRODUCT(Sueldos[[#This Row],[Salario Base]:[Bono General]]*Porcentajes[])</f>
        <v>3682.0266000000001</v>
      </c>
      <c r="O1017" s="1">
        <f>Sueldos[[#This Row],[Aumento Mexicano]]*2</f>
        <v>7364.0532000000003</v>
      </c>
      <c r="P1017" s="1">
        <f>IF(Sueldos[[#This Row],[Calificación]]&gt;=4,Sueldos[[#This Row],[Aumento Mexicano]]*2,0)</f>
        <v>0</v>
      </c>
      <c r="Q1017" s="1">
        <f>Sueldos[[#This Row],[Sueldo total]]*3</f>
        <v>270191.88</v>
      </c>
      <c r="R1017" s="9">
        <f>(43102-Sueldos[[#This Row],[Fecha de Contratación]])/365</f>
        <v>2.7041095890410958</v>
      </c>
      <c r="S1017" s="1">
        <f>Sueldos[[#This Row],[Sueldo total]]/30</f>
        <v>3002.1320000000001</v>
      </c>
      <c r="T1017" s="1">
        <f>Sueldos[[#This Row],[Salario diario]]*20*Sueldos[[#This Row],[dias del año]]</f>
        <v>162361.87857534245</v>
      </c>
      <c r="U1017" s="1">
        <f>Sueldos[[#This Row],[3 meses de sueldo]]+Sueldos[[#This Row],[20 dias por año]]</f>
        <v>432553.75857534248</v>
      </c>
    </row>
    <row r="1018" spans="1:21" x14ac:dyDescent="0.3">
      <c r="A1018" t="s">
        <v>1293</v>
      </c>
      <c r="B1018" t="s">
        <v>880</v>
      </c>
      <c r="C1018" t="s">
        <v>88</v>
      </c>
      <c r="D1018" s="10">
        <v>42968</v>
      </c>
      <c r="E1018" t="s">
        <v>18</v>
      </c>
      <c r="F1018">
        <v>4</v>
      </c>
      <c r="G1018" s="1">
        <v>15902.7</v>
      </c>
      <c r="H1018" s="1">
        <v>1431.2429999999999</v>
      </c>
      <c r="I1018" s="1">
        <v>1272.2160000000001</v>
      </c>
      <c r="J1018" s="1">
        <v>477.08100000000002</v>
      </c>
      <c r="K1018" s="1">
        <v>4611.7829999999994</v>
      </c>
      <c r="L1018" s="1">
        <v>6043.0260000000007</v>
      </c>
      <c r="M1018" s="1">
        <f>SUM(Sueldos[[#This Row],[Salario Base]:[Bono General]])</f>
        <v>29738.048999999999</v>
      </c>
      <c r="N1018" s="1">
        <f>SUMPRODUCT(Sueldos[[#This Row],[Salario Base]:[Bono General]]*Porcentajes[])</f>
        <v>1199.0635800000002</v>
      </c>
      <c r="O1018" s="1">
        <f>Sueldos[[#This Row],[Aumento Mexicano]]*2</f>
        <v>2398.1271600000005</v>
      </c>
      <c r="P1018" s="1">
        <f>IF(Sueldos[[#This Row],[Calificación]]&gt;=4,Sueldos[[#This Row],[Aumento Mexicano]]*2,0)</f>
        <v>2398.1271600000005</v>
      </c>
      <c r="Q1018" s="1">
        <f>Sueldos[[#This Row],[Sueldo total]]*3</f>
        <v>89214.146999999997</v>
      </c>
      <c r="R1018" s="9">
        <f>(43102-Sueldos[[#This Row],[Fecha de Contratación]])/365</f>
        <v>0.36712328767123287</v>
      </c>
      <c r="S1018" s="1">
        <f>Sueldos[[#This Row],[Sueldo total]]/30</f>
        <v>991.26829999999995</v>
      </c>
      <c r="T1018" s="1">
        <f>Sueldos[[#This Row],[Salario diario]]*20*Sueldos[[#This Row],[dias del año]]</f>
        <v>7278.3535452054784</v>
      </c>
      <c r="U1018" s="1">
        <f>Sueldos[[#This Row],[3 meses de sueldo]]+Sueldos[[#This Row],[20 dias por año]]</f>
        <v>96492.500545205476</v>
      </c>
    </row>
    <row r="1019" spans="1:21" x14ac:dyDescent="0.3">
      <c r="A1019" t="s">
        <v>1778</v>
      </c>
      <c r="B1019" t="s">
        <v>880</v>
      </c>
      <c r="C1019" t="s">
        <v>57</v>
      </c>
      <c r="D1019" s="10">
        <v>40968</v>
      </c>
      <c r="E1019" t="s">
        <v>18</v>
      </c>
      <c r="F1019">
        <v>2</v>
      </c>
      <c r="G1019" s="1">
        <v>7217.1</v>
      </c>
      <c r="H1019" s="1">
        <v>649.53899999999999</v>
      </c>
      <c r="I1019" s="1">
        <v>144.34200000000001</v>
      </c>
      <c r="J1019" s="1">
        <v>1010.3940000000001</v>
      </c>
      <c r="K1019" s="1">
        <v>2814.6690000000003</v>
      </c>
      <c r="L1019" s="1">
        <v>2381.643</v>
      </c>
      <c r="M1019" s="1">
        <f>SUM(Sueldos[[#This Row],[Salario Base]:[Bono General]])</f>
        <v>14217.687</v>
      </c>
      <c r="N1019" s="1">
        <f>SUMPRODUCT(Sueldos[[#This Row],[Salario Base]:[Bono General]]*Porcentajes[])</f>
        <v>562.93380000000002</v>
      </c>
      <c r="O1019" s="1">
        <f>Sueldos[[#This Row],[Aumento Mexicano]]*2</f>
        <v>1125.8676</v>
      </c>
      <c r="P1019" s="1">
        <f>IF(Sueldos[[#This Row],[Calificación]]&gt;=4,Sueldos[[#This Row],[Aumento Mexicano]]*2,0)</f>
        <v>0</v>
      </c>
      <c r="Q1019" s="1">
        <f>Sueldos[[#This Row],[Sueldo total]]*3</f>
        <v>42653.061000000002</v>
      </c>
      <c r="R1019" s="9">
        <f>(43102-Sueldos[[#This Row],[Fecha de Contratación]])/365</f>
        <v>5.8465753424657532</v>
      </c>
      <c r="S1019" s="1">
        <f>Sueldos[[#This Row],[Sueldo total]]/30</f>
        <v>473.92289999999997</v>
      </c>
      <c r="T1019" s="1">
        <f>Sueldos[[#This Row],[Salario diario]]*20*Sueldos[[#This Row],[dias del año]]</f>
        <v>55416.518827397253</v>
      </c>
      <c r="U1019" s="1">
        <f>Sueldos[[#This Row],[3 meses de sueldo]]+Sueldos[[#This Row],[20 dias por año]]</f>
        <v>98069.579827397247</v>
      </c>
    </row>
    <row r="1020" spans="1:21" x14ac:dyDescent="0.3">
      <c r="A1020" t="s">
        <v>1779</v>
      </c>
      <c r="B1020" t="s">
        <v>880</v>
      </c>
      <c r="C1020" t="s">
        <v>110</v>
      </c>
      <c r="D1020" s="10">
        <v>41830</v>
      </c>
      <c r="E1020" t="s">
        <v>18</v>
      </c>
      <c r="F1020">
        <v>2</v>
      </c>
      <c r="G1020" s="1">
        <v>7300.8</v>
      </c>
      <c r="H1020" s="1">
        <v>657.072</v>
      </c>
      <c r="I1020" s="1">
        <v>1022.1120000000001</v>
      </c>
      <c r="J1020" s="1">
        <v>365.04</v>
      </c>
      <c r="K1020" s="1">
        <v>1971.2160000000001</v>
      </c>
      <c r="L1020" s="1">
        <v>2847.3120000000004</v>
      </c>
      <c r="M1020" s="1">
        <f>SUM(Sueldos[[#This Row],[Salario Base]:[Bono General]])</f>
        <v>14163.552000000001</v>
      </c>
      <c r="N1020" s="1">
        <f>SUMPRODUCT(Sueldos[[#This Row],[Salario Base]:[Bono General]]*Porcentajes[])</f>
        <v>576.03312000000005</v>
      </c>
      <c r="O1020" s="1">
        <f>Sueldos[[#This Row],[Aumento Mexicano]]*2</f>
        <v>1152.0662400000001</v>
      </c>
      <c r="P1020" s="1">
        <f>IF(Sueldos[[#This Row],[Calificación]]&gt;=4,Sueldos[[#This Row],[Aumento Mexicano]]*2,0)</f>
        <v>0</v>
      </c>
      <c r="Q1020" s="1">
        <f>Sueldos[[#This Row],[Sueldo total]]*3</f>
        <v>42490.656000000003</v>
      </c>
      <c r="R1020" s="9">
        <f>(43102-Sueldos[[#This Row],[Fecha de Contratación]])/365</f>
        <v>3.484931506849315</v>
      </c>
      <c r="S1020" s="1">
        <f>Sueldos[[#This Row],[Sueldo total]]/30</f>
        <v>472.11840000000007</v>
      </c>
      <c r="T1020" s="1">
        <f>Sueldos[[#This Row],[Salario diario]]*20*Sueldos[[#This Row],[dias del año]]</f>
        <v>32906.005742465757</v>
      </c>
      <c r="U1020" s="1">
        <f>Sueldos[[#This Row],[3 meses de sueldo]]+Sueldos[[#This Row],[20 dias por año]]</f>
        <v>75396.66174246576</v>
      </c>
    </row>
    <row r="1021" spans="1:21" x14ac:dyDescent="0.3">
      <c r="A1021" t="s">
        <v>1780</v>
      </c>
      <c r="B1021" t="s">
        <v>940</v>
      </c>
      <c r="C1021" t="s">
        <v>67</v>
      </c>
      <c r="D1021" s="10">
        <v>42722</v>
      </c>
      <c r="E1021" t="s">
        <v>18</v>
      </c>
      <c r="F1021">
        <v>4</v>
      </c>
      <c r="G1021" s="1">
        <v>13660.900000000001</v>
      </c>
      <c r="H1021" s="1">
        <v>819.65400000000011</v>
      </c>
      <c r="I1021" s="1">
        <v>819.65400000000011</v>
      </c>
      <c r="J1021" s="1">
        <v>683.04500000000007</v>
      </c>
      <c r="K1021" s="1">
        <v>5191.1420000000007</v>
      </c>
      <c r="L1021" s="1">
        <v>3688.4430000000007</v>
      </c>
      <c r="M1021" s="1">
        <f>SUM(Sueldos[[#This Row],[Salario Base]:[Bono General]])</f>
        <v>24862.838000000003</v>
      </c>
      <c r="N1021" s="1">
        <f>SUMPRODUCT(Sueldos[[#This Row],[Salario Base]:[Bono General]]*Porcentajes[])</f>
        <v>939.86992000000009</v>
      </c>
      <c r="O1021" s="1">
        <f>Sueldos[[#This Row],[Aumento Mexicano]]*2</f>
        <v>1879.7398400000002</v>
      </c>
      <c r="P1021" s="1">
        <f>IF(Sueldos[[#This Row],[Calificación]]&gt;=4,Sueldos[[#This Row],[Aumento Mexicano]]*2,0)</f>
        <v>1879.7398400000002</v>
      </c>
      <c r="Q1021" s="1">
        <f>Sueldos[[#This Row],[Sueldo total]]*3</f>
        <v>74588.51400000001</v>
      </c>
      <c r="R1021" s="9">
        <f>(43102-Sueldos[[#This Row],[Fecha de Contratación]])/365</f>
        <v>1.0410958904109588</v>
      </c>
      <c r="S1021" s="1">
        <f>Sueldos[[#This Row],[Sueldo total]]/30</f>
        <v>828.76126666666676</v>
      </c>
      <c r="T1021" s="1">
        <f>Sueldos[[#This Row],[Salario diario]]*20*Sueldos[[#This Row],[dias del año]]</f>
        <v>17256.398977168952</v>
      </c>
      <c r="U1021" s="1">
        <f>Sueldos[[#This Row],[3 meses de sueldo]]+Sueldos[[#This Row],[20 dias por año]]</f>
        <v>91844.912977168962</v>
      </c>
    </row>
    <row r="1022" spans="1:21" x14ac:dyDescent="0.3">
      <c r="A1022" t="s">
        <v>228</v>
      </c>
      <c r="B1022" t="s">
        <v>898</v>
      </c>
      <c r="C1022" t="s">
        <v>180</v>
      </c>
      <c r="D1022" s="10">
        <v>42388</v>
      </c>
      <c r="E1022" t="s">
        <v>50</v>
      </c>
      <c r="F1022">
        <v>5</v>
      </c>
      <c r="G1022" s="1">
        <v>43956.25</v>
      </c>
      <c r="H1022" s="1">
        <v>4395.625</v>
      </c>
      <c r="I1022" s="1">
        <v>3956.0625</v>
      </c>
      <c r="J1022" s="1">
        <v>4395.625</v>
      </c>
      <c r="K1022" s="1">
        <v>14066</v>
      </c>
      <c r="L1022" s="1">
        <v>16703.375</v>
      </c>
      <c r="M1022" s="1">
        <f>SUM(Sueldos[[#This Row],[Salario Base]:[Bono General]])</f>
        <v>87472.9375</v>
      </c>
      <c r="N1022" s="1">
        <f>SUMPRODUCT(Sueldos[[#This Row],[Salario Base]:[Bono General]]*Porcentajes[])</f>
        <v>3551.665</v>
      </c>
      <c r="O1022" s="1">
        <f>Sueldos[[#This Row],[Aumento Mexicano]]*2</f>
        <v>7103.33</v>
      </c>
      <c r="P1022" s="1">
        <f>IF(Sueldos[[#This Row],[Calificación]]&gt;=4,Sueldos[[#This Row],[Aumento Mexicano]]*2,0)</f>
        <v>7103.33</v>
      </c>
      <c r="Q1022" s="1">
        <f>Sueldos[[#This Row],[Sueldo total]]*3</f>
        <v>262418.8125</v>
      </c>
      <c r="R1022" s="9">
        <f>(43102-Sueldos[[#This Row],[Fecha de Contratación]])/365</f>
        <v>1.9561643835616438</v>
      </c>
      <c r="S1022" s="1">
        <f>Sueldos[[#This Row],[Sueldo total]]/30</f>
        <v>2915.7645833333331</v>
      </c>
      <c r="T1022" s="1">
        <f>Sueldos[[#This Row],[Salario diario]]*20*Sueldos[[#This Row],[dias del año]]</f>
        <v>114074.29657534247</v>
      </c>
      <c r="U1022" s="1">
        <f>Sueldos[[#This Row],[3 meses de sueldo]]+Sueldos[[#This Row],[20 dias por año]]</f>
        <v>376493.10907534248</v>
      </c>
    </row>
    <row r="1023" spans="1:21" x14ac:dyDescent="0.3">
      <c r="A1023" t="s">
        <v>1781</v>
      </c>
      <c r="B1023" t="s">
        <v>883</v>
      </c>
      <c r="C1023" t="s">
        <v>104</v>
      </c>
      <c r="D1023" s="10">
        <v>42660</v>
      </c>
      <c r="E1023" t="s">
        <v>18</v>
      </c>
      <c r="F1023">
        <v>2</v>
      </c>
      <c r="G1023" s="1">
        <v>11321.1</v>
      </c>
      <c r="H1023" s="1">
        <v>566.05500000000006</v>
      </c>
      <c r="I1023" s="1">
        <v>1698.165</v>
      </c>
      <c r="J1023" s="1">
        <v>792.47700000000009</v>
      </c>
      <c r="K1023" s="1">
        <v>4528.4400000000005</v>
      </c>
      <c r="L1023" s="1">
        <v>2943.4860000000003</v>
      </c>
      <c r="M1023" s="1">
        <f>SUM(Sueldos[[#This Row],[Salario Base]:[Bono General]])</f>
        <v>21849.723000000002</v>
      </c>
      <c r="N1023" s="1">
        <f>SUMPRODUCT(Sueldos[[#This Row],[Salario Base]:[Bono General]]*Porcentajes[])</f>
        <v>823.04397000000006</v>
      </c>
      <c r="O1023" s="1">
        <f>Sueldos[[#This Row],[Aumento Mexicano]]*2</f>
        <v>1646.0879400000001</v>
      </c>
      <c r="P1023" s="1">
        <f>IF(Sueldos[[#This Row],[Calificación]]&gt;=4,Sueldos[[#This Row],[Aumento Mexicano]]*2,0)</f>
        <v>0</v>
      </c>
      <c r="Q1023" s="1">
        <f>Sueldos[[#This Row],[Sueldo total]]*3</f>
        <v>65549.169000000009</v>
      </c>
      <c r="R1023" s="9">
        <f>(43102-Sueldos[[#This Row],[Fecha de Contratación]])/365</f>
        <v>1.210958904109589</v>
      </c>
      <c r="S1023" s="1">
        <f>Sueldos[[#This Row],[Sueldo total]]/30</f>
        <v>728.32410000000004</v>
      </c>
      <c r="T1023" s="1">
        <f>Sueldos[[#This Row],[Salario diario]]*20*Sueldos[[#This Row],[dias del año]]</f>
        <v>17639.411079452053</v>
      </c>
      <c r="U1023" s="1">
        <f>Sueldos[[#This Row],[3 meses de sueldo]]+Sueldos[[#This Row],[20 dias por año]]</f>
        <v>83188.580079452062</v>
      </c>
    </row>
    <row r="1024" spans="1:21" x14ac:dyDescent="0.3">
      <c r="A1024" t="s">
        <v>1782</v>
      </c>
      <c r="B1024" t="s">
        <v>883</v>
      </c>
      <c r="C1024" t="s">
        <v>42</v>
      </c>
      <c r="D1024" s="10">
        <v>42721</v>
      </c>
      <c r="E1024" t="s">
        <v>18</v>
      </c>
      <c r="F1024">
        <v>2</v>
      </c>
      <c r="G1024" s="1">
        <v>7370.1</v>
      </c>
      <c r="H1024" s="1">
        <v>442.20600000000002</v>
      </c>
      <c r="I1024" s="1">
        <v>368.50500000000005</v>
      </c>
      <c r="J1024" s="1">
        <v>1031.8140000000001</v>
      </c>
      <c r="K1024" s="1">
        <v>1842.5250000000001</v>
      </c>
      <c r="L1024" s="1">
        <v>2432.1330000000003</v>
      </c>
      <c r="M1024" s="1">
        <f>SUM(Sueldos[[#This Row],[Salario Base]:[Bono General]])</f>
        <v>13487.282999999999</v>
      </c>
      <c r="N1024" s="1">
        <f>SUMPRODUCT(Sueldos[[#This Row],[Salario Base]:[Bono General]]*Porcentajes[])</f>
        <v>539.49132000000009</v>
      </c>
      <c r="O1024" s="1">
        <f>Sueldos[[#This Row],[Aumento Mexicano]]*2</f>
        <v>1078.9826400000002</v>
      </c>
      <c r="P1024" s="1">
        <f>IF(Sueldos[[#This Row],[Calificación]]&gt;=4,Sueldos[[#This Row],[Aumento Mexicano]]*2,0)</f>
        <v>0</v>
      </c>
      <c r="Q1024" s="1">
        <f>Sueldos[[#This Row],[Sueldo total]]*3</f>
        <v>40461.849000000002</v>
      </c>
      <c r="R1024" s="9">
        <f>(43102-Sueldos[[#This Row],[Fecha de Contratación]])/365</f>
        <v>1.0438356164383562</v>
      </c>
      <c r="S1024" s="1">
        <f>Sueldos[[#This Row],[Sueldo total]]/30</f>
        <v>449.5761</v>
      </c>
      <c r="T1024" s="1">
        <f>Sueldos[[#This Row],[Salario diario]]*20*Sueldos[[#This Row],[dias del año]]</f>
        <v>9385.6709095890419</v>
      </c>
      <c r="U1024" s="1">
        <f>Sueldos[[#This Row],[3 meses de sueldo]]+Sueldos[[#This Row],[20 dias por año]]</f>
        <v>49847.519909589042</v>
      </c>
    </row>
    <row r="1025" spans="1:21" x14ac:dyDescent="0.3">
      <c r="A1025" t="s">
        <v>1783</v>
      </c>
      <c r="B1025" t="s">
        <v>898</v>
      </c>
      <c r="C1025" t="s">
        <v>255</v>
      </c>
      <c r="D1025" s="10">
        <v>41749</v>
      </c>
      <c r="E1025" t="s">
        <v>18</v>
      </c>
      <c r="F1025">
        <v>4</v>
      </c>
      <c r="G1025" s="1">
        <v>15798.2</v>
      </c>
      <c r="H1025" s="1">
        <v>789.91000000000008</v>
      </c>
      <c r="I1025" s="1">
        <v>1737.8020000000001</v>
      </c>
      <c r="J1025" s="1">
        <v>2053.7660000000001</v>
      </c>
      <c r="K1025" s="1">
        <v>4423.496000000001</v>
      </c>
      <c r="L1025" s="1">
        <v>3949.55</v>
      </c>
      <c r="M1025" s="1">
        <f>SUM(Sueldos[[#This Row],[Salario Base]:[Bono General]])</f>
        <v>28752.723999999998</v>
      </c>
      <c r="N1025" s="1">
        <f>SUMPRODUCT(Sueldos[[#This Row],[Salario Base]:[Bono General]]*Porcentajes[])</f>
        <v>1102.7143599999999</v>
      </c>
      <c r="O1025" s="1">
        <f>Sueldos[[#This Row],[Aumento Mexicano]]*2</f>
        <v>2205.4287199999999</v>
      </c>
      <c r="P1025" s="1">
        <f>IF(Sueldos[[#This Row],[Calificación]]&gt;=4,Sueldos[[#This Row],[Aumento Mexicano]]*2,0)</f>
        <v>2205.4287199999999</v>
      </c>
      <c r="Q1025" s="1">
        <f>Sueldos[[#This Row],[Sueldo total]]*3</f>
        <v>86258.171999999991</v>
      </c>
      <c r="R1025" s="9">
        <f>(43102-Sueldos[[#This Row],[Fecha de Contratación]])/365</f>
        <v>3.7068493150684931</v>
      </c>
      <c r="S1025" s="1">
        <f>Sueldos[[#This Row],[Sueldo total]]/30</f>
        <v>958.42413333333332</v>
      </c>
      <c r="T1025" s="1">
        <f>Sueldos[[#This Row],[Salario diario]]*20*Sueldos[[#This Row],[dias del año]]</f>
        <v>71054.676843835623</v>
      </c>
      <c r="U1025" s="1">
        <f>Sueldos[[#This Row],[3 meses de sueldo]]+Sueldos[[#This Row],[20 dias por año]]</f>
        <v>157312.84884383561</v>
      </c>
    </row>
    <row r="1026" spans="1:21" x14ac:dyDescent="0.3">
      <c r="A1026" t="s">
        <v>1784</v>
      </c>
      <c r="B1026" t="s">
        <v>880</v>
      </c>
      <c r="C1026" t="s">
        <v>57</v>
      </c>
      <c r="D1026" s="10">
        <v>42479</v>
      </c>
      <c r="E1026" t="s">
        <v>18</v>
      </c>
      <c r="F1026">
        <v>4</v>
      </c>
      <c r="G1026" s="1">
        <v>13972.2</v>
      </c>
      <c r="H1026" s="1">
        <v>698.61000000000013</v>
      </c>
      <c r="I1026" s="1">
        <v>279.44400000000002</v>
      </c>
      <c r="J1026" s="1">
        <v>139.72200000000001</v>
      </c>
      <c r="K1026" s="1">
        <v>4051.9380000000001</v>
      </c>
      <c r="L1026" s="1">
        <v>5309.4360000000006</v>
      </c>
      <c r="M1026" s="1">
        <f>SUM(Sueldos[[#This Row],[Salario Base]:[Bono General]])</f>
        <v>24451.350000000002</v>
      </c>
      <c r="N1026" s="1">
        <f>SUMPRODUCT(Sueldos[[#This Row],[Salario Base]:[Bono General]]*Porcentajes[])</f>
        <v>972.46512000000007</v>
      </c>
      <c r="O1026" s="1">
        <f>Sueldos[[#This Row],[Aumento Mexicano]]*2</f>
        <v>1944.9302400000001</v>
      </c>
      <c r="P1026" s="1">
        <f>IF(Sueldos[[#This Row],[Calificación]]&gt;=4,Sueldos[[#This Row],[Aumento Mexicano]]*2,0)</f>
        <v>1944.9302400000001</v>
      </c>
      <c r="Q1026" s="1">
        <f>Sueldos[[#This Row],[Sueldo total]]*3</f>
        <v>73354.05</v>
      </c>
      <c r="R1026" s="9">
        <f>(43102-Sueldos[[#This Row],[Fecha de Contratación]])/365</f>
        <v>1.7068493150684931</v>
      </c>
      <c r="S1026" s="1">
        <f>Sueldos[[#This Row],[Sueldo total]]/30</f>
        <v>815.04500000000007</v>
      </c>
      <c r="T1026" s="1">
        <f>Sueldos[[#This Row],[Salario diario]]*20*Sueldos[[#This Row],[dias del año]]</f>
        <v>27823.180000000004</v>
      </c>
      <c r="U1026" s="1">
        <f>Sueldos[[#This Row],[3 meses de sueldo]]+Sueldos[[#This Row],[20 dias por año]]</f>
        <v>101177.23000000001</v>
      </c>
    </row>
    <row r="1027" spans="1:21" x14ac:dyDescent="0.3">
      <c r="A1027" t="s">
        <v>1169</v>
      </c>
      <c r="B1027" t="s">
        <v>1087</v>
      </c>
      <c r="C1027" t="s">
        <v>353</v>
      </c>
      <c r="D1027" s="10">
        <v>42963</v>
      </c>
      <c r="E1027" t="s">
        <v>18</v>
      </c>
      <c r="F1027">
        <v>2</v>
      </c>
      <c r="G1027" s="1">
        <v>11286.9</v>
      </c>
      <c r="H1027" s="1">
        <v>677.21399999999994</v>
      </c>
      <c r="I1027" s="1">
        <v>1580.1660000000002</v>
      </c>
      <c r="J1027" s="1">
        <v>1128.69</v>
      </c>
      <c r="K1027" s="1">
        <v>3047.4630000000002</v>
      </c>
      <c r="L1027" s="1">
        <v>4401.8909999999996</v>
      </c>
      <c r="M1027" s="1">
        <f>SUM(Sueldos[[#This Row],[Salario Base]:[Bono General]])</f>
        <v>22122.324000000001</v>
      </c>
      <c r="N1027" s="1">
        <f>SUMPRODUCT(Sueldos[[#This Row],[Salario Base]:[Bono General]]*Porcentajes[])</f>
        <v>898.43723999999997</v>
      </c>
      <c r="O1027" s="1">
        <f>Sueldos[[#This Row],[Aumento Mexicano]]*2</f>
        <v>1796.8744799999999</v>
      </c>
      <c r="P1027" s="1">
        <f>IF(Sueldos[[#This Row],[Calificación]]&gt;=4,Sueldos[[#This Row],[Aumento Mexicano]]*2,0)</f>
        <v>0</v>
      </c>
      <c r="Q1027" s="1">
        <f>Sueldos[[#This Row],[Sueldo total]]*3</f>
        <v>66366.972000000009</v>
      </c>
      <c r="R1027" s="9">
        <f>(43102-Sueldos[[#This Row],[Fecha de Contratación]])/365</f>
        <v>0.38082191780821917</v>
      </c>
      <c r="S1027" s="1">
        <f>Sueldos[[#This Row],[Sueldo total]]/30</f>
        <v>737.41079999999999</v>
      </c>
      <c r="T1027" s="1">
        <f>Sueldos[[#This Row],[Salario diario]]*20*Sueldos[[#This Row],[dias del año]]</f>
        <v>5616.4439013698629</v>
      </c>
      <c r="U1027" s="1">
        <f>Sueldos[[#This Row],[3 meses de sueldo]]+Sueldos[[#This Row],[20 dias por año]]</f>
        <v>71983.415901369866</v>
      </c>
    </row>
    <row r="1028" spans="1:21" x14ac:dyDescent="0.3">
      <c r="A1028" t="s">
        <v>1785</v>
      </c>
      <c r="B1028" t="s">
        <v>898</v>
      </c>
      <c r="C1028" t="s">
        <v>170</v>
      </c>
      <c r="D1028" s="10">
        <v>42080</v>
      </c>
      <c r="E1028" t="s">
        <v>18</v>
      </c>
      <c r="F1028">
        <v>5</v>
      </c>
      <c r="G1028" s="1">
        <v>10170</v>
      </c>
      <c r="H1028" s="1">
        <v>711.90000000000009</v>
      </c>
      <c r="I1028" s="1">
        <v>508.5</v>
      </c>
      <c r="J1028" s="1">
        <v>508.5</v>
      </c>
      <c r="K1028" s="1">
        <v>2847.6000000000004</v>
      </c>
      <c r="L1028" s="1">
        <v>3356.1000000000004</v>
      </c>
      <c r="M1028" s="1">
        <f>SUM(Sueldos[[#This Row],[Salario Base]:[Bono General]])</f>
        <v>18102.599999999999</v>
      </c>
      <c r="N1028" s="1">
        <f>SUMPRODUCT(Sueldos[[#This Row],[Salario Base]:[Bono General]]*Porcentajes[])</f>
        <v>713.93399999999997</v>
      </c>
      <c r="O1028" s="1">
        <f>Sueldos[[#This Row],[Aumento Mexicano]]*2</f>
        <v>1427.8679999999999</v>
      </c>
      <c r="P1028" s="1">
        <f>IF(Sueldos[[#This Row],[Calificación]]&gt;=4,Sueldos[[#This Row],[Aumento Mexicano]]*2,0)</f>
        <v>1427.8679999999999</v>
      </c>
      <c r="Q1028" s="1">
        <f>Sueldos[[#This Row],[Sueldo total]]*3</f>
        <v>54307.799999999996</v>
      </c>
      <c r="R1028" s="9">
        <f>(43102-Sueldos[[#This Row],[Fecha de Contratación]])/365</f>
        <v>2.8</v>
      </c>
      <c r="S1028" s="1">
        <f>Sueldos[[#This Row],[Sueldo total]]/30</f>
        <v>603.41999999999996</v>
      </c>
      <c r="T1028" s="1">
        <f>Sueldos[[#This Row],[Salario diario]]*20*Sueldos[[#This Row],[dias del año]]</f>
        <v>33791.519999999997</v>
      </c>
      <c r="U1028" s="1">
        <f>Sueldos[[#This Row],[3 meses de sueldo]]+Sueldos[[#This Row],[20 dias por año]]</f>
        <v>88099.319999999992</v>
      </c>
    </row>
    <row r="1029" spans="1:21" x14ac:dyDescent="0.3">
      <c r="A1029" t="s">
        <v>1786</v>
      </c>
      <c r="B1029" t="s">
        <v>880</v>
      </c>
      <c r="C1029" t="s">
        <v>84</v>
      </c>
      <c r="D1029" s="10">
        <v>42402</v>
      </c>
      <c r="E1029" t="s">
        <v>15</v>
      </c>
      <c r="F1029">
        <v>3</v>
      </c>
      <c r="G1029" s="1">
        <v>22294</v>
      </c>
      <c r="H1029" s="1">
        <v>1337.6399999999999</v>
      </c>
      <c r="I1029" s="1">
        <v>668.81999999999994</v>
      </c>
      <c r="J1029" s="1">
        <v>2452.34</v>
      </c>
      <c r="K1029" s="1">
        <v>7802.9</v>
      </c>
      <c r="L1029" s="1">
        <v>6688.2</v>
      </c>
      <c r="M1029" s="1">
        <f>SUM(Sueldos[[#This Row],[Salario Base]:[Bono General]])</f>
        <v>41243.899999999994</v>
      </c>
      <c r="N1029" s="1">
        <f>SUMPRODUCT(Sueldos[[#This Row],[Salario Base]:[Bono General]]*Porcentajes[])</f>
        <v>1600.7091999999998</v>
      </c>
      <c r="O1029" s="1">
        <f>Sueldos[[#This Row],[Aumento Mexicano]]*2</f>
        <v>3201.4183999999996</v>
      </c>
      <c r="P1029" s="1">
        <f>IF(Sueldos[[#This Row],[Calificación]]&gt;=4,Sueldos[[#This Row],[Aumento Mexicano]]*2,0)</f>
        <v>0</v>
      </c>
      <c r="Q1029" s="1">
        <f>Sueldos[[#This Row],[Sueldo total]]*3</f>
        <v>123731.69999999998</v>
      </c>
      <c r="R1029" s="9">
        <f>(43102-Sueldos[[#This Row],[Fecha de Contratación]])/365</f>
        <v>1.9178082191780821</v>
      </c>
      <c r="S1029" s="1">
        <f>Sueldos[[#This Row],[Sueldo total]]/30</f>
        <v>1374.7966666666664</v>
      </c>
      <c r="T1029" s="1">
        <f>Sueldos[[#This Row],[Salario diario]]*20*Sueldos[[#This Row],[dias del año]]</f>
        <v>52731.926940639256</v>
      </c>
      <c r="U1029" s="1">
        <f>Sueldos[[#This Row],[3 meses de sueldo]]+Sueldos[[#This Row],[20 dias por año]]</f>
        <v>176463.62694063922</v>
      </c>
    </row>
    <row r="1030" spans="1:21" x14ac:dyDescent="0.3">
      <c r="A1030" t="s">
        <v>1787</v>
      </c>
      <c r="B1030" t="s">
        <v>883</v>
      </c>
      <c r="C1030" t="s">
        <v>173</v>
      </c>
      <c r="D1030" s="10">
        <v>41953</v>
      </c>
      <c r="E1030" t="s">
        <v>27</v>
      </c>
      <c r="F1030">
        <v>3</v>
      </c>
      <c r="G1030" s="1">
        <v>19869</v>
      </c>
      <c r="H1030" s="1">
        <v>1390.8300000000002</v>
      </c>
      <c r="I1030" s="1">
        <v>2582.9700000000003</v>
      </c>
      <c r="J1030" s="1">
        <v>1589.52</v>
      </c>
      <c r="K1030" s="1">
        <v>6159.39</v>
      </c>
      <c r="L1030" s="1">
        <v>7550.22</v>
      </c>
      <c r="M1030" s="1">
        <f>SUM(Sueldos[[#This Row],[Salario Base]:[Bono General]])</f>
        <v>39141.93</v>
      </c>
      <c r="N1030" s="1">
        <f>SUMPRODUCT(Sueldos[[#This Row],[Salario Base]:[Bono General]]*Porcentajes[])</f>
        <v>1575.6116999999999</v>
      </c>
      <c r="O1030" s="1">
        <f>Sueldos[[#This Row],[Aumento Mexicano]]*2</f>
        <v>3151.2233999999999</v>
      </c>
      <c r="P1030" s="1">
        <f>IF(Sueldos[[#This Row],[Calificación]]&gt;=4,Sueldos[[#This Row],[Aumento Mexicano]]*2,0)</f>
        <v>0</v>
      </c>
      <c r="Q1030" s="1">
        <f>Sueldos[[#This Row],[Sueldo total]]*3</f>
        <v>117425.79000000001</v>
      </c>
      <c r="R1030" s="9">
        <f>(43102-Sueldos[[#This Row],[Fecha de Contratación]])/365</f>
        <v>3.1479452054794521</v>
      </c>
      <c r="S1030" s="1">
        <f>Sueldos[[#This Row],[Sueldo total]]/30</f>
        <v>1304.731</v>
      </c>
      <c r="T1030" s="1">
        <f>Sueldos[[#This Row],[Salario diario]]*20*Sueldos[[#This Row],[dias del año]]</f>
        <v>82144.433917808215</v>
      </c>
      <c r="U1030" s="1">
        <f>Sueldos[[#This Row],[3 meses de sueldo]]+Sueldos[[#This Row],[20 dias por año]]</f>
        <v>199570.22391780821</v>
      </c>
    </row>
    <row r="1031" spans="1:21" x14ac:dyDescent="0.3">
      <c r="A1031" t="s">
        <v>1788</v>
      </c>
      <c r="B1031" t="s">
        <v>883</v>
      </c>
      <c r="C1031" t="s">
        <v>104</v>
      </c>
      <c r="D1031" s="10">
        <v>42120</v>
      </c>
      <c r="E1031" t="s">
        <v>27</v>
      </c>
      <c r="F1031">
        <v>3</v>
      </c>
      <c r="G1031" s="1">
        <v>18528</v>
      </c>
      <c r="H1031" s="1">
        <v>1111.68</v>
      </c>
      <c r="I1031" s="1">
        <v>1111.68</v>
      </c>
      <c r="J1031" s="1">
        <v>1667.52</v>
      </c>
      <c r="K1031" s="1">
        <v>7040.64</v>
      </c>
      <c r="L1031" s="1">
        <v>7040.64</v>
      </c>
      <c r="M1031" s="1">
        <f>SUM(Sueldos[[#This Row],[Salario Base]:[Bono General]])</f>
        <v>36500.160000000003</v>
      </c>
      <c r="N1031" s="1">
        <f>SUMPRODUCT(Sueldos[[#This Row],[Salario Base]:[Bono General]]*Porcentajes[])</f>
        <v>1454.4480000000001</v>
      </c>
      <c r="O1031" s="1">
        <f>Sueldos[[#This Row],[Aumento Mexicano]]*2</f>
        <v>2908.8960000000002</v>
      </c>
      <c r="P1031" s="1">
        <f>IF(Sueldos[[#This Row],[Calificación]]&gt;=4,Sueldos[[#This Row],[Aumento Mexicano]]*2,0)</f>
        <v>0</v>
      </c>
      <c r="Q1031" s="1">
        <f>Sueldos[[#This Row],[Sueldo total]]*3</f>
        <v>109500.48000000001</v>
      </c>
      <c r="R1031" s="9">
        <f>(43102-Sueldos[[#This Row],[Fecha de Contratación]])/365</f>
        <v>2.6904109589041094</v>
      </c>
      <c r="S1031" s="1">
        <f>Sueldos[[#This Row],[Sueldo total]]/30</f>
        <v>1216.672</v>
      </c>
      <c r="T1031" s="1">
        <f>Sueldos[[#This Row],[Salario diario]]*20*Sueldos[[#This Row],[dias del año]]</f>
        <v>65466.953643835615</v>
      </c>
      <c r="U1031" s="1">
        <f>Sueldos[[#This Row],[3 meses de sueldo]]+Sueldos[[#This Row],[20 dias por año]]</f>
        <v>174967.43364383563</v>
      </c>
    </row>
    <row r="1032" spans="1:21" x14ac:dyDescent="0.3">
      <c r="A1032" t="s">
        <v>1789</v>
      </c>
      <c r="B1032" t="s">
        <v>898</v>
      </c>
      <c r="C1032" t="s">
        <v>69</v>
      </c>
      <c r="D1032" s="10">
        <v>41139</v>
      </c>
      <c r="E1032" t="s">
        <v>27</v>
      </c>
      <c r="F1032">
        <v>2</v>
      </c>
      <c r="G1032" s="1">
        <v>16109.1</v>
      </c>
      <c r="H1032" s="1">
        <v>1288.7280000000001</v>
      </c>
      <c r="I1032" s="1">
        <v>1449.819</v>
      </c>
      <c r="J1032" s="1">
        <v>1772.001</v>
      </c>
      <c r="K1032" s="1">
        <v>4671.6390000000001</v>
      </c>
      <c r="L1032" s="1">
        <v>5316.0030000000006</v>
      </c>
      <c r="M1032" s="1">
        <f>SUM(Sueldos[[#This Row],[Salario Base]:[Bono General]])</f>
        <v>30607.29</v>
      </c>
      <c r="N1032" s="1">
        <f>SUMPRODUCT(Sueldos[[#This Row],[Salario Base]:[Bono General]]*Porcentajes[])</f>
        <v>1219.4588700000002</v>
      </c>
      <c r="O1032" s="1">
        <f>Sueldos[[#This Row],[Aumento Mexicano]]*2</f>
        <v>2438.9177400000003</v>
      </c>
      <c r="P1032" s="1">
        <f>IF(Sueldos[[#This Row],[Calificación]]&gt;=4,Sueldos[[#This Row],[Aumento Mexicano]]*2,0)</f>
        <v>0</v>
      </c>
      <c r="Q1032" s="1">
        <f>Sueldos[[#This Row],[Sueldo total]]*3</f>
        <v>91821.87</v>
      </c>
      <c r="R1032" s="9">
        <f>(43102-Sueldos[[#This Row],[Fecha de Contratación]])/365</f>
        <v>5.3780821917808215</v>
      </c>
      <c r="S1032" s="1">
        <f>Sueldos[[#This Row],[Sueldo total]]/30</f>
        <v>1020.2430000000001</v>
      </c>
      <c r="T1032" s="1">
        <f>Sueldos[[#This Row],[Salario diario]]*20*Sueldos[[#This Row],[dias del año]]</f>
        <v>109739.01419178082</v>
      </c>
      <c r="U1032" s="1">
        <f>Sueldos[[#This Row],[3 meses de sueldo]]+Sueldos[[#This Row],[20 dias por año]]</f>
        <v>201560.88419178082</v>
      </c>
    </row>
    <row r="1033" spans="1:21" x14ac:dyDescent="0.3">
      <c r="A1033" t="s">
        <v>1790</v>
      </c>
      <c r="B1033" t="s">
        <v>883</v>
      </c>
      <c r="C1033" t="s">
        <v>373</v>
      </c>
      <c r="D1033" s="10">
        <v>42365</v>
      </c>
      <c r="E1033" t="s">
        <v>18</v>
      </c>
      <c r="F1033">
        <v>4</v>
      </c>
      <c r="G1033" s="1">
        <v>16467</v>
      </c>
      <c r="H1033" s="1">
        <v>823.35</v>
      </c>
      <c r="I1033" s="1">
        <v>2305.38</v>
      </c>
      <c r="J1033" s="1">
        <v>329.34000000000003</v>
      </c>
      <c r="K1033" s="1">
        <v>5763.45</v>
      </c>
      <c r="L1033" s="1">
        <v>6586.8</v>
      </c>
      <c r="M1033" s="1">
        <f>SUM(Sueldos[[#This Row],[Salario Base]:[Bono General]])</f>
        <v>32275.32</v>
      </c>
      <c r="N1033" s="1">
        <f>SUMPRODUCT(Sueldos[[#This Row],[Salario Base]:[Bono General]]*Porcentajes[])</f>
        <v>1286.0726999999999</v>
      </c>
      <c r="O1033" s="1">
        <f>Sueldos[[#This Row],[Aumento Mexicano]]*2</f>
        <v>2572.1453999999999</v>
      </c>
      <c r="P1033" s="1">
        <f>IF(Sueldos[[#This Row],[Calificación]]&gt;=4,Sueldos[[#This Row],[Aumento Mexicano]]*2,0)</f>
        <v>2572.1453999999999</v>
      </c>
      <c r="Q1033" s="1">
        <f>Sueldos[[#This Row],[Sueldo total]]*3</f>
        <v>96825.959999999992</v>
      </c>
      <c r="R1033" s="9">
        <f>(43102-Sueldos[[#This Row],[Fecha de Contratación]])/365</f>
        <v>2.0191780821917806</v>
      </c>
      <c r="S1033" s="1">
        <f>Sueldos[[#This Row],[Sueldo total]]/30</f>
        <v>1075.8440000000001</v>
      </c>
      <c r="T1033" s="1">
        <f>Sueldos[[#This Row],[Salario diario]]*20*Sueldos[[#This Row],[dias del año]]</f>
        <v>43446.412493150681</v>
      </c>
      <c r="U1033" s="1">
        <f>Sueldos[[#This Row],[3 meses de sueldo]]+Sueldos[[#This Row],[20 dias por año]]</f>
        <v>140272.37249315067</v>
      </c>
    </row>
    <row r="1034" spans="1:21" x14ac:dyDescent="0.3">
      <c r="A1034" t="s">
        <v>1791</v>
      </c>
      <c r="B1034" t="s">
        <v>883</v>
      </c>
      <c r="C1034" t="s">
        <v>29</v>
      </c>
      <c r="D1034" s="10">
        <v>40805</v>
      </c>
      <c r="E1034" t="s">
        <v>18</v>
      </c>
      <c r="F1034">
        <v>3</v>
      </c>
      <c r="G1034" s="1">
        <v>8170</v>
      </c>
      <c r="H1034" s="1">
        <v>735.3</v>
      </c>
      <c r="I1034" s="1">
        <v>1062.1000000000001</v>
      </c>
      <c r="J1034" s="1">
        <v>1062.1000000000001</v>
      </c>
      <c r="K1034" s="1">
        <v>2859.5</v>
      </c>
      <c r="L1034" s="1">
        <v>2696.1</v>
      </c>
      <c r="M1034" s="1">
        <f>SUM(Sueldos[[#This Row],[Salario Base]:[Bono General]])</f>
        <v>16585.099999999999</v>
      </c>
      <c r="N1034" s="1">
        <f>SUMPRODUCT(Sueldos[[#This Row],[Salario Base]:[Bono General]]*Porcentajes[])</f>
        <v>659.31899999999996</v>
      </c>
      <c r="O1034" s="1">
        <f>Sueldos[[#This Row],[Aumento Mexicano]]*2</f>
        <v>1318.6379999999999</v>
      </c>
      <c r="P1034" s="1">
        <f>IF(Sueldos[[#This Row],[Calificación]]&gt;=4,Sueldos[[#This Row],[Aumento Mexicano]]*2,0)</f>
        <v>0</v>
      </c>
      <c r="Q1034" s="1">
        <f>Sueldos[[#This Row],[Sueldo total]]*3</f>
        <v>49755.299999999996</v>
      </c>
      <c r="R1034" s="9">
        <f>(43102-Sueldos[[#This Row],[Fecha de Contratación]])/365</f>
        <v>6.2931506849315069</v>
      </c>
      <c r="S1034" s="1">
        <f>Sueldos[[#This Row],[Sueldo total]]/30</f>
        <v>552.83666666666659</v>
      </c>
      <c r="T1034" s="1">
        <f>Sueldos[[#This Row],[Salario diario]]*20*Sueldos[[#This Row],[dias del año]]</f>
        <v>69581.688949771677</v>
      </c>
      <c r="U1034" s="1">
        <f>Sueldos[[#This Row],[3 meses de sueldo]]+Sueldos[[#This Row],[20 dias por año]]</f>
        <v>119336.98894977168</v>
      </c>
    </row>
    <row r="1035" spans="1:21" x14ac:dyDescent="0.3">
      <c r="A1035" t="s">
        <v>328</v>
      </c>
      <c r="B1035" t="s">
        <v>880</v>
      </c>
      <c r="C1035" t="s">
        <v>396</v>
      </c>
      <c r="D1035" s="10">
        <v>42163</v>
      </c>
      <c r="E1035" t="s">
        <v>27</v>
      </c>
      <c r="F1035">
        <v>3</v>
      </c>
      <c r="G1035" s="1">
        <v>20491</v>
      </c>
      <c r="H1035" s="1">
        <v>1844.1899999999998</v>
      </c>
      <c r="I1035" s="1">
        <v>1434.3700000000001</v>
      </c>
      <c r="J1035" s="1">
        <v>1639.28</v>
      </c>
      <c r="K1035" s="1">
        <v>5327.66</v>
      </c>
      <c r="L1035" s="1">
        <v>6966.9400000000005</v>
      </c>
      <c r="M1035" s="1">
        <f>SUM(Sueldos[[#This Row],[Salario Base]:[Bono General]])</f>
        <v>37703.439999999995</v>
      </c>
      <c r="N1035" s="1">
        <f>SUMPRODUCT(Sueldos[[#This Row],[Salario Base]:[Bono General]]*Porcentajes[])</f>
        <v>1512.2357999999999</v>
      </c>
      <c r="O1035" s="1">
        <f>Sueldos[[#This Row],[Aumento Mexicano]]*2</f>
        <v>3024.4715999999999</v>
      </c>
      <c r="P1035" s="1">
        <f>IF(Sueldos[[#This Row],[Calificación]]&gt;=4,Sueldos[[#This Row],[Aumento Mexicano]]*2,0)</f>
        <v>0</v>
      </c>
      <c r="Q1035" s="1">
        <f>Sueldos[[#This Row],[Sueldo total]]*3</f>
        <v>113110.31999999998</v>
      </c>
      <c r="R1035" s="9">
        <f>(43102-Sueldos[[#This Row],[Fecha de Contratación]])/365</f>
        <v>2.5726027397260274</v>
      </c>
      <c r="S1035" s="1">
        <f>Sueldos[[#This Row],[Sueldo total]]/30</f>
        <v>1256.7813333333331</v>
      </c>
      <c r="T1035" s="1">
        <f>Sueldos[[#This Row],[Salario diario]]*20*Sueldos[[#This Row],[dias del año]]</f>
        <v>64663.982027397251</v>
      </c>
      <c r="U1035" s="1">
        <f>Sueldos[[#This Row],[3 meses de sueldo]]+Sueldos[[#This Row],[20 dias por año]]</f>
        <v>177774.30202739724</v>
      </c>
    </row>
    <row r="1036" spans="1:21" x14ac:dyDescent="0.3">
      <c r="A1036" t="s">
        <v>1684</v>
      </c>
      <c r="B1036" t="s">
        <v>883</v>
      </c>
      <c r="C1036" t="s">
        <v>213</v>
      </c>
      <c r="D1036" s="10">
        <v>41819</v>
      </c>
      <c r="E1036" t="s">
        <v>18</v>
      </c>
      <c r="F1036">
        <v>3</v>
      </c>
      <c r="G1036" s="1">
        <v>10792</v>
      </c>
      <c r="H1036" s="1">
        <v>647.52</v>
      </c>
      <c r="I1036" s="1">
        <v>1402.96</v>
      </c>
      <c r="J1036" s="1">
        <v>107.92</v>
      </c>
      <c r="K1036" s="1">
        <v>3669.28</v>
      </c>
      <c r="L1036" s="1">
        <v>3669.28</v>
      </c>
      <c r="M1036" s="1">
        <f>SUM(Sueldos[[#This Row],[Salario Base]:[Bono General]])</f>
        <v>20288.96</v>
      </c>
      <c r="N1036" s="1">
        <f>SUMPRODUCT(Sueldos[[#This Row],[Salario Base]:[Bono General]]*Porcentajes[])</f>
        <v>791.05360000000019</v>
      </c>
      <c r="O1036" s="1">
        <f>Sueldos[[#This Row],[Aumento Mexicano]]*2</f>
        <v>1582.1072000000004</v>
      </c>
      <c r="P1036" s="1">
        <f>IF(Sueldos[[#This Row],[Calificación]]&gt;=4,Sueldos[[#This Row],[Aumento Mexicano]]*2,0)</f>
        <v>0</v>
      </c>
      <c r="Q1036" s="1">
        <f>Sueldos[[#This Row],[Sueldo total]]*3</f>
        <v>60866.879999999997</v>
      </c>
      <c r="R1036" s="9">
        <f>(43102-Sueldos[[#This Row],[Fecha de Contratación]])/365</f>
        <v>3.515068493150685</v>
      </c>
      <c r="S1036" s="1">
        <f>Sueldos[[#This Row],[Sueldo total]]/30</f>
        <v>676.29866666666669</v>
      </c>
      <c r="T1036" s="1">
        <f>Sueldos[[#This Row],[Salario diario]]*20*Sueldos[[#This Row],[dias del año]]</f>
        <v>47544.722703196348</v>
      </c>
      <c r="U1036" s="1">
        <f>Sueldos[[#This Row],[3 meses de sueldo]]+Sueldos[[#This Row],[20 dias por año]]</f>
        <v>108411.60270319635</v>
      </c>
    </row>
    <row r="1037" spans="1:21" x14ac:dyDescent="0.3">
      <c r="A1037" t="s">
        <v>1792</v>
      </c>
      <c r="B1037" t="s">
        <v>909</v>
      </c>
      <c r="C1037" t="s">
        <v>151</v>
      </c>
      <c r="D1037" s="10">
        <v>41296</v>
      </c>
      <c r="E1037" t="s">
        <v>18</v>
      </c>
      <c r="F1037">
        <v>4</v>
      </c>
      <c r="G1037" s="1">
        <v>11106.7</v>
      </c>
      <c r="H1037" s="1">
        <v>999.60300000000007</v>
      </c>
      <c r="I1037" s="1">
        <v>333.20100000000002</v>
      </c>
      <c r="J1037" s="1">
        <v>1666.0050000000001</v>
      </c>
      <c r="K1037" s="1">
        <v>3443.0770000000002</v>
      </c>
      <c r="L1037" s="1">
        <v>3332.01</v>
      </c>
      <c r="M1037" s="1">
        <f>SUM(Sueldos[[#This Row],[Salario Base]:[Bono General]])</f>
        <v>20880.596000000005</v>
      </c>
      <c r="N1037" s="1">
        <f>SUMPRODUCT(Sueldos[[#This Row],[Salario Base]:[Bono General]]*Porcentajes[])</f>
        <v>826.33848000000012</v>
      </c>
      <c r="O1037" s="1">
        <f>Sueldos[[#This Row],[Aumento Mexicano]]*2</f>
        <v>1652.6769600000002</v>
      </c>
      <c r="P1037" s="1">
        <f>IF(Sueldos[[#This Row],[Calificación]]&gt;=4,Sueldos[[#This Row],[Aumento Mexicano]]*2,0)</f>
        <v>1652.6769600000002</v>
      </c>
      <c r="Q1037" s="1">
        <f>Sueldos[[#This Row],[Sueldo total]]*3</f>
        <v>62641.788000000015</v>
      </c>
      <c r="R1037" s="9">
        <f>(43102-Sueldos[[#This Row],[Fecha de Contratación]])/365</f>
        <v>4.9479452054794519</v>
      </c>
      <c r="S1037" s="1">
        <f>Sueldos[[#This Row],[Sueldo total]]/30</f>
        <v>696.01986666666687</v>
      </c>
      <c r="T1037" s="1">
        <f>Sueldos[[#This Row],[Salario diario]]*20*Sueldos[[#This Row],[dias del año]]</f>
        <v>68877.363243835644</v>
      </c>
      <c r="U1037" s="1">
        <f>Sueldos[[#This Row],[3 meses de sueldo]]+Sueldos[[#This Row],[20 dias por año]]</f>
        <v>131519.15124383566</v>
      </c>
    </row>
    <row r="1038" spans="1:21" x14ac:dyDescent="0.3">
      <c r="A1038" t="s">
        <v>1793</v>
      </c>
      <c r="B1038" t="s">
        <v>880</v>
      </c>
      <c r="C1038" t="s">
        <v>88</v>
      </c>
      <c r="D1038" s="10">
        <v>40921</v>
      </c>
      <c r="E1038" t="s">
        <v>115</v>
      </c>
      <c r="F1038">
        <v>3</v>
      </c>
      <c r="G1038" s="1">
        <v>48588</v>
      </c>
      <c r="H1038" s="1">
        <v>4858.8</v>
      </c>
      <c r="I1038" s="1">
        <v>7288.2</v>
      </c>
      <c r="J1038" s="1">
        <v>5344.68</v>
      </c>
      <c r="K1038" s="1">
        <v>12632.880000000001</v>
      </c>
      <c r="L1038" s="1">
        <v>17977.560000000001</v>
      </c>
      <c r="M1038" s="1">
        <f>SUM(Sueldos[[#This Row],[Salario Base]:[Bono General]])</f>
        <v>96690.12</v>
      </c>
      <c r="N1038" s="1">
        <f>SUMPRODUCT(Sueldos[[#This Row],[Salario Base]:[Bono General]]*Porcentajes[])</f>
        <v>3945.3456000000006</v>
      </c>
      <c r="O1038" s="1">
        <f>Sueldos[[#This Row],[Aumento Mexicano]]*2</f>
        <v>7890.6912000000011</v>
      </c>
      <c r="P1038" s="1">
        <f>IF(Sueldos[[#This Row],[Calificación]]&gt;=4,Sueldos[[#This Row],[Aumento Mexicano]]*2,0)</f>
        <v>0</v>
      </c>
      <c r="Q1038" s="1">
        <f>Sueldos[[#This Row],[Sueldo total]]*3</f>
        <v>290070.36</v>
      </c>
      <c r="R1038" s="9">
        <f>(43102-Sueldos[[#This Row],[Fecha de Contratación]])/365</f>
        <v>5.9753424657534246</v>
      </c>
      <c r="S1038" s="1">
        <f>Sueldos[[#This Row],[Sueldo total]]/30</f>
        <v>3223.0039999999999</v>
      </c>
      <c r="T1038" s="1">
        <f>Sueldos[[#This Row],[Salario diario]]*20*Sueldos[[#This Row],[dias del año]]</f>
        <v>385171.05336986302</v>
      </c>
      <c r="U1038" s="1">
        <f>Sueldos[[#This Row],[3 meses de sueldo]]+Sueldos[[#This Row],[20 dias por año]]</f>
        <v>675241.41336986306</v>
      </c>
    </row>
    <row r="1039" spans="1:21" x14ac:dyDescent="0.3">
      <c r="A1039" t="s">
        <v>1794</v>
      </c>
      <c r="B1039" t="s">
        <v>898</v>
      </c>
      <c r="C1039" t="s">
        <v>59</v>
      </c>
      <c r="D1039" s="10">
        <v>40981</v>
      </c>
      <c r="E1039" t="s">
        <v>53</v>
      </c>
      <c r="F1039">
        <v>4</v>
      </c>
      <c r="G1039" s="1">
        <v>120359.8</v>
      </c>
      <c r="H1039" s="1">
        <v>6017.9900000000007</v>
      </c>
      <c r="I1039" s="1">
        <v>13239.578</v>
      </c>
      <c r="J1039" s="1">
        <v>14443.175999999999</v>
      </c>
      <c r="K1039" s="1">
        <v>45736.724000000002</v>
      </c>
      <c r="L1039" s="1">
        <v>36107.94</v>
      </c>
      <c r="M1039" s="1">
        <f>SUM(Sueldos[[#This Row],[Salario Base]:[Bono General]])</f>
        <v>235905.20800000004</v>
      </c>
      <c r="N1039" s="1">
        <f>SUMPRODUCT(Sueldos[[#This Row],[Salario Base]:[Bono General]]*Porcentajes[])</f>
        <v>9123.2728399999996</v>
      </c>
      <c r="O1039" s="1">
        <f>Sueldos[[#This Row],[Aumento Mexicano]]*2</f>
        <v>18246.545679999999</v>
      </c>
      <c r="P1039" s="1">
        <f>IF(Sueldos[[#This Row],[Calificación]]&gt;=4,Sueldos[[#This Row],[Aumento Mexicano]]*2,0)</f>
        <v>18246.545679999999</v>
      </c>
      <c r="Q1039" s="1">
        <f>Sueldos[[#This Row],[Sueldo total]]*3</f>
        <v>707715.62400000007</v>
      </c>
      <c r="R1039" s="9">
        <f>(43102-Sueldos[[#This Row],[Fecha de Contratación]])/365</f>
        <v>5.8109589041095893</v>
      </c>
      <c r="S1039" s="1">
        <f>Sueldos[[#This Row],[Sueldo total]]/30</f>
        <v>7863.5069333333349</v>
      </c>
      <c r="T1039" s="1">
        <f>Sueldos[[#This Row],[Salario diario]]*20*Sueldos[[#This Row],[dias del año]]</f>
        <v>913890.31263561663</v>
      </c>
      <c r="U1039" s="1">
        <f>Sueldos[[#This Row],[3 meses de sueldo]]+Sueldos[[#This Row],[20 dias por año]]</f>
        <v>1621605.9366356167</v>
      </c>
    </row>
    <row r="1040" spans="1:21" x14ac:dyDescent="0.3">
      <c r="A1040" t="s">
        <v>1795</v>
      </c>
      <c r="B1040" t="s">
        <v>898</v>
      </c>
      <c r="C1040" t="s">
        <v>63</v>
      </c>
      <c r="D1040" s="10">
        <v>41410</v>
      </c>
      <c r="E1040" t="s">
        <v>18</v>
      </c>
      <c r="F1040">
        <v>3</v>
      </c>
      <c r="G1040" s="1">
        <v>12310</v>
      </c>
      <c r="H1040" s="1">
        <v>1107.8999999999999</v>
      </c>
      <c r="I1040" s="1">
        <v>615.5</v>
      </c>
      <c r="J1040" s="1">
        <v>246.20000000000002</v>
      </c>
      <c r="K1040" s="1">
        <v>4431.5999999999995</v>
      </c>
      <c r="L1040" s="1">
        <v>3200.6</v>
      </c>
      <c r="M1040" s="1">
        <f>SUM(Sueldos[[#This Row],[Salario Base]:[Bono General]])</f>
        <v>21911.8</v>
      </c>
      <c r="N1040" s="1">
        <f>SUMPRODUCT(Sueldos[[#This Row],[Salario Base]:[Bono General]]*Porcentajes[])</f>
        <v>829.69400000000007</v>
      </c>
      <c r="O1040" s="1">
        <f>Sueldos[[#This Row],[Aumento Mexicano]]*2</f>
        <v>1659.3880000000001</v>
      </c>
      <c r="P1040" s="1">
        <f>IF(Sueldos[[#This Row],[Calificación]]&gt;=4,Sueldos[[#This Row],[Aumento Mexicano]]*2,0)</f>
        <v>0</v>
      </c>
      <c r="Q1040" s="1">
        <f>Sueldos[[#This Row],[Sueldo total]]*3</f>
        <v>65735.399999999994</v>
      </c>
      <c r="R1040" s="9">
        <f>(43102-Sueldos[[#This Row],[Fecha de Contratación]])/365</f>
        <v>4.6356164383561644</v>
      </c>
      <c r="S1040" s="1">
        <f>Sueldos[[#This Row],[Sueldo total]]/30</f>
        <v>730.39333333333332</v>
      </c>
      <c r="T1040" s="1">
        <f>Sueldos[[#This Row],[Salario diario]]*20*Sueldos[[#This Row],[dias del año]]</f>
        <v>67716.466849315068</v>
      </c>
      <c r="U1040" s="1">
        <f>Sueldos[[#This Row],[3 meses de sueldo]]+Sueldos[[#This Row],[20 dias por año]]</f>
        <v>133451.86684931506</v>
      </c>
    </row>
    <row r="1041" spans="1:21" x14ac:dyDescent="0.3">
      <c r="A1041" t="s">
        <v>1796</v>
      </c>
      <c r="B1041" t="s">
        <v>883</v>
      </c>
      <c r="C1041" t="s">
        <v>125</v>
      </c>
      <c r="D1041" s="10">
        <v>42125</v>
      </c>
      <c r="E1041" t="s">
        <v>18</v>
      </c>
      <c r="F1041">
        <v>3</v>
      </c>
      <c r="G1041" s="1">
        <v>15481</v>
      </c>
      <c r="H1041" s="1">
        <v>928.86</v>
      </c>
      <c r="I1041" s="1">
        <v>1548.1000000000001</v>
      </c>
      <c r="J1041" s="1">
        <v>2167.34</v>
      </c>
      <c r="K1041" s="1">
        <v>6037.59</v>
      </c>
      <c r="L1041" s="1">
        <v>4334.68</v>
      </c>
      <c r="M1041" s="1">
        <f>SUM(Sueldos[[#This Row],[Salario Base]:[Bono General]])</f>
        <v>30497.57</v>
      </c>
      <c r="N1041" s="1">
        <f>SUMPRODUCT(Sueldos[[#This Row],[Salario Base]:[Bono General]]*Porcentajes[])</f>
        <v>1175.0079000000001</v>
      </c>
      <c r="O1041" s="1">
        <f>Sueldos[[#This Row],[Aumento Mexicano]]*2</f>
        <v>2350.0158000000001</v>
      </c>
      <c r="P1041" s="1">
        <f>IF(Sueldos[[#This Row],[Calificación]]&gt;=4,Sueldos[[#This Row],[Aumento Mexicano]]*2,0)</f>
        <v>0</v>
      </c>
      <c r="Q1041" s="1">
        <f>Sueldos[[#This Row],[Sueldo total]]*3</f>
        <v>91492.709999999992</v>
      </c>
      <c r="R1041" s="9">
        <f>(43102-Sueldos[[#This Row],[Fecha de Contratación]])/365</f>
        <v>2.6767123287671235</v>
      </c>
      <c r="S1041" s="1">
        <f>Sueldos[[#This Row],[Sueldo total]]/30</f>
        <v>1016.5856666666666</v>
      </c>
      <c r="T1041" s="1">
        <f>Sueldos[[#This Row],[Salario diario]]*20*Sueldos[[#This Row],[dias del año]]</f>
        <v>54422.147744292241</v>
      </c>
      <c r="U1041" s="1">
        <f>Sueldos[[#This Row],[3 meses de sueldo]]+Sueldos[[#This Row],[20 dias por año]]</f>
        <v>145914.85774429224</v>
      </c>
    </row>
    <row r="1042" spans="1:21" x14ac:dyDescent="0.3">
      <c r="A1042" t="s">
        <v>1797</v>
      </c>
      <c r="B1042" t="s">
        <v>880</v>
      </c>
      <c r="C1042" t="s">
        <v>48</v>
      </c>
      <c r="D1042" s="10">
        <v>40521</v>
      </c>
      <c r="E1042" t="s">
        <v>27</v>
      </c>
      <c r="F1042">
        <v>2</v>
      </c>
      <c r="G1042" s="1">
        <v>14124.6</v>
      </c>
      <c r="H1042" s="1">
        <v>988.72200000000009</v>
      </c>
      <c r="I1042" s="1">
        <v>1553.7060000000001</v>
      </c>
      <c r="J1042" s="1">
        <v>1694.952</v>
      </c>
      <c r="K1042" s="1">
        <v>5508.5940000000001</v>
      </c>
      <c r="L1042" s="1">
        <v>4943.6099999999997</v>
      </c>
      <c r="M1042" s="1">
        <f>SUM(Sueldos[[#This Row],[Salario Base]:[Bono General]])</f>
        <v>28814.184000000001</v>
      </c>
      <c r="N1042" s="1">
        <f>SUMPRODUCT(Sueldos[[#This Row],[Salario Base]:[Bono General]]*Porcentajes[])</f>
        <v>1141.2676800000002</v>
      </c>
      <c r="O1042" s="1">
        <f>Sueldos[[#This Row],[Aumento Mexicano]]*2</f>
        <v>2282.5353600000003</v>
      </c>
      <c r="P1042" s="1">
        <f>IF(Sueldos[[#This Row],[Calificación]]&gt;=4,Sueldos[[#This Row],[Aumento Mexicano]]*2,0)</f>
        <v>0</v>
      </c>
      <c r="Q1042" s="1">
        <f>Sueldos[[#This Row],[Sueldo total]]*3</f>
        <v>86442.551999999996</v>
      </c>
      <c r="R1042" s="9">
        <f>(43102-Sueldos[[#This Row],[Fecha de Contratación]])/365</f>
        <v>7.0712328767123287</v>
      </c>
      <c r="S1042" s="1">
        <f>Sueldos[[#This Row],[Sueldo total]]/30</f>
        <v>960.47280000000001</v>
      </c>
      <c r="T1042" s="1">
        <f>Sueldos[[#This Row],[Salario diario]]*20*Sueldos[[#This Row],[dias del año]]</f>
        <v>135834.5368109589</v>
      </c>
      <c r="U1042" s="1">
        <f>Sueldos[[#This Row],[3 meses de sueldo]]+Sueldos[[#This Row],[20 dias por año]]</f>
        <v>222277.0888109589</v>
      </c>
    </row>
    <row r="1043" spans="1:21" x14ac:dyDescent="0.3">
      <c r="A1043" t="s">
        <v>1798</v>
      </c>
      <c r="B1043" t="s">
        <v>883</v>
      </c>
      <c r="C1043" t="s">
        <v>146</v>
      </c>
      <c r="D1043" s="10">
        <v>41783</v>
      </c>
      <c r="E1043" t="s">
        <v>27</v>
      </c>
      <c r="F1043">
        <v>3</v>
      </c>
      <c r="G1043" s="1">
        <v>17665</v>
      </c>
      <c r="H1043" s="1">
        <v>883.25</v>
      </c>
      <c r="I1043" s="1">
        <v>1236.5500000000002</v>
      </c>
      <c r="J1043" s="1">
        <v>353.3</v>
      </c>
      <c r="K1043" s="1">
        <v>6182.75</v>
      </c>
      <c r="L1043" s="1">
        <v>6712.7</v>
      </c>
      <c r="M1043" s="1">
        <f>SUM(Sueldos[[#This Row],[Salario Base]:[Bono General]])</f>
        <v>33033.549999999996</v>
      </c>
      <c r="N1043" s="1">
        <f>SUMPRODUCT(Sueldos[[#This Row],[Salario Base]:[Bono General]]*Porcentajes[])</f>
        <v>1305.4434999999999</v>
      </c>
      <c r="O1043" s="1">
        <f>Sueldos[[#This Row],[Aumento Mexicano]]*2</f>
        <v>2610.8869999999997</v>
      </c>
      <c r="P1043" s="1">
        <f>IF(Sueldos[[#This Row],[Calificación]]&gt;=4,Sueldos[[#This Row],[Aumento Mexicano]]*2,0)</f>
        <v>0</v>
      </c>
      <c r="Q1043" s="1">
        <f>Sueldos[[#This Row],[Sueldo total]]*3</f>
        <v>99100.65</v>
      </c>
      <c r="R1043" s="9">
        <f>(43102-Sueldos[[#This Row],[Fecha de Contratación]])/365</f>
        <v>3.6136986301369864</v>
      </c>
      <c r="S1043" s="1">
        <f>Sueldos[[#This Row],[Sueldo total]]/30</f>
        <v>1101.1183333333331</v>
      </c>
      <c r="T1043" s="1">
        <f>Sueldos[[#This Row],[Salario diario]]*20*Sueldos[[#This Row],[dias del año]]</f>
        <v>79582.19625570775</v>
      </c>
      <c r="U1043" s="1">
        <f>Sueldos[[#This Row],[3 meses de sueldo]]+Sueldos[[#This Row],[20 dias por año]]</f>
        <v>178682.84625570773</v>
      </c>
    </row>
    <row r="1044" spans="1:21" x14ac:dyDescent="0.3">
      <c r="A1044" t="s">
        <v>1799</v>
      </c>
      <c r="B1044" t="s">
        <v>883</v>
      </c>
      <c r="C1044" t="s">
        <v>61</v>
      </c>
      <c r="D1044" s="10">
        <v>42067</v>
      </c>
      <c r="E1044" t="s">
        <v>18</v>
      </c>
      <c r="F1044">
        <v>3</v>
      </c>
      <c r="G1044" s="1">
        <v>8288</v>
      </c>
      <c r="H1044" s="1">
        <v>663.04</v>
      </c>
      <c r="I1044" s="1">
        <v>828.80000000000007</v>
      </c>
      <c r="J1044" s="1">
        <v>248.64</v>
      </c>
      <c r="K1044" s="1">
        <v>2900.7999999999997</v>
      </c>
      <c r="L1044" s="1">
        <v>2072</v>
      </c>
      <c r="M1044" s="1">
        <f>SUM(Sueldos[[#This Row],[Salario Base]:[Bono General]])</f>
        <v>15001.279999999999</v>
      </c>
      <c r="N1044" s="1">
        <f>SUMPRODUCT(Sueldos[[#This Row],[Salario Base]:[Bono General]]*Porcentajes[])</f>
        <v>566.07040000000006</v>
      </c>
      <c r="O1044" s="1">
        <f>Sueldos[[#This Row],[Aumento Mexicano]]*2</f>
        <v>1132.1408000000001</v>
      </c>
      <c r="P1044" s="1">
        <f>IF(Sueldos[[#This Row],[Calificación]]&gt;=4,Sueldos[[#This Row],[Aumento Mexicano]]*2,0)</f>
        <v>0</v>
      </c>
      <c r="Q1044" s="1">
        <f>Sueldos[[#This Row],[Sueldo total]]*3</f>
        <v>45003.839999999997</v>
      </c>
      <c r="R1044" s="9">
        <f>(43102-Sueldos[[#This Row],[Fecha de Contratación]])/365</f>
        <v>2.8356164383561642</v>
      </c>
      <c r="S1044" s="1">
        <f>Sueldos[[#This Row],[Sueldo total]]/30</f>
        <v>500.04266666666661</v>
      </c>
      <c r="T1044" s="1">
        <f>Sueldos[[#This Row],[Salario diario]]*20*Sueldos[[#This Row],[dias del año]]</f>
        <v>28358.584109589036</v>
      </c>
      <c r="U1044" s="1">
        <f>Sueldos[[#This Row],[3 meses de sueldo]]+Sueldos[[#This Row],[20 dias por año]]</f>
        <v>73362.424109589032</v>
      </c>
    </row>
    <row r="1045" spans="1:21" x14ac:dyDescent="0.3">
      <c r="A1045" t="s">
        <v>1800</v>
      </c>
      <c r="B1045" t="s">
        <v>926</v>
      </c>
      <c r="C1045" t="s">
        <v>605</v>
      </c>
      <c r="D1045" s="10">
        <v>41173</v>
      </c>
      <c r="E1045" t="s">
        <v>15</v>
      </c>
      <c r="F1045">
        <v>1</v>
      </c>
      <c r="G1045" s="1">
        <v>21462.75</v>
      </c>
      <c r="H1045" s="1">
        <v>1287.7649999999999</v>
      </c>
      <c r="I1045" s="1">
        <v>1931.6475</v>
      </c>
      <c r="J1045" s="1">
        <v>2360.9025000000001</v>
      </c>
      <c r="K1045" s="1">
        <v>7726.59</v>
      </c>
      <c r="L1045" s="1">
        <v>6009.5700000000006</v>
      </c>
      <c r="M1045" s="1">
        <f>SUM(Sueldos[[#This Row],[Salario Base]:[Bono General]])</f>
        <v>40779.224999999999</v>
      </c>
      <c r="N1045" s="1">
        <f>SUMPRODUCT(Sueldos[[#This Row],[Salario Base]:[Bono General]]*Porcentajes[])</f>
        <v>1568.927025</v>
      </c>
      <c r="O1045" s="1">
        <f>Sueldos[[#This Row],[Aumento Mexicano]]*2</f>
        <v>3137.8540499999999</v>
      </c>
      <c r="P1045" s="1">
        <f>IF(Sueldos[[#This Row],[Calificación]]&gt;=4,Sueldos[[#This Row],[Aumento Mexicano]]*2,0)</f>
        <v>0</v>
      </c>
      <c r="Q1045" s="1">
        <f>Sueldos[[#This Row],[Sueldo total]]*3</f>
        <v>122337.67499999999</v>
      </c>
      <c r="R1045" s="9">
        <f>(43102-Sueldos[[#This Row],[Fecha de Contratación]])/365</f>
        <v>5.2849315068493148</v>
      </c>
      <c r="S1045" s="1">
        <f>Sueldos[[#This Row],[Sueldo total]]/30</f>
        <v>1359.3074999999999</v>
      </c>
      <c r="T1045" s="1">
        <f>Sueldos[[#This Row],[Salario diario]]*20*Sueldos[[#This Row],[dias del año]]</f>
        <v>143676.9406849315</v>
      </c>
      <c r="U1045" s="1">
        <f>Sueldos[[#This Row],[3 meses de sueldo]]+Sueldos[[#This Row],[20 dias por año]]</f>
        <v>266014.61568493152</v>
      </c>
    </row>
    <row r="1046" spans="1:21" x14ac:dyDescent="0.3">
      <c r="A1046" t="s">
        <v>1801</v>
      </c>
      <c r="B1046" t="s">
        <v>883</v>
      </c>
      <c r="C1046" t="s">
        <v>135</v>
      </c>
      <c r="D1046" s="10">
        <v>42894</v>
      </c>
      <c r="E1046" t="s">
        <v>53</v>
      </c>
      <c r="F1046">
        <v>2</v>
      </c>
      <c r="G1046" s="1">
        <v>75011.400000000009</v>
      </c>
      <c r="H1046" s="1">
        <v>6000.9120000000012</v>
      </c>
      <c r="I1046" s="1">
        <v>9751.4820000000018</v>
      </c>
      <c r="J1046" s="1">
        <v>9001.3680000000004</v>
      </c>
      <c r="K1046" s="1">
        <v>25503.876000000004</v>
      </c>
      <c r="L1046" s="1">
        <v>19502.964000000004</v>
      </c>
      <c r="M1046" s="1">
        <f>SUM(Sueldos[[#This Row],[Salario Base]:[Bono General]])</f>
        <v>144772.00200000001</v>
      </c>
      <c r="N1046" s="1">
        <f>SUMPRODUCT(Sueldos[[#This Row],[Salario Base]:[Bono General]]*Porcentajes[])</f>
        <v>5580.8481600000014</v>
      </c>
      <c r="O1046" s="1">
        <f>Sueldos[[#This Row],[Aumento Mexicano]]*2</f>
        <v>11161.696320000003</v>
      </c>
      <c r="P1046" s="1">
        <f>IF(Sueldos[[#This Row],[Calificación]]&gt;=4,Sueldos[[#This Row],[Aumento Mexicano]]*2,0)</f>
        <v>0</v>
      </c>
      <c r="Q1046" s="1">
        <f>Sueldos[[#This Row],[Sueldo total]]*3</f>
        <v>434316.00600000005</v>
      </c>
      <c r="R1046" s="9">
        <f>(43102-Sueldos[[#This Row],[Fecha de Contratación]])/365</f>
        <v>0.56986301369863013</v>
      </c>
      <c r="S1046" s="1">
        <f>Sueldos[[#This Row],[Sueldo total]]/30</f>
        <v>4825.7334000000001</v>
      </c>
      <c r="T1046" s="1">
        <f>Sueldos[[#This Row],[Salario diario]]*20*Sueldos[[#This Row],[dias del año]]</f>
        <v>55000.13957260274</v>
      </c>
      <c r="U1046" s="1">
        <f>Sueldos[[#This Row],[3 meses de sueldo]]+Sueldos[[#This Row],[20 dias por año]]</f>
        <v>489316.14557260281</v>
      </c>
    </row>
    <row r="1047" spans="1:21" x14ac:dyDescent="0.3">
      <c r="A1047" t="s">
        <v>1802</v>
      </c>
      <c r="B1047" t="s">
        <v>898</v>
      </c>
      <c r="C1047" t="s">
        <v>88</v>
      </c>
      <c r="D1047" s="10">
        <v>42179</v>
      </c>
      <c r="E1047" t="s">
        <v>27</v>
      </c>
      <c r="F1047">
        <v>2</v>
      </c>
      <c r="G1047" s="1">
        <v>13146.300000000001</v>
      </c>
      <c r="H1047" s="1">
        <v>920.24100000000021</v>
      </c>
      <c r="I1047" s="1">
        <v>657.31500000000005</v>
      </c>
      <c r="J1047" s="1">
        <v>1709.0190000000002</v>
      </c>
      <c r="K1047" s="1">
        <v>5127.0570000000007</v>
      </c>
      <c r="L1047" s="1">
        <v>4338.2790000000005</v>
      </c>
      <c r="M1047" s="1">
        <f>SUM(Sueldos[[#This Row],[Salario Base]:[Bono General]])</f>
        <v>25898.211000000003</v>
      </c>
      <c r="N1047" s="1">
        <f>SUMPRODUCT(Sueldos[[#This Row],[Salario Base]:[Bono General]]*Porcentajes[])</f>
        <v>1018.8382500000002</v>
      </c>
      <c r="O1047" s="1">
        <f>Sueldos[[#This Row],[Aumento Mexicano]]*2</f>
        <v>2037.6765000000005</v>
      </c>
      <c r="P1047" s="1">
        <f>IF(Sueldos[[#This Row],[Calificación]]&gt;=4,Sueldos[[#This Row],[Aumento Mexicano]]*2,0)</f>
        <v>0</v>
      </c>
      <c r="Q1047" s="1">
        <f>Sueldos[[#This Row],[Sueldo total]]*3</f>
        <v>77694.633000000002</v>
      </c>
      <c r="R1047" s="9">
        <f>(43102-Sueldos[[#This Row],[Fecha de Contratación]])/365</f>
        <v>2.5287671232876714</v>
      </c>
      <c r="S1047" s="1">
        <f>Sueldos[[#This Row],[Sueldo total]]/30</f>
        <v>863.27370000000008</v>
      </c>
      <c r="T1047" s="1">
        <f>Sueldos[[#This Row],[Salario diario]]*20*Sueldos[[#This Row],[dias del año]]</f>
        <v>43660.36301917809</v>
      </c>
      <c r="U1047" s="1">
        <f>Sueldos[[#This Row],[3 meses de sueldo]]+Sueldos[[#This Row],[20 dias por año]]</f>
        <v>121354.9960191781</v>
      </c>
    </row>
    <row r="1048" spans="1:21" x14ac:dyDescent="0.3">
      <c r="A1048" t="s">
        <v>1803</v>
      </c>
      <c r="B1048" t="s">
        <v>880</v>
      </c>
      <c r="C1048" t="s">
        <v>177</v>
      </c>
      <c r="D1048" s="10">
        <v>41665</v>
      </c>
      <c r="E1048" t="s">
        <v>27</v>
      </c>
      <c r="F1048">
        <v>4</v>
      </c>
      <c r="G1048" s="1">
        <v>21898.800000000003</v>
      </c>
      <c r="H1048" s="1">
        <v>1094.9400000000003</v>
      </c>
      <c r="I1048" s="1">
        <v>2189.8800000000006</v>
      </c>
      <c r="J1048" s="1">
        <v>437.97600000000006</v>
      </c>
      <c r="K1048" s="1">
        <v>6131.6640000000016</v>
      </c>
      <c r="L1048" s="1">
        <v>7445.5920000000015</v>
      </c>
      <c r="M1048" s="1">
        <f>SUM(Sueldos[[#This Row],[Salario Base]:[Bono General]])</f>
        <v>39198.852000000006</v>
      </c>
      <c r="N1048" s="1">
        <f>SUMPRODUCT(Sueldos[[#This Row],[Salario Base]:[Bono General]]*Porcentajes[])</f>
        <v>1537.2957600000004</v>
      </c>
      <c r="O1048" s="1">
        <f>Sueldos[[#This Row],[Aumento Mexicano]]*2</f>
        <v>3074.5915200000009</v>
      </c>
      <c r="P1048" s="1">
        <f>IF(Sueldos[[#This Row],[Calificación]]&gt;=4,Sueldos[[#This Row],[Aumento Mexicano]]*2,0)</f>
        <v>3074.5915200000009</v>
      </c>
      <c r="Q1048" s="1">
        <f>Sueldos[[#This Row],[Sueldo total]]*3</f>
        <v>117596.55600000001</v>
      </c>
      <c r="R1048" s="9">
        <f>(43102-Sueldos[[#This Row],[Fecha de Contratación]])/365</f>
        <v>3.9369863013698629</v>
      </c>
      <c r="S1048" s="1">
        <f>Sueldos[[#This Row],[Sueldo total]]/30</f>
        <v>1306.6284000000003</v>
      </c>
      <c r="T1048" s="1">
        <f>Sueldos[[#This Row],[Salario diario]]*20*Sueldos[[#This Row],[dias del año]]</f>
        <v>102883.56223561647</v>
      </c>
      <c r="U1048" s="1">
        <f>Sueldos[[#This Row],[3 meses de sueldo]]+Sueldos[[#This Row],[20 dias por año]]</f>
        <v>220480.11823561648</v>
      </c>
    </row>
    <row r="1049" spans="1:21" x14ac:dyDescent="0.3">
      <c r="A1049" t="s">
        <v>1804</v>
      </c>
      <c r="B1049" t="s">
        <v>880</v>
      </c>
      <c r="C1049" t="s">
        <v>63</v>
      </c>
      <c r="D1049" s="10">
        <v>42341</v>
      </c>
      <c r="E1049" t="s">
        <v>18</v>
      </c>
      <c r="F1049">
        <v>5</v>
      </c>
      <c r="G1049" s="1">
        <v>19163.75</v>
      </c>
      <c r="H1049" s="1">
        <v>1533.1000000000001</v>
      </c>
      <c r="I1049" s="1">
        <v>2874.5625</v>
      </c>
      <c r="J1049" s="1">
        <v>574.91250000000002</v>
      </c>
      <c r="K1049" s="1">
        <v>5365.85</v>
      </c>
      <c r="L1049" s="1">
        <v>6515.6750000000002</v>
      </c>
      <c r="M1049" s="1">
        <f>SUM(Sueldos[[#This Row],[Salario Base]:[Bono General]])</f>
        <v>36027.85</v>
      </c>
      <c r="N1049" s="1">
        <f>SUMPRODUCT(Sueldos[[#This Row],[Salario Base]:[Bono General]]*Porcentajes[])</f>
        <v>1427.6993750000001</v>
      </c>
      <c r="O1049" s="1">
        <f>Sueldos[[#This Row],[Aumento Mexicano]]*2</f>
        <v>2855.3987500000003</v>
      </c>
      <c r="P1049" s="1">
        <f>IF(Sueldos[[#This Row],[Calificación]]&gt;=4,Sueldos[[#This Row],[Aumento Mexicano]]*2,0)</f>
        <v>2855.3987500000003</v>
      </c>
      <c r="Q1049" s="1">
        <f>Sueldos[[#This Row],[Sueldo total]]*3</f>
        <v>108083.54999999999</v>
      </c>
      <c r="R1049" s="9">
        <f>(43102-Sueldos[[#This Row],[Fecha de Contratación]])/365</f>
        <v>2.0849315068493151</v>
      </c>
      <c r="S1049" s="1">
        <f>Sueldos[[#This Row],[Sueldo total]]/30</f>
        <v>1200.9283333333333</v>
      </c>
      <c r="T1049" s="1">
        <f>Sueldos[[#This Row],[Salario diario]]*20*Sueldos[[#This Row],[dias del año]]</f>
        <v>50077.066392694062</v>
      </c>
      <c r="U1049" s="1">
        <f>Sueldos[[#This Row],[3 meses de sueldo]]+Sueldos[[#This Row],[20 dias por año]]</f>
        <v>158160.61639269406</v>
      </c>
    </row>
    <row r="1050" spans="1:21" x14ac:dyDescent="0.3">
      <c r="A1050" t="s">
        <v>612</v>
      </c>
      <c r="B1050" t="s">
        <v>883</v>
      </c>
      <c r="C1050" t="s">
        <v>86</v>
      </c>
      <c r="D1050" s="10">
        <v>41154</v>
      </c>
      <c r="E1050" t="s">
        <v>15</v>
      </c>
      <c r="F1050">
        <v>3</v>
      </c>
      <c r="G1050" s="1">
        <v>22328</v>
      </c>
      <c r="H1050" s="1">
        <v>2009.52</v>
      </c>
      <c r="I1050" s="1">
        <v>223.28</v>
      </c>
      <c r="J1050" s="1">
        <v>1116.4000000000001</v>
      </c>
      <c r="K1050" s="1">
        <v>8931.2000000000007</v>
      </c>
      <c r="L1050" s="1">
        <v>7368.2400000000007</v>
      </c>
      <c r="M1050" s="1">
        <f>SUM(Sueldos[[#This Row],[Salario Base]:[Bono General]])</f>
        <v>41976.639999999999</v>
      </c>
      <c r="N1050" s="1">
        <f>SUMPRODUCT(Sueldos[[#This Row],[Salario Base]:[Bono General]]*Porcentajes[])</f>
        <v>1638.8752000000002</v>
      </c>
      <c r="O1050" s="1">
        <f>Sueldos[[#This Row],[Aumento Mexicano]]*2</f>
        <v>3277.7504000000004</v>
      </c>
      <c r="P1050" s="1">
        <f>IF(Sueldos[[#This Row],[Calificación]]&gt;=4,Sueldos[[#This Row],[Aumento Mexicano]]*2,0)</f>
        <v>0</v>
      </c>
      <c r="Q1050" s="1">
        <f>Sueldos[[#This Row],[Sueldo total]]*3</f>
        <v>125929.92</v>
      </c>
      <c r="R1050" s="9">
        <f>(43102-Sueldos[[#This Row],[Fecha de Contratación]])/365</f>
        <v>5.3369863013698629</v>
      </c>
      <c r="S1050" s="1">
        <f>Sueldos[[#This Row],[Sueldo total]]/30</f>
        <v>1399.2213333333334</v>
      </c>
      <c r="T1050" s="1">
        <f>Sueldos[[#This Row],[Salario diario]]*20*Sueldos[[#This Row],[dias del año]]</f>
        <v>149352.50177168948</v>
      </c>
      <c r="U1050" s="1">
        <f>Sueldos[[#This Row],[3 meses de sueldo]]+Sueldos[[#This Row],[20 dias por año]]</f>
        <v>275282.42177168949</v>
      </c>
    </row>
    <row r="1051" spans="1:21" x14ac:dyDescent="0.3">
      <c r="A1051" t="s">
        <v>1805</v>
      </c>
      <c r="B1051" t="s">
        <v>898</v>
      </c>
      <c r="C1051" t="s">
        <v>213</v>
      </c>
      <c r="D1051" s="10">
        <v>42870</v>
      </c>
      <c r="E1051" t="s">
        <v>18</v>
      </c>
      <c r="F1051">
        <v>4</v>
      </c>
      <c r="G1051" s="1">
        <v>11236.5</v>
      </c>
      <c r="H1051" s="1">
        <v>561.82500000000005</v>
      </c>
      <c r="I1051" s="1">
        <v>1011.285</v>
      </c>
      <c r="J1051" s="1">
        <v>1348.3799999999999</v>
      </c>
      <c r="K1051" s="1">
        <v>3370.95</v>
      </c>
      <c r="L1051" s="1">
        <v>4045.14</v>
      </c>
      <c r="M1051" s="1">
        <f>SUM(Sueldos[[#This Row],[Salario Base]:[Bono General]])</f>
        <v>21574.079999999998</v>
      </c>
      <c r="N1051" s="1">
        <f>SUMPRODUCT(Sueldos[[#This Row],[Salario Base]:[Bono General]]*Porcentajes[])</f>
        <v>862.96319999999992</v>
      </c>
      <c r="O1051" s="1">
        <f>Sueldos[[#This Row],[Aumento Mexicano]]*2</f>
        <v>1725.9263999999998</v>
      </c>
      <c r="P1051" s="1">
        <f>IF(Sueldos[[#This Row],[Calificación]]&gt;=4,Sueldos[[#This Row],[Aumento Mexicano]]*2,0)</f>
        <v>1725.9263999999998</v>
      </c>
      <c r="Q1051" s="1">
        <f>Sueldos[[#This Row],[Sueldo total]]*3</f>
        <v>64722.239999999991</v>
      </c>
      <c r="R1051" s="9">
        <f>(43102-Sueldos[[#This Row],[Fecha de Contratación]])/365</f>
        <v>0.63561643835616444</v>
      </c>
      <c r="S1051" s="1">
        <f>Sueldos[[#This Row],[Sueldo total]]/30</f>
        <v>719.13599999999997</v>
      </c>
      <c r="T1051" s="1">
        <f>Sueldos[[#This Row],[Salario diario]]*20*Sueldos[[#This Row],[dias del año]]</f>
        <v>9141.8932602739733</v>
      </c>
      <c r="U1051" s="1">
        <f>Sueldos[[#This Row],[3 meses de sueldo]]+Sueldos[[#This Row],[20 dias por año]]</f>
        <v>73864.133260273957</v>
      </c>
    </row>
    <row r="1052" spans="1:21" x14ac:dyDescent="0.3">
      <c r="A1052" t="s">
        <v>1806</v>
      </c>
      <c r="B1052" t="s">
        <v>880</v>
      </c>
      <c r="C1052" t="s">
        <v>290</v>
      </c>
      <c r="D1052" s="10">
        <v>41899</v>
      </c>
      <c r="E1052" t="s">
        <v>18</v>
      </c>
      <c r="F1052">
        <v>2</v>
      </c>
      <c r="G1052" s="1">
        <v>8433.9</v>
      </c>
      <c r="H1052" s="1">
        <v>759.05099999999993</v>
      </c>
      <c r="I1052" s="1">
        <v>674.71199999999999</v>
      </c>
      <c r="J1052" s="1">
        <v>1012.0679999999999</v>
      </c>
      <c r="K1052" s="1">
        <v>2867.5260000000003</v>
      </c>
      <c r="L1052" s="1">
        <v>3204.8820000000001</v>
      </c>
      <c r="M1052" s="1">
        <f>SUM(Sueldos[[#This Row],[Salario Base]:[Bono General]])</f>
        <v>16952.138999999999</v>
      </c>
      <c r="N1052" s="1">
        <f>SUMPRODUCT(Sueldos[[#This Row],[Salario Base]:[Bono General]]*Porcentajes[])</f>
        <v>686.51945999999998</v>
      </c>
      <c r="O1052" s="1">
        <f>Sueldos[[#This Row],[Aumento Mexicano]]*2</f>
        <v>1373.03892</v>
      </c>
      <c r="P1052" s="1">
        <f>IF(Sueldos[[#This Row],[Calificación]]&gt;=4,Sueldos[[#This Row],[Aumento Mexicano]]*2,0)</f>
        <v>0</v>
      </c>
      <c r="Q1052" s="1">
        <f>Sueldos[[#This Row],[Sueldo total]]*3</f>
        <v>50856.417000000001</v>
      </c>
      <c r="R1052" s="9">
        <f>(43102-Sueldos[[#This Row],[Fecha de Contratación]])/365</f>
        <v>3.2958904109589042</v>
      </c>
      <c r="S1052" s="1">
        <f>Sueldos[[#This Row],[Sueldo total]]/30</f>
        <v>565.07129999999995</v>
      </c>
      <c r="T1052" s="1">
        <f>Sueldos[[#This Row],[Salario diario]]*20*Sueldos[[#This Row],[dias del año]]</f>
        <v>37248.261583561645</v>
      </c>
      <c r="U1052" s="1">
        <f>Sueldos[[#This Row],[3 meses de sueldo]]+Sueldos[[#This Row],[20 dias por año]]</f>
        <v>88104.678583561647</v>
      </c>
    </row>
    <row r="1053" spans="1:21" x14ac:dyDescent="0.3">
      <c r="A1053" t="s">
        <v>1807</v>
      </c>
      <c r="B1053" t="s">
        <v>880</v>
      </c>
      <c r="C1053" t="s">
        <v>114</v>
      </c>
      <c r="D1053" s="10">
        <v>40798</v>
      </c>
      <c r="E1053" t="s">
        <v>27</v>
      </c>
      <c r="F1053">
        <v>3</v>
      </c>
      <c r="G1053" s="1">
        <v>14594</v>
      </c>
      <c r="H1053" s="1">
        <v>1021.58</v>
      </c>
      <c r="I1053" s="1">
        <v>2189.1</v>
      </c>
      <c r="J1053" s="1">
        <v>583.76</v>
      </c>
      <c r="K1053" s="1">
        <v>5107.8999999999996</v>
      </c>
      <c r="L1053" s="1">
        <v>4816.0200000000004</v>
      </c>
      <c r="M1053" s="1">
        <f>SUM(Sueldos[[#This Row],[Salario Base]:[Bono General]])</f>
        <v>28312.359999999997</v>
      </c>
      <c r="N1053" s="1">
        <f>SUMPRODUCT(Sueldos[[#This Row],[Salario Base]:[Bono General]]*Porcentajes[])</f>
        <v>1106.2252000000001</v>
      </c>
      <c r="O1053" s="1">
        <f>Sueldos[[#This Row],[Aumento Mexicano]]*2</f>
        <v>2212.4504000000002</v>
      </c>
      <c r="P1053" s="1">
        <f>IF(Sueldos[[#This Row],[Calificación]]&gt;=4,Sueldos[[#This Row],[Aumento Mexicano]]*2,0)</f>
        <v>0</v>
      </c>
      <c r="Q1053" s="1">
        <f>Sueldos[[#This Row],[Sueldo total]]*3</f>
        <v>84937.079999999987</v>
      </c>
      <c r="R1053" s="9">
        <f>(43102-Sueldos[[#This Row],[Fecha de Contratación]])/365</f>
        <v>6.3123287671232875</v>
      </c>
      <c r="S1053" s="1">
        <f>Sueldos[[#This Row],[Sueldo total]]/30</f>
        <v>943.74533333333318</v>
      </c>
      <c r="T1053" s="1">
        <f>Sueldos[[#This Row],[Salario diario]]*20*Sueldos[[#This Row],[dias del año]]</f>
        <v>119144.61632876709</v>
      </c>
      <c r="U1053" s="1">
        <f>Sueldos[[#This Row],[3 meses de sueldo]]+Sueldos[[#This Row],[20 dias por año]]</f>
        <v>204081.69632876708</v>
      </c>
    </row>
    <row r="1054" spans="1:21" x14ac:dyDescent="0.3">
      <c r="A1054" t="s">
        <v>1808</v>
      </c>
      <c r="B1054" t="s">
        <v>883</v>
      </c>
      <c r="C1054" t="s">
        <v>166</v>
      </c>
      <c r="D1054" s="10">
        <v>42907</v>
      </c>
      <c r="E1054" t="s">
        <v>27</v>
      </c>
      <c r="F1054">
        <v>3</v>
      </c>
      <c r="G1054" s="1">
        <v>20487</v>
      </c>
      <c r="H1054" s="1">
        <v>1434.0900000000001</v>
      </c>
      <c r="I1054" s="1">
        <v>409.74</v>
      </c>
      <c r="J1054" s="1">
        <v>1638.96</v>
      </c>
      <c r="K1054" s="1">
        <v>6760.71</v>
      </c>
      <c r="L1054" s="1">
        <v>7785.06</v>
      </c>
      <c r="M1054" s="1">
        <f>SUM(Sueldos[[#This Row],[Salario Base]:[Bono General]])</f>
        <v>38515.56</v>
      </c>
      <c r="N1054" s="1">
        <f>SUMPRODUCT(Sueldos[[#This Row],[Salario Base]:[Bono General]]*Porcentajes[])</f>
        <v>1546.7685000000001</v>
      </c>
      <c r="O1054" s="1">
        <f>Sueldos[[#This Row],[Aumento Mexicano]]*2</f>
        <v>3093.5370000000003</v>
      </c>
      <c r="P1054" s="1">
        <f>IF(Sueldos[[#This Row],[Calificación]]&gt;=4,Sueldos[[#This Row],[Aumento Mexicano]]*2,0)</f>
        <v>0</v>
      </c>
      <c r="Q1054" s="1">
        <f>Sueldos[[#This Row],[Sueldo total]]*3</f>
        <v>115546.68</v>
      </c>
      <c r="R1054" s="9">
        <f>(43102-Sueldos[[#This Row],[Fecha de Contratación]])/365</f>
        <v>0.53424657534246578</v>
      </c>
      <c r="S1054" s="1">
        <f>Sueldos[[#This Row],[Sueldo total]]/30</f>
        <v>1283.8519999999999</v>
      </c>
      <c r="T1054" s="1">
        <f>Sueldos[[#This Row],[Salario diario]]*20*Sueldos[[#This Row],[dias del año]]</f>
        <v>13717.870684931506</v>
      </c>
      <c r="U1054" s="1">
        <f>Sueldos[[#This Row],[3 meses de sueldo]]+Sueldos[[#This Row],[20 dias por año]]</f>
        <v>129264.5506849315</v>
      </c>
    </row>
    <row r="1055" spans="1:21" x14ac:dyDescent="0.3">
      <c r="A1055" t="s">
        <v>910</v>
      </c>
      <c r="B1055" t="s">
        <v>880</v>
      </c>
      <c r="C1055" t="s">
        <v>55</v>
      </c>
      <c r="D1055" s="10">
        <v>41335</v>
      </c>
      <c r="E1055" t="s">
        <v>18</v>
      </c>
      <c r="F1055">
        <v>3</v>
      </c>
      <c r="G1055" s="1">
        <v>10515</v>
      </c>
      <c r="H1055" s="1">
        <v>736.05000000000007</v>
      </c>
      <c r="I1055" s="1">
        <v>1472.1000000000001</v>
      </c>
      <c r="J1055" s="1">
        <v>420.6</v>
      </c>
      <c r="K1055" s="1">
        <v>3785.3999999999996</v>
      </c>
      <c r="L1055" s="1">
        <v>3680.2499999999995</v>
      </c>
      <c r="M1055" s="1">
        <f>SUM(Sueldos[[#This Row],[Salario Base]:[Bono General]])</f>
        <v>20609.400000000001</v>
      </c>
      <c r="N1055" s="1">
        <f>SUMPRODUCT(Sueldos[[#This Row],[Salario Base]:[Bono General]]*Porcentajes[])</f>
        <v>810.70650000000001</v>
      </c>
      <c r="O1055" s="1">
        <f>Sueldos[[#This Row],[Aumento Mexicano]]*2</f>
        <v>1621.413</v>
      </c>
      <c r="P1055" s="1">
        <f>IF(Sueldos[[#This Row],[Calificación]]&gt;=4,Sueldos[[#This Row],[Aumento Mexicano]]*2,0)</f>
        <v>0</v>
      </c>
      <c r="Q1055" s="1">
        <f>Sueldos[[#This Row],[Sueldo total]]*3</f>
        <v>61828.200000000004</v>
      </c>
      <c r="R1055" s="9">
        <f>(43102-Sueldos[[#This Row],[Fecha de Contratación]])/365</f>
        <v>4.8410958904109593</v>
      </c>
      <c r="S1055" s="1">
        <f>Sueldos[[#This Row],[Sueldo total]]/30</f>
        <v>686.98</v>
      </c>
      <c r="T1055" s="1">
        <f>Sueldos[[#This Row],[Salario diario]]*20*Sueldos[[#This Row],[dias del año]]</f>
        <v>66514.721095890418</v>
      </c>
      <c r="U1055" s="1">
        <f>Sueldos[[#This Row],[3 meses de sueldo]]+Sueldos[[#This Row],[20 dias por año]]</f>
        <v>128342.92109589043</v>
      </c>
    </row>
    <row r="1056" spans="1:21" x14ac:dyDescent="0.3">
      <c r="A1056" t="s">
        <v>1809</v>
      </c>
      <c r="B1056" t="s">
        <v>883</v>
      </c>
      <c r="C1056" t="s">
        <v>180</v>
      </c>
      <c r="D1056" s="10">
        <v>41359</v>
      </c>
      <c r="E1056" t="s">
        <v>27</v>
      </c>
      <c r="F1056">
        <v>2</v>
      </c>
      <c r="G1056" s="1">
        <v>20171.7</v>
      </c>
      <c r="H1056" s="1">
        <v>1613.7360000000001</v>
      </c>
      <c r="I1056" s="1">
        <v>201.71700000000001</v>
      </c>
      <c r="J1056" s="1">
        <v>2218.8870000000002</v>
      </c>
      <c r="K1056" s="1">
        <v>6253.2269999999999</v>
      </c>
      <c r="L1056" s="1">
        <v>6858.3780000000006</v>
      </c>
      <c r="M1056" s="1">
        <f>SUM(Sueldos[[#This Row],[Salario Base]:[Bono General]])</f>
        <v>37317.645000000004</v>
      </c>
      <c r="N1056" s="1">
        <f>SUMPRODUCT(Sueldos[[#This Row],[Salario Base]:[Bono General]]*Porcentajes[])</f>
        <v>1488.67146</v>
      </c>
      <c r="O1056" s="1">
        <f>Sueldos[[#This Row],[Aumento Mexicano]]*2</f>
        <v>2977.34292</v>
      </c>
      <c r="P1056" s="1">
        <f>IF(Sueldos[[#This Row],[Calificación]]&gt;=4,Sueldos[[#This Row],[Aumento Mexicano]]*2,0)</f>
        <v>0</v>
      </c>
      <c r="Q1056" s="1">
        <f>Sueldos[[#This Row],[Sueldo total]]*3</f>
        <v>111952.93500000001</v>
      </c>
      <c r="R1056" s="9">
        <f>(43102-Sueldos[[#This Row],[Fecha de Contratación]])/365</f>
        <v>4.7753424657534245</v>
      </c>
      <c r="S1056" s="1">
        <f>Sueldos[[#This Row],[Sueldo total]]/30</f>
        <v>1243.9215000000002</v>
      </c>
      <c r="T1056" s="1">
        <f>Sueldos[[#This Row],[Salario diario]]*20*Sueldos[[#This Row],[dias del año]]</f>
        <v>118803.02326027399</v>
      </c>
      <c r="U1056" s="1">
        <f>Sueldos[[#This Row],[3 meses de sueldo]]+Sueldos[[#This Row],[20 dias por año]]</f>
        <v>230755.958260274</v>
      </c>
    </row>
    <row r="1057" spans="1:21" x14ac:dyDescent="0.3">
      <c r="A1057" t="s">
        <v>245</v>
      </c>
      <c r="B1057" t="s">
        <v>880</v>
      </c>
      <c r="C1057" t="s">
        <v>225</v>
      </c>
      <c r="D1057" s="10">
        <v>42301</v>
      </c>
      <c r="E1057" t="s">
        <v>18</v>
      </c>
      <c r="F1057">
        <v>3</v>
      </c>
      <c r="G1057" s="1">
        <v>14953</v>
      </c>
      <c r="H1057" s="1">
        <v>1196.24</v>
      </c>
      <c r="I1057" s="1">
        <v>448.59</v>
      </c>
      <c r="J1057" s="1">
        <v>1495.3000000000002</v>
      </c>
      <c r="K1057" s="1">
        <v>4934.49</v>
      </c>
      <c r="L1057" s="1">
        <v>3887.78</v>
      </c>
      <c r="M1057" s="1">
        <f>SUM(Sueldos[[#This Row],[Salario Base]:[Bono General]])</f>
        <v>26915.399999999994</v>
      </c>
      <c r="N1057" s="1">
        <f>SUMPRODUCT(Sueldos[[#This Row],[Salario Base]:[Bono General]]*Porcentajes[])</f>
        <v>1033.2522999999999</v>
      </c>
      <c r="O1057" s="1">
        <f>Sueldos[[#This Row],[Aumento Mexicano]]*2</f>
        <v>2066.5045999999998</v>
      </c>
      <c r="P1057" s="1">
        <f>IF(Sueldos[[#This Row],[Calificación]]&gt;=4,Sueldos[[#This Row],[Aumento Mexicano]]*2,0)</f>
        <v>0</v>
      </c>
      <c r="Q1057" s="1">
        <f>Sueldos[[#This Row],[Sueldo total]]*3</f>
        <v>80746.199999999983</v>
      </c>
      <c r="R1057" s="9">
        <f>(43102-Sueldos[[#This Row],[Fecha de Contratación]])/365</f>
        <v>2.1945205479452055</v>
      </c>
      <c r="S1057" s="1">
        <f>Sueldos[[#This Row],[Sueldo total]]/30</f>
        <v>897.17999999999984</v>
      </c>
      <c r="T1057" s="1">
        <f>Sueldos[[#This Row],[Salario diario]]*20*Sueldos[[#This Row],[dias del año]]</f>
        <v>39377.598904109589</v>
      </c>
      <c r="U1057" s="1">
        <f>Sueldos[[#This Row],[3 meses de sueldo]]+Sueldos[[#This Row],[20 dias por año]]</f>
        <v>120123.79890410957</v>
      </c>
    </row>
    <row r="1058" spans="1:21" x14ac:dyDescent="0.3">
      <c r="A1058" t="s">
        <v>1810</v>
      </c>
      <c r="B1058" t="s">
        <v>883</v>
      </c>
      <c r="C1058" t="s">
        <v>255</v>
      </c>
      <c r="D1058" s="10">
        <v>42947</v>
      </c>
      <c r="E1058" t="s">
        <v>15</v>
      </c>
      <c r="F1058">
        <v>2</v>
      </c>
      <c r="G1058" s="1">
        <v>19268.100000000002</v>
      </c>
      <c r="H1058" s="1">
        <v>1348.7670000000003</v>
      </c>
      <c r="I1058" s="1">
        <v>192.68100000000004</v>
      </c>
      <c r="J1058" s="1">
        <v>1734.1290000000001</v>
      </c>
      <c r="K1058" s="1">
        <v>5780.43</v>
      </c>
      <c r="L1058" s="1">
        <v>7514.5590000000011</v>
      </c>
      <c r="M1058" s="1">
        <f>SUM(Sueldos[[#This Row],[Salario Base]:[Bono General]])</f>
        <v>35838.666000000005</v>
      </c>
      <c r="N1058" s="1">
        <f>SUMPRODUCT(Sueldos[[#This Row],[Salario Base]:[Bono General]]*Porcentajes[])</f>
        <v>1452.8147400000003</v>
      </c>
      <c r="O1058" s="1">
        <f>Sueldos[[#This Row],[Aumento Mexicano]]*2</f>
        <v>2905.6294800000005</v>
      </c>
      <c r="P1058" s="1">
        <f>IF(Sueldos[[#This Row],[Calificación]]&gt;=4,Sueldos[[#This Row],[Aumento Mexicano]]*2,0)</f>
        <v>0</v>
      </c>
      <c r="Q1058" s="1">
        <f>Sueldos[[#This Row],[Sueldo total]]*3</f>
        <v>107515.99800000002</v>
      </c>
      <c r="R1058" s="9">
        <f>(43102-Sueldos[[#This Row],[Fecha de Contratación]])/365</f>
        <v>0.42465753424657532</v>
      </c>
      <c r="S1058" s="1">
        <f>Sueldos[[#This Row],[Sueldo total]]/30</f>
        <v>1194.6222000000002</v>
      </c>
      <c r="T1058" s="1">
        <f>Sueldos[[#This Row],[Salario diario]]*20*Sueldos[[#This Row],[dias del año]]</f>
        <v>10146.106356164384</v>
      </c>
      <c r="U1058" s="1">
        <f>Sueldos[[#This Row],[3 meses de sueldo]]+Sueldos[[#This Row],[20 dias por año]]</f>
        <v>117662.1043561644</v>
      </c>
    </row>
    <row r="1059" spans="1:21" x14ac:dyDescent="0.3">
      <c r="A1059" t="s">
        <v>1811</v>
      </c>
      <c r="B1059" t="s">
        <v>898</v>
      </c>
      <c r="C1059" t="s">
        <v>353</v>
      </c>
      <c r="D1059" s="10">
        <v>42421</v>
      </c>
      <c r="E1059" t="s">
        <v>27</v>
      </c>
      <c r="F1059">
        <v>3</v>
      </c>
      <c r="G1059" s="1">
        <v>19833</v>
      </c>
      <c r="H1059" s="1">
        <v>1388.3100000000002</v>
      </c>
      <c r="I1059" s="1">
        <v>1586.64</v>
      </c>
      <c r="J1059" s="1">
        <v>1983.3000000000002</v>
      </c>
      <c r="K1059" s="1">
        <v>7536.54</v>
      </c>
      <c r="L1059" s="1">
        <v>6544.89</v>
      </c>
      <c r="M1059" s="1">
        <f>SUM(Sueldos[[#This Row],[Salario Base]:[Bono General]])</f>
        <v>38872.68</v>
      </c>
      <c r="N1059" s="1">
        <f>SUMPRODUCT(Sueldos[[#This Row],[Salario Base]:[Bono General]]*Porcentajes[])</f>
        <v>1525.1577000000002</v>
      </c>
      <c r="O1059" s="1">
        <f>Sueldos[[#This Row],[Aumento Mexicano]]*2</f>
        <v>3050.3154000000004</v>
      </c>
      <c r="P1059" s="1">
        <f>IF(Sueldos[[#This Row],[Calificación]]&gt;=4,Sueldos[[#This Row],[Aumento Mexicano]]*2,0)</f>
        <v>0</v>
      </c>
      <c r="Q1059" s="1">
        <f>Sueldos[[#This Row],[Sueldo total]]*3</f>
        <v>116618.04000000001</v>
      </c>
      <c r="R1059" s="9">
        <f>(43102-Sueldos[[#This Row],[Fecha de Contratación]])/365</f>
        <v>1.8657534246575342</v>
      </c>
      <c r="S1059" s="1">
        <f>Sueldos[[#This Row],[Sueldo total]]/30</f>
        <v>1295.7560000000001</v>
      </c>
      <c r="T1059" s="1">
        <f>Sueldos[[#This Row],[Salario diario]]*20*Sueldos[[#This Row],[dias del año]]</f>
        <v>48351.223890410962</v>
      </c>
      <c r="U1059" s="1">
        <f>Sueldos[[#This Row],[3 meses de sueldo]]+Sueldos[[#This Row],[20 dias por año]]</f>
        <v>164969.26389041098</v>
      </c>
    </row>
    <row r="1060" spans="1:21" x14ac:dyDescent="0.3">
      <c r="A1060" t="s">
        <v>1812</v>
      </c>
      <c r="B1060" t="s">
        <v>883</v>
      </c>
      <c r="C1060" t="s">
        <v>285</v>
      </c>
      <c r="D1060" s="10">
        <v>41054</v>
      </c>
      <c r="E1060" t="s">
        <v>18</v>
      </c>
      <c r="F1060">
        <v>2</v>
      </c>
      <c r="G1060" s="1">
        <v>7877.7</v>
      </c>
      <c r="H1060" s="1">
        <v>787.77</v>
      </c>
      <c r="I1060" s="1">
        <v>1102.8780000000002</v>
      </c>
      <c r="J1060" s="1">
        <v>551.43900000000008</v>
      </c>
      <c r="K1060" s="1">
        <v>3151.08</v>
      </c>
      <c r="L1060" s="1">
        <v>2599.6410000000001</v>
      </c>
      <c r="M1060" s="1">
        <f>SUM(Sueldos[[#This Row],[Salario Base]:[Bono General]])</f>
        <v>16070.508</v>
      </c>
      <c r="N1060" s="1">
        <f>SUMPRODUCT(Sueldos[[#This Row],[Salario Base]:[Bono General]]*Porcentajes[])</f>
        <v>631.79153999999994</v>
      </c>
      <c r="O1060" s="1">
        <f>Sueldos[[#This Row],[Aumento Mexicano]]*2</f>
        <v>1263.5830799999999</v>
      </c>
      <c r="P1060" s="1">
        <f>IF(Sueldos[[#This Row],[Calificación]]&gt;=4,Sueldos[[#This Row],[Aumento Mexicano]]*2,0)</f>
        <v>0</v>
      </c>
      <c r="Q1060" s="1">
        <f>Sueldos[[#This Row],[Sueldo total]]*3</f>
        <v>48211.523999999998</v>
      </c>
      <c r="R1060" s="9">
        <f>(43102-Sueldos[[#This Row],[Fecha de Contratación]])/365</f>
        <v>5.6109589041095891</v>
      </c>
      <c r="S1060" s="1">
        <f>Sueldos[[#This Row],[Sueldo total]]/30</f>
        <v>535.68359999999996</v>
      </c>
      <c r="T1060" s="1">
        <f>Sueldos[[#This Row],[Salario diario]]*20*Sueldos[[#This Row],[dias del año]]</f>
        <v>60113.973304109582</v>
      </c>
      <c r="U1060" s="1">
        <f>Sueldos[[#This Row],[3 meses de sueldo]]+Sueldos[[#This Row],[20 dias por año]]</f>
        <v>108325.49730410958</v>
      </c>
    </row>
    <row r="1061" spans="1:21" x14ac:dyDescent="0.3">
      <c r="A1061" t="s">
        <v>1813</v>
      </c>
      <c r="B1061" t="s">
        <v>898</v>
      </c>
      <c r="C1061" t="s">
        <v>605</v>
      </c>
      <c r="D1061" s="10">
        <v>41082</v>
      </c>
      <c r="E1061" t="s">
        <v>18</v>
      </c>
      <c r="F1061">
        <v>3</v>
      </c>
      <c r="G1061" s="1">
        <v>12330</v>
      </c>
      <c r="H1061" s="1">
        <v>1109.7</v>
      </c>
      <c r="I1061" s="1">
        <v>1233</v>
      </c>
      <c r="J1061" s="1">
        <v>1726.2000000000003</v>
      </c>
      <c r="K1061" s="1">
        <v>4192.2000000000007</v>
      </c>
      <c r="L1061" s="1">
        <v>4192.2000000000007</v>
      </c>
      <c r="M1061" s="1">
        <f>SUM(Sueldos[[#This Row],[Salario Base]:[Bono General]])</f>
        <v>24783.300000000003</v>
      </c>
      <c r="N1061" s="1">
        <f>SUMPRODUCT(Sueldos[[#This Row],[Salario Base]:[Bono General]]*Porcentajes[])</f>
        <v>991.33199999999999</v>
      </c>
      <c r="O1061" s="1">
        <f>Sueldos[[#This Row],[Aumento Mexicano]]*2</f>
        <v>1982.664</v>
      </c>
      <c r="P1061" s="1">
        <f>IF(Sueldos[[#This Row],[Calificación]]&gt;=4,Sueldos[[#This Row],[Aumento Mexicano]]*2,0)</f>
        <v>0</v>
      </c>
      <c r="Q1061" s="1">
        <f>Sueldos[[#This Row],[Sueldo total]]*3</f>
        <v>74349.900000000009</v>
      </c>
      <c r="R1061" s="9">
        <f>(43102-Sueldos[[#This Row],[Fecha de Contratación]])/365</f>
        <v>5.5342465753424657</v>
      </c>
      <c r="S1061" s="1">
        <f>Sueldos[[#This Row],[Sueldo total]]/30</f>
        <v>826.11000000000013</v>
      </c>
      <c r="T1061" s="1">
        <f>Sueldos[[#This Row],[Salario diario]]*20*Sueldos[[#This Row],[dias del año]]</f>
        <v>91437.928767123303</v>
      </c>
      <c r="U1061" s="1">
        <f>Sueldos[[#This Row],[3 meses de sueldo]]+Sueldos[[#This Row],[20 dias por año]]</f>
        <v>165787.82876712331</v>
      </c>
    </row>
    <row r="1062" spans="1:21" x14ac:dyDescent="0.3">
      <c r="A1062" t="s">
        <v>592</v>
      </c>
      <c r="B1062" t="s">
        <v>880</v>
      </c>
      <c r="C1062" t="s">
        <v>14</v>
      </c>
      <c r="D1062" s="10">
        <v>41125</v>
      </c>
      <c r="E1062" t="s">
        <v>18</v>
      </c>
      <c r="F1062">
        <v>2</v>
      </c>
      <c r="G1062" s="1">
        <v>10374.300000000001</v>
      </c>
      <c r="H1062" s="1">
        <v>1037.43</v>
      </c>
      <c r="I1062" s="1">
        <v>1452.4020000000003</v>
      </c>
      <c r="J1062" s="1">
        <v>1452.4020000000003</v>
      </c>
      <c r="K1062" s="1">
        <v>3112.2900000000004</v>
      </c>
      <c r="L1062" s="1">
        <v>3112.2900000000004</v>
      </c>
      <c r="M1062" s="1">
        <f>SUM(Sueldos[[#This Row],[Salario Base]:[Bono General]])</f>
        <v>20541.114000000001</v>
      </c>
      <c r="N1062" s="1">
        <f>SUMPRODUCT(Sueldos[[#This Row],[Salario Base]:[Bono General]]*Porcentajes[])</f>
        <v>815.41998000000024</v>
      </c>
      <c r="O1062" s="1">
        <f>Sueldos[[#This Row],[Aumento Mexicano]]*2</f>
        <v>1630.8399600000005</v>
      </c>
      <c r="P1062" s="1">
        <f>IF(Sueldos[[#This Row],[Calificación]]&gt;=4,Sueldos[[#This Row],[Aumento Mexicano]]*2,0)</f>
        <v>0</v>
      </c>
      <c r="Q1062" s="1">
        <f>Sueldos[[#This Row],[Sueldo total]]*3</f>
        <v>61623.342000000004</v>
      </c>
      <c r="R1062" s="9">
        <f>(43102-Sueldos[[#This Row],[Fecha de Contratación]])/365</f>
        <v>5.4164383561643836</v>
      </c>
      <c r="S1062" s="1">
        <f>Sueldos[[#This Row],[Sueldo total]]/30</f>
        <v>684.7038</v>
      </c>
      <c r="T1062" s="1">
        <f>Sueldos[[#This Row],[Salario diario]]*20*Sueldos[[#This Row],[dias del año]]</f>
        <v>74173.118498630138</v>
      </c>
      <c r="U1062" s="1">
        <f>Sueldos[[#This Row],[3 meses de sueldo]]+Sueldos[[#This Row],[20 dias por año]]</f>
        <v>135796.46049863013</v>
      </c>
    </row>
    <row r="1063" spans="1:21" x14ac:dyDescent="0.3">
      <c r="A1063" t="s">
        <v>858</v>
      </c>
      <c r="B1063" t="s">
        <v>898</v>
      </c>
      <c r="C1063" t="s">
        <v>44</v>
      </c>
      <c r="D1063" s="10">
        <v>41749</v>
      </c>
      <c r="E1063" t="s">
        <v>27</v>
      </c>
      <c r="F1063">
        <v>2</v>
      </c>
      <c r="G1063" s="1">
        <v>13800.6</v>
      </c>
      <c r="H1063" s="1">
        <v>966.04200000000014</v>
      </c>
      <c r="I1063" s="1">
        <v>828.03599999999994</v>
      </c>
      <c r="J1063" s="1">
        <v>1380.0600000000002</v>
      </c>
      <c r="K1063" s="1">
        <v>3726.1620000000003</v>
      </c>
      <c r="L1063" s="1">
        <v>4002.174</v>
      </c>
      <c r="M1063" s="1">
        <f>SUM(Sueldos[[#This Row],[Salario Base]:[Bono General]])</f>
        <v>24703.074000000001</v>
      </c>
      <c r="N1063" s="1">
        <f>SUMPRODUCT(Sueldos[[#This Row],[Salario Base]:[Bono General]]*Porcentajes[])</f>
        <v>966.04200000000003</v>
      </c>
      <c r="O1063" s="1">
        <f>Sueldos[[#This Row],[Aumento Mexicano]]*2</f>
        <v>1932.0840000000001</v>
      </c>
      <c r="P1063" s="1">
        <f>IF(Sueldos[[#This Row],[Calificación]]&gt;=4,Sueldos[[#This Row],[Aumento Mexicano]]*2,0)</f>
        <v>0</v>
      </c>
      <c r="Q1063" s="1">
        <f>Sueldos[[#This Row],[Sueldo total]]*3</f>
        <v>74109.222000000009</v>
      </c>
      <c r="R1063" s="9">
        <f>(43102-Sueldos[[#This Row],[Fecha de Contratación]])/365</f>
        <v>3.7068493150684931</v>
      </c>
      <c r="S1063" s="1">
        <f>Sueldos[[#This Row],[Sueldo total]]/30</f>
        <v>823.43579999999997</v>
      </c>
      <c r="T1063" s="1">
        <f>Sueldos[[#This Row],[Salario diario]]*20*Sueldos[[#This Row],[dias del año]]</f>
        <v>61047.048624657538</v>
      </c>
      <c r="U1063" s="1">
        <f>Sueldos[[#This Row],[3 meses de sueldo]]+Sueldos[[#This Row],[20 dias por año]]</f>
        <v>135156.27062465754</v>
      </c>
    </row>
    <row r="1064" spans="1:21" x14ac:dyDescent="0.3">
      <c r="A1064" t="s">
        <v>1062</v>
      </c>
      <c r="B1064" t="s">
        <v>883</v>
      </c>
      <c r="C1064" t="s">
        <v>100</v>
      </c>
      <c r="D1064" s="10">
        <v>41222</v>
      </c>
      <c r="E1064" t="s">
        <v>50</v>
      </c>
      <c r="F1064">
        <v>3</v>
      </c>
      <c r="G1064" s="1">
        <v>40764</v>
      </c>
      <c r="H1064" s="1">
        <v>3261.12</v>
      </c>
      <c r="I1064" s="1">
        <v>3668.7599999999998</v>
      </c>
      <c r="J1064" s="1">
        <v>5706.9600000000009</v>
      </c>
      <c r="K1064" s="1">
        <v>15490.32</v>
      </c>
      <c r="L1064" s="1">
        <v>13452.12</v>
      </c>
      <c r="M1064" s="1">
        <f>SUM(Sueldos[[#This Row],[Salario Base]:[Bono General]])</f>
        <v>82343.28</v>
      </c>
      <c r="N1064" s="1">
        <f>SUMPRODUCT(Sueldos[[#This Row],[Salario Base]:[Bono General]]*Porcentajes[])</f>
        <v>3257.0436</v>
      </c>
      <c r="O1064" s="1">
        <f>Sueldos[[#This Row],[Aumento Mexicano]]*2</f>
        <v>6514.0871999999999</v>
      </c>
      <c r="P1064" s="1">
        <f>IF(Sueldos[[#This Row],[Calificación]]&gt;=4,Sueldos[[#This Row],[Aumento Mexicano]]*2,0)</f>
        <v>0</v>
      </c>
      <c r="Q1064" s="1">
        <f>Sueldos[[#This Row],[Sueldo total]]*3</f>
        <v>247029.84</v>
      </c>
      <c r="R1064" s="9">
        <f>(43102-Sueldos[[#This Row],[Fecha de Contratación]])/365</f>
        <v>5.1506849315068495</v>
      </c>
      <c r="S1064" s="1">
        <f>Sueldos[[#This Row],[Sueldo total]]/30</f>
        <v>2744.7759999999998</v>
      </c>
      <c r="T1064" s="1">
        <f>Sueldos[[#This Row],[Salario diario]]*20*Sueldos[[#This Row],[dias del año]]</f>
        <v>282749.52767123288</v>
      </c>
      <c r="U1064" s="1">
        <f>Sueldos[[#This Row],[3 meses de sueldo]]+Sueldos[[#This Row],[20 dias por año]]</f>
        <v>529779.3676712329</v>
      </c>
    </row>
    <row r="1065" spans="1:21" x14ac:dyDescent="0.3">
      <c r="A1065" t="s">
        <v>1814</v>
      </c>
      <c r="B1065" t="s">
        <v>880</v>
      </c>
      <c r="C1065" t="s">
        <v>182</v>
      </c>
      <c r="D1065" s="10">
        <v>42995</v>
      </c>
      <c r="E1065" t="s">
        <v>18</v>
      </c>
      <c r="F1065">
        <v>3</v>
      </c>
      <c r="G1065" s="1">
        <v>13858</v>
      </c>
      <c r="H1065" s="1">
        <v>692.90000000000009</v>
      </c>
      <c r="I1065" s="1">
        <v>831.48</v>
      </c>
      <c r="J1065" s="1">
        <v>138.58000000000001</v>
      </c>
      <c r="K1065" s="1">
        <v>3880.2400000000002</v>
      </c>
      <c r="L1065" s="1">
        <v>4157.3999999999996</v>
      </c>
      <c r="M1065" s="1">
        <f>SUM(Sueldos[[#This Row],[Salario Base]:[Bono General]])</f>
        <v>23558.6</v>
      </c>
      <c r="N1065" s="1">
        <f>SUMPRODUCT(Sueldos[[#This Row],[Salario Base]:[Bono General]]*Porcentajes[])</f>
        <v>904.92740000000003</v>
      </c>
      <c r="O1065" s="1">
        <f>Sueldos[[#This Row],[Aumento Mexicano]]*2</f>
        <v>1809.8548000000001</v>
      </c>
      <c r="P1065" s="1">
        <f>IF(Sueldos[[#This Row],[Calificación]]&gt;=4,Sueldos[[#This Row],[Aumento Mexicano]]*2,0)</f>
        <v>0</v>
      </c>
      <c r="Q1065" s="1">
        <f>Sueldos[[#This Row],[Sueldo total]]*3</f>
        <v>70675.799999999988</v>
      </c>
      <c r="R1065" s="9">
        <f>(43102-Sueldos[[#This Row],[Fecha de Contratación]])/365</f>
        <v>0.29315068493150687</v>
      </c>
      <c r="S1065" s="1">
        <f>Sueldos[[#This Row],[Sueldo total]]/30</f>
        <v>785.28666666666663</v>
      </c>
      <c r="T1065" s="1">
        <f>Sueldos[[#This Row],[Salario diario]]*20*Sueldos[[#This Row],[dias del año]]</f>
        <v>4604.1464840182653</v>
      </c>
      <c r="U1065" s="1">
        <f>Sueldos[[#This Row],[3 meses de sueldo]]+Sueldos[[#This Row],[20 dias por año]]</f>
        <v>75279.946484018248</v>
      </c>
    </row>
    <row r="1066" spans="1:21" x14ac:dyDescent="0.3">
      <c r="A1066" t="s">
        <v>1337</v>
      </c>
      <c r="B1066" t="s">
        <v>909</v>
      </c>
      <c r="C1066" t="s">
        <v>52</v>
      </c>
      <c r="D1066" s="10">
        <v>41770</v>
      </c>
      <c r="E1066" t="s">
        <v>18</v>
      </c>
      <c r="F1066">
        <v>2</v>
      </c>
      <c r="G1066" s="1">
        <v>10299.6</v>
      </c>
      <c r="H1066" s="1">
        <v>926.96399999999994</v>
      </c>
      <c r="I1066" s="1">
        <v>411.98400000000004</v>
      </c>
      <c r="J1066" s="1">
        <v>926.96399999999994</v>
      </c>
      <c r="K1066" s="1">
        <v>3810.8519999999999</v>
      </c>
      <c r="L1066" s="1">
        <v>3398.8680000000004</v>
      </c>
      <c r="M1066" s="1">
        <f>SUM(Sueldos[[#This Row],[Salario Base]:[Bono General]])</f>
        <v>19775.232000000004</v>
      </c>
      <c r="N1066" s="1">
        <f>SUMPRODUCT(Sueldos[[#This Row],[Salario Base]:[Bono General]]*Porcentajes[])</f>
        <v>779.67972000000009</v>
      </c>
      <c r="O1066" s="1">
        <f>Sueldos[[#This Row],[Aumento Mexicano]]*2</f>
        <v>1559.3594400000002</v>
      </c>
      <c r="P1066" s="1">
        <f>IF(Sueldos[[#This Row],[Calificación]]&gt;=4,Sueldos[[#This Row],[Aumento Mexicano]]*2,0)</f>
        <v>0</v>
      </c>
      <c r="Q1066" s="1">
        <f>Sueldos[[#This Row],[Sueldo total]]*3</f>
        <v>59325.696000000011</v>
      </c>
      <c r="R1066" s="9">
        <f>(43102-Sueldos[[#This Row],[Fecha de Contratación]])/365</f>
        <v>3.6493150684931508</v>
      </c>
      <c r="S1066" s="1">
        <f>Sueldos[[#This Row],[Sueldo total]]/30</f>
        <v>659.17440000000011</v>
      </c>
      <c r="T1066" s="1">
        <f>Sueldos[[#This Row],[Salario diario]]*20*Sueldos[[#This Row],[dias del año]]</f>
        <v>48110.701413698633</v>
      </c>
      <c r="U1066" s="1">
        <f>Sueldos[[#This Row],[3 meses de sueldo]]+Sueldos[[#This Row],[20 dias por año]]</f>
        <v>107436.39741369864</v>
      </c>
    </row>
    <row r="1067" spans="1:21" x14ac:dyDescent="0.3">
      <c r="A1067" t="s">
        <v>1815</v>
      </c>
      <c r="B1067" t="s">
        <v>880</v>
      </c>
      <c r="C1067" t="s">
        <v>69</v>
      </c>
      <c r="D1067" s="10">
        <v>42973</v>
      </c>
      <c r="E1067" t="s">
        <v>53</v>
      </c>
      <c r="F1067">
        <v>3</v>
      </c>
      <c r="G1067" s="1">
        <v>78407</v>
      </c>
      <c r="H1067" s="1">
        <v>5488.4900000000007</v>
      </c>
      <c r="I1067" s="1">
        <v>7840.7000000000007</v>
      </c>
      <c r="J1067" s="1">
        <v>10192.91</v>
      </c>
      <c r="K1067" s="1">
        <v>19601.75</v>
      </c>
      <c r="L1067" s="1">
        <v>21953.960000000003</v>
      </c>
      <c r="M1067" s="1">
        <f>SUM(Sueldos[[#This Row],[Salario Base]:[Bono General]])</f>
        <v>143484.81</v>
      </c>
      <c r="N1067" s="1">
        <f>SUMPRODUCT(Sueldos[[#This Row],[Salario Base]:[Bono General]]*Porcentajes[])</f>
        <v>5629.6226000000006</v>
      </c>
      <c r="O1067" s="1">
        <f>Sueldos[[#This Row],[Aumento Mexicano]]*2</f>
        <v>11259.245200000001</v>
      </c>
      <c r="P1067" s="1">
        <f>IF(Sueldos[[#This Row],[Calificación]]&gt;=4,Sueldos[[#This Row],[Aumento Mexicano]]*2,0)</f>
        <v>0</v>
      </c>
      <c r="Q1067" s="1">
        <f>Sueldos[[#This Row],[Sueldo total]]*3</f>
        <v>430454.43</v>
      </c>
      <c r="R1067" s="9">
        <f>(43102-Sueldos[[#This Row],[Fecha de Contratación]])/365</f>
        <v>0.35342465753424657</v>
      </c>
      <c r="S1067" s="1">
        <f>Sueldos[[#This Row],[Sueldo total]]/30</f>
        <v>4782.8270000000002</v>
      </c>
      <c r="T1067" s="1">
        <f>Sueldos[[#This Row],[Salario diario]]*20*Sueldos[[#This Row],[dias del año]]</f>
        <v>33807.379890410964</v>
      </c>
      <c r="U1067" s="1">
        <f>Sueldos[[#This Row],[3 meses de sueldo]]+Sueldos[[#This Row],[20 dias por año]]</f>
        <v>464261.80989041098</v>
      </c>
    </row>
    <row r="1068" spans="1:21" x14ac:dyDescent="0.3">
      <c r="A1068" t="s">
        <v>1816</v>
      </c>
      <c r="B1068" t="s">
        <v>883</v>
      </c>
      <c r="C1068" t="s">
        <v>119</v>
      </c>
      <c r="D1068" s="10">
        <v>40991</v>
      </c>
      <c r="E1068" t="s">
        <v>50</v>
      </c>
      <c r="F1068">
        <v>2</v>
      </c>
      <c r="G1068" s="1">
        <v>36891</v>
      </c>
      <c r="H1068" s="1">
        <v>2213.46</v>
      </c>
      <c r="I1068" s="1">
        <v>737.82</v>
      </c>
      <c r="J1068" s="1">
        <v>2213.46</v>
      </c>
      <c r="K1068" s="1">
        <v>13280.76</v>
      </c>
      <c r="L1068" s="1">
        <v>9222.75</v>
      </c>
      <c r="M1068" s="1">
        <f>SUM(Sueldos[[#This Row],[Salario Base]:[Bono General]])</f>
        <v>64559.25</v>
      </c>
      <c r="N1068" s="1">
        <f>SUMPRODUCT(Sueldos[[#This Row],[Salario Base]:[Bono General]]*Porcentajes[])</f>
        <v>2423.7387000000003</v>
      </c>
      <c r="O1068" s="1">
        <f>Sueldos[[#This Row],[Aumento Mexicano]]*2</f>
        <v>4847.4774000000007</v>
      </c>
      <c r="P1068" s="1">
        <f>IF(Sueldos[[#This Row],[Calificación]]&gt;=4,Sueldos[[#This Row],[Aumento Mexicano]]*2,0)</f>
        <v>0</v>
      </c>
      <c r="Q1068" s="1">
        <f>Sueldos[[#This Row],[Sueldo total]]*3</f>
        <v>193677.75</v>
      </c>
      <c r="R1068" s="9">
        <f>(43102-Sueldos[[#This Row],[Fecha de Contratación]])/365</f>
        <v>5.7835616438356166</v>
      </c>
      <c r="S1068" s="1">
        <f>Sueldos[[#This Row],[Sueldo total]]/30</f>
        <v>2151.9749999999999</v>
      </c>
      <c r="T1068" s="1">
        <f>Sueldos[[#This Row],[Salario diario]]*20*Sueldos[[#This Row],[dias del año]]</f>
        <v>248921.60136986303</v>
      </c>
      <c r="U1068" s="1">
        <f>Sueldos[[#This Row],[3 meses de sueldo]]+Sueldos[[#This Row],[20 dias por año]]</f>
        <v>442599.35136986303</v>
      </c>
    </row>
    <row r="1069" spans="1:21" x14ac:dyDescent="0.3">
      <c r="A1069" t="s">
        <v>1817</v>
      </c>
      <c r="B1069" t="s">
        <v>883</v>
      </c>
      <c r="C1069" t="s">
        <v>46</v>
      </c>
      <c r="D1069" s="10">
        <v>41039</v>
      </c>
      <c r="E1069" t="s">
        <v>18</v>
      </c>
      <c r="F1069">
        <v>4</v>
      </c>
      <c r="G1069" s="1">
        <v>14861.000000000002</v>
      </c>
      <c r="H1069" s="1">
        <v>891.66000000000008</v>
      </c>
      <c r="I1069" s="1">
        <v>2080.5400000000004</v>
      </c>
      <c r="J1069" s="1">
        <v>445.83000000000004</v>
      </c>
      <c r="K1069" s="1">
        <v>4606.9100000000008</v>
      </c>
      <c r="L1069" s="1">
        <v>5349.96</v>
      </c>
      <c r="M1069" s="1">
        <f>SUM(Sueldos[[#This Row],[Salario Base]:[Bono General]])</f>
        <v>28235.9</v>
      </c>
      <c r="N1069" s="1">
        <f>SUMPRODUCT(Sueldos[[#This Row],[Salario Base]:[Bono General]]*Porcentajes[])</f>
        <v>1117.5472000000002</v>
      </c>
      <c r="O1069" s="1">
        <f>Sueldos[[#This Row],[Aumento Mexicano]]*2</f>
        <v>2235.0944000000004</v>
      </c>
      <c r="P1069" s="1">
        <f>IF(Sueldos[[#This Row],[Calificación]]&gt;=4,Sueldos[[#This Row],[Aumento Mexicano]]*2,0)</f>
        <v>2235.0944000000004</v>
      </c>
      <c r="Q1069" s="1">
        <f>Sueldos[[#This Row],[Sueldo total]]*3</f>
        <v>84707.700000000012</v>
      </c>
      <c r="R1069" s="9">
        <f>(43102-Sueldos[[#This Row],[Fecha de Contratación]])/365</f>
        <v>5.6520547945205477</v>
      </c>
      <c r="S1069" s="1">
        <f>Sueldos[[#This Row],[Sueldo total]]/30</f>
        <v>941.19666666666672</v>
      </c>
      <c r="T1069" s="1">
        <f>Sueldos[[#This Row],[Salario diario]]*20*Sueldos[[#This Row],[dias del año]]</f>
        <v>106393.90264840182</v>
      </c>
      <c r="U1069" s="1">
        <f>Sueldos[[#This Row],[3 meses de sueldo]]+Sueldos[[#This Row],[20 dias por año]]</f>
        <v>191101.60264840184</v>
      </c>
    </row>
    <row r="1070" spans="1:21" x14ac:dyDescent="0.3">
      <c r="A1070" t="s">
        <v>1818</v>
      </c>
      <c r="B1070" t="s">
        <v>898</v>
      </c>
      <c r="C1070" t="s">
        <v>396</v>
      </c>
      <c r="D1070" s="10">
        <v>42573</v>
      </c>
      <c r="E1070" t="s">
        <v>27</v>
      </c>
      <c r="F1070">
        <v>2</v>
      </c>
      <c r="G1070" s="1">
        <v>14127.300000000001</v>
      </c>
      <c r="H1070" s="1">
        <v>847.63800000000003</v>
      </c>
      <c r="I1070" s="1">
        <v>1977.8220000000003</v>
      </c>
      <c r="J1070" s="1">
        <v>1977.8220000000003</v>
      </c>
      <c r="K1070" s="1">
        <v>3531.8250000000003</v>
      </c>
      <c r="L1070" s="1">
        <v>5368.3740000000007</v>
      </c>
      <c r="M1070" s="1">
        <f>SUM(Sueldos[[#This Row],[Salario Base]:[Bono General]])</f>
        <v>27830.781000000003</v>
      </c>
      <c r="N1070" s="1">
        <f>SUMPRODUCT(Sueldos[[#This Row],[Salario Base]:[Bono General]]*Porcentajes[])</f>
        <v>1134.4221900000002</v>
      </c>
      <c r="O1070" s="1">
        <f>Sueldos[[#This Row],[Aumento Mexicano]]*2</f>
        <v>2268.8443800000005</v>
      </c>
      <c r="P1070" s="1">
        <f>IF(Sueldos[[#This Row],[Calificación]]&gt;=4,Sueldos[[#This Row],[Aumento Mexicano]]*2,0)</f>
        <v>0</v>
      </c>
      <c r="Q1070" s="1">
        <f>Sueldos[[#This Row],[Sueldo total]]*3</f>
        <v>83492.343000000008</v>
      </c>
      <c r="R1070" s="9">
        <f>(43102-Sueldos[[#This Row],[Fecha de Contratación]])/365</f>
        <v>1.4493150684931506</v>
      </c>
      <c r="S1070" s="1">
        <f>Sueldos[[#This Row],[Sueldo total]]/30</f>
        <v>927.69270000000006</v>
      </c>
      <c r="T1070" s="1">
        <f>Sueldos[[#This Row],[Salario diario]]*20*Sueldos[[#This Row],[dias del año]]</f>
        <v>26890.380180821914</v>
      </c>
      <c r="U1070" s="1">
        <f>Sueldos[[#This Row],[3 meses de sueldo]]+Sueldos[[#This Row],[20 dias por año]]</f>
        <v>110382.72318082192</v>
      </c>
    </row>
    <row r="1071" spans="1:21" x14ac:dyDescent="0.3">
      <c r="A1071" t="s">
        <v>916</v>
      </c>
      <c r="B1071" t="s">
        <v>880</v>
      </c>
      <c r="C1071" t="s">
        <v>290</v>
      </c>
      <c r="D1071" s="10">
        <v>42782</v>
      </c>
      <c r="E1071" t="s">
        <v>18</v>
      </c>
      <c r="F1071">
        <v>4</v>
      </c>
      <c r="G1071" s="1">
        <v>15842.2</v>
      </c>
      <c r="H1071" s="1">
        <v>1425.798</v>
      </c>
      <c r="I1071" s="1">
        <v>2217.9080000000004</v>
      </c>
      <c r="J1071" s="1">
        <v>1901.0640000000001</v>
      </c>
      <c r="K1071" s="1">
        <v>5227.9260000000004</v>
      </c>
      <c r="L1071" s="1">
        <v>5227.9260000000004</v>
      </c>
      <c r="M1071" s="1">
        <f>SUM(Sueldos[[#This Row],[Salario Base]:[Bono General]])</f>
        <v>31842.821999999996</v>
      </c>
      <c r="N1071" s="1">
        <f>SUMPRODUCT(Sueldos[[#This Row],[Salario Base]:[Bono General]]*Porcentajes[])</f>
        <v>1267.3760000000002</v>
      </c>
      <c r="O1071" s="1">
        <f>Sueldos[[#This Row],[Aumento Mexicano]]*2</f>
        <v>2534.7520000000004</v>
      </c>
      <c r="P1071" s="1">
        <f>IF(Sueldos[[#This Row],[Calificación]]&gt;=4,Sueldos[[#This Row],[Aumento Mexicano]]*2,0)</f>
        <v>2534.7520000000004</v>
      </c>
      <c r="Q1071" s="1">
        <f>Sueldos[[#This Row],[Sueldo total]]*3</f>
        <v>95528.465999999986</v>
      </c>
      <c r="R1071" s="9">
        <f>(43102-Sueldos[[#This Row],[Fecha de Contratación]])/365</f>
        <v>0.87671232876712324</v>
      </c>
      <c r="S1071" s="1">
        <f>Sueldos[[#This Row],[Sueldo total]]/30</f>
        <v>1061.4273999999998</v>
      </c>
      <c r="T1071" s="1">
        <f>Sueldos[[#This Row],[Salario diario]]*20*Sueldos[[#This Row],[dias del año]]</f>
        <v>18611.329753424652</v>
      </c>
      <c r="U1071" s="1">
        <f>Sueldos[[#This Row],[3 meses de sueldo]]+Sueldos[[#This Row],[20 dias por año]]</f>
        <v>114139.79575342464</v>
      </c>
    </row>
    <row r="1072" spans="1:21" x14ac:dyDescent="0.3">
      <c r="A1072" t="s">
        <v>1252</v>
      </c>
      <c r="B1072" t="s">
        <v>880</v>
      </c>
      <c r="C1072" t="s">
        <v>77</v>
      </c>
      <c r="D1072" s="10">
        <v>42615</v>
      </c>
      <c r="E1072" t="s">
        <v>27</v>
      </c>
      <c r="F1072">
        <v>3</v>
      </c>
      <c r="G1072" s="1">
        <v>19149</v>
      </c>
      <c r="H1072" s="1">
        <v>1914.9</v>
      </c>
      <c r="I1072" s="1">
        <v>2489.37</v>
      </c>
      <c r="J1072" s="1">
        <v>2489.37</v>
      </c>
      <c r="K1072" s="1">
        <v>6510.6600000000008</v>
      </c>
      <c r="L1072" s="1">
        <v>5744.7</v>
      </c>
      <c r="M1072" s="1">
        <f>SUM(Sueldos[[#This Row],[Salario Base]:[Bono General]])</f>
        <v>38298</v>
      </c>
      <c r="N1072" s="1">
        <f>SUMPRODUCT(Sueldos[[#This Row],[Salario Base]:[Bono General]]*Porcentajes[])</f>
        <v>1510.8561</v>
      </c>
      <c r="O1072" s="1">
        <f>Sueldos[[#This Row],[Aumento Mexicano]]*2</f>
        <v>3021.7121999999999</v>
      </c>
      <c r="P1072" s="1">
        <f>IF(Sueldos[[#This Row],[Calificación]]&gt;=4,Sueldos[[#This Row],[Aumento Mexicano]]*2,0)</f>
        <v>0</v>
      </c>
      <c r="Q1072" s="1">
        <f>Sueldos[[#This Row],[Sueldo total]]*3</f>
        <v>114894</v>
      </c>
      <c r="R1072" s="9">
        <f>(43102-Sueldos[[#This Row],[Fecha de Contratación]])/365</f>
        <v>1.3342465753424657</v>
      </c>
      <c r="S1072" s="1">
        <f>Sueldos[[#This Row],[Sueldo total]]/30</f>
        <v>1276.5999999999999</v>
      </c>
      <c r="T1072" s="1">
        <f>Sueldos[[#This Row],[Salario diario]]*20*Sueldos[[#This Row],[dias del año]]</f>
        <v>34065.983561643836</v>
      </c>
      <c r="U1072" s="1">
        <f>Sueldos[[#This Row],[3 meses de sueldo]]+Sueldos[[#This Row],[20 dias por año]]</f>
        <v>148959.98356164384</v>
      </c>
    </row>
    <row r="1073" spans="1:21" x14ac:dyDescent="0.3">
      <c r="A1073" t="s">
        <v>1819</v>
      </c>
      <c r="B1073" t="s">
        <v>883</v>
      </c>
      <c r="C1073" t="s">
        <v>253</v>
      </c>
      <c r="D1073" s="10">
        <v>40578</v>
      </c>
      <c r="E1073" t="s">
        <v>18</v>
      </c>
      <c r="F1073">
        <v>4</v>
      </c>
      <c r="G1073" s="1">
        <v>14405.6</v>
      </c>
      <c r="H1073" s="1">
        <v>720.28000000000009</v>
      </c>
      <c r="I1073" s="1">
        <v>720.28000000000009</v>
      </c>
      <c r="J1073" s="1">
        <v>1584.616</v>
      </c>
      <c r="K1073" s="1">
        <v>5618.1840000000002</v>
      </c>
      <c r="L1073" s="1">
        <v>4609.7920000000004</v>
      </c>
      <c r="M1073" s="1">
        <f>SUM(Sueldos[[#This Row],[Salario Base]:[Bono General]])</f>
        <v>27658.752000000004</v>
      </c>
      <c r="N1073" s="1">
        <f>SUMPRODUCT(Sueldos[[#This Row],[Salario Base]:[Bono General]]*Porcentajes[])</f>
        <v>1074.6577600000001</v>
      </c>
      <c r="O1073" s="1">
        <f>Sueldos[[#This Row],[Aumento Mexicano]]*2</f>
        <v>2149.3155200000001</v>
      </c>
      <c r="P1073" s="1">
        <f>IF(Sueldos[[#This Row],[Calificación]]&gt;=4,Sueldos[[#This Row],[Aumento Mexicano]]*2,0)</f>
        <v>2149.3155200000001</v>
      </c>
      <c r="Q1073" s="1">
        <f>Sueldos[[#This Row],[Sueldo total]]*3</f>
        <v>82976.256000000008</v>
      </c>
      <c r="R1073" s="9">
        <f>(43102-Sueldos[[#This Row],[Fecha de Contratación]])/365</f>
        <v>6.9150684931506845</v>
      </c>
      <c r="S1073" s="1">
        <f>Sueldos[[#This Row],[Sueldo total]]/30</f>
        <v>921.9584000000001</v>
      </c>
      <c r="T1073" s="1">
        <f>Sueldos[[#This Row],[Salario diario]]*20*Sueldos[[#This Row],[dias del año]]</f>
        <v>127508.10967671234</v>
      </c>
      <c r="U1073" s="1">
        <f>Sueldos[[#This Row],[3 meses de sueldo]]+Sueldos[[#This Row],[20 dias por año]]</f>
        <v>210484.36567671236</v>
      </c>
    </row>
    <row r="1074" spans="1:21" x14ac:dyDescent="0.3">
      <c r="A1074" t="s">
        <v>1820</v>
      </c>
      <c r="B1074" t="s">
        <v>1087</v>
      </c>
      <c r="C1074" t="s">
        <v>114</v>
      </c>
      <c r="D1074" s="10">
        <v>42430</v>
      </c>
      <c r="E1074" t="s">
        <v>18</v>
      </c>
      <c r="F1074">
        <v>3</v>
      </c>
      <c r="G1074" s="1">
        <v>12223</v>
      </c>
      <c r="H1074" s="1">
        <v>611.15</v>
      </c>
      <c r="I1074" s="1">
        <v>244.46</v>
      </c>
      <c r="J1074" s="1">
        <v>1833.45</v>
      </c>
      <c r="K1074" s="1">
        <v>3422.4400000000005</v>
      </c>
      <c r="L1074" s="1">
        <v>3911.36</v>
      </c>
      <c r="M1074" s="1">
        <f>SUM(Sueldos[[#This Row],[Salario Base]:[Bono General]])</f>
        <v>22245.86</v>
      </c>
      <c r="N1074" s="1">
        <f>SUMPRODUCT(Sueldos[[#This Row],[Salario Base]:[Bono General]]*Porcentajes[])</f>
        <v>881.27829999999994</v>
      </c>
      <c r="O1074" s="1">
        <f>Sueldos[[#This Row],[Aumento Mexicano]]*2</f>
        <v>1762.5565999999999</v>
      </c>
      <c r="P1074" s="1">
        <f>IF(Sueldos[[#This Row],[Calificación]]&gt;=4,Sueldos[[#This Row],[Aumento Mexicano]]*2,0)</f>
        <v>0</v>
      </c>
      <c r="Q1074" s="1">
        <f>Sueldos[[#This Row],[Sueldo total]]*3</f>
        <v>66737.58</v>
      </c>
      <c r="R1074" s="9">
        <f>(43102-Sueldos[[#This Row],[Fecha de Contratación]])/365</f>
        <v>1.8410958904109589</v>
      </c>
      <c r="S1074" s="1">
        <f>Sueldos[[#This Row],[Sueldo total]]/30</f>
        <v>741.52866666666671</v>
      </c>
      <c r="T1074" s="1">
        <f>Sueldos[[#This Row],[Salario diario]]*20*Sueldos[[#This Row],[dias del año]]</f>
        <v>27304.507616438357</v>
      </c>
      <c r="U1074" s="1">
        <f>Sueldos[[#This Row],[3 meses de sueldo]]+Sueldos[[#This Row],[20 dias por año]]</f>
        <v>94042.087616438366</v>
      </c>
    </row>
    <row r="1075" spans="1:21" x14ac:dyDescent="0.3">
      <c r="A1075" t="s">
        <v>1821</v>
      </c>
      <c r="B1075" t="s">
        <v>883</v>
      </c>
      <c r="C1075" t="s">
        <v>213</v>
      </c>
      <c r="D1075" s="10">
        <v>42928</v>
      </c>
      <c r="E1075" t="s">
        <v>27</v>
      </c>
      <c r="F1075">
        <v>3</v>
      </c>
      <c r="G1075" s="1">
        <v>21277</v>
      </c>
      <c r="H1075" s="1">
        <v>1489.39</v>
      </c>
      <c r="I1075" s="1">
        <v>1276.6199999999999</v>
      </c>
      <c r="J1075" s="1">
        <v>212.77</v>
      </c>
      <c r="K1075" s="1">
        <v>6383.0999999999995</v>
      </c>
      <c r="L1075" s="1">
        <v>8298.0300000000007</v>
      </c>
      <c r="M1075" s="1">
        <f>SUM(Sueldos[[#This Row],[Salario Base]:[Bono General]])</f>
        <v>38936.909999999996</v>
      </c>
      <c r="N1075" s="1">
        <f>SUMPRODUCT(Sueldos[[#This Row],[Salario Base]:[Bono General]]*Porcentajes[])</f>
        <v>1561.7318</v>
      </c>
      <c r="O1075" s="1">
        <f>Sueldos[[#This Row],[Aumento Mexicano]]*2</f>
        <v>3123.4636</v>
      </c>
      <c r="P1075" s="1">
        <f>IF(Sueldos[[#This Row],[Calificación]]&gt;=4,Sueldos[[#This Row],[Aumento Mexicano]]*2,0)</f>
        <v>0</v>
      </c>
      <c r="Q1075" s="1">
        <f>Sueldos[[#This Row],[Sueldo total]]*3</f>
        <v>116810.72999999998</v>
      </c>
      <c r="R1075" s="9">
        <f>(43102-Sueldos[[#This Row],[Fecha de Contratación]])/365</f>
        <v>0.47671232876712327</v>
      </c>
      <c r="S1075" s="1">
        <f>Sueldos[[#This Row],[Sueldo total]]/30</f>
        <v>1297.8969999999999</v>
      </c>
      <c r="T1075" s="1">
        <f>Sueldos[[#This Row],[Salario diario]]*20*Sueldos[[#This Row],[dias del año]]</f>
        <v>12374.470027397259</v>
      </c>
      <c r="U1075" s="1">
        <f>Sueldos[[#This Row],[3 meses de sueldo]]+Sueldos[[#This Row],[20 dias por año]]</f>
        <v>129185.20002739724</v>
      </c>
    </row>
    <row r="1076" spans="1:21" x14ac:dyDescent="0.3">
      <c r="A1076" t="s">
        <v>1822</v>
      </c>
      <c r="B1076" t="s">
        <v>880</v>
      </c>
      <c r="C1076" t="s">
        <v>40</v>
      </c>
      <c r="D1076" s="10">
        <v>41602</v>
      </c>
      <c r="E1076" t="s">
        <v>27</v>
      </c>
      <c r="F1076">
        <v>3</v>
      </c>
      <c r="G1076" s="1">
        <v>22807</v>
      </c>
      <c r="H1076" s="1">
        <v>1824.56</v>
      </c>
      <c r="I1076" s="1">
        <v>912.28</v>
      </c>
      <c r="J1076" s="1">
        <v>1824.56</v>
      </c>
      <c r="K1076" s="1">
        <v>7298.24</v>
      </c>
      <c r="L1076" s="1">
        <v>6385.9600000000009</v>
      </c>
      <c r="M1076" s="1">
        <f>SUM(Sueldos[[#This Row],[Salario Base]:[Bono General]])</f>
        <v>41052.6</v>
      </c>
      <c r="N1076" s="1">
        <f>SUMPRODUCT(Sueldos[[#This Row],[Salario Base]:[Bono General]]*Porcentajes[])</f>
        <v>1587.3672000000001</v>
      </c>
      <c r="O1076" s="1">
        <f>Sueldos[[#This Row],[Aumento Mexicano]]*2</f>
        <v>3174.7344000000003</v>
      </c>
      <c r="P1076" s="1">
        <f>IF(Sueldos[[#This Row],[Calificación]]&gt;=4,Sueldos[[#This Row],[Aumento Mexicano]]*2,0)</f>
        <v>0</v>
      </c>
      <c r="Q1076" s="1">
        <f>Sueldos[[#This Row],[Sueldo total]]*3</f>
        <v>123157.79999999999</v>
      </c>
      <c r="R1076" s="9">
        <f>(43102-Sueldos[[#This Row],[Fecha de Contratación]])/365</f>
        <v>4.1095890410958908</v>
      </c>
      <c r="S1076" s="1">
        <f>Sueldos[[#This Row],[Sueldo total]]/30</f>
        <v>1368.4199999999998</v>
      </c>
      <c r="T1076" s="1">
        <f>Sueldos[[#This Row],[Salario diario]]*20*Sueldos[[#This Row],[dias del año]]</f>
        <v>112472.87671232877</v>
      </c>
      <c r="U1076" s="1">
        <f>Sueldos[[#This Row],[3 meses de sueldo]]+Sueldos[[#This Row],[20 dias por año]]</f>
        <v>235630.67671232874</v>
      </c>
    </row>
    <row r="1077" spans="1:21" x14ac:dyDescent="0.3">
      <c r="A1077" t="s">
        <v>1823</v>
      </c>
      <c r="B1077" t="s">
        <v>895</v>
      </c>
      <c r="C1077" t="s">
        <v>255</v>
      </c>
      <c r="D1077" s="10">
        <v>42072</v>
      </c>
      <c r="E1077" t="s">
        <v>15</v>
      </c>
      <c r="F1077">
        <v>2</v>
      </c>
      <c r="G1077" s="1">
        <v>26693.100000000002</v>
      </c>
      <c r="H1077" s="1">
        <v>1601.586</v>
      </c>
      <c r="I1077" s="1">
        <v>3470.1030000000005</v>
      </c>
      <c r="J1077" s="1">
        <v>1334.6550000000002</v>
      </c>
      <c r="K1077" s="1">
        <v>10410.309000000001</v>
      </c>
      <c r="L1077" s="1">
        <v>9342.5850000000009</v>
      </c>
      <c r="M1077" s="1">
        <f>SUM(Sueldos[[#This Row],[Salario Base]:[Bono General]])</f>
        <v>52852.338000000003</v>
      </c>
      <c r="N1077" s="1">
        <f>SUMPRODUCT(Sueldos[[#This Row],[Salario Base]:[Bono General]]*Porcentajes[])</f>
        <v>2068.7152500000002</v>
      </c>
      <c r="O1077" s="1">
        <f>Sueldos[[#This Row],[Aumento Mexicano]]*2</f>
        <v>4137.4305000000004</v>
      </c>
      <c r="P1077" s="1">
        <f>IF(Sueldos[[#This Row],[Calificación]]&gt;=4,Sueldos[[#This Row],[Aumento Mexicano]]*2,0)</f>
        <v>0</v>
      </c>
      <c r="Q1077" s="1">
        <f>Sueldos[[#This Row],[Sueldo total]]*3</f>
        <v>158557.01400000002</v>
      </c>
      <c r="R1077" s="9">
        <f>(43102-Sueldos[[#This Row],[Fecha de Contratación]])/365</f>
        <v>2.8219178082191783</v>
      </c>
      <c r="S1077" s="1">
        <f>Sueldos[[#This Row],[Sueldo total]]/30</f>
        <v>1761.7446000000002</v>
      </c>
      <c r="T1077" s="1">
        <f>Sueldos[[#This Row],[Salario diario]]*20*Sueldos[[#This Row],[dias del año]]</f>
        <v>99429.969205479472</v>
      </c>
      <c r="U1077" s="1">
        <f>Sueldos[[#This Row],[3 meses de sueldo]]+Sueldos[[#This Row],[20 dias por año]]</f>
        <v>257986.98320547951</v>
      </c>
    </row>
    <row r="1078" spans="1:21" x14ac:dyDescent="0.3">
      <c r="A1078" t="s">
        <v>116</v>
      </c>
      <c r="B1078" t="s">
        <v>898</v>
      </c>
      <c r="C1078" t="s">
        <v>61</v>
      </c>
      <c r="D1078" s="10">
        <v>40657</v>
      </c>
      <c r="E1078" t="s">
        <v>27</v>
      </c>
      <c r="F1078">
        <v>2</v>
      </c>
      <c r="G1078" s="1">
        <v>19229.400000000001</v>
      </c>
      <c r="H1078" s="1">
        <v>1346.0580000000002</v>
      </c>
      <c r="I1078" s="1">
        <v>2115.2340000000004</v>
      </c>
      <c r="J1078" s="1">
        <v>1538.3520000000001</v>
      </c>
      <c r="K1078" s="1">
        <v>5576.5259999999998</v>
      </c>
      <c r="L1078" s="1">
        <v>5961.1140000000005</v>
      </c>
      <c r="M1078" s="1">
        <f>SUM(Sueldos[[#This Row],[Salario Base]:[Bono General]])</f>
        <v>35766.684000000001</v>
      </c>
      <c r="N1078" s="1">
        <f>SUMPRODUCT(Sueldos[[#This Row],[Salario Base]:[Bono General]]*Porcentajes[])</f>
        <v>1403.7462000000003</v>
      </c>
      <c r="O1078" s="1">
        <f>Sueldos[[#This Row],[Aumento Mexicano]]*2</f>
        <v>2807.4924000000005</v>
      </c>
      <c r="P1078" s="1">
        <f>IF(Sueldos[[#This Row],[Calificación]]&gt;=4,Sueldos[[#This Row],[Aumento Mexicano]]*2,0)</f>
        <v>0</v>
      </c>
      <c r="Q1078" s="1">
        <f>Sueldos[[#This Row],[Sueldo total]]*3</f>
        <v>107300.052</v>
      </c>
      <c r="R1078" s="9">
        <f>(43102-Sueldos[[#This Row],[Fecha de Contratación]])/365</f>
        <v>6.6986301369863011</v>
      </c>
      <c r="S1078" s="1">
        <f>Sueldos[[#This Row],[Sueldo total]]/30</f>
        <v>1192.2228</v>
      </c>
      <c r="T1078" s="1">
        <f>Sueldos[[#This Row],[Salario diario]]*20*Sueldos[[#This Row],[dias del año]]</f>
        <v>159725.19156164382</v>
      </c>
      <c r="U1078" s="1">
        <f>Sueldos[[#This Row],[3 meses de sueldo]]+Sueldos[[#This Row],[20 dias por año]]</f>
        <v>267025.24356164382</v>
      </c>
    </row>
    <row r="1079" spans="1:21" x14ac:dyDescent="0.3">
      <c r="A1079" t="s">
        <v>1824</v>
      </c>
      <c r="B1079" t="s">
        <v>895</v>
      </c>
      <c r="C1079" t="s">
        <v>146</v>
      </c>
      <c r="D1079" s="10">
        <v>41538</v>
      </c>
      <c r="E1079" t="s">
        <v>18</v>
      </c>
      <c r="F1079">
        <v>3</v>
      </c>
      <c r="G1079" s="1">
        <v>14479</v>
      </c>
      <c r="H1079" s="1">
        <v>868.74</v>
      </c>
      <c r="I1079" s="1">
        <v>2171.85</v>
      </c>
      <c r="J1079" s="1">
        <v>1013.5300000000001</v>
      </c>
      <c r="K1079" s="1">
        <v>5791.6</v>
      </c>
      <c r="L1079" s="1">
        <v>3764.54</v>
      </c>
      <c r="M1079" s="1">
        <f>SUM(Sueldos[[#This Row],[Salario Base]:[Bono General]])</f>
        <v>28089.260000000002</v>
      </c>
      <c r="N1079" s="1">
        <f>SUMPRODUCT(Sueldos[[#This Row],[Salario Base]:[Bono General]]*Porcentajes[])</f>
        <v>1061.3107</v>
      </c>
      <c r="O1079" s="1">
        <f>Sueldos[[#This Row],[Aumento Mexicano]]*2</f>
        <v>2122.6214</v>
      </c>
      <c r="P1079" s="1">
        <f>IF(Sueldos[[#This Row],[Calificación]]&gt;=4,Sueldos[[#This Row],[Aumento Mexicano]]*2,0)</f>
        <v>0</v>
      </c>
      <c r="Q1079" s="1">
        <f>Sueldos[[#This Row],[Sueldo total]]*3</f>
        <v>84267.78</v>
      </c>
      <c r="R1079" s="9">
        <f>(43102-Sueldos[[#This Row],[Fecha de Contratación]])/365</f>
        <v>4.2849315068493148</v>
      </c>
      <c r="S1079" s="1">
        <f>Sueldos[[#This Row],[Sueldo total]]/30</f>
        <v>936.30866666666668</v>
      </c>
      <c r="T1079" s="1">
        <f>Sueldos[[#This Row],[Salario diario]]*20*Sueldos[[#This Row],[dias del año]]</f>
        <v>80240.370118721446</v>
      </c>
      <c r="U1079" s="1">
        <f>Sueldos[[#This Row],[3 meses de sueldo]]+Sueldos[[#This Row],[20 dias por año]]</f>
        <v>164508.15011872145</v>
      </c>
    </row>
    <row r="1080" spans="1:21" x14ac:dyDescent="0.3">
      <c r="A1080" t="s">
        <v>1825</v>
      </c>
      <c r="B1080" t="s">
        <v>898</v>
      </c>
      <c r="C1080" t="s">
        <v>86</v>
      </c>
      <c r="D1080" s="10">
        <v>40971</v>
      </c>
      <c r="E1080" t="s">
        <v>27</v>
      </c>
      <c r="F1080">
        <v>2</v>
      </c>
      <c r="G1080" s="1">
        <v>18971.100000000002</v>
      </c>
      <c r="H1080" s="1">
        <v>1138.2660000000001</v>
      </c>
      <c r="I1080" s="1">
        <v>948.55500000000018</v>
      </c>
      <c r="J1080" s="1">
        <v>2086.8210000000004</v>
      </c>
      <c r="K1080" s="1">
        <v>5501.6190000000006</v>
      </c>
      <c r="L1080" s="1">
        <v>7588.4400000000014</v>
      </c>
      <c r="M1080" s="1">
        <f>SUM(Sueldos[[#This Row],[Salario Base]:[Bono General]])</f>
        <v>36234.801000000007</v>
      </c>
      <c r="N1080" s="1">
        <f>SUMPRODUCT(Sueldos[[#This Row],[Salario Base]:[Bono General]]*Porcentajes[])</f>
        <v>1475.9515800000004</v>
      </c>
      <c r="O1080" s="1">
        <f>Sueldos[[#This Row],[Aumento Mexicano]]*2</f>
        <v>2951.9031600000008</v>
      </c>
      <c r="P1080" s="1">
        <f>IF(Sueldos[[#This Row],[Calificación]]&gt;=4,Sueldos[[#This Row],[Aumento Mexicano]]*2,0)</f>
        <v>0</v>
      </c>
      <c r="Q1080" s="1">
        <f>Sueldos[[#This Row],[Sueldo total]]*3</f>
        <v>108704.40300000002</v>
      </c>
      <c r="R1080" s="9">
        <f>(43102-Sueldos[[#This Row],[Fecha de Contratación]])/365</f>
        <v>5.838356164383562</v>
      </c>
      <c r="S1080" s="1">
        <f>Sueldos[[#This Row],[Sueldo total]]/30</f>
        <v>1207.8267000000003</v>
      </c>
      <c r="T1080" s="1">
        <f>Sueldos[[#This Row],[Salario diario]]*20*Sueldos[[#This Row],[dias del año]]</f>
        <v>141034.44918904113</v>
      </c>
      <c r="U1080" s="1">
        <f>Sueldos[[#This Row],[3 meses de sueldo]]+Sueldos[[#This Row],[20 dias por año]]</f>
        <v>249738.85218904115</v>
      </c>
    </row>
    <row r="1081" spans="1:21" x14ac:dyDescent="0.3">
      <c r="A1081" t="s">
        <v>708</v>
      </c>
      <c r="B1081" t="s">
        <v>898</v>
      </c>
      <c r="C1081" t="s">
        <v>79</v>
      </c>
      <c r="D1081" s="10">
        <v>42338</v>
      </c>
      <c r="E1081" t="s">
        <v>53</v>
      </c>
      <c r="F1081">
        <v>4</v>
      </c>
      <c r="G1081" s="1">
        <v>86244.400000000009</v>
      </c>
      <c r="H1081" s="1">
        <v>6037.1080000000011</v>
      </c>
      <c r="I1081" s="1">
        <v>6899.5520000000006</v>
      </c>
      <c r="J1081" s="1">
        <v>5174.6640000000007</v>
      </c>
      <c r="K1081" s="1">
        <v>31910.428000000004</v>
      </c>
      <c r="L1081" s="1">
        <v>28460.652000000006</v>
      </c>
      <c r="M1081" s="1">
        <f>SUM(Sueldos[[#This Row],[Salario Base]:[Bono General]])</f>
        <v>164726.80400000003</v>
      </c>
      <c r="N1081" s="1">
        <f>SUMPRODUCT(Sueldos[[#This Row],[Salario Base]:[Bono General]]*Porcentajes[])</f>
        <v>6433.8322400000015</v>
      </c>
      <c r="O1081" s="1">
        <f>Sueldos[[#This Row],[Aumento Mexicano]]*2</f>
        <v>12867.664480000003</v>
      </c>
      <c r="P1081" s="1">
        <f>IF(Sueldos[[#This Row],[Calificación]]&gt;=4,Sueldos[[#This Row],[Aumento Mexicano]]*2,0)</f>
        <v>12867.664480000003</v>
      </c>
      <c r="Q1081" s="1">
        <f>Sueldos[[#This Row],[Sueldo total]]*3</f>
        <v>494180.41200000013</v>
      </c>
      <c r="R1081" s="9">
        <f>(43102-Sueldos[[#This Row],[Fecha de Contratación]])/365</f>
        <v>2.0931506849315067</v>
      </c>
      <c r="S1081" s="1">
        <f>Sueldos[[#This Row],[Sueldo total]]/30</f>
        <v>5490.8934666666673</v>
      </c>
      <c r="T1081" s="1">
        <f>Sueldos[[#This Row],[Salario diario]]*20*Sueldos[[#This Row],[dias del año]]</f>
        <v>229865.34841278542</v>
      </c>
      <c r="U1081" s="1">
        <f>Sueldos[[#This Row],[3 meses de sueldo]]+Sueldos[[#This Row],[20 dias por año]]</f>
        <v>724045.76041278557</v>
      </c>
    </row>
    <row r="1082" spans="1:21" x14ac:dyDescent="0.3">
      <c r="A1082" t="s">
        <v>1826</v>
      </c>
      <c r="B1082" t="s">
        <v>909</v>
      </c>
      <c r="C1082" t="s">
        <v>180</v>
      </c>
      <c r="D1082" s="10">
        <v>41483</v>
      </c>
      <c r="E1082" t="s">
        <v>18</v>
      </c>
      <c r="F1082">
        <v>3</v>
      </c>
      <c r="G1082" s="1">
        <v>9053</v>
      </c>
      <c r="H1082" s="1">
        <v>452.65000000000003</v>
      </c>
      <c r="I1082" s="1">
        <v>452.65000000000003</v>
      </c>
      <c r="J1082" s="1">
        <v>543.17999999999995</v>
      </c>
      <c r="K1082" s="1">
        <v>2353.7800000000002</v>
      </c>
      <c r="L1082" s="1">
        <v>3440.14</v>
      </c>
      <c r="M1082" s="1">
        <f>SUM(Sueldos[[#This Row],[Salario Base]:[Bono General]])</f>
        <v>16295.4</v>
      </c>
      <c r="N1082" s="1">
        <f>SUMPRODUCT(Sueldos[[#This Row],[Salario Base]:[Bono General]]*Porcentajes[])</f>
        <v>655.43719999999996</v>
      </c>
      <c r="O1082" s="1">
        <f>Sueldos[[#This Row],[Aumento Mexicano]]*2</f>
        <v>1310.8743999999999</v>
      </c>
      <c r="P1082" s="1">
        <f>IF(Sueldos[[#This Row],[Calificación]]&gt;=4,Sueldos[[#This Row],[Aumento Mexicano]]*2,0)</f>
        <v>0</v>
      </c>
      <c r="Q1082" s="1">
        <f>Sueldos[[#This Row],[Sueldo total]]*3</f>
        <v>48886.2</v>
      </c>
      <c r="R1082" s="9">
        <f>(43102-Sueldos[[#This Row],[Fecha de Contratación]])/365</f>
        <v>4.4356164383561643</v>
      </c>
      <c r="S1082" s="1">
        <f>Sueldos[[#This Row],[Sueldo total]]/30</f>
        <v>543.17999999999995</v>
      </c>
      <c r="T1082" s="1">
        <f>Sueldos[[#This Row],[Salario diario]]*20*Sueldos[[#This Row],[dias del año]]</f>
        <v>48186.762739726022</v>
      </c>
      <c r="U1082" s="1">
        <f>Sueldos[[#This Row],[3 meses de sueldo]]+Sueldos[[#This Row],[20 dias por año]]</f>
        <v>97072.962739726019</v>
      </c>
    </row>
    <row r="1083" spans="1:21" x14ac:dyDescent="0.3">
      <c r="A1083" t="s">
        <v>1827</v>
      </c>
      <c r="B1083" t="s">
        <v>880</v>
      </c>
      <c r="C1083" t="s">
        <v>2</v>
      </c>
      <c r="D1083" s="10">
        <v>42290</v>
      </c>
      <c r="E1083" t="s">
        <v>18</v>
      </c>
      <c r="F1083">
        <v>5</v>
      </c>
      <c r="G1083" s="1">
        <v>17008.75</v>
      </c>
      <c r="H1083" s="1">
        <v>1700.875</v>
      </c>
      <c r="I1083" s="1">
        <v>2551.3125</v>
      </c>
      <c r="J1083" s="1">
        <v>2551.3125</v>
      </c>
      <c r="K1083" s="1">
        <v>6123.15</v>
      </c>
      <c r="L1083" s="1">
        <v>5272.7124999999996</v>
      </c>
      <c r="M1083" s="1">
        <f>SUM(Sueldos[[#This Row],[Salario Base]:[Bono General]])</f>
        <v>35208.112500000003</v>
      </c>
      <c r="N1083" s="1">
        <f>SUMPRODUCT(Sueldos[[#This Row],[Salario Base]:[Bono General]]*Porcentajes[])</f>
        <v>1394.7175000000002</v>
      </c>
      <c r="O1083" s="1">
        <f>Sueldos[[#This Row],[Aumento Mexicano]]*2</f>
        <v>2789.4350000000004</v>
      </c>
      <c r="P1083" s="1">
        <f>IF(Sueldos[[#This Row],[Calificación]]&gt;=4,Sueldos[[#This Row],[Aumento Mexicano]]*2,0)</f>
        <v>2789.4350000000004</v>
      </c>
      <c r="Q1083" s="1">
        <f>Sueldos[[#This Row],[Sueldo total]]*3</f>
        <v>105624.33750000001</v>
      </c>
      <c r="R1083" s="9">
        <f>(43102-Sueldos[[#This Row],[Fecha de Contratación]])/365</f>
        <v>2.2246575342465755</v>
      </c>
      <c r="S1083" s="1">
        <f>Sueldos[[#This Row],[Sueldo total]]/30</f>
        <v>1173.60375</v>
      </c>
      <c r="T1083" s="1">
        <f>Sueldos[[#This Row],[Salario diario]]*20*Sueldos[[#This Row],[dias del año]]</f>
        <v>52217.328493150693</v>
      </c>
      <c r="U1083" s="1">
        <f>Sueldos[[#This Row],[3 meses de sueldo]]+Sueldos[[#This Row],[20 dias por año]]</f>
        <v>157841.6659931507</v>
      </c>
    </row>
    <row r="1084" spans="1:21" x14ac:dyDescent="0.3">
      <c r="A1084" t="s">
        <v>1828</v>
      </c>
      <c r="B1084" t="s">
        <v>898</v>
      </c>
      <c r="C1084" t="s">
        <v>373</v>
      </c>
      <c r="D1084" s="10">
        <v>42549</v>
      </c>
      <c r="E1084" t="s">
        <v>115</v>
      </c>
      <c r="F1084">
        <v>4</v>
      </c>
      <c r="G1084" s="1">
        <v>62741.8</v>
      </c>
      <c r="H1084" s="1">
        <v>3137.09</v>
      </c>
      <c r="I1084" s="1">
        <v>1254.836</v>
      </c>
      <c r="J1084" s="1">
        <v>2509.672</v>
      </c>
      <c r="K1084" s="1">
        <v>23214.466</v>
      </c>
      <c r="L1084" s="1">
        <v>25096.720000000001</v>
      </c>
      <c r="M1084" s="1">
        <f>SUM(Sueldos[[#This Row],[Salario Base]:[Bono General]])</f>
        <v>117954.584</v>
      </c>
      <c r="N1084" s="1">
        <f>SUMPRODUCT(Sueldos[[#This Row],[Salario Base]:[Bono General]]*Porcentajes[])</f>
        <v>4699.3608199999999</v>
      </c>
      <c r="O1084" s="1">
        <f>Sueldos[[#This Row],[Aumento Mexicano]]*2</f>
        <v>9398.7216399999998</v>
      </c>
      <c r="P1084" s="1">
        <f>IF(Sueldos[[#This Row],[Calificación]]&gt;=4,Sueldos[[#This Row],[Aumento Mexicano]]*2,0)</f>
        <v>9398.7216399999998</v>
      </c>
      <c r="Q1084" s="1">
        <f>Sueldos[[#This Row],[Sueldo total]]*3</f>
        <v>353863.75199999998</v>
      </c>
      <c r="R1084" s="9">
        <f>(43102-Sueldos[[#This Row],[Fecha de Contratación]])/365</f>
        <v>1.515068493150685</v>
      </c>
      <c r="S1084" s="1">
        <f>Sueldos[[#This Row],[Sueldo total]]/30</f>
        <v>3931.8194666666668</v>
      </c>
      <c r="T1084" s="1">
        <f>Sueldos[[#This Row],[Salario diario]]*20*Sueldos[[#This Row],[dias del año]]</f>
        <v>119139.51589406395</v>
      </c>
      <c r="U1084" s="1">
        <f>Sueldos[[#This Row],[3 meses de sueldo]]+Sueldos[[#This Row],[20 dias por año]]</f>
        <v>473003.26789406396</v>
      </c>
    </row>
    <row r="1085" spans="1:21" x14ac:dyDescent="0.3">
      <c r="A1085" t="s">
        <v>1829</v>
      </c>
      <c r="B1085" t="s">
        <v>883</v>
      </c>
      <c r="C1085" t="s">
        <v>921</v>
      </c>
      <c r="D1085" s="10">
        <v>41076</v>
      </c>
      <c r="E1085" t="s">
        <v>15</v>
      </c>
      <c r="F1085">
        <v>2</v>
      </c>
      <c r="G1085" s="1">
        <v>18957.600000000002</v>
      </c>
      <c r="H1085" s="1">
        <v>1137.4560000000001</v>
      </c>
      <c r="I1085" s="1">
        <v>379.15200000000004</v>
      </c>
      <c r="J1085" s="1">
        <v>189.57600000000002</v>
      </c>
      <c r="K1085" s="1">
        <v>4928.9760000000006</v>
      </c>
      <c r="L1085" s="1">
        <v>7583.0400000000009</v>
      </c>
      <c r="M1085" s="1">
        <f>SUM(Sueldos[[#This Row],[Salario Base]:[Bono General]])</f>
        <v>33175.80000000001</v>
      </c>
      <c r="N1085" s="1">
        <f>SUMPRODUCT(Sueldos[[#This Row],[Salario Base]:[Bono General]]*Porcentajes[])</f>
        <v>1340.3023200000002</v>
      </c>
      <c r="O1085" s="1">
        <f>Sueldos[[#This Row],[Aumento Mexicano]]*2</f>
        <v>2680.6046400000005</v>
      </c>
      <c r="P1085" s="1">
        <f>IF(Sueldos[[#This Row],[Calificación]]&gt;=4,Sueldos[[#This Row],[Aumento Mexicano]]*2,0)</f>
        <v>0</v>
      </c>
      <c r="Q1085" s="1">
        <f>Sueldos[[#This Row],[Sueldo total]]*3</f>
        <v>99527.400000000023</v>
      </c>
      <c r="R1085" s="9">
        <f>(43102-Sueldos[[#This Row],[Fecha de Contratación]])/365</f>
        <v>5.5506849315068489</v>
      </c>
      <c r="S1085" s="1">
        <f>Sueldos[[#This Row],[Sueldo total]]/30</f>
        <v>1105.8600000000004</v>
      </c>
      <c r="T1085" s="1">
        <f>Sueldos[[#This Row],[Salario diario]]*20*Sueldos[[#This Row],[dias del año]]</f>
        <v>122765.60876712333</v>
      </c>
      <c r="U1085" s="1">
        <f>Sueldos[[#This Row],[3 meses de sueldo]]+Sueldos[[#This Row],[20 dias por año]]</f>
        <v>222293.00876712333</v>
      </c>
    </row>
    <row r="1086" spans="1:21" x14ac:dyDescent="0.3">
      <c r="A1086" t="s">
        <v>1830</v>
      </c>
      <c r="B1086" t="s">
        <v>898</v>
      </c>
      <c r="C1086" t="s">
        <v>144</v>
      </c>
      <c r="D1086" s="10">
        <v>42827</v>
      </c>
      <c r="E1086" t="s">
        <v>27</v>
      </c>
      <c r="F1086">
        <v>5</v>
      </c>
      <c r="G1086" s="1">
        <v>22807.5</v>
      </c>
      <c r="H1086" s="1">
        <v>1368.45</v>
      </c>
      <c r="I1086" s="1">
        <v>684.22500000000002</v>
      </c>
      <c r="J1086" s="1">
        <v>3421.125</v>
      </c>
      <c r="K1086" s="1">
        <v>7298.4000000000005</v>
      </c>
      <c r="L1086" s="1">
        <v>7754.55</v>
      </c>
      <c r="M1086" s="1">
        <f>SUM(Sueldos[[#This Row],[Salario Base]:[Bono General]])</f>
        <v>43334.25</v>
      </c>
      <c r="N1086" s="1">
        <f>SUMPRODUCT(Sueldos[[#This Row],[Salario Base]:[Bono General]]*Porcentajes[])</f>
        <v>1726.52775</v>
      </c>
      <c r="O1086" s="1">
        <f>Sueldos[[#This Row],[Aumento Mexicano]]*2</f>
        <v>3453.0554999999999</v>
      </c>
      <c r="P1086" s="1">
        <f>IF(Sueldos[[#This Row],[Calificación]]&gt;=4,Sueldos[[#This Row],[Aumento Mexicano]]*2,0)</f>
        <v>3453.0554999999999</v>
      </c>
      <c r="Q1086" s="1">
        <f>Sueldos[[#This Row],[Sueldo total]]*3</f>
        <v>130002.75</v>
      </c>
      <c r="R1086" s="9">
        <f>(43102-Sueldos[[#This Row],[Fecha de Contratación]])/365</f>
        <v>0.75342465753424659</v>
      </c>
      <c r="S1086" s="1">
        <f>Sueldos[[#This Row],[Sueldo total]]/30</f>
        <v>1444.4749999999999</v>
      </c>
      <c r="T1086" s="1">
        <f>Sueldos[[#This Row],[Salario diario]]*20*Sueldos[[#This Row],[dias del año]]</f>
        <v>21766.061643835616</v>
      </c>
      <c r="U1086" s="1">
        <f>Sueldos[[#This Row],[3 meses de sueldo]]+Sueldos[[#This Row],[20 dias por año]]</f>
        <v>151768.81164383562</v>
      </c>
    </row>
    <row r="1087" spans="1:21" x14ac:dyDescent="0.3">
      <c r="A1087" t="s">
        <v>1831</v>
      </c>
      <c r="B1087" t="s">
        <v>940</v>
      </c>
      <c r="C1087" t="s">
        <v>413</v>
      </c>
      <c r="D1087" s="10">
        <v>42580</v>
      </c>
      <c r="E1087" t="s">
        <v>27</v>
      </c>
      <c r="F1087">
        <v>2</v>
      </c>
      <c r="G1087" s="1">
        <v>19650.600000000002</v>
      </c>
      <c r="H1087" s="1">
        <v>1375.5420000000004</v>
      </c>
      <c r="I1087" s="1">
        <v>1375.5420000000004</v>
      </c>
      <c r="J1087" s="1">
        <v>2161.5660000000003</v>
      </c>
      <c r="K1087" s="1">
        <v>6484.6980000000012</v>
      </c>
      <c r="L1087" s="1">
        <v>6484.6980000000012</v>
      </c>
      <c r="M1087" s="1">
        <f>SUM(Sueldos[[#This Row],[Salario Base]:[Bono General]])</f>
        <v>37532.646000000008</v>
      </c>
      <c r="N1087" s="1">
        <f>SUMPRODUCT(Sueldos[[#This Row],[Salario Base]:[Bono General]]*Porcentajes[])</f>
        <v>1483.6203000000003</v>
      </c>
      <c r="O1087" s="1">
        <f>Sueldos[[#This Row],[Aumento Mexicano]]*2</f>
        <v>2967.2406000000005</v>
      </c>
      <c r="P1087" s="1">
        <f>IF(Sueldos[[#This Row],[Calificación]]&gt;=4,Sueldos[[#This Row],[Aumento Mexicano]]*2,0)</f>
        <v>0</v>
      </c>
      <c r="Q1087" s="1">
        <f>Sueldos[[#This Row],[Sueldo total]]*3</f>
        <v>112597.93800000002</v>
      </c>
      <c r="R1087" s="9">
        <f>(43102-Sueldos[[#This Row],[Fecha de Contratación]])/365</f>
        <v>1.4301369863013698</v>
      </c>
      <c r="S1087" s="1">
        <f>Sueldos[[#This Row],[Sueldo total]]/30</f>
        <v>1251.0882000000004</v>
      </c>
      <c r="T1087" s="1">
        <f>Sueldos[[#This Row],[Salario diario]]*20*Sueldos[[#This Row],[dias del año]]</f>
        <v>35784.550158904116</v>
      </c>
      <c r="U1087" s="1">
        <f>Sueldos[[#This Row],[3 meses de sueldo]]+Sueldos[[#This Row],[20 dias por año]]</f>
        <v>148382.48815890413</v>
      </c>
    </row>
    <row r="1088" spans="1:21" x14ac:dyDescent="0.3">
      <c r="A1088" t="s">
        <v>1585</v>
      </c>
      <c r="B1088" t="s">
        <v>880</v>
      </c>
      <c r="C1088" t="s">
        <v>312</v>
      </c>
      <c r="D1088" s="10">
        <v>41877</v>
      </c>
      <c r="E1088" t="s">
        <v>18</v>
      </c>
      <c r="F1088">
        <v>3</v>
      </c>
      <c r="G1088" s="1">
        <v>11764</v>
      </c>
      <c r="H1088" s="1">
        <v>588.20000000000005</v>
      </c>
      <c r="I1088" s="1">
        <v>1764.6</v>
      </c>
      <c r="J1088" s="1">
        <v>1058.76</v>
      </c>
      <c r="K1088" s="1">
        <v>3411.56</v>
      </c>
      <c r="L1088" s="1">
        <v>3646.84</v>
      </c>
      <c r="M1088" s="1">
        <f>SUM(Sueldos[[#This Row],[Salario Base]:[Bono General]])</f>
        <v>22233.960000000003</v>
      </c>
      <c r="N1088" s="1">
        <f>SUMPRODUCT(Sueldos[[#This Row],[Salario Base]:[Bono General]]*Porcentajes[])</f>
        <v>869.3596</v>
      </c>
      <c r="O1088" s="1">
        <f>Sueldos[[#This Row],[Aumento Mexicano]]*2</f>
        <v>1738.7192</v>
      </c>
      <c r="P1088" s="1">
        <f>IF(Sueldos[[#This Row],[Calificación]]&gt;=4,Sueldos[[#This Row],[Aumento Mexicano]]*2,0)</f>
        <v>0</v>
      </c>
      <c r="Q1088" s="1">
        <f>Sueldos[[#This Row],[Sueldo total]]*3</f>
        <v>66701.88</v>
      </c>
      <c r="R1088" s="9">
        <f>(43102-Sueldos[[#This Row],[Fecha de Contratación]])/365</f>
        <v>3.3561643835616439</v>
      </c>
      <c r="S1088" s="1">
        <f>Sueldos[[#This Row],[Sueldo total]]/30</f>
        <v>741.13200000000006</v>
      </c>
      <c r="T1088" s="1">
        <f>Sueldos[[#This Row],[Salario diario]]*20*Sueldos[[#This Row],[dias del año]]</f>
        <v>49747.216438356169</v>
      </c>
      <c r="U1088" s="1">
        <f>Sueldos[[#This Row],[3 meses de sueldo]]+Sueldos[[#This Row],[20 dias por año]]</f>
        <v>116449.09643835618</v>
      </c>
    </row>
    <row r="1089" spans="1:21" x14ac:dyDescent="0.3">
      <c r="A1089" t="s">
        <v>479</v>
      </c>
      <c r="B1089" t="s">
        <v>898</v>
      </c>
      <c r="C1089" t="s">
        <v>98</v>
      </c>
      <c r="D1089" s="10">
        <v>42901</v>
      </c>
      <c r="E1089" t="s">
        <v>18</v>
      </c>
      <c r="F1089">
        <v>4</v>
      </c>
      <c r="G1089" s="1">
        <v>11871.2</v>
      </c>
      <c r="H1089" s="1">
        <v>830.98400000000015</v>
      </c>
      <c r="I1089" s="1">
        <v>356.13600000000002</v>
      </c>
      <c r="J1089" s="1">
        <v>356.13600000000002</v>
      </c>
      <c r="K1089" s="1">
        <v>3917.4960000000005</v>
      </c>
      <c r="L1089" s="1">
        <v>3086.5120000000002</v>
      </c>
      <c r="M1089" s="1">
        <f>SUM(Sueldos[[#This Row],[Salario Base]:[Bono General]])</f>
        <v>20418.464</v>
      </c>
      <c r="N1089" s="1">
        <f>SUMPRODUCT(Sueldos[[#This Row],[Salario Base]:[Bono General]]*Porcentajes[])</f>
        <v>771.62800000000016</v>
      </c>
      <c r="O1089" s="1">
        <f>Sueldos[[#This Row],[Aumento Mexicano]]*2</f>
        <v>1543.2560000000003</v>
      </c>
      <c r="P1089" s="1">
        <f>IF(Sueldos[[#This Row],[Calificación]]&gt;=4,Sueldos[[#This Row],[Aumento Mexicano]]*2,0)</f>
        <v>1543.2560000000003</v>
      </c>
      <c r="Q1089" s="1">
        <f>Sueldos[[#This Row],[Sueldo total]]*3</f>
        <v>61255.392</v>
      </c>
      <c r="R1089" s="9">
        <f>(43102-Sueldos[[#This Row],[Fecha de Contratación]])/365</f>
        <v>0.55068493150684927</v>
      </c>
      <c r="S1089" s="1">
        <f>Sueldos[[#This Row],[Sueldo total]]/30</f>
        <v>680.61546666666663</v>
      </c>
      <c r="T1089" s="1">
        <f>Sueldos[[#This Row],[Salario diario]]*20*Sueldos[[#This Row],[dias del año]]</f>
        <v>7496.0936328767111</v>
      </c>
      <c r="U1089" s="1">
        <f>Sueldos[[#This Row],[3 meses de sueldo]]+Sueldos[[#This Row],[20 dias por año]]</f>
        <v>68751.485632876705</v>
      </c>
    </row>
    <row r="1090" spans="1:21" x14ac:dyDescent="0.3">
      <c r="A1090" t="s">
        <v>1832</v>
      </c>
      <c r="B1090" t="s">
        <v>898</v>
      </c>
      <c r="C1090" t="s">
        <v>225</v>
      </c>
      <c r="D1090" s="10">
        <v>43014</v>
      </c>
      <c r="E1090" t="s">
        <v>27</v>
      </c>
      <c r="F1090">
        <v>3</v>
      </c>
      <c r="G1090" s="1">
        <v>16886</v>
      </c>
      <c r="H1090" s="1">
        <v>1013.16</v>
      </c>
      <c r="I1090" s="1">
        <v>675.44</v>
      </c>
      <c r="J1090" s="1">
        <v>1519.74</v>
      </c>
      <c r="K1090" s="1">
        <v>4559.22</v>
      </c>
      <c r="L1090" s="1">
        <v>5910.0999999999995</v>
      </c>
      <c r="M1090" s="1">
        <f>SUM(Sueldos[[#This Row],[Salario Base]:[Bono General]])</f>
        <v>30563.66</v>
      </c>
      <c r="N1090" s="1">
        <f>SUMPRODUCT(Sueldos[[#This Row],[Salario Base]:[Bono General]]*Porcentajes[])</f>
        <v>1220.8578</v>
      </c>
      <c r="O1090" s="1">
        <f>Sueldos[[#This Row],[Aumento Mexicano]]*2</f>
        <v>2441.7156</v>
      </c>
      <c r="P1090" s="1">
        <f>IF(Sueldos[[#This Row],[Calificación]]&gt;=4,Sueldos[[#This Row],[Aumento Mexicano]]*2,0)</f>
        <v>0</v>
      </c>
      <c r="Q1090" s="1">
        <f>Sueldos[[#This Row],[Sueldo total]]*3</f>
        <v>91690.98</v>
      </c>
      <c r="R1090" s="9">
        <f>(43102-Sueldos[[#This Row],[Fecha de Contratación]])/365</f>
        <v>0.24109589041095891</v>
      </c>
      <c r="S1090" s="1">
        <f>Sueldos[[#This Row],[Sueldo total]]/30</f>
        <v>1018.7886666666667</v>
      </c>
      <c r="T1090" s="1">
        <f>Sueldos[[#This Row],[Salario diario]]*20*Sueldos[[#This Row],[dias del año]]</f>
        <v>4912.5152146118726</v>
      </c>
      <c r="U1090" s="1">
        <f>Sueldos[[#This Row],[3 meses de sueldo]]+Sueldos[[#This Row],[20 dias por año]]</f>
        <v>96603.495214611874</v>
      </c>
    </row>
    <row r="1091" spans="1:21" x14ac:dyDescent="0.3">
      <c r="A1091" t="s">
        <v>1833</v>
      </c>
      <c r="B1091" t="s">
        <v>883</v>
      </c>
      <c r="C1091" t="s">
        <v>168</v>
      </c>
      <c r="D1091" s="10">
        <v>42643</v>
      </c>
      <c r="E1091" t="s">
        <v>15</v>
      </c>
      <c r="F1091">
        <v>2</v>
      </c>
      <c r="G1091" s="1">
        <v>24063.3</v>
      </c>
      <c r="H1091" s="1">
        <v>2165.6969999999997</v>
      </c>
      <c r="I1091" s="1">
        <v>3128.2289999999998</v>
      </c>
      <c r="J1091" s="1">
        <v>2165.6969999999997</v>
      </c>
      <c r="K1091" s="1">
        <v>7940.8890000000001</v>
      </c>
      <c r="L1091" s="1">
        <v>8181.5219999999999</v>
      </c>
      <c r="M1091" s="1">
        <f>SUM(Sueldos[[#This Row],[Salario Base]:[Bono General]])</f>
        <v>47645.333999999995</v>
      </c>
      <c r="N1091" s="1">
        <f>SUMPRODUCT(Sueldos[[#This Row],[Salario Base]:[Bono General]]*Porcentajes[])</f>
        <v>1896.18804</v>
      </c>
      <c r="O1091" s="1">
        <f>Sueldos[[#This Row],[Aumento Mexicano]]*2</f>
        <v>3792.37608</v>
      </c>
      <c r="P1091" s="1">
        <f>IF(Sueldos[[#This Row],[Calificación]]&gt;=4,Sueldos[[#This Row],[Aumento Mexicano]]*2,0)</f>
        <v>0</v>
      </c>
      <c r="Q1091" s="1">
        <f>Sueldos[[#This Row],[Sueldo total]]*3</f>
        <v>142936.00199999998</v>
      </c>
      <c r="R1091" s="9">
        <f>(43102-Sueldos[[#This Row],[Fecha de Contratación]])/365</f>
        <v>1.2575342465753425</v>
      </c>
      <c r="S1091" s="1">
        <f>Sueldos[[#This Row],[Sueldo total]]/30</f>
        <v>1588.1777999999999</v>
      </c>
      <c r="T1091" s="1">
        <f>Sueldos[[#This Row],[Salario diario]]*20*Sueldos[[#This Row],[dias del año]]</f>
        <v>39943.759463013695</v>
      </c>
      <c r="U1091" s="1">
        <f>Sueldos[[#This Row],[3 meses de sueldo]]+Sueldos[[#This Row],[20 dias por año]]</f>
        <v>182879.76146301368</v>
      </c>
    </row>
    <row r="1092" spans="1:21" x14ac:dyDescent="0.3">
      <c r="A1092" t="s">
        <v>1834</v>
      </c>
      <c r="B1092" t="s">
        <v>898</v>
      </c>
      <c r="C1092" t="s">
        <v>440</v>
      </c>
      <c r="D1092" s="10">
        <v>43025</v>
      </c>
      <c r="E1092" t="s">
        <v>18</v>
      </c>
      <c r="F1092">
        <v>2</v>
      </c>
      <c r="G1092" s="1">
        <v>13320</v>
      </c>
      <c r="H1092" s="1">
        <v>1198.8</v>
      </c>
      <c r="I1092" s="1">
        <v>1998</v>
      </c>
      <c r="J1092" s="1">
        <v>1864.8000000000002</v>
      </c>
      <c r="K1092" s="1">
        <v>4662</v>
      </c>
      <c r="L1092" s="1">
        <v>4395.6000000000004</v>
      </c>
      <c r="M1092" s="1">
        <f>SUM(Sueldos[[#This Row],[Salario Base]:[Bono General]])</f>
        <v>27439.199999999997</v>
      </c>
      <c r="N1092" s="1">
        <f>SUMPRODUCT(Sueldos[[#This Row],[Salario Base]:[Bono General]]*Porcentajes[])</f>
        <v>1092.24</v>
      </c>
      <c r="O1092" s="1">
        <f>Sueldos[[#This Row],[Aumento Mexicano]]*2</f>
        <v>2184.48</v>
      </c>
      <c r="P1092" s="1">
        <f>IF(Sueldos[[#This Row],[Calificación]]&gt;=4,Sueldos[[#This Row],[Aumento Mexicano]]*2,0)</f>
        <v>0</v>
      </c>
      <c r="Q1092" s="1">
        <f>Sueldos[[#This Row],[Sueldo total]]*3</f>
        <v>82317.599999999991</v>
      </c>
      <c r="R1092" s="9">
        <f>(43102-Sueldos[[#This Row],[Fecha de Contratación]])/365</f>
        <v>0.21095890410958903</v>
      </c>
      <c r="S1092" s="1">
        <f>Sueldos[[#This Row],[Sueldo total]]/30</f>
        <v>914.63999999999987</v>
      </c>
      <c r="T1092" s="1">
        <f>Sueldos[[#This Row],[Salario diario]]*20*Sueldos[[#This Row],[dias del año]]</f>
        <v>3859.0290410958892</v>
      </c>
      <c r="U1092" s="1">
        <f>Sueldos[[#This Row],[3 meses de sueldo]]+Sueldos[[#This Row],[20 dias por año]]</f>
        <v>86176.629041095875</v>
      </c>
    </row>
    <row r="1093" spans="1:21" x14ac:dyDescent="0.3">
      <c r="A1093" t="s">
        <v>1545</v>
      </c>
      <c r="B1093" t="s">
        <v>880</v>
      </c>
      <c r="C1093" t="s">
        <v>67</v>
      </c>
      <c r="D1093" s="10">
        <v>41482</v>
      </c>
      <c r="E1093" t="s">
        <v>50</v>
      </c>
      <c r="F1093">
        <v>4</v>
      </c>
      <c r="G1093" s="1">
        <v>33385</v>
      </c>
      <c r="H1093" s="1">
        <v>3338.5</v>
      </c>
      <c r="I1093" s="1">
        <v>4340.05</v>
      </c>
      <c r="J1093" s="1">
        <v>333.85</v>
      </c>
      <c r="K1093" s="1">
        <v>9347.8000000000011</v>
      </c>
      <c r="L1093" s="1">
        <v>13020.15</v>
      </c>
      <c r="M1093" s="1">
        <f>SUM(Sueldos[[#This Row],[Salario Base]:[Bono General]])</f>
        <v>63765.350000000006</v>
      </c>
      <c r="N1093" s="1">
        <f>SUMPRODUCT(Sueldos[[#This Row],[Salario Base]:[Bono General]]*Porcentajes[])</f>
        <v>2583.9990000000003</v>
      </c>
      <c r="O1093" s="1">
        <f>Sueldos[[#This Row],[Aumento Mexicano]]*2</f>
        <v>5167.9980000000005</v>
      </c>
      <c r="P1093" s="1">
        <f>IF(Sueldos[[#This Row],[Calificación]]&gt;=4,Sueldos[[#This Row],[Aumento Mexicano]]*2,0)</f>
        <v>5167.9980000000005</v>
      </c>
      <c r="Q1093" s="1">
        <f>Sueldos[[#This Row],[Sueldo total]]*3</f>
        <v>191296.05000000002</v>
      </c>
      <c r="R1093" s="9">
        <f>(43102-Sueldos[[#This Row],[Fecha de Contratación]])/365</f>
        <v>4.4383561643835616</v>
      </c>
      <c r="S1093" s="1">
        <f>Sueldos[[#This Row],[Sueldo total]]/30</f>
        <v>2125.5116666666668</v>
      </c>
      <c r="T1093" s="1">
        <f>Sueldos[[#This Row],[Salario diario]]*20*Sueldos[[#This Row],[dias del año]]</f>
        <v>188675.55616438357</v>
      </c>
      <c r="U1093" s="1">
        <f>Sueldos[[#This Row],[3 meses de sueldo]]+Sueldos[[#This Row],[20 dias por año]]</f>
        <v>379971.60616438359</v>
      </c>
    </row>
    <row r="1094" spans="1:21" x14ac:dyDescent="0.3">
      <c r="A1094" t="s">
        <v>1835</v>
      </c>
      <c r="B1094" t="s">
        <v>898</v>
      </c>
      <c r="C1094" t="s">
        <v>24</v>
      </c>
      <c r="D1094" s="10">
        <v>41547</v>
      </c>
      <c r="E1094" t="s">
        <v>18</v>
      </c>
      <c r="F1094">
        <v>3</v>
      </c>
      <c r="G1094" s="1">
        <v>10893</v>
      </c>
      <c r="H1094" s="1">
        <v>980.37</v>
      </c>
      <c r="I1094" s="1">
        <v>762.5100000000001</v>
      </c>
      <c r="J1094" s="1">
        <v>980.37</v>
      </c>
      <c r="K1094" s="1">
        <v>4357.2</v>
      </c>
      <c r="L1094" s="1">
        <v>2723.25</v>
      </c>
      <c r="M1094" s="1">
        <f>SUM(Sueldos[[#This Row],[Salario Base]:[Bono General]])</f>
        <v>20696.7</v>
      </c>
      <c r="N1094" s="1">
        <f>SUMPRODUCT(Sueldos[[#This Row],[Salario Base]:[Bono General]]*Porcentajes[])</f>
        <v>786.47460000000001</v>
      </c>
      <c r="O1094" s="1">
        <f>Sueldos[[#This Row],[Aumento Mexicano]]*2</f>
        <v>1572.9492</v>
      </c>
      <c r="P1094" s="1">
        <f>IF(Sueldos[[#This Row],[Calificación]]&gt;=4,Sueldos[[#This Row],[Aumento Mexicano]]*2,0)</f>
        <v>0</v>
      </c>
      <c r="Q1094" s="1">
        <f>Sueldos[[#This Row],[Sueldo total]]*3</f>
        <v>62090.100000000006</v>
      </c>
      <c r="R1094" s="9">
        <f>(43102-Sueldos[[#This Row],[Fecha de Contratación]])/365</f>
        <v>4.2602739726027394</v>
      </c>
      <c r="S1094" s="1">
        <f>Sueldos[[#This Row],[Sueldo total]]/30</f>
        <v>689.89</v>
      </c>
      <c r="T1094" s="1">
        <f>Sueldos[[#This Row],[Salario diario]]*20*Sueldos[[#This Row],[dias del año]]</f>
        <v>58782.408219178076</v>
      </c>
      <c r="U1094" s="1">
        <f>Sueldos[[#This Row],[3 meses de sueldo]]+Sueldos[[#This Row],[20 dias por año]]</f>
        <v>120872.50821917808</v>
      </c>
    </row>
    <row r="1095" spans="1:21" x14ac:dyDescent="0.3">
      <c r="A1095" t="s">
        <v>1836</v>
      </c>
      <c r="B1095" t="s">
        <v>883</v>
      </c>
      <c r="C1095" t="s">
        <v>373</v>
      </c>
      <c r="D1095" s="10">
        <v>40509</v>
      </c>
      <c r="E1095" t="s">
        <v>27</v>
      </c>
      <c r="F1095">
        <v>4</v>
      </c>
      <c r="G1095" s="1">
        <v>18489.900000000001</v>
      </c>
      <c r="H1095" s="1">
        <v>1109.394</v>
      </c>
      <c r="I1095" s="1">
        <v>2403.6870000000004</v>
      </c>
      <c r="J1095" s="1">
        <v>1848.9900000000002</v>
      </c>
      <c r="K1095" s="1">
        <v>6841.2630000000008</v>
      </c>
      <c r="L1095" s="1">
        <v>4622.4750000000004</v>
      </c>
      <c r="M1095" s="1">
        <f>SUM(Sueldos[[#This Row],[Salario Base]:[Bono General]])</f>
        <v>35315.709000000003</v>
      </c>
      <c r="N1095" s="1">
        <f>SUMPRODUCT(Sueldos[[#This Row],[Salario Base]:[Bono General]]*Porcentajes[])</f>
        <v>1338.66876</v>
      </c>
      <c r="O1095" s="1">
        <f>Sueldos[[#This Row],[Aumento Mexicano]]*2</f>
        <v>2677.33752</v>
      </c>
      <c r="P1095" s="1">
        <f>IF(Sueldos[[#This Row],[Calificación]]&gt;=4,Sueldos[[#This Row],[Aumento Mexicano]]*2,0)</f>
        <v>2677.33752</v>
      </c>
      <c r="Q1095" s="1">
        <f>Sueldos[[#This Row],[Sueldo total]]*3</f>
        <v>105947.12700000001</v>
      </c>
      <c r="R1095" s="9">
        <f>(43102-Sueldos[[#This Row],[Fecha de Contratación]])/365</f>
        <v>7.1041095890410961</v>
      </c>
      <c r="S1095" s="1">
        <f>Sueldos[[#This Row],[Sueldo total]]/30</f>
        <v>1177.1903</v>
      </c>
      <c r="T1095" s="1">
        <f>Sueldos[[#This Row],[Salario diario]]*20*Sueldos[[#This Row],[dias del año]]</f>
        <v>167257.77796712329</v>
      </c>
      <c r="U1095" s="1">
        <f>Sueldos[[#This Row],[3 meses de sueldo]]+Sueldos[[#This Row],[20 dias por año]]</f>
        <v>273204.90496712329</v>
      </c>
    </row>
    <row r="1096" spans="1:21" x14ac:dyDescent="0.3">
      <c r="A1096" t="s">
        <v>1837</v>
      </c>
      <c r="B1096" t="s">
        <v>898</v>
      </c>
      <c r="C1096" t="s">
        <v>173</v>
      </c>
      <c r="D1096" s="10">
        <v>41247</v>
      </c>
      <c r="E1096" t="s">
        <v>27</v>
      </c>
      <c r="F1096">
        <v>1</v>
      </c>
      <c r="G1096" s="1">
        <v>13856.25</v>
      </c>
      <c r="H1096" s="1">
        <v>831.375</v>
      </c>
      <c r="I1096" s="1">
        <v>1524.1875</v>
      </c>
      <c r="J1096" s="1">
        <v>969.93750000000011</v>
      </c>
      <c r="K1096" s="1">
        <v>4295.4375</v>
      </c>
      <c r="L1096" s="1">
        <v>5542.5</v>
      </c>
      <c r="M1096" s="1">
        <f>SUM(Sueldos[[#This Row],[Salario Base]:[Bono General]])</f>
        <v>27019.6875</v>
      </c>
      <c r="N1096" s="1">
        <f>SUMPRODUCT(Sueldos[[#This Row],[Salario Base]:[Bono General]]*Porcentajes[])</f>
        <v>1091.8724999999999</v>
      </c>
      <c r="O1096" s="1">
        <f>Sueldos[[#This Row],[Aumento Mexicano]]*2</f>
        <v>2183.7449999999999</v>
      </c>
      <c r="P1096" s="1">
        <f>IF(Sueldos[[#This Row],[Calificación]]&gt;=4,Sueldos[[#This Row],[Aumento Mexicano]]*2,0)</f>
        <v>0</v>
      </c>
      <c r="Q1096" s="1">
        <f>Sueldos[[#This Row],[Sueldo total]]*3</f>
        <v>81059.0625</v>
      </c>
      <c r="R1096" s="9">
        <f>(43102-Sueldos[[#This Row],[Fecha de Contratación]])/365</f>
        <v>5.0821917808219181</v>
      </c>
      <c r="S1096" s="1">
        <f>Sueldos[[#This Row],[Sueldo total]]/30</f>
        <v>900.65625</v>
      </c>
      <c r="T1096" s="1">
        <f>Sueldos[[#This Row],[Salario diario]]*20*Sueldos[[#This Row],[dias del año]]</f>
        <v>91546.155821917811</v>
      </c>
      <c r="U1096" s="1">
        <f>Sueldos[[#This Row],[3 meses de sueldo]]+Sueldos[[#This Row],[20 dias por año]]</f>
        <v>172605.21832191781</v>
      </c>
    </row>
    <row r="1097" spans="1:21" x14ac:dyDescent="0.3">
      <c r="A1097" t="s">
        <v>1838</v>
      </c>
      <c r="B1097" t="s">
        <v>926</v>
      </c>
      <c r="C1097" t="s">
        <v>32</v>
      </c>
      <c r="D1097" s="10">
        <v>42680</v>
      </c>
      <c r="E1097" t="s">
        <v>18</v>
      </c>
      <c r="F1097">
        <v>4</v>
      </c>
      <c r="G1097" s="1">
        <v>10847.1</v>
      </c>
      <c r="H1097" s="1">
        <v>650.82600000000002</v>
      </c>
      <c r="I1097" s="1">
        <v>1193.181</v>
      </c>
      <c r="J1097" s="1">
        <v>976.23900000000003</v>
      </c>
      <c r="K1097" s="1">
        <v>3145.6590000000001</v>
      </c>
      <c r="L1097" s="1">
        <v>4013.4270000000001</v>
      </c>
      <c r="M1097" s="1">
        <f>SUM(Sueldos[[#This Row],[Salario Base]:[Bono General]])</f>
        <v>20826.432000000001</v>
      </c>
      <c r="N1097" s="1">
        <f>SUMPRODUCT(Sueldos[[#This Row],[Salario Base]:[Bono General]]*Porcentajes[])</f>
        <v>836.31141000000002</v>
      </c>
      <c r="O1097" s="1">
        <f>Sueldos[[#This Row],[Aumento Mexicano]]*2</f>
        <v>1672.62282</v>
      </c>
      <c r="P1097" s="1">
        <f>IF(Sueldos[[#This Row],[Calificación]]&gt;=4,Sueldos[[#This Row],[Aumento Mexicano]]*2,0)</f>
        <v>1672.62282</v>
      </c>
      <c r="Q1097" s="1">
        <f>Sueldos[[#This Row],[Sueldo total]]*3</f>
        <v>62479.296000000002</v>
      </c>
      <c r="R1097" s="9">
        <f>(43102-Sueldos[[#This Row],[Fecha de Contratación]])/365</f>
        <v>1.1561643835616437</v>
      </c>
      <c r="S1097" s="1">
        <f>Sueldos[[#This Row],[Sueldo total]]/30</f>
        <v>694.21440000000007</v>
      </c>
      <c r="T1097" s="1">
        <f>Sueldos[[#This Row],[Salario diario]]*20*Sueldos[[#This Row],[dias del año]]</f>
        <v>16052.519276712328</v>
      </c>
      <c r="U1097" s="1">
        <f>Sueldos[[#This Row],[3 meses de sueldo]]+Sueldos[[#This Row],[20 dias por año]]</f>
        <v>78531.815276712325</v>
      </c>
    </row>
    <row r="1098" spans="1:21" x14ac:dyDescent="0.3">
      <c r="A1098" t="s">
        <v>1839</v>
      </c>
      <c r="B1098" t="s">
        <v>898</v>
      </c>
      <c r="C1098" t="s">
        <v>121</v>
      </c>
      <c r="D1098" s="10">
        <v>41160</v>
      </c>
      <c r="E1098" t="s">
        <v>18</v>
      </c>
      <c r="F1098">
        <v>4</v>
      </c>
      <c r="G1098" s="1">
        <v>13570.7</v>
      </c>
      <c r="H1098" s="1">
        <v>949.94900000000018</v>
      </c>
      <c r="I1098" s="1">
        <v>1221.3630000000001</v>
      </c>
      <c r="J1098" s="1">
        <v>1764.1910000000003</v>
      </c>
      <c r="K1098" s="1">
        <v>4885.4520000000002</v>
      </c>
      <c r="L1098" s="1">
        <v>5156.866</v>
      </c>
      <c r="M1098" s="1">
        <f>SUM(Sueldos[[#This Row],[Salario Base]:[Bono General]])</f>
        <v>27548.521000000001</v>
      </c>
      <c r="N1098" s="1">
        <f>SUMPRODUCT(Sueldos[[#This Row],[Salario Base]:[Bono General]]*Porcentajes[])</f>
        <v>1108.7261900000001</v>
      </c>
      <c r="O1098" s="1">
        <f>Sueldos[[#This Row],[Aumento Mexicano]]*2</f>
        <v>2217.4523800000002</v>
      </c>
      <c r="P1098" s="1">
        <f>IF(Sueldos[[#This Row],[Calificación]]&gt;=4,Sueldos[[#This Row],[Aumento Mexicano]]*2,0)</f>
        <v>2217.4523800000002</v>
      </c>
      <c r="Q1098" s="1">
        <f>Sueldos[[#This Row],[Sueldo total]]*3</f>
        <v>82645.562999999995</v>
      </c>
      <c r="R1098" s="9">
        <f>(43102-Sueldos[[#This Row],[Fecha de Contratación]])/365</f>
        <v>5.3205479452054796</v>
      </c>
      <c r="S1098" s="1">
        <f>Sueldos[[#This Row],[Sueldo total]]/30</f>
        <v>918.28403333333335</v>
      </c>
      <c r="T1098" s="1">
        <f>Sueldos[[#This Row],[Salario diario]]*20*Sueldos[[#This Row],[dias del año]]</f>
        <v>97715.484533333336</v>
      </c>
      <c r="U1098" s="1">
        <f>Sueldos[[#This Row],[3 meses de sueldo]]+Sueldos[[#This Row],[20 dias por año]]</f>
        <v>180361.04753333333</v>
      </c>
    </row>
    <row r="1099" spans="1:21" x14ac:dyDescent="0.3">
      <c r="A1099" t="s">
        <v>1840</v>
      </c>
      <c r="B1099" t="s">
        <v>880</v>
      </c>
      <c r="C1099" t="s">
        <v>34</v>
      </c>
      <c r="D1099" s="10">
        <v>40581</v>
      </c>
      <c r="E1099" t="s">
        <v>50</v>
      </c>
      <c r="F1099">
        <v>4</v>
      </c>
      <c r="G1099" s="1">
        <v>51621.9</v>
      </c>
      <c r="H1099" s="1">
        <v>4129.7520000000004</v>
      </c>
      <c r="I1099" s="1">
        <v>2064.8760000000002</v>
      </c>
      <c r="J1099" s="1">
        <v>7743.2849999999999</v>
      </c>
      <c r="K1099" s="1">
        <v>14970.350999999999</v>
      </c>
      <c r="L1099" s="1">
        <v>16519.008000000002</v>
      </c>
      <c r="M1099" s="1">
        <f>SUM(Sueldos[[#This Row],[Salario Base]:[Bono General]])</f>
        <v>97049.172000000006</v>
      </c>
      <c r="N1099" s="1">
        <f>SUMPRODUCT(Sueldos[[#This Row],[Salario Base]:[Bono General]]*Porcentajes[])</f>
        <v>3871.6424999999999</v>
      </c>
      <c r="O1099" s="1">
        <f>Sueldos[[#This Row],[Aumento Mexicano]]*2</f>
        <v>7743.2849999999999</v>
      </c>
      <c r="P1099" s="1">
        <f>IF(Sueldos[[#This Row],[Calificación]]&gt;=4,Sueldos[[#This Row],[Aumento Mexicano]]*2,0)</f>
        <v>7743.2849999999999</v>
      </c>
      <c r="Q1099" s="1">
        <f>Sueldos[[#This Row],[Sueldo total]]*3</f>
        <v>291147.516</v>
      </c>
      <c r="R1099" s="9">
        <f>(43102-Sueldos[[#This Row],[Fecha de Contratación]])/365</f>
        <v>6.9068493150684933</v>
      </c>
      <c r="S1099" s="1">
        <f>Sueldos[[#This Row],[Sueldo total]]/30</f>
        <v>3234.9724000000001</v>
      </c>
      <c r="T1099" s="1">
        <f>Sueldos[[#This Row],[Salario diario]]*20*Sueldos[[#This Row],[dias del año]]</f>
        <v>446869.33810410963</v>
      </c>
      <c r="U1099" s="1">
        <f>Sueldos[[#This Row],[3 meses de sueldo]]+Sueldos[[#This Row],[20 dias por año]]</f>
        <v>738016.85410410957</v>
      </c>
    </row>
    <row r="1100" spans="1:21" x14ac:dyDescent="0.3">
      <c r="A1100" t="s">
        <v>1841</v>
      </c>
      <c r="B1100" t="s">
        <v>940</v>
      </c>
      <c r="C1100" t="s">
        <v>921</v>
      </c>
      <c r="D1100" s="10">
        <v>43035</v>
      </c>
      <c r="E1100" t="s">
        <v>18</v>
      </c>
      <c r="F1100">
        <v>4</v>
      </c>
      <c r="G1100" s="1">
        <v>8812.1</v>
      </c>
      <c r="H1100" s="1">
        <v>616.84700000000009</v>
      </c>
      <c r="I1100" s="1">
        <v>1145.5730000000001</v>
      </c>
      <c r="J1100" s="1">
        <v>264.363</v>
      </c>
      <c r="K1100" s="1">
        <v>2379.2670000000003</v>
      </c>
      <c r="L1100" s="1">
        <v>2643.63</v>
      </c>
      <c r="M1100" s="1">
        <f>SUM(Sueldos[[#This Row],[Salario Base]:[Bono General]])</f>
        <v>15861.779999999999</v>
      </c>
      <c r="N1100" s="1">
        <f>SUMPRODUCT(Sueldos[[#This Row],[Salario Base]:[Bono General]]*Porcentajes[])</f>
        <v>616.84700000000009</v>
      </c>
      <c r="O1100" s="1">
        <f>Sueldos[[#This Row],[Aumento Mexicano]]*2</f>
        <v>1233.6940000000002</v>
      </c>
      <c r="P1100" s="1">
        <f>IF(Sueldos[[#This Row],[Calificación]]&gt;=4,Sueldos[[#This Row],[Aumento Mexicano]]*2,0)</f>
        <v>1233.6940000000002</v>
      </c>
      <c r="Q1100" s="1">
        <f>Sueldos[[#This Row],[Sueldo total]]*3</f>
        <v>47585.34</v>
      </c>
      <c r="R1100" s="9">
        <f>(43102-Sueldos[[#This Row],[Fecha de Contratación]])/365</f>
        <v>0.18356164383561643</v>
      </c>
      <c r="S1100" s="1">
        <f>Sueldos[[#This Row],[Sueldo total]]/30</f>
        <v>528.726</v>
      </c>
      <c r="T1100" s="1">
        <f>Sueldos[[#This Row],[Salario diario]]*20*Sueldos[[#This Row],[dias del año]]</f>
        <v>1941.0762739726028</v>
      </c>
      <c r="U1100" s="1">
        <f>Sueldos[[#This Row],[3 meses de sueldo]]+Sueldos[[#This Row],[20 dias por año]]</f>
        <v>49526.416273972602</v>
      </c>
    </row>
    <row r="1101" spans="1:21" x14ac:dyDescent="0.3">
      <c r="A1101" t="s">
        <v>319</v>
      </c>
      <c r="B1101" t="s">
        <v>926</v>
      </c>
      <c r="C1101" t="s">
        <v>140</v>
      </c>
      <c r="D1101" s="10">
        <v>41403</v>
      </c>
      <c r="E1101" t="s">
        <v>115</v>
      </c>
      <c r="F1101">
        <v>4</v>
      </c>
      <c r="G1101" s="1">
        <v>49833.3</v>
      </c>
      <c r="H1101" s="1">
        <v>2491.6650000000004</v>
      </c>
      <c r="I1101" s="1">
        <v>498.33300000000003</v>
      </c>
      <c r="J1101" s="1">
        <v>2491.6650000000004</v>
      </c>
      <c r="K1101" s="1">
        <v>17441.654999999999</v>
      </c>
      <c r="L1101" s="1">
        <v>13953.324000000002</v>
      </c>
      <c r="M1101" s="1">
        <f>SUM(Sueldos[[#This Row],[Salario Base]:[Bono General]])</f>
        <v>86709.94200000001</v>
      </c>
      <c r="N1101" s="1">
        <f>SUMPRODUCT(Sueldos[[#This Row],[Salario Base]:[Bono General]]*Porcentajes[])</f>
        <v>3288.9978000000001</v>
      </c>
      <c r="O1101" s="1">
        <f>Sueldos[[#This Row],[Aumento Mexicano]]*2</f>
        <v>6577.9956000000002</v>
      </c>
      <c r="P1101" s="1">
        <f>IF(Sueldos[[#This Row],[Calificación]]&gt;=4,Sueldos[[#This Row],[Aumento Mexicano]]*2,0)</f>
        <v>6577.9956000000002</v>
      </c>
      <c r="Q1101" s="1">
        <f>Sueldos[[#This Row],[Sueldo total]]*3</f>
        <v>260129.82600000003</v>
      </c>
      <c r="R1101" s="9">
        <f>(43102-Sueldos[[#This Row],[Fecha de Contratación]])/365</f>
        <v>4.6547945205479451</v>
      </c>
      <c r="S1101" s="1">
        <f>Sueldos[[#This Row],[Sueldo total]]/30</f>
        <v>2890.3314000000005</v>
      </c>
      <c r="T1101" s="1">
        <f>Sueldos[[#This Row],[Salario diario]]*20*Sueldos[[#This Row],[dias del año]]</f>
        <v>269077.97526575346</v>
      </c>
      <c r="U1101" s="1">
        <f>Sueldos[[#This Row],[3 meses de sueldo]]+Sueldos[[#This Row],[20 dias por año]]</f>
        <v>529207.80126575346</v>
      </c>
    </row>
    <row r="1102" spans="1:21" x14ac:dyDescent="0.3">
      <c r="A1102" t="s">
        <v>936</v>
      </c>
      <c r="B1102" t="s">
        <v>898</v>
      </c>
      <c r="C1102" t="s">
        <v>312</v>
      </c>
      <c r="D1102" s="10">
        <v>40840</v>
      </c>
      <c r="E1102" t="s">
        <v>18</v>
      </c>
      <c r="F1102">
        <v>3</v>
      </c>
      <c r="G1102" s="1">
        <v>13432</v>
      </c>
      <c r="H1102" s="1">
        <v>1208.8799999999999</v>
      </c>
      <c r="I1102" s="1">
        <v>1611.84</v>
      </c>
      <c r="J1102" s="1">
        <v>1074.56</v>
      </c>
      <c r="K1102" s="1">
        <v>3626.6400000000003</v>
      </c>
      <c r="L1102" s="1">
        <v>3492.32</v>
      </c>
      <c r="M1102" s="1">
        <f>SUM(Sueldos[[#This Row],[Salario Base]:[Bono General]])</f>
        <v>24446.239999999998</v>
      </c>
      <c r="N1102" s="1">
        <f>SUMPRODUCT(Sueldos[[#This Row],[Salario Base]:[Bono General]]*Porcentajes[])</f>
        <v>946.95600000000002</v>
      </c>
      <c r="O1102" s="1">
        <f>Sueldos[[#This Row],[Aumento Mexicano]]*2</f>
        <v>1893.912</v>
      </c>
      <c r="P1102" s="1">
        <f>IF(Sueldos[[#This Row],[Calificación]]&gt;=4,Sueldos[[#This Row],[Aumento Mexicano]]*2,0)</f>
        <v>0</v>
      </c>
      <c r="Q1102" s="1">
        <f>Sueldos[[#This Row],[Sueldo total]]*3</f>
        <v>73338.720000000001</v>
      </c>
      <c r="R1102" s="9">
        <f>(43102-Sueldos[[#This Row],[Fecha de Contratación]])/365</f>
        <v>6.1972602739726028</v>
      </c>
      <c r="S1102" s="1">
        <f>Sueldos[[#This Row],[Sueldo total]]/30</f>
        <v>814.8746666666666</v>
      </c>
      <c r="T1102" s="1">
        <f>Sueldos[[#This Row],[Salario diario]]*20*Sueldos[[#This Row],[dias del año]]</f>
        <v>100999.80799999999</v>
      </c>
      <c r="U1102" s="1">
        <f>Sueldos[[#This Row],[3 meses de sueldo]]+Sueldos[[#This Row],[20 dias por año]]</f>
        <v>174338.52799999999</v>
      </c>
    </row>
    <row r="1103" spans="1:21" x14ac:dyDescent="0.3">
      <c r="A1103" t="s">
        <v>1842</v>
      </c>
      <c r="B1103" t="s">
        <v>880</v>
      </c>
      <c r="C1103" t="s">
        <v>61</v>
      </c>
      <c r="D1103" s="10">
        <v>42873</v>
      </c>
      <c r="E1103" t="s">
        <v>18</v>
      </c>
      <c r="F1103">
        <v>2</v>
      </c>
      <c r="G1103" s="1">
        <v>8650.8000000000011</v>
      </c>
      <c r="H1103" s="1">
        <v>692.06400000000008</v>
      </c>
      <c r="I1103" s="1">
        <v>778.57200000000012</v>
      </c>
      <c r="J1103" s="1">
        <v>1038.096</v>
      </c>
      <c r="K1103" s="1">
        <v>2768.2560000000003</v>
      </c>
      <c r="L1103" s="1">
        <v>3287.3040000000005</v>
      </c>
      <c r="M1103" s="1">
        <f>SUM(Sueldos[[#This Row],[Salario Base]:[Bono General]])</f>
        <v>17215.092000000001</v>
      </c>
      <c r="N1103" s="1">
        <f>SUMPRODUCT(Sueldos[[#This Row],[Salario Base]:[Bono General]]*Porcentajes[])</f>
        <v>697.25448000000006</v>
      </c>
      <c r="O1103" s="1">
        <f>Sueldos[[#This Row],[Aumento Mexicano]]*2</f>
        <v>1394.5089600000001</v>
      </c>
      <c r="P1103" s="1">
        <f>IF(Sueldos[[#This Row],[Calificación]]&gt;=4,Sueldos[[#This Row],[Aumento Mexicano]]*2,0)</f>
        <v>0</v>
      </c>
      <c r="Q1103" s="1">
        <f>Sueldos[[#This Row],[Sueldo total]]*3</f>
        <v>51645.275999999998</v>
      </c>
      <c r="R1103" s="9">
        <f>(43102-Sueldos[[#This Row],[Fecha de Contratación]])/365</f>
        <v>0.62739726027397258</v>
      </c>
      <c r="S1103" s="1">
        <f>Sueldos[[#This Row],[Sueldo total]]/30</f>
        <v>573.83640000000003</v>
      </c>
      <c r="T1103" s="1">
        <f>Sueldos[[#This Row],[Salario diario]]*20*Sueldos[[#This Row],[dias del año]]</f>
        <v>7200.4677041095892</v>
      </c>
      <c r="U1103" s="1">
        <f>Sueldos[[#This Row],[3 meses de sueldo]]+Sueldos[[#This Row],[20 dias por año]]</f>
        <v>58845.743704109584</v>
      </c>
    </row>
    <row r="1104" spans="1:21" x14ac:dyDescent="0.3">
      <c r="A1104" t="s">
        <v>1843</v>
      </c>
      <c r="B1104" t="s">
        <v>898</v>
      </c>
      <c r="C1104" t="s">
        <v>36</v>
      </c>
      <c r="D1104" s="10">
        <v>42781</v>
      </c>
      <c r="E1104" t="s">
        <v>18</v>
      </c>
      <c r="F1104">
        <v>4</v>
      </c>
      <c r="G1104" s="1">
        <v>15732.2</v>
      </c>
      <c r="H1104" s="1">
        <v>1258.576</v>
      </c>
      <c r="I1104" s="1">
        <v>314.64400000000001</v>
      </c>
      <c r="J1104" s="1">
        <v>1258.576</v>
      </c>
      <c r="K1104" s="1">
        <v>4090.3720000000003</v>
      </c>
      <c r="L1104" s="1">
        <v>5191.6260000000002</v>
      </c>
      <c r="M1104" s="1">
        <f>SUM(Sueldos[[#This Row],[Salario Base]:[Bono General]])</f>
        <v>27845.994000000002</v>
      </c>
      <c r="N1104" s="1">
        <f>SUMPRODUCT(Sueldos[[#This Row],[Salario Base]:[Bono General]]*Porcentajes[])</f>
        <v>1109.1201000000001</v>
      </c>
      <c r="O1104" s="1">
        <f>Sueldos[[#This Row],[Aumento Mexicano]]*2</f>
        <v>2218.2402000000002</v>
      </c>
      <c r="P1104" s="1">
        <f>IF(Sueldos[[#This Row],[Calificación]]&gt;=4,Sueldos[[#This Row],[Aumento Mexicano]]*2,0)</f>
        <v>2218.2402000000002</v>
      </c>
      <c r="Q1104" s="1">
        <f>Sueldos[[#This Row],[Sueldo total]]*3</f>
        <v>83537.982000000004</v>
      </c>
      <c r="R1104" s="9">
        <f>(43102-Sueldos[[#This Row],[Fecha de Contratación]])/365</f>
        <v>0.8794520547945206</v>
      </c>
      <c r="S1104" s="1">
        <f>Sueldos[[#This Row],[Sueldo total]]/30</f>
        <v>928.1998000000001</v>
      </c>
      <c r="T1104" s="1">
        <f>Sueldos[[#This Row],[Salario diario]]*20*Sueldos[[#This Row],[dias del año]]</f>
        <v>16326.144427397263</v>
      </c>
      <c r="U1104" s="1">
        <f>Sueldos[[#This Row],[3 meses de sueldo]]+Sueldos[[#This Row],[20 dias por año]]</f>
        <v>99864.126427397263</v>
      </c>
    </row>
    <row r="1105" spans="1:21" x14ac:dyDescent="0.3">
      <c r="A1105" t="s">
        <v>1055</v>
      </c>
      <c r="B1105" t="s">
        <v>883</v>
      </c>
      <c r="C1105" t="s">
        <v>170</v>
      </c>
      <c r="D1105" s="10">
        <v>41877</v>
      </c>
      <c r="E1105" t="s">
        <v>27</v>
      </c>
      <c r="F1105">
        <v>4</v>
      </c>
      <c r="G1105" s="1">
        <v>16772.800000000003</v>
      </c>
      <c r="H1105" s="1">
        <v>838.64000000000021</v>
      </c>
      <c r="I1105" s="1">
        <v>335.45600000000007</v>
      </c>
      <c r="J1105" s="1">
        <v>838.64000000000021</v>
      </c>
      <c r="K1105" s="1">
        <v>6373.6640000000016</v>
      </c>
      <c r="L1105" s="1">
        <v>5367.2960000000012</v>
      </c>
      <c r="M1105" s="1">
        <f>SUM(Sueldos[[#This Row],[Salario Base]:[Bono General]])</f>
        <v>30526.496000000003</v>
      </c>
      <c r="N1105" s="1">
        <f>SUMPRODUCT(Sueldos[[#This Row],[Salario Base]:[Bono General]]*Porcentajes[])</f>
        <v>1175.7732800000001</v>
      </c>
      <c r="O1105" s="1">
        <f>Sueldos[[#This Row],[Aumento Mexicano]]*2</f>
        <v>2351.5465600000002</v>
      </c>
      <c r="P1105" s="1">
        <f>IF(Sueldos[[#This Row],[Calificación]]&gt;=4,Sueldos[[#This Row],[Aumento Mexicano]]*2,0)</f>
        <v>2351.5465600000002</v>
      </c>
      <c r="Q1105" s="1">
        <f>Sueldos[[#This Row],[Sueldo total]]*3</f>
        <v>91579.488000000012</v>
      </c>
      <c r="R1105" s="9">
        <f>(43102-Sueldos[[#This Row],[Fecha de Contratación]])/365</f>
        <v>3.3561643835616439</v>
      </c>
      <c r="S1105" s="1">
        <f>Sueldos[[#This Row],[Sueldo total]]/30</f>
        <v>1017.5498666666667</v>
      </c>
      <c r="T1105" s="1">
        <f>Sueldos[[#This Row],[Salario diario]]*20*Sueldos[[#This Row],[dias del año]]</f>
        <v>68301.292420091326</v>
      </c>
      <c r="U1105" s="1">
        <f>Sueldos[[#This Row],[3 meses de sueldo]]+Sueldos[[#This Row],[20 dias por año]]</f>
        <v>159880.78042009135</v>
      </c>
    </row>
    <row r="1106" spans="1:21" x14ac:dyDescent="0.3">
      <c r="A1106" t="s">
        <v>964</v>
      </c>
      <c r="B1106" t="s">
        <v>895</v>
      </c>
      <c r="C1106" t="s">
        <v>86</v>
      </c>
      <c r="D1106" s="10">
        <v>42810</v>
      </c>
      <c r="E1106" t="s">
        <v>18</v>
      </c>
      <c r="F1106">
        <v>3</v>
      </c>
      <c r="G1106" s="1">
        <v>14469</v>
      </c>
      <c r="H1106" s="1">
        <v>868.14</v>
      </c>
      <c r="I1106" s="1">
        <v>1591.59</v>
      </c>
      <c r="J1106" s="1">
        <v>2025.66</v>
      </c>
      <c r="K1106" s="1">
        <v>5642.91</v>
      </c>
      <c r="L1106" s="1">
        <v>5642.91</v>
      </c>
      <c r="M1106" s="1">
        <f>SUM(Sueldos[[#This Row],[Salario Base]:[Bono General]])</f>
        <v>30240.21</v>
      </c>
      <c r="N1106" s="1">
        <f>SUMPRODUCT(Sueldos[[#This Row],[Salario Base]:[Bono General]]*Porcentajes[])</f>
        <v>1215.396</v>
      </c>
      <c r="O1106" s="1">
        <f>Sueldos[[#This Row],[Aumento Mexicano]]*2</f>
        <v>2430.7919999999999</v>
      </c>
      <c r="P1106" s="1">
        <f>IF(Sueldos[[#This Row],[Calificación]]&gt;=4,Sueldos[[#This Row],[Aumento Mexicano]]*2,0)</f>
        <v>0</v>
      </c>
      <c r="Q1106" s="1">
        <f>Sueldos[[#This Row],[Sueldo total]]*3</f>
        <v>90720.63</v>
      </c>
      <c r="R1106" s="9">
        <f>(43102-Sueldos[[#This Row],[Fecha de Contratación]])/365</f>
        <v>0.8</v>
      </c>
      <c r="S1106" s="1">
        <f>Sueldos[[#This Row],[Sueldo total]]/30</f>
        <v>1008.0069999999999</v>
      </c>
      <c r="T1106" s="1">
        <f>Sueldos[[#This Row],[Salario diario]]*20*Sueldos[[#This Row],[dias del año]]</f>
        <v>16128.112000000001</v>
      </c>
      <c r="U1106" s="1">
        <f>Sueldos[[#This Row],[3 meses de sueldo]]+Sueldos[[#This Row],[20 dias por año]]</f>
        <v>106848.742</v>
      </c>
    </row>
    <row r="1107" spans="1:21" x14ac:dyDescent="0.3">
      <c r="A1107" t="s">
        <v>1844</v>
      </c>
      <c r="B1107" t="s">
        <v>880</v>
      </c>
      <c r="C1107" t="s">
        <v>69</v>
      </c>
      <c r="D1107" s="10">
        <v>42187</v>
      </c>
      <c r="E1107" t="s">
        <v>18</v>
      </c>
      <c r="F1107">
        <v>2</v>
      </c>
      <c r="G1107" s="1">
        <v>10305.9</v>
      </c>
      <c r="H1107" s="1">
        <v>515.29499999999996</v>
      </c>
      <c r="I1107" s="1">
        <v>1339.7670000000001</v>
      </c>
      <c r="J1107" s="1">
        <v>103.059</v>
      </c>
      <c r="K1107" s="1">
        <v>4019.3009999999999</v>
      </c>
      <c r="L1107" s="1">
        <v>2988.7109999999998</v>
      </c>
      <c r="M1107" s="1">
        <f>SUM(Sueldos[[#This Row],[Salario Base]:[Bono General]])</f>
        <v>19272.032999999999</v>
      </c>
      <c r="N1107" s="1">
        <f>SUMPRODUCT(Sueldos[[#This Row],[Salario Base]:[Bono General]]*Porcentajes[])</f>
        <v>728.62712999999985</v>
      </c>
      <c r="O1107" s="1">
        <f>Sueldos[[#This Row],[Aumento Mexicano]]*2</f>
        <v>1457.2542599999997</v>
      </c>
      <c r="P1107" s="1">
        <f>IF(Sueldos[[#This Row],[Calificación]]&gt;=4,Sueldos[[#This Row],[Aumento Mexicano]]*2,0)</f>
        <v>0</v>
      </c>
      <c r="Q1107" s="1">
        <f>Sueldos[[#This Row],[Sueldo total]]*3</f>
        <v>57816.099000000002</v>
      </c>
      <c r="R1107" s="9">
        <f>(43102-Sueldos[[#This Row],[Fecha de Contratación]])/365</f>
        <v>2.506849315068493</v>
      </c>
      <c r="S1107" s="1">
        <f>Sueldos[[#This Row],[Sueldo total]]/30</f>
        <v>642.40109999999993</v>
      </c>
      <c r="T1107" s="1">
        <f>Sueldos[[#This Row],[Salario diario]]*20*Sueldos[[#This Row],[dias del año]]</f>
        <v>32208.055150684926</v>
      </c>
      <c r="U1107" s="1">
        <f>Sueldos[[#This Row],[3 meses de sueldo]]+Sueldos[[#This Row],[20 dias por año]]</f>
        <v>90024.154150684932</v>
      </c>
    </row>
    <row r="1108" spans="1:21" x14ac:dyDescent="0.3">
      <c r="A1108" t="s">
        <v>1845</v>
      </c>
      <c r="B1108" t="s">
        <v>883</v>
      </c>
      <c r="C1108" t="s">
        <v>52</v>
      </c>
      <c r="D1108" s="10">
        <v>42630</v>
      </c>
      <c r="E1108" t="s">
        <v>18</v>
      </c>
      <c r="F1108">
        <v>4</v>
      </c>
      <c r="G1108" s="1">
        <v>16148.000000000002</v>
      </c>
      <c r="H1108" s="1">
        <v>1614.8000000000002</v>
      </c>
      <c r="I1108" s="1">
        <v>1937.7600000000002</v>
      </c>
      <c r="J1108" s="1">
        <v>1130.3600000000001</v>
      </c>
      <c r="K1108" s="1">
        <v>4037.0000000000005</v>
      </c>
      <c r="L1108" s="1">
        <v>6297.7200000000012</v>
      </c>
      <c r="M1108" s="1">
        <f>SUM(Sueldos[[#This Row],[Salario Base]:[Bono General]])</f>
        <v>31165.640000000007</v>
      </c>
      <c r="N1108" s="1">
        <f>SUMPRODUCT(Sueldos[[#This Row],[Salario Base]:[Bono General]]*Porcentajes[])</f>
        <v>1277.3068000000003</v>
      </c>
      <c r="O1108" s="1">
        <f>Sueldos[[#This Row],[Aumento Mexicano]]*2</f>
        <v>2554.6136000000006</v>
      </c>
      <c r="P1108" s="1">
        <f>IF(Sueldos[[#This Row],[Calificación]]&gt;=4,Sueldos[[#This Row],[Aumento Mexicano]]*2,0)</f>
        <v>2554.6136000000006</v>
      </c>
      <c r="Q1108" s="1">
        <f>Sueldos[[#This Row],[Sueldo total]]*3</f>
        <v>93496.920000000013</v>
      </c>
      <c r="R1108" s="9">
        <f>(43102-Sueldos[[#This Row],[Fecha de Contratación]])/365</f>
        <v>1.2931506849315069</v>
      </c>
      <c r="S1108" s="1">
        <f>Sueldos[[#This Row],[Sueldo total]]/30</f>
        <v>1038.8546666666668</v>
      </c>
      <c r="T1108" s="1">
        <f>Sueldos[[#This Row],[Salario diario]]*20*Sueldos[[#This Row],[dias del año]]</f>
        <v>26867.912474885852</v>
      </c>
      <c r="U1108" s="1">
        <f>Sueldos[[#This Row],[3 meses de sueldo]]+Sueldos[[#This Row],[20 dias por año]]</f>
        <v>120364.83247488586</v>
      </c>
    </row>
    <row r="1109" spans="1:21" x14ac:dyDescent="0.3">
      <c r="A1109" t="s">
        <v>1818</v>
      </c>
      <c r="B1109" t="s">
        <v>880</v>
      </c>
      <c r="C1109" t="s">
        <v>26</v>
      </c>
      <c r="D1109" s="10">
        <v>41902</v>
      </c>
      <c r="E1109" t="s">
        <v>50</v>
      </c>
      <c r="F1109">
        <v>2</v>
      </c>
      <c r="G1109" s="1">
        <v>41148</v>
      </c>
      <c r="H1109" s="1">
        <v>2880.36</v>
      </c>
      <c r="I1109" s="1">
        <v>6172.2</v>
      </c>
      <c r="J1109" s="1">
        <v>6172.2</v>
      </c>
      <c r="K1109" s="1">
        <v>12344.4</v>
      </c>
      <c r="L1109" s="1">
        <v>15636.24</v>
      </c>
      <c r="M1109" s="1">
        <f>SUM(Sueldos[[#This Row],[Salario Base]:[Bono General]])</f>
        <v>84353.4</v>
      </c>
      <c r="N1109" s="1">
        <f>SUMPRODUCT(Sueldos[[#This Row],[Salario Base]:[Bono General]]*Porcentajes[])</f>
        <v>3427.6283999999996</v>
      </c>
      <c r="O1109" s="1">
        <f>Sueldos[[#This Row],[Aumento Mexicano]]*2</f>
        <v>6855.2567999999992</v>
      </c>
      <c r="P1109" s="1">
        <f>IF(Sueldos[[#This Row],[Calificación]]&gt;=4,Sueldos[[#This Row],[Aumento Mexicano]]*2,0)</f>
        <v>0</v>
      </c>
      <c r="Q1109" s="1">
        <f>Sueldos[[#This Row],[Sueldo total]]*3</f>
        <v>253060.19999999998</v>
      </c>
      <c r="R1109" s="9">
        <f>(43102-Sueldos[[#This Row],[Fecha de Contratación]])/365</f>
        <v>3.2876712328767121</v>
      </c>
      <c r="S1109" s="1">
        <f>Sueldos[[#This Row],[Sueldo total]]/30</f>
        <v>2811.7799999999997</v>
      </c>
      <c r="T1109" s="1">
        <f>Sueldos[[#This Row],[Salario diario]]*20*Sueldos[[#This Row],[dias del año]]</f>
        <v>184884.16438356161</v>
      </c>
      <c r="U1109" s="1">
        <f>Sueldos[[#This Row],[3 meses de sueldo]]+Sueldos[[#This Row],[20 dias por año]]</f>
        <v>437944.36438356159</v>
      </c>
    </row>
    <row r="1110" spans="1:21" x14ac:dyDescent="0.3">
      <c r="A1110" t="s">
        <v>1846</v>
      </c>
      <c r="B1110" t="s">
        <v>883</v>
      </c>
      <c r="C1110" t="s">
        <v>190</v>
      </c>
      <c r="D1110" s="10">
        <v>40514</v>
      </c>
      <c r="E1110" t="s">
        <v>15</v>
      </c>
      <c r="F1110">
        <v>5</v>
      </c>
      <c r="G1110" s="1">
        <v>33501.25</v>
      </c>
      <c r="H1110" s="1">
        <v>2010.0749999999998</v>
      </c>
      <c r="I1110" s="1">
        <v>3350.125</v>
      </c>
      <c r="J1110" s="1">
        <v>1340.05</v>
      </c>
      <c r="K1110" s="1">
        <v>13400.5</v>
      </c>
      <c r="L1110" s="1">
        <v>10720.4</v>
      </c>
      <c r="M1110" s="1">
        <f>SUM(Sueldos[[#This Row],[Salario Base]:[Bono General]])</f>
        <v>64322.400000000001</v>
      </c>
      <c r="N1110" s="1">
        <f>SUMPRODUCT(Sueldos[[#This Row],[Salario Base]:[Bono General]]*Porcentajes[])</f>
        <v>2479.0924999999997</v>
      </c>
      <c r="O1110" s="1">
        <f>Sueldos[[#This Row],[Aumento Mexicano]]*2</f>
        <v>4958.1849999999995</v>
      </c>
      <c r="P1110" s="1">
        <f>IF(Sueldos[[#This Row],[Calificación]]&gt;=4,Sueldos[[#This Row],[Aumento Mexicano]]*2,0)</f>
        <v>4958.1849999999995</v>
      </c>
      <c r="Q1110" s="1">
        <f>Sueldos[[#This Row],[Sueldo total]]*3</f>
        <v>192967.2</v>
      </c>
      <c r="R1110" s="9">
        <f>(43102-Sueldos[[#This Row],[Fecha de Contratación]])/365</f>
        <v>7.0904109589041093</v>
      </c>
      <c r="S1110" s="1">
        <f>Sueldos[[#This Row],[Sueldo total]]/30</f>
        <v>2144.08</v>
      </c>
      <c r="T1110" s="1">
        <f>Sueldos[[#This Row],[Salario diario]]*20*Sueldos[[#This Row],[dias del año]]</f>
        <v>304048.16657534242</v>
      </c>
      <c r="U1110" s="1">
        <f>Sueldos[[#This Row],[3 meses de sueldo]]+Sueldos[[#This Row],[20 dias por año]]</f>
        <v>497015.36657534243</v>
      </c>
    </row>
    <row r="1111" spans="1:21" x14ac:dyDescent="0.3">
      <c r="A1111" t="s">
        <v>1847</v>
      </c>
      <c r="B1111" t="s">
        <v>883</v>
      </c>
      <c r="C1111" t="s">
        <v>186</v>
      </c>
      <c r="D1111" s="10">
        <v>42455</v>
      </c>
      <c r="E1111" t="s">
        <v>18</v>
      </c>
      <c r="F1111">
        <v>2</v>
      </c>
      <c r="G1111" s="1">
        <v>10047.6</v>
      </c>
      <c r="H1111" s="1">
        <v>602.85599999999999</v>
      </c>
      <c r="I1111" s="1">
        <v>703.33200000000011</v>
      </c>
      <c r="J1111" s="1">
        <v>904.28399999999999</v>
      </c>
      <c r="K1111" s="1">
        <v>3215.232</v>
      </c>
      <c r="L1111" s="1">
        <v>3014.28</v>
      </c>
      <c r="M1111" s="1">
        <f>SUM(Sueldos[[#This Row],[Salario Base]:[Bono General]])</f>
        <v>18487.583999999999</v>
      </c>
      <c r="N1111" s="1">
        <f>SUMPRODUCT(Sueldos[[#This Row],[Salario Base]:[Bono General]]*Porcentajes[])</f>
        <v>718.40340000000003</v>
      </c>
      <c r="O1111" s="1">
        <f>Sueldos[[#This Row],[Aumento Mexicano]]*2</f>
        <v>1436.8068000000001</v>
      </c>
      <c r="P1111" s="1">
        <f>IF(Sueldos[[#This Row],[Calificación]]&gt;=4,Sueldos[[#This Row],[Aumento Mexicano]]*2,0)</f>
        <v>0</v>
      </c>
      <c r="Q1111" s="1">
        <f>Sueldos[[#This Row],[Sueldo total]]*3</f>
        <v>55462.751999999993</v>
      </c>
      <c r="R1111" s="9">
        <f>(43102-Sueldos[[#This Row],[Fecha de Contratación]])/365</f>
        <v>1.7726027397260273</v>
      </c>
      <c r="S1111" s="1">
        <f>Sueldos[[#This Row],[Sueldo total]]/30</f>
        <v>616.25279999999998</v>
      </c>
      <c r="T1111" s="1">
        <f>Sueldos[[#This Row],[Salario diario]]*20*Sueldos[[#This Row],[dias del año]]</f>
        <v>21847.428032876713</v>
      </c>
      <c r="U1111" s="1">
        <f>Sueldos[[#This Row],[3 meses de sueldo]]+Sueldos[[#This Row],[20 dias por año]]</f>
        <v>77310.180032876699</v>
      </c>
    </row>
    <row r="1112" spans="1:21" x14ac:dyDescent="0.3">
      <c r="A1112" t="s">
        <v>1848</v>
      </c>
      <c r="B1112" t="s">
        <v>1087</v>
      </c>
      <c r="C1112" t="s">
        <v>396</v>
      </c>
      <c r="D1112" s="10">
        <v>42464</v>
      </c>
      <c r="E1112" t="s">
        <v>18</v>
      </c>
      <c r="F1112">
        <v>3</v>
      </c>
      <c r="G1112" s="1">
        <v>8982</v>
      </c>
      <c r="H1112" s="1">
        <v>898.2</v>
      </c>
      <c r="I1112" s="1">
        <v>538.91999999999996</v>
      </c>
      <c r="J1112" s="1">
        <v>898.2</v>
      </c>
      <c r="K1112" s="1">
        <v>2604.7799999999997</v>
      </c>
      <c r="L1112" s="1">
        <v>3502.98</v>
      </c>
      <c r="M1112" s="1">
        <f>SUM(Sueldos[[#This Row],[Salario Base]:[Bono General]])</f>
        <v>17425.080000000002</v>
      </c>
      <c r="N1112" s="1">
        <f>SUMPRODUCT(Sueldos[[#This Row],[Salario Base]:[Bono General]]*Porcentajes[])</f>
        <v>713.17079999999999</v>
      </c>
      <c r="O1112" s="1">
        <f>Sueldos[[#This Row],[Aumento Mexicano]]*2</f>
        <v>1426.3416</v>
      </c>
      <c r="P1112" s="1">
        <f>IF(Sueldos[[#This Row],[Calificación]]&gt;=4,Sueldos[[#This Row],[Aumento Mexicano]]*2,0)</f>
        <v>0</v>
      </c>
      <c r="Q1112" s="1">
        <f>Sueldos[[#This Row],[Sueldo total]]*3</f>
        <v>52275.240000000005</v>
      </c>
      <c r="R1112" s="9">
        <f>(43102-Sueldos[[#This Row],[Fecha de Contratación]])/365</f>
        <v>1.747945205479452</v>
      </c>
      <c r="S1112" s="1">
        <f>Sueldos[[#This Row],[Sueldo total]]/30</f>
        <v>580.83600000000001</v>
      </c>
      <c r="T1112" s="1">
        <f>Sueldos[[#This Row],[Salario diario]]*20*Sueldos[[#This Row],[dias del año]]</f>
        <v>20305.390027397261</v>
      </c>
      <c r="U1112" s="1">
        <f>Sueldos[[#This Row],[3 meses de sueldo]]+Sueldos[[#This Row],[20 dias por año]]</f>
        <v>72580.630027397274</v>
      </c>
    </row>
    <row r="1113" spans="1:21" x14ac:dyDescent="0.3">
      <c r="A1113" t="s">
        <v>1849</v>
      </c>
      <c r="B1113" t="s">
        <v>880</v>
      </c>
      <c r="C1113" t="s">
        <v>121</v>
      </c>
      <c r="D1113" s="10">
        <v>43018</v>
      </c>
      <c r="E1113" t="s">
        <v>18</v>
      </c>
      <c r="F1113">
        <v>3</v>
      </c>
      <c r="G1113" s="1">
        <v>8782</v>
      </c>
      <c r="H1113" s="1">
        <v>702.56000000000006</v>
      </c>
      <c r="I1113" s="1">
        <v>1229.48</v>
      </c>
      <c r="J1113" s="1">
        <v>1317.3</v>
      </c>
      <c r="K1113" s="1">
        <v>3512.8</v>
      </c>
      <c r="L1113" s="1">
        <v>2371.1400000000003</v>
      </c>
      <c r="M1113" s="1">
        <f>SUM(Sueldos[[#This Row],[Salario Base]:[Bono General]])</f>
        <v>17915.28</v>
      </c>
      <c r="N1113" s="1">
        <f>SUMPRODUCT(Sueldos[[#This Row],[Salario Base]:[Bono General]]*Porcentajes[])</f>
        <v>692.02160000000003</v>
      </c>
      <c r="O1113" s="1">
        <f>Sueldos[[#This Row],[Aumento Mexicano]]*2</f>
        <v>1384.0432000000001</v>
      </c>
      <c r="P1113" s="1">
        <f>IF(Sueldos[[#This Row],[Calificación]]&gt;=4,Sueldos[[#This Row],[Aumento Mexicano]]*2,0)</f>
        <v>0</v>
      </c>
      <c r="Q1113" s="1">
        <f>Sueldos[[#This Row],[Sueldo total]]*3</f>
        <v>53745.84</v>
      </c>
      <c r="R1113" s="9">
        <f>(43102-Sueldos[[#This Row],[Fecha de Contratación]])/365</f>
        <v>0.23013698630136986</v>
      </c>
      <c r="S1113" s="1">
        <f>Sueldos[[#This Row],[Sueldo total]]/30</f>
        <v>597.17599999999993</v>
      </c>
      <c r="T1113" s="1">
        <f>Sueldos[[#This Row],[Salario diario]]*20*Sueldos[[#This Row],[dias del año]]</f>
        <v>2748.6456986301368</v>
      </c>
      <c r="U1113" s="1">
        <f>Sueldos[[#This Row],[3 meses de sueldo]]+Sueldos[[#This Row],[20 dias por año]]</f>
        <v>56494.485698630131</v>
      </c>
    </row>
    <row r="1114" spans="1:21" x14ac:dyDescent="0.3">
      <c r="A1114" t="s">
        <v>1850</v>
      </c>
      <c r="B1114" t="s">
        <v>880</v>
      </c>
      <c r="C1114" t="s">
        <v>98</v>
      </c>
      <c r="D1114" s="10">
        <v>41897</v>
      </c>
      <c r="E1114" t="s">
        <v>18</v>
      </c>
      <c r="F1114">
        <v>3</v>
      </c>
      <c r="G1114" s="1">
        <v>15117</v>
      </c>
      <c r="H1114" s="1">
        <v>907.02</v>
      </c>
      <c r="I1114" s="1">
        <v>755.85</v>
      </c>
      <c r="J1114" s="1">
        <v>302.34000000000003</v>
      </c>
      <c r="K1114" s="1">
        <v>3779.25</v>
      </c>
      <c r="L1114" s="1">
        <v>5744.46</v>
      </c>
      <c r="M1114" s="1">
        <f>SUM(Sueldos[[#This Row],[Salario Base]:[Bono General]])</f>
        <v>26605.919999999998</v>
      </c>
      <c r="N1114" s="1">
        <f>SUMPRODUCT(Sueldos[[#This Row],[Salario Base]:[Bono General]]*Porcentajes[])</f>
        <v>1068.7719</v>
      </c>
      <c r="O1114" s="1">
        <f>Sueldos[[#This Row],[Aumento Mexicano]]*2</f>
        <v>2137.5437999999999</v>
      </c>
      <c r="P1114" s="1">
        <f>IF(Sueldos[[#This Row],[Calificación]]&gt;=4,Sueldos[[#This Row],[Aumento Mexicano]]*2,0)</f>
        <v>0</v>
      </c>
      <c r="Q1114" s="1">
        <f>Sueldos[[#This Row],[Sueldo total]]*3</f>
        <v>79817.759999999995</v>
      </c>
      <c r="R1114" s="9">
        <f>(43102-Sueldos[[#This Row],[Fecha de Contratación]])/365</f>
        <v>3.3013698630136985</v>
      </c>
      <c r="S1114" s="1">
        <f>Sueldos[[#This Row],[Sueldo total]]/30</f>
        <v>886.86399999999992</v>
      </c>
      <c r="T1114" s="1">
        <f>Sueldos[[#This Row],[Salario diario]]*20*Sueldos[[#This Row],[dias del año]]</f>
        <v>58557.32164383561</v>
      </c>
      <c r="U1114" s="1">
        <f>Sueldos[[#This Row],[3 meses de sueldo]]+Sueldos[[#This Row],[20 dias por año]]</f>
        <v>138375.08164383561</v>
      </c>
    </row>
    <row r="1115" spans="1:21" x14ac:dyDescent="0.3">
      <c r="A1115" t="s">
        <v>1851</v>
      </c>
      <c r="B1115" t="s">
        <v>880</v>
      </c>
      <c r="C1115" t="s">
        <v>921</v>
      </c>
      <c r="D1115" s="10">
        <v>41343</v>
      </c>
      <c r="E1115" t="s">
        <v>18</v>
      </c>
      <c r="F1115">
        <v>2</v>
      </c>
      <c r="G1115" s="1">
        <v>8823.6</v>
      </c>
      <c r="H1115" s="1">
        <v>882.36000000000013</v>
      </c>
      <c r="I1115" s="1">
        <v>441.18000000000006</v>
      </c>
      <c r="J1115" s="1">
        <v>970.596</v>
      </c>
      <c r="K1115" s="1">
        <v>2382.3720000000003</v>
      </c>
      <c r="L1115" s="1">
        <v>2205.9</v>
      </c>
      <c r="M1115" s="1">
        <f>SUM(Sueldos[[#This Row],[Salario Base]:[Bono General]])</f>
        <v>15706.008</v>
      </c>
      <c r="N1115" s="1">
        <f>SUMPRODUCT(Sueldos[[#This Row],[Salario Base]:[Bono General]]*Porcentajes[])</f>
        <v>609.71076000000005</v>
      </c>
      <c r="O1115" s="1">
        <f>Sueldos[[#This Row],[Aumento Mexicano]]*2</f>
        <v>1219.4215200000001</v>
      </c>
      <c r="P1115" s="1">
        <f>IF(Sueldos[[#This Row],[Calificación]]&gt;=4,Sueldos[[#This Row],[Aumento Mexicano]]*2,0)</f>
        <v>0</v>
      </c>
      <c r="Q1115" s="1">
        <f>Sueldos[[#This Row],[Sueldo total]]*3</f>
        <v>47118.023999999998</v>
      </c>
      <c r="R1115" s="9">
        <f>(43102-Sueldos[[#This Row],[Fecha de Contratación]])/365</f>
        <v>4.8191780821917805</v>
      </c>
      <c r="S1115" s="1">
        <f>Sueldos[[#This Row],[Sueldo total]]/30</f>
        <v>523.53359999999998</v>
      </c>
      <c r="T1115" s="1">
        <f>Sueldos[[#This Row],[Salario diario]]*20*Sueldos[[#This Row],[dias del año]]</f>
        <v>50460.033008219165</v>
      </c>
      <c r="U1115" s="1">
        <f>Sueldos[[#This Row],[3 meses de sueldo]]+Sueldos[[#This Row],[20 dias por año]]</f>
        <v>97578.057008219155</v>
      </c>
    </row>
    <row r="1116" spans="1:21" x14ac:dyDescent="0.3">
      <c r="A1116" t="s">
        <v>1852</v>
      </c>
      <c r="B1116" t="s">
        <v>895</v>
      </c>
      <c r="C1116" t="s">
        <v>57</v>
      </c>
      <c r="D1116" s="10">
        <v>41228</v>
      </c>
      <c r="E1116" t="s">
        <v>18</v>
      </c>
      <c r="F1116">
        <v>4</v>
      </c>
      <c r="G1116" s="1">
        <v>9639.3000000000011</v>
      </c>
      <c r="H1116" s="1">
        <v>481.96500000000009</v>
      </c>
      <c r="I1116" s="1">
        <v>1445.8950000000002</v>
      </c>
      <c r="J1116" s="1">
        <v>192.78600000000003</v>
      </c>
      <c r="K1116" s="1">
        <v>3855.7200000000007</v>
      </c>
      <c r="L1116" s="1">
        <v>3566.5410000000002</v>
      </c>
      <c r="M1116" s="1">
        <f>SUM(Sueldos[[#This Row],[Salario Base]:[Bono General]])</f>
        <v>19182.207000000002</v>
      </c>
      <c r="N1116" s="1">
        <f>SUMPRODUCT(Sueldos[[#This Row],[Salario Base]:[Bono General]]*Porcentajes[])</f>
        <v>750.90147000000002</v>
      </c>
      <c r="O1116" s="1">
        <f>Sueldos[[#This Row],[Aumento Mexicano]]*2</f>
        <v>1501.80294</v>
      </c>
      <c r="P1116" s="1">
        <f>IF(Sueldos[[#This Row],[Calificación]]&gt;=4,Sueldos[[#This Row],[Aumento Mexicano]]*2,0)</f>
        <v>1501.80294</v>
      </c>
      <c r="Q1116" s="1">
        <f>Sueldos[[#This Row],[Sueldo total]]*3</f>
        <v>57546.621000000006</v>
      </c>
      <c r="R1116" s="9">
        <f>(43102-Sueldos[[#This Row],[Fecha de Contratación]])/365</f>
        <v>5.1342465753424653</v>
      </c>
      <c r="S1116" s="1">
        <f>Sueldos[[#This Row],[Sueldo total]]/30</f>
        <v>639.40690000000006</v>
      </c>
      <c r="T1116" s="1">
        <f>Sueldos[[#This Row],[Salario diario]]*20*Sueldos[[#This Row],[dias del año]]</f>
        <v>65657.453731506845</v>
      </c>
      <c r="U1116" s="1">
        <f>Sueldos[[#This Row],[3 meses de sueldo]]+Sueldos[[#This Row],[20 dias por año]]</f>
        <v>123204.07473150684</v>
      </c>
    </row>
    <row r="1117" spans="1:21" x14ac:dyDescent="0.3">
      <c r="A1117" t="s">
        <v>1853</v>
      </c>
      <c r="B1117" t="s">
        <v>883</v>
      </c>
      <c r="C1117" t="s">
        <v>449</v>
      </c>
      <c r="D1117" s="10">
        <v>40747</v>
      </c>
      <c r="E1117" t="s">
        <v>18</v>
      </c>
      <c r="F1117">
        <v>4</v>
      </c>
      <c r="G1117" s="1">
        <v>11260.7</v>
      </c>
      <c r="H1117" s="1">
        <v>563.03500000000008</v>
      </c>
      <c r="I1117" s="1">
        <v>788.24900000000014</v>
      </c>
      <c r="J1117" s="1">
        <v>900.85600000000011</v>
      </c>
      <c r="K1117" s="1">
        <v>4166.4589999999998</v>
      </c>
      <c r="L1117" s="1">
        <v>3716.0310000000004</v>
      </c>
      <c r="M1117" s="1">
        <f>SUM(Sueldos[[#This Row],[Salario Base]:[Bono General]])</f>
        <v>21395.329999999998</v>
      </c>
      <c r="N1117" s="1">
        <f>SUMPRODUCT(Sueldos[[#This Row],[Salario Base]:[Bono General]]*Porcentajes[])</f>
        <v>833.29180000000019</v>
      </c>
      <c r="O1117" s="1">
        <f>Sueldos[[#This Row],[Aumento Mexicano]]*2</f>
        <v>1666.5836000000004</v>
      </c>
      <c r="P1117" s="1">
        <f>IF(Sueldos[[#This Row],[Calificación]]&gt;=4,Sueldos[[#This Row],[Aumento Mexicano]]*2,0)</f>
        <v>1666.5836000000004</v>
      </c>
      <c r="Q1117" s="1">
        <f>Sueldos[[#This Row],[Sueldo total]]*3</f>
        <v>64185.989999999991</v>
      </c>
      <c r="R1117" s="9">
        <f>(43102-Sueldos[[#This Row],[Fecha de Contratación]])/365</f>
        <v>6.4520547945205475</v>
      </c>
      <c r="S1117" s="1">
        <f>Sueldos[[#This Row],[Sueldo total]]/30</f>
        <v>713.1776666666666</v>
      </c>
      <c r="T1117" s="1">
        <f>Sueldos[[#This Row],[Salario diario]]*20*Sueldos[[#This Row],[dias del año]]</f>
        <v>92029.22767123286</v>
      </c>
      <c r="U1117" s="1">
        <f>Sueldos[[#This Row],[3 meses de sueldo]]+Sueldos[[#This Row],[20 dias por año]]</f>
        <v>156215.21767123285</v>
      </c>
    </row>
    <row r="1118" spans="1:21" x14ac:dyDescent="0.3">
      <c r="A1118" t="s">
        <v>1854</v>
      </c>
      <c r="B1118" t="s">
        <v>898</v>
      </c>
      <c r="C1118" t="s">
        <v>160</v>
      </c>
      <c r="D1118" s="10">
        <v>41772</v>
      </c>
      <c r="E1118" t="s">
        <v>18</v>
      </c>
      <c r="F1118">
        <v>4</v>
      </c>
      <c r="G1118" s="1">
        <v>9904.4000000000015</v>
      </c>
      <c r="H1118" s="1">
        <v>891.39600000000007</v>
      </c>
      <c r="I1118" s="1">
        <v>1089.4840000000002</v>
      </c>
      <c r="J1118" s="1">
        <v>891.39600000000007</v>
      </c>
      <c r="K1118" s="1">
        <v>2674.1880000000006</v>
      </c>
      <c r="L1118" s="1">
        <v>3664.6280000000006</v>
      </c>
      <c r="M1118" s="1">
        <f>SUM(Sueldos[[#This Row],[Salario Base]:[Bono General]])</f>
        <v>19115.492000000006</v>
      </c>
      <c r="N1118" s="1">
        <f>SUMPRODUCT(Sueldos[[#This Row],[Salario Base]:[Bono General]]*Porcentajes[])</f>
        <v>775.51452000000018</v>
      </c>
      <c r="O1118" s="1">
        <f>Sueldos[[#This Row],[Aumento Mexicano]]*2</f>
        <v>1551.0290400000004</v>
      </c>
      <c r="P1118" s="1">
        <f>IF(Sueldos[[#This Row],[Calificación]]&gt;=4,Sueldos[[#This Row],[Aumento Mexicano]]*2,0)</f>
        <v>1551.0290400000004</v>
      </c>
      <c r="Q1118" s="1">
        <f>Sueldos[[#This Row],[Sueldo total]]*3</f>
        <v>57346.476000000017</v>
      </c>
      <c r="R1118" s="9">
        <f>(43102-Sueldos[[#This Row],[Fecha de Contratación]])/365</f>
        <v>3.6438356164383561</v>
      </c>
      <c r="S1118" s="1">
        <f>Sueldos[[#This Row],[Sueldo total]]/30</f>
        <v>637.18306666666683</v>
      </c>
      <c r="T1118" s="1">
        <f>Sueldos[[#This Row],[Salario diario]]*20*Sueldos[[#This Row],[dias del año]]</f>
        <v>46435.807050228323</v>
      </c>
      <c r="U1118" s="1">
        <f>Sueldos[[#This Row],[3 meses de sueldo]]+Sueldos[[#This Row],[20 dias por año]]</f>
        <v>103782.28305022835</v>
      </c>
    </row>
    <row r="1119" spans="1:21" x14ac:dyDescent="0.3">
      <c r="A1119" t="s">
        <v>1855</v>
      </c>
      <c r="B1119" t="s">
        <v>895</v>
      </c>
      <c r="C1119" t="s">
        <v>86</v>
      </c>
      <c r="D1119" s="10">
        <v>41150</v>
      </c>
      <c r="E1119" t="s">
        <v>18</v>
      </c>
      <c r="F1119">
        <v>5</v>
      </c>
      <c r="G1119" s="1">
        <v>13636.25</v>
      </c>
      <c r="H1119" s="1">
        <v>1227.2625</v>
      </c>
      <c r="I1119" s="1">
        <v>1363.625</v>
      </c>
      <c r="J1119" s="1">
        <v>136.36250000000001</v>
      </c>
      <c r="K1119" s="1">
        <v>4363.6000000000004</v>
      </c>
      <c r="L1119" s="1">
        <v>4772.6875</v>
      </c>
      <c r="M1119" s="1">
        <f>SUM(Sueldos[[#This Row],[Salario Base]:[Bono General]])</f>
        <v>25499.787499999999</v>
      </c>
      <c r="N1119" s="1">
        <f>SUMPRODUCT(Sueldos[[#This Row],[Salario Base]:[Bono General]]*Porcentajes[])</f>
        <v>1009.0825</v>
      </c>
      <c r="O1119" s="1">
        <f>Sueldos[[#This Row],[Aumento Mexicano]]*2</f>
        <v>2018.165</v>
      </c>
      <c r="P1119" s="1">
        <f>IF(Sueldos[[#This Row],[Calificación]]&gt;=4,Sueldos[[#This Row],[Aumento Mexicano]]*2,0)</f>
        <v>2018.165</v>
      </c>
      <c r="Q1119" s="1">
        <f>Sueldos[[#This Row],[Sueldo total]]*3</f>
        <v>76499.362499999988</v>
      </c>
      <c r="R1119" s="9">
        <f>(43102-Sueldos[[#This Row],[Fecha de Contratación]])/365</f>
        <v>5.3479452054794523</v>
      </c>
      <c r="S1119" s="1">
        <f>Sueldos[[#This Row],[Sueldo total]]/30</f>
        <v>849.99291666666659</v>
      </c>
      <c r="T1119" s="1">
        <f>Sueldos[[#This Row],[Salario diario]]*20*Sueldos[[#This Row],[dias del año]]</f>
        <v>90914.310867579901</v>
      </c>
      <c r="U1119" s="1">
        <f>Sueldos[[#This Row],[3 meses de sueldo]]+Sueldos[[#This Row],[20 dias por año]]</f>
        <v>167413.67336757988</v>
      </c>
    </row>
    <row r="1120" spans="1:21" x14ac:dyDescent="0.3">
      <c r="A1120" t="s">
        <v>1856</v>
      </c>
      <c r="B1120" t="s">
        <v>898</v>
      </c>
      <c r="C1120" t="s">
        <v>182</v>
      </c>
      <c r="D1120" s="10">
        <v>41694</v>
      </c>
      <c r="E1120" t="s">
        <v>27</v>
      </c>
      <c r="F1120">
        <v>3</v>
      </c>
      <c r="G1120" s="1">
        <v>18285</v>
      </c>
      <c r="H1120" s="1">
        <v>1279.95</v>
      </c>
      <c r="I1120" s="1">
        <v>1645.6499999999999</v>
      </c>
      <c r="J1120" s="1">
        <v>182.85</v>
      </c>
      <c r="K1120" s="1">
        <v>4936.9500000000007</v>
      </c>
      <c r="L1120" s="1">
        <v>6948.3</v>
      </c>
      <c r="M1120" s="1">
        <f>SUM(Sueldos[[#This Row],[Salario Base]:[Bono General]])</f>
        <v>33278.700000000004</v>
      </c>
      <c r="N1120" s="1">
        <f>SUMPRODUCT(Sueldos[[#This Row],[Salario Base]:[Bono General]]*Porcentajes[])</f>
        <v>1334.8050000000003</v>
      </c>
      <c r="O1120" s="1">
        <f>Sueldos[[#This Row],[Aumento Mexicano]]*2</f>
        <v>2669.6100000000006</v>
      </c>
      <c r="P1120" s="1">
        <f>IF(Sueldos[[#This Row],[Calificación]]&gt;=4,Sueldos[[#This Row],[Aumento Mexicano]]*2,0)</f>
        <v>0</v>
      </c>
      <c r="Q1120" s="1">
        <f>Sueldos[[#This Row],[Sueldo total]]*3</f>
        <v>99836.1</v>
      </c>
      <c r="R1120" s="9">
        <f>(43102-Sueldos[[#This Row],[Fecha de Contratación]])/365</f>
        <v>3.8575342465753426</v>
      </c>
      <c r="S1120" s="1">
        <f>Sueldos[[#This Row],[Sueldo total]]/30</f>
        <v>1109.2900000000002</v>
      </c>
      <c r="T1120" s="1">
        <f>Sueldos[[#This Row],[Salario diario]]*20*Sueldos[[#This Row],[dias del año]]</f>
        <v>85582.483287671246</v>
      </c>
      <c r="U1120" s="1">
        <f>Sueldos[[#This Row],[3 meses de sueldo]]+Sueldos[[#This Row],[20 dias por año]]</f>
        <v>185418.58328767127</v>
      </c>
    </row>
    <row r="1121" spans="1:21" x14ac:dyDescent="0.3">
      <c r="A1121" t="s">
        <v>1857</v>
      </c>
      <c r="B1121" t="s">
        <v>883</v>
      </c>
      <c r="C1121" t="s">
        <v>71</v>
      </c>
      <c r="D1121" s="10">
        <v>42215</v>
      </c>
      <c r="E1121" t="s">
        <v>27</v>
      </c>
      <c r="F1121">
        <v>2</v>
      </c>
      <c r="G1121" s="1">
        <v>13824.9</v>
      </c>
      <c r="H1121" s="1">
        <v>1244.241</v>
      </c>
      <c r="I1121" s="1">
        <v>138.249</v>
      </c>
      <c r="J1121" s="1">
        <v>276.49799999999999</v>
      </c>
      <c r="K1121" s="1">
        <v>4009.2209999999995</v>
      </c>
      <c r="L1121" s="1">
        <v>4147.4699999999993</v>
      </c>
      <c r="M1121" s="1">
        <f>SUM(Sueldos[[#This Row],[Salario Base]:[Bono General]])</f>
        <v>23640.578999999998</v>
      </c>
      <c r="N1121" s="1">
        <f>SUMPRODUCT(Sueldos[[#This Row],[Salario Base]:[Bono General]]*Porcentajes[])</f>
        <v>919.35584999999992</v>
      </c>
      <c r="O1121" s="1">
        <f>Sueldos[[#This Row],[Aumento Mexicano]]*2</f>
        <v>1838.7116999999998</v>
      </c>
      <c r="P1121" s="1">
        <f>IF(Sueldos[[#This Row],[Calificación]]&gt;=4,Sueldos[[#This Row],[Aumento Mexicano]]*2,0)</f>
        <v>0</v>
      </c>
      <c r="Q1121" s="1">
        <f>Sueldos[[#This Row],[Sueldo total]]*3</f>
        <v>70921.736999999994</v>
      </c>
      <c r="R1121" s="9">
        <f>(43102-Sueldos[[#This Row],[Fecha de Contratación]])/365</f>
        <v>2.43013698630137</v>
      </c>
      <c r="S1121" s="1">
        <f>Sueldos[[#This Row],[Sueldo total]]/30</f>
        <v>788.01929999999993</v>
      </c>
      <c r="T1121" s="1">
        <f>Sueldos[[#This Row],[Salario diario]]*20*Sueldos[[#This Row],[dias del año]]</f>
        <v>38299.896936986297</v>
      </c>
      <c r="U1121" s="1">
        <f>Sueldos[[#This Row],[3 meses de sueldo]]+Sueldos[[#This Row],[20 dias por año]]</f>
        <v>109221.6339369863</v>
      </c>
    </row>
    <row r="1122" spans="1:21" x14ac:dyDescent="0.3">
      <c r="A1122" t="s">
        <v>1858</v>
      </c>
      <c r="B1122" t="s">
        <v>909</v>
      </c>
      <c r="C1122" t="s">
        <v>177</v>
      </c>
      <c r="D1122" s="10">
        <v>41315</v>
      </c>
      <c r="E1122" t="s">
        <v>53</v>
      </c>
      <c r="F1122">
        <v>4</v>
      </c>
      <c r="G1122" s="1">
        <v>125208.6</v>
      </c>
      <c r="H1122" s="1">
        <v>7512.5159999999996</v>
      </c>
      <c r="I1122" s="1">
        <v>12520.86</v>
      </c>
      <c r="J1122" s="1">
        <v>11268.773999999999</v>
      </c>
      <c r="K1122" s="1">
        <v>32554.236000000004</v>
      </c>
      <c r="L1122" s="1">
        <v>42570.924000000006</v>
      </c>
      <c r="M1122" s="1">
        <f>SUM(Sueldos[[#This Row],[Salario Base]:[Bono General]])</f>
        <v>231635.91000000003</v>
      </c>
      <c r="N1122" s="1">
        <f>SUMPRODUCT(Sueldos[[#This Row],[Salario Base]:[Bono General]]*Porcentajes[])</f>
        <v>9227.8738200000007</v>
      </c>
      <c r="O1122" s="1">
        <f>Sueldos[[#This Row],[Aumento Mexicano]]*2</f>
        <v>18455.747640000001</v>
      </c>
      <c r="P1122" s="1">
        <f>IF(Sueldos[[#This Row],[Calificación]]&gt;=4,Sueldos[[#This Row],[Aumento Mexicano]]*2,0)</f>
        <v>18455.747640000001</v>
      </c>
      <c r="Q1122" s="1">
        <f>Sueldos[[#This Row],[Sueldo total]]*3</f>
        <v>694907.7300000001</v>
      </c>
      <c r="R1122" s="9">
        <f>(43102-Sueldos[[#This Row],[Fecha de Contratación]])/365</f>
        <v>4.8958904109589039</v>
      </c>
      <c r="S1122" s="1">
        <f>Sueldos[[#This Row],[Sueldo total]]/30</f>
        <v>7721.197000000001</v>
      </c>
      <c r="T1122" s="1">
        <f>Sueldos[[#This Row],[Salario diario]]*20*Sueldos[[#This Row],[dias del año]]</f>
        <v>756042.68706849322</v>
      </c>
      <c r="U1122" s="1">
        <f>Sueldos[[#This Row],[3 meses de sueldo]]+Sueldos[[#This Row],[20 dias por año]]</f>
        <v>1450950.4170684933</v>
      </c>
    </row>
    <row r="1123" spans="1:21" x14ac:dyDescent="0.3">
      <c r="A1123" t="s">
        <v>1859</v>
      </c>
      <c r="B1123" t="s">
        <v>883</v>
      </c>
      <c r="C1123" t="s">
        <v>22</v>
      </c>
      <c r="D1123" s="10">
        <v>41686</v>
      </c>
      <c r="E1123" t="s">
        <v>18</v>
      </c>
      <c r="F1123">
        <v>5</v>
      </c>
      <c r="G1123" s="1">
        <v>10317.5</v>
      </c>
      <c r="H1123" s="1">
        <v>722.22500000000002</v>
      </c>
      <c r="I1123" s="1">
        <v>1341.2750000000001</v>
      </c>
      <c r="J1123" s="1">
        <v>825.4</v>
      </c>
      <c r="K1123" s="1">
        <v>3507.9500000000003</v>
      </c>
      <c r="L1123" s="1">
        <v>4023.8250000000003</v>
      </c>
      <c r="M1123" s="1">
        <f>SUM(Sueldos[[#This Row],[Salario Base]:[Bono General]])</f>
        <v>20738.174999999999</v>
      </c>
      <c r="N1123" s="1">
        <f>SUMPRODUCT(Sueldos[[#This Row],[Salario Base]:[Bono General]]*Porcentajes[])</f>
        <v>834.6857500000001</v>
      </c>
      <c r="O1123" s="1">
        <f>Sueldos[[#This Row],[Aumento Mexicano]]*2</f>
        <v>1669.3715000000002</v>
      </c>
      <c r="P1123" s="1">
        <f>IF(Sueldos[[#This Row],[Calificación]]&gt;=4,Sueldos[[#This Row],[Aumento Mexicano]]*2,0)</f>
        <v>1669.3715000000002</v>
      </c>
      <c r="Q1123" s="1">
        <f>Sueldos[[#This Row],[Sueldo total]]*3</f>
        <v>62214.524999999994</v>
      </c>
      <c r="R1123" s="9">
        <f>(43102-Sueldos[[#This Row],[Fecha de Contratación]])/365</f>
        <v>3.8794520547945206</v>
      </c>
      <c r="S1123" s="1">
        <f>Sueldos[[#This Row],[Sueldo total]]/30</f>
        <v>691.27249999999992</v>
      </c>
      <c r="T1123" s="1">
        <f>Sueldos[[#This Row],[Salario diario]]*20*Sueldos[[#This Row],[dias del año]]</f>
        <v>53635.170410958897</v>
      </c>
      <c r="U1123" s="1">
        <f>Sueldos[[#This Row],[3 meses de sueldo]]+Sueldos[[#This Row],[20 dias por año]]</f>
        <v>115849.6954109589</v>
      </c>
    </row>
    <row r="1124" spans="1:21" x14ac:dyDescent="0.3">
      <c r="A1124" t="s">
        <v>1860</v>
      </c>
      <c r="B1124" t="s">
        <v>898</v>
      </c>
      <c r="C1124" t="s">
        <v>182</v>
      </c>
      <c r="D1124" s="10">
        <v>42478</v>
      </c>
      <c r="E1124" t="s">
        <v>18</v>
      </c>
      <c r="F1124">
        <v>2</v>
      </c>
      <c r="G1124" s="1">
        <v>7884</v>
      </c>
      <c r="H1124" s="1">
        <v>709.56</v>
      </c>
      <c r="I1124" s="1">
        <v>394.20000000000005</v>
      </c>
      <c r="J1124" s="1">
        <v>946.07999999999993</v>
      </c>
      <c r="K1124" s="1">
        <v>2759.3999999999996</v>
      </c>
      <c r="L1124" s="1">
        <v>2207.5200000000004</v>
      </c>
      <c r="M1124" s="1">
        <f>SUM(Sueldos[[#This Row],[Salario Base]:[Bono General]])</f>
        <v>14900.76</v>
      </c>
      <c r="N1124" s="1">
        <f>SUMPRODUCT(Sueldos[[#This Row],[Salario Base]:[Bono General]]*Porcentajes[])</f>
        <v>579.47400000000005</v>
      </c>
      <c r="O1124" s="1">
        <f>Sueldos[[#This Row],[Aumento Mexicano]]*2</f>
        <v>1158.9480000000001</v>
      </c>
      <c r="P1124" s="1">
        <f>IF(Sueldos[[#This Row],[Calificación]]&gt;=4,Sueldos[[#This Row],[Aumento Mexicano]]*2,0)</f>
        <v>0</v>
      </c>
      <c r="Q1124" s="1">
        <f>Sueldos[[#This Row],[Sueldo total]]*3</f>
        <v>44702.28</v>
      </c>
      <c r="R1124" s="9">
        <f>(43102-Sueldos[[#This Row],[Fecha de Contratación]])/365</f>
        <v>1.7095890410958905</v>
      </c>
      <c r="S1124" s="1">
        <f>Sueldos[[#This Row],[Sueldo total]]/30</f>
        <v>496.69200000000001</v>
      </c>
      <c r="T1124" s="1">
        <f>Sueldos[[#This Row],[Salario diario]]*20*Sueldos[[#This Row],[dias del año]]</f>
        <v>16982.784</v>
      </c>
      <c r="U1124" s="1">
        <f>Sueldos[[#This Row],[3 meses de sueldo]]+Sueldos[[#This Row],[20 dias por año]]</f>
        <v>61685.063999999998</v>
      </c>
    </row>
    <row r="1125" spans="1:21" x14ac:dyDescent="0.3">
      <c r="A1125" t="s">
        <v>587</v>
      </c>
      <c r="B1125" t="s">
        <v>926</v>
      </c>
      <c r="C1125" t="s">
        <v>119</v>
      </c>
      <c r="D1125" s="10">
        <v>41327</v>
      </c>
      <c r="E1125" t="s">
        <v>18</v>
      </c>
      <c r="F1125">
        <v>3</v>
      </c>
      <c r="G1125" s="1">
        <v>9323</v>
      </c>
      <c r="H1125" s="1">
        <v>745.84</v>
      </c>
      <c r="I1125" s="1">
        <v>1025.53</v>
      </c>
      <c r="J1125" s="1">
        <v>1211.99</v>
      </c>
      <c r="K1125" s="1">
        <v>3449.5099999999998</v>
      </c>
      <c r="L1125" s="1">
        <v>2423.98</v>
      </c>
      <c r="M1125" s="1">
        <f>SUM(Sueldos[[#This Row],[Salario Base]:[Bono General]])</f>
        <v>18179.850000000002</v>
      </c>
      <c r="N1125" s="1">
        <f>SUMPRODUCT(Sueldos[[#This Row],[Salario Base]:[Bono General]]*Porcentajes[])</f>
        <v>699.22499999999991</v>
      </c>
      <c r="O1125" s="1">
        <f>Sueldos[[#This Row],[Aumento Mexicano]]*2</f>
        <v>1398.4499999999998</v>
      </c>
      <c r="P1125" s="1">
        <f>IF(Sueldos[[#This Row],[Calificación]]&gt;=4,Sueldos[[#This Row],[Aumento Mexicano]]*2,0)</f>
        <v>0</v>
      </c>
      <c r="Q1125" s="1">
        <f>Sueldos[[#This Row],[Sueldo total]]*3</f>
        <v>54539.55</v>
      </c>
      <c r="R1125" s="9">
        <f>(43102-Sueldos[[#This Row],[Fecha de Contratación]])/365</f>
        <v>4.8630136986301373</v>
      </c>
      <c r="S1125" s="1">
        <f>Sueldos[[#This Row],[Sueldo total]]/30</f>
        <v>605.99500000000012</v>
      </c>
      <c r="T1125" s="1">
        <f>Sueldos[[#This Row],[Salario diario]]*20*Sueldos[[#This Row],[dias del año]]</f>
        <v>58939.239726027408</v>
      </c>
      <c r="U1125" s="1">
        <f>Sueldos[[#This Row],[3 meses de sueldo]]+Sueldos[[#This Row],[20 dias por año]]</f>
        <v>113478.7897260274</v>
      </c>
    </row>
    <row r="1126" spans="1:21" x14ac:dyDescent="0.3">
      <c r="A1126" t="s">
        <v>1861</v>
      </c>
      <c r="B1126" t="s">
        <v>880</v>
      </c>
      <c r="C1126" t="s">
        <v>114</v>
      </c>
      <c r="D1126" s="10">
        <v>40990</v>
      </c>
      <c r="E1126" t="s">
        <v>115</v>
      </c>
      <c r="F1126">
        <v>3</v>
      </c>
      <c r="G1126" s="1">
        <v>52173</v>
      </c>
      <c r="H1126" s="1">
        <v>5217.3</v>
      </c>
      <c r="I1126" s="1">
        <v>3652.11</v>
      </c>
      <c r="J1126" s="1">
        <v>2086.92</v>
      </c>
      <c r="K1126" s="1">
        <v>18260.55</v>
      </c>
      <c r="L1126" s="1">
        <v>15651.9</v>
      </c>
      <c r="M1126" s="1">
        <f>SUM(Sueldos[[#This Row],[Salario Base]:[Bono General]])</f>
        <v>97041.78</v>
      </c>
      <c r="N1126" s="1">
        <f>SUMPRODUCT(Sueldos[[#This Row],[Salario Base]:[Bono General]]*Porcentajes[])</f>
        <v>3772.1079</v>
      </c>
      <c r="O1126" s="1">
        <f>Sueldos[[#This Row],[Aumento Mexicano]]*2</f>
        <v>7544.2157999999999</v>
      </c>
      <c r="P1126" s="1">
        <f>IF(Sueldos[[#This Row],[Calificación]]&gt;=4,Sueldos[[#This Row],[Aumento Mexicano]]*2,0)</f>
        <v>0</v>
      </c>
      <c r="Q1126" s="1">
        <f>Sueldos[[#This Row],[Sueldo total]]*3</f>
        <v>291125.33999999997</v>
      </c>
      <c r="R1126" s="9">
        <f>(43102-Sueldos[[#This Row],[Fecha de Contratación]])/365</f>
        <v>5.7863013698630139</v>
      </c>
      <c r="S1126" s="1">
        <f>Sueldos[[#This Row],[Sueldo total]]/30</f>
        <v>3234.7260000000001</v>
      </c>
      <c r="T1126" s="1">
        <f>Sueldos[[#This Row],[Salario diario]]*20*Sueldos[[#This Row],[dias del año]]</f>
        <v>374341.98969863018</v>
      </c>
      <c r="U1126" s="1">
        <f>Sueldos[[#This Row],[3 meses de sueldo]]+Sueldos[[#This Row],[20 dias por año]]</f>
        <v>665467.32969863014</v>
      </c>
    </row>
    <row r="1127" spans="1:21" x14ac:dyDescent="0.3">
      <c r="A1127" t="s">
        <v>1862</v>
      </c>
      <c r="B1127" t="s">
        <v>883</v>
      </c>
      <c r="C1127" t="s">
        <v>180</v>
      </c>
      <c r="D1127" s="10">
        <v>40940</v>
      </c>
      <c r="E1127" t="s">
        <v>18</v>
      </c>
      <c r="F1127">
        <v>4</v>
      </c>
      <c r="G1127" s="1">
        <v>15774.000000000002</v>
      </c>
      <c r="H1127" s="1">
        <v>1104.1800000000003</v>
      </c>
      <c r="I1127" s="1">
        <v>2208.3600000000006</v>
      </c>
      <c r="J1127" s="1">
        <v>1735.14</v>
      </c>
      <c r="K1127" s="1">
        <v>4889.9400000000005</v>
      </c>
      <c r="L1127" s="1">
        <v>6309.6000000000013</v>
      </c>
      <c r="M1127" s="1">
        <f>SUM(Sueldos[[#This Row],[Salario Base]:[Bono General]])</f>
        <v>32021.220000000005</v>
      </c>
      <c r="N1127" s="1">
        <f>SUMPRODUCT(Sueldos[[#This Row],[Salario Base]:[Bono General]]*Porcentajes[])</f>
        <v>1302.9324000000001</v>
      </c>
      <c r="O1127" s="1">
        <f>Sueldos[[#This Row],[Aumento Mexicano]]*2</f>
        <v>2605.8648000000003</v>
      </c>
      <c r="P1127" s="1">
        <f>IF(Sueldos[[#This Row],[Calificación]]&gt;=4,Sueldos[[#This Row],[Aumento Mexicano]]*2,0)</f>
        <v>2605.8648000000003</v>
      </c>
      <c r="Q1127" s="1">
        <f>Sueldos[[#This Row],[Sueldo total]]*3</f>
        <v>96063.660000000018</v>
      </c>
      <c r="R1127" s="9">
        <f>(43102-Sueldos[[#This Row],[Fecha de Contratación]])/365</f>
        <v>5.9232876712328766</v>
      </c>
      <c r="S1127" s="1">
        <f>Sueldos[[#This Row],[Sueldo total]]/30</f>
        <v>1067.3740000000003</v>
      </c>
      <c r="T1127" s="1">
        <f>Sueldos[[#This Row],[Salario diario]]*20*Sueldos[[#This Row],[dias del año]]</f>
        <v>126447.26509589043</v>
      </c>
      <c r="U1127" s="1">
        <f>Sueldos[[#This Row],[3 meses de sueldo]]+Sueldos[[#This Row],[20 dias por año]]</f>
        <v>222510.92509589044</v>
      </c>
    </row>
    <row r="1128" spans="1:21" x14ac:dyDescent="0.3">
      <c r="A1128" t="s">
        <v>1863</v>
      </c>
      <c r="B1128" t="s">
        <v>940</v>
      </c>
      <c r="C1128" t="s">
        <v>86</v>
      </c>
      <c r="D1128" s="10">
        <v>41089</v>
      </c>
      <c r="E1128" t="s">
        <v>18</v>
      </c>
      <c r="F1128">
        <v>3</v>
      </c>
      <c r="G1128" s="1">
        <v>10449</v>
      </c>
      <c r="H1128" s="1">
        <v>626.93999999999994</v>
      </c>
      <c r="I1128" s="1">
        <v>1149.3900000000001</v>
      </c>
      <c r="J1128" s="1">
        <v>1044.9000000000001</v>
      </c>
      <c r="K1128" s="1">
        <v>4179.6000000000004</v>
      </c>
      <c r="L1128" s="1">
        <v>3239.19</v>
      </c>
      <c r="M1128" s="1">
        <f>SUM(Sueldos[[#This Row],[Salario Base]:[Bono General]])</f>
        <v>20689.02</v>
      </c>
      <c r="N1128" s="1">
        <f>SUMPRODUCT(Sueldos[[#This Row],[Salario Base]:[Bono General]]*Porcentajes[])</f>
        <v>801.43830000000003</v>
      </c>
      <c r="O1128" s="1">
        <f>Sueldos[[#This Row],[Aumento Mexicano]]*2</f>
        <v>1602.8766000000001</v>
      </c>
      <c r="P1128" s="1">
        <f>IF(Sueldos[[#This Row],[Calificación]]&gt;=4,Sueldos[[#This Row],[Aumento Mexicano]]*2,0)</f>
        <v>0</v>
      </c>
      <c r="Q1128" s="1">
        <f>Sueldos[[#This Row],[Sueldo total]]*3</f>
        <v>62067.06</v>
      </c>
      <c r="R1128" s="9">
        <f>(43102-Sueldos[[#This Row],[Fecha de Contratación]])/365</f>
        <v>5.515068493150685</v>
      </c>
      <c r="S1128" s="1">
        <f>Sueldos[[#This Row],[Sueldo total]]/30</f>
        <v>689.63400000000001</v>
      </c>
      <c r="T1128" s="1">
        <f>Sueldos[[#This Row],[Salario diario]]*20*Sueldos[[#This Row],[dias del año]]</f>
        <v>76067.574904109599</v>
      </c>
      <c r="U1128" s="1">
        <f>Sueldos[[#This Row],[3 meses de sueldo]]+Sueldos[[#This Row],[20 dias por año]]</f>
        <v>138134.63490410958</v>
      </c>
    </row>
    <row r="1129" spans="1:21" x14ac:dyDescent="0.3">
      <c r="A1129" t="s">
        <v>1864</v>
      </c>
      <c r="B1129" t="s">
        <v>940</v>
      </c>
      <c r="C1129" t="s">
        <v>133</v>
      </c>
      <c r="D1129" s="10">
        <v>42313</v>
      </c>
      <c r="E1129" t="s">
        <v>18</v>
      </c>
      <c r="F1129">
        <v>3</v>
      </c>
      <c r="G1129" s="1">
        <v>10547</v>
      </c>
      <c r="H1129" s="1">
        <v>949.23</v>
      </c>
      <c r="I1129" s="1">
        <v>210.94</v>
      </c>
      <c r="J1129" s="1">
        <v>1582.05</v>
      </c>
      <c r="K1129" s="1">
        <v>3902.39</v>
      </c>
      <c r="L1129" s="1">
        <v>3585.9800000000005</v>
      </c>
      <c r="M1129" s="1">
        <f>SUM(Sueldos[[#This Row],[Salario Base]:[Bono General]])</f>
        <v>20777.59</v>
      </c>
      <c r="N1129" s="1">
        <f>SUMPRODUCT(Sueldos[[#This Row],[Salario Base]:[Bono General]]*Porcentajes[])</f>
        <v>828.99420000000009</v>
      </c>
      <c r="O1129" s="1">
        <f>Sueldos[[#This Row],[Aumento Mexicano]]*2</f>
        <v>1657.9884000000002</v>
      </c>
      <c r="P1129" s="1">
        <f>IF(Sueldos[[#This Row],[Calificación]]&gt;=4,Sueldos[[#This Row],[Aumento Mexicano]]*2,0)</f>
        <v>0</v>
      </c>
      <c r="Q1129" s="1">
        <f>Sueldos[[#This Row],[Sueldo total]]*3</f>
        <v>62332.770000000004</v>
      </c>
      <c r="R1129" s="9">
        <f>(43102-Sueldos[[#This Row],[Fecha de Contratación]])/365</f>
        <v>2.1616438356164385</v>
      </c>
      <c r="S1129" s="1">
        <f>Sueldos[[#This Row],[Sueldo total]]/30</f>
        <v>692.5863333333333</v>
      </c>
      <c r="T1129" s="1">
        <f>Sueldos[[#This Row],[Salario diario]]*20*Sueldos[[#This Row],[dias del año]]</f>
        <v>29942.499561643835</v>
      </c>
      <c r="U1129" s="1">
        <f>Sueldos[[#This Row],[3 meses de sueldo]]+Sueldos[[#This Row],[20 dias por año]]</f>
        <v>92275.269561643843</v>
      </c>
    </row>
    <row r="1130" spans="1:21" x14ac:dyDescent="0.3">
      <c r="A1130" t="s">
        <v>1865</v>
      </c>
      <c r="B1130" t="s">
        <v>1087</v>
      </c>
      <c r="C1130" t="s">
        <v>29</v>
      </c>
      <c r="D1130" s="10">
        <v>42952</v>
      </c>
      <c r="E1130" t="s">
        <v>18</v>
      </c>
      <c r="F1130">
        <v>3</v>
      </c>
      <c r="G1130" s="1">
        <v>13773</v>
      </c>
      <c r="H1130" s="1">
        <v>826.38</v>
      </c>
      <c r="I1130" s="1">
        <v>550.91999999999996</v>
      </c>
      <c r="J1130" s="1">
        <v>1101.8399999999999</v>
      </c>
      <c r="K1130" s="1">
        <v>4820.5499999999993</v>
      </c>
      <c r="L1130" s="1">
        <v>4407.3599999999997</v>
      </c>
      <c r="M1130" s="1">
        <f>SUM(Sueldos[[#This Row],[Salario Base]:[Bono General]])</f>
        <v>25480.05</v>
      </c>
      <c r="N1130" s="1">
        <f>SUMPRODUCT(Sueldos[[#This Row],[Salario Base]:[Bono General]]*Porcentajes[])</f>
        <v>993.03330000000005</v>
      </c>
      <c r="O1130" s="1">
        <f>Sueldos[[#This Row],[Aumento Mexicano]]*2</f>
        <v>1986.0666000000001</v>
      </c>
      <c r="P1130" s="1">
        <f>IF(Sueldos[[#This Row],[Calificación]]&gt;=4,Sueldos[[#This Row],[Aumento Mexicano]]*2,0)</f>
        <v>0</v>
      </c>
      <c r="Q1130" s="1">
        <f>Sueldos[[#This Row],[Sueldo total]]*3</f>
        <v>76440.149999999994</v>
      </c>
      <c r="R1130" s="9">
        <f>(43102-Sueldos[[#This Row],[Fecha de Contratación]])/365</f>
        <v>0.41095890410958902</v>
      </c>
      <c r="S1130" s="1">
        <f>Sueldos[[#This Row],[Sueldo total]]/30</f>
        <v>849.33499999999992</v>
      </c>
      <c r="T1130" s="1">
        <f>Sueldos[[#This Row],[Salario diario]]*20*Sueldos[[#This Row],[dias del año]]</f>
        <v>6980.8356164383549</v>
      </c>
      <c r="U1130" s="1">
        <f>Sueldos[[#This Row],[3 meses de sueldo]]+Sueldos[[#This Row],[20 dias por año]]</f>
        <v>83420.985616438353</v>
      </c>
    </row>
    <row r="1131" spans="1:21" x14ac:dyDescent="0.3">
      <c r="A1131" t="s">
        <v>1866</v>
      </c>
      <c r="B1131" t="s">
        <v>883</v>
      </c>
      <c r="C1131" t="s">
        <v>413</v>
      </c>
      <c r="D1131" s="10">
        <v>42070</v>
      </c>
      <c r="E1131" t="s">
        <v>18</v>
      </c>
      <c r="F1131">
        <v>3</v>
      </c>
      <c r="G1131" s="1">
        <v>11275</v>
      </c>
      <c r="H1131" s="1">
        <v>1014.75</v>
      </c>
      <c r="I1131" s="1">
        <v>225.5</v>
      </c>
      <c r="J1131" s="1">
        <v>225.5</v>
      </c>
      <c r="K1131" s="1">
        <v>4059</v>
      </c>
      <c r="L1131" s="1">
        <v>3720.75</v>
      </c>
      <c r="M1131" s="1">
        <f>SUM(Sueldos[[#This Row],[Salario Base]:[Bono General]])</f>
        <v>20520.5</v>
      </c>
      <c r="N1131" s="1">
        <f>SUMPRODUCT(Sueldos[[#This Row],[Salario Base]:[Bono General]]*Porcentajes[])</f>
        <v>801.65249999999992</v>
      </c>
      <c r="O1131" s="1">
        <f>Sueldos[[#This Row],[Aumento Mexicano]]*2</f>
        <v>1603.3049999999998</v>
      </c>
      <c r="P1131" s="1">
        <f>IF(Sueldos[[#This Row],[Calificación]]&gt;=4,Sueldos[[#This Row],[Aumento Mexicano]]*2,0)</f>
        <v>0</v>
      </c>
      <c r="Q1131" s="1">
        <f>Sueldos[[#This Row],[Sueldo total]]*3</f>
        <v>61561.5</v>
      </c>
      <c r="R1131" s="9">
        <f>(43102-Sueldos[[#This Row],[Fecha de Contratación]])/365</f>
        <v>2.8273972602739725</v>
      </c>
      <c r="S1131" s="1">
        <f>Sueldos[[#This Row],[Sueldo total]]/30</f>
        <v>684.01666666666665</v>
      </c>
      <c r="T1131" s="1">
        <f>Sueldos[[#This Row],[Salario diario]]*20*Sueldos[[#This Row],[dias del año]]</f>
        <v>38679.736986301366</v>
      </c>
      <c r="U1131" s="1">
        <f>Sueldos[[#This Row],[3 meses de sueldo]]+Sueldos[[#This Row],[20 dias por año]]</f>
        <v>100241.23698630137</v>
      </c>
    </row>
    <row r="1132" spans="1:21" x14ac:dyDescent="0.3">
      <c r="A1132" t="s">
        <v>1867</v>
      </c>
      <c r="B1132" t="s">
        <v>895</v>
      </c>
      <c r="C1132" t="s">
        <v>363</v>
      </c>
      <c r="D1132" s="10">
        <v>41107</v>
      </c>
      <c r="E1132" t="s">
        <v>27</v>
      </c>
      <c r="F1132">
        <v>3</v>
      </c>
      <c r="G1132" s="1">
        <v>15447</v>
      </c>
      <c r="H1132" s="1">
        <v>1390.23</v>
      </c>
      <c r="I1132" s="1">
        <v>1544.7</v>
      </c>
      <c r="J1132" s="1">
        <v>617.88</v>
      </c>
      <c r="K1132" s="1">
        <v>4170.6900000000005</v>
      </c>
      <c r="L1132" s="1">
        <v>4788.57</v>
      </c>
      <c r="M1132" s="1">
        <f>SUM(Sueldos[[#This Row],[Salario Base]:[Bono General]])</f>
        <v>27959.07</v>
      </c>
      <c r="N1132" s="1">
        <f>SUMPRODUCT(Sueldos[[#This Row],[Salario Base]:[Bono General]]*Porcentajes[])</f>
        <v>1099.8264000000001</v>
      </c>
      <c r="O1132" s="1">
        <f>Sueldos[[#This Row],[Aumento Mexicano]]*2</f>
        <v>2199.6528000000003</v>
      </c>
      <c r="P1132" s="1">
        <f>IF(Sueldos[[#This Row],[Calificación]]&gt;=4,Sueldos[[#This Row],[Aumento Mexicano]]*2,0)</f>
        <v>0</v>
      </c>
      <c r="Q1132" s="1">
        <f>Sueldos[[#This Row],[Sueldo total]]*3</f>
        <v>83877.209999999992</v>
      </c>
      <c r="R1132" s="9">
        <f>(43102-Sueldos[[#This Row],[Fecha de Contratación]])/365</f>
        <v>5.4657534246575343</v>
      </c>
      <c r="S1132" s="1">
        <f>Sueldos[[#This Row],[Sueldo total]]/30</f>
        <v>931.96899999999994</v>
      </c>
      <c r="T1132" s="1">
        <f>Sueldos[[#This Row],[Salario diario]]*20*Sueldos[[#This Row],[dias del año]]</f>
        <v>101878.25506849313</v>
      </c>
      <c r="U1132" s="1">
        <f>Sueldos[[#This Row],[3 meses de sueldo]]+Sueldos[[#This Row],[20 dias por año]]</f>
        <v>185755.46506849313</v>
      </c>
    </row>
    <row r="1133" spans="1:21" x14ac:dyDescent="0.3">
      <c r="A1133" t="s">
        <v>1098</v>
      </c>
      <c r="B1133" t="s">
        <v>883</v>
      </c>
      <c r="C1133" t="s">
        <v>71</v>
      </c>
      <c r="D1133" s="10">
        <v>42070</v>
      </c>
      <c r="E1133" t="s">
        <v>115</v>
      </c>
      <c r="F1133">
        <v>3</v>
      </c>
      <c r="G1133" s="1">
        <v>64266</v>
      </c>
      <c r="H1133" s="1">
        <v>5783.94</v>
      </c>
      <c r="I1133" s="1">
        <v>4498.6200000000008</v>
      </c>
      <c r="J1133" s="1">
        <v>8997.2400000000016</v>
      </c>
      <c r="K1133" s="1">
        <v>21207.780000000002</v>
      </c>
      <c r="L1133" s="1">
        <v>22493.1</v>
      </c>
      <c r="M1133" s="1">
        <f>SUM(Sueldos[[#This Row],[Salario Base]:[Bono General]])</f>
        <v>127246.68</v>
      </c>
      <c r="N1133" s="1">
        <f>SUMPRODUCT(Sueldos[[#This Row],[Salario Base]:[Bono General]]*Porcentajes[])</f>
        <v>5115.5736000000006</v>
      </c>
      <c r="O1133" s="1">
        <f>Sueldos[[#This Row],[Aumento Mexicano]]*2</f>
        <v>10231.147200000001</v>
      </c>
      <c r="P1133" s="1">
        <f>IF(Sueldos[[#This Row],[Calificación]]&gt;=4,Sueldos[[#This Row],[Aumento Mexicano]]*2,0)</f>
        <v>0</v>
      </c>
      <c r="Q1133" s="1">
        <f>Sueldos[[#This Row],[Sueldo total]]*3</f>
        <v>381740.04</v>
      </c>
      <c r="R1133" s="9">
        <f>(43102-Sueldos[[#This Row],[Fecha de Contratación]])/365</f>
        <v>2.8273972602739725</v>
      </c>
      <c r="S1133" s="1">
        <f>Sueldos[[#This Row],[Sueldo total]]/30</f>
        <v>4241.5559999999996</v>
      </c>
      <c r="T1133" s="1">
        <f>Sueldos[[#This Row],[Salario diario]]*20*Sueldos[[#This Row],[dias del año]]</f>
        <v>239851.27627397259</v>
      </c>
      <c r="U1133" s="1">
        <f>Sueldos[[#This Row],[3 meses de sueldo]]+Sueldos[[#This Row],[20 dias por año]]</f>
        <v>621591.31627397262</v>
      </c>
    </row>
    <row r="1134" spans="1:21" x14ac:dyDescent="0.3">
      <c r="A1134" t="s">
        <v>1868</v>
      </c>
      <c r="B1134" t="s">
        <v>898</v>
      </c>
      <c r="C1134" t="s">
        <v>137</v>
      </c>
      <c r="D1134" s="10">
        <v>41624</v>
      </c>
      <c r="E1134" t="s">
        <v>15</v>
      </c>
      <c r="F1134">
        <v>3</v>
      </c>
      <c r="G1134" s="1">
        <v>32572</v>
      </c>
      <c r="H1134" s="1">
        <v>2605.7600000000002</v>
      </c>
      <c r="I1134" s="1">
        <v>977.16</v>
      </c>
      <c r="J1134" s="1">
        <v>4560.0800000000008</v>
      </c>
      <c r="K1134" s="1">
        <v>9120.1600000000017</v>
      </c>
      <c r="L1134" s="1">
        <v>8468.7200000000012</v>
      </c>
      <c r="M1134" s="1">
        <f>SUM(Sueldos[[#This Row],[Salario Base]:[Bono General]])</f>
        <v>58303.880000000012</v>
      </c>
      <c r="N1134" s="1">
        <f>SUMPRODUCT(Sueldos[[#This Row],[Salario Base]:[Bono General]]*Porcentajes[])</f>
        <v>2267.0112000000004</v>
      </c>
      <c r="O1134" s="1">
        <f>Sueldos[[#This Row],[Aumento Mexicano]]*2</f>
        <v>4534.0224000000007</v>
      </c>
      <c r="P1134" s="1">
        <f>IF(Sueldos[[#This Row],[Calificación]]&gt;=4,Sueldos[[#This Row],[Aumento Mexicano]]*2,0)</f>
        <v>0</v>
      </c>
      <c r="Q1134" s="1">
        <f>Sueldos[[#This Row],[Sueldo total]]*3</f>
        <v>174911.64000000004</v>
      </c>
      <c r="R1134" s="9">
        <f>(43102-Sueldos[[#This Row],[Fecha de Contratación]])/365</f>
        <v>4.0493150684931507</v>
      </c>
      <c r="S1134" s="1">
        <f>Sueldos[[#This Row],[Sueldo total]]/30</f>
        <v>1943.462666666667</v>
      </c>
      <c r="T1134" s="1">
        <f>Sueldos[[#This Row],[Salario diario]]*20*Sueldos[[#This Row],[dias del año]]</f>
        <v>157393.85322374431</v>
      </c>
      <c r="U1134" s="1">
        <f>Sueldos[[#This Row],[3 meses de sueldo]]+Sueldos[[#This Row],[20 dias por año]]</f>
        <v>332305.49322374433</v>
      </c>
    </row>
    <row r="1135" spans="1:21" x14ac:dyDescent="0.3">
      <c r="A1135" t="s">
        <v>245</v>
      </c>
      <c r="B1135" t="s">
        <v>898</v>
      </c>
      <c r="C1135" t="s">
        <v>273</v>
      </c>
      <c r="D1135" s="10">
        <v>42322</v>
      </c>
      <c r="E1135" t="s">
        <v>18</v>
      </c>
      <c r="F1135">
        <v>3</v>
      </c>
      <c r="G1135" s="1">
        <v>10303</v>
      </c>
      <c r="H1135" s="1">
        <v>721.21</v>
      </c>
      <c r="I1135" s="1">
        <v>618.17999999999995</v>
      </c>
      <c r="J1135" s="1">
        <v>824.24</v>
      </c>
      <c r="K1135" s="1">
        <v>2575.75</v>
      </c>
      <c r="L1135" s="1">
        <v>2575.75</v>
      </c>
      <c r="M1135" s="1">
        <f>SUM(Sueldos[[#This Row],[Salario Base]:[Bono General]])</f>
        <v>17618.129999999997</v>
      </c>
      <c r="N1135" s="1">
        <f>SUMPRODUCT(Sueldos[[#This Row],[Salario Base]:[Bono General]]*Porcentajes[])</f>
        <v>675.8768</v>
      </c>
      <c r="O1135" s="1">
        <f>Sueldos[[#This Row],[Aumento Mexicano]]*2</f>
        <v>1351.7536</v>
      </c>
      <c r="P1135" s="1">
        <f>IF(Sueldos[[#This Row],[Calificación]]&gt;=4,Sueldos[[#This Row],[Aumento Mexicano]]*2,0)</f>
        <v>0</v>
      </c>
      <c r="Q1135" s="1">
        <f>Sueldos[[#This Row],[Sueldo total]]*3</f>
        <v>52854.389999999992</v>
      </c>
      <c r="R1135" s="9">
        <f>(43102-Sueldos[[#This Row],[Fecha de Contratación]])/365</f>
        <v>2.1369863013698631</v>
      </c>
      <c r="S1135" s="1">
        <f>Sueldos[[#This Row],[Sueldo total]]/30</f>
        <v>587.27099999999996</v>
      </c>
      <c r="T1135" s="1">
        <f>Sueldos[[#This Row],[Salario diario]]*20*Sueldos[[#This Row],[dias del año]]</f>
        <v>25099.801643835614</v>
      </c>
      <c r="U1135" s="1">
        <f>Sueldos[[#This Row],[3 meses de sueldo]]+Sueldos[[#This Row],[20 dias por año]]</f>
        <v>77954.191643835598</v>
      </c>
    </row>
    <row r="1136" spans="1:21" x14ac:dyDescent="0.3">
      <c r="A1136" t="s">
        <v>1869</v>
      </c>
      <c r="B1136" t="s">
        <v>880</v>
      </c>
      <c r="C1136" t="s">
        <v>59</v>
      </c>
      <c r="D1136" s="10">
        <v>41022</v>
      </c>
      <c r="E1136" t="s">
        <v>27</v>
      </c>
      <c r="F1136">
        <v>3</v>
      </c>
      <c r="G1136" s="1">
        <v>14708</v>
      </c>
      <c r="H1136" s="1">
        <v>1029.5600000000002</v>
      </c>
      <c r="I1136" s="1">
        <v>1470.8000000000002</v>
      </c>
      <c r="J1136" s="1">
        <v>1470.8000000000002</v>
      </c>
      <c r="K1136" s="1">
        <v>4118.2400000000007</v>
      </c>
      <c r="L1136" s="1">
        <v>5294.88</v>
      </c>
      <c r="M1136" s="1">
        <f>SUM(Sueldos[[#This Row],[Salario Base]:[Bono General]])</f>
        <v>28092.280000000002</v>
      </c>
      <c r="N1136" s="1">
        <f>SUMPRODUCT(Sueldos[[#This Row],[Salario Base]:[Bono General]]*Porcentajes[])</f>
        <v>1129.5744</v>
      </c>
      <c r="O1136" s="1">
        <f>Sueldos[[#This Row],[Aumento Mexicano]]*2</f>
        <v>2259.1487999999999</v>
      </c>
      <c r="P1136" s="1">
        <f>IF(Sueldos[[#This Row],[Calificación]]&gt;=4,Sueldos[[#This Row],[Aumento Mexicano]]*2,0)</f>
        <v>0</v>
      </c>
      <c r="Q1136" s="1">
        <f>Sueldos[[#This Row],[Sueldo total]]*3</f>
        <v>84276.840000000011</v>
      </c>
      <c r="R1136" s="9">
        <f>(43102-Sueldos[[#This Row],[Fecha de Contratación]])/365</f>
        <v>5.6986301369863011</v>
      </c>
      <c r="S1136" s="1">
        <f>Sueldos[[#This Row],[Sueldo total]]/30</f>
        <v>936.40933333333339</v>
      </c>
      <c r="T1136" s="1">
        <f>Sueldos[[#This Row],[Salario diario]]*20*Sueldos[[#This Row],[dias del año]]</f>
        <v>106725.0089497717</v>
      </c>
      <c r="U1136" s="1">
        <f>Sueldos[[#This Row],[3 meses de sueldo]]+Sueldos[[#This Row],[20 dias por año]]</f>
        <v>191001.84894977172</v>
      </c>
    </row>
    <row r="1137" spans="1:21" x14ac:dyDescent="0.3">
      <c r="A1137" t="s">
        <v>1870</v>
      </c>
      <c r="B1137" t="s">
        <v>898</v>
      </c>
      <c r="C1137" t="s">
        <v>61</v>
      </c>
      <c r="D1137" s="10">
        <v>40815</v>
      </c>
      <c r="E1137" t="s">
        <v>18</v>
      </c>
      <c r="F1137">
        <v>2</v>
      </c>
      <c r="G1137" s="1">
        <v>13344.300000000001</v>
      </c>
      <c r="H1137" s="1">
        <v>667.21500000000015</v>
      </c>
      <c r="I1137" s="1">
        <v>266.88600000000002</v>
      </c>
      <c r="J1137" s="1">
        <v>266.88600000000002</v>
      </c>
      <c r="K1137" s="1">
        <v>4803.9480000000003</v>
      </c>
      <c r="L1137" s="1">
        <v>4403.6190000000006</v>
      </c>
      <c r="M1137" s="1">
        <f>SUM(Sueldos[[#This Row],[Salario Base]:[Bono General]])</f>
        <v>23752.853999999999</v>
      </c>
      <c r="N1137" s="1">
        <f>SUMPRODUCT(Sueldos[[#This Row],[Salario Base]:[Bono General]]*Porcentajes[])</f>
        <v>916.75341000000003</v>
      </c>
      <c r="O1137" s="1">
        <f>Sueldos[[#This Row],[Aumento Mexicano]]*2</f>
        <v>1833.5068200000001</v>
      </c>
      <c r="P1137" s="1">
        <f>IF(Sueldos[[#This Row],[Calificación]]&gt;=4,Sueldos[[#This Row],[Aumento Mexicano]]*2,0)</f>
        <v>0</v>
      </c>
      <c r="Q1137" s="1">
        <f>Sueldos[[#This Row],[Sueldo total]]*3</f>
        <v>71258.562000000005</v>
      </c>
      <c r="R1137" s="9">
        <f>(43102-Sueldos[[#This Row],[Fecha de Contratación]])/365</f>
        <v>6.2657534246575342</v>
      </c>
      <c r="S1137" s="1">
        <f>Sueldos[[#This Row],[Sueldo total]]/30</f>
        <v>791.76179999999999</v>
      </c>
      <c r="T1137" s="1">
        <f>Sueldos[[#This Row],[Salario diario]]*20*Sueldos[[#This Row],[dias del año]]</f>
        <v>99219.684197260271</v>
      </c>
      <c r="U1137" s="1">
        <f>Sueldos[[#This Row],[3 meses de sueldo]]+Sueldos[[#This Row],[20 dias por año]]</f>
        <v>170478.24619726028</v>
      </c>
    </row>
    <row r="1138" spans="1:21" x14ac:dyDescent="0.3">
      <c r="A1138" t="s">
        <v>1871</v>
      </c>
      <c r="B1138" t="s">
        <v>898</v>
      </c>
      <c r="C1138" t="s">
        <v>112</v>
      </c>
      <c r="D1138" s="10">
        <v>41722</v>
      </c>
      <c r="E1138" t="s">
        <v>18</v>
      </c>
      <c r="F1138">
        <v>4</v>
      </c>
      <c r="G1138" s="1">
        <v>11793.1</v>
      </c>
      <c r="H1138" s="1">
        <v>825.51700000000005</v>
      </c>
      <c r="I1138" s="1">
        <v>707.58600000000001</v>
      </c>
      <c r="J1138" s="1">
        <v>471.72400000000005</v>
      </c>
      <c r="K1138" s="1">
        <v>3302.0680000000002</v>
      </c>
      <c r="L1138" s="1">
        <v>2948.2750000000001</v>
      </c>
      <c r="M1138" s="1">
        <f>SUM(Sueldos[[#This Row],[Salario Base]:[Bono General]])</f>
        <v>20048.27</v>
      </c>
      <c r="N1138" s="1">
        <f>SUMPRODUCT(Sueldos[[#This Row],[Salario Base]:[Bono General]]*Porcentajes[])</f>
        <v>760.6549500000001</v>
      </c>
      <c r="O1138" s="1">
        <f>Sueldos[[#This Row],[Aumento Mexicano]]*2</f>
        <v>1521.3099000000002</v>
      </c>
      <c r="P1138" s="1">
        <f>IF(Sueldos[[#This Row],[Calificación]]&gt;=4,Sueldos[[#This Row],[Aumento Mexicano]]*2,0)</f>
        <v>1521.3099000000002</v>
      </c>
      <c r="Q1138" s="1">
        <f>Sueldos[[#This Row],[Sueldo total]]*3</f>
        <v>60144.81</v>
      </c>
      <c r="R1138" s="9">
        <f>(43102-Sueldos[[#This Row],[Fecha de Contratación]])/365</f>
        <v>3.7808219178082192</v>
      </c>
      <c r="S1138" s="1">
        <f>Sueldos[[#This Row],[Sueldo total]]/30</f>
        <v>668.27566666666667</v>
      </c>
      <c r="T1138" s="1">
        <f>Sueldos[[#This Row],[Salario diario]]*20*Sueldos[[#This Row],[dias del año]]</f>
        <v>50532.625753424654</v>
      </c>
      <c r="U1138" s="1">
        <f>Sueldos[[#This Row],[3 meses de sueldo]]+Sueldos[[#This Row],[20 dias por año]]</f>
        <v>110677.43575342465</v>
      </c>
    </row>
    <row r="1139" spans="1:21" x14ac:dyDescent="0.3">
      <c r="A1139" t="s">
        <v>1872</v>
      </c>
      <c r="B1139" t="s">
        <v>880</v>
      </c>
      <c r="C1139" t="s">
        <v>40</v>
      </c>
      <c r="D1139" s="10">
        <v>41704</v>
      </c>
      <c r="E1139" t="s">
        <v>27</v>
      </c>
      <c r="F1139">
        <v>3</v>
      </c>
      <c r="G1139" s="1">
        <v>18727</v>
      </c>
      <c r="H1139" s="1">
        <v>936.35</v>
      </c>
      <c r="I1139" s="1">
        <v>936.35</v>
      </c>
      <c r="J1139" s="1">
        <v>749.08</v>
      </c>
      <c r="K1139" s="1">
        <v>7303.5300000000007</v>
      </c>
      <c r="L1139" s="1">
        <v>5430.83</v>
      </c>
      <c r="M1139" s="1">
        <f>SUM(Sueldos[[#This Row],[Salario Base]:[Bono General]])</f>
        <v>34083.14</v>
      </c>
      <c r="N1139" s="1">
        <f>SUMPRODUCT(Sueldos[[#This Row],[Salario Base]:[Bono General]]*Porcentajes[])</f>
        <v>1292.163</v>
      </c>
      <c r="O1139" s="1">
        <f>Sueldos[[#This Row],[Aumento Mexicano]]*2</f>
        <v>2584.326</v>
      </c>
      <c r="P1139" s="1">
        <f>IF(Sueldos[[#This Row],[Calificación]]&gt;=4,Sueldos[[#This Row],[Aumento Mexicano]]*2,0)</f>
        <v>0</v>
      </c>
      <c r="Q1139" s="1">
        <f>Sueldos[[#This Row],[Sueldo total]]*3</f>
        <v>102249.42</v>
      </c>
      <c r="R1139" s="9">
        <f>(43102-Sueldos[[#This Row],[Fecha de Contratación]])/365</f>
        <v>3.8301369863013699</v>
      </c>
      <c r="S1139" s="1">
        <f>Sueldos[[#This Row],[Sueldo total]]/30</f>
        <v>1136.1046666666666</v>
      </c>
      <c r="T1139" s="1">
        <f>Sueldos[[#This Row],[Salario diario]]*20*Sueldos[[#This Row],[dias del año]]</f>
        <v>87028.730082191774</v>
      </c>
      <c r="U1139" s="1">
        <f>Sueldos[[#This Row],[3 meses de sueldo]]+Sueldos[[#This Row],[20 dias por año]]</f>
        <v>189278.15008219177</v>
      </c>
    </row>
    <row r="1140" spans="1:21" x14ac:dyDescent="0.3">
      <c r="A1140" t="s">
        <v>1873</v>
      </c>
      <c r="B1140" t="s">
        <v>880</v>
      </c>
      <c r="C1140" t="s">
        <v>86</v>
      </c>
      <c r="D1140" s="10">
        <v>42081</v>
      </c>
      <c r="E1140" t="s">
        <v>15</v>
      </c>
      <c r="F1140">
        <v>4</v>
      </c>
      <c r="G1140" s="1">
        <v>23529.000000000004</v>
      </c>
      <c r="H1140" s="1">
        <v>1176.4500000000003</v>
      </c>
      <c r="I1140" s="1">
        <v>3294.0600000000009</v>
      </c>
      <c r="J1140" s="1">
        <v>2117.61</v>
      </c>
      <c r="K1140" s="1">
        <v>6352.8300000000017</v>
      </c>
      <c r="L1140" s="1">
        <v>6823.4100000000008</v>
      </c>
      <c r="M1140" s="1">
        <f>SUM(Sueldos[[#This Row],[Salario Base]:[Bono General]])</f>
        <v>43293.360000000015</v>
      </c>
      <c r="N1140" s="1">
        <f>SUMPRODUCT(Sueldos[[#This Row],[Salario Base]:[Bono General]]*Porcentajes[])</f>
        <v>1682.3235000000004</v>
      </c>
      <c r="O1140" s="1">
        <f>Sueldos[[#This Row],[Aumento Mexicano]]*2</f>
        <v>3364.6470000000008</v>
      </c>
      <c r="P1140" s="1">
        <f>IF(Sueldos[[#This Row],[Calificación]]&gt;=4,Sueldos[[#This Row],[Aumento Mexicano]]*2,0)</f>
        <v>3364.6470000000008</v>
      </c>
      <c r="Q1140" s="1">
        <f>Sueldos[[#This Row],[Sueldo total]]*3</f>
        <v>129880.08000000005</v>
      </c>
      <c r="R1140" s="9">
        <f>(43102-Sueldos[[#This Row],[Fecha de Contratación]])/365</f>
        <v>2.7972602739726029</v>
      </c>
      <c r="S1140" s="1">
        <f>Sueldos[[#This Row],[Sueldo total]]/30</f>
        <v>1443.1120000000005</v>
      </c>
      <c r="T1140" s="1">
        <f>Sueldos[[#This Row],[Salario diario]]*20*Sueldos[[#This Row],[dias del año]]</f>
        <v>80735.197369863046</v>
      </c>
      <c r="U1140" s="1">
        <f>Sueldos[[#This Row],[3 meses de sueldo]]+Sueldos[[#This Row],[20 dias por año]]</f>
        <v>210615.27736986309</v>
      </c>
    </row>
    <row r="1141" spans="1:21" x14ac:dyDescent="0.3">
      <c r="A1141" t="s">
        <v>1874</v>
      </c>
      <c r="B1141" t="s">
        <v>880</v>
      </c>
      <c r="C1141" t="s">
        <v>14</v>
      </c>
      <c r="D1141" s="10">
        <v>41762</v>
      </c>
      <c r="E1141" t="s">
        <v>27</v>
      </c>
      <c r="F1141">
        <v>2</v>
      </c>
      <c r="G1141" s="1">
        <v>16533.900000000001</v>
      </c>
      <c r="H1141" s="1">
        <v>1157.3730000000003</v>
      </c>
      <c r="I1141" s="1">
        <v>1818.7290000000003</v>
      </c>
      <c r="J1141" s="1">
        <v>1322.7120000000002</v>
      </c>
      <c r="K1141" s="1">
        <v>5290.8480000000009</v>
      </c>
      <c r="L1141" s="1">
        <v>4133.4750000000004</v>
      </c>
      <c r="M1141" s="1">
        <f>SUM(Sueldos[[#This Row],[Salario Base]:[Bono General]])</f>
        <v>30257.037000000004</v>
      </c>
      <c r="N1141" s="1">
        <f>SUMPRODUCT(Sueldos[[#This Row],[Salario Base]:[Bono General]]*Porcentajes[])</f>
        <v>1152.4128300000002</v>
      </c>
      <c r="O1141" s="1">
        <f>Sueldos[[#This Row],[Aumento Mexicano]]*2</f>
        <v>2304.8256600000004</v>
      </c>
      <c r="P1141" s="1">
        <f>IF(Sueldos[[#This Row],[Calificación]]&gt;=4,Sueldos[[#This Row],[Aumento Mexicano]]*2,0)</f>
        <v>0</v>
      </c>
      <c r="Q1141" s="1">
        <f>Sueldos[[#This Row],[Sueldo total]]*3</f>
        <v>90771.111000000004</v>
      </c>
      <c r="R1141" s="9">
        <f>(43102-Sueldos[[#This Row],[Fecha de Contratación]])/365</f>
        <v>3.6712328767123288</v>
      </c>
      <c r="S1141" s="1">
        <f>Sueldos[[#This Row],[Sueldo total]]/30</f>
        <v>1008.5679000000001</v>
      </c>
      <c r="T1141" s="1">
        <f>Sueldos[[#This Row],[Salario diario]]*20*Sueldos[[#This Row],[dias del año]]</f>
        <v>74053.752657534264</v>
      </c>
      <c r="U1141" s="1">
        <f>Sueldos[[#This Row],[3 meses de sueldo]]+Sueldos[[#This Row],[20 dias por año]]</f>
        <v>164824.86365753427</v>
      </c>
    </row>
    <row r="1142" spans="1:21" x14ac:dyDescent="0.3">
      <c r="A1142" t="s">
        <v>1875</v>
      </c>
      <c r="B1142" t="s">
        <v>898</v>
      </c>
      <c r="C1142" t="s">
        <v>77</v>
      </c>
      <c r="D1142" s="10">
        <v>42332</v>
      </c>
      <c r="E1142" t="s">
        <v>18</v>
      </c>
      <c r="F1142">
        <v>2</v>
      </c>
      <c r="G1142" s="1">
        <v>7859.7</v>
      </c>
      <c r="H1142" s="1">
        <v>550.17900000000009</v>
      </c>
      <c r="I1142" s="1">
        <v>550.17900000000009</v>
      </c>
      <c r="J1142" s="1">
        <v>1100.3580000000002</v>
      </c>
      <c r="K1142" s="1">
        <v>2986.6860000000001</v>
      </c>
      <c r="L1142" s="1">
        <v>2672.2980000000002</v>
      </c>
      <c r="M1142" s="1">
        <f>SUM(Sueldos[[#This Row],[Salario Base]:[Bono General]])</f>
        <v>15719.400000000001</v>
      </c>
      <c r="N1142" s="1">
        <f>SUMPRODUCT(Sueldos[[#This Row],[Salario Base]:[Bono General]]*Porcentajes[])</f>
        <v>622.48824000000002</v>
      </c>
      <c r="O1142" s="1">
        <f>Sueldos[[#This Row],[Aumento Mexicano]]*2</f>
        <v>1244.97648</v>
      </c>
      <c r="P1142" s="1">
        <f>IF(Sueldos[[#This Row],[Calificación]]&gt;=4,Sueldos[[#This Row],[Aumento Mexicano]]*2,0)</f>
        <v>0</v>
      </c>
      <c r="Q1142" s="1">
        <f>Sueldos[[#This Row],[Sueldo total]]*3</f>
        <v>47158.200000000004</v>
      </c>
      <c r="R1142" s="9">
        <f>(43102-Sueldos[[#This Row],[Fecha de Contratación]])/365</f>
        <v>2.1095890410958904</v>
      </c>
      <c r="S1142" s="1">
        <f>Sueldos[[#This Row],[Sueldo total]]/30</f>
        <v>523.98</v>
      </c>
      <c r="T1142" s="1">
        <f>Sueldos[[#This Row],[Salario diario]]*20*Sueldos[[#This Row],[dias del año]]</f>
        <v>22107.649315068495</v>
      </c>
      <c r="U1142" s="1">
        <f>Sueldos[[#This Row],[3 meses de sueldo]]+Sueldos[[#This Row],[20 dias por año]]</f>
        <v>69265.849315068495</v>
      </c>
    </row>
    <row r="1143" spans="1:21" x14ac:dyDescent="0.3">
      <c r="A1143" t="s">
        <v>1876</v>
      </c>
      <c r="B1143" t="s">
        <v>898</v>
      </c>
      <c r="C1143" t="s">
        <v>253</v>
      </c>
      <c r="D1143" s="10">
        <v>41222</v>
      </c>
      <c r="E1143" t="s">
        <v>27</v>
      </c>
      <c r="F1143">
        <v>4</v>
      </c>
      <c r="G1143" s="1">
        <v>20192.7</v>
      </c>
      <c r="H1143" s="1">
        <v>2019.2700000000002</v>
      </c>
      <c r="I1143" s="1">
        <v>605.78099999999995</v>
      </c>
      <c r="J1143" s="1">
        <v>2221.1970000000001</v>
      </c>
      <c r="K1143" s="1">
        <v>7673.2260000000006</v>
      </c>
      <c r="L1143" s="1">
        <v>8077.0800000000008</v>
      </c>
      <c r="M1143" s="1">
        <f>SUM(Sueldos[[#This Row],[Salario Base]:[Bono General]])</f>
        <v>40789.254000000001</v>
      </c>
      <c r="N1143" s="1">
        <f>SUMPRODUCT(Sueldos[[#This Row],[Salario Base]:[Bono General]]*Porcentajes[])</f>
        <v>1657.8206700000001</v>
      </c>
      <c r="O1143" s="1">
        <f>Sueldos[[#This Row],[Aumento Mexicano]]*2</f>
        <v>3315.6413400000001</v>
      </c>
      <c r="P1143" s="1">
        <f>IF(Sueldos[[#This Row],[Calificación]]&gt;=4,Sueldos[[#This Row],[Aumento Mexicano]]*2,0)</f>
        <v>3315.6413400000001</v>
      </c>
      <c r="Q1143" s="1">
        <f>Sueldos[[#This Row],[Sueldo total]]*3</f>
        <v>122367.762</v>
      </c>
      <c r="R1143" s="9">
        <f>(43102-Sueldos[[#This Row],[Fecha de Contratación]])/365</f>
        <v>5.1506849315068495</v>
      </c>
      <c r="S1143" s="1">
        <f>Sueldos[[#This Row],[Sueldo total]]/30</f>
        <v>1359.6418000000001</v>
      </c>
      <c r="T1143" s="1">
        <f>Sueldos[[#This Row],[Salario diario]]*20*Sueldos[[#This Row],[dias del año]]</f>
        <v>140061.730630137</v>
      </c>
      <c r="U1143" s="1">
        <f>Sueldos[[#This Row],[3 meses de sueldo]]+Sueldos[[#This Row],[20 dias por año]]</f>
        <v>262429.49263013701</v>
      </c>
    </row>
    <row r="1144" spans="1:21" x14ac:dyDescent="0.3">
      <c r="A1144" t="s">
        <v>1877</v>
      </c>
      <c r="B1144" t="s">
        <v>898</v>
      </c>
      <c r="C1144" t="s">
        <v>96</v>
      </c>
      <c r="D1144" s="10">
        <v>41893</v>
      </c>
      <c r="E1144" t="s">
        <v>18</v>
      </c>
      <c r="F1144">
        <v>1</v>
      </c>
      <c r="G1144" s="1">
        <v>9064.5</v>
      </c>
      <c r="H1144" s="1">
        <v>725.16</v>
      </c>
      <c r="I1144" s="1">
        <v>906.45</v>
      </c>
      <c r="J1144" s="1">
        <v>362.58</v>
      </c>
      <c r="K1144" s="1">
        <v>3172.5749999999998</v>
      </c>
      <c r="L1144" s="1">
        <v>2266.125</v>
      </c>
      <c r="M1144" s="1">
        <f>SUM(Sueldos[[#This Row],[Salario Base]:[Bono General]])</f>
        <v>16497.39</v>
      </c>
      <c r="N1144" s="1">
        <f>SUMPRODUCT(Sueldos[[#This Row],[Salario Base]:[Bono General]]*Porcentajes[])</f>
        <v>623.63760000000002</v>
      </c>
      <c r="O1144" s="1">
        <f>Sueldos[[#This Row],[Aumento Mexicano]]*2</f>
        <v>1247.2752</v>
      </c>
      <c r="P1144" s="1">
        <f>IF(Sueldos[[#This Row],[Calificación]]&gt;=4,Sueldos[[#This Row],[Aumento Mexicano]]*2,0)</f>
        <v>0</v>
      </c>
      <c r="Q1144" s="1">
        <f>Sueldos[[#This Row],[Sueldo total]]*3</f>
        <v>49492.17</v>
      </c>
      <c r="R1144" s="9">
        <f>(43102-Sueldos[[#This Row],[Fecha de Contratación]])/365</f>
        <v>3.3123287671232875</v>
      </c>
      <c r="S1144" s="1">
        <f>Sueldos[[#This Row],[Sueldo total]]/30</f>
        <v>549.91300000000001</v>
      </c>
      <c r="T1144" s="1">
        <f>Sueldos[[#This Row],[Salario diario]]*20*Sueldos[[#This Row],[dias del año]]</f>
        <v>36429.852986301368</v>
      </c>
      <c r="U1144" s="1">
        <f>Sueldos[[#This Row],[3 meses de sueldo]]+Sueldos[[#This Row],[20 dias por año]]</f>
        <v>85922.022986301366</v>
      </c>
    </row>
    <row r="1145" spans="1:21" x14ac:dyDescent="0.3">
      <c r="A1145" t="s">
        <v>1878</v>
      </c>
      <c r="B1145" t="s">
        <v>898</v>
      </c>
      <c r="C1145" t="s">
        <v>237</v>
      </c>
      <c r="D1145" s="10">
        <v>41838</v>
      </c>
      <c r="E1145" t="s">
        <v>18</v>
      </c>
      <c r="F1145">
        <v>4</v>
      </c>
      <c r="G1145" s="1">
        <v>15541.900000000001</v>
      </c>
      <c r="H1145" s="1">
        <v>1243.3520000000001</v>
      </c>
      <c r="I1145" s="1">
        <v>1554.1900000000003</v>
      </c>
      <c r="J1145" s="1">
        <v>2331.2850000000003</v>
      </c>
      <c r="K1145" s="1">
        <v>4040.8940000000007</v>
      </c>
      <c r="L1145" s="1">
        <v>6061.3410000000003</v>
      </c>
      <c r="M1145" s="1">
        <f>SUM(Sueldos[[#This Row],[Salario Base]:[Bono General]])</f>
        <v>30772.962</v>
      </c>
      <c r="N1145" s="1">
        <f>SUMPRODUCT(Sueldos[[#This Row],[Salario Base]:[Bono General]]*Porcentajes[])</f>
        <v>1265.1106600000001</v>
      </c>
      <c r="O1145" s="1">
        <f>Sueldos[[#This Row],[Aumento Mexicano]]*2</f>
        <v>2530.2213200000001</v>
      </c>
      <c r="P1145" s="1">
        <f>IF(Sueldos[[#This Row],[Calificación]]&gt;=4,Sueldos[[#This Row],[Aumento Mexicano]]*2,0)</f>
        <v>2530.2213200000001</v>
      </c>
      <c r="Q1145" s="1">
        <f>Sueldos[[#This Row],[Sueldo total]]*3</f>
        <v>92318.885999999999</v>
      </c>
      <c r="R1145" s="9">
        <f>(43102-Sueldos[[#This Row],[Fecha de Contratación]])/365</f>
        <v>3.463013698630137</v>
      </c>
      <c r="S1145" s="1">
        <f>Sueldos[[#This Row],[Sueldo total]]/30</f>
        <v>1025.7654</v>
      </c>
      <c r="T1145" s="1">
        <f>Sueldos[[#This Row],[Salario diario]]*20*Sueldos[[#This Row],[dias del año]]</f>
        <v>71044.792635616439</v>
      </c>
      <c r="U1145" s="1">
        <f>Sueldos[[#This Row],[3 meses de sueldo]]+Sueldos[[#This Row],[20 dias por año]]</f>
        <v>163363.67863561644</v>
      </c>
    </row>
    <row r="1146" spans="1:21" x14ac:dyDescent="0.3">
      <c r="A1146" t="s">
        <v>1879</v>
      </c>
      <c r="B1146" t="s">
        <v>883</v>
      </c>
      <c r="C1146" t="s">
        <v>198</v>
      </c>
      <c r="D1146" s="10">
        <v>40815</v>
      </c>
      <c r="E1146" t="s">
        <v>18</v>
      </c>
      <c r="F1146">
        <v>4</v>
      </c>
      <c r="G1146" s="1">
        <v>10214.6</v>
      </c>
      <c r="H1146" s="1">
        <v>715.02200000000005</v>
      </c>
      <c r="I1146" s="1">
        <v>1430.0440000000001</v>
      </c>
      <c r="J1146" s="1">
        <v>1532.19</v>
      </c>
      <c r="K1146" s="1">
        <v>3881.5480000000002</v>
      </c>
      <c r="L1146" s="1">
        <v>2655.7960000000003</v>
      </c>
      <c r="M1146" s="1">
        <f>SUM(Sueldos[[#This Row],[Salario Base]:[Bono General]])</f>
        <v>20429.200000000004</v>
      </c>
      <c r="N1146" s="1">
        <f>SUMPRODUCT(Sueldos[[#This Row],[Salario Base]:[Bono General]]*Porcentajes[])</f>
        <v>785.5027399999999</v>
      </c>
      <c r="O1146" s="1">
        <f>Sueldos[[#This Row],[Aumento Mexicano]]*2</f>
        <v>1571.0054799999998</v>
      </c>
      <c r="P1146" s="1">
        <f>IF(Sueldos[[#This Row],[Calificación]]&gt;=4,Sueldos[[#This Row],[Aumento Mexicano]]*2,0)</f>
        <v>1571.0054799999998</v>
      </c>
      <c r="Q1146" s="1">
        <f>Sueldos[[#This Row],[Sueldo total]]*3</f>
        <v>61287.600000000013</v>
      </c>
      <c r="R1146" s="9">
        <f>(43102-Sueldos[[#This Row],[Fecha de Contratación]])/365</f>
        <v>6.2657534246575342</v>
      </c>
      <c r="S1146" s="1">
        <f>Sueldos[[#This Row],[Sueldo total]]/30</f>
        <v>680.97333333333347</v>
      </c>
      <c r="T1146" s="1">
        <f>Sueldos[[#This Row],[Salario diario]]*20*Sueldos[[#This Row],[dias del año]]</f>
        <v>85336.219908675819</v>
      </c>
      <c r="U1146" s="1">
        <f>Sueldos[[#This Row],[3 meses de sueldo]]+Sueldos[[#This Row],[20 dias por año]]</f>
        <v>146623.81990867582</v>
      </c>
    </row>
    <row r="1147" spans="1:21" x14ac:dyDescent="0.3">
      <c r="A1147" t="s">
        <v>1880</v>
      </c>
      <c r="B1147" t="s">
        <v>880</v>
      </c>
      <c r="C1147" t="s">
        <v>117</v>
      </c>
      <c r="D1147" s="10">
        <v>41606</v>
      </c>
      <c r="E1147" t="s">
        <v>18</v>
      </c>
      <c r="F1147">
        <v>2</v>
      </c>
      <c r="G1147" s="1">
        <v>7663.5</v>
      </c>
      <c r="H1147" s="1">
        <v>459.81</v>
      </c>
      <c r="I1147" s="1">
        <v>766.35</v>
      </c>
      <c r="J1147" s="1">
        <v>383.17500000000001</v>
      </c>
      <c r="K1147" s="1">
        <v>2145.7800000000002</v>
      </c>
      <c r="L1147" s="1">
        <v>1992.51</v>
      </c>
      <c r="M1147" s="1">
        <f>SUM(Sueldos[[#This Row],[Salario Base]:[Bono General]])</f>
        <v>13411.125</v>
      </c>
      <c r="N1147" s="1">
        <f>SUMPRODUCT(Sueldos[[#This Row],[Salario Base]:[Bono General]]*Porcentajes[])</f>
        <v>511.15545000000003</v>
      </c>
      <c r="O1147" s="1">
        <f>Sueldos[[#This Row],[Aumento Mexicano]]*2</f>
        <v>1022.3109000000001</v>
      </c>
      <c r="P1147" s="1">
        <f>IF(Sueldos[[#This Row],[Calificación]]&gt;=4,Sueldos[[#This Row],[Aumento Mexicano]]*2,0)</f>
        <v>0</v>
      </c>
      <c r="Q1147" s="1">
        <f>Sueldos[[#This Row],[Sueldo total]]*3</f>
        <v>40233.375</v>
      </c>
      <c r="R1147" s="9">
        <f>(43102-Sueldos[[#This Row],[Fecha de Contratación]])/365</f>
        <v>4.0986301369863014</v>
      </c>
      <c r="S1147" s="1">
        <f>Sueldos[[#This Row],[Sueldo total]]/30</f>
        <v>447.03750000000002</v>
      </c>
      <c r="T1147" s="1">
        <f>Sueldos[[#This Row],[Salario diario]]*20*Sueldos[[#This Row],[dias del año]]</f>
        <v>36644.827397260276</v>
      </c>
      <c r="U1147" s="1">
        <f>Sueldos[[#This Row],[3 meses de sueldo]]+Sueldos[[#This Row],[20 dias por año]]</f>
        <v>76878.202397260276</v>
      </c>
    </row>
    <row r="1148" spans="1:21" x14ac:dyDescent="0.3">
      <c r="A1148" t="s">
        <v>1881</v>
      </c>
      <c r="B1148" t="s">
        <v>880</v>
      </c>
      <c r="C1148" t="s">
        <v>73</v>
      </c>
      <c r="D1148" s="10">
        <v>43020</v>
      </c>
      <c r="E1148" t="s">
        <v>27</v>
      </c>
      <c r="F1148">
        <v>3</v>
      </c>
      <c r="G1148" s="1">
        <v>20912</v>
      </c>
      <c r="H1148" s="1">
        <v>1045.6000000000001</v>
      </c>
      <c r="I1148" s="1">
        <v>1463.8400000000001</v>
      </c>
      <c r="J1148" s="1">
        <v>2091.2000000000003</v>
      </c>
      <c r="K1148" s="1">
        <v>7319.2</v>
      </c>
      <c r="L1148" s="1">
        <v>7737.44</v>
      </c>
      <c r="M1148" s="1">
        <f>SUM(Sueldos[[#This Row],[Salario Base]:[Bono General]])</f>
        <v>40569.279999999999</v>
      </c>
      <c r="N1148" s="1">
        <f>SUMPRODUCT(Sueldos[[#This Row],[Salario Base]:[Bono General]]*Porcentajes[])</f>
        <v>1614.4063999999998</v>
      </c>
      <c r="O1148" s="1">
        <f>Sueldos[[#This Row],[Aumento Mexicano]]*2</f>
        <v>3228.8127999999997</v>
      </c>
      <c r="P1148" s="1">
        <f>IF(Sueldos[[#This Row],[Calificación]]&gt;=4,Sueldos[[#This Row],[Aumento Mexicano]]*2,0)</f>
        <v>0</v>
      </c>
      <c r="Q1148" s="1">
        <f>Sueldos[[#This Row],[Sueldo total]]*3</f>
        <v>121707.84</v>
      </c>
      <c r="R1148" s="9">
        <f>(43102-Sueldos[[#This Row],[Fecha de Contratación]])/365</f>
        <v>0.22465753424657534</v>
      </c>
      <c r="S1148" s="1">
        <f>Sueldos[[#This Row],[Sueldo total]]/30</f>
        <v>1352.3093333333334</v>
      </c>
      <c r="T1148" s="1">
        <f>Sueldos[[#This Row],[Salario diario]]*20*Sueldos[[#This Row],[dias del año]]</f>
        <v>6076.1296073059366</v>
      </c>
      <c r="U1148" s="1">
        <f>Sueldos[[#This Row],[3 meses de sueldo]]+Sueldos[[#This Row],[20 dias por año]]</f>
        <v>127783.96960730593</v>
      </c>
    </row>
    <row r="1149" spans="1:21" x14ac:dyDescent="0.3">
      <c r="A1149" t="s">
        <v>1882</v>
      </c>
      <c r="B1149" t="s">
        <v>898</v>
      </c>
      <c r="C1149" t="s">
        <v>317</v>
      </c>
      <c r="D1149" s="10">
        <v>41380</v>
      </c>
      <c r="E1149" t="s">
        <v>15</v>
      </c>
      <c r="F1149">
        <v>5</v>
      </c>
      <c r="G1149" s="1">
        <v>31765</v>
      </c>
      <c r="H1149" s="1">
        <v>1905.8999999999999</v>
      </c>
      <c r="I1149" s="1">
        <v>4129.45</v>
      </c>
      <c r="J1149" s="1">
        <v>952.94999999999993</v>
      </c>
      <c r="K1149" s="1">
        <v>12388.35</v>
      </c>
      <c r="L1149" s="1">
        <v>8894.2000000000007</v>
      </c>
      <c r="M1149" s="1">
        <f>SUM(Sueldos[[#This Row],[Salario Base]:[Bono General]])</f>
        <v>60035.849999999991</v>
      </c>
      <c r="N1149" s="1">
        <f>SUMPRODUCT(Sueldos[[#This Row],[Salario Base]:[Bono General]]*Porcentajes[])</f>
        <v>2274.3740000000003</v>
      </c>
      <c r="O1149" s="1">
        <f>Sueldos[[#This Row],[Aumento Mexicano]]*2</f>
        <v>4548.7480000000005</v>
      </c>
      <c r="P1149" s="1">
        <f>IF(Sueldos[[#This Row],[Calificación]]&gt;=4,Sueldos[[#This Row],[Aumento Mexicano]]*2,0)</f>
        <v>4548.7480000000005</v>
      </c>
      <c r="Q1149" s="1">
        <f>Sueldos[[#This Row],[Sueldo total]]*3</f>
        <v>180107.55</v>
      </c>
      <c r="R1149" s="9">
        <f>(43102-Sueldos[[#This Row],[Fecha de Contratación]])/365</f>
        <v>4.7178082191780826</v>
      </c>
      <c r="S1149" s="1">
        <f>Sueldos[[#This Row],[Sueldo total]]/30</f>
        <v>2001.1949999999997</v>
      </c>
      <c r="T1149" s="1">
        <f>Sueldos[[#This Row],[Salario diario]]*20*Sueldos[[#This Row],[dias del año]]</f>
        <v>188825.08438356163</v>
      </c>
      <c r="U1149" s="1">
        <f>Sueldos[[#This Row],[3 meses de sueldo]]+Sueldos[[#This Row],[20 dias por año]]</f>
        <v>368932.63438356161</v>
      </c>
    </row>
    <row r="1150" spans="1:21" x14ac:dyDescent="0.3">
      <c r="A1150" t="s">
        <v>1883</v>
      </c>
      <c r="B1150" t="s">
        <v>898</v>
      </c>
      <c r="C1150" t="s">
        <v>86</v>
      </c>
      <c r="D1150" s="10">
        <v>41143</v>
      </c>
      <c r="E1150" t="s">
        <v>27</v>
      </c>
      <c r="F1150">
        <v>1</v>
      </c>
      <c r="G1150" s="1">
        <v>13143.75</v>
      </c>
      <c r="H1150" s="1">
        <v>1314.375</v>
      </c>
      <c r="I1150" s="1">
        <v>262.875</v>
      </c>
      <c r="J1150" s="1">
        <v>525.75</v>
      </c>
      <c r="K1150" s="1">
        <v>4074.5625</v>
      </c>
      <c r="L1150" s="1">
        <v>4731.75</v>
      </c>
      <c r="M1150" s="1">
        <f>SUM(Sueldos[[#This Row],[Salario Base]:[Bono General]])</f>
        <v>24053.0625</v>
      </c>
      <c r="N1150" s="1">
        <f>SUMPRODUCT(Sueldos[[#This Row],[Salario Base]:[Bono General]]*Porcentajes[])</f>
        <v>963.4368750000001</v>
      </c>
      <c r="O1150" s="1">
        <f>Sueldos[[#This Row],[Aumento Mexicano]]*2</f>
        <v>1926.8737500000002</v>
      </c>
      <c r="P1150" s="1">
        <f>IF(Sueldos[[#This Row],[Calificación]]&gt;=4,Sueldos[[#This Row],[Aumento Mexicano]]*2,0)</f>
        <v>0</v>
      </c>
      <c r="Q1150" s="1">
        <f>Sueldos[[#This Row],[Sueldo total]]*3</f>
        <v>72159.1875</v>
      </c>
      <c r="R1150" s="9">
        <f>(43102-Sueldos[[#This Row],[Fecha de Contratación]])/365</f>
        <v>5.3671232876712329</v>
      </c>
      <c r="S1150" s="1">
        <f>Sueldos[[#This Row],[Sueldo total]]/30</f>
        <v>801.76874999999995</v>
      </c>
      <c r="T1150" s="1">
        <f>Sueldos[[#This Row],[Salario diario]]*20*Sueldos[[#This Row],[dias del año]]</f>
        <v>86063.8345890411</v>
      </c>
      <c r="U1150" s="1">
        <f>Sueldos[[#This Row],[3 meses de sueldo]]+Sueldos[[#This Row],[20 dias por año]]</f>
        <v>158223.0220890411</v>
      </c>
    </row>
    <row r="1151" spans="1:21" x14ac:dyDescent="0.3">
      <c r="A1151" t="s">
        <v>1884</v>
      </c>
      <c r="B1151" t="s">
        <v>880</v>
      </c>
      <c r="C1151" t="s">
        <v>32</v>
      </c>
      <c r="D1151" s="10">
        <v>42083</v>
      </c>
      <c r="E1151" t="s">
        <v>18</v>
      </c>
      <c r="F1151">
        <v>3</v>
      </c>
      <c r="G1151" s="1">
        <v>9848</v>
      </c>
      <c r="H1151" s="1">
        <v>492.40000000000003</v>
      </c>
      <c r="I1151" s="1">
        <v>1083.28</v>
      </c>
      <c r="J1151" s="1">
        <v>689.36</v>
      </c>
      <c r="K1151" s="1">
        <v>3545.2799999999997</v>
      </c>
      <c r="L1151" s="1">
        <v>3840.7200000000003</v>
      </c>
      <c r="M1151" s="1">
        <f>SUM(Sueldos[[#This Row],[Salario Base]:[Bono General]])</f>
        <v>19499.04</v>
      </c>
      <c r="N1151" s="1">
        <f>SUMPRODUCT(Sueldos[[#This Row],[Salario Base]:[Bono General]]*Porcentajes[])</f>
        <v>777.99200000000008</v>
      </c>
      <c r="O1151" s="1">
        <f>Sueldos[[#This Row],[Aumento Mexicano]]*2</f>
        <v>1555.9840000000002</v>
      </c>
      <c r="P1151" s="1">
        <f>IF(Sueldos[[#This Row],[Calificación]]&gt;=4,Sueldos[[#This Row],[Aumento Mexicano]]*2,0)</f>
        <v>0</v>
      </c>
      <c r="Q1151" s="1">
        <f>Sueldos[[#This Row],[Sueldo total]]*3</f>
        <v>58497.120000000003</v>
      </c>
      <c r="R1151" s="9">
        <f>(43102-Sueldos[[#This Row],[Fecha de Contratación]])/365</f>
        <v>2.7917808219178082</v>
      </c>
      <c r="S1151" s="1">
        <f>Sueldos[[#This Row],[Sueldo total]]/30</f>
        <v>649.96800000000007</v>
      </c>
      <c r="T1151" s="1">
        <f>Sueldos[[#This Row],[Salario diario]]*20*Sueldos[[#This Row],[dias del año]]</f>
        <v>36291.363945205478</v>
      </c>
      <c r="U1151" s="1">
        <f>Sueldos[[#This Row],[3 meses de sueldo]]+Sueldos[[#This Row],[20 dias por año]]</f>
        <v>94788.483945205488</v>
      </c>
    </row>
    <row r="1152" spans="1:21" x14ac:dyDescent="0.3">
      <c r="A1152" t="s">
        <v>885</v>
      </c>
      <c r="B1152" t="s">
        <v>898</v>
      </c>
      <c r="C1152" t="s">
        <v>44</v>
      </c>
      <c r="D1152" s="10">
        <v>42255</v>
      </c>
      <c r="E1152" t="s">
        <v>15</v>
      </c>
      <c r="F1152">
        <v>3</v>
      </c>
      <c r="G1152" s="1">
        <v>25210</v>
      </c>
      <c r="H1152" s="1">
        <v>2268.9</v>
      </c>
      <c r="I1152" s="1">
        <v>3025.2</v>
      </c>
      <c r="J1152" s="1">
        <v>1512.6</v>
      </c>
      <c r="K1152" s="1">
        <v>8319.3000000000011</v>
      </c>
      <c r="L1152" s="1">
        <v>8319.3000000000011</v>
      </c>
      <c r="M1152" s="1">
        <f>SUM(Sueldos[[#This Row],[Salario Base]:[Bono General]])</f>
        <v>48655.3</v>
      </c>
      <c r="N1152" s="1">
        <f>SUMPRODUCT(Sueldos[[#This Row],[Salario Base]:[Bono General]]*Porcentajes[])</f>
        <v>1921.0020000000002</v>
      </c>
      <c r="O1152" s="1">
        <f>Sueldos[[#This Row],[Aumento Mexicano]]*2</f>
        <v>3842.0040000000004</v>
      </c>
      <c r="P1152" s="1">
        <f>IF(Sueldos[[#This Row],[Calificación]]&gt;=4,Sueldos[[#This Row],[Aumento Mexicano]]*2,0)</f>
        <v>0</v>
      </c>
      <c r="Q1152" s="1">
        <f>Sueldos[[#This Row],[Sueldo total]]*3</f>
        <v>145965.90000000002</v>
      </c>
      <c r="R1152" s="9">
        <f>(43102-Sueldos[[#This Row],[Fecha de Contratación]])/365</f>
        <v>2.3205479452054796</v>
      </c>
      <c r="S1152" s="1">
        <f>Sueldos[[#This Row],[Sueldo total]]/30</f>
        <v>1621.8433333333335</v>
      </c>
      <c r="T1152" s="1">
        <f>Sueldos[[#This Row],[Salario diario]]*20*Sueldos[[#This Row],[dias del año]]</f>
        <v>75271.304292237444</v>
      </c>
      <c r="U1152" s="1">
        <f>Sueldos[[#This Row],[3 meses de sueldo]]+Sueldos[[#This Row],[20 dias por año]]</f>
        <v>221237.20429223747</v>
      </c>
    </row>
    <row r="1153" spans="1:21" x14ac:dyDescent="0.3">
      <c r="A1153" t="s">
        <v>858</v>
      </c>
      <c r="B1153" t="s">
        <v>880</v>
      </c>
      <c r="C1153" t="s">
        <v>2</v>
      </c>
      <c r="D1153" s="10">
        <v>42390</v>
      </c>
      <c r="E1153" t="s">
        <v>15</v>
      </c>
      <c r="F1153">
        <v>4</v>
      </c>
      <c r="G1153" s="1">
        <v>25833.500000000004</v>
      </c>
      <c r="H1153" s="1">
        <v>1550.0100000000002</v>
      </c>
      <c r="I1153" s="1">
        <v>2841.6850000000004</v>
      </c>
      <c r="J1153" s="1">
        <v>1033.3400000000001</v>
      </c>
      <c r="K1153" s="1">
        <v>8783.3900000000012</v>
      </c>
      <c r="L1153" s="1">
        <v>8783.3900000000012</v>
      </c>
      <c r="M1153" s="1">
        <f>SUM(Sueldos[[#This Row],[Salario Base]:[Bono General]])</f>
        <v>48825.315000000002</v>
      </c>
      <c r="N1153" s="1">
        <f>SUMPRODUCT(Sueldos[[#This Row],[Salario Base]:[Bono General]]*Porcentajes[])</f>
        <v>1911.6790000000003</v>
      </c>
      <c r="O1153" s="1">
        <f>Sueldos[[#This Row],[Aumento Mexicano]]*2</f>
        <v>3823.3580000000006</v>
      </c>
      <c r="P1153" s="1">
        <f>IF(Sueldos[[#This Row],[Calificación]]&gt;=4,Sueldos[[#This Row],[Aumento Mexicano]]*2,0)</f>
        <v>3823.3580000000006</v>
      </c>
      <c r="Q1153" s="1">
        <f>Sueldos[[#This Row],[Sueldo total]]*3</f>
        <v>146475.94500000001</v>
      </c>
      <c r="R1153" s="9">
        <f>(43102-Sueldos[[#This Row],[Fecha de Contratación]])/365</f>
        <v>1.9506849315068493</v>
      </c>
      <c r="S1153" s="1">
        <f>Sueldos[[#This Row],[Sueldo total]]/30</f>
        <v>1627.5105000000001</v>
      </c>
      <c r="T1153" s="1">
        <f>Sueldos[[#This Row],[Salario diario]]*20*Sueldos[[#This Row],[dias del año]]</f>
        <v>63495.204164383569</v>
      </c>
      <c r="U1153" s="1">
        <f>Sueldos[[#This Row],[3 meses de sueldo]]+Sueldos[[#This Row],[20 dias por año]]</f>
        <v>209971.14916438359</v>
      </c>
    </row>
    <row r="1154" spans="1:21" x14ac:dyDescent="0.3">
      <c r="A1154" t="s">
        <v>1885</v>
      </c>
      <c r="B1154" t="s">
        <v>898</v>
      </c>
      <c r="C1154" t="s">
        <v>209</v>
      </c>
      <c r="D1154" s="10">
        <v>42684</v>
      </c>
      <c r="E1154" t="s">
        <v>27</v>
      </c>
      <c r="F1154">
        <v>4</v>
      </c>
      <c r="G1154" s="1">
        <v>23722.600000000002</v>
      </c>
      <c r="H1154" s="1">
        <v>2135.0340000000001</v>
      </c>
      <c r="I1154" s="1">
        <v>2372.2600000000002</v>
      </c>
      <c r="J1154" s="1">
        <v>2846.712</v>
      </c>
      <c r="K1154" s="1">
        <v>9251.8140000000003</v>
      </c>
      <c r="L1154" s="1">
        <v>8065.6840000000011</v>
      </c>
      <c r="M1154" s="1">
        <f>SUM(Sueldos[[#This Row],[Salario Base]:[Bono General]])</f>
        <v>48394.103999999999</v>
      </c>
      <c r="N1154" s="1">
        <f>SUMPRODUCT(Sueldos[[#This Row],[Salario Base]:[Bono General]]*Porcentajes[])</f>
        <v>1919.15834</v>
      </c>
      <c r="O1154" s="1">
        <f>Sueldos[[#This Row],[Aumento Mexicano]]*2</f>
        <v>3838.3166799999999</v>
      </c>
      <c r="P1154" s="1">
        <f>IF(Sueldos[[#This Row],[Calificación]]&gt;=4,Sueldos[[#This Row],[Aumento Mexicano]]*2,0)</f>
        <v>3838.3166799999999</v>
      </c>
      <c r="Q1154" s="1">
        <f>Sueldos[[#This Row],[Sueldo total]]*3</f>
        <v>145182.31200000001</v>
      </c>
      <c r="R1154" s="9">
        <f>(43102-Sueldos[[#This Row],[Fecha de Contratación]])/365</f>
        <v>1.1452054794520548</v>
      </c>
      <c r="S1154" s="1">
        <f>Sueldos[[#This Row],[Sueldo total]]/30</f>
        <v>1613.1368</v>
      </c>
      <c r="T1154" s="1">
        <f>Sueldos[[#This Row],[Salario diario]]*20*Sueldos[[#This Row],[dias del año]]</f>
        <v>36947.462049315065</v>
      </c>
      <c r="U1154" s="1">
        <f>Sueldos[[#This Row],[3 meses de sueldo]]+Sueldos[[#This Row],[20 dias por año]]</f>
        <v>182129.77404931508</v>
      </c>
    </row>
    <row r="1155" spans="1:21" x14ac:dyDescent="0.3">
      <c r="A1155" t="s">
        <v>1886</v>
      </c>
      <c r="B1155" t="s">
        <v>883</v>
      </c>
      <c r="C1155" t="s">
        <v>312</v>
      </c>
      <c r="D1155" s="10">
        <v>41010</v>
      </c>
      <c r="E1155" t="s">
        <v>27</v>
      </c>
      <c r="F1155">
        <v>4</v>
      </c>
      <c r="G1155" s="1">
        <v>24394.7</v>
      </c>
      <c r="H1155" s="1">
        <v>2439.4700000000003</v>
      </c>
      <c r="I1155" s="1">
        <v>243.947</v>
      </c>
      <c r="J1155" s="1">
        <v>1707.6290000000001</v>
      </c>
      <c r="K1155" s="1">
        <v>7806.3040000000001</v>
      </c>
      <c r="L1155" s="1">
        <v>6342.6220000000003</v>
      </c>
      <c r="M1155" s="1">
        <f>SUM(Sueldos[[#This Row],[Salario Base]:[Bono General]])</f>
        <v>42934.672000000006</v>
      </c>
      <c r="N1155" s="1">
        <f>SUMPRODUCT(Sueldos[[#This Row],[Salario Base]:[Bono General]]*Porcentajes[])</f>
        <v>1651.5211899999999</v>
      </c>
      <c r="O1155" s="1">
        <f>Sueldos[[#This Row],[Aumento Mexicano]]*2</f>
        <v>3303.0423799999999</v>
      </c>
      <c r="P1155" s="1">
        <f>IF(Sueldos[[#This Row],[Calificación]]&gt;=4,Sueldos[[#This Row],[Aumento Mexicano]]*2,0)</f>
        <v>3303.0423799999999</v>
      </c>
      <c r="Q1155" s="1">
        <f>Sueldos[[#This Row],[Sueldo total]]*3</f>
        <v>128804.01600000002</v>
      </c>
      <c r="R1155" s="9">
        <f>(43102-Sueldos[[#This Row],[Fecha de Contratación]])/365</f>
        <v>5.7315068493150685</v>
      </c>
      <c r="S1155" s="1">
        <f>Sueldos[[#This Row],[Sueldo total]]/30</f>
        <v>1431.1557333333335</v>
      </c>
      <c r="T1155" s="1">
        <f>Sueldos[[#This Row],[Salario diario]]*20*Sueldos[[#This Row],[dias del año]]</f>
        <v>164053.57776073061</v>
      </c>
      <c r="U1155" s="1">
        <f>Sueldos[[#This Row],[3 meses de sueldo]]+Sueldos[[#This Row],[20 dias por año]]</f>
        <v>292857.59376073064</v>
      </c>
    </row>
    <row r="1156" spans="1:21" x14ac:dyDescent="0.3">
      <c r="A1156" t="s">
        <v>1887</v>
      </c>
      <c r="B1156" t="s">
        <v>880</v>
      </c>
      <c r="C1156" t="s">
        <v>317</v>
      </c>
      <c r="D1156" s="10">
        <v>40787</v>
      </c>
      <c r="E1156" t="s">
        <v>18</v>
      </c>
      <c r="F1156">
        <v>2</v>
      </c>
      <c r="G1156" s="1">
        <v>11691</v>
      </c>
      <c r="H1156" s="1">
        <v>818.37000000000012</v>
      </c>
      <c r="I1156" s="1">
        <v>467.64</v>
      </c>
      <c r="J1156" s="1">
        <v>116.91</v>
      </c>
      <c r="K1156" s="1">
        <v>3390.39</v>
      </c>
      <c r="L1156" s="1">
        <v>3741.12</v>
      </c>
      <c r="M1156" s="1">
        <f>SUM(Sueldos[[#This Row],[Salario Base]:[Bono General]])</f>
        <v>20225.43</v>
      </c>
      <c r="N1156" s="1">
        <f>SUMPRODUCT(Sueldos[[#This Row],[Salario Base]:[Bono General]]*Porcentajes[])</f>
        <v>787.97339999999986</v>
      </c>
      <c r="O1156" s="1">
        <f>Sueldos[[#This Row],[Aumento Mexicano]]*2</f>
        <v>1575.9467999999997</v>
      </c>
      <c r="P1156" s="1">
        <f>IF(Sueldos[[#This Row],[Calificación]]&gt;=4,Sueldos[[#This Row],[Aumento Mexicano]]*2,0)</f>
        <v>0</v>
      </c>
      <c r="Q1156" s="1">
        <f>Sueldos[[#This Row],[Sueldo total]]*3</f>
        <v>60676.29</v>
      </c>
      <c r="R1156" s="9">
        <f>(43102-Sueldos[[#This Row],[Fecha de Contratación]])/365</f>
        <v>6.3424657534246576</v>
      </c>
      <c r="S1156" s="1">
        <f>Sueldos[[#This Row],[Sueldo total]]/30</f>
        <v>674.18100000000004</v>
      </c>
      <c r="T1156" s="1">
        <f>Sueldos[[#This Row],[Salario diario]]*20*Sueldos[[#This Row],[dias del año]]</f>
        <v>85519.398082191779</v>
      </c>
      <c r="U1156" s="1">
        <f>Sueldos[[#This Row],[3 meses de sueldo]]+Sueldos[[#This Row],[20 dias por año]]</f>
        <v>146195.68808219177</v>
      </c>
    </row>
    <row r="1157" spans="1:21" x14ac:dyDescent="0.3">
      <c r="A1157" t="s">
        <v>1888</v>
      </c>
      <c r="B1157" t="s">
        <v>880</v>
      </c>
      <c r="C1157" t="s">
        <v>14</v>
      </c>
      <c r="D1157" s="10">
        <v>41887</v>
      </c>
      <c r="E1157" t="s">
        <v>18</v>
      </c>
      <c r="F1157">
        <v>3</v>
      </c>
      <c r="G1157" s="1">
        <v>14687</v>
      </c>
      <c r="H1157" s="1">
        <v>1028.0900000000001</v>
      </c>
      <c r="I1157" s="1">
        <v>1028.0900000000001</v>
      </c>
      <c r="J1157" s="1">
        <v>146.87</v>
      </c>
      <c r="K1157" s="1">
        <v>4259.2299999999996</v>
      </c>
      <c r="L1157" s="1">
        <v>3671.75</v>
      </c>
      <c r="M1157" s="1">
        <f>SUM(Sueldos[[#This Row],[Salario Base]:[Bono General]])</f>
        <v>24821.03</v>
      </c>
      <c r="N1157" s="1">
        <f>SUMPRODUCT(Sueldos[[#This Row],[Salario Base]:[Bono General]]*Porcentajes[])</f>
        <v>935.56189999999992</v>
      </c>
      <c r="O1157" s="1">
        <f>Sueldos[[#This Row],[Aumento Mexicano]]*2</f>
        <v>1871.1237999999998</v>
      </c>
      <c r="P1157" s="1">
        <f>IF(Sueldos[[#This Row],[Calificación]]&gt;=4,Sueldos[[#This Row],[Aumento Mexicano]]*2,0)</f>
        <v>0</v>
      </c>
      <c r="Q1157" s="1">
        <f>Sueldos[[#This Row],[Sueldo total]]*3</f>
        <v>74463.09</v>
      </c>
      <c r="R1157" s="9">
        <f>(43102-Sueldos[[#This Row],[Fecha de Contratación]])/365</f>
        <v>3.3287671232876712</v>
      </c>
      <c r="S1157" s="1">
        <f>Sueldos[[#This Row],[Sueldo total]]/30</f>
        <v>827.36766666666665</v>
      </c>
      <c r="T1157" s="1">
        <f>Sueldos[[#This Row],[Salario diario]]*20*Sueldos[[#This Row],[dias del año]]</f>
        <v>55082.285753424658</v>
      </c>
      <c r="U1157" s="1">
        <f>Sueldos[[#This Row],[3 meses de sueldo]]+Sueldos[[#This Row],[20 dias por año]]</f>
        <v>129545.37575342465</v>
      </c>
    </row>
    <row r="1158" spans="1:21" x14ac:dyDescent="0.3">
      <c r="A1158" t="s">
        <v>1889</v>
      </c>
      <c r="B1158" t="s">
        <v>895</v>
      </c>
      <c r="C1158" t="s">
        <v>107</v>
      </c>
      <c r="D1158" s="10">
        <v>40518</v>
      </c>
      <c r="E1158" t="s">
        <v>18</v>
      </c>
      <c r="F1158">
        <v>2</v>
      </c>
      <c r="G1158" s="1">
        <v>7503.3</v>
      </c>
      <c r="H1158" s="1">
        <v>675.29700000000003</v>
      </c>
      <c r="I1158" s="1">
        <v>600.26400000000001</v>
      </c>
      <c r="J1158" s="1">
        <v>750.33</v>
      </c>
      <c r="K1158" s="1">
        <v>2626.1549999999997</v>
      </c>
      <c r="L1158" s="1">
        <v>2175.9569999999999</v>
      </c>
      <c r="M1158" s="1">
        <f>SUM(Sueldos[[#This Row],[Salario Base]:[Bono General]])</f>
        <v>14331.302999999998</v>
      </c>
      <c r="N1158" s="1">
        <f>SUMPRODUCT(Sueldos[[#This Row],[Salario Base]:[Bono General]]*Porcentajes[])</f>
        <v>558.24551999999994</v>
      </c>
      <c r="O1158" s="1">
        <f>Sueldos[[#This Row],[Aumento Mexicano]]*2</f>
        <v>1116.4910399999999</v>
      </c>
      <c r="P1158" s="1">
        <f>IF(Sueldos[[#This Row],[Calificación]]&gt;=4,Sueldos[[#This Row],[Aumento Mexicano]]*2,0)</f>
        <v>0</v>
      </c>
      <c r="Q1158" s="1">
        <f>Sueldos[[#This Row],[Sueldo total]]*3</f>
        <v>42993.908999999992</v>
      </c>
      <c r="R1158" s="9">
        <f>(43102-Sueldos[[#This Row],[Fecha de Contratación]])/365</f>
        <v>7.0794520547945208</v>
      </c>
      <c r="S1158" s="1">
        <f>Sueldos[[#This Row],[Sueldo total]]/30</f>
        <v>477.71009999999995</v>
      </c>
      <c r="T1158" s="1">
        <f>Sueldos[[#This Row],[Salario diario]]*20*Sueldos[[#This Row],[dias del año]]</f>
        <v>67638.514980821914</v>
      </c>
      <c r="U1158" s="1">
        <f>Sueldos[[#This Row],[3 meses de sueldo]]+Sueldos[[#This Row],[20 dias por año]]</f>
        <v>110632.42398082191</v>
      </c>
    </row>
    <row r="1159" spans="1:21" x14ac:dyDescent="0.3">
      <c r="A1159" t="s">
        <v>1890</v>
      </c>
      <c r="B1159" t="s">
        <v>880</v>
      </c>
      <c r="C1159" t="s">
        <v>209</v>
      </c>
      <c r="D1159" s="10">
        <v>41869</v>
      </c>
      <c r="E1159" t="s">
        <v>18</v>
      </c>
      <c r="F1159">
        <v>2</v>
      </c>
      <c r="G1159" s="1">
        <v>11911.5</v>
      </c>
      <c r="H1159" s="1">
        <v>1072.0349999999999</v>
      </c>
      <c r="I1159" s="1">
        <v>833.80500000000006</v>
      </c>
      <c r="J1159" s="1">
        <v>1786.7249999999999</v>
      </c>
      <c r="K1159" s="1">
        <v>3216.105</v>
      </c>
      <c r="L1159" s="1">
        <v>4288.1399999999994</v>
      </c>
      <c r="M1159" s="1">
        <f>SUM(Sueldos[[#This Row],[Salario Base]:[Bono General]])</f>
        <v>23108.31</v>
      </c>
      <c r="N1159" s="1">
        <f>SUMPRODUCT(Sueldos[[#This Row],[Salario Base]:[Bono General]]*Porcentajes[])</f>
        <v>941.00850000000003</v>
      </c>
      <c r="O1159" s="1">
        <f>Sueldos[[#This Row],[Aumento Mexicano]]*2</f>
        <v>1882.0170000000001</v>
      </c>
      <c r="P1159" s="1">
        <f>IF(Sueldos[[#This Row],[Calificación]]&gt;=4,Sueldos[[#This Row],[Aumento Mexicano]]*2,0)</f>
        <v>0</v>
      </c>
      <c r="Q1159" s="1">
        <f>Sueldos[[#This Row],[Sueldo total]]*3</f>
        <v>69324.930000000008</v>
      </c>
      <c r="R1159" s="9">
        <f>(43102-Sueldos[[#This Row],[Fecha de Contratación]])/365</f>
        <v>3.3780821917808219</v>
      </c>
      <c r="S1159" s="1">
        <f>Sueldos[[#This Row],[Sueldo total]]/30</f>
        <v>770.27700000000004</v>
      </c>
      <c r="T1159" s="1">
        <f>Sueldos[[#This Row],[Salario diario]]*20*Sueldos[[#This Row],[dias del año]]</f>
        <v>52041.180328767128</v>
      </c>
      <c r="U1159" s="1">
        <f>Sueldos[[#This Row],[3 meses de sueldo]]+Sueldos[[#This Row],[20 dias por año]]</f>
        <v>121366.11032876713</v>
      </c>
    </row>
    <row r="1160" spans="1:21" x14ac:dyDescent="0.3">
      <c r="A1160" t="s">
        <v>1891</v>
      </c>
      <c r="B1160" t="s">
        <v>926</v>
      </c>
      <c r="C1160" t="s">
        <v>363</v>
      </c>
      <c r="D1160" s="10">
        <v>41817</v>
      </c>
      <c r="E1160" t="s">
        <v>18</v>
      </c>
      <c r="F1160">
        <v>3</v>
      </c>
      <c r="G1160" s="1">
        <v>15278</v>
      </c>
      <c r="H1160" s="1">
        <v>763.90000000000009</v>
      </c>
      <c r="I1160" s="1">
        <v>458.34</v>
      </c>
      <c r="J1160" s="1">
        <v>152.78</v>
      </c>
      <c r="K1160" s="1">
        <v>5805.64</v>
      </c>
      <c r="L1160" s="1">
        <v>6111.2000000000007</v>
      </c>
      <c r="M1160" s="1">
        <f>SUM(Sueldos[[#This Row],[Salario Base]:[Bono General]])</f>
        <v>28569.859999999997</v>
      </c>
      <c r="N1160" s="1">
        <f>SUMPRODUCT(Sueldos[[#This Row],[Salario Base]:[Bono General]]*Porcentajes[])</f>
        <v>1132.0998000000002</v>
      </c>
      <c r="O1160" s="1">
        <f>Sueldos[[#This Row],[Aumento Mexicano]]*2</f>
        <v>2264.1996000000004</v>
      </c>
      <c r="P1160" s="1">
        <f>IF(Sueldos[[#This Row],[Calificación]]&gt;=4,Sueldos[[#This Row],[Aumento Mexicano]]*2,0)</f>
        <v>0</v>
      </c>
      <c r="Q1160" s="1">
        <f>Sueldos[[#This Row],[Sueldo total]]*3</f>
        <v>85709.579999999987</v>
      </c>
      <c r="R1160" s="9">
        <f>(43102-Sueldos[[#This Row],[Fecha de Contratación]])/365</f>
        <v>3.5205479452054793</v>
      </c>
      <c r="S1160" s="1">
        <f>Sueldos[[#This Row],[Sueldo total]]/30</f>
        <v>952.32866666666655</v>
      </c>
      <c r="T1160" s="1">
        <f>Sueldos[[#This Row],[Salario diario]]*20*Sueldos[[#This Row],[dias del año]]</f>
        <v>67054.374611872132</v>
      </c>
      <c r="U1160" s="1">
        <f>Sueldos[[#This Row],[3 meses de sueldo]]+Sueldos[[#This Row],[20 dias por año]]</f>
        <v>152763.95461187212</v>
      </c>
    </row>
    <row r="1161" spans="1:21" x14ac:dyDescent="0.3">
      <c r="A1161" t="s">
        <v>1342</v>
      </c>
      <c r="B1161" t="s">
        <v>926</v>
      </c>
      <c r="C1161" t="s">
        <v>440</v>
      </c>
      <c r="D1161" s="10">
        <v>42076</v>
      </c>
      <c r="E1161" t="s">
        <v>18</v>
      </c>
      <c r="F1161">
        <v>2</v>
      </c>
      <c r="G1161" s="1">
        <v>9513</v>
      </c>
      <c r="H1161" s="1">
        <v>475.65000000000003</v>
      </c>
      <c r="I1161" s="1">
        <v>1236.69</v>
      </c>
      <c r="J1161" s="1">
        <v>665.91000000000008</v>
      </c>
      <c r="K1161" s="1">
        <v>3329.5499999999997</v>
      </c>
      <c r="L1161" s="1">
        <v>3614.94</v>
      </c>
      <c r="M1161" s="1">
        <f>SUM(Sueldos[[#This Row],[Salario Base]:[Bono General]])</f>
        <v>18835.739999999998</v>
      </c>
      <c r="N1161" s="1">
        <f>SUMPRODUCT(Sueldos[[#This Row],[Salario Base]:[Bono General]]*Porcentajes[])</f>
        <v>749.62439999999992</v>
      </c>
      <c r="O1161" s="1">
        <f>Sueldos[[#This Row],[Aumento Mexicano]]*2</f>
        <v>1499.2487999999998</v>
      </c>
      <c r="P1161" s="1">
        <f>IF(Sueldos[[#This Row],[Calificación]]&gt;=4,Sueldos[[#This Row],[Aumento Mexicano]]*2,0)</f>
        <v>0</v>
      </c>
      <c r="Q1161" s="1">
        <f>Sueldos[[#This Row],[Sueldo total]]*3</f>
        <v>56507.219999999994</v>
      </c>
      <c r="R1161" s="9">
        <f>(43102-Sueldos[[#This Row],[Fecha de Contratación]])/365</f>
        <v>2.8109589041095893</v>
      </c>
      <c r="S1161" s="1">
        <f>Sueldos[[#This Row],[Sueldo total]]/30</f>
        <v>627.85799999999995</v>
      </c>
      <c r="T1161" s="1">
        <f>Sueldos[[#This Row],[Salario diario]]*20*Sueldos[[#This Row],[dias del año]]</f>
        <v>35297.660712328769</v>
      </c>
      <c r="U1161" s="1">
        <f>Sueldos[[#This Row],[3 meses de sueldo]]+Sueldos[[#This Row],[20 dias por año]]</f>
        <v>91804.88071232877</v>
      </c>
    </row>
    <row r="1162" spans="1:21" x14ac:dyDescent="0.3">
      <c r="A1162" t="s">
        <v>1892</v>
      </c>
      <c r="B1162" t="s">
        <v>1087</v>
      </c>
      <c r="C1162" t="s">
        <v>237</v>
      </c>
      <c r="D1162" s="10">
        <v>41855</v>
      </c>
      <c r="E1162" t="s">
        <v>15</v>
      </c>
      <c r="F1162">
        <v>2</v>
      </c>
      <c r="G1162" s="1">
        <v>20001.600000000002</v>
      </c>
      <c r="H1162" s="1">
        <v>1000.0800000000002</v>
      </c>
      <c r="I1162" s="1">
        <v>2600.2080000000005</v>
      </c>
      <c r="J1162" s="1">
        <v>2600.2080000000005</v>
      </c>
      <c r="K1162" s="1">
        <v>7000.56</v>
      </c>
      <c r="L1162" s="1">
        <v>5600.4480000000012</v>
      </c>
      <c r="M1162" s="1">
        <f>SUM(Sueldos[[#This Row],[Salario Base]:[Bono General]])</f>
        <v>38803.104000000007</v>
      </c>
      <c r="N1162" s="1">
        <f>SUMPRODUCT(Sueldos[[#This Row],[Salario Base]:[Bono General]]*Porcentajes[])</f>
        <v>1496.1196800000002</v>
      </c>
      <c r="O1162" s="1">
        <f>Sueldos[[#This Row],[Aumento Mexicano]]*2</f>
        <v>2992.2393600000005</v>
      </c>
      <c r="P1162" s="1">
        <f>IF(Sueldos[[#This Row],[Calificación]]&gt;=4,Sueldos[[#This Row],[Aumento Mexicano]]*2,0)</f>
        <v>0</v>
      </c>
      <c r="Q1162" s="1">
        <f>Sueldos[[#This Row],[Sueldo total]]*3</f>
        <v>116409.31200000002</v>
      </c>
      <c r="R1162" s="9">
        <f>(43102-Sueldos[[#This Row],[Fecha de Contratación]])/365</f>
        <v>3.4164383561643836</v>
      </c>
      <c r="S1162" s="1">
        <f>Sueldos[[#This Row],[Sueldo total]]/30</f>
        <v>1293.4368000000002</v>
      </c>
      <c r="T1162" s="1">
        <f>Sueldos[[#This Row],[Salario diario]]*20*Sueldos[[#This Row],[dias del año]]</f>
        <v>88378.941895890428</v>
      </c>
      <c r="U1162" s="1">
        <f>Sueldos[[#This Row],[3 meses de sueldo]]+Sueldos[[#This Row],[20 dias por año]]</f>
        <v>204788.25389589043</v>
      </c>
    </row>
    <row r="1163" spans="1:21" x14ac:dyDescent="0.3">
      <c r="A1163" t="s">
        <v>122</v>
      </c>
      <c r="B1163" t="s">
        <v>880</v>
      </c>
      <c r="C1163" t="s">
        <v>77</v>
      </c>
      <c r="D1163" s="10">
        <v>41145</v>
      </c>
      <c r="E1163" t="s">
        <v>27</v>
      </c>
      <c r="F1163">
        <v>3</v>
      </c>
      <c r="G1163" s="1">
        <v>18838</v>
      </c>
      <c r="H1163" s="1">
        <v>1130.28</v>
      </c>
      <c r="I1163" s="1">
        <v>1507.04</v>
      </c>
      <c r="J1163" s="1">
        <v>1130.28</v>
      </c>
      <c r="K1163" s="1">
        <v>6593.2999999999993</v>
      </c>
      <c r="L1163" s="1">
        <v>5463.0199999999995</v>
      </c>
      <c r="M1163" s="1">
        <f>SUM(Sueldos[[#This Row],[Salario Base]:[Bono General]])</f>
        <v>34661.919999999998</v>
      </c>
      <c r="N1163" s="1">
        <f>SUMPRODUCT(Sueldos[[#This Row],[Salario Base]:[Bono General]]*Porcentajes[])</f>
        <v>1329.9628</v>
      </c>
      <c r="O1163" s="1">
        <f>Sueldos[[#This Row],[Aumento Mexicano]]*2</f>
        <v>2659.9256</v>
      </c>
      <c r="P1163" s="1">
        <f>IF(Sueldos[[#This Row],[Calificación]]&gt;=4,Sueldos[[#This Row],[Aumento Mexicano]]*2,0)</f>
        <v>0</v>
      </c>
      <c r="Q1163" s="1">
        <f>Sueldos[[#This Row],[Sueldo total]]*3</f>
        <v>103985.76</v>
      </c>
      <c r="R1163" s="9">
        <f>(43102-Sueldos[[#This Row],[Fecha de Contratación]])/365</f>
        <v>5.3616438356164382</v>
      </c>
      <c r="S1163" s="1">
        <f>Sueldos[[#This Row],[Sueldo total]]/30</f>
        <v>1155.3973333333333</v>
      </c>
      <c r="T1163" s="1">
        <f>Sueldos[[#This Row],[Salario diario]]*20*Sueldos[[#This Row],[dias del año]]</f>
        <v>123896.57979908676</v>
      </c>
      <c r="U1163" s="1">
        <f>Sueldos[[#This Row],[3 meses de sueldo]]+Sueldos[[#This Row],[20 dias por año]]</f>
        <v>227882.33979908674</v>
      </c>
    </row>
    <row r="1164" spans="1:21" x14ac:dyDescent="0.3">
      <c r="A1164" t="s">
        <v>1893</v>
      </c>
      <c r="B1164" t="s">
        <v>895</v>
      </c>
      <c r="C1164" t="s">
        <v>114</v>
      </c>
      <c r="D1164" s="10">
        <v>40567</v>
      </c>
      <c r="E1164" t="s">
        <v>18</v>
      </c>
      <c r="F1164">
        <v>3</v>
      </c>
      <c r="G1164" s="1">
        <v>15198</v>
      </c>
      <c r="H1164" s="1">
        <v>1519.8000000000002</v>
      </c>
      <c r="I1164" s="1">
        <v>151.97999999999999</v>
      </c>
      <c r="J1164" s="1">
        <v>911.88</v>
      </c>
      <c r="K1164" s="1">
        <v>4559.3999999999996</v>
      </c>
      <c r="L1164" s="1">
        <v>5927.22</v>
      </c>
      <c r="M1164" s="1">
        <f>SUM(Sueldos[[#This Row],[Salario Base]:[Bono General]])</f>
        <v>28268.28</v>
      </c>
      <c r="N1164" s="1">
        <f>SUMPRODUCT(Sueldos[[#This Row],[Salario Base]:[Bono General]]*Porcentajes[])</f>
        <v>1150.4886000000001</v>
      </c>
      <c r="O1164" s="1">
        <f>Sueldos[[#This Row],[Aumento Mexicano]]*2</f>
        <v>2300.9772000000003</v>
      </c>
      <c r="P1164" s="1">
        <f>IF(Sueldos[[#This Row],[Calificación]]&gt;=4,Sueldos[[#This Row],[Aumento Mexicano]]*2,0)</f>
        <v>0</v>
      </c>
      <c r="Q1164" s="1">
        <f>Sueldos[[#This Row],[Sueldo total]]*3</f>
        <v>84804.84</v>
      </c>
      <c r="R1164" s="9">
        <f>(43102-Sueldos[[#This Row],[Fecha de Contratación]])/365</f>
        <v>6.9452054794520546</v>
      </c>
      <c r="S1164" s="1">
        <f>Sueldos[[#This Row],[Sueldo total]]/30</f>
        <v>942.27599999999995</v>
      </c>
      <c r="T1164" s="1">
        <f>Sueldos[[#This Row],[Salario diario]]*20*Sueldos[[#This Row],[dias del año]]</f>
        <v>130886.00876712329</v>
      </c>
      <c r="U1164" s="1">
        <f>Sueldos[[#This Row],[3 meses de sueldo]]+Sueldos[[#This Row],[20 dias por año]]</f>
        <v>215690.8487671233</v>
      </c>
    </row>
    <row r="1165" spans="1:21" x14ac:dyDescent="0.3">
      <c r="A1165" t="s">
        <v>1894</v>
      </c>
      <c r="B1165" t="s">
        <v>909</v>
      </c>
      <c r="C1165" t="s">
        <v>221</v>
      </c>
      <c r="D1165" s="10">
        <v>42399</v>
      </c>
      <c r="E1165" t="s">
        <v>18</v>
      </c>
      <c r="F1165">
        <v>3</v>
      </c>
      <c r="G1165" s="1">
        <v>12955</v>
      </c>
      <c r="H1165" s="1">
        <v>1295.5</v>
      </c>
      <c r="I1165" s="1">
        <v>1813.7000000000003</v>
      </c>
      <c r="J1165" s="1">
        <v>259.10000000000002</v>
      </c>
      <c r="K1165" s="1">
        <v>4404.7000000000007</v>
      </c>
      <c r="L1165" s="1">
        <v>4663.8</v>
      </c>
      <c r="M1165" s="1">
        <f>SUM(Sueldos[[#This Row],[Salario Base]:[Bono General]])</f>
        <v>25391.8</v>
      </c>
      <c r="N1165" s="1">
        <f>SUMPRODUCT(Sueldos[[#This Row],[Salario Base]:[Bono General]]*Porcentajes[])</f>
        <v>1010.4900000000002</v>
      </c>
      <c r="O1165" s="1">
        <f>Sueldos[[#This Row],[Aumento Mexicano]]*2</f>
        <v>2020.9800000000005</v>
      </c>
      <c r="P1165" s="1">
        <f>IF(Sueldos[[#This Row],[Calificación]]&gt;=4,Sueldos[[#This Row],[Aumento Mexicano]]*2,0)</f>
        <v>0</v>
      </c>
      <c r="Q1165" s="1">
        <f>Sueldos[[#This Row],[Sueldo total]]*3</f>
        <v>76175.399999999994</v>
      </c>
      <c r="R1165" s="9">
        <f>(43102-Sueldos[[#This Row],[Fecha de Contratación]])/365</f>
        <v>1.9260273972602739</v>
      </c>
      <c r="S1165" s="1">
        <f>Sueldos[[#This Row],[Sueldo total]]/30</f>
        <v>846.39333333333332</v>
      </c>
      <c r="T1165" s="1">
        <f>Sueldos[[#This Row],[Salario diario]]*20*Sueldos[[#This Row],[dias del año]]</f>
        <v>32603.534977168947</v>
      </c>
      <c r="U1165" s="1">
        <f>Sueldos[[#This Row],[3 meses de sueldo]]+Sueldos[[#This Row],[20 dias por año]]</f>
        <v>108778.93497716894</v>
      </c>
    </row>
    <row r="1166" spans="1:21" x14ac:dyDescent="0.3">
      <c r="A1166" t="s">
        <v>1448</v>
      </c>
      <c r="B1166" t="s">
        <v>898</v>
      </c>
      <c r="C1166" t="s">
        <v>190</v>
      </c>
      <c r="D1166" s="10">
        <v>40773</v>
      </c>
      <c r="E1166" t="s">
        <v>18</v>
      </c>
      <c r="F1166">
        <v>2</v>
      </c>
      <c r="G1166" s="1">
        <v>11851.2</v>
      </c>
      <c r="H1166" s="1">
        <v>1185.1200000000001</v>
      </c>
      <c r="I1166" s="1">
        <v>118.51200000000001</v>
      </c>
      <c r="J1166" s="1">
        <v>1659.1680000000003</v>
      </c>
      <c r="K1166" s="1">
        <v>3673.8720000000003</v>
      </c>
      <c r="L1166" s="1">
        <v>4384.9440000000004</v>
      </c>
      <c r="M1166" s="1">
        <f>SUM(Sueldos[[#This Row],[Salario Base]:[Bono General]])</f>
        <v>22872.816000000003</v>
      </c>
      <c r="N1166" s="1">
        <f>SUMPRODUCT(Sueldos[[#This Row],[Salario Base]:[Bono General]]*Porcentajes[])</f>
        <v>931.50432000000012</v>
      </c>
      <c r="O1166" s="1">
        <f>Sueldos[[#This Row],[Aumento Mexicano]]*2</f>
        <v>1863.0086400000002</v>
      </c>
      <c r="P1166" s="1">
        <f>IF(Sueldos[[#This Row],[Calificación]]&gt;=4,Sueldos[[#This Row],[Aumento Mexicano]]*2,0)</f>
        <v>0</v>
      </c>
      <c r="Q1166" s="1">
        <f>Sueldos[[#This Row],[Sueldo total]]*3</f>
        <v>68618.448000000004</v>
      </c>
      <c r="R1166" s="9">
        <f>(43102-Sueldos[[#This Row],[Fecha de Contratación]])/365</f>
        <v>6.3808219178082188</v>
      </c>
      <c r="S1166" s="1">
        <f>Sueldos[[#This Row],[Sueldo total]]/30</f>
        <v>762.42720000000008</v>
      </c>
      <c r="T1166" s="1">
        <f>Sueldos[[#This Row],[Salario diario]]*20*Sueldos[[#This Row],[dias del año]]</f>
        <v>97298.243769863024</v>
      </c>
      <c r="U1166" s="1">
        <f>Sueldos[[#This Row],[3 meses de sueldo]]+Sueldos[[#This Row],[20 dias por año]]</f>
        <v>165916.69176986301</v>
      </c>
    </row>
    <row r="1167" spans="1:21" x14ac:dyDescent="0.3">
      <c r="A1167" t="s">
        <v>1895</v>
      </c>
      <c r="B1167" t="s">
        <v>883</v>
      </c>
      <c r="C1167" t="s">
        <v>81</v>
      </c>
      <c r="D1167" s="10">
        <v>42206</v>
      </c>
      <c r="E1167" t="s">
        <v>27</v>
      </c>
      <c r="F1167">
        <v>4</v>
      </c>
      <c r="G1167" s="1">
        <v>24200.000000000004</v>
      </c>
      <c r="H1167" s="1">
        <v>1452.0000000000002</v>
      </c>
      <c r="I1167" s="1">
        <v>1936.0000000000002</v>
      </c>
      <c r="J1167" s="1">
        <v>1452.0000000000002</v>
      </c>
      <c r="K1167" s="1">
        <v>7502.0000000000009</v>
      </c>
      <c r="L1167" s="1">
        <v>7744.0000000000009</v>
      </c>
      <c r="M1167" s="1">
        <f>SUM(Sueldos[[#This Row],[Salario Base]:[Bono General]])</f>
        <v>44286.000000000007</v>
      </c>
      <c r="N1167" s="1">
        <f>SUMPRODUCT(Sueldos[[#This Row],[Salario Base]:[Bono General]]*Porcentajes[])</f>
        <v>1730.3000000000004</v>
      </c>
      <c r="O1167" s="1">
        <f>Sueldos[[#This Row],[Aumento Mexicano]]*2</f>
        <v>3460.6000000000008</v>
      </c>
      <c r="P1167" s="1">
        <f>IF(Sueldos[[#This Row],[Calificación]]&gt;=4,Sueldos[[#This Row],[Aumento Mexicano]]*2,0)</f>
        <v>3460.6000000000008</v>
      </c>
      <c r="Q1167" s="1">
        <f>Sueldos[[#This Row],[Sueldo total]]*3</f>
        <v>132858.00000000003</v>
      </c>
      <c r="R1167" s="9">
        <f>(43102-Sueldos[[#This Row],[Fecha de Contratación]])/365</f>
        <v>2.4547945205479453</v>
      </c>
      <c r="S1167" s="1">
        <f>Sueldos[[#This Row],[Sueldo total]]/30</f>
        <v>1476.2000000000003</v>
      </c>
      <c r="T1167" s="1">
        <f>Sueldos[[#This Row],[Salario diario]]*20*Sueldos[[#This Row],[dias del año]]</f>
        <v>72475.353424657558</v>
      </c>
      <c r="U1167" s="1">
        <f>Sueldos[[#This Row],[3 meses de sueldo]]+Sueldos[[#This Row],[20 dias por año]]</f>
        <v>205333.3534246576</v>
      </c>
    </row>
    <row r="1168" spans="1:21" x14ac:dyDescent="0.3">
      <c r="A1168" t="s">
        <v>1896</v>
      </c>
      <c r="B1168" t="s">
        <v>880</v>
      </c>
      <c r="C1168" t="s">
        <v>24</v>
      </c>
      <c r="D1168" s="10">
        <v>41543</v>
      </c>
      <c r="E1168" t="s">
        <v>18</v>
      </c>
      <c r="F1168">
        <v>3</v>
      </c>
      <c r="G1168" s="1">
        <v>12129</v>
      </c>
      <c r="H1168" s="1">
        <v>970.32</v>
      </c>
      <c r="I1168" s="1">
        <v>242.58</v>
      </c>
      <c r="J1168" s="1">
        <v>727.74</v>
      </c>
      <c r="K1168" s="1">
        <v>3881.28</v>
      </c>
      <c r="L1168" s="1">
        <v>4609.0200000000004</v>
      </c>
      <c r="M1168" s="1">
        <f>SUM(Sueldos[[#This Row],[Salario Base]:[Bono General]])</f>
        <v>22559.94</v>
      </c>
      <c r="N1168" s="1">
        <f>SUMPRODUCT(Sueldos[[#This Row],[Salario Base]:[Bono General]]*Porcentajes[])</f>
        <v>907.24919999999997</v>
      </c>
      <c r="O1168" s="1">
        <f>Sueldos[[#This Row],[Aumento Mexicano]]*2</f>
        <v>1814.4983999999999</v>
      </c>
      <c r="P1168" s="1">
        <f>IF(Sueldos[[#This Row],[Calificación]]&gt;=4,Sueldos[[#This Row],[Aumento Mexicano]]*2,0)</f>
        <v>0</v>
      </c>
      <c r="Q1168" s="1">
        <f>Sueldos[[#This Row],[Sueldo total]]*3</f>
        <v>67679.819999999992</v>
      </c>
      <c r="R1168" s="9">
        <f>(43102-Sueldos[[#This Row],[Fecha de Contratación]])/365</f>
        <v>4.2712328767123289</v>
      </c>
      <c r="S1168" s="1">
        <f>Sueldos[[#This Row],[Sueldo total]]/30</f>
        <v>751.99799999999993</v>
      </c>
      <c r="T1168" s="1">
        <f>Sueldos[[#This Row],[Salario diario]]*20*Sueldos[[#This Row],[dias del año]]</f>
        <v>64239.171616438354</v>
      </c>
      <c r="U1168" s="1">
        <f>Sueldos[[#This Row],[3 meses de sueldo]]+Sueldos[[#This Row],[20 dias por año]]</f>
        <v>131918.99161643835</v>
      </c>
    </row>
    <row r="1169" spans="1:21" x14ac:dyDescent="0.3">
      <c r="A1169" t="s">
        <v>1897</v>
      </c>
      <c r="B1169" t="s">
        <v>898</v>
      </c>
      <c r="C1169" t="s">
        <v>46</v>
      </c>
      <c r="D1169" s="10">
        <v>40942</v>
      </c>
      <c r="E1169" t="s">
        <v>15</v>
      </c>
      <c r="F1169">
        <v>5</v>
      </c>
      <c r="G1169" s="1">
        <v>26615</v>
      </c>
      <c r="H1169" s="1">
        <v>2129.1999999999998</v>
      </c>
      <c r="I1169" s="1">
        <v>3459.9500000000003</v>
      </c>
      <c r="J1169" s="1">
        <v>2661.5</v>
      </c>
      <c r="K1169" s="1">
        <v>9049.1</v>
      </c>
      <c r="L1169" s="1">
        <v>7718.3499999999995</v>
      </c>
      <c r="M1169" s="1">
        <f>SUM(Sueldos[[#This Row],[Salario Base]:[Bono General]])</f>
        <v>51633.1</v>
      </c>
      <c r="N1169" s="1">
        <f>SUMPRODUCT(Sueldos[[#This Row],[Salario Base]:[Bono General]]*Porcentajes[])</f>
        <v>2009.4324999999999</v>
      </c>
      <c r="O1169" s="1">
        <f>Sueldos[[#This Row],[Aumento Mexicano]]*2</f>
        <v>4018.8649999999998</v>
      </c>
      <c r="P1169" s="1">
        <f>IF(Sueldos[[#This Row],[Calificación]]&gt;=4,Sueldos[[#This Row],[Aumento Mexicano]]*2,0)</f>
        <v>4018.8649999999998</v>
      </c>
      <c r="Q1169" s="1">
        <f>Sueldos[[#This Row],[Sueldo total]]*3</f>
        <v>154899.29999999999</v>
      </c>
      <c r="R1169" s="9">
        <f>(43102-Sueldos[[#This Row],[Fecha de Contratación]])/365</f>
        <v>5.9178082191780819</v>
      </c>
      <c r="S1169" s="1">
        <f>Sueldos[[#This Row],[Sueldo total]]/30</f>
        <v>1721.1033333333332</v>
      </c>
      <c r="T1169" s="1">
        <f>Sueldos[[#This Row],[Salario diario]]*20*Sueldos[[#This Row],[dias del año]]</f>
        <v>203703.18904109587</v>
      </c>
      <c r="U1169" s="1">
        <f>Sueldos[[#This Row],[3 meses de sueldo]]+Sueldos[[#This Row],[20 dias por año]]</f>
        <v>358602.48904109583</v>
      </c>
    </row>
    <row r="1170" spans="1:21" x14ac:dyDescent="0.3">
      <c r="A1170" t="s">
        <v>1898</v>
      </c>
      <c r="B1170" t="s">
        <v>898</v>
      </c>
      <c r="C1170" t="s">
        <v>921</v>
      </c>
      <c r="D1170" s="10">
        <v>40895</v>
      </c>
      <c r="E1170" t="s">
        <v>115</v>
      </c>
      <c r="F1170">
        <v>4</v>
      </c>
      <c r="G1170" s="1">
        <v>52889.100000000006</v>
      </c>
      <c r="H1170" s="1">
        <v>2644.4550000000004</v>
      </c>
      <c r="I1170" s="1">
        <v>4760.0190000000002</v>
      </c>
      <c r="J1170" s="1">
        <v>2115.5640000000003</v>
      </c>
      <c r="K1170" s="1">
        <v>13751.166000000001</v>
      </c>
      <c r="L1170" s="1">
        <v>14808.948000000002</v>
      </c>
      <c r="M1170" s="1">
        <f>SUM(Sueldos[[#This Row],[Salario Base]:[Bono General]])</f>
        <v>90969.252000000008</v>
      </c>
      <c r="N1170" s="1">
        <f>SUMPRODUCT(Sueldos[[#This Row],[Salario Base]:[Bono General]]*Porcentajes[])</f>
        <v>3490.6806000000006</v>
      </c>
      <c r="O1170" s="1">
        <f>Sueldos[[#This Row],[Aumento Mexicano]]*2</f>
        <v>6981.3612000000012</v>
      </c>
      <c r="P1170" s="1">
        <f>IF(Sueldos[[#This Row],[Calificación]]&gt;=4,Sueldos[[#This Row],[Aumento Mexicano]]*2,0)</f>
        <v>6981.3612000000012</v>
      </c>
      <c r="Q1170" s="1">
        <f>Sueldos[[#This Row],[Sueldo total]]*3</f>
        <v>272907.75600000005</v>
      </c>
      <c r="R1170" s="9">
        <f>(43102-Sueldos[[#This Row],[Fecha de Contratación]])/365</f>
        <v>6.0465753424657533</v>
      </c>
      <c r="S1170" s="1">
        <f>Sueldos[[#This Row],[Sueldo total]]/30</f>
        <v>3032.3084000000003</v>
      </c>
      <c r="T1170" s="1">
        <f>Sueldos[[#This Row],[Salario diario]]*20*Sueldos[[#This Row],[dias del año]]</f>
        <v>366701.62404383562</v>
      </c>
      <c r="U1170" s="1">
        <f>Sueldos[[#This Row],[3 meses de sueldo]]+Sueldos[[#This Row],[20 dias por año]]</f>
        <v>639609.38004383561</v>
      </c>
    </row>
    <row r="1171" spans="1:21" x14ac:dyDescent="0.3">
      <c r="A1171" t="s">
        <v>1899</v>
      </c>
      <c r="B1171" t="s">
        <v>880</v>
      </c>
      <c r="C1171" t="s">
        <v>396</v>
      </c>
      <c r="D1171" s="10">
        <v>41473</v>
      </c>
      <c r="E1171" t="s">
        <v>18</v>
      </c>
      <c r="F1171">
        <v>3</v>
      </c>
      <c r="G1171" s="1">
        <v>11355</v>
      </c>
      <c r="H1171" s="1">
        <v>794.85</v>
      </c>
      <c r="I1171" s="1">
        <v>340.65</v>
      </c>
      <c r="J1171" s="1">
        <v>567.75</v>
      </c>
      <c r="K1171" s="1">
        <v>3065.8500000000004</v>
      </c>
      <c r="L1171" s="1">
        <v>2952.3</v>
      </c>
      <c r="M1171" s="1">
        <f>SUM(Sueldos[[#This Row],[Salario Base]:[Bono General]])</f>
        <v>19076.400000000001</v>
      </c>
      <c r="N1171" s="1">
        <f>SUMPRODUCT(Sueldos[[#This Row],[Salario Base]:[Bono General]]*Porcentajes[])</f>
        <v>728.99099999999999</v>
      </c>
      <c r="O1171" s="1">
        <f>Sueldos[[#This Row],[Aumento Mexicano]]*2</f>
        <v>1457.982</v>
      </c>
      <c r="P1171" s="1">
        <f>IF(Sueldos[[#This Row],[Calificación]]&gt;=4,Sueldos[[#This Row],[Aumento Mexicano]]*2,0)</f>
        <v>0</v>
      </c>
      <c r="Q1171" s="1">
        <f>Sueldos[[#This Row],[Sueldo total]]*3</f>
        <v>57229.200000000004</v>
      </c>
      <c r="R1171" s="9">
        <f>(43102-Sueldos[[#This Row],[Fecha de Contratación]])/365</f>
        <v>4.463013698630137</v>
      </c>
      <c r="S1171" s="1">
        <f>Sueldos[[#This Row],[Sueldo total]]/30</f>
        <v>635.88</v>
      </c>
      <c r="T1171" s="1">
        <f>Sueldos[[#This Row],[Salario diario]]*20*Sueldos[[#This Row],[dias del año]]</f>
        <v>56758.823013698631</v>
      </c>
      <c r="U1171" s="1">
        <f>Sueldos[[#This Row],[3 meses de sueldo]]+Sueldos[[#This Row],[20 dias por año]]</f>
        <v>113988.02301369864</v>
      </c>
    </row>
    <row r="1172" spans="1:21" x14ac:dyDescent="0.3">
      <c r="A1172" t="s">
        <v>1900</v>
      </c>
      <c r="B1172" t="s">
        <v>880</v>
      </c>
      <c r="C1172" t="s">
        <v>396</v>
      </c>
      <c r="D1172" s="10">
        <v>41465</v>
      </c>
      <c r="E1172" t="s">
        <v>18</v>
      </c>
      <c r="F1172">
        <v>4</v>
      </c>
      <c r="G1172" s="1">
        <v>13312.2</v>
      </c>
      <c r="H1172" s="1">
        <v>1064.9760000000001</v>
      </c>
      <c r="I1172" s="1">
        <v>1464.3420000000001</v>
      </c>
      <c r="J1172" s="1">
        <v>1198.098</v>
      </c>
      <c r="K1172" s="1">
        <v>4126.7820000000002</v>
      </c>
      <c r="L1172" s="1">
        <v>4792.3919999999998</v>
      </c>
      <c r="M1172" s="1">
        <f>SUM(Sueldos[[#This Row],[Salario Base]:[Bono General]])</f>
        <v>25958.79</v>
      </c>
      <c r="N1172" s="1">
        <f>SUMPRODUCT(Sueldos[[#This Row],[Salario Base]:[Bono General]]*Porcentajes[])</f>
        <v>1041.01404</v>
      </c>
      <c r="O1172" s="1">
        <f>Sueldos[[#This Row],[Aumento Mexicano]]*2</f>
        <v>2082.02808</v>
      </c>
      <c r="P1172" s="1">
        <f>IF(Sueldos[[#This Row],[Calificación]]&gt;=4,Sueldos[[#This Row],[Aumento Mexicano]]*2,0)</f>
        <v>2082.02808</v>
      </c>
      <c r="Q1172" s="1">
        <f>Sueldos[[#This Row],[Sueldo total]]*3</f>
        <v>77876.37</v>
      </c>
      <c r="R1172" s="9">
        <f>(43102-Sueldos[[#This Row],[Fecha de Contratación]])/365</f>
        <v>4.484931506849315</v>
      </c>
      <c r="S1172" s="1">
        <f>Sueldos[[#This Row],[Sueldo total]]/30</f>
        <v>865.29300000000001</v>
      </c>
      <c r="T1172" s="1">
        <f>Sueldos[[#This Row],[Salario diario]]*20*Sueldos[[#This Row],[dias del año]]</f>
        <v>77615.596767123294</v>
      </c>
      <c r="U1172" s="1">
        <f>Sueldos[[#This Row],[3 meses de sueldo]]+Sueldos[[#This Row],[20 dias por año]]</f>
        <v>155491.96676712329</v>
      </c>
    </row>
    <row r="1173" spans="1:21" x14ac:dyDescent="0.3">
      <c r="A1173" t="s">
        <v>1901</v>
      </c>
      <c r="B1173" t="s">
        <v>898</v>
      </c>
      <c r="C1173" t="s">
        <v>253</v>
      </c>
      <c r="D1173" s="10">
        <v>41879</v>
      </c>
      <c r="E1173" t="s">
        <v>15</v>
      </c>
      <c r="F1173">
        <v>3</v>
      </c>
      <c r="G1173" s="1">
        <v>31492</v>
      </c>
      <c r="H1173" s="1">
        <v>3149.2000000000003</v>
      </c>
      <c r="I1173" s="1">
        <v>3779.04</v>
      </c>
      <c r="J1173" s="1">
        <v>314.92</v>
      </c>
      <c r="K1173" s="1">
        <v>10392.36</v>
      </c>
      <c r="L1173" s="1">
        <v>10707.28</v>
      </c>
      <c r="M1173" s="1">
        <f>SUM(Sueldos[[#This Row],[Salario Base]:[Bono General]])</f>
        <v>59834.799999999996</v>
      </c>
      <c r="N1173" s="1">
        <f>SUMPRODUCT(Sueldos[[#This Row],[Salario Base]:[Bono General]]*Porcentajes[])</f>
        <v>2361.9</v>
      </c>
      <c r="O1173" s="1">
        <f>Sueldos[[#This Row],[Aumento Mexicano]]*2</f>
        <v>4723.8</v>
      </c>
      <c r="P1173" s="1">
        <f>IF(Sueldos[[#This Row],[Calificación]]&gt;=4,Sueldos[[#This Row],[Aumento Mexicano]]*2,0)</f>
        <v>0</v>
      </c>
      <c r="Q1173" s="1">
        <f>Sueldos[[#This Row],[Sueldo total]]*3</f>
        <v>179504.4</v>
      </c>
      <c r="R1173" s="9">
        <f>(43102-Sueldos[[#This Row],[Fecha de Contratación]])/365</f>
        <v>3.3506849315068492</v>
      </c>
      <c r="S1173" s="1">
        <f>Sueldos[[#This Row],[Sueldo total]]/30</f>
        <v>1994.4933333333331</v>
      </c>
      <c r="T1173" s="1">
        <f>Sueldos[[#This Row],[Salario diario]]*20*Sueldos[[#This Row],[dias del año]]</f>
        <v>133658.37515981734</v>
      </c>
      <c r="U1173" s="1">
        <f>Sueldos[[#This Row],[3 meses de sueldo]]+Sueldos[[#This Row],[20 dias por año]]</f>
        <v>313162.77515981731</v>
      </c>
    </row>
    <row r="1174" spans="1:21" x14ac:dyDescent="0.3">
      <c r="A1174" t="s">
        <v>1902</v>
      </c>
      <c r="B1174" t="s">
        <v>883</v>
      </c>
      <c r="C1174" t="s">
        <v>77</v>
      </c>
      <c r="D1174" s="10">
        <v>42317</v>
      </c>
      <c r="E1174" t="s">
        <v>18</v>
      </c>
      <c r="F1174">
        <v>4</v>
      </c>
      <c r="G1174" s="1">
        <v>10412.6</v>
      </c>
      <c r="H1174" s="1">
        <v>728.88200000000006</v>
      </c>
      <c r="I1174" s="1">
        <v>1145.386</v>
      </c>
      <c r="J1174" s="1">
        <v>1353.6380000000001</v>
      </c>
      <c r="K1174" s="1">
        <v>3332.0320000000002</v>
      </c>
      <c r="L1174" s="1">
        <v>2915.5280000000002</v>
      </c>
      <c r="M1174" s="1">
        <f>SUM(Sueldos[[#This Row],[Salario Base]:[Bono General]])</f>
        <v>19888.065999999999</v>
      </c>
      <c r="N1174" s="1">
        <f>SUMPRODUCT(Sueldos[[#This Row],[Salario Base]:[Bono General]]*Porcentajes[])</f>
        <v>773.65617999999995</v>
      </c>
      <c r="O1174" s="1">
        <f>Sueldos[[#This Row],[Aumento Mexicano]]*2</f>
        <v>1547.3123599999999</v>
      </c>
      <c r="P1174" s="1">
        <f>IF(Sueldos[[#This Row],[Calificación]]&gt;=4,Sueldos[[#This Row],[Aumento Mexicano]]*2,0)</f>
        <v>1547.3123599999999</v>
      </c>
      <c r="Q1174" s="1">
        <f>Sueldos[[#This Row],[Sueldo total]]*3</f>
        <v>59664.197999999997</v>
      </c>
      <c r="R1174" s="9">
        <f>(43102-Sueldos[[#This Row],[Fecha de Contratación]])/365</f>
        <v>2.1506849315068495</v>
      </c>
      <c r="S1174" s="1">
        <f>Sueldos[[#This Row],[Sueldo total]]/30</f>
        <v>662.9355333333333</v>
      </c>
      <c r="T1174" s="1">
        <f>Sueldos[[#This Row],[Salario diario]]*20*Sueldos[[#This Row],[dias del año]]</f>
        <v>28515.309242009134</v>
      </c>
      <c r="U1174" s="1">
        <f>Sueldos[[#This Row],[3 meses de sueldo]]+Sueldos[[#This Row],[20 dias por año]]</f>
        <v>88179.507242009131</v>
      </c>
    </row>
    <row r="1175" spans="1:21" x14ac:dyDescent="0.3">
      <c r="A1175" t="s">
        <v>1903</v>
      </c>
      <c r="B1175" t="s">
        <v>880</v>
      </c>
      <c r="C1175" t="s">
        <v>248</v>
      </c>
      <c r="D1175" s="10">
        <v>42685</v>
      </c>
      <c r="E1175" t="s">
        <v>27</v>
      </c>
      <c r="F1175">
        <v>4</v>
      </c>
      <c r="G1175" s="1">
        <v>24472.800000000003</v>
      </c>
      <c r="H1175" s="1">
        <v>1957.8240000000003</v>
      </c>
      <c r="I1175" s="1">
        <v>3670.9200000000005</v>
      </c>
      <c r="J1175" s="1">
        <v>3181.4640000000004</v>
      </c>
      <c r="K1175" s="1">
        <v>7097.1120000000001</v>
      </c>
      <c r="L1175" s="1">
        <v>7097.1120000000001</v>
      </c>
      <c r="M1175" s="1">
        <f>SUM(Sueldos[[#This Row],[Salario Base]:[Bono General]])</f>
        <v>47477.232000000011</v>
      </c>
      <c r="N1175" s="1">
        <f>SUMPRODUCT(Sueldos[[#This Row],[Salario Base]:[Bono General]]*Porcentajes[])</f>
        <v>1867.2746400000001</v>
      </c>
      <c r="O1175" s="1">
        <f>Sueldos[[#This Row],[Aumento Mexicano]]*2</f>
        <v>3734.5492800000002</v>
      </c>
      <c r="P1175" s="1">
        <f>IF(Sueldos[[#This Row],[Calificación]]&gt;=4,Sueldos[[#This Row],[Aumento Mexicano]]*2,0)</f>
        <v>3734.5492800000002</v>
      </c>
      <c r="Q1175" s="1">
        <f>Sueldos[[#This Row],[Sueldo total]]*3</f>
        <v>142431.69600000003</v>
      </c>
      <c r="R1175" s="9">
        <f>(43102-Sueldos[[#This Row],[Fecha de Contratación]])/365</f>
        <v>1.1424657534246576</v>
      </c>
      <c r="S1175" s="1">
        <f>Sueldos[[#This Row],[Sueldo total]]/30</f>
        <v>1582.5744000000004</v>
      </c>
      <c r="T1175" s="1">
        <f>Sueldos[[#This Row],[Salario diario]]*20*Sueldos[[#This Row],[dias del año]]</f>
        <v>36160.74108493152</v>
      </c>
      <c r="U1175" s="1">
        <f>Sueldos[[#This Row],[3 meses de sueldo]]+Sueldos[[#This Row],[20 dias por año]]</f>
        <v>178592.43708493153</v>
      </c>
    </row>
    <row r="1176" spans="1:21" x14ac:dyDescent="0.3">
      <c r="A1176" t="s">
        <v>1383</v>
      </c>
      <c r="B1176" t="s">
        <v>880</v>
      </c>
      <c r="C1176" t="s">
        <v>285</v>
      </c>
      <c r="D1176" s="10">
        <v>40842</v>
      </c>
      <c r="E1176" t="s">
        <v>18</v>
      </c>
      <c r="F1176">
        <v>1</v>
      </c>
      <c r="G1176" s="1">
        <v>9018</v>
      </c>
      <c r="H1176" s="1">
        <v>811.62</v>
      </c>
      <c r="I1176" s="1">
        <v>1082.1599999999999</v>
      </c>
      <c r="J1176" s="1">
        <v>1352.7</v>
      </c>
      <c r="K1176" s="1">
        <v>2344.6800000000003</v>
      </c>
      <c r="L1176" s="1">
        <v>2885.76</v>
      </c>
      <c r="M1176" s="1">
        <f>SUM(Sueldos[[#This Row],[Salario Base]:[Bono General]])</f>
        <v>17494.920000000002</v>
      </c>
      <c r="N1176" s="1">
        <f>SUMPRODUCT(Sueldos[[#This Row],[Salario Base]:[Bono General]]*Porcentajes[])</f>
        <v>702.50220000000002</v>
      </c>
      <c r="O1176" s="1">
        <f>Sueldos[[#This Row],[Aumento Mexicano]]*2</f>
        <v>1405.0044</v>
      </c>
      <c r="P1176" s="1">
        <f>IF(Sueldos[[#This Row],[Calificación]]&gt;=4,Sueldos[[#This Row],[Aumento Mexicano]]*2,0)</f>
        <v>0</v>
      </c>
      <c r="Q1176" s="1">
        <f>Sueldos[[#This Row],[Sueldo total]]*3</f>
        <v>52484.760000000009</v>
      </c>
      <c r="R1176" s="9">
        <f>(43102-Sueldos[[#This Row],[Fecha de Contratación]])/365</f>
        <v>6.1917808219178081</v>
      </c>
      <c r="S1176" s="1">
        <f>Sueldos[[#This Row],[Sueldo total]]/30</f>
        <v>583.1640000000001</v>
      </c>
      <c r="T1176" s="1">
        <f>Sueldos[[#This Row],[Salario diario]]*20*Sueldos[[#This Row],[dias del año]]</f>
        <v>72216.473424657554</v>
      </c>
      <c r="U1176" s="1">
        <f>Sueldos[[#This Row],[3 meses de sueldo]]+Sueldos[[#This Row],[20 dias por año]]</f>
        <v>124701.23342465756</v>
      </c>
    </row>
    <row r="1177" spans="1:21" x14ac:dyDescent="0.3">
      <c r="A1177" t="s">
        <v>1904</v>
      </c>
      <c r="B1177" t="s">
        <v>880</v>
      </c>
      <c r="C1177" t="s">
        <v>77</v>
      </c>
      <c r="D1177" s="10">
        <v>42241</v>
      </c>
      <c r="E1177" t="s">
        <v>18</v>
      </c>
      <c r="F1177">
        <v>3</v>
      </c>
      <c r="G1177" s="1">
        <v>15236</v>
      </c>
      <c r="H1177" s="1">
        <v>1371.24</v>
      </c>
      <c r="I1177" s="1">
        <v>914.16</v>
      </c>
      <c r="J1177" s="1">
        <v>1828.32</v>
      </c>
      <c r="K1177" s="1">
        <v>5180.2400000000007</v>
      </c>
      <c r="L1177" s="1">
        <v>5637.32</v>
      </c>
      <c r="M1177" s="1">
        <f>SUM(Sueldos[[#This Row],[Salario Base]:[Bono General]])</f>
        <v>30167.280000000002</v>
      </c>
      <c r="N1177" s="1">
        <f>SUMPRODUCT(Sueldos[[#This Row],[Salario Base]:[Bono General]]*Porcentajes[])</f>
        <v>1217.3564000000001</v>
      </c>
      <c r="O1177" s="1">
        <f>Sueldos[[#This Row],[Aumento Mexicano]]*2</f>
        <v>2434.7128000000002</v>
      </c>
      <c r="P1177" s="1">
        <f>IF(Sueldos[[#This Row],[Calificación]]&gt;=4,Sueldos[[#This Row],[Aumento Mexicano]]*2,0)</f>
        <v>0</v>
      </c>
      <c r="Q1177" s="1">
        <f>Sueldos[[#This Row],[Sueldo total]]*3</f>
        <v>90501.840000000011</v>
      </c>
      <c r="R1177" s="9">
        <f>(43102-Sueldos[[#This Row],[Fecha de Contratación]])/365</f>
        <v>2.3589041095890413</v>
      </c>
      <c r="S1177" s="1">
        <f>Sueldos[[#This Row],[Sueldo total]]/30</f>
        <v>1005.5760000000001</v>
      </c>
      <c r="T1177" s="1">
        <f>Sueldos[[#This Row],[Salario diario]]*20*Sueldos[[#This Row],[dias del año]]</f>
        <v>47441.147178082203</v>
      </c>
      <c r="U1177" s="1">
        <f>Sueldos[[#This Row],[3 meses de sueldo]]+Sueldos[[#This Row],[20 dias por año]]</f>
        <v>137942.98717808223</v>
      </c>
    </row>
    <row r="1178" spans="1:21" x14ac:dyDescent="0.3">
      <c r="A1178" t="s">
        <v>1768</v>
      </c>
      <c r="B1178" t="s">
        <v>898</v>
      </c>
      <c r="C1178" t="s">
        <v>173</v>
      </c>
      <c r="D1178" s="10">
        <v>41468</v>
      </c>
      <c r="E1178" t="s">
        <v>18</v>
      </c>
      <c r="F1178">
        <v>4</v>
      </c>
      <c r="G1178" s="1">
        <v>10412.6</v>
      </c>
      <c r="H1178" s="1">
        <v>728.88200000000006</v>
      </c>
      <c r="I1178" s="1">
        <v>833.00800000000004</v>
      </c>
      <c r="J1178" s="1">
        <v>520.63</v>
      </c>
      <c r="K1178" s="1">
        <v>2915.5280000000002</v>
      </c>
      <c r="L1178" s="1">
        <v>3956.788</v>
      </c>
      <c r="M1178" s="1">
        <f>SUM(Sueldos[[#This Row],[Salario Base]:[Bono General]])</f>
        <v>19367.435999999998</v>
      </c>
      <c r="N1178" s="1">
        <f>SUMPRODUCT(Sueldos[[#This Row],[Salario Base]:[Bono General]]*Porcentajes[])</f>
        <v>779.90373999999997</v>
      </c>
      <c r="O1178" s="1">
        <f>Sueldos[[#This Row],[Aumento Mexicano]]*2</f>
        <v>1559.8074799999999</v>
      </c>
      <c r="P1178" s="1">
        <f>IF(Sueldos[[#This Row],[Calificación]]&gt;=4,Sueldos[[#This Row],[Aumento Mexicano]]*2,0)</f>
        <v>1559.8074799999999</v>
      </c>
      <c r="Q1178" s="1">
        <f>Sueldos[[#This Row],[Sueldo total]]*3</f>
        <v>58102.30799999999</v>
      </c>
      <c r="R1178" s="9">
        <f>(43102-Sueldos[[#This Row],[Fecha de Contratación]])/365</f>
        <v>4.4767123287671229</v>
      </c>
      <c r="S1178" s="1">
        <f>Sueldos[[#This Row],[Sueldo total]]/30</f>
        <v>645.58119999999997</v>
      </c>
      <c r="T1178" s="1">
        <f>Sueldos[[#This Row],[Salario diario]]*20*Sueldos[[#This Row],[dias del año]]</f>
        <v>57801.62634520547</v>
      </c>
      <c r="U1178" s="1">
        <f>Sueldos[[#This Row],[3 meses de sueldo]]+Sueldos[[#This Row],[20 dias por año]]</f>
        <v>115903.93434520546</v>
      </c>
    </row>
    <row r="1179" spans="1:21" x14ac:dyDescent="0.3">
      <c r="A1179" t="s">
        <v>1905</v>
      </c>
      <c r="B1179" t="s">
        <v>883</v>
      </c>
      <c r="C1179" t="s">
        <v>77</v>
      </c>
      <c r="D1179" s="10">
        <v>42088</v>
      </c>
      <c r="E1179" t="s">
        <v>27</v>
      </c>
      <c r="F1179">
        <v>5</v>
      </c>
      <c r="G1179" s="1">
        <v>19853.75</v>
      </c>
      <c r="H1179" s="1">
        <v>1588.3</v>
      </c>
      <c r="I1179" s="1">
        <v>2580.9875000000002</v>
      </c>
      <c r="J1179" s="1">
        <v>1389.7625</v>
      </c>
      <c r="K1179" s="1">
        <v>5161.9750000000004</v>
      </c>
      <c r="L1179" s="1">
        <v>5559.05</v>
      </c>
      <c r="M1179" s="1">
        <f>SUM(Sueldos[[#This Row],[Salario Base]:[Bono General]])</f>
        <v>36133.825000000004</v>
      </c>
      <c r="N1179" s="1">
        <f>SUMPRODUCT(Sueldos[[#This Row],[Salario Base]:[Bono General]]*Porcentajes[])</f>
        <v>1407.6308749999998</v>
      </c>
      <c r="O1179" s="1">
        <f>Sueldos[[#This Row],[Aumento Mexicano]]*2</f>
        <v>2815.2617499999997</v>
      </c>
      <c r="P1179" s="1">
        <f>IF(Sueldos[[#This Row],[Calificación]]&gt;=4,Sueldos[[#This Row],[Aumento Mexicano]]*2,0)</f>
        <v>2815.2617499999997</v>
      </c>
      <c r="Q1179" s="1">
        <f>Sueldos[[#This Row],[Sueldo total]]*3</f>
        <v>108401.47500000001</v>
      </c>
      <c r="R1179" s="9">
        <f>(43102-Sueldos[[#This Row],[Fecha de Contratación]])/365</f>
        <v>2.7780821917808218</v>
      </c>
      <c r="S1179" s="1">
        <f>Sueldos[[#This Row],[Sueldo total]]/30</f>
        <v>1204.4608333333335</v>
      </c>
      <c r="T1179" s="1">
        <f>Sueldos[[#This Row],[Salario diario]]*20*Sueldos[[#This Row],[dias del año]]</f>
        <v>66921.823835616451</v>
      </c>
      <c r="U1179" s="1">
        <f>Sueldos[[#This Row],[3 meses de sueldo]]+Sueldos[[#This Row],[20 dias por año]]</f>
        <v>175323.29883561644</v>
      </c>
    </row>
    <row r="1180" spans="1:21" x14ac:dyDescent="0.3">
      <c r="A1180" t="s">
        <v>1906</v>
      </c>
      <c r="B1180" t="s">
        <v>898</v>
      </c>
      <c r="C1180" t="s">
        <v>117</v>
      </c>
      <c r="D1180" s="10">
        <v>41753</v>
      </c>
      <c r="E1180" t="s">
        <v>18</v>
      </c>
      <c r="F1180">
        <v>4</v>
      </c>
      <c r="G1180" s="1">
        <v>10676.6</v>
      </c>
      <c r="H1180" s="1">
        <v>1067.6600000000001</v>
      </c>
      <c r="I1180" s="1">
        <v>213.53200000000001</v>
      </c>
      <c r="J1180" s="1">
        <v>1387.9580000000001</v>
      </c>
      <c r="K1180" s="1">
        <v>4270.6400000000003</v>
      </c>
      <c r="L1180" s="1">
        <v>4163.8740000000007</v>
      </c>
      <c r="M1180" s="1">
        <f>SUM(Sueldos[[#This Row],[Salario Base]:[Bono General]])</f>
        <v>21780.263999999999</v>
      </c>
      <c r="N1180" s="1">
        <f>SUMPRODUCT(Sueldos[[#This Row],[Salario Base]:[Bono General]]*Porcentajes[])</f>
        <v>881.88715999999999</v>
      </c>
      <c r="O1180" s="1">
        <f>Sueldos[[#This Row],[Aumento Mexicano]]*2</f>
        <v>1763.77432</v>
      </c>
      <c r="P1180" s="1">
        <f>IF(Sueldos[[#This Row],[Calificación]]&gt;=4,Sueldos[[#This Row],[Aumento Mexicano]]*2,0)</f>
        <v>1763.77432</v>
      </c>
      <c r="Q1180" s="1">
        <f>Sueldos[[#This Row],[Sueldo total]]*3</f>
        <v>65340.792000000001</v>
      </c>
      <c r="R1180" s="9">
        <f>(43102-Sueldos[[#This Row],[Fecha de Contratación]])/365</f>
        <v>3.6958904109589041</v>
      </c>
      <c r="S1180" s="1">
        <f>Sueldos[[#This Row],[Sueldo total]]/30</f>
        <v>726.00879999999995</v>
      </c>
      <c r="T1180" s="1">
        <f>Sueldos[[#This Row],[Salario diario]]*20*Sueldos[[#This Row],[dias del año]]</f>
        <v>53664.979243835616</v>
      </c>
      <c r="U1180" s="1">
        <f>Sueldos[[#This Row],[3 meses de sueldo]]+Sueldos[[#This Row],[20 dias por año]]</f>
        <v>119005.77124383562</v>
      </c>
    </row>
    <row r="1181" spans="1:21" x14ac:dyDescent="0.3">
      <c r="A1181" t="s">
        <v>1907</v>
      </c>
      <c r="B1181" t="s">
        <v>883</v>
      </c>
      <c r="C1181" t="s">
        <v>86</v>
      </c>
      <c r="D1181" s="10">
        <v>41374</v>
      </c>
      <c r="E1181" t="s">
        <v>18</v>
      </c>
      <c r="F1181">
        <v>2</v>
      </c>
      <c r="G1181" s="1">
        <v>13138.2</v>
      </c>
      <c r="H1181" s="1">
        <v>656.91000000000008</v>
      </c>
      <c r="I1181" s="1">
        <v>1970.73</v>
      </c>
      <c r="J1181" s="1">
        <v>1182.4380000000001</v>
      </c>
      <c r="K1181" s="1">
        <v>3678.6960000000004</v>
      </c>
      <c r="L1181" s="1">
        <v>3547.3140000000003</v>
      </c>
      <c r="M1181" s="1">
        <f>SUM(Sueldos[[#This Row],[Salario Base]:[Bono General]])</f>
        <v>24174.288</v>
      </c>
      <c r="N1181" s="1">
        <f>SUMPRODUCT(Sueldos[[#This Row],[Salario Base]:[Bono General]]*Porcentajes[])</f>
        <v>930.18456000000003</v>
      </c>
      <c r="O1181" s="1">
        <f>Sueldos[[#This Row],[Aumento Mexicano]]*2</f>
        <v>1860.3691200000001</v>
      </c>
      <c r="P1181" s="1">
        <f>IF(Sueldos[[#This Row],[Calificación]]&gt;=4,Sueldos[[#This Row],[Aumento Mexicano]]*2,0)</f>
        <v>0</v>
      </c>
      <c r="Q1181" s="1">
        <f>Sueldos[[#This Row],[Sueldo total]]*3</f>
        <v>72522.864000000001</v>
      </c>
      <c r="R1181" s="9">
        <f>(43102-Sueldos[[#This Row],[Fecha de Contratación]])/365</f>
        <v>4.7342465753424658</v>
      </c>
      <c r="S1181" s="1">
        <f>Sueldos[[#This Row],[Sueldo total]]/30</f>
        <v>805.80960000000005</v>
      </c>
      <c r="T1181" s="1">
        <f>Sueldos[[#This Row],[Salario diario]]*20*Sueldos[[#This Row],[dias del año]]</f>
        <v>76298.026783561654</v>
      </c>
      <c r="U1181" s="1">
        <f>Sueldos[[#This Row],[3 meses de sueldo]]+Sueldos[[#This Row],[20 dias por año]]</f>
        <v>148820.89078356166</v>
      </c>
    </row>
    <row r="1182" spans="1:21" x14ac:dyDescent="0.3">
      <c r="A1182" t="s">
        <v>1908</v>
      </c>
      <c r="B1182" t="s">
        <v>880</v>
      </c>
      <c r="C1182" t="s">
        <v>323</v>
      </c>
      <c r="D1182" s="10">
        <v>41568</v>
      </c>
      <c r="E1182" t="s">
        <v>18</v>
      </c>
      <c r="F1182">
        <v>3</v>
      </c>
      <c r="G1182" s="1">
        <v>11483</v>
      </c>
      <c r="H1182" s="1">
        <v>688.98</v>
      </c>
      <c r="I1182" s="1">
        <v>1607.6200000000001</v>
      </c>
      <c r="J1182" s="1">
        <v>918.64</v>
      </c>
      <c r="K1182" s="1">
        <v>2870.75</v>
      </c>
      <c r="L1182" s="1">
        <v>2985.58</v>
      </c>
      <c r="M1182" s="1">
        <f>SUM(Sueldos[[#This Row],[Salario Base]:[Bono General]])</f>
        <v>20554.57</v>
      </c>
      <c r="N1182" s="1">
        <f>SUMPRODUCT(Sueldos[[#This Row],[Salario Base]:[Bono General]]*Porcentajes[])</f>
        <v>791.17870000000005</v>
      </c>
      <c r="O1182" s="1">
        <f>Sueldos[[#This Row],[Aumento Mexicano]]*2</f>
        <v>1582.3574000000001</v>
      </c>
      <c r="P1182" s="1">
        <f>IF(Sueldos[[#This Row],[Calificación]]&gt;=4,Sueldos[[#This Row],[Aumento Mexicano]]*2,0)</f>
        <v>0</v>
      </c>
      <c r="Q1182" s="1">
        <f>Sueldos[[#This Row],[Sueldo total]]*3</f>
        <v>61663.71</v>
      </c>
      <c r="R1182" s="9">
        <f>(43102-Sueldos[[#This Row],[Fecha de Contratación]])/365</f>
        <v>4.2027397260273975</v>
      </c>
      <c r="S1182" s="1">
        <f>Sueldos[[#This Row],[Sueldo total]]/30</f>
        <v>685.15233333333333</v>
      </c>
      <c r="T1182" s="1">
        <f>Sueldos[[#This Row],[Salario diario]]*20*Sueldos[[#This Row],[dias del año]]</f>
        <v>57590.33859360731</v>
      </c>
      <c r="U1182" s="1">
        <f>Sueldos[[#This Row],[3 meses de sueldo]]+Sueldos[[#This Row],[20 dias por año]]</f>
        <v>119254.04859360731</v>
      </c>
    </row>
    <row r="1183" spans="1:21" x14ac:dyDescent="0.3">
      <c r="A1183" t="s">
        <v>1909</v>
      </c>
      <c r="B1183" t="s">
        <v>880</v>
      </c>
      <c r="C1183" t="s">
        <v>48</v>
      </c>
      <c r="D1183" s="10">
        <v>40640</v>
      </c>
      <c r="E1183" t="s">
        <v>27</v>
      </c>
      <c r="F1183">
        <v>4</v>
      </c>
      <c r="G1183" s="1">
        <v>25271.4</v>
      </c>
      <c r="H1183" s="1">
        <v>2274.4259999999999</v>
      </c>
      <c r="I1183" s="1">
        <v>2021.7120000000002</v>
      </c>
      <c r="J1183" s="1">
        <v>758.14200000000005</v>
      </c>
      <c r="K1183" s="1">
        <v>8592.2760000000017</v>
      </c>
      <c r="L1183" s="1">
        <v>8592.2760000000017</v>
      </c>
      <c r="M1183" s="1">
        <f>SUM(Sueldos[[#This Row],[Salario Base]:[Bono General]])</f>
        <v>47510.232000000004</v>
      </c>
      <c r="N1183" s="1">
        <f>SUMPRODUCT(Sueldos[[#This Row],[Salario Base]:[Bono General]]*Porcentajes[])</f>
        <v>1872.6107400000003</v>
      </c>
      <c r="O1183" s="1">
        <f>Sueldos[[#This Row],[Aumento Mexicano]]*2</f>
        <v>3745.2214800000006</v>
      </c>
      <c r="P1183" s="1">
        <f>IF(Sueldos[[#This Row],[Calificación]]&gt;=4,Sueldos[[#This Row],[Aumento Mexicano]]*2,0)</f>
        <v>3745.2214800000006</v>
      </c>
      <c r="Q1183" s="1">
        <f>Sueldos[[#This Row],[Sueldo total]]*3</f>
        <v>142530.696</v>
      </c>
      <c r="R1183" s="9">
        <f>(43102-Sueldos[[#This Row],[Fecha de Contratación]])/365</f>
        <v>6.7452054794520544</v>
      </c>
      <c r="S1183" s="1">
        <f>Sueldos[[#This Row],[Sueldo total]]/30</f>
        <v>1583.6744000000001</v>
      </c>
      <c r="T1183" s="1">
        <f>Sueldos[[#This Row],[Salario diario]]*20*Sueldos[[#This Row],[dias del año]]</f>
        <v>213644.18481095889</v>
      </c>
      <c r="U1183" s="1">
        <f>Sueldos[[#This Row],[3 meses de sueldo]]+Sueldos[[#This Row],[20 dias por año]]</f>
        <v>356174.88081095892</v>
      </c>
    </row>
    <row r="1184" spans="1:21" x14ac:dyDescent="0.3">
      <c r="A1184" t="s">
        <v>1910</v>
      </c>
      <c r="B1184" t="s">
        <v>883</v>
      </c>
      <c r="C1184" t="s">
        <v>36</v>
      </c>
      <c r="D1184" s="10">
        <v>41212</v>
      </c>
      <c r="E1184" t="s">
        <v>27</v>
      </c>
      <c r="F1184">
        <v>3</v>
      </c>
      <c r="G1184" s="1">
        <v>22927</v>
      </c>
      <c r="H1184" s="1">
        <v>1604.89</v>
      </c>
      <c r="I1184" s="1">
        <v>687.81</v>
      </c>
      <c r="J1184" s="1">
        <v>3209.78</v>
      </c>
      <c r="K1184" s="1">
        <v>8024.45</v>
      </c>
      <c r="L1184" s="1">
        <v>8253.7199999999993</v>
      </c>
      <c r="M1184" s="1">
        <f>SUM(Sueldos[[#This Row],[Salario Base]:[Bono General]])</f>
        <v>44707.65</v>
      </c>
      <c r="N1184" s="1">
        <f>SUMPRODUCT(Sueldos[[#This Row],[Salario Base]:[Bono General]]*Porcentajes[])</f>
        <v>1790.5987</v>
      </c>
      <c r="O1184" s="1">
        <f>Sueldos[[#This Row],[Aumento Mexicano]]*2</f>
        <v>3581.1974</v>
      </c>
      <c r="P1184" s="1">
        <f>IF(Sueldos[[#This Row],[Calificación]]&gt;=4,Sueldos[[#This Row],[Aumento Mexicano]]*2,0)</f>
        <v>0</v>
      </c>
      <c r="Q1184" s="1">
        <f>Sueldos[[#This Row],[Sueldo total]]*3</f>
        <v>134122.95000000001</v>
      </c>
      <c r="R1184" s="9">
        <f>(43102-Sueldos[[#This Row],[Fecha de Contratación]])/365</f>
        <v>5.1780821917808222</v>
      </c>
      <c r="S1184" s="1">
        <f>Sueldos[[#This Row],[Sueldo total]]/30</f>
        <v>1490.2550000000001</v>
      </c>
      <c r="T1184" s="1">
        <f>Sueldos[[#This Row],[Salario diario]]*20*Sueldos[[#This Row],[dias del año]]</f>
        <v>154333.2575342466</v>
      </c>
      <c r="U1184" s="1">
        <f>Sueldos[[#This Row],[3 meses de sueldo]]+Sueldos[[#This Row],[20 dias por año]]</f>
        <v>288456.20753424661</v>
      </c>
    </row>
    <row r="1185" spans="1:21" x14ac:dyDescent="0.3">
      <c r="A1185" t="s">
        <v>1911</v>
      </c>
      <c r="B1185" t="s">
        <v>880</v>
      </c>
      <c r="C1185" t="s">
        <v>46</v>
      </c>
      <c r="D1185" s="10">
        <v>41780</v>
      </c>
      <c r="E1185" t="s">
        <v>18</v>
      </c>
      <c r="F1185">
        <v>2</v>
      </c>
      <c r="G1185" s="1">
        <v>9179.1</v>
      </c>
      <c r="H1185" s="1">
        <v>917.91000000000008</v>
      </c>
      <c r="I1185" s="1">
        <v>1101.492</v>
      </c>
      <c r="J1185" s="1">
        <v>826.11900000000003</v>
      </c>
      <c r="K1185" s="1">
        <v>2845.5210000000002</v>
      </c>
      <c r="L1185" s="1">
        <v>3579.8490000000002</v>
      </c>
      <c r="M1185" s="1">
        <f>SUM(Sueldos[[#This Row],[Salario Base]:[Bono General]])</f>
        <v>18449.991000000002</v>
      </c>
      <c r="N1185" s="1">
        <f>SUMPRODUCT(Sueldos[[#This Row],[Salario Base]:[Bono General]]*Porcentajes[])</f>
        <v>751.76828999999998</v>
      </c>
      <c r="O1185" s="1">
        <f>Sueldos[[#This Row],[Aumento Mexicano]]*2</f>
        <v>1503.53658</v>
      </c>
      <c r="P1185" s="1">
        <f>IF(Sueldos[[#This Row],[Calificación]]&gt;=4,Sueldos[[#This Row],[Aumento Mexicano]]*2,0)</f>
        <v>0</v>
      </c>
      <c r="Q1185" s="1">
        <f>Sueldos[[#This Row],[Sueldo total]]*3</f>
        <v>55349.973000000005</v>
      </c>
      <c r="R1185" s="9">
        <f>(43102-Sueldos[[#This Row],[Fecha de Contratación]])/365</f>
        <v>3.6219178082191781</v>
      </c>
      <c r="S1185" s="1">
        <f>Sueldos[[#This Row],[Sueldo total]]/30</f>
        <v>614.99970000000008</v>
      </c>
      <c r="T1185" s="1">
        <f>Sueldos[[#This Row],[Salario diario]]*20*Sueldos[[#This Row],[dias del año]]</f>
        <v>44549.567309589052</v>
      </c>
      <c r="U1185" s="1">
        <f>Sueldos[[#This Row],[3 meses de sueldo]]+Sueldos[[#This Row],[20 dias por año]]</f>
        <v>99899.540309589065</v>
      </c>
    </row>
    <row r="1186" spans="1:21" x14ac:dyDescent="0.3">
      <c r="A1186" t="s">
        <v>1912</v>
      </c>
      <c r="B1186" t="s">
        <v>898</v>
      </c>
      <c r="C1186" t="s">
        <v>482</v>
      </c>
      <c r="D1186" s="10">
        <v>40886</v>
      </c>
      <c r="E1186" t="s">
        <v>27</v>
      </c>
      <c r="F1186">
        <v>4</v>
      </c>
      <c r="G1186" s="1">
        <v>18550.400000000001</v>
      </c>
      <c r="H1186" s="1">
        <v>927.5200000000001</v>
      </c>
      <c r="I1186" s="1">
        <v>1484.0320000000002</v>
      </c>
      <c r="J1186" s="1">
        <v>2040.5440000000001</v>
      </c>
      <c r="K1186" s="1">
        <v>6863.6480000000001</v>
      </c>
      <c r="L1186" s="1">
        <v>6863.6480000000001</v>
      </c>
      <c r="M1186" s="1">
        <f>SUM(Sueldos[[#This Row],[Salario Base]:[Bono General]])</f>
        <v>36729.792000000001</v>
      </c>
      <c r="N1186" s="1">
        <f>SUMPRODUCT(Sueldos[[#This Row],[Salario Base]:[Bono General]]*Porcentajes[])</f>
        <v>1459.9164800000001</v>
      </c>
      <c r="O1186" s="1">
        <f>Sueldos[[#This Row],[Aumento Mexicano]]*2</f>
        <v>2919.8329600000002</v>
      </c>
      <c r="P1186" s="1">
        <f>IF(Sueldos[[#This Row],[Calificación]]&gt;=4,Sueldos[[#This Row],[Aumento Mexicano]]*2,0)</f>
        <v>2919.8329600000002</v>
      </c>
      <c r="Q1186" s="1">
        <f>Sueldos[[#This Row],[Sueldo total]]*3</f>
        <v>110189.376</v>
      </c>
      <c r="R1186" s="9">
        <f>(43102-Sueldos[[#This Row],[Fecha de Contratación]])/365</f>
        <v>6.0712328767123287</v>
      </c>
      <c r="S1186" s="1">
        <f>Sueldos[[#This Row],[Sueldo total]]/30</f>
        <v>1224.3264000000001</v>
      </c>
      <c r="T1186" s="1">
        <f>Sueldos[[#This Row],[Salario diario]]*20*Sueldos[[#This Row],[dias del año]]</f>
        <v>148663.413830137</v>
      </c>
      <c r="U1186" s="1">
        <f>Sueldos[[#This Row],[3 meses de sueldo]]+Sueldos[[#This Row],[20 dias por año]]</f>
        <v>258852.78983013699</v>
      </c>
    </row>
    <row r="1187" spans="1:21" x14ac:dyDescent="0.3">
      <c r="A1187" t="s">
        <v>1913</v>
      </c>
      <c r="B1187" t="s">
        <v>898</v>
      </c>
      <c r="C1187" t="s">
        <v>198</v>
      </c>
      <c r="D1187" s="10">
        <v>41376</v>
      </c>
      <c r="E1187" t="s">
        <v>18</v>
      </c>
      <c r="F1187">
        <v>3</v>
      </c>
      <c r="G1187" s="1">
        <v>12322</v>
      </c>
      <c r="H1187" s="1">
        <v>862.54000000000008</v>
      </c>
      <c r="I1187" s="1">
        <v>739.31999999999994</v>
      </c>
      <c r="J1187" s="1">
        <v>1725.0800000000002</v>
      </c>
      <c r="K1187" s="1">
        <v>4312.7</v>
      </c>
      <c r="L1187" s="1">
        <v>3080.5</v>
      </c>
      <c r="M1187" s="1">
        <f>SUM(Sueldos[[#This Row],[Salario Base]:[Bono General]])</f>
        <v>23042.14</v>
      </c>
      <c r="N1187" s="1">
        <f>SUMPRODUCT(Sueldos[[#This Row],[Salario Base]:[Bono General]]*Porcentajes[])</f>
        <v>882.25519999999995</v>
      </c>
      <c r="O1187" s="1">
        <f>Sueldos[[#This Row],[Aumento Mexicano]]*2</f>
        <v>1764.5103999999999</v>
      </c>
      <c r="P1187" s="1">
        <f>IF(Sueldos[[#This Row],[Calificación]]&gt;=4,Sueldos[[#This Row],[Aumento Mexicano]]*2,0)</f>
        <v>0</v>
      </c>
      <c r="Q1187" s="1">
        <f>Sueldos[[#This Row],[Sueldo total]]*3</f>
        <v>69126.42</v>
      </c>
      <c r="R1187" s="9">
        <f>(43102-Sueldos[[#This Row],[Fecha de Contratación]])/365</f>
        <v>4.7287671232876711</v>
      </c>
      <c r="S1187" s="1">
        <f>Sueldos[[#This Row],[Sueldo total]]/30</f>
        <v>768.07133333333331</v>
      </c>
      <c r="T1187" s="1">
        <f>Sueldos[[#This Row],[Salario diario]]*20*Sueldos[[#This Row],[dias del año]]</f>
        <v>72640.60938812785</v>
      </c>
      <c r="U1187" s="1">
        <f>Sueldos[[#This Row],[3 meses de sueldo]]+Sueldos[[#This Row],[20 dias por año]]</f>
        <v>141767.02938812785</v>
      </c>
    </row>
    <row r="1188" spans="1:21" x14ac:dyDescent="0.3">
      <c r="A1188" t="s">
        <v>1824</v>
      </c>
      <c r="B1188" t="s">
        <v>898</v>
      </c>
      <c r="C1188" t="s">
        <v>90</v>
      </c>
      <c r="D1188" s="10">
        <v>41386</v>
      </c>
      <c r="E1188" t="s">
        <v>18</v>
      </c>
      <c r="F1188">
        <v>3</v>
      </c>
      <c r="G1188" s="1">
        <v>14229</v>
      </c>
      <c r="H1188" s="1">
        <v>1422.9</v>
      </c>
      <c r="I1188" s="1">
        <v>569.16</v>
      </c>
      <c r="J1188" s="1">
        <v>1422.9</v>
      </c>
      <c r="K1188" s="1">
        <v>4268.7</v>
      </c>
      <c r="L1188" s="1">
        <v>4126.41</v>
      </c>
      <c r="M1188" s="1">
        <f>SUM(Sueldos[[#This Row],[Salario Base]:[Bono General]])</f>
        <v>26039.07</v>
      </c>
      <c r="N1188" s="1">
        <f>SUMPRODUCT(Sueldos[[#This Row],[Salario Base]:[Bono General]]*Porcentajes[])</f>
        <v>1023.0651</v>
      </c>
      <c r="O1188" s="1">
        <f>Sueldos[[#This Row],[Aumento Mexicano]]*2</f>
        <v>2046.1302000000001</v>
      </c>
      <c r="P1188" s="1">
        <f>IF(Sueldos[[#This Row],[Calificación]]&gt;=4,Sueldos[[#This Row],[Aumento Mexicano]]*2,0)</f>
        <v>0</v>
      </c>
      <c r="Q1188" s="1">
        <f>Sueldos[[#This Row],[Sueldo total]]*3</f>
        <v>78117.209999999992</v>
      </c>
      <c r="R1188" s="9">
        <f>(43102-Sueldos[[#This Row],[Fecha de Contratación]])/365</f>
        <v>4.7013698630136984</v>
      </c>
      <c r="S1188" s="1">
        <f>Sueldos[[#This Row],[Sueldo total]]/30</f>
        <v>867.96899999999994</v>
      </c>
      <c r="T1188" s="1">
        <f>Sueldos[[#This Row],[Salario diario]]*20*Sueldos[[#This Row],[dias del año]]</f>
        <v>81612.865972602725</v>
      </c>
      <c r="U1188" s="1">
        <f>Sueldos[[#This Row],[3 meses de sueldo]]+Sueldos[[#This Row],[20 dias por año]]</f>
        <v>159730.0759726027</v>
      </c>
    </row>
    <row r="1189" spans="1:21" x14ac:dyDescent="0.3">
      <c r="A1189" t="s">
        <v>1229</v>
      </c>
      <c r="B1189" t="s">
        <v>898</v>
      </c>
      <c r="C1189" t="s">
        <v>142</v>
      </c>
      <c r="D1189" s="10">
        <v>41910</v>
      </c>
      <c r="E1189" t="s">
        <v>18</v>
      </c>
      <c r="F1189">
        <v>4</v>
      </c>
      <c r="G1189" s="1">
        <v>14642.1</v>
      </c>
      <c r="H1189" s="1">
        <v>878.52599999999995</v>
      </c>
      <c r="I1189" s="1">
        <v>1757.0519999999999</v>
      </c>
      <c r="J1189" s="1">
        <v>1024.9470000000001</v>
      </c>
      <c r="K1189" s="1">
        <v>4831.893</v>
      </c>
      <c r="L1189" s="1">
        <v>4978.3140000000003</v>
      </c>
      <c r="M1189" s="1">
        <f>SUM(Sueldos[[#This Row],[Salario Base]:[Bono General]])</f>
        <v>28112.832000000002</v>
      </c>
      <c r="N1189" s="1">
        <f>SUMPRODUCT(Sueldos[[#This Row],[Salario Base]:[Bono General]]*Porcentajes[])</f>
        <v>1106.9427599999999</v>
      </c>
      <c r="O1189" s="1">
        <f>Sueldos[[#This Row],[Aumento Mexicano]]*2</f>
        <v>2213.8855199999998</v>
      </c>
      <c r="P1189" s="1">
        <f>IF(Sueldos[[#This Row],[Calificación]]&gt;=4,Sueldos[[#This Row],[Aumento Mexicano]]*2,0)</f>
        <v>2213.8855199999998</v>
      </c>
      <c r="Q1189" s="1">
        <f>Sueldos[[#This Row],[Sueldo total]]*3</f>
        <v>84338.496000000014</v>
      </c>
      <c r="R1189" s="9">
        <f>(43102-Sueldos[[#This Row],[Fecha de Contratación]])/365</f>
        <v>3.2657534246575342</v>
      </c>
      <c r="S1189" s="1">
        <f>Sueldos[[#This Row],[Sueldo total]]/30</f>
        <v>937.09440000000006</v>
      </c>
      <c r="T1189" s="1">
        <f>Sueldos[[#This Row],[Salario diario]]*20*Sueldos[[#This Row],[dias del año]]</f>
        <v>61206.384920547949</v>
      </c>
      <c r="U1189" s="1">
        <f>Sueldos[[#This Row],[3 meses de sueldo]]+Sueldos[[#This Row],[20 dias por año]]</f>
        <v>145544.88092054796</v>
      </c>
    </row>
    <row r="1190" spans="1:21" x14ac:dyDescent="0.3">
      <c r="A1190" t="s">
        <v>1914</v>
      </c>
      <c r="B1190" t="s">
        <v>898</v>
      </c>
      <c r="C1190" t="s">
        <v>92</v>
      </c>
      <c r="D1190" s="10">
        <v>41265</v>
      </c>
      <c r="E1190" t="s">
        <v>18</v>
      </c>
      <c r="F1190">
        <v>2</v>
      </c>
      <c r="G1190" s="1">
        <v>11347.2</v>
      </c>
      <c r="H1190" s="1">
        <v>794.30400000000009</v>
      </c>
      <c r="I1190" s="1">
        <v>567.36</v>
      </c>
      <c r="J1190" s="1">
        <v>1134.72</v>
      </c>
      <c r="K1190" s="1">
        <v>2950.2720000000004</v>
      </c>
      <c r="L1190" s="1">
        <v>4198.4639999999999</v>
      </c>
      <c r="M1190" s="1">
        <f>SUM(Sueldos[[#This Row],[Salario Base]:[Bono General]])</f>
        <v>20992.32</v>
      </c>
      <c r="N1190" s="1">
        <f>SUMPRODUCT(Sueldos[[#This Row],[Salario Base]:[Bono General]]*Porcentajes[])</f>
        <v>849.90527999999995</v>
      </c>
      <c r="O1190" s="1">
        <f>Sueldos[[#This Row],[Aumento Mexicano]]*2</f>
        <v>1699.8105599999999</v>
      </c>
      <c r="P1190" s="1">
        <f>IF(Sueldos[[#This Row],[Calificación]]&gt;=4,Sueldos[[#This Row],[Aumento Mexicano]]*2,0)</f>
        <v>0</v>
      </c>
      <c r="Q1190" s="1">
        <f>Sueldos[[#This Row],[Sueldo total]]*3</f>
        <v>62976.959999999999</v>
      </c>
      <c r="R1190" s="9">
        <f>(43102-Sueldos[[#This Row],[Fecha de Contratación]])/365</f>
        <v>5.0328767123287674</v>
      </c>
      <c r="S1190" s="1">
        <f>Sueldos[[#This Row],[Sueldo total]]/30</f>
        <v>699.74400000000003</v>
      </c>
      <c r="T1190" s="1">
        <f>Sueldos[[#This Row],[Salario diario]]*20*Sueldos[[#This Row],[dias del año]]</f>
        <v>70434.505643835626</v>
      </c>
      <c r="U1190" s="1">
        <f>Sueldos[[#This Row],[3 meses de sueldo]]+Sueldos[[#This Row],[20 dias por año]]</f>
        <v>133411.46564383563</v>
      </c>
    </row>
    <row r="1191" spans="1:21" x14ac:dyDescent="0.3">
      <c r="A1191" t="s">
        <v>1915</v>
      </c>
      <c r="B1191" t="s">
        <v>1087</v>
      </c>
      <c r="C1191" t="s">
        <v>40</v>
      </c>
      <c r="D1191" s="10">
        <v>42528</v>
      </c>
      <c r="E1191" t="s">
        <v>27</v>
      </c>
      <c r="F1191">
        <v>5</v>
      </c>
      <c r="G1191" s="1">
        <v>17628.75</v>
      </c>
      <c r="H1191" s="1">
        <v>1234.0125</v>
      </c>
      <c r="I1191" s="1">
        <v>1057.7249999999999</v>
      </c>
      <c r="J1191" s="1">
        <v>1939.1624999999999</v>
      </c>
      <c r="K1191" s="1">
        <v>6170.0625</v>
      </c>
      <c r="L1191" s="1">
        <v>4759.7625000000007</v>
      </c>
      <c r="M1191" s="1">
        <f>SUM(Sueldos[[#This Row],[Salario Base]:[Bono General]])</f>
        <v>32789.474999999999</v>
      </c>
      <c r="N1191" s="1">
        <f>SUMPRODUCT(Sueldos[[#This Row],[Salario Base]:[Bono General]]*Porcentajes[])</f>
        <v>1260.4556250000001</v>
      </c>
      <c r="O1191" s="1">
        <f>Sueldos[[#This Row],[Aumento Mexicano]]*2</f>
        <v>2520.9112500000001</v>
      </c>
      <c r="P1191" s="1">
        <f>IF(Sueldos[[#This Row],[Calificación]]&gt;=4,Sueldos[[#This Row],[Aumento Mexicano]]*2,0)</f>
        <v>2520.9112500000001</v>
      </c>
      <c r="Q1191" s="1">
        <f>Sueldos[[#This Row],[Sueldo total]]*3</f>
        <v>98368.424999999988</v>
      </c>
      <c r="R1191" s="9">
        <f>(43102-Sueldos[[#This Row],[Fecha de Contratación]])/365</f>
        <v>1.5726027397260274</v>
      </c>
      <c r="S1191" s="1">
        <f>Sueldos[[#This Row],[Sueldo total]]/30</f>
        <v>1092.9824999999998</v>
      </c>
      <c r="T1191" s="1">
        <f>Sueldos[[#This Row],[Salario diario]]*20*Sueldos[[#This Row],[dias del año]]</f>
        <v>34376.545479452048</v>
      </c>
      <c r="U1191" s="1">
        <f>Sueldos[[#This Row],[3 meses de sueldo]]+Sueldos[[#This Row],[20 dias por año]]</f>
        <v>132744.97047945205</v>
      </c>
    </row>
    <row r="1192" spans="1:21" x14ac:dyDescent="0.3">
      <c r="A1192" t="s">
        <v>1916</v>
      </c>
      <c r="B1192" t="s">
        <v>880</v>
      </c>
      <c r="C1192" t="s">
        <v>79</v>
      </c>
      <c r="D1192" s="10">
        <v>42577</v>
      </c>
      <c r="E1192" t="s">
        <v>18</v>
      </c>
      <c r="F1192">
        <v>4</v>
      </c>
      <c r="G1192" s="1">
        <v>9713</v>
      </c>
      <c r="H1192" s="1">
        <v>777.04</v>
      </c>
      <c r="I1192" s="1">
        <v>194.26</v>
      </c>
      <c r="J1192" s="1">
        <v>874.17</v>
      </c>
      <c r="K1192" s="1">
        <v>2913.9</v>
      </c>
      <c r="L1192" s="1">
        <v>3885.2000000000003</v>
      </c>
      <c r="M1192" s="1">
        <f>SUM(Sueldos[[#This Row],[Salario Base]:[Bono General]])</f>
        <v>18357.57</v>
      </c>
      <c r="N1192" s="1">
        <f>SUMPRODUCT(Sueldos[[#This Row],[Salario Base]:[Bono General]]*Porcentajes[])</f>
        <v>748.8723</v>
      </c>
      <c r="O1192" s="1">
        <f>Sueldos[[#This Row],[Aumento Mexicano]]*2</f>
        <v>1497.7446</v>
      </c>
      <c r="P1192" s="1">
        <f>IF(Sueldos[[#This Row],[Calificación]]&gt;=4,Sueldos[[#This Row],[Aumento Mexicano]]*2,0)</f>
        <v>1497.7446</v>
      </c>
      <c r="Q1192" s="1">
        <f>Sueldos[[#This Row],[Sueldo total]]*3</f>
        <v>55072.71</v>
      </c>
      <c r="R1192" s="9">
        <f>(43102-Sueldos[[#This Row],[Fecha de Contratación]])/365</f>
        <v>1.4383561643835616</v>
      </c>
      <c r="S1192" s="1">
        <f>Sueldos[[#This Row],[Sueldo total]]/30</f>
        <v>611.91899999999998</v>
      </c>
      <c r="T1192" s="1">
        <f>Sueldos[[#This Row],[Salario diario]]*20*Sueldos[[#This Row],[dias del año]]</f>
        <v>17603.149315068491</v>
      </c>
      <c r="U1192" s="1">
        <f>Sueldos[[#This Row],[3 meses de sueldo]]+Sueldos[[#This Row],[20 dias por año]]</f>
        <v>72675.85931506849</v>
      </c>
    </row>
    <row r="1193" spans="1:21" x14ac:dyDescent="0.3">
      <c r="A1193" t="s">
        <v>1917</v>
      </c>
      <c r="B1193" t="s">
        <v>940</v>
      </c>
      <c r="C1193" t="s">
        <v>29</v>
      </c>
      <c r="D1193" s="10">
        <v>41853</v>
      </c>
      <c r="E1193" t="s">
        <v>18</v>
      </c>
      <c r="F1193">
        <v>4</v>
      </c>
      <c r="G1193" s="1">
        <v>16848.7</v>
      </c>
      <c r="H1193" s="1">
        <v>1684.8700000000001</v>
      </c>
      <c r="I1193" s="1">
        <v>1684.8700000000001</v>
      </c>
      <c r="J1193" s="1">
        <v>2527.3049999999998</v>
      </c>
      <c r="K1193" s="1">
        <v>4886.1229999999996</v>
      </c>
      <c r="L1193" s="1">
        <v>4212.1750000000002</v>
      </c>
      <c r="M1193" s="1">
        <f>SUM(Sueldos[[#This Row],[Salario Base]:[Bono General]])</f>
        <v>31844.042999999998</v>
      </c>
      <c r="N1193" s="1">
        <f>SUMPRODUCT(Sueldos[[#This Row],[Salario Base]:[Bono General]]*Porcentajes[])</f>
        <v>1241.74919</v>
      </c>
      <c r="O1193" s="1">
        <f>Sueldos[[#This Row],[Aumento Mexicano]]*2</f>
        <v>2483.49838</v>
      </c>
      <c r="P1193" s="1">
        <f>IF(Sueldos[[#This Row],[Calificación]]&gt;=4,Sueldos[[#This Row],[Aumento Mexicano]]*2,0)</f>
        <v>2483.49838</v>
      </c>
      <c r="Q1193" s="1">
        <f>Sueldos[[#This Row],[Sueldo total]]*3</f>
        <v>95532.128999999986</v>
      </c>
      <c r="R1193" s="9">
        <f>(43102-Sueldos[[#This Row],[Fecha de Contratación]])/365</f>
        <v>3.4219178082191779</v>
      </c>
      <c r="S1193" s="1">
        <f>Sueldos[[#This Row],[Sueldo total]]/30</f>
        <v>1061.4680999999998</v>
      </c>
      <c r="T1193" s="1">
        <f>Sueldos[[#This Row],[Salario diario]]*20*Sueldos[[#This Row],[dias del año]]</f>
        <v>72645.131884931499</v>
      </c>
      <c r="U1193" s="1">
        <f>Sueldos[[#This Row],[3 meses de sueldo]]+Sueldos[[#This Row],[20 dias por año]]</f>
        <v>168177.26088493149</v>
      </c>
    </row>
    <row r="1194" spans="1:21" x14ac:dyDescent="0.3">
      <c r="A1194" t="s">
        <v>1918</v>
      </c>
      <c r="B1194" t="s">
        <v>880</v>
      </c>
      <c r="C1194" t="s">
        <v>79</v>
      </c>
      <c r="D1194" s="10">
        <v>42880</v>
      </c>
      <c r="E1194" t="s">
        <v>15</v>
      </c>
      <c r="F1194">
        <v>2</v>
      </c>
      <c r="G1194" s="1">
        <v>28371.600000000002</v>
      </c>
      <c r="H1194" s="1">
        <v>2553.444</v>
      </c>
      <c r="I1194" s="1">
        <v>567.43200000000002</v>
      </c>
      <c r="J1194" s="1">
        <v>283.71600000000001</v>
      </c>
      <c r="K1194" s="1">
        <v>9078.9120000000003</v>
      </c>
      <c r="L1194" s="1">
        <v>11348.640000000001</v>
      </c>
      <c r="M1194" s="1">
        <f>SUM(Sueldos[[#This Row],[Salario Base]:[Bono General]])</f>
        <v>52203.744000000006</v>
      </c>
      <c r="N1194" s="1">
        <f>SUMPRODUCT(Sueldos[[#This Row],[Salario Base]:[Bono General]]*Porcentajes[])</f>
        <v>2108.0098800000001</v>
      </c>
      <c r="O1194" s="1">
        <f>Sueldos[[#This Row],[Aumento Mexicano]]*2</f>
        <v>4216.0197600000001</v>
      </c>
      <c r="P1194" s="1">
        <f>IF(Sueldos[[#This Row],[Calificación]]&gt;=4,Sueldos[[#This Row],[Aumento Mexicano]]*2,0)</f>
        <v>0</v>
      </c>
      <c r="Q1194" s="1">
        <f>Sueldos[[#This Row],[Sueldo total]]*3</f>
        <v>156611.23200000002</v>
      </c>
      <c r="R1194" s="9">
        <f>(43102-Sueldos[[#This Row],[Fecha de Contratación]])/365</f>
        <v>0.60821917808219184</v>
      </c>
      <c r="S1194" s="1">
        <f>Sueldos[[#This Row],[Sueldo total]]/30</f>
        <v>1740.1248000000003</v>
      </c>
      <c r="T1194" s="1">
        <f>Sueldos[[#This Row],[Salario diario]]*20*Sueldos[[#This Row],[dias del año]]</f>
        <v>21167.545512328772</v>
      </c>
      <c r="U1194" s="1">
        <f>Sueldos[[#This Row],[3 meses de sueldo]]+Sueldos[[#This Row],[20 dias por año]]</f>
        <v>177778.77751232879</v>
      </c>
    </row>
    <row r="1195" spans="1:21" x14ac:dyDescent="0.3">
      <c r="A1195" t="s">
        <v>1616</v>
      </c>
      <c r="B1195" t="s">
        <v>898</v>
      </c>
      <c r="C1195" t="s">
        <v>42</v>
      </c>
      <c r="D1195" s="10">
        <v>41341</v>
      </c>
      <c r="E1195" t="s">
        <v>18</v>
      </c>
      <c r="F1195">
        <v>4</v>
      </c>
      <c r="G1195" s="1">
        <v>15105.2</v>
      </c>
      <c r="H1195" s="1">
        <v>1510.5200000000002</v>
      </c>
      <c r="I1195" s="1">
        <v>604.20800000000008</v>
      </c>
      <c r="J1195" s="1">
        <v>302.10400000000004</v>
      </c>
      <c r="K1195" s="1">
        <v>4531.5600000000004</v>
      </c>
      <c r="L1195" s="1">
        <v>4078.4040000000005</v>
      </c>
      <c r="M1195" s="1">
        <f>SUM(Sueldos[[#This Row],[Salario Base]:[Bono General]])</f>
        <v>26131.995999999999</v>
      </c>
      <c r="N1195" s="1">
        <f>SUMPRODUCT(Sueldos[[#This Row],[Salario Base]:[Bono General]]*Porcentajes[])</f>
        <v>1004.4957999999999</v>
      </c>
      <c r="O1195" s="1">
        <f>Sueldos[[#This Row],[Aumento Mexicano]]*2</f>
        <v>2008.9915999999998</v>
      </c>
      <c r="P1195" s="1">
        <f>IF(Sueldos[[#This Row],[Calificación]]&gt;=4,Sueldos[[#This Row],[Aumento Mexicano]]*2,0)</f>
        <v>2008.9915999999998</v>
      </c>
      <c r="Q1195" s="1">
        <f>Sueldos[[#This Row],[Sueldo total]]*3</f>
        <v>78395.987999999998</v>
      </c>
      <c r="R1195" s="9">
        <f>(43102-Sueldos[[#This Row],[Fecha de Contratación]])/365</f>
        <v>4.8246575342465752</v>
      </c>
      <c r="S1195" s="1">
        <f>Sueldos[[#This Row],[Sueldo total]]/30</f>
        <v>871.06653333333327</v>
      </c>
      <c r="T1195" s="1">
        <f>Sueldos[[#This Row],[Salario diario]]*20*Sueldos[[#This Row],[dias del año]]</f>
        <v>84051.954257534235</v>
      </c>
      <c r="U1195" s="1">
        <f>Sueldos[[#This Row],[3 meses de sueldo]]+Sueldos[[#This Row],[20 dias por año]]</f>
        <v>162447.94225753425</v>
      </c>
    </row>
    <row r="1196" spans="1:21" x14ac:dyDescent="0.3">
      <c r="A1196" t="s">
        <v>1693</v>
      </c>
      <c r="B1196" t="s">
        <v>883</v>
      </c>
      <c r="C1196" t="s">
        <v>44</v>
      </c>
      <c r="D1196" s="10">
        <v>41109</v>
      </c>
      <c r="E1196" t="s">
        <v>18</v>
      </c>
      <c r="F1196">
        <v>2</v>
      </c>
      <c r="G1196" s="1">
        <v>8959.5</v>
      </c>
      <c r="H1196" s="1">
        <v>716.76</v>
      </c>
      <c r="I1196" s="1">
        <v>806.35500000000002</v>
      </c>
      <c r="J1196" s="1">
        <v>1254.3300000000002</v>
      </c>
      <c r="K1196" s="1">
        <v>2419.0650000000001</v>
      </c>
      <c r="L1196" s="1">
        <v>2777.4450000000002</v>
      </c>
      <c r="M1196" s="1">
        <f>SUM(Sueldos[[#This Row],[Salario Base]:[Bono General]])</f>
        <v>16933.455000000002</v>
      </c>
      <c r="N1196" s="1">
        <f>SUMPRODUCT(Sueldos[[#This Row],[Salario Base]:[Bono General]]*Porcentajes[])</f>
        <v>673.75440000000003</v>
      </c>
      <c r="O1196" s="1">
        <f>Sueldos[[#This Row],[Aumento Mexicano]]*2</f>
        <v>1347.5088000000001</v>
      </c>
      <c r="P1196" s="1">
        <f>IF(Sueldos[[#This Row],[Calificación]]&gt;=4,Sueldos[[#This Row],[Aumento Mexicano]]*2,0)</f>
        <v>0</v>
      </c>
      <c r="Q1196" s="1">
        <f>Sueldos[[#This Row],[Sueldo total]]*3</f>
        <v>50800.365000000005</v>
      </c>
      <c r="R1196" s="9">
        <f>(43102-Sueldos[[#This Row],[Fecha de Contratación]])/365</f>
        <v>5.4602739726027396</v>
      </c>
      <c r="S1196" s="1">
        <f>Sueldos[[#This Row],[Sueldo total]]/30</f>
        <v>564.44850000000008</v>
      </c>
      <c r="T1196" s="1">
        <f>Sueldos[[#This Row],[Salario diario]]*20*Sueldos[[#This Row],[dias del año]]</f>
        <v>61640.869068493157</v>
      </c>
      <c r="U1196" s="1">
        <f>Sueldos[[#This Row],[3 meses de sueldo]]+Sueldos[[#This Row],[20 dias por año]]</f>
        <v>112441.23406849316</v>
      </c>
    </row>
    <row r="1197" spans="1:21" x14ac:dyDescent="0.3">
      <c r="A1197" t="s">
        <v>1919</v>
      </c>
      <c r="B1197" t="s">
        <v>898</v>
      </c>
      <c r="C1197" t="s">
        <v>140</v>
      </c>
      <c r="D1197" s="10">
        <v>41657</v>
      </c>
      <c r="E1197" t="s">
        <v>27</v>
      </c>
      <c r="F1197">
        <v>3</v>
      </c>
      <c r="G1197" s="1">
        <v>21967</v>
      </c>
      <c r="H1197" s="1">
        <v>1098.3500000000001</v>
      </c>
      <c r="I1197" s="1">
        <v>219.67000000000002</v>
      </c>
      <c r="J1197" s="1">
        <v>659.01</v>
      </c>
      <c r="K1197" s="1">
        <v>7029.4400000000005</v>
      </c>
      <c r="L1197" s="1">
        <v>8567.130000000001</v>
      </c>
      <c r="M1197" s="1">
        <f>SUM(Sueldos[[#This Row],[Salario Base]:[Bono General]])</f>
        <v>39540.599999999991</v>
      </c>
      <c r="N1197" s="1">
        <f>SUMPRODUCT(Sueldos[[#This Row],[Salario Base]:[Bono General]]*Porcentajes[])</f>
        <v>1577.2306000000003</v>
      </c>
      <c r="O1197" s="1">
        <f>Sueldos[[#This Row],[Aumento Mexicano]]*2</f>
        <v>3154.4612000000006</v>
      </c>
      <c r="P1197" s="1">
        <f>IF(Sueldos[[#This Row],[Calificación]]&gt;=4,Sueldos[[#This Row],[Aumento Mexicano]]*2,0)</f>
        <v>0</v>
      </c>
      <c r="Q1197" s="1">
        <f>Sueldos[[#This Row],[Sueldo total]]*3</f>
        <v>118621.79999999997</v>
      </c>
      <c r="R1197" s="9">
        <f>(43102-Sueldos[[#This Row],[Fecha de Contratación]])/365</f>
        <v>3.9589041095890409</v>
      </c>
      <c r="S1197" s="1">
        <f>Sueldos[[#This Row],[Sueldo total]]/30</f>
        <v>1318.0199999999998</v>
      </c>
      <c r="T1197" s="1">
        <f>Sueldos[[#This Row],[Salario diario]]*20*Sueldos[[#This Row],[dias del año]]</f>
        <v>104358.29589041093</v>
      </c>
      <c r="U1197" s="1">
        <f>Sueldos[[#This Row],[3 meses de sueldo]]+Sueldos[[#This Row],[20 dias por año]]</f>
        <v>222980.09589041088</v>
      </c>
    </row>
    <row r="1198" spans="1:21" x14ac:dyDescent="0.3">
      <c r="A1198" t="s">
        <v>1920</v>
      </c>
      <c r="B1198" t="s">
        <v>895</v>
      </c>
      <c r="C1198" t="s">
        <v>323</v>
      </c>
      <c r="D1198" s="10">
        <v>41793</v>
      </c>
      <c r="E1198" t="s">
        <v>18</v>
      </c>
      <c r="F1198">
        <v>5</v>
      </c>
      <c r="G1198" s="1">
        <v>12737.5</v>
      </c>
      <c r="H1198" s="1">
        <v>1273.75</v>
      </c>
      <c r="I1198" s="1">
        <v>1910.625</v>
      </c>
      <c r="J1198" s="1">
        <v>1783.2500000000002</v>
      </c>
      <c r="K1198" s="1">
        <v>4585.5</v>
      </c>
      <c r="L1198" s="1">
        <v>3311.75</v>
      </c>
      <c r="M1198" s="1">
        <f>SUM(Sueldos[[#This Row],[Salario Base]:[Bono General]])</f>
        <v>25602.375</v>
      </c>
      <c r="N1198" s="1">
        <f>SUMPRODUCT(Sueldos[[#This Row],[Salario Base]:[Bono General]]*Porcentajes[])</f>
        <v>993.52500000000009</v>
      </c>
      <c r="O1198" s="1">
        <f>Sueldos[[#This Row],[Aumento Mexicano]]*2</f>
        <v>1987.0500000000002</v>
      </c>
      <c r="P1198" s="1">
        <f>IF(Sueldos[[#This Row],[Calificación]]&gt;=4,Sueldos[[#This Row],[Aumento Mexicano]]*2,0)</f>
        <v>1987.0500000000002</v>
      </c>
      <c r="Q1198" s="1">
        <f>Sueldos[[#This Row],[Sueldo total]]*3</f>
        <v>76807.125</v>
      </c>
      <c r="R1198" s="9">
        <f>(43102-Sueldos[[#This Row],[Fecha de Contratación]])/365</f>
        <v>3.5863013698630137</v>
      </c>
      <c r="S1198" s="1">
        <f>Sueldos[[#This Row],[Sueldo total]]/30</f>
        <v>853.41250000000002</v>
      </c>
      <c r="T1198" s="1">
        <f>Sueldos[[#This Row],[Salario diario]]*20*Sueldos[[#This Row],[dias del año]]</f>
        <v>61211.888356164382</v>
      </c>
      <c r="U1198" s="1">
        <f>Sueldos[[#This Row],[3 meses de sueldo]]+Sueldos[[#This Row],[20 dias por año]]</f>
        <v>138019.01335616439</v>
      </c>
    </row>
    <row r="1199" spans="1:21" x14ac:dyDescent="0.3">
      <c r="A1199" t="s">
        <v>1921</v>
      </c>
      <c r="B1199" t="s">
        <v>880</v>
      </c>
      <c r="C1199" t="s">
        <v>90</v>
      </c>
      <c r="D1199" s="10">
        <v>41873</v>
      </c>
      <c r="E1199" t="s">
        <v>115</v>
      </c>
      <c r="F1199">
        <v>1</v>
      </c>
      <c r="G1199" s="1">
        <v>39650.25</v>
      </c>
      <c r="H1199" s="1">
        <v>3965.0250000000001</v>
      </c>
      <c r="I1199" s="1">
        <v>1586.01</v>
      </c>
      <c r="J1199" s="1">
        <v>2379.0149999999999</v>
      </c>
      <c r="K1199" s="1">
        <v>13877.5875</v>
      </c>
      <c r="L1199" s="1">
        <v>13084.5825</v>
      </c>
      <c r="M1199" s="1">
        <f>SUM(Sueldos[[#This Row],[Salario Base]:[Bono General]])</f>
        <v>74542.47</v>
      </c>
      <c r="N1199" s="1">
        <f>SUMPRODUCT(Sueldos[[#This Row],[Salario Base]:[Bono General]]*Porcentajes[])</f>
        <v>2942.04855</v>
      </c>
      <c r="O1199" s="1">
        <f>Sueldos[[#This Row],[Aumento Mexicano]]*2</f>
        <v>5884.0971</v>
      </c>
      <c r="P1199" s="1">
        <f>IF(Sueldos[[#This Row],[Calificación]]&gt;=4,Sueldos[[#This Row],[Aumento Mexicano]]*2,0)</f>
        <v>0</v>
      </c>
      <c r="Q1199" s="1">
        <f>Sueldos[[#This Row],[Sueldo total]]*3</f>
        <v>223627.41</v>
      </c>
      <c r="R1199" s="9">
        <f>(43102-Sueldos[[#This Row],[Fecha de Contratación]])/365</f>
        <v>3.3671232876712329</v>
      </c>
      <c r="S1199" s="1">
        <f>Sueldos[[#This Row],[Sueldo total]]/30</f>
        <v>2484.7490000000003</v>
      </c>
      <c r="T1199" s="1">
        <f>Sueldos[[#This Row],[Salario diario]]*20*Sueldos[[#This Row],[dias del año]]</f>
        <v>167329.12443835617</v>
      </c>
      <c r="U1199" s="1">
        <f>Sueldos[[#This Row],[3 meses de sueldo]]+Sueldos[[#This Row],[20 dias por año]]</f>
        <v>390956.53443835618</v>
      </c>
    </row>
    <row r="1200" spans="1:21" x14ac:dyDescent="0.3">
      <c r="A1200" t="s">
        <v>1922</v>
      </c>
      <c r="B1200" t="s">
        <v>880</v>
      </c>
      <c r="C1200" t="s">
        <v>273</v>
      </c>
      <c r="D1200" s="10">
        <v>42121</v>
      </c>
      <c r="E1200" t="s">
        <v>18</v>
      </c>
      <c r="F1200">
        <v>3</v>
      </c>
      <c r="G1200" s="1">
        <v>10317</v>
      </c>
      <c r="H1200" s="1">
        <v>722.19</v>
      </c>
      <c r="I1200" s="1">
        <v>103.17</v>
      </c>
      <c r="J1200" s="1">
        <v>1341.21</v>
      </c>
      <c r="K1200" s="1">
        <v>3817.29</v>
      </c>
      <c r="L1200" s="1">
        <v>2682.42</v>
      </c>
      <c r="M1200" s="1">
        <f>SUM(Sueldos[[#This Row],[Salario Base]:[Bono General]])</f>
        <v>18983.28</v>
      </c>
      <c r="N1200" s="1">
        <f>SUMPRODUCT(Sueldos[[#This Row],[Salario Base]:[Bono General]]*Porcentajes[])</f>
        <v>726.31680000000006</v>
      </c>
      <c r="O1200" s="1">
        <f>Sueldos[[#This Row],[Aumento Mexicano]]*2</f>
        <v>1452.6336000000001</v>
      </c>
      <c r="P1200" s="1">
        <f>IF(Sueldos[[#This Row],[Calificación]]&gt;=4,Sueldos[[#This Row],[Aumento Mexicano]]*2,0)</f>
        <v>0</v>
      </c>
      <c r="Q1200" s="1">
        <f>Sueldos[[#This Row],[Sueldo total]]*3</f>
        <v>56949.84</v>
      </c>
      <c r="R1200" s="9">
        <f>(43102-Sueldos[[#This Row],[Fecha de Contratación]])/365</f>
        <v>2.6876712328767125</v>
      </c>
      <c r="S1200" s="1">
        <f>Sueldos[[#This Row],[Sueldo total]]/30</f>
        <v>632.77599999999995</v>
      </c>
      <c r="T1200" s="1">
        <f>Sueldos[[#This Row],[Salario diario]]*20*Sueldos[[#This Row],[dias del año]]</f>
        <v>34013.87704109589</v>
      </c>
      <c r="U1200" s="1">
        <f>Sueldos[[#This Row],[3 meses de sueldo]]+Sueldos[[#This Row],[20 dias por año]]</f>
        <v>90963.717041095893</v>
      </c>
    </row>
    <row r="1201" spans="1:21" x14ac:dyDescent="0.3">
      <c r="A1201" t="s">
        <v>1923</v>
      </c>
      <c r="B1201" t="s">
        <v>898</v>
      </c>
      <c r="C1201" t="s">
        <v>104</v>
      </c>
      <c r="D1201" s="10">
        <v>40859</v>
      </c>
      <c r="E1201" t="s">
        <v>15</v>
      </c>
      <c r="F1201">
        <v>1</v>
      </c>
      <c r="G1201" s="1">
        <v>16233</v>
      </c>
      <c r="H1201" s="1">
        <v>1298.6400000000001</v>
      </c>
      <c r="I1201" s="1">
        <v>1298.6400000000001</v>
      </c>
      <c r="J1201" s="1">
        <v>162.33000000000001</v>
      </c>
      <c r="K1201" s="1">
        <v>4058.25</v>
      </c>
      <c r="L1201" s="1">
        <v>5032.2299999999996</v>
      </c>
      <c r="M1201" s="1">
        <f>SUM(Sueldos[[#This Row],[Salario Base]:[Bono General]])</f>
        <v>28083.09</v>
      </c>
      <c r="N1201" s="1">
        <f>SUMPRODUCT(Sueldos[[#This Row],[Salario Base]:[Bono General]]*Porcentajes[])</f>
        <v>1098.9741000000001</v>
      </c>
      <c r="O1201" s="1">
        <f>Sueldos[[#This Row],[Aumento Mexicano]]*2</f>
        <v>2197.9482000000003</v>
      </c>
      <c r="P1201" s="1">
        <f>IF(Sueldos[[#This Row],[Calificación]]&gt;=4,Sueldos[[#This Row],[Aumento Mexicano]]*2,0)</f>
        <v>0</v>
      </c>
      <c r="Q1201" s="1">
        <f>Sueldos[[#This Row],[Sueldo total]]*3</f>
        <v>84249.27</v>
      </c>
      <c r="R1201" s="9">
        <f>(43102-Sueldos[[#This Row],[Fecha de Contratación]])/365</f>
        <v>6.1452054794520548</v>
      </c>
      <c r="S1201" s="1">
        <f>Sueldos[[#This Row],[Sueldo total]]/30</f>
        <v>936.10299999999995</v>
      </c>
      <c r="T1201" s="1">
        <f>Sueldos[[#This Row],[Salario diario]]*20*Sueldos[[#This Row],[dias del año]]</f>
        <v>115050.90569863011</v>
      </c>
      <c r="U1201" s="1">
        <f>Sueldos[[#This Row],[3 meses de sueldo]]+Sueldos[[#This Row],[20 dias por año]]</f>
        <v>199300.1756986301</v>
      </c>
    </row>
    <row r="1202" spans="1:21" x14ac:dyDescent="0.3">
      <c r="A1202" t="s">
        <v>1924</v>
      </c>
      <c r="B1202" t="s">
        <v>898</v>
      </c>
      <c r="C1202" t="s">
        <v>177</v>
      </c>
      <c r="D1202" s="10">
        <v>41576</v>
      </c>
      <c r="E1202" t="s">
        <v>18</v>
      </c>
      <c r="F1202">
        <v>3</v>
      </c>
      <c r="G1202" s="1">
        <v>14915</v>
      </c>
      <c r="H1202" s="1">
        <v>894.9</v>
      </c>
      <c r="I1202" s="1">
        <v>894.9</v>
      </c>
      <c r="J1202" s="1">
        <v>1193.2</v>
      </c>
      <c r="K1202" s="1">
        <v>4772.8</v>
      </c>
      <c r="L1202" s="1">
        <v>5667.7</v>
      </c>
      <c r="M1202" s="1">
        <f>SUM(Sueldos[[#This Row],[Salario Base]:[Bono General]])</f>
        <v>28338.5</v>
      </c>
      <c r="N1202" s="1">
        <f>SUMPRODUCT(Sueldos[[#This Row],[Salario Base]:[Bono General]]*Porcentajes[])</f>
        <v>1136.5230000000001</v>
      </c>
      <c r="O1202" s="1">
        <f>Sueldos[[#This Row],[Aumento Mexicano]]*2</f>
        <v>2273.0460000000003</v>
      </c>
      <c r="P1202" s="1">
        <f>IF(Sueldos[[#This Row],[Calificación]]&gt;=4,Sueldos[[#This Row],[Aumento Mexicano]]*2,0)</f>
        <v>0</v>
      </c>
      <c r="Q1202" s="1">
        <f>Sueldos[[#This Row],[Sueldo total]]*3</f>
        <v>85015.5</v>
      </c>
      <c r="R1202" s="9">
        <f>(43102-Sueldos[[#This Row],[Fecha de Contratación]])/365</f>
        <v>4.1808219178082195</v>
      </c>
      <c r="S1202" s="1">
        <f>Sueldos[[#This Row],[Sueldo total]]/30</f>
        <v>944.61666666666667</v>
      </c>
      <c r="T1202" s="1">
        <f>Sueldos[[#This Row],[Salario diario]]*20*Sueldos[[#This Row],[dias del año]]</f>
        <v>78985.48127853882</v>
      </c>
      <c r="U1202" s="1">
        <f>Sueldos[[#This Row],[3 meses de sueldo]]+Sueldos[[#This Row],[20 dias por año]]</f>
        <v>164000.98127853882</v>
      </c>
    </row>
    <row r="1203" spans="1:21" x14ac:dyDescent="0.3">
      <c r="A1203" t="s">
        <v>1925</v>
      </c>
      <c r="B1203" t="s">
        <v>883</v>
      </c>
      <c r="C1203" t="s">
        <v>59</v>
      </c>
      <c r="D1203" s="10">
        <v>42865</v>
      </c>
      <c r="E1203" t="s">
        <v>50</v>
      </c>
      <c r="F1203">
        <v>3</v>
      </c>
      <c r="G1203" s="1">
        <v>45983</v>
      </c>
      <c r="H1203" s="1">
        <v>3678.64</v>
      </c>
      <c r="I1203" s="1">
        <v>1839.32</v>
      </c>
      <c r="J1203" s="1">
        <v>2758.98</v>
      </c>
      <c r="K1203" s="1">
        <v>13794.9</v>
      </c>
      <c r="L1203" s="1">
        <v>12415.410000000002</v>
      </c>
      <c r="M1203" s="1">
        <f>SUM(Sueldos[[#This Row],[Salario Base]:[Bono General]])</f>
        <v>80470.25</v>
      </c>
      <c r="N1203" s="1">
        <f>SUMPRODUCT(Sueldos[[#This Row],[Salario Base]:[Bono General]]*Porcentajes[])</f>
        <v>3094.6558999999997</v>
      </c>
      <c r="O1203" s="1">
        <f>Sueldos[[#This Row],[Aumento Mexicano]]*2</f>
        <v>6189.3117999999995</v>
      </c>
      <c r="P1203" s="1">
        <f>IF(Sueldos[[#This Row],[Calificación]]&gt;=4,Sueldos[[#This Row],[Aumento Mexicano]]*2,0)</f>
        <v>0</v>
      </c>
      <c r="Q1203" s="1">
        <f>Sueldos[[#This Row],[Sueldo total]]*3</f>
        <v>241410.75</v>
      </c>
      <c r="R1203" s="9">
        <f>(43102-Sueldos[[#This Row],[Fecha de Contratación]])/365</f>
        <v>0.64931506849315068</v>
      </c>
      <c r="S1203" s="1">
        <f>Sueldos[[#This Row],[Sueldo total]]/30</f>
        <v>2682.3416666666667</v>
      </c>
      <c r="T1203" s="1">
        <f>Sueldos[[#This Row],[Salario diario]]*20*Sueldos[[#This Row],[dias del año]]</f>
        <v>34833.697260273977</v>
      </c>
      <c r="U1203" s="1">
        <f>Sueldos[[#This Row],[3 meses de sueldo]]+Sueldos[[#This Row],[20 dias por año]]</f>
        <v>276244.44726027397</v>
      </c>
    </row>
    <row r="1204" spans="1:21" x14ac:dyDescent="0.3">
      <c r="A1204" t="s">
        <v>1926</v>
      </c>
      <c r="B1204" t="s">
        <v>898</v>
      </c>
      <c r="C1204" t="s">
        <v>46</v>
      </c>
      <c r="D1204" s="10">
        <v>41729</v>
      </c>
      <c r="E1204" t="s">
        <v>27</v>
      </c>
      <c r="F1204">
        <v>2</v>
      </c>
      <c r="G1204" s="1">
        <v>13358.7</v>
      </c>
      <c r="H1204" s="1">
        <v>1335.8700000000001</v>
      </c>
      <c r="I1204" s="1">
        <v>935.10900000000015</v>
      </c>
      <c r="J1204" s="1">
        <v>1068.6960000000001</v>
      </c>
      <c r="K1204" s="1">
        <v>4541.9580000000005</v>
      </c>
      <c r="L1204" s="1">
        <v>3740.4360000000006</v>
      </c>
      <c r="M1204" s="1">
        <f>SUM(Sueldos[[#This Row],[Salario Base]:[Bono General]])</f>
        <v>24980.769000000008</v>
      </c>
      <c r="N1204" s="1">
        <f>SUMPRODUCT(Sueldos[[#This Row],[Salario Base]:[Bono General]]*Porcentajes[])</f>
        <v>969.84162000000015</v>
      </c>
      <c r="O1204" s="1">
        <f>Sueldos[[#This Row],[Aumento Mexicano]]*2</f>
        <v>1939.6832400000003</v>
      </c>
      <c r="P1204" s="1">
        <f>IF(Sueldos[[#This Row],[Calificación]]&gt;=4,Sueldos[[#This Row],[Aumento Mexicano]]*2,0)</f>
        <v>0</v>
      </c>
      <c r="Q1204" s="1">
        <f>Sueldos[[#This Row],[Sueldo total]]*3</f>
        <v>74942.30700000003</v>
      </c>
      <c r="R1204" s="9">
        <f>(43102-Sueldos[[#This Row],[Fecha de Contratación]])/365</f>
        <v>3.7616438356164386</v>
      </c>
      <c r="S1204" s="1">
        <f>Sueldos[[#This Row],[Sueldo total]]/30</f>
        <v>832.69230000000027</v>
      </c>
      <c r="T1204" s="1">
        <f>Sueldos[[#This Row],[Salario diario]]*20*Sueldos[[#This Row],[dias del año]]</f>
        <v>62645.8371452055</v>
      </c>
      <c r="U1204" s="1">
        <f>Sueldos[[#This Row],[3 meses de sueldo]]+Sueldos[[#This Row],[20 dias por año]]</f>
        <v>137588.14414520553</v>
      </c>
    </row>
    <row r="1205" spans="1:21" x14ac:dyDescent="0.3">
      <c r="A1205" t="s">
        <v>1245</v>
      </c>
      <c r="B1205" t="s">
        <v>898</v>
      </c>
      <c r="C1205" t="s">
        <v>330</v>
      </c>
      <c r="D1205" s="10">
        <v>40606</v>
      </c>
      <c r="E1205" t="s">
        <v>18</v>
      </c>
      <c r="F1205">
        <v>2</v>
      </c>
      <c r="G1205" s="1">
        <v>10493.1</v>
      </c>
      <c r="H1205" s="1">
        <v>734.51700000000005</v>
      </c>
      <c r="I1205" s="1">
        <v>944.37900000000002</v>
      </c>
      <c r="J1205" s="1">
        <v>314.79300000000001</v>
      </c>
      <c r="K1205" s="1">
        <v>3672.585</v>
      </c>
      <c r="L1205" s="1">
        <v>3882.4470000000001</v>
      </c>
      <c r="M1205" s="1">
        <f>SUM(Sueldos[[#This Row],[Salario Base]:[Bono General]])</f>
        <v>20041.821</v>
      </c>
      <c r="N1205" s="1">
        <f>SUMPRODUCT(Sueldos[[#This Row],[Salario Base]:[Bono General]]*Porcentajes[])</f>
        <v>794.32767000000001</v>
      </c>
      <c r="O1205" s="1">
        <f>Sueldos[[#This Row],[Aumento Mexicano]]*2</f>
        <v>1588.65534</v>
      </c>
      <c r="P1205" s="1">
        <f>IF(Sueldos[[#This Row],[Calificación]]&gt;=4,Sueldos[[#This Row],[Aumento Mexicano]]*2,0)</f>
        <v>0</v>
      </c>
      <c r="Q1205" s="1">
        <f>Sueldos[[#This Row],[Sueldo total]]*3</f>
        <v>60125.463000000003</v>
      </c>
      <c r="R1205" s="9">
        <f>(43102-Sueldos[[#This Row],[Fecha de Contratación]])/365</f>
        <v>6.838356164383562</v>
      </c>
      <c r="S1205" s="1">
        <f>Sueldos[[#This Row],[Sueldo total]]/30</f>
        <v>668.0607</v>
      </c>
      <c r="T1205" s="1">
        <f>Sueldos[[#This Row],[Salario diario]]*20*Sueldos[[#This Row],[dias del año]]</f>
        <v>91368.740120547955</v>
      </c>
      <c r="U1205" s="1">
        <f>Sueldos[[#This Row],[3 meses de sueldo]]+Sueldos[[#This Row],[20 dias por año]]</f>
        <v>151494.20312054796</v>
      </c>
    </row>
    <row r="1206" spans="1:21" x14ac:dyDescent="0.3">
      <c r="A1206" t="s">
        <v>1834</v>
      </c>
      <c r="B1206" t="s">
        <v>883</v>
      </c>
      <c r="C1206" t="s">
        <v>98</v>
      </c>
      <c r="D1206" s="10">
        <v>41325</v>
      </c>
      <c r="E1206" t="s">
        <v>18</v>
      </c>
      <c r="F1206">
        <v>3</v>
      </c>
      <c r="G1206" s="1">
        <v>14492</v>
      </c>
      <c r="H1206" s="1">
        <v>1014.44</v>
      </c>
      <c r="I1206" s="1">
        <v>1739.04</v>
      </c>
      <c r="J1206" s="1">
        <v>1883.96</v>
      </c>
      <c r="K1206" s="1">
        <v>5506.96</v>
      </c>
      <c r="L1206" s="1">
        <v>4492.5199999999995</v>
      </c>
      <c r="M1206" s="1">
        <f>SUM(Sueldos[[#This Row],[Salario Base]:[Bono General]])</f>
        <v>29128.92</v>
      </c>
      <c r="N1206" s="1">
        <f>SUMPRODUCT(Sueldos[[#This Row],[Salario Base]:[Bono General]]*Porcentajes[])</f>
        <v>1139.0711999999999</v>
      </c>
      <c r="O1206" s="1">
        <f>Sueldos[[#This Row],[Aumento Mexicano]]*2</f>
        <v>2278.1423999999997</v>
      </c>
      <c r="P1206" s="1">
        <f>IF(Sueldos[[#This Row],[Calificación]]&gt;=4,Sueldos[[#This Row],[Aumento Mexicano]]*2,0)</f>
        <v>0</v>
      </c>
      <c r="Q1206" s="1">
        <f>Sueldos[[#This Row],[Sueldo total]]*3</f>
        <v>87386.76</v>
      </c>
      <c r="R1206" s="9">
        <f>(43102-Sueldos[[#This Row],[Fecha de Contratación]])/365</f>
        <v>4.8684931506849312</v>
      </c>
      <c r="S1206" s="1">
        <f>Sueldos[[#This Row],[Sueldo total]]/30</f>
        <v>970.96399999999994</v>
      </c>
      <c r="T1206" s="1">
        <f>Sueldos[[#This Row],[Salario diario]]*20*Sueldos[[#This Row],[dias del año]]</f>
        <v>94542.63167123287</v>
      </c>
      <c r="U1206" s="1">
        <f>Sueldos[[#This Row],[3 meses de sueldo]]+Sueldos[[#This Row],[20 dias por año]]</f>
        <v>181929.39167123288</v>
      </c>
    </row>
    <row r="1207" spans="1:21" x14ac:dyDescent="0.3">
      <c r="A1207" t="s">
        <v>1927</v>
      </c>
      <c r="B1207" t="s">
        <v>880</v>
      </c>
      <c r="C1207" t="s">
        <v>411</v>
      </c>
      <c r="D1207" s="10">
        <v>41840</v>
      </c>
      <c r="E1207" t="s">
        <v>27</v>
      </c>
      <c r="F1207">
        <v>3</v>
      </c>
      <c r="G1207" s="1">
        <v>21599</v>
      </c>
      <c r="H1207" s="1">
        <v>1079.95</v>
      </c>
      <c r="I1207" s="1">
        <v>1295.94</v>
      </c>
      <c r="J1207" s="1">
        <v>2159.9</v>
      </c>
      <c r="K1207" s="1">
        <v>6911.68</v>
      </c>
      <c r="L1207" s="1">
        <v>7991.63</v>
      </c>
      <c r="M1207" s="1">
        <f>SUM(Sueldos[[#This Row],[Salario Base]:[Bono General]])</f>
        <v>41038.1</v>
      </c>
      <c r="N1207" s="1">
        <f>SUMPRODUCT(Sueldos[[#This Row],[Salario Base]:[Bono General]]*Porcentajes[])</f>
        <v>1639.3641000000002</v>
      </c>
      <c r="O1207" s="1">
        <f>Sueldos[[#This Row],[Aumento Mexicano]]*2</f>
        <v>3278.7282000000005</v>
      </c>
      <c r="P1207" s="1">
        <f>IF(Sueldos[[#This Row],[Calificación]]&gt;=4,Sueldos[[#This Row],[Aumento Mexicano]]*2,0)</f>
        <v>0</v>
      </c>
      <c r="Q1207" s="1">
        <f>Sueldos[[#This Row],[Sueldo total]]*3</f>
        <v>123114.29999999999</v>
      </c>
      <c r="R1207" s="9">
        <f>(43102-Sueldos[[#This Row],[Fecha de Contratación]])/365</f>
        <v>3.4575342465753423</v>
      </c>
      <c r="S1207" s="1">
        <f>Sueldos[[#This Row],[Sueldo total]]/30</f>
        <v>1367.9366666666667</v>
      </c>
      <c r="T1207" s="1">
        <f>Sueldos[[#This Row],[Salario diario]]*20*Sueldos[[#This Row],[dias del año]]</f>
        <v>94593.757442922375</v>
      </c>
      <c r="U1207" s="1">
        <f>Sueldos[[#This Row],[3 meses de sueldo]]+Sueldos[[#This Row],[20 dias por año]]</f>
        <v>217708.05744292238</v>
      </c>
    </row>
    <row r="1208" spans="1:21" x14ac:dyDescent="0.3">
      <c r="A1208" t="s">
        <v>973</v>
      </c>
      <c r="B1208" t="s">
        <v>883</v>
      </c>
      <c r="C1208" t="s">
        <v>104</v>
      </c>
      <c r="D1208" s="10">
        <v>42948</v>
      </c>
      <c r="E1208" t="s">
        <v>15</v>
      </c>
      <c r="F1208">
        <v>3</v>
      </c>
      <c r="G1208" s="1">
        <v>31861</v>
      </c>
      <c r="H1208" s="1">
        <v>3186.1000000000004</v>
      </c>
      <c r="I1208" s="1">
        <v>2548.88</v>
      </c>
      <c r="J1208" s="1">
        <v>1274.44</v>
      </c>
      <c r="K1208" s="1">
        <v>11469.96</v>
      </c>
      <c r="L1208" s="1">
        <v>9558.2999999999993</v>
      </c>
      <c r="M1208" s="1">
        <f>SUM(Sueldos[[#This Row],[Salario Base]:[Bono General]])</f>
        <v>59898.679999999993</v>
      </c>
      <c r="N1208" s="1">
        <f>SUMPRODUCT(Sueldos[[#This Row],[Salario Base]:[Bono General]]*Porcentajes[])</f>
        <v>2325.8530000000001</v>
      </c>
      <c r="O1208" s="1">
        <f>Sueldos[[#This Row],[Aumento Mexicano]]*2</f>
        <v>4651.7060000000001</v>
      </c>
      <c r="P1208" s="1">
        <f>IF(Sueldos[[#This Row],[Calificación]]&gt;=4,Sueldos[[#This Row],[Aumento Mexicano]]*2,0)</f>
        <v>0</v>
      </c>
      <c r="Q1208" s="1">
        <f>Sueldos[[#This Row],[Sueldo total]]*3</f>
        <v>179696.03999999998</v>
      </c>
      <c r="R1208" s="9">
        <f>(43102-Sueldos[[#This Row],[Fecha de Contratación]])/365</f>
        <v>0.42191780821917807</v>
      </c>
      <c r="S1208" s="1">
        <f>Sueldos[[#This Row],[Sueldo total]]/30</f>
        <v>1996.6226666666664</v>
      </c>
      <c r="T1208" s="1">
        <f>Sueldos[[#This Row],[Salario diario]]*20*Sueldos[[#This Row],[dias del año]]</f>
        <v>16848.213187214609</v>
      </c>
      <c r="U1208" s="1">
        <f>Sueldos[[#This Row],[3 meses de sueldo]]+Sueldos[[#This Row],[20 dias por año]]</f>
        <v>196544.25318721458</v>
      </c>
    </row>
    <row r="1209" spans="1:21" x14ac:dyDescent="0.3">
      <c r="A1209" t="s">
        <v>1928</v>
      </c>
      <c r="B1209" t="s">
        <v>940</v>
      </c>
      <c r="C1209" t="s">
        <v>81</v>
      </c>
      <c r="D1209" s="10">
        <v>41305</v>
      </c>
      <c r="E1209" t="s">
        <v>53</v>
      </c>
      <c r="F1209">
        <v>3</v>
      </c>
      <c r="G1209" s="1">
        <v>63408</v>
      </c>
      <c r="H1209" s="1">
        <v>4438.5600000000004</v>
      </c>
      <c r="I1209" s="1">
        <v>8877.1200000000008</v>
      </c>
      <c r="J1209" s="1">
        <v>6340.8</v>
      </c>
      <c r="K1209" s="1">
        <v>24729.120000000003</v>
      </c>
      <c r="L1209" s="1">
        <v>20290.560000000001</v>
      </c>
      <c r="M1209" s="1">
        <f>SUM(Sueldos[[#This Row],[Salario Base]:[Bono General]])</f>
        <v>128084.16</v>
      </c>
      <c r="N1209" s="1">
        <f>SUMPRODUCT(Sueldos[[#This Row],[Salario Base]:[Bono General]]*Porcentajes[])</f>
        <v>5002.8912</v>
      </c>
      <c r="O1209" s="1">
        <f>Sueldos[[#This Row],[Aumento Mexicano]]*2</f>
        <v>10005.7824</v>
      </c>
      <c r="P1209" s="1">
        <f>IF(Sueldos[[#This Row],[Calificación]]&gt;=4,Sueldos[[#This Row],[Aumento Mexicano]]*2,0)</f>
        <v>0</v>
      </c>
      <c r="Q1209" s="1">
        <f>Sueldos[[#This Row],[Sueldo total]]*3</f>
        <v>384252.48</v>
      </c>
      <c r="R1209" s="9">
        <f>(43102-Sueldos[[#This Row],[Fecha de Contratación]])/365</f>
        <v>4.9232876712328766</v>
      </c>
      <c r="S1209" s="1">
        <f>Sueldos[[#This Row],[Sueldo total]]/30</f>
        <v>4269.4719999999998</v>
      </c>
      <c r="T1209" s="1">
        <f>Sueldos[[#This Row],[Salario diario]]*20*Sueldos[[#This Row],[dias del año]]</f>
        <v>420396.77720547945</v>
      </c>
      <c r="U1209" s="1">
        <f>Sueldos[[#This Row],[3 meses de sueldo]]+Sueldos[[#This Row],[20 dias por año]]</f>
        <v>804649.25720547943</v>
      </c>
    </row>
    <row r="1210" spans="1:21" x14ac:dyDescent="0.3">
      <c r="A1210" t="s">
        <v>1929</v>
      </c>
      <c r="B1210" t="s">
        <v>880</v>
      </c>
      <c r="C1210" t="s">
        <v>255</v>
      </c>
      <c r="D1210" s="10">
        <v>42244</v>
      </c>
      <c r="E1210" t="s">
        <v>15</v>
      </c>
      <c r="F1210">
        <v>3</v>
      </c>
      <c r="G1210" s="1">
        <v>32906</v>
      </c>
      <c r="H1210" s="1">
        <v>2632.48</v>
      </c>
      <c r="I1210" s="1">
        <v>3290.6000000000004</v>
      </c>
      <c r="J1210" s="1">
        <v>3619.66</v>
      </c>
      <c r="K1210" s="1">
        <v>8555.56</v>
      </c>
      <c r="L1210" s="1">
        <v>9213.68</v>
      </c>
      <c r="M1210" s="1">
        <f>SUM(Sueldos[[#This Row],[Salario Base]:[Bono General]])</f>
        <v>60217.98</v>
      </c>
      <c r="N1210" s="1">
        <f>SUMPRODUCT(Sueldos[[#This Row],[Salario Base]:[Bono General]]*Porcentajes[])</f>
        <v>2359.3602000000001</v>
      </c>
      <c r="O1210" s="1">
        <f>Sueldos[[#This Row],[Aumento Mexicano]]*2</f>
        <v>4718.7204000000002</v>
      </c>
      <c r="P1210" s="1">
        <f>IF(Sueldos[[#This Row],[Calificación]]&gt;=4,Sueldos[[#This Row],[Aumento Mexicano]]*2,0)</f>
        <v>0</v>
      </c>
      <c r="Q1210" s="1">
        <f>Sueldos[[#This Row],[Sueldo total]]*3</f>
        <v>180653.94</v>
      </c>
      <c r="R1210" s="9">
        <f>(43102-Sueldos[[#This Row],[Fecha de Contratación]])/365</f>
        <v>2.3506849315068492</v>
      </c>
      <c r="S1210" s="1">
        <f>Sueldos[[#This Row],[Sueldo total]]/30</f>
        <v>2007.2660000000001</v>
      </c>
      <c r="T1210" s="1">
        <f>Sueldos[[#This Row],[Salario diario]]*20*Sueldos[[#This Row],[dias del año]]</f>
        <v>94368.998794520536</v>
      </c>
      <c r="U1210" s="1">
        <f>Sueldos[[#This Row],[3 meses de sueldo]]+Sueldos[[#This Row],[20 dias por año]]</f>
        <v>275022.93879452057</v>
      </c>
    </row>
    <row r="1211" spans="1:21" x14ac:dyDescent="0.3">
      <c r="A1211" t="s">
        <v>1930</v>
      </c>
      <c r="B1211" t="s">
        <v>898</v>
      </c>
      <c r="C1211" t="s">
        <v>34</v>
      </c>
      <c r="D1211" s="10">
        <v>41201</v>
      </c>
      <c r="E1211" t="s">
        <v>27</v>
      </c>
      <c r="F1211">
        <v>2</v>
      </c>
      <c r="G1211" s="1">
        <v>13119.300000000001</v>
      </c>
      <c r="H1211" s="1">
        <v>918.35100000000011</v>
      </c>
      <c r="I1211" s="1">
        <v>1311.9300000000003</v>
      </c>
      <c r="J1211" s="1">
        <v>655.96500000000015</v>
      </c>
      <c r="K1211" s="1">
        <v>3279.8250000000003</v>
      </c>
      <c r="L1211" s="1">
        <v>4591.7550000000001</v>
      </c>
      <c r="M1211" s="1">
        <f>SUM(Sueldos[[#This Row],[Salario Base]:[Bono General]])</f>
        <v>23877.126000000004</v>
      </c>
      <c r="N1211" s="1">
        <f>SUMPRODUCT(Sueldos[[#This Row],[Salario Base]:[Bono General]]*Porcentajes[])</f>
        <v>953.7731100000002</v>
      </c>
      <c r="O1211" s="1">
        <f>Sueldos[[#This Row],[Aumento Mexicano]]*2</f>
        <v>1907.5462200000004</v>
      </c>
      <c r="P1211" s="1">
        <f>IF(Sueldos[[#This Row],[Calificación]]&gt;=4,Sueldos[[#This Row],[Aumento Mexicano]]*2,0)</f>
        <v>0</v>
      </c>
      <c r="Q1211" s="1">
        <f>Sueldos[[#This Row],[Sueldo total]]*3</f>
        <v>71631.378000000012</v>
      </c>
      <c r="R1211" s="9">
        <f>(43102-Sueldos[[#This Row],[Fecha de Contratación]])/365</f>
        <v>5.2082191780821914</v>
      </c>
      <c r="S1211" s="1">
        <f>Sueldos[[#This Row],[Sueldo total]]/30</f>
        <v>795.90420000000017</v>
      </c>
      <c r="T1211" s="1">
        <f>Sueldos[[#This Row],[Salario diario]]*20*Sueldos[[#This Row],[dias del año]]</f>
        <v>82904.870367123294</v>
      </c>
      <c r="U1211" s="1">
        <f>Sueldos[[#This Row],[3 meses de sueldo]]+Sueldos[[#This Row],[20 dias por año]]</f>
        <v>154536.24836712331</v>
      </c>
    </row>
    <row r="1212" spans="1:21" x14ac:dyDescent="0.3">
      <c r="A1212" t="s">
        <v>1931</v>
      </c>
      <c r="B1212" t="s">
        <v>940</v>
      </c>
      <c r="C1212" t="s">
        <v>86</v>
      </c>
      <c r="D1212" s="10">
        <v>42193</v>
      </c>
      <c r="E1212" t="s">
        <v>50</v>
      </c>
      <c r="F1212">
        <v>4</v>
      </c>
      <c r="G1212" s="1">
        <v>39428.400000000001</v>
      </c>
      <c r="H1212" s="1">
        <v>1971.42</v>
      </c>
      <c r="I1212" s="1">
        <v>788.5680000000001</v>
      </c>
      <c r="J1212" s="1">
        <v>3548.556</v>
      </c>
      <c r="K1212" s="1">
        <v>13011.372000000001</v>
      </c>
      <c r="L1212" s="1">
        <v>14588.508</v>
      </c>
      <c r="M1212" s="1">
        <f>SUM(Sueldos[[#This Row],[Salario Base]:[Bono General]])</f>
        <v>73336.823999999993</v>
      </c>
      <c r="N1212" s="1">
        <f>SUMPRODUCT(Sueldos[[#This Row],[Salario Base]:[Bono General]]*Porcentajes[])</f>
        <v>2921.64444</v>
      </c>
      <c r="O1212" s="1">
        <f>Sueldos[[#This Row],[Aumento Mexicano]]*2</f>
        <v>5843.2888800000001</v>
      </c>
      <c r="P1212" s="1">
        <f>IF(Sueldos[[#This Row],[Calificación]]&gt;=4,Sueldos[[#This Row],[Aumento Mexicano]]*2,0)</f>
        <v>5843.2888800000001</v>
      </c>
      <c r="Q1212" s="1">
        <f>Sueldos[[#This Row],[Sueldo total]]*3</f>
        <v>220010.47199999998</v>
      </c>
      <c r="R1212" s="9">
        <f>(43102-Sueldos[[#This Row],[Fecha de Contratación]])/365</f>
        <v>2.4904109589041097</v>
      </c>
      <c r="S1212" s="1">
        <f>Sueldos[[#This Row],[Sueldo total]]/30</f>
        <v>2444.5607999999997</v>
      </c>
      <c r="T1212" s="1">
        <f>Sueldos[[#This Row],[Salario diario]]*20*Sueldos[[#This Row],[dias del año]]</f>
        <v>121759.22012054794</v>
      </c>
      <c r="U1212" s="1">
        <f>Sueldos[[#This Row],[3 meses de sueldo]]+Sueldos[[#This Row],[20 dias por año]]</f>
        <v>341769.69212054793</v>
      </c>
    </row>
    <row r="1213" spans="1:21" x14ac:dyDescent="0.3">
      <c r="A1213" t="s">
        <v>1932</v>
      </c>
      <c r="B1213" t="s">
        <v>898</v>
      </c>
      <c r="C1213" t="s">
        <v>17</v>
      </c>
      <c r="D1213" s="10">
        <v>41758</v>
      </c>
      <c r="E1213" t="s">
        <v>115</v>
      </c>
      <c r="F1213">
        <v>3</v>
      </c>
      <c r="G1213" s="1">
        <v>44837</v>
      </c>
      <c r="H1213" s="1">
        <v>3586.96</v>
      </c>
      <c r="I1213" s="1">
        <v>3586.96</v>
      </c>
      <c r="J1213" s="1">
        <v>5828.81</v>
      </c>
      <c r="K1213" s="1">
        <v>14796.210000000001</v>
      </c>
      <c r="L1213" s="1">
        <v>11657.62</v>
      </c>
      <c r="M1213" s="1">
        <f>SUM(Sueldos[[#This Row],[Salario Base]:[Bono General]])</f>
        <v>84293.56</v>
      </c>
      <c r="N1213" s="1">
        <f>SUMPRODUCT(Sueldos[[#This Row],[Salario Base]:[Bono General]]*Porcentajes[])</f>
        <v>3255.1662000000001</v>
      </c>
      <c r="O1213" s="1">
        <f>Sueldos[[#This Row],[Aumento Mexicano]]*2</f>
        <v>6510.3324000000002</v>
      </c>
      <c r="P1213" s="1">
        <f>IF(Sueldos[[#This Row],[Calificación]]&gt;=4,Sueldos[[#This Row],[Aumento Mexicano]]*2,0)</f>
        <v>0</v>
      </c>
      <c r="Q1213" s="1">
        <f>Sueldos[[#This Row],[Sueldo total]]*3</f>
        <v>252880.68</v>
      </c>
      <c r="R1213" s="9">
        <f>(43102-Sueldos[[#This Row],[Fecha de Contratación]])/365</f>
        <v>3.6821917808219178</v>
      </c>
      <c r="S1213" s="1">
        <f>Sueldos[[#This Row],[Sueldo total]]/30</f>
        <v>2809.7853333333333</v>
      </c>
      <c r="T1213" s="1">
        <f>Sueldos[[#This Row],[Salario diario]]*20*Sueldos[[#This Row],[dias del año]]</f>
        <v>206923.36920547945</v>
      </c>
      <c r="U1213" s="1">
        <f>Sueldos[[#This Row],[3 meses de sueldo]]+Sueldos[[#This Row],[20 dias por año]]</f>
        <v>459804.04920547944</v>
      </c>
    </row>
    <row r="1214" spans="1:21" x14ac:dyDescent="0.3">
      <c r="A1214" t="s">
        <v>580</v>
      </c>
      <c r="B1214" t="s">
        <v>926</v>
      </c>
      <c r="C1214" t="s">
        <v>17</v>
      </c>
      <c r="D1214" s="10">
        <v>41211</v>
      </c>
      <c r="E1214" t="s">
        <v>18</v>
      </c>
      <c r="F1214">
        <v>3</v>
      </c>
      <c r="G1214" s="1">
        <v>15026</v>
      </c>
      <c r="H1214" s="1">
        <v>901.56</v>
      </c>
      <c r="I1214" s="1">
        <v>1652.86</v>
      </c>
      <c r="J1214" s="1">
        <v>1803.12</v>
      </c>
      <c r="K1214" s="1">
        <v>5860.14</v>
      </c>
      <c r="L1214" s="1">
        <v>5409.36</v>
      </c>
      <c r="M1214" s="1">
        <f>SUM(Sueldos[[#This Row],[Salario Base]:[Bono General]])</f>
        <v>30653.039999999997</v>
      </c>
      <c r="N1214" s="1">
        <f>SUMPRODUCT(Sueldos[[#This Row],[Salario Base]:[Bono General]]*Porcentajes[])</f>
        <v>1215.6034</v>
      </c>
      <c r="O1214" s="1">
        <f>Sueldos[[#This Row],[Aumento Mexicano]]*2</f>
        <v>2431.2067999999999</v>
      </c>
      <c r="P1214" s="1">
        <f>IF(Sueldos[[#This Row],[Calificación]]&gt;=4,Sueldos[[#This Row],[Aumento Mexicano]]*2,0)</f>
        <v>0</v>
      </c>
      <c r="Q1214" s="1">
        <f>Sueldos[[#This Row],[Sueldo total]]*3</f>
        <v>91959.12</v>
      </c>
      <c r="R1214" s="9">
        <f>(43102-Sueldos[[#This Row],[Fecha de Contratación]])/365</f>
        <v>5.1808219178082195</v>
      </c>
      <c r="S1214" s="1">
        <f>Sueldos[[#This Row],[Sueldo total]]/30</f>
        <v>1021.7679999999999</v>
      </c>
      <c r="T1214" s="1">
        <f>Sueldos[[#This Row],[Salario diario]]*20*Sueldos[[#This Row],[dias del año]]</f>
        <v>105871.96098630136</v>
      </c>
      <c r="U1214" s="1">
        <f>Sueldos[[#This Row],[3 meses de sueldo]]+Sueldos[[#This Row],[20 dias por año]]</f>
        <v>197831.08098630136</v>
      </c>
    </row>
    <row r="1215" spans="1:21" x14ac:dyDescent="0.3">
      <c r="A1215" t="s">
        <v>1933</v>
      </c>
      <c r="B1215" t="s">
        <v>898</v>
      </c>
      <c r="C1215" t="s">
        <v>81</v>
      </c>
      <c r="D1215" s="10">
        <v>41425</v>
      </c>
      <c r="E1215" t="s">
        <v>27</v>
      </c>
      <c r="F1215">
        <v>4</v>
      </c>
      <c r="G1215" s="1">
        <v>21896.600000000002</v>
      </c>
      <c r="H1215" s="1">
        <v>1532.7620000000004</v>
      </c>
      <c r="I1215" s="1">
        <v>3284.4900000000002</v>
      </c>
      <c r="J1215" s="1">
        <v>2627.5920000000001</v>
      </c>
      <c r="K1215" s="1">
        <v>5693.1160000000009</v>
      </c>
      <c r="L1215" s="1">
        <v>7882.7760000000007</v>
      </c>
      <c r="M1215" s="1">
        <f>SUM(Sueldos[[#This Row],[Salario Base]:[Bono General]])</f>
        <v>42917.336000000003</v>
      </c>
      <c r="N1215" s="1">
        <f>SUMPRODUCT(Sueldos[[#This Row],[Salario Base]:[Bono General]]*Porcentajes[])</f>
        <v>1734.21072</v>
      </c>
      <c r="O1215" s="1">
        <f>Sueldos[[#This Row],[Aumento Mexicano]]*2</f>
        <v>3468.4214400000001</v>
      </c>
      <c r="P1215" s="1">
        <f>IF(Sueldos[[#This Row],[Calificación]]&gt;=4,Sueldos[[#This Row],[Aumento Mexicano]]*2,0)</f>
        <v>3468.4214400000001</v>
      </c>
      <c r="Q1215" s="1">
        <f>Sueldos[[#This Row],[Sueldo total]]*3</f>
        <v>128752.008</v>
      </c>
      <c r="R1215" s="9">
        <f>(43102-Sueldos[[#This Row],[Fecha de Contratación]])/365</f>
        <v>4.5945205479452058</v>
      </c>
      <c r="S1215" s="1">
        <f>Sueldos[[#This Row],[Sueldo total]]/30</f>
        <v>1430.5778666666668</v>
      </c>
      <c r="T1215" s="1">
        <f>Sueldos[[#This Row],[Salario diario]]*20*Sueldos[[#This Row],[dias del año]]</f>
        <v>131456.38807671235</v>
      </c>
      <c r="U1215" s="1">
        <f>Sueldos[[#This Row],[3 meses de sueldo]]+Sueldos[[#This Row],[20 dias por año]]</f>
        <v>260208.39607671235</v>
      </c>
    </row>
    <row r="1216" spans="1:21" x14ac:dyDescent="0.3">
      <c r="A1216" t="s">
        <v>1934</v>
      </c>
      <c r="B1216" t="s">
        <v>880</v>
      </c>
      <c r="C1216" t="s">
        <v>166</v>
      </c>
      <c r="D1216" s="10">
        <v>43020</v>
      </c>
      <c r="E1216" t="s">
        <v>18</v>
      </c>
      <c r="F1216">
        <v>4</v>
      </c>
      <c r="G1216" s="1">
        <v>16198.600000000002</v>
      </c>
      <c r="H1216" s="1">
        <v>1133.9020000000003</v>
      </c>
      <c r="I1216" s="1">
        <v>2429.7900000000004</v>
      </c>
      <c r="J1216" s="1">
        <v>1781.8460000000002</v>
      </c>
      <c r="K1216" s="1">
        <v>4697.5940000000001</v>
      </c>
      <c r="L1216" s="1">
        <v>6155.4680000000008</v>
      </c>
      <c r="M1216" s="1">
        <f>SUM(Sueldos[[#This Row],[Salario Base]:[Bono General]])</f>
        <v>32397.200000000008</v>
      </c>
      <c r="N1216" s="1">
        <f>SUMPRODUCT(Sueldos[[#This Row],[Salario Base]:[Bono General]]*Porcentajes[])</f>
        <v>1312.0866000000001</v>
      </c>
      <c r="O1216" s="1">
        <f>Sueldos[[#This Row],[Aumento Mexicano]]*2</f>
        <v>2624.1732000000002</v>
      </c>
      <c r="P1216" s="1">
        <f>IF(Sueldos[[#This Row],[Calificación]]&gt;=4,Sueldos[[#This Row],[Aumento Mexicano]]*2,0)</f>
        <v>2624.1732000000002</v>
      </c>
      <c r="Q1216" s="1">
        <f>Sueldos[[#This Row],[Sueldo total]]*3</f>
        <v>97191.60000000002</v>
      </c>
      <c r="R1216" s="9">
        <f>(43102-Sueldos[[#This Row],[Fecha de Contratación]])/365</f>
        <v>0.22465753424657534</v>
      </c>
      <c r="S1216" s="1">
        <f>Sueldos[[#This Row],[Sueldo total]]/30</f>
        <v>1079.906666666667</v>
      </c>
      <c r="T1216" s="1">
        <f>Sueldos[[#This Row],[Salario diario]]*20*Sueldos[[#This Row],[dias del año]]</f>
        <v>4852.1833789954344</v>
      </c>
      <c r="U1216" s="1">
        <f>Sueldos[[#This Row],[3 meses de sueldo]]+Sueldos[[#This Row],[20 dias por año]]</f>
        <v>102043.78337899546</v>
      </c>
    </row>
    <row r="1217" spans="1:21" x14ac:dyDescent="0.3">
      <c r="A1217" t="s">
        <v>1787</v>
      </c>
      <c r="B1217" t="s">
        <v>898</v>
      </c>
      <c r="C1217" t="s">
        <v>24</v>
      </c>
      <c r="D1217" s="10">
        <v>42152</v>
      </c>
      <c r="E1217" t="s">
        <v>18</v>
      </c>
      <c r="F1217">
        <v>1</v>
      </c>
      <c r="G1217" s="1">
        <v>8508.75</v>
      </c>
      <c r="H1217" s="1">
        <v>680.7</v>
      </c>
      <c r="I1217" s="1">
        <v>1021.05</v>
      </c>
      <c r="J1217" s="1">
        <v>765.78750000000002</v>
      </c>
      <c r="K1217" s="1">
        <v>2297.3625000000002</v>
      </c>
      <c r="L1217" s="1">
        <v>3148.2375000000002</v>
      </c>
      <c r="M1217" s="1">
        <f>SUM(Sueldos[[#This Row],[Salario Base]:[Bono General]])</f>
        <v>16421.887500000001</v>
      </c>
      <c r="N1217" s="1">
        <f>SUMPRODUCT(Sueldos[[#This Row],[Salario Base]:[Bono General]]*Porcentajes[])</f>
        <v>664.53337499999998</v>
      </c>
      <c r="O1217" s="1">
        <f>Sueldos[[#This Row],[Aumento Mexicano]]*2</f>
        <v>1329.06675</v>
      </c>
      <c r="P1217" s="1">
        <f>IF(Sueldos[[#This Row],[Calificación]]&gt;=4,Sueldos[[#This Row],[Aumento Mexicano]]*2,0)</f>
        <v>0</v>
      </c>
      <c r="Q1217" s="1">
        <f>Sueldos[[#This Row],[Sueldo total]]*3</f>
        <v>49265.662500000006</v>
      </c>
      <c r="R1217" s="9">
        <f>(43102-Sueldos[[#This Row],[Fecha de Contratación]])/365</f>
        <v>2.6027397260273974</v>
      </c>
      <c r="S1217" s="1">
        <f>Sueldos[[#This Row],[Sueldo total]]/30</f>
        <v>547.39625000000001</v>
      </c>
      <c r="T1217" s="1">
        <f>Sueldos[[#This Row],[Salario diario]]*20*Sueldos[[#This Row],[dias del año]]</f>
        <v>28494.599315068492</v>
      </c>
      <c r="U1217" s="1">
        <f>Sueldos[[#This Row],[3 meses de sueldo]]+Sueldos[[#This Row],[20 dias por año]]</f>
        <v>77760.261815068501</v>
      </c>
    </row>
    <row r="1218" spans="1:21" x14ac:dyDescent="0.3">
      <c r="A1218" t="s">
        <v>1259</v>
      </c>
      <c r="B1218" t="s">
        <v>898</v>
      </c>
      <c r="C1218" t="s">
        <v>69</v>
      </c>
      <c r="D1218" s="10">
        <v>40925</v>
      </c>
      <c r="E1218" t="s">
        <v>18</v>
      </c>
      <c r="F1218">
        <v>3</v>
      </c>
      <c r="G1218" s="1">
        <v>13128</v>
      </c>
      <c r="H1218" s="1">
        <v>787.68</v>
      </c>
      <c r="I1218" s="1">
        <v>918.96</v>
      </c>
      <c r="J1218" s="1">
        <v>656.40000000000009</v>
      </c>
      <c r="K1218" s="1">
        <v>5251.2000000000007</v>
      </c>
      <c r="L1218" s="1">
        <v>4200.96</v>
      </c>
      <c r="M1218" s="1">
        <f>SUM(Sueldos[[#This Row],[Salario Base]:[Bono General]])</f>
        <v>24943.199999999997</v>
      </c>
      <c r="N1218" s="1">
        <f>SUMPRODUCT(Sueldos[[#This Row],[Salario Base]:[Bono General]]*Porcentajes[])</f>
        <v>962.28240000000005</v>
      </c>
      <c r="O1218" s="1">
        <f>Sueldos[[#This Row],[Aumento Mexicano]]*2</f>
        <v>1924.5648000000001</v>
      </c>
      <c r="P1218" s="1">
        <f>IF(Sueldos[[#This Row],[Calificación]]&gt;=4,Sueldos[[#This Row],[Aumento Mexicano]]*2,0)</f>
        <v>0</v>
      </c>
      <c r="Q1218" s="1">
        <f>Sueldos[[#This Row],[Sueldo total]]*3</f>
        <v>74829.599999999991</v>
      </c>
      <c r="R1218" s="9">
        <f>(43102-Sueldos[[#This Row],[Fecha de Contratación]])/365</f>
        <v>5.9643835616438352</v>
      </c>
      <c r="S1218" s="1">
        <f>Sueldos[[#This Row],[Sueldo total]]/30</f>
        <v>831.43999999999994</v>
      </c>
      <c r="T1218" s="1">
        <f>Sueldos[[#This Row],[Salario diario]]*20*Sueldos[[#This Row],[dias del año]]</f>
        <v>99180.541369863</v>
      </c>
      <c r="U1218" s="1">
        <f>Sueldos[[#This Row],[3 meses de sueldo]]+Sueldos[[#This Row],[20 dias por año]]</f>
        <v>174010.14136986301</v>
      </c>
    </row>
    <row r="1219" spans="1:21" x14ac:dyDescent="0.3">
      <c r="A1219" t="s">
        <v>1935</v>
      </c>
      <c r="B1219" t="s">
        <v>1087</v>
      </c>
      <c r="C1219" t="s">
        <v>100</v>
      </c>
      <c r="D1219" s="10">
        <v>42818</v>
      </c>
      <c r="E1219" t="s">
        <v>18</v>
      </c>
      <c r="F1219">
        <v>3</v>
      </c>
      <c r="G1219" s="1">
        <v>12245</v>
      </c>
      <c r="H1219" s="1">
        <v>612.25</v>
      </c>
      <c r="I1219" s="1">
        <v>367.34999999999997</v>
      </c>
      <c r="J1219" s="1">
        <v>1346.95</v>
      </c>
      <c r="K1219" s="1">
        <v>3918.4</v>
      </c>
      <c r="L1219" s="1">
        <v>3183.7000000000003</v>
      </c>
      <c r="M1219" s="1">
        <f>SUM(Sueldos[[#This Row],[Salario Base]:[Bono General]])</f>
        <v>21673.65</v>
      </c>
      <c r="N1219" s="1">
        <f>SUMPRODUCT(Sueldos[[#This Row],[Salario Base]:[Bono General]]*Porcentajes[])</f>
        <v>826.53750000000002</v>
      </c>
      <c r="O1219" s="1">
        <f>Sueldos[[#This Row],[Aumento Mexicano]]*2</f>
        <v>1653.075</v>
      </c>
      <c r="P1219" s="1">
        <f>IF(Sueldos[[#This Row],[Calificación]]&gt;=4,Sueldos[[#This Row],[Aumento Mexicano]]*2,0)</f>
        <v>0</v>
      </c>
      <c r="Q1219" s="1">
        <f>Sueldos[[#This Row],[Sueldo total]]*3</f>
        <v>65020.950000000004</v>
      </c>
      <c r="R1219" s="9">
        <f>(43102-Sueldos[[#This Row],[Fecha de Contratación]])/365</f>
        <v>0.77808219178082194</v>
      </c>
      <c r="S1219" s="1">
        <f>Sueldos[[#This Row],[Sueldo total]]/30</f>
        <v>722.45500000000004</v>
      </c>
      <c r="T1219" s="1">
        <f>Sueldos[[#This Row],[Salario diario]]*20*Sueldos[[#This Row],[dias del año]]</f>
        <v>11242.587397260275</v>
      </c>
      <c r="U1219" s="1">
        <f>Sueldos[[#This Row],[3 meses de sueldo]]+Sueldos[[#This Row],[20 dias por año]]</f>
        <v>76263.537397260283</v>
      </c>
    </row>
    <row r="1220" spans="1:21" x14ac:dyDescent="0.3">
      <c r="A1220" t="s">
        <v>1936</v>
      </c>
      <c r="B1220" t="s">
        <v>880</v>
      </c>
      <c r="C1220" t="s">
        <v>48</v>
      </c>
      <c r="D1220" s="10">
        <v>42377</v>
      </c>
      <c r="E1220" t="s">
        <v>15</v>
      </c>
      <c r="F1220">
        <v>2</v>
      </c>
      <c r="G1220" s="1">
        <v>27120.600000000002</v>
      </c>
      <c r="H1220" s="1">
        <v>2169.6480000000001</v>
      </c>
      <c r="I1220" s="1">
        <v>542.41200000000003</v>
      </c>
      <c r="J1220" s="1">
        <v>271.20600000000002</v>
      </c>
      <c r="K1220" s="1">
        <v>10577.034000000001</v>
      </c>
      <c r="L1220" s="1">
        <v>7322.5620000000008</v>
      </c>
      <c r="M1220" s="1">
        <f>SUM(Sueldos[[#This Row],[Salario Base]:[Bono General]])</f>
        <v>48003.462</v>
      </c>
      <c r="N1220" s="1">
        <f>SUMPRODUCT(Sueldos[[#This Row],[Salario Base]:[Bono General]]*Porcentajes[])</f>
        <v>1808.9440200000004</v>
      </c>
      <c r="O1220" s="1">
        <f>Sueldos[[#This Row],[Aumento Mexicano]]*2</f>
        <v>3617.8880400000007</v>
      </c>
      <c r="P1220" s="1">
        <f>IF(Sueldos[[#This Row],[Calificación]]&gt;=4,Sueldos[[#This Row],[Aumento Mexicano]]*2,0)</f>
        <v>0</v>
      </c>
      <c r="Q1220" s="1">
        <f>Sueldos[[#This Row],[Sueldo total]]*3</f>
        <v>144010.386</v>
      </c>
      <c r="R1220" s="9">
        <f>(43102-Sueldos[[#This Row],[Fecha de Contratación]])/365</f>
        <v>1.9863013698630136</v>
      </c>
      <c r="S1220" s="1">
        <f>Sueldos[[#This Row],[Sueldo total]]/30</f>
        <v>1600.1153999999999</v>
      </c>
      <c r="T1220" s="1">
        <f>Sueldos[[#This Row],[Salario diario]]*20*Sueldos[[#This Row],[dias del año]]</f>
        <v>63566.228219178076</v>
      </c>
      <c r="U1220" s="1">
        <f>Sueldos[[#This Row],[3 meses de sueldo]]+Sueldos[[#This Row],[20 dias por año]]</f>
        <v>207576.61421917807</v>
      </c>
    </row>
    <row r="1221" spans="1:21" x14ac:dyDescent="0.3">
      <c r="A1221" t="s">
        <v>1937</v>
      </c>
      <c r="B1221" t="s">
        <v>898</v>
      </c>
      <c r="C1221" t="s">
        <v>290</v>
      </c>
      <c r="D1221" s="10">
        <v>40896</v>
      </c>
      <c r="E1221" t="s">
        <v>27</v>
      </c>
      <c r="F1221">
        <v>4</v>
      </c>
      <c r="G1221" s="1">
        <v>15909.300000000001</v>
      </c>
      <c r="H1221" s="1">
        <v>1113.6510000000003</v>
      </c>
      <c r="I1221" s="1">
        <v>1113.6510000000003</v>
      </c>
      <c r="J1221" s="1">
        <v>2386.395</v>
      </c>
      <c r="K1221" s="1">
        <v>6204.6270000000004</v>
      </c>
      <c r="L1221" s="1">
        <v>4772.79</v>
      </c>
      <c r="M1221" s="1">
        <f>SUM(Sueldos[[#This Row],[Salario Base]:[Bono General]])</f>
        <v>31500.414000000004</v>
      </c>
      <c r="N1221" s="1">
        <f>SUMPRODUCT(Sueldos[[#This Row],[Salario Base]:[Bono General]]*Porcentajes[])</f>
        <v>1228.1979600000002</v>
      </c>
      <c r="O1221" s="1">
        <f>Sueldos[[#This Row],[Aumento Mexicano]]*2</f>
        <v>2456.3959200000004</v>
      </c>
      <c r="P1221" s="1">
        <f>IF(Sueldos[[#This Row],[Calificación]]&gt;=4,Sueldos[[#This Row],[Aumento Mexicano]]*2,0)</f>
        <v>2456.3959200000004</v>
      </c>
      <c r="Q1221" s="1">
        <f>Sueldos[[#This Row],[Sueldo total]]*3</f>
        <v>94501.242000000013</v>
      </c>
      <c r="R1221" s="9">
        <f>(43102-Sueldos[[#This Row],[Fecha de Contratación]])/365</f>
        <v>6.043835616438356</v>
      </c>
      <c r="S1221" s="1">
        <f>Sueldos[[#This Row],[Sueldo total]]/30</f>
        <v>1050.0138000000002</v>
      </c>
      <c r="T1221" s="1">
        <f>Sueldos[[#This Row],[Salario diario]]*20*Sueldos[[#This Row],[dias del año]]</f>
        <v>126922.21604383565</v>
      </c>
      <c r="U1221" s="1">
        <f>Sueldos[[#This Row],[3 meses de sueldo]]+Sueldos[[#This Row],[20 dias por año]]</f>
        <v>221423.45804383565</v>
      </c>
    </row>
    <row r="1222" spans="1:21" x14ac:dyDescent="0.3">
      <c r="A1222" t="s">
        <v>1938</v>
      </c>
      <c r="B1222" t="s">
        <v>883</v>
      </c>
      <c r="C1222" t="s">
        <v>129</v>
      </c>
      <c r="D1222" s="10">
        <v>41409</v>
      </c>
      <c r="E1222" t="s">
        <v>18</v>
      </c>
      <c r="F1222">
        <v>4</v>
      </c>
      <c r="G1222" s="1">
        <v>14080.000000000002</v>
      </c>
      <c r="H1222" s="1">
        <v>1267.2</v>
      </c>
      <c r="I1222" s="1">
        <v>844.80000000000007</v>
      </c>
      <c r="J1222" s="1">
        <v>704.00000000000011</v>
      </c>
      <c r="K1222" s="1">
        <v>5491.2000000000007</v>
      </c>
      <c r="L1222" s="1">
        <v>5068.8</v>
      </c>
      <c r="M1222" s="1">
        <f>SUM(Sueldos[[#This Row],[Salario Base]:[Bono General]])</f>
        <v>27456.000000000004</v>
      </c>
      <c r="N1222" s="1">
        <f>SUMPRODUCT(Sueldos[[#This Row],[Salario Base]:[Bono General]]*Porcentajes[])</f>
        <v>1086.9760000000001</v>
      </c>
      <c r="O1222" s="1">
        <f>Sueldos[[#This Row],[Aumento Mexicano]]*2</f>
        <v>2173.9520000000002</v>
      </c>
      <c r="P1222" s="1">
        <f>IF(Sueldos[[#This Row],[Calificación]]&gt;=4,Sueldos[[#This Row],[Aumento Mexicano]]*2,0)</f>
        <v>2173.9520000000002</v>
      </c>
      <c r="Q1222" s="1">
        <f>Sueldos[[#This Row],[Sueldo total]]*3</f>
        <v>82368.000000000015</v>
      </c>
      <c r="R1222" s="9">
        <f>(43102-Sueldos[[#This Row],[Fecha de Contratación]])/365</f>
        <v>4.6383561643835618</v>
      </c>
      <c r="S1222" s="1">
        <f>Sueldos[[#This Row],[Sueldo total]]/30</f>
        <v>915.20000000000016</v>
      </c>
      <c r="T1222" s="1">
        <f>Sueldos[[#This Row],[Salario diario]]*20*Sueldos[[#This Row],[dias del año]]</f>
        <v>84900.471232876735</v>
      </c>
      <c r="U1222" s="1">
        <f>Sueldos[[#This Row],[3 meses de sueldo]]+Sueldos[[#This Row],[20 dias por año]]</f>
        <v>167268.47123287676</v>
      </c>
    </row>
    <row r="1223" spans="1:21" x14ac:dyDescent="0.3">
      <c r="A1223" t="s">
        <v>1939</v>
      </c>
      <c r="B1223" t="s">
        <v>883</v>
      </c>
      <c r="C1223" t="s">
        <v>255</v>
      </c>
      <c r="D1223" s="10">
        <v>42619</v>
      </c>
      <c r="E1223" t="s">
        <v>27</v>
      </c>
      <c r="F1223">
        <v>4</v>
      </c>
      <c r="G1223" s="1">
        <v>24395.800000000003</v>
      </c>
      <c r="H1223" s="1">
        <v>2195.6220000000003</v>
      </c>
      <c r="I1223" s="1">
        <v>731.87400000000002</v>
      </c>
      <c r="J1223" s="1">
        <v>1951.6640000000002</v>
      </c>
      <c r="K1223" s="1">
        <v>7806.6560000000009</v>
      </c>
      <c r="L1223" s="1">
        <v>8050.6140000000014</v>
      </c>
      <c r="M1223" s="1">
        <f>SUM(Sueldos[[#This Row],[Salario Base]:[Bono General]])</f>
        <v>45132.23</v>
      </c>
      <c r="N1223" s="1">
        <f>SUMPRODUCT(Sueldos[[#This Row],[Salario Base]:[Bono General]]*Porcentajes[])</f>
        <v>1788.2121400000001</v>
      </c>
      <c r="O1223" s="1">
        <f>Sueldos[[#This Row],[Aumento Mexicano]]*2</f>
        <v>3576.4242800000002</v>
      </c>
      <c r="P1223" s="1">
        <f>IF(Sueldos[[#This Row],[Calificación]]&gt;=4,Sueldos[[#This Row],[Aumento Mexicano]]*2,0)</f>
        <v>3576.4242800000002</v>
      </c>
      <c r="Q1223" s="1">
        <f>Sueldos[[#This Row],[Sueldo total]]*3</f>
        <v>135396.69</v>
      </c>
      <c r="R1223" s="9">
        <f>(43102-Sueldos[[#This Row],[Fecha de Contratación]])/365</f>
        <v>1.3232876712328767</v>
      </c>
      <c r="S1223" s="1">
        <f>Sueldos[[#This Row],[Sueldo total]]/30</f>
        <v>1504.4076666666667</v>
      </c>
      <c r="T1223" s="1">
        <f>Sueldos[[#This Row],[Salario diario]]*20*Sueldos[[#This Row],[dias del año]]</f>
        <v>39815.282356164389</v>
      </c>
      <c r="U1223" s="1">
        <f>Sueldos[[#This Row],[3 meses de sueldo]]+Sueldos[[#This Row],[20 dias por año]]</f>
        <v>175211.97235616439</v>
      </c>
    </row>
    <row r="1224" spans="1:21" x14ac:dyDescent="0.3">
      <c r="A1224" t="s">
        <v>1940</v>
      </c>
      <c r="B1224" t="s">
        <v>926</v>
      </c>
      <c r="C1224" t="s">
        <v>449</v>
      </c>
      <c r="D1224" s="10">
        <v>42442</v>
      </c>
      <c r="E1224" t="s">
        <v>27</v>
      </c>
      <c r="F1224">
        <v>3</v>
      </c>
      <c r="G1224" s="1">
        <v>22051</v>
      </c>
      <c r="H1224" s="1">
        <v>1102.55</v>
      </c>
      <c r="I1224" s="1">
        <v>2646.12</v>
      </c>
      <c r="J1224" s="1">
        <v>220.51</v>
      </c>
      <c r="K1224" s="1">
        <v>5953.77</v>
      </c>
      <c r="L1224" s="1">
        <v>6615.3</v>
      </c>
      <c r="M1224" s="1">
        <f>SUM(Sueldos[[#This Row],[Salario Base]:[Bono General]])</f>
        <v>38589.25</v>
      </c>
      <c r="N1224" s="1">
        <f>SUMPRODUCT(Sueldos[[#This Row],[Salario Base]:[Bono General]]*Porcentajes[])</f>
        <v>1486.2374</v>
      </c>
      <c r="O1224" s="1">
        <f>Sueldos[[#This Row],[Aumento Mexicano]]*2</f>
        <v>2972.4748</v>
      </c>
      <c r="P1224" s="1">
        <f>IF(Sueldos[[#This Row],[Calificación]]&gt;=4,Sueldos[[#This Row],[Aumento Mexicano]]*2,0)</f>
        <v>0</v>
      </c>
      <c r="Q1224" s="1">
        <f>Sueldos[[#This Row],[Sueldo total]]*3</f>
        <v>115767.75</v>
      </c>
      <c r="R1224" s="9">
        <f>(43102-Sueldos[[#This Row],[Fecha de Contratación]])/365</f>
        <v>1.8082191780821917</v>
      </c>
      <c r="S1224" s="1">
        <f>Sueldos[[#This Row],[Sueldo total]]/30</f>
        <v>1286.3083333333334</v>
      </c>
      <c r="T1224" s="1">
        <f>Sueldos[[#This Row],[Salario diario]]*20*Sueldos[[#This Row],[dias del año]]</f>
        <v>46518.547945205479</v>
      </c>
      <c r="U1224" s="1">
        <f>Sueldos[[#This Row],[3 meses de sueldo]]+Sueldos[[#This Row],[20 dias por año]]</f>
        <v>162286.29794520547</v>
      </c>
    </row>
    <row r="1225" spans="1:21" x14ac:dyDescent="0.3">
      <c r="A1225" t="s">
        <v>1480</v>
      </c>
      <c r="B1225" t="s">
        <v>883</v>
      </c>
      <c r="C1225" t="s">
        <v>90</v>
      </c>
      <c r="D1225" s="10">
        <v>42059</v>
      </c>
      <c r="E1225" t="s">
        <v>15</v>
      </c>
      <c r="F1225">
        <v>2</v>
      </c>
      <c r="G1225" s="1">
        <v>27073.8</v>
      </c>
      <c r="H1225" s="1">
        <v>2436.6419999999998</v>
      </c>
      <c r="I1225" s="1">
        <v>812.21399999999994</v>
      </c>
      <c r="J1225" s="1">
        <v>270.738</v>
      </c>
      <c r="K1225" s="1">
        <v>9205.0920000000006</v>
      </c>
      <c r="L1225" s="1">
        <v>8934.3539999999994</v>
      </c>
      <c r="M1225" s="1">
        <f>SUM(Sueldos[[#This Row],[Salario Base]:[Bono General]])</f>
        <v>48732.840000000004</v>
      </c>
      <c r="N1225" s="1">
        <f>SUMPRODUCT(Sueldos[[#This Row],[Salario Base]:[Bono General]]*Porcentajes[])</f>
        <v>1905.9955199999999</v>
      </c>
      <c r="O1225" s="1">
        <f>Sueldos[[#This Row],[Aumento Mexicano]]*2</f>
        <v>3811.9910399999999</v>
      </c>
      <c r="P1225" s="1">
        <f>IF(Sueldos[[#This Row],[Calificación]]&gt;=4,Sueldos[[#This Row],[Aumento Mexicano]]*2,0)</f>
        <v>0</v>
      </c>
      <c r="Q1225" s="1">
        <f>Sueldos[[#This Row],[Sueldo total]]*3</f>
        <v>146198.52000000002</v>
      </c>
      <c r="R1225" s="9">
        <f>(43102-Sueldos[[#This Row],[Fecha de Contratación]])/365</f>
        <v>2.8575342465753426</v>
      </c>
      <c r="S1225" s="1">
        <f>Sueldos[[#This Row],[Sueldo total]]/30</f>
        <v>1624.4280000000001</v>
      </c>
      <c r="T1225" s="1">
        <f>Sueldos[[#This Row],[Salario diario]]*20*Sueldos[[#This Row],[dias del año]]</f>
        <v>92837.172821917819</v>
      </c>
      <c r="U1225" s="1">
        <f>Sueldos[[#This Row],[3 meses de sueldo]]+Sueldos[[#This Row],[20 dias por año]]</f>
        <v>239035.69282191782</v>
      </c>
    </row>
    <row r="1226" spans="1:21" x14ac:dyDescent="0.3">
      <c r="A1226" t="s">
        <v>1941</v>
      </c>
      <c r="B1226" t="s">
        <v>883</v>
      </c>
      <c r="C1226" t="s">
        <v>160</v>
      </c>
      <c r="D1226" s="10">
        <v>41395</v>
      </c>
      <c r="E1226" t="s">
        <v>50</v>
      </c>
      <c r="F1226">
        <v>1</v>
      </c>
      <c r="G1226" s="1">
        <v>25959.75</v>
      </c>
      <c r="H1226" s="1">
        <v>1817.1825000000001</v>
      </c>
      <c r="I1226" s="1">
        <v>1817.1825000000001</v>
      </c>
      <c r="J1226" s="1">
        <v>1817.1825000000001</v>
      </c>
      <c r="K1226" s="1">
        <v>10383.900000000001</v>
      </c>
      <c r="L1226" s="1">
        <v>7787.9249999999993</v>
      </c>
      <c r="M1226" s="1">
        <f>SUM(Sueldos[[#This Row],[Salario Base]:[Bono General]])</f>
        <v>49583.122499999998</v>
      </c>
      <c r="N1226" s="1">
        <f>SUMPRODUCT(Sueldos[[#This Row],[Salario Base]:[Bono General]]*Porcentajes[])</f>
        <v>1908.0416250000003</v>
      </c>
      <c r="O1226" s="1">
        <f>Sueldos[[#This Row],[Aumento Mexicano]]*2</f>
        <v>3816.0832500000006</v>
      </c>
      <c r="P1226" s="1">
        <f>IF(Sueldos[[#This Row],[Calificación]]&gt;=4,Sueldos[[#This Row],[Aumento Mexicano]]*2,0)</f>
        <v>0</v>
      </c>
      <c r="Q1226" s="1">
        <f>Sueldos[[#This Row],[Sueldo total]]*3</f>
        <v>148749.36749999999</v>
      </c>
      <c r="R1226" s="9">
        <f>(43102-Sueldos[[#This Row],[Fecha de Contratación]])/365</f>
        <v>4.6767123287671231</v>
      </c>
      <c r="S1226" s="1">
        <f>Sueldos[[#This Row],[Sueldo total]]/30</f>
        <v>1652.7707499999999</v>
      </c>
      <c r="T1226" s="1">
        <f>Sueldos[[#This Row],[Salario diario]]*20*Sueldos[[#This Row],[dias del año]]</f>
        <v>154590.6668630137</v>
      </c>
      <c r="U1226" s="1">
        <f>Sueldos[[#This Row],[3 meses de sueldo]]+Sueldos[[#This Row],[20 dias por año]]</f>
        <v>303340.03436301369</v>
      </c>
    </row>
    <row r="1227" spans="1:21" x14ac:dyDescent="0.3">
      <c r="A1227" t="s">
        <v>1942</v>
      </c>
      <c r="B1227" t="s">
        <v>883</v>
      </c>
      <c r="C1227" t="s">
        <v>110</v>
      </c>
      <c r="D1227" s="10">
        <v>42866</v>
      </c>
      <c r="E1227" t="s">
        <v>50</v>
      </c>
      <c r="F1227">
        <v>3</v>
      </c>
      <c r="G1227" s="1">
        <v>38192</v>
      </c>
      <c r="H1227" s="1">
        <v>2291.52</v>
      </c>
      <c r="I1227" s="1">
        <v>5728.8</v>
      </c>
      <c r="J1227" s="1">
        <v>1145.76</v>
      </c>
      <c r="K1227" s="1">
        <v>10693.76</v>
      </c>
      <c r="L1227" s="1">
        <v>12603.36</v>
      </c>
      <c r="M1227" s="1">
        <f>SUM(Sueldos[[#This Row],[Salario Base]:[Bono General]])</f>
        <v>70655.200000000012</v>
      </c>
      <c r="N1227" s="1">
        <f>SUMPRODUCT(Sueldos[[#This Row],[Salario Base]:[Bono General]]*Porcentajes[])</f>
        <v>2772.7392</v>
      </c>
      <c r="O1227" s="1">
        <f>Sueldos[[#This Row],[Aumento Mexicano]]*2</f>
        <v>5545.4784</v>
      </c>
      <c r="P1227" s="1">
        <f>IF(Sueldos[[#This Row],[Calificación]]&gt;=4,Sueldos[[#This Row],[Aumento Mexicano]]*2,0)</f>
        <v>0</v>
      </c>
      <c r="Q1227" s="1">
        <f>Sueldos[[#This Row],[Sueldo total]]*3</f>
        <v>211965.60000000003</v>
      </c>
      <c r="R1227" s="9">
        <f>(43102-Sueldos[[#This Row],[Fecha de Contratación]])/365</f>
        <v>0.64657534246575343</v>
      </c>
      <c r="S1227" s="1">
        <f>Sueldos[[#This Row],[Sueldo total]]/30</f>
        <v>2355.1733333333336</v>
      </c>
      <c r="T1227" s="1">
        <f>Sueldos[[#This Row],[Salario diario]]*20*Sueldos[[#This Row],[dias del año]]</f>
        <v>30455.940091324206</v>
      </c>
      <c r="U1227" s="1">
        <f>Sueldos[[#This Row],[3 meses de sueldo]]+Sueldos[[#This Row],[20 dias por año]]</f>
        <v>242421.54009132425</v>
      </c>
    </row>
    <row r="1228" spans="1:21" x14ac:dyDescent="0.3">
      <c r="A1228" t="s">
        <v>1943</v>
      </c>
      <c r="B1228" t="s">
        <v>898</v>
      </c>
      <c r="C1228" t="s">
        <v>22</v>
      </c>
      <c r="D1228" s="10">
        <v>40988</v>
      </c>
      <c r="E1228" t="s">
        <v>27</v>
      </c>
      <c r="F1228">
        <v>4</v>
      </c>
      <c r="G1228" s="1">
        <v>17178.7</v>
      </c>
      <c r="H1228" s="1">
        <v>1030.722</v>
      </c>
      <c r="I1228" s="1">
        <v>1889.6570000000002</v>
      </c>
      <c r="J1228" s="1">
        <v>2576.8049999999998</v>
      </c>
      <c r="K1228" s="1">
        <v>4638.2490000000007</v>
      </c>
      <c r="L1228" s="1">
        <v>5497.1840000000002</v>
      </c>
      <c r="M1228" s="1">
        <f>SUM(Sueldos[[#This Row],[Salario Base]:[Bono General]])</f>
        <v>32811.317000000003</v>
      </c>
      <c r="N1228" s="1">
        <f>SUMPRODUCT(Sueldos[[#This Row],[Salario Base]:[Bono General]]*Porcentajes[])</f>
        <v>1305.5812000000001</v>
      </c>
      <c r="O1228" s="1">
        <f>Sueldos[[#This Row],[Aumento Mexicano]]*2</f>
        <v>2611.1624000000002</v>
      </c>
      <c r="P1228" s="1">
        <f>IF(Sueldos[[#This Row],[Calificación]]&gt;=4,Sueldos[[#This Row],[Aumento Mexicano]]*2,0)</f>
        <v>2611.1624000000002</v>
      </c>
      <c r="Q1228" s="1">
        <f>Sueldos[[#This Row],[Sueldo total]]*3</f>
        <v>98433.951000000001</v>
      </c>
      <c r="R1228" s="9">
        <f>(43102-Sueldos[[#This Row],[Fecha de Contratación]])/365</f>
        <v>5.7917808219178086</v>
      </c>
      <c r="S1228" s="1">
        <f>Sueldos[[#This Row],[Sueldo total]]/30</f>
        <v>1093.7105666666669</v>
      </c>
      <c r="T1228" s="1">
        <f>Sueldos[[#This Row],[Salario diario]]*20*Sueldos[[#This Row],[dias del año]]</f>
        <v>126690.63769497719</v>
      </c>
      <c r="U1228" s="1">
        <f>Sueldos[[#This Row],[3 meses de sueldo]]+Sueldos[[#This Row],[20 dias por año]]</f>
        <v>225124.5886949772</v>
      </c>
    </row>
    <row r="1229" spans="1:21" x14ac:dyDescent="0.3">
      <c r="A1229" t="s">
        <v>1944</v>
      </c>
      <c r="B1229" t="s">
        <v>895</v>
      </c>
      <c r="C1229" t="s">
        <v>100</v>
      </c>
      <c r="D1229" s="10">
        <v>41035</v>
      </c>
      <c r="E1229" t="s">
        <v>18</v>
      </c>
      <c r="F1229">
        <v>2</v>
      </c>
      <c r="G1229" s="1">
        <v>11147.4</v>
      </c>
      <c r="H1229" s="1">
        <v>557.37</v>
      </c>
      <c r="I1229" s="1">
        <v>557.37</v>
      </c>
      <c r="J1229" s="1">
        <v>1672.11</v>
      </c>
      <c r="K1229" s="1">
        <v>3790.116</v>
      </c>
      <c r="L1229" s="1">
        <v>2898.3240000000001</v>
      </c>
      <c r="M1229" s="1">
        <f>SUM(Sueldos[[#This Row],[Salario Base]:[Bono General]])</f>
        <v>20622.690000000002</v>
      </c>
      <c r="N1229" s="1">
        <f>SUMPRODUCT(Sueldos[[#This Row],[Salario Base]:[Bono General]]*Porcentajes[])</f>
        <v>790.35066000000006</v>
      </c>
      <c r="O1229" s="1">
        <f>Sueldos[[#This Row],[Aumento Mexicano]]*2</f>
        <v>1580.7013200000001</v>
      </c>
      <c r="P1229" s="1">
        <f>IF(Sueldos[[#This Row],[Calificación]]&gt;=4,Sueldos[[#This Row],[Aumento Mexicano]]*2,0)</f>
        <v>0</v>
      </c>
      <c r="Q1229" s="1">
        <f>Sueldos[[#This Row],[Sueldo total]]*3</f>
        <v>61868.070000000007</v>
      </c>
      <c r="R1229" s="9">
        <f>(43102-Sueldos[[#This Row],[Fecha de Contratación]])/365</f>
        <v>5.6630136986301371</v>
      </c>
      <c r="S1229" s="1">
        <f>Sueldos[[#This Row],[Sueldo total]]/30</f>
        <v>687.42300000000012</v>
      </c>
      <c r="T1229" s="1">
        <f>Sueldos[[#This Row],[Salario diario]]*20*Sueldos[[#This Row],[dias del año]]</f>
        <v>77857.717315068512</v>
      </c>
      <c r="U1229" s="1">
        <f>Sueldos[[#This Row],[3 meses de sueldo]]+Sueldos[[#This Row],[20 dias por año]]</f>
        <v>139725.78731506853</v>
      </c>
    </row>
    <row r="1230" spans="1:21" x14ac:dyDescent="0.3">
      <c r="A1230" t="s">
        <v>1945</v>
      </c>
      <c r="B1230" t="s">
        <v>883</v>
      </c>
      <c r="C1230" t="s">
        <v>323</v>
      </c>
      <c r="D1230" s="10">
        <v>42054</v>
      </c>
      <c r="E1230" t="s">
        <v>27</v>
      </c>
      <c r="F1230">
        <v>3</v>
      </c>
      <c r="G1230" s="1">
        <v>19252</v>
      </c>
      <c r="H1230" s="1">
        <v>962.6</v>
      </c>
      <c r="I1230" s="1">
        <v>2310.2399999999998</v>
      </c>
      <c r="J1230" s="1">
        <v>962.6</v>
      </c>
      <c r="K1230" s="1">
        <v>6738.2</v>
      </c>
      <c r="L1230" s="1">
        <v>6930.7199999999993</v>
      </c>
      <c r="M1230" s="1">
        <f>SUM(Sueldos[[#This Row],[Salario Base]:[Bono General]])</f>
        <v>37156.359999999993</v>
      </c>
      <c r="N1230" s="1">
        <f>SUMPRODUCT(Sueldos[[#This Row],[Salario Base]:[Bono General]]*Porcentajes[])</f>
        <v>1463.1519999999998</v>
      </c>
      <c r="O1230" s="1">
        <f>Sueldos[[#This Row],[Aumento Mexicano]]*2</f>
        <v>2926.3039999999996</v>
      </c>
      <c r="P1230" s="1">
        <f>IF(Sueldos[[#This Row],[Calificación]]&gt;=4,Sueldos[[#This Row],[Aumento Mexicano]]*2,0)</f>
        <v>0</v>
      </c>
      <c r="Q1230" s="1">
        <f>Sueldos[[#This Row],[Sueldo total]]*3</f>
        <v>111469.07999999999</v>
      </c>
      <c r="R1230" s="9">
        <f>(43102-Sueldos[[#This Row],[Fecha de Contratación]])/365</f>
        <v>2.871232876712329</v>
      </c>
      <c r="S1230" s="1">
        <f>Sueldos[[#This Row],[Sueldo total]]/30</f>
        <v>1238.545333333333</v>
      </c>
      <c r="T1230" s="1">
        <f>Sueldos[[#This Row],[Salario diario]]*20*Sueldos[[#This Row],[dias del año]]</f>
        <v>71123.041607305931</v>
      </c>
      <c r="U1230" s="1">
        <f>Sueldos[[#This Row],[3 meses de sueldo]]+Sueldos[[#This Row],[20 dias por año]]</f>
        <v>182592.12160730592</v>
      </c>
    </row>
    <row r="1231" spans="1:21" x14ac:dyDescent="0.3">
      <c r="A1231" t="s">
        <v>1946</v>
      </c>
      <c r="B1231" t="s">
        <v>883</v>
      </c>
      <c r="C1231" t="s">
        <v>129</v>
      </c>
      <c r="D1231" s="10">
        <v>41025</v>
      </c>
      <c r="E1231" t="s">
        <v>27</v>
      </c>
      <c r="F1231">
        <v>3</v>
      </c>
      <c r="G1231" s="1">
        <v>17467</v>
      </c>
      <c r="H1231" s="1">
        <v>1222.69</v>
      </c>
      <c r="I1231" s="1">
        <v>2445.38</v>
      </c>
      <c r="J1231" s="1">
        <v>2270.71</v>
      </c>
      <c r="K1231" s="1">
        <v>6812.13</v>
      </c>
      <c r="L1231" s="1">
        <v>4716.09</v>
      </c>
      <c r="M1231" s="1">
        <f>SUM(Sueldos[[#This Row],[Salario Base]:[Bono General]])</f>
        <v>34934</v>
      </c>
      <c r="N1231" s="1">
        <f>SUMPRODUCT(Sueldos[[#This Row],[Salario Base]:[Bono General]]*Porcentajes[])</f>
        <v>1343.2123000000001</v>
      </c>
      <c r="O1231" s="1">
        <f>Sueldos[[#This Row],[Aumento Mexicano]]*2</f>
        <v>2686.4246000000003</v>
      </c>
      <c r="P1231" s="1">
        <f>IF(Sueldos[[#This Row],[Calificación]]&gt;=4,Sueldos[[#This Row],[Aumento Mexicano]]*2,0)</f>
        <v>0</v>
      </c>
      <c r="Q1231" s="1">
        <f>Sueldos[[#This Row],[Sueldo total]]*3</f>
        <v>104802</v>
      </c>
      <c r="R1231" s="9">
        <f>(43102-Sueldos[[#This Row],[Fecha de Contratación]])/365</f>
        <v>5.6904109589041099</v>
      </c>
      <c r="S1231" s="1">
        <f>Sueldos[[#This Row],[Sueldo total]]/30</f>
        <v>1164.4666666666667</v>
      </c>
      <c r="T1231" s="1">
        <f>Sueldos[[#This Row],[Salario diario]]*20*Sueldos[[#This Row],[dias del año]]</f>
        <v>132525.87762557081</v>
      </c>
      <c r="U1231" s="1">
        <f>Sueldos[[#This Row],[3 meses de sueldo]]+Sueldos[[#This Row],[20 dias por año]]</f>
        <v>237327.87762557081</v>
      </c>
    </row>
    <row r="1232" spans="1:21" x14ac:dyDescent="0.3">
      <c r="A1232" t="s">
        <v>1947</v>
      </c>
      <c r="B1232" t="s">
        <v>880</v>
      </c>
      <c r="C1232" t="s">
        <v>273</v>
      </c>
      <c r="D1232" s="10">
        <v>41811</v>
      </c>
      <c r="E1232" t="s">
        <v>18</v>
      </c>
      <c r="F1232">
        <v>2</v>
      </c>
      <c r="G1232" s="1">
        <v>9655.2000000000007</v>
      </c>
      <c r="H1232" s="1">
        <v>482.76000000000005</v>
      </c>
      <c r="I1232" s="1">
        <v>868.96800000000007</v>
      </c>
      <c r="J1232" s="1">
        <v>1351.7280000000003</v>
      </c>
      <c r="K1232" s="1">
        <v>3186.2160000000003</v>
      </c>
      <c r="L1232" s="1">
        <v>2993.1120000000001</v>
      </c>
      <c r="M1232" s="1">
        <f>SUM(Sueldos[[#This Row],[Salario Base]:[Bono General]])</f>
        <v>18537.984000000004</v>
      </c>
      <c r="N1232" s="1">
        <f>SUMPRODUCT(Sueldos[[#This Row],[Salario Base]:[Bono General]]*Porcentajes[])</f>
        <v>726.07104000000004</v>
      </c>
      <c r="O1232" s="1">
        <f>Sueldos[[#This Row],[Aumento Mexicano]]*2</f>
        <v>1452.1420800000001</v>
      </c>
      <c r="P1232" s="1">
        <f>IF(Sueldos[[#This Row],[Calificación]]&gt;=4,Sueldos[[#This Row],[Aumento Mexicano]]*2,0)</f>
        <v>0</v>
      </c>
      <c r="Q1232" s="1">
        <f>Sueldos[[#This Row],[Sueldo total]]*3</f>
        <v>55613.952000000012</v>
      </c>
      <c r="R1232" s="9">
        <f>(43102-Sueldos[[#This Row],[Fecha de Contratación]])/365</f>
        <v>3.536986301369863</v>
      </c>
      <c r="S1232" s="1">
        <f>Sueldos[[#This Row],[Sueldo total]]/30</f>
        <v>617.93280000000016</v>
      </c>
      <c r="T1232" s="1">
        <f>Sueldos[[#This Row],[Salario diario]]*20*Sueldos[[#This Row],[dias del año]]</f>
        <v>43712.396975342475</v>
      </c>
      <c r="U1232" s="1">
        <f>Sueldos[[#This Row],[3 meses de sueldo]]+Sueldos[[#This Row],[20 dias por año]]</f>
        <v>99326.348975342495</v>
      </c>
    </row>
    <row r="1233" spans="1:21" x14ac:dyDescent="0.3">
      <c r="A1233" t="s">
        <v>1948</v>
      </c>
      <c r="B1233" t="s">
        <v>880</v>
      </c>
      <c r="C1233" t="s">
        <v>20</v>
      </c>
      <c r="D1233" s="10">
        <v>40996</v>
      </c>
      <c r="E1233" t="s">
        <v>115</v>
      </c>
      <c r="F1233">
        <v>1</v>
      </c>
      <c r="G1233" s="1">
        <v>34659</v>
      </c>
      <c r="H1233" s="1">
        <v>3119.31</v>
      </c>
      <c r="I1233" s="1">
        <v>3812.4900000000002</v>
      </c>
      <c r="J1233" s="1">
        <v>3119.31</v>
      </c>
      <c r="K1233" s="1">
        <v>13517.01</v>
      </c>
      <c r="L1233" s="1">
        <v>11784.060000000001</v>
      </c>
      <c r="M1233" s="1">
        <f>SUM(Sueldos[[#This Row],[Salario Base]:[Bono General]])</f>
        <v>70011.179999999993</v>
      </c>
      <c r="N1233" s="1">
        <f>SUMPRODUCT(Sueldos[[#This Row],[Salario Base]:[Bono General]]*Porcentajes[])</f>
        <v>2765.7882</v>
      </c>
      <c r="O1233" s="1">
        <f>Sueldos[[#This Row],[Aumento Mexicano]]*2</f>
        <v>5531.5763999999999</v>
      </c>
      <c r="P1233" s="1">
        <f>IF(Sueldos[[#This Row],[Calificación]]&gt;=4,Sueldos[[#This Row],[Aumento Mexicano]]*2,0)</f>
        <v>0</v>
      </c>
      <c r="Q1233" s="1">
        <f>Sueldos[[#This Row],[Sueldo total]]*3</f>
        <v>210033.53999999998</v>
      </c>
      <c r="R1233" s="9">
        <f>(43102-Sueldos[[#This Row],[Fecha de Contratación]])/365</f>
        <v>5.7698630136986298</v>
      </c>
      <c r="S1233" s="1">
        <f>Sueldos[[#This Row],[Sueldo total]]/30</f>
        <v>2333.7059999999997</v>
      </c>
      <c r="T1233" s="1">
        <f>Sueldos[[#This Row],[Salario diario]]*20*Sueldos[[#This Row],[dias del año]]</f>
        <v>269303.27868493146</v>
      </c>
      <c r="U1233" s="1">
        <f>Sueldos[[#This Row],[3 meses de sueldo]]+Sueldos[[#This Row],[20 dias por año]]</f>
        <v>479336.81868493144</v>
      </c>
    </row>
    <row r="1234" spans="1:21" x14ac:dyDescent="0.3">
      <c r="A1234" t="s">
        <v>1949</v>
      </c>
      <c r="B1234" t="s">
        <v>883</v>
      </c>
      <c r="C1234" t="s">
        <v>198</v>
      </c>
      <c r="D1234" s="10">
        <v>40909</v>
      </c>
      <c r="E1234" t="s">
        <v>15</v>
      </c>
      <c r="F1234">
        <v>3</v>
      </c>
      <c r="G1234" s="1">
        <v>31633</v>
      </c>
      <c r="H1234" s="1">
        <v>1897.98</v>
      </c>
      <c r="I1234" s="1">
        <v>3795.96</v>
      </c>
      <c r="J1234" s="1">
        <v>948.99</v>
      </c>
      <c r="K1234" s="1">
        <v>9806.23</v>
      </c>
      <c r="L1234" s="1">
        <v>8540.91</v>
      </c>
      <c r="M1234" s="1">
        <f>SUM(Sueldos[[#This Row],[Salario Base]:[Bono General]])</f>
        <v>56623.070000000007</v>
      </c>
      <c r="N1234" s="1">
        <f>SUMPRODUCT(Sueldos[[#This Row],[Salario Base]:[Bono General]]*Porcentajes[])</f>
        <v>2154.2073</v>
      </c>
      <c r="O1234" s="1">
        <f>Sueldos[[#This Row],[Aumento Mexicano]]*2</f>
        <v>4308.4146000000001</v>
      </c>
      <c r="P1234" s="1">
        <f>IF(Sueldos[[#This Row],[Calificación]]&gt;=4,Sueldos[[#This Row],[Aumento Mexicano]]*2,0)</f>
        <v>0</v>
      </c>
      <c r="Q1234" s="1">
        <f>Sueldos[[#This Row],[Sueldo total]]*3</f>
        <v>169869.21000000002</v>
      </c>
      <c r="R1234" s="9">
        <f>(43102-Sueldos[[#This Row],[Fecha de Contratación]])/365</f>
        <v>6.0082191780821921</v>
      </c>
      <c r="S1234" s="1">
        <f>Sueldos[[#This Row],[Sueldo total]]/30</f>
        <v>1887.435666666667</v>
      </c>
      <c r="T1234" s="1">
        <f>Sueldos[[#This Row],[Salario diario]]*20*Sueldos[[#This Row],[dias del año]]</f>
        <v>226802.54339726034</v>
      </c>
      <c r="U1234" s="1">
        <f>Sueldos[[#This Row],[3 meses de sueldo]]+Sueldos[[#This Row],[20 dias por año]]</f>
        <v>396671.75339726033</v>
      </c>
    </row>
    <row r="1235" spans="1:21" x14ac:dyDescent="0.3">
      <c r="A1235" t="s">
        <v>1950</v>
      </c>
      <c r="B1235" t="s">
        <v>895</v>
      </c>
      <c r="C1235" t="s">
        <v>221</v>
      </c>
      <c r="D1235" s="10">
        <v>42229</v>
      </c>
      <c r="E1235" t="s">
        <v>18</v>
      </c>
      <c r="F1235">
        <v>4</v>
      </c>
      <c r="G1235" s="1">
        <v>11328.900000000001</v>
      </c>
      <c r="H1235" s="1">
        <v>793.02300000000014</v>
      </c>
      <c r="I1235" s="1">
        <v>453.15600000000006</v>
      </c>
      <c r="J1235" s="1">
        <v>906.31200000000013</v>
      </c>
      <c r="K1235" s="1">
        <v>4418.2710000000006</v>
      </c>
      <c r="L1235" s="1">
        <v>4078.4040000000005</v>
      </c>
      <c r="M1235" s="1">
        <f>SUM(Sueldos[[#This Row],[Salario Base]:[Bono General]])</f>
        <v>21978.066000000006</v>
      </c>
      <c r="N1235" s="1">
        <f>SUMPRODUCT(Sueldos[[#This Row],[Salario Base]:[Bono General]]*Porcentajes[])</f>
        <v>868.92663000000016</v>
      </c>
      <c r="O1235" s="1">
        <f>Sueldos[[#This Row],[Aumento Mexicano]]*2</f>
        <v>1737.8532600000003</v>
      </c>
      <c r="P1235" s="1">
        <f>IF(Sueldos[[#This Row],[Calificación]]&gt;=4,Sueldos[[#This Row],[Aumento Mexicano]]*2,0)</f>
        <v>1737.8532600000003</v>
      </c>
      <c r="Q1235" s="1">
        <f>Sueldos[[#This Row],[Sueldo total]]*3</f>
        <v>65934.198000000019</v>
      </c>
      <c r="R1235" s="9">
        <f>(43102-Sueldos[[#This Row],[Fecha de Contratación]])/365</f>
        <v>2.3917808219178083</v>
      </c>
      <c r="S1235" s="1">
        <f>Sueldos[[#This Row],[Sueldo total]]/30</f>
        <v>732.60220000000015</v>
      </c>
      <c r="T1235" s="1">
        <f>Sueldos[[#This Row],[Salario diario]]*20*Sueldos[[#This Row],[dias del año]]</f>
        <v>35044.477841095897</v>
      </c>
      <c r="U1235" s="1">
        <f>Sueldos[[#This Row],[3 meses de sueldo]]+Sueldos[[#This Row],[20 dias por año]]</f>
        <v>100978.67584109592</v>
      </c>
    </row>
    <row r="1236" spans="1:21" x14ac:dyDescent="0.3">
      <c r="A1236" t="s">
        <v>1951</v>
      </c>
      <c r="B1236" t="s">
        <v>883</v>
      </c>
      <c r="C1236" t="s">
        <v>125</v>
      </c>
      <c r="D1236" s="10">
        <v>41973</v>
      </c>
      <c r="E1236" t="s">
        <v>15</v>
      </c>
      <c r="F1236">
        <v>2</v>
      </c>
      <c r="G1236" s="1">
        <v>25469.100000000002</v>
      </c>
      <c r="H1236" s="1">
        <v>2292.2190000000001</v>
      </c>
      <c r="I1236" s="1">
        <v>3820.3650000000002</v>
      </c>
      <c r="J1236" s="1">
        <v>2037.5280000000002</v>
      </c>
      <c r="K1236" s="1">
        <v>8659.4940000000006</v>
      </c>
      <c r="L1236" s="1">
        <v>6621.9660000000003</v>
      </c>
      <c r="M1236" s="1">
        <f>SUM(Sueldos[[#This Row],[Salario Base]:[Bono General]])</f>
        <v>48900.672000000006</v>
      </c>
      <c r="N1236" s="1">
        <f>SUMPRODUCT(Sueldos[[#This Row],[Salario Base]:[Bono General]]*Porcentajes[])</f>
        <v>1879.6195800000003</v>
      </c>
      <c r="O1236" s="1">
        <f>Sueldos[[#This Row],[Aumento Mexicano]]*2</f>
        <v>3759.2391600000005</v>
      </c>
      <c r="P1236" s="1">
        <f>IF(Sueldos[[#This Row],[Calificación]]&gt;=4,Sueldos[[#This Row],[Aumento Mexicano]]*2,0)</f>
        <v>0</v>
      </c>
      <c r="Q1236" s="1">
        <f>Sueldos[[#This Row],[Sueldo total]]*3</f>
        <v>146702.016</v>
      </c>
      <c r="R1236" s="9">
        <f>(43102-Sueldos[[#This Row],[Fecha de Contratación]])/365</f>
        <v>3.0931506849315067</v>
      </c>
      <c r="S1236" s="1">
        <f>Sueldos[[#This Row],[Sueldo total]]/30</f>
        <v>1630.0224000000003</v>
      </c>
      <c r="T1236" s="1">
        <f>Sueldos[[#This Row],[Salario diario]]*20*Sueldos[[#This Row],[dias del año]]</f>
        <v>100838.09806027397</v>
      </c>
      <c r="U1236" s="1">
        <f>Sueldos[[#This Row],[3 meses de sueldo]]+Sueldos[[#This Row],[20 dias por año]]</f>
        <v>247540.11406027398</v>
      </c>
    </row>
    <row r="1237" spans="1:21" x14ac:dyDescent="0.3">
      <c r="A1237" t="s">
        <v>1952</v>
      </c>
      <c r="B1237" t="s">
        <v>898</v>
      </c>
      <c r="C1237" t="s">
        <v>373</v>
      </c>
      <c r="D1237" s="10">
        <v>40498</v>
      </c>
      <c r="E1237" t="s">
        <v>18</v>
      </c>
      <c r="F1237">
        <v>4</v>
      </c>
      <c r="G1237" s="1">
        <v>11808.500000000002</v>
      </c>
      <c r="H1237" s="1">
        <v>1180.8500000000001</v>
      </c>
      <c r="I1237" s="1">
        <v>944.68000000000018</v>
      </c>
      <c r="J1237" s="1">
        <v>708.5100000000001</v>
      </c>
      <c r="K1237" s="1">
        <v>3778.7200000000007</v>
      </c>
      <c r="L1237" s="1">
        <v>4605.3150000000005</v>
      </c>
      <c r="M1237" s="1">
        <f>SUM(Sueldos[[#This Row],[Salario Base]:[Bono General]])</f>
        <v>23026.575000000004</v>
      </c>
      <c r="N1237" s="1">
        <f>SUMPRODUCT(Sueldos[[#This Row],[Salario Base]:[Bono General]]*Porcentajes[])</f>
        <v>934.05235000000016</v>
      </c>
      <c r="O1237" s="1">
        <f>Sueldos[[#This Row],[Aumento Mexicano]]*2</f>
        <v>1868.1047000000003</v>
      </c>
      <c r="P1237" s="1">
        <f>IF(Sueldos[[#This Row],[Calificación]]&gt;=4,Sueldos[[#This Row],[Aumento Mexicano]]*2,0)</f>
        <v>1868.1047000000003</v>
      </c>
      <c r="Q1237" s="1">
        <f>Sueldos[[#This Row],[Sueldo total]]*3</f>
        <v>69079.725000000006</v>
      </c>
      <c r="R1237" s="9">
        <f>(43102-Sueldos[[#This Row],[Fecha de Contratación]])/365</f>
        <v>7.1342465753424653</v>
      </c>
      <c r="S1237" s="1">
        <f>Sueldos[[#This Row],[Sueldo total]]/30</f>
        <v>767.55250000000012</v>
      </c>
      <c r="T1237" s="1">
        <f>Sueldos[[#This Row],[Salario diario]]*20*Sueldos[[#This Row],[dias del año]]</f>
        <v>109518.17589041097</v>
      </c>
      <c r="U1237" s="1">
        <f>Sueldos[[#This Row],[3 meses de sueldo]]+Sueldos[[#This Row],[20 dias por año]]</f>
        <v>178597.90089041099</v>
      </c>
    </row>
    <row r="1238" spans="1:21" x14ac:dyDescent="0.3">
      <c r="A1238" t="s">
        <v>1953</v>
      </c>
      <c r="B1238" t="s">
        <v>880</v>
      </c>
      <c r="C1238" t="s">
        <v>601</v>
      </c>
      <c r="D1238" s="10">
        <v>42401</v>
      </c>
      <c r="E1238" t="s">
        <v>50</v>
      </c>
      <c r="F1238">
        <v>3</v>
      </c>
      <c r="G1238" s="1">
        <v>40663</v>
      </c>
      <c r="H1238" s="1">
        <v>3253.04</v>
      </c>
      <c r="I1238" s="1">
        <v>4879.5599999999995</v>
      </c>
      <c r="J1238" s="1">
        <v>3659.67</v>
      </c>
      <c r="K1238" s="1">
        <v>14638.68</v>
      </c>
      <c r="L1238" s="1">
        <v>13825.420000000002</v>
      </c>
      <c r="M1238" s="1">
        <f>SUM(Sueldos[[#This Row],[Salario Base]:[Bono General]])</f>
        <v>80919.37</v>
      </c>
      <c r="N1238" s="1">
        <f>SUMPRODUCT(Sueldos[[#This Row],[Salario Base]:[Bono General]]*Porcentajes[])</f>
        <v>3200.1781000000001</v>
      </c>
      <c r="O1238" s="1">
        <f>Sueldos[[#This Row],[Aumento Mexicano]]*2</f>
        <v>6400.3562000000002</v>
      </c>
      <c r="P1238" s="1">
        <f>IF(Sueldos[[#This Row],[Calificación]]&gt;=4,Sueldos[[#This Row],[Aumento Mexicano]]*2,0)</f>
        <v>0</v>
      </c>
      <c r="Q1238" s="1">
        <f>Sueldos[[#This Row],[Sueldo total]]*3</f>
        <v>242758.11</v>
      </c>
      <c r="R1238" s="9">
        <f>(43102-Sueldos[[#This Row],[Fecha de Contratación]])/365</f>
        <v>1.9205479452054794</v>
      </c>
      <c r="S1238" s="1">
        <f>Sueldos[[#This Row],[Sueldo total]]/30</f>
        <v>2697.3123333333333</v>
      </c>
      <c r="T1238" s="1">
        <f>Sueldos[[#This Row],[Salario diario]]*20*Sueldos[[#This Row],[dias del año]]</f>
        <v>103606.35318721461</v>
      </c>
      <c r="U1238" s="1">
        <f>Sueldos[[#This Row],[3 meses de sueldo]]+Sueldos[[#This Row],[20 dias por año]]</f>
        <v>346364.46318721457</v>
      </c>
    </row>
    <row r="1239" spans="1:21" x14ac:dyDescent="0.3">
      <c r="A1239" t="s">
        <v>1954</v>
      </c>
      <c r="B1239" t="s">
        <v>940</v>
      </c>
      <c r="C1239" t="s">
        <v>142</v>
      </c>
      <c r="D1239" s="10">
        <v>41528</v>
      </c>
      <c r="E1239" t="s">
        <v>18</v>
      </c>
      <c r="F1239">
        <v>1</v>
      </c>
      <c r="G1239" s="1">
        <v>7668</v>
      </c>
      <c r="H1239" s="1">
        <v>690.12</v>
      </c>
      <c r="I1239" s="1">
        <v>920.16</v>
      </c>
      <c r="J1239" s="1">
        <v>536.7600000000001</v>
      </c>
      <c r="K1239" s="1">
        <v>2760.48</v>
      </c>
      <c r="L1239" s="1">
        <v>2990.52</v>
      </c>
      <c r="M1239" s="1">
        <f>SUM(Sueldos[[#This Row],[Salario Base]:[Bono General]])</f>
        <v>15566.04</v>
      </c>
      <c r="N1239" s="1">
        <f>SUMPRODUCT(Sueldos[[#This Row],[Salario Base]:[Bono General]]*Porcentajes[])</f>
        <v>627.24240000000009</v>
      </c>
      <c r="O1239" s="1">
        <f>Sueldos[[#This Row],[Aumento Mexicano]]*2</f>
        <v>1254.4848000000002</v>
      </c>
      <c r="P1239" s="1">
        <f>IF(Sueldos[[#This Row],[Calificación]]&gt;=4,Sueldos[[#This Row],[Aumento Mexicano]]*2,0)</f>
        <v>0</v>
      </c>
      <c r="Q1239" s="1">
        <f>Sueldos[[#This Row],[Sueldo total]]*3</f>
        <v>46698.12</v>
      </c>
      <c r="R1239" s="9">
        <f>(43102-Sueldos[[#This Row],[Fecha de Contratación]])/365</f>
        <v>4.3123287671232875</v>
      </c>
      <c r="S1239" s="1">
        <f>Sueldos[[#This Row],[Sueldo total]]/30</f>
        <v>518.86800000000005</v>
      </c>
      <c r="T1239" s="1">
        <f>Sueldos[[#This Row],[Salario diario]]*20*Sueldos[[#This Row],[dias del año]]</f>
        <v>44750.58805479452</v>
      </c>
      <c r="U1239" s="1">
        <f>Sueldos[[#This Row],[3 meses de sueldo]]+Sueldos[[#This Row],[20 dias por año]]</f>
        <v>91448.708054794522</v>
      </c>
    </row>
    <row r="1240" spans="1:21" x14ac:dyDescent="0.3">
      <c r="A1240" t="s">
        <v>1151</v>
      </c>
      <c r="B1240" t="s">
        <v>1087</v>
      </c>
      <c r="C1240" t="s">
        <v>323</v>
      </c>
      <c r="D1240" s="10">
        <v>42095</v>
      </c>
      <c r="E1240" t="s">
        <v>18</v>
      </c>
      <c r="F1240">
        <v>4</v>
      </c>
      <c r="G1240" s="1">
        <v>13730.2</v>
      </c>
      <c r="H1240" s="1">
        <v>686.5100000000001</v>
      </c>
      <c r="I1240" s="1">
        <v>961.11400000000015</v>
      </c>
      <c r="J1240" s="1">
        <v>1098.4160000000002</v>
      </c>
      <c r="K1240" s="1">
        <v>3844.4560000000006</v>
      </c>
      <c r="L1240" s="1">
        <v>4119.0600000000004</v>
      </c>
      <c r="M1240" s="1">
        <f>SUM(Sueldos[[#This Row],[Salario Base]:[Bono General]])</f>
        <v>24439.756000000005</v>
      </c>
      <c r="N1240" s="1">
        <f>SUMPRODUCT(Sueldos[[#This Row],[Salario Base]:[Bono General]]*Porcentajes[])</f>
        <v>950.12984000000006</v>
      </c>
      <c r="O1240" s="1">
        <f>Sueldos[[#This Row],[Aumento Mexicano]]*2</f>
        <v>1900.2596800000001</v>
      </c>
      <c r="P1240" s="1">
        <f>IF(Sueldos[[#This Row],[Calificación]]&gt;=4,Sueldos[[#This Row],[Aumento Mexicano]]*2,0)</f>
        <v>1900.2596800000001</v>
      </c>
      <c r="Q1240" s="1">
        <f>Sueldos[[#This Row],[Sueldo total]]*3</f>
        <v>73319.268000000011</v>
      </c>
      <c r="R1240" s="9">
        <f>(43102-Sueldos[[#This Row],[Fecha de Contratación]])/365</f>
        <v>2.7589041095890412</v>
      </c>
      <c r="S1240" s="1">
        <f>Sueldos[[#This Row],[Sueldo total]]/30</f>
        <v>814.65853333333348</v>
      </c>
      <c r="T1240" s="1">
        <f>Sueldos[[#This Row],[Salario diario]]*20*Sueldos[[#This Row],[dias del año]]</f>
        <v>44951.295510502292</v>
      </c>
      <c r="U1240" s="1">
        <f>Sueldos[[#This Row],[3 meses de sueldo]]+Sueldos[[#This Row],[20 dias por año]]</f>
        <v>118270.56351050231</v>
      </c>
    </row>
    <row r="1241" spans="1:21" x14ac:dyDescent="0.3">
      <c r="A1241" t="s">
        <v>1955</v>
      </c>
      <c r="B1241" t="s">
        <v>883</v>
      </c>
      <c r="C1241" t="s">
        <v>273</v>
      </c>
      <c r="D1241" s="10">
        <v>42528</v>
      </c>
      <c r="E1241" t="s">
        <v>15</v>
      </c>
      <c r="F1241">
        <v>3</v>
      </c>
      <c r="G1241" s="1">
        <v>24659</v>
      </c>
      <c r="H1241" s="1">
        <v>2465.9</v>
      </c>
      <c r="I1241" s="1">
        <v>1726.13</v>
      </c>
      <c r="J1241" s="1">
        <v>3205.67</v>
      </c>
      <c r="K1241" s="1">
        <v>7151.11</v>
      </c>
      <c r="L1241" s="1">
        <v>6411.34</v>
      </c>
      <c r="M1241" s="1">
        <f>SUM(Sueldos[[#This Row],[Salario Base]:[Bono General]])</f>
        <v>45619.150000000009</v>
      </c>
      <c r="N1241" s="1">
        <f>SUMPRODUCT(Sueldos[[#This Row],[Salario Base]:[Bono General]]*Porcentajes[])</f>
        <v>1780.3798000000002</v>
      </c>
      <c r="O1241" s="1">
        <f>Sueldos[[#This Row],[Aumento Mexicano]]*2</f>
        <v>3560.7596000000003</v>
      </c>
      <c r="P1241" s="1">
        <f>IF(Sueldos[[#This Row],[Calificación]]&gt;=4,Sueldos[[#This Row],[Aumento Mexicano]]*2,0)</f>
        <v>0</v>
      </c>
      <c r="Q1241" s="1">
        <f>Sueldos[[#This Row],[Sueldo total]]*3</f>
        <v>136857.45000000001</v>
      </c>
      <c r="R1241" s="9">
        <f>(43102-Sueldos[[#This Row],[Fecha de Contratación]])/365</f>
        <v>1.5726027397260274</v>
      </c>
      <c r="S1241" s="1">
        <f>Sueldos[[#This Row],[Sueldo total]]/30</f>
        <v>1520.6383333333335</v>
      </c>
      <c r="T1241" s="1">
        <f>Sueldos[[#This Row],[Salario diario]]*20*Sueldos[[#This Row],[dias del año]]</f>
        <v>47827.200182648405</v>
      </c>
      <c r="U1241" s="1">
        <f>Sueldos[[#This Row],[3 meses de sueldo]]+Sueldos[[#This Row],[20 dias por año]]</f>
        <v>184684.65018264842</v>
      </c>
    </row>
    <row r="1242" spans="1:21" x14ac:dyDescent="0.3">
      <c r="A1242" t="s">
        <v>1956</v>
      </c>
      <c r="B1242" t="s">
        <v>940</v>
      </c>
      <c r="C1242" t="s">
        <v>77</v>
      </c>
      <c r="D1242" s="10">
        <v>41611</v>
      </c>
      <c r="E1242" t="s">
        <v>18</v>
      </c>
      <c r="F1242">
        <v>2</v>
      </c>
      <c r="G1242" s="1">
        <v>13798.800000000001</v>
      </c>
      <c r="H1242" s="1">
        <v>965.91600000000017</v>
      </c>
      <c r="I1242" s="1">
        <v>1379.88</v>
      </c>
      <c r="J1242" s="1">
        <v>1517.8680000000002</v>
      </c>
      <c r="K1242" s="1">
        <v>4277.6280000000006</v>
      </c>
      <c r="L1242" s="1">
        <v>4967.5680000000002</v>
      </c>
      <c r="M1242" s="1">
        <f>SUM(Sueldos[[#This Row],[Salario Base]:[Bono General]])</f>
        <v>26907.66</v>
      </c>
      <c r="N1242" s="1">
        <f>SUMPRODUCT(Sueldos[[#This Row],[Salario Base]:[Bono General]]*Porcentajes[])</f>
        <v>1079.0661600000003</v>
      </c>
      <c r="O1242" s="1">
        <f>Sueldos[[#This Row],[Aumento Mexicano]]*2</f>
        <v>2158.1323200000006</v>
      </c>
      <c r="P1242" s="1">
        <f>IF(Sueldos[[#This Row],[Calificación]]&gt;=4,Sueldos[[#This Row],[Aumento Mexicano]]*2,0)</f>
        <v>0</v>
      </c>
      <c r="Q1242" s="1">
        <f>Sueldos[[#This Row],[Sueldo total]]*3</f>
        <v>80722.98</v>
      </c>
      <c r="R1242" s="9">
        <f>(43102-Sueldos[[#This Row],[Fecha de Contratación]])/365</f>
        <v>4.0849315068493155</v>
      </c>
      <c r="S1242" s="1">
        <f>Sueldos[[#This Row],[Sueldo total]]/30</f>
        <v>896.92200000000003</v>
      </c>
      <c r="T1242" s="1">
        <f>Sueldos[[#This Row],[Salario diario]]*20*Sueldos[[#This Row],[dias del año]]</f>
        <v>73277.298739726044</v>
      </c>
      <c r="U1242" s="1">
        <f>Sueldos[[#This Row],[3 meses de sueldo]]+Sueldos[[#This Row],[20 dias por año]]</f>
        <v>154000.27873972605</v>
      </c>
    </row>
    <row r="1243" spans="1:21" x14ac:dyDescent="0.3">
      <c r="A1243" t="s">
        <v>1957</v>
      </c>
      <c r="B1243" t="s">
        <v>883</v>
      </c>
      <c r="C1243" t="s">
        <v>112</v>
      </c>
      <c r="D1243" s="10">
        <v>40744</v>
      </c>
      <c r="E1243" t="s">
        <v>15</v>
      </c>
      <c r="F1243">
        <v>3</v>
      </c>
      <c r="G1243" s="1">
        <v>26650</v>
      </c>
      <c r="H1243" s="1">
        <v>2665</v>
      </c>
      <c r="I1243" s="1">
        <v>2665</v>
      </c>
      <c r="J1243" s="1">
        <v>533</v>
      </c>
      <c r="K1243" s="1">
        <v>10393.5</v>
      </c>
      <c r="L1243" s="1">
        <v>8261.5</v>
      </c>
      <c r="M1243" s="1">
        <f>SUM(Sueldos[[#This Row],[Salario Base]:[Bono General]])</f>
        <v>51168</v>
      </c>
      <c r="N1243" s="1">
        <f>SUMPRODUCT(Sueldos[[#This Row],[Salario Base]:[Bono General]]*Porcentajes[])</f>
        <v>1982.7600000000002</v>
      </c>
      <c r="O1243" s="1">
        <f>Sueldos[[#This Row],[Aumento Mexicano]]*2</f>
        <v>3965.5200000000004</v>
      </c>
      <c r="P1243" s="1">
        <f>IF(Sueldos[[#This Row],[Calificación]]&gt;=4,Sueldos[[#This Row],[Aumento Mexicano]]*2,0)</f>
        <v>0</v>
      </c>
      <c r="Q1243" s="1">
        <f>Sueldos[[#This Row],[Sueldo total]]*3</f>
        <v>153504</v>
      </c>
      <c r="R1243" s="9">
        <f>(43102-Sueldos[[#This Row],[Fecha de Contratación]])/365</f>
        <v>6.4602739726027396</v>
      </c>
      <c r="S1243" s="1">
        <f>Sueldos[[#This Row],[Sueldo total]]/30</f>
        <v>1705.6</v>
      </c>
      <c r="T1243" s="1">
        <f>Sueldos[[#This Row],[Salario diario]]*20*Sueldos[[#This Row],[dias del año]]</f>
        <v>220372.86575342464</v>
      </c>
      <c r="U1243" s="1">
        <f>Sueldos[[#This Row],[3 meses de sueldo]]+Sueldos[[#This Row],[20 dias por año]]</f>
        <v>373876.86575342464</v>
      </c>
    </row>
    <row r="1244" spans="1:21" x14ac:dyDescent="0.3">
      <c r="A1244" t="s">
        <v>1958</v>
      </c>
      <c r="B1244" t="s">
        <v>926</v>
      </c>
      <c r="C1244" t="s">
        <v>213</v>
      </c>
      <c r="D1244" s="10">
        <v>41261</v>
      </c>
      <c r="E1244" t="s">
        <v>18</v>
      </c>
      <c r="F1244">
        <v>2</v>
      </c>
      <c r="G1244" s="1">
        <v>7518.6</v>
      </c>
      <c r="H1244" s="1">
        <v>676.67399999999998</v>
      </c>
      <c r="I1244" s="1">
        <v>451.11599999999999</v>
      </c>
      <c r="J1244" s="1">
        <v>75.186000000000007</v>
      </c>
      <c r="K1244" s="1">
        <v>3007.4400000000005</v>
      </c>
      <c r="L1244" s="1">
        <v>2180.3939999999998</v>
      </c>
      <c r="M1244" s="1">
        <f>SUM(Sueldos[[#This Row],[Salario Base]:[Bono General]])</f>
        <v>13909.410000000002</v>
      </c>
      <c r="N1244" s="1">
        <f>SUMPRODUCT(Sueldos[[#This Row],[Salario Base]:[Bono General]]*Porcentajes[])</f>
        <v>530.81316000000004</v>
      </c>
      <c r="O1244" s="1">
        <f>Sueldos[[#This Row],[Aumento Mexicano]]*2</f>
        <v>1061.6263200000001</v>
      </c>
      <c r="P1244" s="1">
        <f>IF(Sueldos[[#This Row],[Calificación]]&gt;=4,Sueldos[[#This Row],[Aumento Mexicano]]*2,0)</f>
        <v>0</v>
      </c>
      <c r="Q1244" s="1">
        <f>Sueldos[[#This Row],[Sueldo total]]*3</f>
        <v>41728.230000000003</v>
      </c>
      <c r="R1244" s="9">
        <f>(43102-Sueldos[[#This Row],[Fecha de Contratación]])/365</f>
        <v>5.043835616438356</v>
      </c>
      <c r="S1244" s="1">
        <f>Sueldos[[#This Row],[Sueldo total]]/30</f>
        <v>463.64700000000005</v>
      </c>
      <c r="T1244" s="1">
        <f>Sueldos[[#This Row],[Salario diario]]*20*Sueldos[[#This Row],[dias del año]]</f>
        <v>46771.185041095894</v>
      </c>
      <c r="U1244" s="1">
        <f>Sueldos[[#This Row],[3 meses de sueldo]]+Sueldos[[#This Row],[20 dias por año]]</f>
        <v>88499.415041095897</v>
      </c>
    </row>
    <row r="1245" spans="1:21" x14ac:dyDescent="0.3">
      <c r="A1245" t="s">
        <v>1959</v>
      </c>
      <c r="B1245" t="s">
        <v>909</v>
      </c>
      <c r="C1245" t="s">
        <v>92</v>
      </c>
      <c r="D1245" s="10">
        <v>42035</v>
      </c>
      <c r="E1245" t="s">
        <v>27</v>
      </c>
      <c r="F1245">
        <v>5</v>
      </c>
      <c r="G1245" s="1">
        <v>19183.75</v>
      </c>
      <c r="H1245" s="1">
        <v>959.1875</v>
      </c>
      <c r="I1245" s="1">
        <v>575.51249999999993</v>
      </c>
      <c r="J1245" s="1">
        <v>1918.375</v>
      </c>
      <c r="K1245" s="1">
        <v>7673.5</v>
      </c>
      <c r="L1245" s="1">
        <v>7673.5</v>
      </c>
      <c r="M1245" s="1">
        <f>SUM(Sueldos[[#This Row],[Salario Base]:[Bono General]])</f>
        <v>37983.824999999997</v>
      </c>
      <c r="N1245" s="1">
        <f>SUMPRODUCT(Sueldos[[#This Row],[Salario Base]:[Bono General]]*Porcentajes[])</f>
        <v>1519.3530000000001</v>
      </c>
      <c r="O1245" s="1">
        <f>Sueldos[[#This Row],[Aumento Mexicano]]*2</f>
        <v>3038.7060000000001</v>
      </c>
      <c r="P1245" s="1">
        <f>IF(Sueldos[[#This Row],[Calificación]]&gt;=4,Sueldos[[#This Row],[Aumento Mexicano]]*2,0)</f>
        <v>3038.7060000000001</v>
      </c>
      <c r="Q1245" s="1">
        <f>Sueldos[[#This Row],[Sueldo total]]*3</f>
        <v>113951.47499999999</v>
      </c>
      <c r="R1245" s="9">
        <f>(43102-Sueldos[[#This Row],[Fecha de Contratación]])/365</f>
        <v>2.9232876712328766</v>
      </c>
      <c r="S1245" s="1">
        <f>Sueldos[[#This Row],[Sueldo total]]/30</f>
        <v>1266.1274999999998</v>
      </c>
      <c r="T1245" s="1">
        <f>Sueldos[[#This Row],[Salario diario]]*20*Sueldos[[#This Row],[dias del año]]</f>
        <v>74025.098219178064</v>
      </c>
      <c r="U1245" s="1">
        <f>Sueldos[[#This Row],[3 meses de sueldo]]+Sueldos[[#This Row],[20 dias por año]]</f>
        <v>187976.57321917807</v>
      </c>
    </row>
    <row r="1246" spans="1:21" x14ac:dyDescent="0.3">
      <c r="A1246" t="s">
        <v>1960</v>
      </c>
      <c r="B1246" t="s">
        <v>898</v>
      </c>
      <c r="C1246" t="s">
        <v>117</v>
      </c>
      <c r="D1246" s="10">
        <v>41277</v>
      </c>
      <c r="E1246" t="s">
        <v>15</v>
      </c>
      <c r="F1246">
        <v>2</v>
      </c>
      <c r="G1246" s="1">
        <v>22354.2</v>
      </c>
      <c r="H1246" s="1">
        <v>1564.7940000000001</v>
      </c>
      <c r="I1246" s="1">
        <v>1564.7940000000001</v>
      </c>
      <c r="J1246" s="1">
        <v>1117.71</v>
      </c>
      <c r="K1246" s="1">
        <v>7376.8860000000004</v>
      </c>
      <c r="L1246" s="1">
        <v>8047.5119999999997</v>
      </c>
      <c r="M1246" s="1">
        <f>SUM(Sueldos[[#This Row],[Salario Base]:[Bono General]])</f>
        <v>42025.896000000008</v>
      </c>
      <c r="N1246" s="1">
        <f>SUMPRODUCT(Sueldos[[#This Row],[Salario Base]:[Bono General]]*Porcentajes[])</f>
        <v>1667.6233200000001</v>
      </c>
      <c r="O1246" s="1">
        <f>Sueldos[[#This Row],[Aumento Mexicano]]*2</f>
        <v>3335.2466400000003</v>
      </c>
      <c r="P1246" s="1">
        <f>IF(Sueldos[[#This Row],[Calificación]]&gt;=4,Sueldos[[#This Row],[Aumento Mexicano]]*2,0)</f>
        <v>0</v>
      </c>
      <c r="Q1246" s="1">
        <f>Sueldos[[#This Row],[Sueldo total]]*3</f>
        <v>126077.68800000002</v>
      </c>
      <c r="R1246" s="9">
        <f>(43102-Sueldos[[#This Row],[Fecha de Contratación]])/365</f>
        <v>5</v>
      </c>
      <c r="S1246" s="1">
        <f>Sueldos[[#This Row],[Sueldo total]]/30</f>
        <v>1400.8632000000002</v>
      </c>
      <c r="T1246" s="1">
        <f>Sueldos[[#This Row],[Salario diario]]*20*Sueldos[[#This Row],[dias del año]]</f>
        <v>140086.32</v>
      </c>
      <c r="U1246" s="1">
        <f>Sueldos[[#This Row],[3 meses de sueldo]]+Sueldos[[#This Row],[20 dias por año]]</f>
        <v>266164.00800000003</v>
      </c>
    </row>
    <row r="1247" spans="1:21" x14ac:dyDescent="0.3">
      <c r="A1247" t="s">
        <v>1961</v>
      </c>
      <c r="B1247" t="s">
        <v>883</v>
      </c>
      <c r="C1247" t="s">
        <v>170</v>
      </c>
      <c r="D1247" s="10">
        <v>40991</v>
      </c>
      <c r="E1247" t="s">
        <v>50</v>
      </c>
      <c r="F1247">
        <v>3</v>
      </c>
      <c r="G1247" s="1">
        <v>45982</v>
      </c>
      <c r="H1247" s="1">
        <v>3678.56</v>
      </c>
      <c r="I1247" s="1">
        <v>5058.0200000000004</v>
      </c>
      <c r="J1247" s="1">
        <v>3218.7400000000002</v>
      </c>
      <c r="K1247" s="1">
        <v>13334.779999999999</v>
      </c>
      <c r="L1247" s="1">
        <v>12874.960000000001</v>
      </c>
      <c r="M1247" s="1">
        <f>SUM(Sueldos[[#This Row],[Salario Base]:[Bono General]])</f>
        <v>84147.060000000012</v>
      </c>
      <c r="N1247" s="1">
        <f>SUMPRODUCT(Sueldos[[#This Row],[Salario Base]:[Bono General]]*Porcentajes[])</f>
        <v>3264.7220000000002</v>
      </c>
      <c r="O1247" s="1">
        <f>Sueldos[[#This Row],[Aumento Mexicano]]*2</f>
        <v>6529.4440000000004</v>
      </c>
      <c r="P1247" s="1">
        <f>IF(Sueldos[[#This Row],[Calificación]]&gt;=4,Sueldos[[#This Row],[Aumento Mexicano]]*2,0)</f>
        <v>0</v>
      </c>
      <c r="Q1247" s="1">
        <f>Sueldos[[#This Row],[Sueldo total]]*3</f>
        <v>252441.18000000005</v>
      </c>
      <c r="R1247" s="9">
        <f>(43102-Sueldos[[#This Row],[Fecha de Contratación]])/365</f>
        <v>5.7835616438356166</v>
      </c>
      <c r="S1247" s="1">
        <f>Sueldos[[#This Row],[Sueldo total]]/30</f>
        <v>2804.9020000000005</v>
      </c>
      <c r="T1247" s="1">
        <f>Sueldos[[#This Row],[Salario diario]]*20*Sueldos[[#This Row],[dias del año]]</f>
        <v>324446.4724383562</v>
      </c>
      <c r="U1247" s="1">
        <f>Sueldos[[#This Row],[3 meses de sueldo]]+Sueldos[[#This Row],[20 dias por año]]</f>
        <v>576887.65243835631</v>
      </c>
    </row>
    <row r="1248" spans="1:21" x14ac:dyDescent="0.3">
      <c r="A1248" t="s">
        <v>1962</v>
      </c>
      <c r="B1248" t="s">
        <v>880</v>
      </c>
      <c r="C1248" t="s">
        <v>14</v>
      </c>
      <c r="D1248" s="10">
        <v>41599</v>
      </c>
      <c r="E1248" t="s">
        <v>27</v>
      </c>
      <c r="F1248">
        <v>2</v>
      </c>
      <c r="G1248" s="1">
        <v>19703.7</v>
      </c>
      <c r="H1248" s="1">
        <v>1379.2590000000002</v>
      </c>
      <c r="I1248" s="1">
        <v>2955.5549999999998</v>
      </c>
      <c r="J1248" s="1">
        <v>788.14800000000002</v>
      </c>
      <c r="K1248" s="1">
        <v>6502.2210000000005</v>
      </c>
      <c r="L1248" s="1">
        <v>7290.3690000000006</v>
      </c>
      <c r="M1248" s="1">
        <f>SUM(Sueldos[[#This Row],[Salario Base]:[Bono General]])</f>
        <v>38619.252000000008</v>
      </c>
      <c r="N1248" s="1">
        <f>SUMPRODUCT(Sueldos[[#This Row],[Salario Base]:[Bono General]]*Porcentajes[])</f>
        <v>1536.8886000000002</v>
      </c>
      <c r="O1248" s="1">
        <f>Sueldos[[#This Row],[Aumento Mexicano]]*2</f>
        <v>3073.7772000000004</v>
      </c>
      <c r="P1248" s="1">
        <f>IF(Sueldos[[#This Row],[Calificación]]&gt;=4,Sueldos[[#This Row],[Aumento Mexicano]]*2,0)</f>
        <v>0</v>
      </c>
      <c r="Q1248" s="1">
        <f>Sueldos[[#This Row],[Sueldo total]]*3</f>
        <v>115857.75600000002</v>
      </c>
      <c r="R1248" s="9">
        <f>(43102-Sueldos[[#This Row],[Fecha de Contratación]])/365</f>
        <v>4.117808219178082</v>
      </c>
      <c r="S1248" s="1">
        <f>Sueldos[[#This Row],[Sueldo total]]/30</f>
        <v>1287.3084000000003</v>
      </c>
      <c r="T1248" s="1">
        <f>Sueldos[[#This Row],[Salario diario]]*20*Sueldos[[#This Row],[dias del año]]</f>
        <v>106017.78220273975</v>
      </c>
      <c r="U1248" s="1">
        <f>Sueldos[[#This Row],[3 meses de sueldo]]+Sueldos[[#This Row],[20 dias por año]]</f>
        <v>221875.53820273979</v>
      </c>
    </row>
    <row r="1249" spans="1:21" x14ac:dyDescent="0.3">
      <c r="A1249" t="s">
        <v>1963</v>
      </c>
      <c r="B1249" t="s">
        <v>898</v>
      </c>
      <c r="C1249" t="s">
        <v>144</v>
      </c>
      <c r="D1249" s="10">
        <v>41237</v>
      </c>
      <c r="E1249" t="s">
        <v>18</v>
      </c>
      <c r="F1249">
        <v>3</v>
      </c>
      <c r="G1249" s="1">
        <v>14668</v>
      </c>
      <c r="H1249" s="1">
        <v>1173.44</v>
      </c>
      <c r="I1249" s="1">
        <v>146.68</v>
      </c>
      <c r="J1249" s="1">
        <v>1173.44</v>
      </c>
      <c r="K1249" s="1">
        <v>4107.04</v>
      </c>
      <c r="L1249" s="1">
        <v>4253.7199999999993</v>
      </c>
      <c r="M1249" s="1">
        <f>SUM(Sueldos[[#This Row],[Salario Base]:[Bono General]])</f>
        <v>25522.32</v>
      </c>
      <c r="N1249" s="1">
        <f>SUMPRODUCT(Sueldos[[#This Row],[Salario Base]:[Bono General]]*Porcentajes[])</f>
        <v>995.95719999999994</v>
      </c>
      <c r="O1249" s="1">
        <f>Sueldos[[#This Row],[Aumento Mexicano]]*2</f>
        <v>1991.9143999999999</v>
      </c>
      <c r="P1249" s="1">
        <f>IF(Sueldos[[#This Row],[Calificación]]&gt;=4,Sueldos[[#This Row],[Aumento Mexicano]]*2,0)</f>
        <v>0</v>
      </c>
      <c r="Q1249" s="1">
        <f>Sueldos[[#This Row],[Sueldo total]]*3</f>
        <v>76566.959999999992</v>
      </c>
      <c r="R1249" s="9">
        <f>(43102-Sueldos[[#This Row],[Fecha de Contratación]])/365</f>
        <v>5.1095890410958908</v>
      </c>
      <c r="S1249" s="1">
        <f>Sueldos[[#This Row],[Sueldo total]]/30</f>
        <v>850.74400000000003</v>
      </c>
      <c r="T1249" s="1">
        <f>Sueldos[[#This Row],[Salario diario]]*20*Sueldos[[#This Row],[dias del año]]</f>
        <v>86939.044383561661</v>
      </c>
      <c r="U1249" s="1">
        <f>Sueldos[[#This Row],[3 meses de sueldo]]+Sueldos[[#This Row],[20 dias por año]]</f>
        <v>163506.00438356167</v>
      </c>
    </row>
    <row r="1250" spans="1:21" x14ac:dyDescent="0.3">
      <c r="A1250" t="s">
        <v>1964</v>
      </c>
      <c r="B1250" t="s">
        <v>880</v>
      </c>
      <c r="C1250" t="s">
        <v>396</v>
      </c>
      <c r="D1250" s="10">
        <v>40629</v>
      </c>
      <c r="E1250" t="s">
        <v>50</v>
      </c>
      <c r="F1250">
        <v>3</v>
      </c>
      <c r="G1250" s="1">
        <v>44856</v>
      </c>
      <c r="H1250" s="1">
        <v>3139.92</v>
      </c>
      <c r="I1250" s="1">
        <v>6279.84</v>
      </c>
      <c r="J1250" s="1">
        <v>4485.6000000000004</v>
      </c>
      <c r="K1250" s="1">
        <v>14802.480000000001</v>
      </c>
      <c r="L1250" s="1">
        <v>16148.16</v>
      </c>
      <c r="M1250" s="1">
        <f>SUM(Sueldos[[#This Row],[Salario Base]:[Bono General]])</f>
        <v>89712</v>
      </c>
      <c r="N1250" s="1">
        <f>SUMPRODUCT(Sueldos[[#This Row],[Salario Base]:[Bono General]]*Porcentajes[])</f>
        <v>3583.9944</v>
      </c>
      <c r="O1250" s="1">
        <f>Sueldos[[#This Row],[Aumento Mexicano]]*2</f>
        <v>7167.9888000000001</v>
      </c>
      <c r="P1250" s="1">
        <f>IF(Sueldos[[#This Row],[Calificación]]&gt;=4,Sueldos[[#This Row],[Aumento Mexicano]]*2,0)</f>
        <v>0</v>
      </c>
      <c r="Q1250" s="1">
        <f>Sueldos[[#This Row],[Sueldo total]]*3</f>
        <v>269136</v>
      </c>
      <c r="R1250" s="9">
        <f>(43102-Sueldos[[#This Row],[Fecha de Contratación]])/365</f>
        <v>6.7753424657534245</v>
      </c>
      <c r="S1250" s="1">
        <f>Sueldos[[#This Row],[Sueldo total]]/30</f>
        <v>2990.4</v>
      </c>
      <c r="T1250" s="1">
        <f>Sueldos[[#This Row],[Salario diario]]*20*Sueldos[[#This Row],[dias del año]]</f>
        <v>405219.68219178083</v>
      </c>
      <c r="U1250" s="1">
        <f>Sueldos[[#This Row],[3 meses de sueldo]]+Sueldos[[#This Row],[20 dias por año]]</f>
        <v>674355.68219178077</v>
      </c>
    </row>
    <row r="1251" spans="1:21" x14ac:dyDescent="0.3">
      <c r="A1251" t="s">
        <v>1965</v>
      </c>
      <c r="B1251" t="s">
        <v>883</v>
      </c>
      <c r="C1251" t="s">
        <v>63</v>
      </c>
      <c r="D1251" s="10">
        <v>43017</v>
      </c>
      <c r="E1251" t="s">
        <v>50</v>
      </c>
      <c r="F1251">
        <v>4</v>
      </c>
      <c r="G1251" s="1">
        <v>38666.100000000006</v>
      </c>
      <c r="H1251" s="1">
        <v>3479.9490000000005</v>
      </c>
      <c r="I1251" s="1">
        <v>5026.5930000000008</v>
      </c>
      <c r="J1251" s="1">
        <v>3093.2880000000005</v>
      </c>
      <c r="K1251" s="1">
        <v>11986.491000000002</v>
      </c>
      <c r="L1251" s="1">
        <v>14693.118000000002</v>
      </c>
      <c r="M1251" s="1">
        <f>SUM(Sueldos[[#This Row],[Salario Base]:[Bono General]])</f>
        <v>76945.539000000019</v>
      </c>
      <c r="N1251" s="1">
        <f>SUMPRODUCT(Sueldos[[#This Row],[Salario Base]:[Bono General]]*Porcentajes[])</f>
        <v>3112.6210500000007</v>
      </c>
      <c r="O1251" s="1">
        <f>Sueldos[[#This Row],[Aumento Mexicano]]*2</f>
        <v>6225.2421000000013</v>
      </c>
      <c r="P1251" s="1">
        <f>IF(Sueldos[[#This Row],[Calificación]]&gt;=4,Sueldos[[#This Row],[Aumento Mexicano]]*2,0)</f>
        <v>6225.2421000000013</v>
      </c>
      <c r="Q1251" s="1">
        <f>Sueldos[[#This Row],[Sueldo total]]*3</f>
        <v>230836.61700000006</v>
      </c>
      <c r="R1251" s="9">
        <f>(43102-Sueldos[[#This Row],[Fecha de Contratación]])/365</f>
        <v>0.23287671232876711</v>
      </c>
      <c r="S1251" s="1">
        <f>Sueldos[[#This Row],[Sueldo total]]/30</f>
        <v>2564.8513000000007</v>
      </c>
      <c r="T1251" s="1">
        <f>Sueldos[[#This Row],[Salario diario]]*20*Sueldos[[#This Row],[dias del año]]</f>
        <v>11945.88276712329</v>
      </c>
      <c r="U1251" s="1">
        <f>Sueldos[[#This Row],[3 meses de sueldo]]+Sueldos[[#This Row],[20 dias por año]]</f>
        <v>242782.49976712334</v>
      </c>
    </row>
    <row r="1252" spans="1:21" x14ac:dyDescent="0.3">
      <c r="A1252" t="s">
        <v>1966</v>
      </c>
      <c r="B1252" t="s">
        <v>883</v>
      </c>
      <c r="C1252" t="s">
        <v>482</v>
      </c>
      <c r="D1252" s="10">
        <v>42248</v>
      </c>
      <c r="E1252" t="s">
        <v>50</v>
      </c>
      <c r="F1252">
        <v>5</v>
      </c>
      <c r="G1252" s="1">
        <v>46426.25</v>
      </c>
      <c r="H1252" s="1">
        <v>3249.8375000000001</v>
      </c>
      <c r="I1252" s="1">
        <v>4642.625</v>
      </c>
      <c r="J1252" s="1">
        <v>2321.3125</v>
      </c>
      <c r="K1252" s="1">
        <v>11606.5625</v>
      </c>
      <c r="L1252" s="1">
        <v>15784.925000000001</v>
      </c>
      <c r="M1252" s="1">
        <f>SUM(Sueldos[[#This Row],[Salario Base]:[Bono General]])</f>
        <v>84031.512499999997</v>
      </c>
      <c r="N1252" s="1">
        <f>SUMPRODUCT(Sueldos[[#This Row],[Salario Base]:[Bono General]]*Porcentajes[])</f>
        <v>3342.69</v>
      </c>
      <c r="O1252" s="1">
        <f>Sueldos[[#This Row],[Aumento Mexicano]]*2</f>
        <v>6685.38</v>
      </c>
      <c r="P1252" s="1">
        <f>IF(Sueldos[[#This Row],[Calificación]]&gt;=4,Sueldos[[#This Row],[Aumento Mexicano]]*2,0)</f>
        <v>6685.38</v>
      </c>
      <c r="Q1252" s="1">
        <f>Sueldos[[#This Row],[Sueldo total]]*3</f>
        <v>252094.53749999998</v>
      </c>
      <c r="R1252" s="9">
        <f>(43102-Sueldos[[#This Row],[Fecha de Contratación]])/365</f>
        <v>2.3397260273972602</v>
      </c>
      <c r="S1252" s="1">
        <f>Sueldos[[#This Row],[Sueldo total]]/30</f>
        <v>2801.0504166666665</v>
      </c>
      <c r="T1252" s="1">
        <f>Sueldos[[#This Row],[Salario diario]]*20*Sueldos[[#This Row],[dias del año]]</f>
        <v>131073.81127853881</v>
      </c>
      <c r="U1252" s="1">
        <f>Sueldos[[#This Row],[3 meses de sueldo]]+Sueldos[[#This Row],[20 dias por año]]</f>
        <v>383168.34877853876</v>
      </c>
    </row>
    <row r="1253" spans="1:21" x14ac:dyDescent="0.3">
      <c r="A1253" t="s">
        <v>1967</v>
      </c>
      <c r="B1253" t="s">
        <v>926</v>
      </c>
      <c r="C1253" t="s">
        <v>157</v>
      </c>
      <c r="D1253" s="10">
        <v>41519</v>
      </c>
      <c r="E1253" t="s">
        <v>18</v>
      </c>
      <c r="F1253">
        <v>4</v>
      </c>
      <c r="G1253" s="1">
        <v>13366.1</v>
      </c>
      <c r="H1253" s="1">
        <v>668.30500000000006</v>
      </c>
      <c r="I1253" s="1">
        <v>1069.288</v>
      </c>
      <c r="J1253" s="1">
        <v>935.62700000000007</v>
      </c>
      <c r="K1253" s="1">
        <v>4678.1350000000002</v>
      </c>
      <c r="L1253" s="1">
        <v>5212.7790000000005</v>
      </c>
      <c r="M1253" s="1">
        <f>SUM(Sueldos[[#This Row],[Salario Base]:[Bono General]])</f>
        <v>25930.234000000004</v>
      </c>
      <c r="N1253" s="1">
        <f>SUMPRODUCT(Sueldos[[#This Row],[Salario Base]:[Bono General]]*Porcentajes[])</f>
        <v>1035.8727500000002</v>
      </c>
      <c r="O1253" s="1">
        <f>Sueldos[[#This Row],[Aumento Mexicano]]*2</f>
        <v>2071.7455000000004</v>
      </c>
      <c r="P1253" s="1">
        <f>IF(Sueldos[[#This Row],[Calificación]]&gt;=4,Sueldos[[#This Row],[Aumento Mexicano]]*2,0)</f>
        <v>2071.7455000000004</v>
      </c>
      <c r="Q1253" s="1">
        <f>Sueldos[[#This Row],[Sueldo total]]*3</f>
        <v>77790.702000000019</v>
      </c>
      <c r="R1253" s="9">
        <f>(43102-Sueldos[[#This Row],[Fecha de Contratación]])/365</f>
        <v>4.3369863013698629</v>
      </c>
      <c r="S1253" s="1">
        <f>Sueldos[[#This Row],[Sueldo total]]/30</f>
        <v>864.34113333333346</v>
      </c>
      <c r="T1253" s="1">
        <f>Sueldos[[#This Row],[Salario diario]]*20*Sueldos[[#This Row],[dias del año]]</f>
        <v>74972.713099543398</v>
      </c>
      <c r="U1253" s="1">
        <f>Sueldos[[#This Row],[3 meses de sueldo]]+Sueldos[[#This Row],[20 dias por año]]</f>
        <v>152763.4150995434</v>
      </c>
    </row>
    <row r="1254" spans="1:21" x14ac:dyDescent="0.3">
      <c r="A1254" t="s">
        <v>1968</v>
      </c>
      <c r="B1254" t="s">
        <v>880</v>
      </c>
      <c r="C1254" t="s">
        <v>100</v>
      </c>
      <c r="D1254" s="10">
        <v>42854</v>
      </c>
      <c r="E1254" t="s">
        <v>15</v>
      </c>
      <c r="F1254">
        <v>2</v>
      </c>
      <c r="G1254" s="1">
        <v>26540.100000000002</v>
      </c>
      <c r="H1254" s="1">
        <v>2654.01</v>
      </c>
      <c r="I1254" s="1">
        <v>2388.6089999999999</v>
      </c>
      <c r="J1254" s="1">
        <v>3981.0150000000003</v>
      </c>
      <c r="K1254" s="1">
        <v>10085.238000000001</v>
      </c>
      <c r="L1254" s="1">
        <v>7165.8270000000011</v>
      </c>
      <c r="M1254" s="1">
        <f>SUM(Sueldos[[#This Row],[Salario Base]:[Bono General]])</f>
        <v>52814.799000000014</v>
      </c>
      <c r="N1254" s="1">
        <f>SUMPRODUCT(Sueldos[[#This Row],[Salario Base]:[Bono General]]*Porcentajes[])</f>
        <v>2054.2037400000004</v>
      </c>
      <c r="O1254" s="1">
        <f>Sueldos[[#This Row],[Aumento Mexicano]]*2</f>
        <v>4108.4074800000008</v>
      </c>
      <c r="P1254" s="1">
        <f>IF(Sueldos[[#This Row],[Calificación]]&gt;=4,Sueldos[[#This Row],[Aumento Mexicano]]*2,0)</f>
        <v>0</v>
      </c>
      <c r="Q1254" s="1">
        <f>Sueldos[[#This Row],[Sueldo total]]*3</f>
        <v>158444.39700000006</v>
      </c>
      <c r="R1254" s="9">
        <f>(43102-Sueldos[[#This Row],[Fecha de Contratación]])/365</f>
        <v>0.67945205479452053</v>
      </c>
      <c r="S1254" s="1">
        <f>Sueldos[[#This Row],[Sueldo total]]/30</f>
        <v>1760.4933000000005</v>
      </c>
      <c r="T1254" s="1">
        <f>Sueldos[[#This Row],[Salario diario]]*20*Sueldos[[#This Row],[dias del año]]</f>
        <v>23923.415802739732</v>
      </c>
      <c r="U1254" s="1">
        <f>Sueldos[[#This Row],[3 meses de sueldo]]+Sueldos[[#This Row],[20 dias por año]]</f>
        <v>182367.81280273979</v>
      </c>
    </row>
    <row r="1255" spans="1:21" x14ac:dyDescent="0.3">
      <c r="A1255" t="s">
        <v>1969</v>
      </c>
      <c r="B1255" t="s">
        <v>898</v>
      </c>
      <c r="C1255" t="s">
        <v>140</v>
      </c>
      <c r="D1255" s="10">
        <v>41073</v>
      </c>
      <c r="E1255" t="s">
        <v>18</v>
      </c>
      <c r="F1255">
        <v>4</v>
      </c>
      <c r="G1255" s="1">
        <v>11885.500000000002</v>
      </c>
      <c r="H1255" s="1">
        <v>1188.5500000000002</v>
      </c>
      <c r="I1255" s="1">
        <v>1188.5500000000002</v>
      </c>
      <c r="J1255" s="1">
        <v>356.56500000000005</v>
      </c>
      <c r="K1255" s="1">
        <v>4754.2000000000007</v>
      </c>
      <c r="L1255" s="1">
        <v>3209.0850000000005</v>
      </c>
      <c r="M1255" s="1">
        <f>SUM(Sueldos[[#This Row],[Salario Base]:[Bono General]])</f>
        <v>22582.450000000004</v>
      </c>
      <c r="N1255" s="1">
        <f>SUMPRODUCT(Sueldos[[#This Row],[Salario Base]:[Bono General]]*Porcentajes[])</f>
        <v>860.51020000000017</v>
      </c>
      <c r="O1255" s="1">
        <f>Sueldos[[#This Row],[Aumento Mexicano]]*2</f>
        <v>1721.0204000000003</v>
      </c>
      <c r="P1255" s="1">
        <f>IF(Sueldos[[#This Row],[Calificación]]&gt;=4,Sueldos[[#This Row],[Aumento Mexicano]]*2,0)</f>
        <v>1721.0204000000003</v>
      </c>
      <c r="Q1255" s="1">
        <f>Sueldos[[#This Row],[Sueldo total]]*3</f>
        <v>67747.350000000006</v>
      </c>
      <c r="R1255" s="9">
        <f>(43102-Sueldos[[#This Row],[Fecha de Contratación]])/365</f>
        <v>5.558904109589041</v>
      </c>
      <c r="S1255" s="1">
        <f>Sueldos[[#This Row],[Sueldo total]]/30</f>
        <v>752.74833333333345</v>
      </c>
      <c r="T1255" s="1">
        <f>Sueldos[[#This Row],[Salario diario]]*20*Sueldos[[#This Row],[dias del año]]</f>
        <v>83689.116073059369</v>
      </c>
      <c r="U1255" s="1">
        <f>Sueldos[[#This Row],[3 meses de sueldo]]+Sueldos[[#This Row],[20 dias por año]]</f>
        <v>151436.46607305936</v>
      </c>
    </row>
    <row r="1256" spans="1:21" x14ac:dyDescent="0.3">
      <c r="A1256" t="s">
        <v>1970</v>
      </c>
      <c r="B1256" t="s">
        <v>883</v>
      </c>
      <c r="C1256" t="s">
        <v>221</v>
      </c>
      <c r="D1256" s="10">
        <v>40580</v>
      </c>
      <c r="E1256" t="s">
        <v>15</v>
      </c>
      <c r="F1256">
        <v>3</v>
      </c>
      <c r="G1256" s="1">
        <v>29551</v>
      </c>
      <c r="H1256" s="1">
        <v>2068.5700000000002</v>
      </c>
      <c r="I1256" s="1">
        <v>2659.5899999999997</v>
      </c>
      <c r="J1256" s="1">
        <v>3250.61</v>
      </c>
      <c r="K1256" s="1">
        <v>8274.2800000000007</v>
      </c>
      <c r="L1256" s="1">
        <v>10342.849999999999</v>
      </c>
      <c r="M1256" s="1">
        <f>SUM(Sueldos[[#This Row],[Salario Base]:[Bono General]])</f>
        <v>56146.899999999994</v>
      </c>
      <c r="N1256" s="1">
        <f>SUMPRODUCT(Sueldos[[#This Row],[Salario Base]:[Bono General]]*Porcentajes[])</f>
        <v>2251.7862</v>
      </c>
      <c r="O1256" s="1">
        <f>Sueldos[[#This Row],[Aumento Mexicano]]*2</f>
        <v>4503.5724</v>
      </c>
      <c r="P1256" s="1">
        <f>IF(Sueldos[[#This Row],[Calificación]]&gt;=4,Sueldos[[#This Row],[Aumento Mexicano]]*2,0)</f>
        <v>0</v>
      </c>
      <c r="Q1256" s="1">
        <f>Sueldos[[#This Row],[Sueldo total]]*3</f>
        <v>168440.69999999998</v>
      </c>
      <c r="R1256" s="9">
        <f>(43102-Sueldos[[#This Row],[Fecha de Contratación]])/365</f>
        <v>6.9095890410958907</v>
      </c>
      <c r="S1256" s="1">
        <f>Sueldos[[#This Row],[Sueldo total]]/30</f>
        <v>1871.563333333333</v>
      </c>
      <c r="T1256" s="1">
        <f>Sueldos[[#This Row],[Salario diario]]*20*Sueldos[[#This Row],[dias del año]]</f>
        <v>258634.66995433788</v>
      </c>
      <c r="U1256" s="1">
        <f>Sueldos[[#This Row],[3 meses de sueldo]]+Sueldos[[#This Row],[20 dias por año]]</f>
        <v>427075.36995433783</v>
      </c>
    </row>
    <row r="1257" spans="1:21" x14ac:dyDescent="0.3">
      <c r="A1257" t="s">
        <v>1212</v>
      </c>
      <c r="B1257" t="s">
        <v>898</v>
      </c>
      <c r="C1257" t="s">
        <v>114</v>
      </c>
      <c r="D1257" s="10">
        <v>42470</v>
      </c>
      <c r="E1257" t="s">
        <v>27</v>
      </c>
      <c r="F1257">
        <v>3</v>
      </c>
      <c r="G1257" s="1">
        <v>21619</v>
      </c>
      <c r="H1257" s="1">
        <v>1297.1399999999999</v>
      </c>
      <c r="I1257" s="1">
        <v>3242.85</v>
      </c>
      <c r="J1257" s="1">
        <v>2378.09</v>
      </c>
      <c r="K1257" s="1">
        <v>5620.9400000000005</v>
      </c>
      <c r="L1257" s="1">
        <v>7134.27</v>
      </c>
      <c r="M1257" s="1">
        <f>SUM(Sueldos[[#This Row],[Salario Base]:[Bono General]])</f>
        <v>41292.289999999994</v>
      </c>
      <c r="N1257" s="1">
        <f>SUMPRODUCT(Sueldos[[#This Row],[Salario Base]:[Bono General]]*Porcentajes[])</f>
        <v>1643.0440000000001</v>
      </c>
      <c r="O1257" s="1">
        <f>Sueldos[[#This Row],[Aumento Mexicano]]*2</f>
        <v>3286.0880000000002</v>
      </c>
      <c r="P1257" s="1">
        <f>IF(Sueldos[[#This Row],[Calificación]]&gt;=4,Sueldos[[#This Row],[Aumento Mexicano]]*2,0)</f>
        <v>0</v>
      </c>
      <c r="Q1257" s="1">
        <f>Sueldos[[#This Row],[Sueldo total]]*3</f>
        <v>123876.86999999998</v>
      </c>
      <c r="R1257" s="9">
        <f>(43102-Sueldos[[#This Row],[Fecha de Contratación]])/365</f>
        <v>1.7315068493150685</v>
      </c>
      <c r="S1257" s="1">
        <f>Sueldos[[#This Row],[Sueldo total]]/30</f>
        <v>1376.4096666666665</v>
      </c>
      <c r="T1257" s="1">
        <f>Sueldos[[#This Row],[Salario diario]]*20*Sueldos[[#This Row],[dias del año]]</f>
        <v>47665.255305936065</v>
      </c>
      <c r="U1257" s="1">
        <f>Sueldos[[#This Row],[3 meses de sueldo]]+Sueldos[[#This Row],[20 dias por año]]</f>
        <v>171542.12530593603</v>
      </c>
    </row>
    <row r="1258" spans="1:21" x14ac:dyDescent="0.3">
      <c r="A1258" t="s">
        <v>1971</v>
      </c>
      <c r="B1258" t="s">
        <v>909</v>
      </c>
      <c r="C1258" t="s">
        <v>38</v>
      </c>
      <c r="D1258" s="10">
        <v>41273</v>
      </c>
      <c r="E1258" t="s">
        <v>115</v>
      </c>
      <c r="F1258">
        <v>3</v>
      </c>
      <c r="G1258" s="1">
        <v>56920</v>
      </c>
      <c r="H1258" s="1">
        <v>2846</v>
      </c>
      <c r="I1258" s="1">
        <v>2276.8000000000002</v>
      </c>
      <c r="J1258" s="1">
        <v>1138.4000000000001</v>
      </c>
      <c r="K1258" s="1">
        <v>15937.600000000002</v>
      </c>
      <c r="L1258" s="1">
        <v>16506.8</v>
      </c>
      <c r="M1258" s="1">
        <f>SUM(Sueldos[[#This Row],[Salario Base]:[Bono General]])</f>
        <v>95625.600000000006</v>
      </c>
      <c r="N1258" s="1">
        <f>SUMPRODUCT(Sueldos[[#This Row],[Salario Base]:[Bono General]]*Porcentajes[])</f>
        <v>3659.9560000000001</v>
      </c>
      <c r="O1258" s="1">
        <f>Sueldos[[#This Row],[Aumento Mexicano]]*2</f>
        <v>7319.9120000000003</v>
      </c>
      <c r="P1258" s="1">
        <f>IF(Sueldos[[#This Row],[Calificación]]&gt;=4,Sueldos[[#This Row],[Aumento Mexicano]]*2,0)</f>
        <v>0</v>
      </c>
      <c r="Q1258" s="1">
        <f>Sueldos[[#This Row],[Sueldo total]]*3</f>
        <v>286876.80000000005</v>
      </c>
      <c r="R1258" s="9">
        <f>(43102-Sueldos[[#This Row],[Fecha de Contratación]])/365</f>
        <v>5.0109589041095894</v>
      </c>
      <c r="S1258" s="1">
        <f>Sueldos[[#This Row],[Sueldo total]]/30</f>
        <v>3187.52</v>
      </c>
      <c r="T1258" s="1">
        <f>Sueldos[[#This Row],[Salario diario]]*20*Sueldos[[#This Row],[dias del año]]</f>
        <v>319450.63452054799</v>
      </c>
      <c r="U1258" s="1">
        <f>Sueldos[[#This Row],[3 meses de sueldo]]+Sueldos[[#This Row],[20 dias por año]]</f>
        <v>606327.43452054798</v>
      </c>
    </row>
    <row r="1259" spans="1:21" x14ac:dyDescent="0.3">
      <c r="A1259" t="s">
        <v>1972</v>
      </c>
      <c r="B1259" t="s">
        <v>883</v>
      </c>
      <c r="C1259" t="s">
        <v>57</v>
      </c>
      <c r="D1259" s="10">
        <v>42570</v>
      </c>
      <c r="E1259" t="s">
        <v>27</v>
      </c>
      <c r="F1259">
        <v>4</v>
      </c>
      <c r="G1259" s="1">
        <v>22991.100000000002</v>
      </c>
      <c r="H1259" s="1">
        <v>1379.4660000000001</v>
      </c>
      <c r="I1259" s="1">
        <v>919.64400000000012</v>
      </c>
      <c r="J1259" s="1">
        <v>2299.11</v>
      </c>
      <c r="K1259" s="1">
        <v>6437.5080000000016</v>
      </c>
      <c r="L1259" s="1">
        <v>7587.063000000001</v>
      </c>
      <c r="M1259" s="1">
        <f>SUM(Sueldos[[#This Row],[Salario Base]:[Bono General]])</f>
        <v>41613.891000000011</v>
      </c>
      <c r="N1259" s="1">
        <f>SUMPRODUCT(Sueldos[[#This Row],[Salario Base]:[Bono General]]*Porcentajes[])</f>
        <v>1648.4618700000003</v>
      </c>
      <c r="O1259" s="1">
        <f>Sueldos[[#This Row],[Aumento Mexicano]]*2</f>
        <v>3296.9237400000006</v>
      </c>
      <c r="P1259" s="1">
        <f>IF(Sueldos[[#This Row],[Calificación]]&gt;=4,Sueldos[[#This Row],[Aumento Mexicano]]*2,0)</f>
        <v>3296.9237400000006</v>
      </c>
      <c r="Q1259" s="1">
        <f>Sueldos[[#This Row],[Sueldo total]]*3</f>
        <v>124841.67300000004</v>
      </c>
      <c r="R1259" s="9">
        <f>(43102-Sueldos[[#This Row],[Fecha de Contratación]])/365</f>
        <v>1.4575342465753425</v>
      </c>
      <c r="S1259" s="1">
        <f>Sueldos[[#This Row],[Sueldo total]]/30</f>
        <v>1387.1297000000004</v>
      </c>
      <c r="T1259" s="1">
        <f>Sueldos[[#This Row],[Salario diario]]*20*Sueldos[[#This Row],[dias del año]]</f>
        <v>40435.78084383563</v>
      </c>
      <c r="U1259" s="1">
        <f>Sueldos[[#This Row],[3 meses de sueldo]]+Sueldos[[#This Row],[20 dias por año]]</f>
        <v>165277.45384383568</v>
      </c>
    </row>
    <row r="1260" spans="1:21" x14ac:dyDescent="0.3">
      <c r="A1260" t="s">
        <v>1973</v>
      </c>
      <c r="B1260" t="s">
        <v>880</v>
      </c>
      <c r="C1260" t="s">
        <v>40</v>
      </c>
      <c r="D1260" s="10">
        <v>42573</v>
      </c>
      <c r="E1260" t="s">
        <v>27</v>
      </c>
      <c r="F1260">
        <v>3</v>
      </c>
      <c r="G1260" s="1">
        <v>18120</v>
      </c>
      <c r="H1260" s="1">
        <v>906</v>
      </c>
      <c r="I1260" s="1">
        <v>543.6</v>
      </c>
      <c r="J1260" s="1">
        <v>1812</v>
      </c>
      <c r="K1260" s="1">
        <v>6160.8</v>
      </c>
      <c r="L1260" s="1">
        <v>6523.2</v>
      </c>
      <c r="M1260" s="1">
        <f>SUM(Sueldos[[#This Row],[Salario Base]:[Bono General]])</f>
        <v>34065.599999999999</v>
      </c>
      <c r="N1260" s="1">
        <f>SUMPRODUCT(Sueldos[[#This Row],[Salario Base]:[Bono General]]*Porcentajes[])</f>
        <v>1351.7520000000002</v>
      </c>
      <c r="O1260" s="1">
        <f>Sueldos[[#This Row],[Aumento Mexicano]]*2</f>
        <v>2703.5040000000004</v>
      </c>
      <c r="P1260" s="1">
        <f>IF(Sueldos[[#This Row],[Calificación]]&gt;=4,Sueldos[[#This Row],[Aumento Mexicano]]*2,0)</f>
        <v>0</v>
      </c>
      <c r="Q1260" s="1">
        <f>Sueldos[[#This Row],[Sueldo total]]*3</f>
        <v>102196.79999999999</v>
      </c>
      <c r="R1260" s="9">
        <f>(43102-Sueldos[[#This Row],[Fecha de Contratación]])/365</f>
        <v>1.4493150684931506</v>
      </c>
      <c r="S1260" s="1">
        <f>Sueldos[[#This Row],[Sueldo total]]/30</f>
        <v>1135.52</v>
      </c>
      <c r="T1260" s="1">
        <f>Sueldos[[#This Row],[Salario diario]]*20*Sueldos[[#This Row],[dias del año]]</f>
        <v>32914.52493150685</v>
      </c>
      <c r="U1260" s="1">
        <f>Sueldos[[#This Row],[3 meses de sueldo]]+Sueldos[[#This Row],[20 dias por año]]</f>
        <v>135111.32493150682</v>
      </c>
    </row>
    <row r="1261" spans="1:21" x14ac:dyDescent="0.3">
      <c r="A1261" t="s">
        <v>1974</v>
      </c>
      <c r="B1261" t="s">
        <v>898</v>
      </c>
      <c r="C1261" t="s">
        <v>92</v>
      </c>
      <c r="D1261" s="10">
        <v>42448</v>
      </c>
      <c r="E1261" t="s">
        <v>15</v>
      </c>
      <c r="F1261">
        <v>4</v>
      </c>
      <c r="G1261" s="1">
        <v>24090.000000000004</v>
      </c>
      <c r="H1261" s="1">
        <v>1445.4</v>
      </c>
      <c r="I1261" s="1">
        <v>2649.9000000000005</v>
      </c>
      <c r="J1261" s="1">
        <v>2168.1000000000004</v>
      </c>
      <c r="K1261" s="1">
        <v>9395.1000000000022</v>
      </c>
      <c r="L1261" s="1">
        <v>9636.0000000000018</v>
      </c>
      <c r="M1261" s="1">
        <f>SUM(Sueldos[[#This Row],[Salario Base]:[Bono General]])</f>
        <v>49384.500000000015</v>
      </c>
      <c r="N1261" s="1">
        <f>SUMPRODUCT(Sueldos[[#This Row],[Salario Base]:[Bono General]]*Porcentajes[])</f>
        <v>1980.1980000000003</v>
      </c>
      <c r="O1261" s="1">
        <f>Sueldos[[#This Row],[Aumento Mexicano]]*2</f>
        <v>3960.3960000000006</v>
      </c>
      <c r="P1261" s="1">
        <f>IF(Sueldos[[#This Row],[Calificación]]&gt;=4,Sueldos[[#This Row],[Aumento Mexicano]]*2,0)</f>
        <v>3960.3960000000006</v>
      </c>
      <c r="Q1261" s="1">
        <f>Sueldos[[#This Row],[Sueldo total]]*3</f>
        <v>148153.50000000006</v>
      </c>
      <c r="R1261" s="9">
        <f>(43102-Sueldos[[#This Row],[Fecha de Contratación]])/365</f>
        <v>1.7917808219178082</v>
      </c>
      <c r="S1261" s="1">
        <f>Sueldos[[#This Row],[Sueldo total]]/30</f>
        <v>1646.1500000000005</v>
      </c>
      <c r="T1261" s="1">
        <f>Sueldos[[#This Row],[Salario diario]]*20*Sueldos[[#This Row],[dias del año]]</f>
        <v>58990.800000000025</v>
      </c>
      <c r="U1261" s="1">
        <f>Sueldos[[#This Row],[3 meses de sueldo]]+Sueldos[[#This Row],[20 dias por año]]</f>
        <v>207144.30000000008</v>
      </c>
    </row>
    <row r="1262" spans="1:21" x14ac:dyDescent="0.3">
      <c r="A1262" t="s">
        <v>1975</v>
      </c>
      <c r="B1262" t="s">
        <v>883</v>
      </c>
      <c r="C1262" t="s">
        <v>67</v>
      </c>
      <c r="D1262" s="10">
        <v>41775</v>
      </c>
      <c r="E1262" t="s">
        <v>18</v>
      </c>
      <c r="F1262">
        <v>4</v>
      </c>
      <c r="G1262" s="1">
        <v>15822.400000000001</v>
      </c>
      <c r="H1262" s="1">
        <v>1265.7920000000001</v>
      </c>
      <c r="I1262" s="1">
        <v>791.12000000000012</v>
      </c>
      <c r="J1262" s="1">
        <v>1107.5680000000002</v>
      </c>
      <c r="K1262" s="1">
        <v>5063.1680000000006</v>
      </c>
      <c r="L1262" s="1">
        <v>6170.7360000000008</v>
      </c>
      <c r="M1262" s="1">
        <f>SUM(Sueldos[[#This Row],[Salario Base]:[Bono General]])</f>
        <v>30220.784000000003</v>
      </c>
      <c r="N1262" s="1">
        <f>SUMPRODUCT(Sueldos[[#This Row],[Salario Base]:[Bono General]]*Porcentajes[])</f>
        <v>1221.4892800000002</v>
      </c>
      <c r="O1262" s="1">
        <f>Sueldos[[#This Row],[Aumento Mexicano]]*2</f>
        <v>2442.9785600000005</v>
      </c>
      <c r="P1262" s="1">
        <f>IF(Sueldos[[#This Row],[Calificación]]&gt;=4,Sueldos[[#This Row],[Aumento Mexicano]]*2,0)</f>
        <v>2442.9785600000005</v>
      </c>
      <c r="Q1262" s="1">
        <f>Sueldos[[#This Row],[Sueldo total]]*3</f>
        <v>90662.352000000014</v>
      </c>
      <c r="R1262" s="9">
        <f>(43102-Sueldos[[#This Row],[Fecha de Contratación]])/365</f>
        <v>3.6356164383561644</v>
      </c>
      <c r="S1262" s="1">
        <f>Sueldos[[#This Row],[Sueldo total]]/30</f>
        <v>1007.3594666666668</v>
      </c>
      <c r="T1262" s="1">
        <f>Sueldos[[#This Row],[Salario diario]]*20*Sueldos[[#This Row],[dias del año]]</f>
        <v>73247.452726940654</v>
      </c>
      <c r="U1262" s="1">
        <f>Sueldos[[#This Row],[3 meses de sueldo]]+Sueldos[[#This Row],[20 dias por año]]</f>
        <v>163909.80472694067</v>
      </c>
    </row>
    <row r="1263" spans="1:21" x14ac:dyDescent="0.3">
      <c r="A1263" t="s">
        <v>1976</v>
      </c>
      <c r="B1263" t="s">
        <v>880</v>
      </c>
      <c r="C1263" t="s">
        <v>29</v>
      </c>
      <c r="D1263" s="10">
        <v>41432</v>
      </c>
      <c r="E1263" t="s">
        <v>18</v>
      </c>
      <c r="F1263">
        <v>2</v>
      </c>
      <c r="G1263" s="1">
        <v>9699.3000000000011</v>
      </c>
      <c r="H1263" s="1">
        <v>872.93700000000001</v>
      </c>
      <c r="I1263" s="1">
        <v>1163.9160000000002</v>
      </c>
      <c r="J1263" s="1">
        <v>387.97200000000004</v>
      </c>
      <c r="K1263" s="1">
        <v>3103.7760000000003</v>
      </c>
      <c r="L1263" s="1">
        <v>3394.7550000000001</v>
      </c>
      <c r="M1263" s="1">
        <f>SUM(Sueldos[[#This Row],[Salario Base]:[Bono General]])</f>
        <v>18622.656000000003</v>
      </c>
      <c r="N1263" s="1">
        <f>SUMPRODUCT(Sueldos[[#This Row],[Salario Base]:[Bono General]]*Porcentajes[])</f>
        <v>740.05659000000014</v>
      </c>
      <c r="O1263" s="1">
        <f>Sueldos[[#This Row],[Aumento Mexicano]]*2</f>
        <v>1480.1131800000003</v>
      </c>
      <c r="P1263" s="1">
        <f>IF(Sueldos[[#This Row],[Calificación]]&gt;=4,Sueldos[[#This Row],[Aumento Mexicano]]*2,0)</f>
        <v>0</v>
      </c>
      <c r="Q1263" s="1">
        <f>Sueldos[[#This Row],[Sueldo total]]*3</f>
        <v>55867.968000000008</v>
      </c>
      <c r="R1263" s="9">
        <f>(43102-Sueldos[[#This Row],[Fecha de Contratación]])/365</f>
        <v>4.5753424657534243</v>
      </c>
      <c r="S1263" s="1">
        <f>Sueldos[[#This Row],[Sueldo total]]/30</f>
        <v>620.75520000000006</v>
      </c>
      <c r="T1263" s="1">
        <f>Sueldos[[#This Row],[Salario diario]]*20*Sueldos[[#This Row],[dias del año]]</f>
        <v>56803.352547945207</v>
      </c>
      <c r="U1263" s="1">
        <f>Sueldos[[#This Row],[3 meses de sueldo]]+Sueldos[[#This Row],[20 dias por año]]</f>
        <v>112671.32054794522</v>
      </c>
    </row>
    <row r="1264" spans="1:21" x14ac:dyDescent="0.3">
      <c r="A1264" t="s">
        <v>1977</v>
      </c>
      <c r="B1264" t="s">
        <v>898</v>
      </c>
      <c r="C1264" t="s">
        <v>353</v>
      </c>
      <c r="D1264" s="10">
        <v>42966</v>
      </c>
      <c r="E1264" t="s">
        <v>27</v>
      </c>
      <c r="F1264">
        <v>2</v>
      </c>
      <c r="G1264" s="1">
        <v>12733.2</v>
      </c>
      <c r="H1264" s="1">
        <v>636.66000000000008</v>
      </c>
      <c r="I1264" s="1">
        <v>1909.98</v>
      </c>
      <c r="J1264" s="1">
        <v>254.66400000000002</v>
      </c>
      <c r="K1264" s="1">
        <v>3437.9640000000004</v>
      </c>
      <c r="L1264" s="1">
        <v>3437.9640000000004</v>
      </c>
      <c r="M1264" s="1">
        <f>SUM(Sueldos[[#This Row],[Salario Base]:[Bono General]])</f>
        <v>22410.432000000001</v>
      </c>
      <c r="N1264" s="1">
        <f>SUMPRODUCT(Sueldos[[#This Row],[Salario Base]:[Bono General]]*Porcentajes[])</f>
        <v>853.12440000000015</v>
      </c>
      <c r="O1264" s="1">
        <f>Sueldos[[#This Row],[Aumento Mexicano]]*2</f>
        <v>1706.2488000000003</v>
      </c>
      <c r="P1264" s="1">
        <f>IF(Sueldos[[#This Row],[Calificación]]&gt;=4,Sueldos[[#This Row],[Aumento Mexicano]]*2,0)</f>
        <v>0</v>
      </c>
      <c r="Q1264" s="1">
        <f>Sueldos[[#This Row],[Sueldo total]]*3</f>
        <v>67231.296000000002</v>
      </c>
      <c r="R1264" s="9">
        <f>(43102-Sueldos[[#This Row],[Fecha de Contratación]])/365</f>
        <v>0.37260273972602742</v>
      </c>
      <c r="S1264" s="1">
        <f>Sueldos[[#This Row],[Sueldo total]]/30</f>
        <v>747.01440000000002</v>
      </c>
      <c r="T1264" s="1">
        <f>Sueldos[[#This Row],[Salario diario]]*20*Sueldos[[#This Row],[dias del año]]</f>
        <v>5566.7922410958909</v>
      </c>
      <c r="U1264" s="1">
        <f>Sueldos[[#This Row],[3 meses de sueldo]]+Sueldos[[#This Row],[20 dias por año]]</f>
        <v>72798.088241095887</v>
      </c>
    </row>
    <row r="1265" spans="1:21" x14ac:dyDescent="0.3">
      <c r="A1265" t="s">
        <v>1978</v>
      </c>
      <c r="B1265" t="s">
        <v>898</v>
      </c>
      <c r="C1265" t="s">
        <v>177</v>
      </c>
      <c r="D1265" s="10">
        <v>40995</v>
      </c>
      <c r="E1265" t="s">
        <v>18</v>
      </c>
      <c r="F1265">
        <v>3</v>
      </c>
      <c r="G1265" s="1">
        <v>8234</v>
      </c>
      <c r="H1265" s="1">
        <v>823.40000000000009</v>
      </c>
      <c r="I1265" s="1">
        <v>905.74</v>
      </c>
      <c r="J1265" s="1">
        <v>658.72</v>
      </c>
      <c r="K1265" s="1">
        <v>3211.26</v>
      </c>
      <c r="L1265" s="1">
        <v>3211.26</v>
      </c>
      <c r="M1265" s="1">
        <f>SUM(Sueldos[[#This Row],[Salario Base]:[Bono General]])</f>
        <v>17044.379999999997</v>
      </c>
      <c r="N1265" s="1">
        <f>SUMPRODUCT(Sueldos[[#This Row],[Salario Base]:[Bono General]]*Porcentajes[])</f>
        <v>686.71559999999999</v>
      </c>
      <c r="O1265" s="1">
        <f>Sueldos[[#This Row],[Aumento Mexicano]]*2</f>
        <v>1373.4312</v>
      </c>
      <c r="P1265" s="1">
        <f>IF(Sueldos[[#This Row],[Calificación]]&gt;=4,Sueldos[[#This Row],[Aumento Mexicano]]*2,0)</f>
        <v>0</v>
      </c>
      <c r="Q1265" s="1">
        <f>Sueldos[[#This Row],[Sueldo total]]*3</f>
        <v>51133.139999999992</v>
      </c>
      <c r="R1265" s="9">
        <f>(43102-Sueldos[[#This Row],[Fecha de Contratación]])/365</f>
        <v>5.7726027397260271</v>
      </c>
      <c r="S1265" s="1">
        <f>Sueldos[[#This Row],[Sueldo total]]/30</f>
        <v>568.14599999999996</v>
      </c>
      <c r="T1265" s="1">
        <f>Sueldos[[#This Row],[Salario diario]]*20*Sueldos[[#This Row],[dias del año]]</f>
        <v>65593.62312328766</v>
      </c>
      <c r="U1265" s="1">
        <f>Sueldos[[#This Row],[3 meses de sueldo]]+Sueldos[[#This Row],[20 dias por año]]</f>
        <v>116726.76312328764</v>
      </c>
    </row>
    <row r="1266" spans="1:21" x14ac:dyDescent="0.3">
      <c r="A1266" t="s">
        <v>1979</v>
      </c>
      <c r="B1266" t="s">
        <v>883</v>
      </c>
      <c r="C1266" t="s">
        <v>38</v>
      </c>
      <c r="D1266" s="10">
        <v>41991</v>
      </c>
      <c r="E1266" t="s">
        <v>18</v>
      </c>
      <c r="F1266">
        <v>3</v>
      </c>
      <c r="G1266" s="1">
        <v>13678</v>
      </c>
      <c r="H1266" s="1">
        <v>1367.8000000000002</v>
      </c>
      <c r="I1266" s="1">
        <v>820.68</v>
      </c>
      <c r="J1266" s="1">
        <v>1914.92</v>
      </c>
      <c r="K1266" s="1">
        <v>3556.28</v>
      </c>
      <c r="L1266" s="1">
        <v>4103.3999999999996</v>
      </c>
      <c r="M1266" s="1">
        <f>SUM(Sueldos[[#This Row],[Salario Base]:[Bono General]])</f>
        <v>25441.08</v>
      </c>
      <c r="N1266" s="1">
        <f>SUMPRODUCT(Sueldos[[#This Row],[Salario Base]:[Bono General]]*Porcentajes[])</f>
        <v>1014.9076</v>
      </c>
      <c r="O1266" s="1">
        <f>Sueldos[[#This Row],[Aumento Mexicano]]*2</f>
        <v>2029.8152</v>
      </c>
      <c r="P1266" s="1">
        <f>IF(Sueldos[[#This Row],[Calificación]]&gt;=4,Sueldos[[#This Row],[Aumento Mexicano]]*2,0)</f>
        <v>0</v>
      </c>
      <c r="Q1266" s="1">
        <f>Sueldos[[#This Row],[Sueldo total]]*3</f>
        <v>76323.240000000005</v>
      </c>
      <c r="R1266" s="9">
        <f>(43102-Sueldos[[#This Row],[Fecha de Contratación]])/365</f>
        <v>3.043835616438356</v>
      </c>
      <c r="S1266" s="1">
        <f>Sueldos[[#This Row],[Sueldo total]]/30</f>
        <v>848.03600000000006</v>
      </c>
      <c r="T1266" s="1">
        <f>Sueldos[[#This Row],[Salario diario]]*20*Sueldos[[#This Row],[dias del año]]</f>
        <v>51625.643616438356</v>
      </c>
      <c r="U1266" s="1">
        <f>Sueldos[[#This Row],[3 meses de sueldo]]+Sueldos[[#This Row],[20 dias por año]]</f>
        <v>127948.88361643837</v>
      </c>
    </row>
    <row r="1267" spans="1:21" x14ac:dyDescent="0.3">
      <c r="A1267" t="s">
        <v>1980</v>
      </c>
      <c r="B1267" t="s">
        <v>883</v>
      </c>
      <c r="C1267" t="s">
        <v>323</v>
      </c>
      <c r="D1267" s="10">
        <v>42950</v>
      </c>
      <c r="E1267" t="s">
        <v>18</v>
      </c>
      <c r="F1267">
        <v>2</v>
      </c>
      <c r="G1267" s="1">
        <v>9577.8000000000011</v>
      </c>
      <c r="H1267" s="1">
        <v>478.8900000000001</v>
      </c>
      <c r="I1267" s="1">
        <v>574.66800000000001</v>
      </c>
      <c r="J1267" s="1">
        <v>766.22400000000016</v>
      </c>
      <c r="K1267" s="1">
        <v>3256.4520000000007</v>
      </c>
      <c r="L1267" s="1">
        <v>2394.4500000000003</v>
      </c>
      <c r="M1267" s="1">
        <f>SUM(Sueldos[[#This Row],[Salario Base]:[Bono General]])</f>
        <v>17048.484</v>
      </c>
      <c r="N1267" s="1">
        <f>SUMPRODUCT(Sueldos[[#This Row],[Salario Base]:[Bono General]]*Porcentajes[])</f>
        <v>642.67038000000002</v>
      </c>
      <c r="O1267" s="1">
        <f>Sueldos[[#This Row],[Aumento Mexicano]]*2</f>
        <v>1285.34076</v>
      </c>
      <c r="P1267" s="1">
        <f>IF(Sueldos[[#This Row],[Calificación]]&gt;=4,Sueldos[[#This Row],[Aumento Mexicano]]*2,0)</f>
        <v>0</v>
      </c>
      <c r="Q1267" s="1">
        <f>Sueldos[[#This Row],[Sueldo total]]*3</f>
        <v>51145.452000000005</v>
      </c>
      <c r="R1267" s="9">
        <f>(43102-Sueldos[[#This Row],[Fecha de Contratación]])/365</f>
        <v>0.41643835616438357</v>
      </c>
      <c r="S1267" s="1">
        <f>Sueldos[[#This Row],[Sueldo total]]/30</f>
        <v>568.28280000000007</v>
      </c>
      <c r="T1267" s="1">
        <f>Sueldos[[#This Row],[Salario diario]]*20*Sueldos[[#This Row],[dias del año]]</f>
        <v>4733.0951013698632</v>
      </c>
      <c r="U1267" s="1">
        <f>Sueldos[[#This Row],[3 meses de sueldo]]+Sueldos[[#This Row],[20 dias por año]]</f>
        <v>55878.54710136987</v>
      </c>
    </row>
    <row r="1268" spans="1:21" x14ac:dyDescent="0.3">
      <c r="A1268" t="s">
        <v>1981</v>
      </c>
      <c r="B1268" t="s">
        <v>883</v>
      </c>
      <c r="C1268" t="s">
        <v>396</v>
      </c>
      <c r="D1268" s="10">
        <v>42622</v>
      </c>
      <c r="E1268" t="s">
        <v>18</v>
      </c>
      <c r="F1268">
        <v>3</v>
      </c>
      <c r="G1268" s="1">
        <v>11867</v>
      </c>
      <c r="H1268" s="1">
        <v>593.35</v>
      </c>
      <c r="I1268" s="1">
        <v>118.67</v>
      </c>
      <c r="J1268" s="1">
        <v>1661.38</v>
      </c>
      <c r="K1268" s="1">
        <v>2966.75</v>
      </c>
      <c r="L1268" s="1">
        <v>3560.1</v>
      </c>
      <c r="M1268" s="1">
        <f>SUM(Sueldos[[#This Row],[Salario Base]:[Bono General]])</f>
        <v>20767.25</v>
      </c>
      <c r="N1268" s="1">
        <f>SUMPRODUCT(Sueldos[[#This Row],[Salario Base]:[Bono General]]*Porcentajes[])</f>
        <v>817.63630000000001</v>
      </c>
      <c r="O1268" s="1">
        <f>Sueldos[[#This Row],[Aumento Mexicano]]*2</f>
        <v>1635.2726</v>
      </c>
      <c r="P1268" s="1">
        <f>IF(Sueldos[[#This Row],[Calificación]]&gt;=4,Sueldos[[#This Row],[Aumento Mexicano]]*2,0)</f>
        <v>0</v>
      </c>
      <c r="Q1268" s="1">
        <f>Sueldos[[#This Row],[Sueldo total]]*3</f>
        <v>62301.75</v>
      </c>
      <c r="R1268" s="9">
        <f>(43102-Sueldos[[#This Row],[Fecha de Contratación]])/365</f>
        <v>1.3150684931506849</v>
      </c>
      <c r="S1268" s="1">
        <f>Sueldos[[#This Row],[Sueldo total]]/30</f>
        <v>692.24166666666667</v>
      </c>
      <c r="T1268" s="1">
        <f>Sueldos[[#This Row],[Salario diario]]*20*Sueldos[[#This Row],[dias del año]]</f>
        <v>18206.904109589042</v>
      </c>
      <c r="U1268" s="1">
        <f>Sueldos[[#This Row],[3 meses de sueldo]]+Sueldos[[#This Row],[20 dias por año]]</f>
        <v>80508.654109589042</v>
      </c>
    </row>
    <row r="1269" spans="1:21" x14ac:dyDescent="0.3">
      <c r="A1269" t="s">
        <v>1982</v>
      </c>
      <c r="B1269" t="s">
        <v>883</v>
      </c>
      <c r="C1269" t="s">
        <v>193</v>
      </c>
      <c r="D1269" s="10">
        <v>42015</v>
      </c>
      <c r="E1269" t="s">
        <v>50</v>
      </c>
      <c r="F1269">
        <v>2</v>
      </c>
      <c r="G1269" s="1">
        <v>37026</v>
      </c>
      <c r="H1269" s="1">
        <v>1851.3000000000002</v>
      </c>
      <c r="I1269" s="1">
        <v>2221.56</v>
      </c>
      <c r="J1269" s="1">
        <v>2591.8200000000002</v>
      </c>
      <c r="K1269" s="1">
        <v>9626.76</v>
      </c>
      <c r="L1269" s="1">
        <v>10367.280000000001</v>
      </c>
      <c r="M1269" s="1">
        <f>SUM(Sueldos[[#This Row],[Salario Base]:[Bono General]])</f>
        <v>63684.72</v>
      </c>
      <c r="N1269" s="1">
        <f>SUMPRODUCT(Sueldos[[#This Row],[Salario Base]:[Bono General]]*Porcentajes[])</f>
        <v>2454.8238000000001</v>
      </c>
      <c r="O1269" s="1">
        <f>Sueldos[[#This Row],[Aumento Mexicano]]*2</f>
        <v>4909.6476000000002</v>
      </c>
      <c r="P1269" s="1">
        <f>IF(Sueldos[[#This Row],[Calificación]]&gt;=4,Sueldos[[#This Row],[Aumento Mexicano]]*2,0)</f>
        <v>0</v>
      </c>
      <c r="Q1269" s="1">
        <f>Sueldos[[#This Row],[Sueldo total]]*3</f>
        <v>191054.16</v>
      </c>
      <c r="R1269" s="9">
        <f>(43102-Sueldos[[#This Row],[Fecha de Contratación]])/365</f>
        <v>2.978082191780822</v>
      </c>
      <c r="S1269" s="1">
        <f>Sueldos[[#This Row],[Sueldo total]]/30</f>
        <v>2122.8240000000001</v>
      </c>
      <c r="T1269" s="1">
        <f>Sueldos[[#This Row],[Salario diario]]*20*Sueldos[[#This Row],[dias del año]]</f>
        <v>126438.88701369864</v>
      </c>
      <c r="U1269" s="1">
        <f>Sueldos[[#This Row],[3 meses de sueldo]]+Sueldos[[#This Row],[20 dias por año]]</f>
        <v>317493.04701369861</v>
      </c>
    </row>
    <row r="1270" spans="1:21" x14ac:dyDescent="0.3">
      <c r="A1270" t="s">
        <v>1983</v>
      </c>
      <c r="B1270" t="s">
        <v>883</v>
      </c>
      <c r="C1270" t="s">
        <v>144</v>
      </c>
      <c r="D1270" s="10">
        <v>42349</v>
      </c>
      <c r="E1270" t="s">
        <v>27</v>
      </c>
      <c r="F1270">
        <v>2</v>
      </c>
      <c r="G1270" s="1">
        <v>17579.7</v>
      </c>
      <c r="H1270" s="1">
        <v>878.98500000000013</v>
      </c>
      <c r="I1270" s="1">
        <v>703.18799999999999</v>
      </c>
      <c r="J1270" s="1">
        <v>175.797</v>
      </c>
      <c r="K1270" s="1">
        <v>5273.91</v>
      </c>
      <c r="L1270" s="1">
        <v>5801.3010000000004</v>
      </c>
      <c r="M1270" s="1">
        <f>SUM(Sueldos[[#This Row],[Salario Base]:[Bono General]])</f>
        <v>30412.880999999998</v>
      </c>
      <c r="N1270" s="1">
        <f>SUMPRODUCT(Sueldos[[#This Row],[Salario Base]:[Bono General]]*Porcentajes[])</f>
        <v>1181.3558400000002</v>
      </c>
      <c r="O1270" s="1">
        <f>Sueldos[[#This Row],[Aumento Mexicano]]*2</f>
        <v>2362.7116800000003</v>
      </c>
      <c r="P1270" s="1">
        <f>IF(Sueldos[[#This Row],[Calificación]]&gt;=4,Sueldos[[#This Row],[Aumento Mexicano]]*2,0)</f>
        <v>0</v>
      </c>
      <c r="Q1270" s="1">
        <f>Sueldos[[#This Row],[Sueldo total]]*3</f>
        <v>91238.642999999996</v>
      </c>
      <c r="R1270" s="9">
        <f>(43102-Sueldos[[#This Row],[Fecha de Contratación]])/365</f>
        <v>2.0630136986301371</v>
      </c>
      <c r="S1270" s="1">
        <f>Sueldos[[#This Row],[Sueldo total]]/30</f>
        <v>1013.7626999999999</v>
      </c>
      <c r="T1270" s="1">
        <f>Sueldos[[#This Row],[Salario diario]]*20*Sueldos[[#This Row],[dias del año]]</f>
        <v>41828.126745205474</v>
      </c>
      <c r="U1270" s="1">
        <f>Sueldos[[#This Row],[3 meses de sueldo]]+Sueldos[[#This Row],[20 dias por año]]</f>
        <v>133066.76974520547</v>
      </c>
    </row>
    <row r="1271" spans="1:21" x14ac:dyDescent="0.3">
      <c r="A1271" t="s">
        <v>1984</v>
      </c>
      <c r="B1271" t="s">
        <v>898</v>
      </c>
      <c r="C1271" t="s">
        <v>20</v>
      </c>
      <c r="D1271" s="10">
        <v>41359</v>
      </c>
      <c r="E1271" t="s">
        <v>18</v>
      </c>
      <c r="F1271">
        <v>4</v>
      </c>
      <c r="G1271" s="1">
        <v>16152.400000000001</v>
      </c>
      <c r="H1271" s="1">
        <v>969.14400000000001</v>
      </c>
      <c r="I1271" s="1">
        <v>969.14400000000001</v>
      </c>
      <c r="J1271" s="1">
        <v>1130.6680000000001</v>
      </c>
      <c r="K1271" s="1">
        <v>5168.7680000000009</v>
      </c>
      <c r="L1271" s="1">
        <v>5653.34</v>
      </c>
      <c r="M1271" s="1">
        <f>SUM(Sueldos[[#This Row],[Salario Base]:[Bono General]])</f>
        <v>30043.464000000004</v>
      </c>
      <c r="N1271" s="1">
        <f>SUMPRODUCT(Sueldos[[#This Row],[Salario Base]:[Bono General]]*Porcentajes[])</f>
        <v>1188.81664</v>
      </c>
      <c r="O1271" s="1">
        <f>Sueldos[[#This Row],[Aumento Mexicano]]*2</f>
        <v>2377.63328</v>
      </c>
      <c r="P1271" s="1">
        <f>IF(Sueldos[[#This Row],[Calificación]]&gt;=4,Sueldos[[#This Row],[Aumento Mexicano]]*2,0)</f>
        <v>2377.63328</v>
      </c>
      <c r="Q1271" s="1">
        <f>Sueldos[[#This Row],[Sueldo total]]*3</f>
        <v>90130.392000000007</v>
      </c>
      <c r="R1271" s="9">
        <f>(43102-Sueldos[[#This Row],[Fecha de Contratación]])/365</f>
        <v>4.7753424657534245</v>
      </c>
      <c r="S1271" s="1">
        <f>Sueldos[[#This Row],[Sueldo total]]/30</f>
        <v>1001.4488000000001</v>
      </c>
      <c r="T1271" s="1">
        <f>Sueldos[[#This Row],[Salario diario]]*20*Sueldos[[#This Row],[dias del año]]</f>
        <v>95645.219638356168</v>
      </c>
      <c r="U1271" s="1">
        <f>Sueldos[[#This Row],[3 meses de sueldo]]+Sueldos[[#This Row],[20 dias por año]]</f>
        <v>185775.61163835617</v>
      </c>
    </row>
    <row r="1272" spans="1:21" x14ac:dyDescent="0.3">
      <c r="A1272" t="s">
        <v>1985</v>
      </c>
      <c r="B1272" t="s">
        <v>880</v>
      </c>
      <c r="C1272" t="s">
        <v>81</v>
      </c>
      <c r="D1272" s="10">
        <v>42277</v>
      </c>
      <c r="E1272" t="s">
        <v>18</v>
      </c>
      <c r="F1272">
        <v>2</v>
      </c>
      <c r="G1272" s="1">
        <v>7636.5</v>
      </c>
      <c r="H1272" s="1">
        <v>763.65000000000009</v>
      </c>
      <c r="I1272" s="1">
        <v>305.45999999999998</v>
      </c>
      <c r="J1272" s="1">
        <v>458.19</v>
      </c>
      <c r="K1272" s="1">
        <v>2596.4100000000003</v>
      </c>
      <c r="L1272" s="1">
        <v>3054.6000000000004</v>
      </c>
      <c r="M1272" s="1">
        <f>SUM(Sueldos[[#This Row],[Salario Base]:[Bono General]])</f>
        <v>14814.81</v>
      </c>
      <c r="N1272" s="1">
        <f>SUMPRODUCT(Sueldos[[#This Row],[Salario Base]:[Bono General]]*Porcentajes[])</f>
        <v>601.75620000000004</v>
      </c>
      <c r="O1272" s="1">
        <f>Sueldos[[#This Row],[Aumento Mexicano]]*2</f>
        <v>1203.5124000000001</v>
      </c>
      <c r="P1272" s="1">
        <f>IF(Sueldos[[#This Row],[Calificación]]&gt;=4,Sueldos[[#This Row],[Aumento Mexicano]]*2,0)</f>
        <v>0</v>
      </c>
      <c r="Q1272" s="1">
        <f>Sueldos[[#This Row],[Sueldo total]]*3</f>
        <v>44444.43</v>
      </c>
      <c r="R1272" s="9">
        <f>(43102-Sueldos[[#This Row],[Fecha de Contratación]])/365</f>
        <v>2.2602739726027399</v>
      </c>
      <c r="S1272" s="1">
        <f>Sueldos[[#This Row],[Sueldo total]]/30</f>
        <v>493.827</v>
      </c>
      <c r="T1272" s="1">
        <f>Sueldos[[#This Row],[Salario diario]]*20*Sueldos[[#This Row],[dias del año]]</f>
        <v>22323.686301369868</v>
      </c>
      <c r="U1272" s="1">
        <f>Sueldos[[#This Row],[3 meses de sueldo]]+Sueldos[[#This Row],[20 dias por año]]</f>
        <v>66768.116301369868</v>
      </c>
    </row>
    <row r="1273" spans="1:21" x14ac:dyDescent="0.3">
      <c r="A1273" t="s">
        <v>1986</v>
      </c>
      <c r="B1273" t="s">
        <v>898</v>
      </c>
      <c r="C1273" t="s">
        <v>290</v>
      </c>
      <c r="D1273" s="10">
        <v>41170</v>
      </c>
      <c r="E1273" t="s">
        <v>50</v>
      </c>
      <c r="F1273">
        <v>3</v>
      </c>
      <c r="G1273" s="1">
        <v>34898</v>
      </c>
      <c r="H1273" s="1">
        <v>3140.8199999999997</v>
      </c>
      <c r="I1273" s="1">
        <v>2093.88</v>
      </c>
      <c r="J1273" s="1">
        <v>1395.92</v>
      </c>
      <c r="K1273" s="1">
        <v>12912.26</v>
      </c>
      <c r="L1273" s="1">
        <v>10120.42</v>
      </c>
      <c r="M1273" s="1">
        <f>SUM(Sueldos[[#This Row],[Salario Base]:[Bono General]])</f>
        <v>64561.299999999996</v>
      </c>
      <c r="N1273" s="1">
        <f>SUMPRODUCT(Sueldos[[#This Row],[Salario Base]:[Bono General]]*Porcentajes[])</f>
        <v>2484.7376000000004</v>
      </c>
      <c r="O1273" s="1">
        <f>Sueldos[[#This Row],[Aumento Mexicano]]*2</f>
        <v>4969.4752000000008</v>
      </c>
      <c r="P1273" s="1">
        <f>IF(Sueldos[[#This Row],[Calificación]]&gt;=4,Sueldos[[#This Row],[Aumento Mexicano]]*2,0)</f>
        <v>0</v>
      </c>
      <c r="Q1273" s="1">
        <f>Sueldos[[#This Row],[Sueldo total]]*3</f>
        <v>193683.9</v>
      </c>
      <c r="R1273" s="9">
        <f>(43102-Sueldos[[#This Row],[Fecha de Contratación]])/365</f>
        <v>5.2931506849315069</v>
      </c>
      <c r="S1273" s="1">
        <f>Sueldos[[#This Row],[Sueldo total]]/30</f>
        <v>2152.0433333333331</v>
      </c>
      <c r="T1273" s="1">
        <f>Sueldos[[#This Row],[Salario diario]]*20*Sueldos[[#This Row],[dias del año]]</f>
        <v>227821.79287671231</v>
      </c>
      <c r="U1273" s="1">
        <f>Sueldos[[#This Row],[3 meses de sueldo]]+Sueldos[[#This Row],[20 dias por año]]</f>
        <v>421505.6928767123</v>
      </c>
    </row>
    <row r="1274" spans="1:21" x14ac:dyDescent="0.3">
      <c r="A1274" t="s">
        <v>1987</v>
      </c>
      <c r="B1274" t="s">
        <v>898</v>
      </c>
      <c r="C1274" t="s">
        <v>75</v>
      </c>
      <c r="D1274" s="10">
        <v>42056</v>
      </c>
      <c r="E1274" t="s">
        <v>18</v>
      </c>
      <c r="F1274">
        <v>3</v>
      </c>
      <c r="G1274" s="1">
        <v>10862</v>
      </c>
      <c r="H1274" s="1">
        <v>651.72</v>
      </c>
      <c r="I1274" s="1">
        <v>868.96</v>
      </c>
      <c r="J1274" s="1">
        <v>760.34</v>
      </c>
      <c r="K1274" s="1">
        <v>4127.5600000000004</v>
      </c>
      <c r="L1274" s="1">
        <v>3258.6</v>
      </c>
      <c r="M1274" s="1">
        <f>SUM(Sueldos[[#This Row],[Salario Base]:[Bono General]])</f>
        <v>20529.18</v>
      </c>
      <c r="N1274" s="1">
        <f>SUMPRODUCT(Sueldos[[#This Row],[Salario Base]:[Bono General]]*Porcentajes[])</f>
        <v>789.66740000000004</v>
      </c>
      <c r="O1274" s="1">
        <f>Sueldos[[#This Row],[Aumento Mexicano]]*2</f>
        <v>1579.3348000000001</v>
      </c>
      <c r="P1274" s="1">
        <f>IF(Sueldos[[#This Row],[Calificación]]&gt;=4,Sueldos[[#This Row],[Aumento Mexicano]]*2,0)</f>
        <v>0</v>
      </c>
      <c r="Q1274" s="1">
        <f>Sueldos[[#This Row],[Sueldo total]]*3</f>
        <v>61587.54</v>
      </c>
      <c r="R1274" s="9">
        <f>(43102-Sueldos[[#This Row],[Fecha de Contratación]])/365</f>
        <v>2.8657534246575342</v>
      </c>
      <c r="S1274" s="1">
        <f>Sueldos[[#This Row],[Sueldo total]]/30</f>
        <v>684.30600000000004</v>
      </c>
      <c r="T1274" s="1">
        <f>Sueldos[[#This Row],[Salario diario]]*20*Sueldos[[#This Row],[dias del año]]</f>
        <v>39221.045260273975</v>
      </c>
      <c r="U1274" s="1">
        <f>Sueldos[[#This Row],[3 meses de sueldo]]+Sueldos[[#This Row],[20 dias por año]]</f>
        <v>100808.58526027398</v>
      </c>
    </row>
    <row r="1275" spans="1:21" x14ac:dyDescent="0.3">
      <c r="A1275" t="s">
        <v>1065</v>
      </c>
      <c r="B1275" t="s">
        <v>883</v>
      </c>
      <c r="C1275" t="s">
        <v>22</v>
      </c>
      <c r="D1275" s="10">
        <v>40822</v>
      </c>
      <c r="E1275" t="s">
        <v>18</v>
      </c>
      <c r="F1275">
        <v>3</v>
      </c>
      <c r="G1275" s="1">
        <v>15092</v>
      </c>
      <c r="H1275" s="1">
        <v>1056.44</v>
      </c>
      <c r="I1275" s="1">
        <v>905.52</v>
      </c>
      <c r="J1275" s="1">
        <v>1811.04</v>
      </c>
      <c r="K1275" s="1">
        <v>4225.76</v>
      </c>
      <c r="L1275" s="1">
        <v>5433.12</v>
      </c>
      <c r="M1275" s="1">
        <f>SUM(Sueldos[[#This Row],[Salario Base]:[Bono General]])</f>
        <v>28523.88</v>
      </c>
      <c r="N1275" s="1">
        <f>SUMPRODUCT(Sueldos[[#This Row],[Salario Base]:[Bono General]]*Porcentajes[])</f>
        <v>1150.0103999999999</v>
      </c>
      <c r="O1275" s="1">
        <f>Sueldos[[#This Row],[Aumento Mexicano]]*2</f>
        <v>2300.0207999999998</v>
      </c>
      <c r="P1275" s="1">
        <f>IF(Sueldos[[#This Row],[Calificación]]&gt;=4,Sueldos[[#This Row],[Aumento Mexicano]]*2,0)</f>
        <v>0</v>
      </c>
      <c r="Q1275" s="1">
        <f>Sueldos[[#This Row],[Sueldo total]]*3</f>
        <v>85571.64</v>
      </c>
      <c r="R1275" s="9">
        <f>(43102-Sueldos[[#This Row],[Fecha de Contratación]])/365</f>
        <v>6.2465753424657535</v>
      </c>
      <c r="S1275" s="1">
        <f>Sueldos[[#This Row],[Sueldo total]]/30</f>
        <v>950.79600000000005</v>
      </c>
      <c r="T1275" s="1">
        <f>Sueldos[[#This Row],[Salario diario]]*20*Sueldos[[#This Row],[dias del año]]</f>
        <v>118784.37698630139</v>
      </c>
      <c r="U1275" s="1">
        <f>Sueldos[[#This Row],[3 meses de sueldo]]+Sueldos[[#This Row],[20 dias por año]]</f>
        <v>204356.0169863014</v>
      </c>
    </row>
    <row r="1276" spans="1:21" x14ac:dyDescent="0.3">
      <c r="A1276" t="s">
        <v>1988</v>
      </c>
      <c r="B1276" t="s">
        <v>898</v>
      </c>
      <c r="C1276" t="s">
        <v>190</v>
      </c>
      <c r="D1276" s="10">
        <v>41237</v>
      </c>
      <c r="E1276" t="s">
        <v>27</v>
      </c>
      <c r="F1276">
        <v>3</v>
      </c>
      <c r="G1276" s="1">
        <v>18852</v>
      </c>
      <c r="H1276" s="1">
        <v>1885.2</v>
      </c>
      <c r="I1276" s="1">
        <v>1508.16</v>
      </c>
      <c r="J1276" s="1">
        <v>1508.16</v>
      </c>
      <c r="K1276" s="1">
        <v>6598.2</v>
      </c>
      <c r="L1276" s="1">
        <v>7352.2800000000007</v>
      </c>
      <c r="M1276" s="1">
        <f>SUM(Sueldos[[#This Row],[Salario Base]:[Bono General]])</f>
        <v>37704</v>
      </c>
      <c r="N1276" s="1">
        <f>SUMPRODUCT(Sueldos[[#This Row],[Salario Base]:[Bono General]]*Porcentajes[])</f>
        <v>1527.0120000000002</v>
      </c>
      <c r="O1276" s="1">
        <f>Sueldos[[#This Row],[Aumento Mexicano]]*2</f>
        <v>3054.0240000000003</v>
      </c>
      <c r="P1276" s="1">
        <f>IF(Sueldos[[#This Row],[Calificación]]&gt;=4,Sueldos[[#This Row],[Aumento Mexicano]]*2,0)</f>
        <v>0</v>
      </c>
      <c r="Q1276" s="1">
        <f>Sueldos[[#This Row],[Sueldo total]]*3</f>
        <v>113112</v>
      </c>
      <c r="R1276" s="9">
        <f>(43102-Sueldos[[#This Row],[Fecha de Contratación]])/365</f>
        <v>5.1095890410958908</v>
      </c>
      <c r="S1276" s="1">
        <f>Sueldos[[#This Row],[Sueldo total]]/30</f>
        <v>1256.8</v>
      </c>
      <c r="T1276" s="1">
        <f>Sueldos[[#This Row],[Salario diario]]*20*Sueldos[[#This Row],[dias del año]]</f>
        <v>128434.63013698631</v>
      </c>
      <c r="U1276" s="1">
        <f>Sueldos[[#This Row],[3 meses de sueldo]]+Sueldos[[#This Row],[20 dias por año]]</f>
        <v>241546.63013698632</v>
      </c>
    </row>
    <row r="1277" spans="1:21" x14ac:dyDescent="0.3">
      <c r="A1277" t="s">
        <v>1123</v>
      </c>
      <c r="B1277" t="s">
        <v>926</v>
      </c>
      <c r="C1277" t="s">
        <v>186</v>
      </c>
      <c r="D1277" s="10">
        <v>41335</v>
      </c>
      <c r="E1277" t="s">
        <v>53</v>
      </c>
      <c r="F1277">
        <v>3</v>
      </c>
      <c r="G1277" s="1">
        <v>113487</v>
      </c>
      <c r="H1277" s="1">
        <v>5674.35</v>
      </c>
      <c r="I1277" s="1">
        <v>9078.9600000000009</v>
      </c>
      <c r="J1277" s="1">
        <v>2269.7400000000002</v>
      </c>
      <c r="K1277" s="1">
        <v>35180.97</v>
      </c>
      <c r="L1277" s="1">
        <v>29506.620000000003</v>
      </c>
      <c r="M1277" s="1">
        <f>SUM(Sueldos[[#This Row],[Salario Base]:[Bono General]])</f>
        <v>195197.64</v>
      </c>
      <c r="N1277" s="1">
        <f>SUMPRODUCT(Sueldos[[#This Row],[Salario Base]:[Bono General]]*Porcentajes[])</f>
        <v>7342.6089000000011</v>
      </c>
      <c r="O1277" s="1">
        <f>Sueldos[[#This Row],[Aumento Mexicano]]*2</f>
        <v>14685.217800000002</v>
      </c>
      <c r="P1277" s="1">
        <f>IF(Sueldos[[#This Row],[Calificación]]&gt;=4,Sueldos[[#This Row],[Aumento Mexicano]]*2,0)</f>
        <v>0</v>
      </c>
      <c r="Q1277" s="1">
        <f>Sueldos[[#This Row],[Sueldo total]]*3</f>
        <v>585592.92000000004</v>
      </c>
      <c r="R1277" s="9">
        <f>(43102-Sueldos[[#This Row],[Fecha de Contratación]])/365</f>
        <v>4.8410958904109593</v>
      </c>
      <c r="S1277" s="1">
        <f>Sueldos[[#This Row],[Sueldo total]]/30</f>
        <v>6506.5880000000006</v>
      </c>
      <c r="T1277" s="1">
        <f>Sueldos[[#This Row],[Salario diario]]*20*Sueldos[[#This Row],[dias del año]]</f>
        <v>629980.32854794536</v>
      </c>
      <c r="U1277" s="1">
        <f>Sueldos[[#This Row],[3 meses de sueldo]]+Sueldos[[#This Row],[20 dias por año]]</f>
        <v>1215573.2485479454</v>
      </c>
    </row>
    <row r="1278" spans="1:21" x14ac:dyDescent="0.3">
      <c r="A1278" t="s">
        <v>1989</v>
      </c>
      <c r="B1278" t="s">
        <v>880</v>
      </c>
      <c r="C1278" t="s">
        <v>285</v>
      </c>
      <c r="D1278" s="10">
        <v>42603</v>
      </c>
      <c r="E1278" t="s">
        <v>18</v>
      </c>
      <c r="F1278">
        <v>3</v>
      </c>
      <c r="G1278" s="1">
        <v>14938</v>
      </c>
      <c r="H1278" s="1">
        <v>896.28</v>
      </c>
      <c r="I1278" s="1">
        <v>1344.4199999999998</v>
      </c>
      <c r="J1278" s="1">
        <v>1643.18</v>
      </c>
      <c r="K1278" s="1">
        <v>5825.8200000000006</v>
      </c>
      <c r="L1278" s="1">
        <v>3883.88</v>
      </c>
      <c r="M1278" s="1">
        <f>SUM(Sueldos[[#This Row],[Salario Base]:[Bono General]])</f>
        <v>28531.58</v>
      </c>
      <c r="N1278" s="1">
        <f>SUMPRODUCT(Sueldos[[#This Row],[Salario Base]:[Bono General]]*Porcentajes[])</f>
        <v>1084.4987999999998</v>
      </c>
      <c r="O1278" s="1">
        <f>Sueldos[[#This Row],[Aumento Mexicano]]*2</f>
        <v>2168.9975999999997</v>
      </c>
      <c r="P1278" s="1">
        <f>IF(Sueldos[[#This Row],[Calificación]]&gt;=4,Sueldos[[#This Row],[Aumento Mexicano]]*2,0)</f>
        <v>0</v>
      </c>
      <c r="Q1278" s="1">
        <f>Sueldos[[#This Row],[Sueldo total]]*3</f>
        <v>85594.74</v>
      </c>
      <c r="R1278" s="9">
        <f>(43102-Sueldos[[#This Row],[Fecha de Contratación]])/365</f>
        <v>1.3671232876712329</v>
      </c>
      <c r="S1278" s="1">
        <f>Sueldos[[#This Row],[Sueldo total]]/30</f>
        <v>951.05266666666671</v>
      </c>
      <c r="T1278" s="1">
        <f>Sueldos[[#This Row],[Salario diario]]*20*Sueldos[[#This Row],[dias del año]]</f>
        <v>26004.124968036529</v>
      </c>
      <c r="U1278" s="1">
        <f>Sueldos[[#This Row],[3 meses de sueldo]]+Sueldos[[#This Row],[20 dias por año]]</f>
        <v>111598.86496803653</v>
      </c>
    </row>
    <row r="1279" spans="1:21" x14ac:dyDescent="0.3">
      <c r="A1279" t="s">
        <v>1990</v>
      </c>
      <c r="B1279" t="s">
        <v>940</v>
      </c>
      <c r="C1279" t="s">
        <v>86</v>
      </c>
      <c r="D1279" s="10">
        <v>42310</v>
      </c>
      <c r="E1279" t="s">
        <v>27</v>
      </c>
      <c r="F1279">
        <v>3</v>
      </c>
      <c r="G1279" s="1">
        <v>19583</v>
      </c>
      <c r="H1279" s="1">
        <v>1174.98</v>
      </c>
      <c r="I1279" s="1">
        <v>1566.64</v>
      </c>
      <c r="J1279" s="1">
        <v>1566.64</v>
      </c>
      <c r="K1279" s="1">
        <v>5287.4100000000008</v>
      </c>
      <c r="L1279" s="1">
        <v>7441.54</v>
      </c>
      <c r="M1279" s="1">
        <f>SUM(Sueldos[[#This Row],[Salario Base]:[Bono General]])</f>
        <v>36620.21</v>
      </c>
      <c r="N1279" s="1">
        <f>SUMPRODUCT(Sueldos[[#This Row],[Salario Base]:[Bono General]]*Porcentajes[])</f>
        <v>1478.5165000000002</v>
      </c>
      <c r="O1279" s="1">
        <f>Sueldos[[#This Row],[Aumento Mexicano]]*2</f>
        <v>2957.0330000000004</v>
      </c>
      <c r="P1279" s="1">
        <f>IF(Sueldos[[#This Row],[Calificación]]&gt;=4,Sueldos[[#This Row],[Aumento Mexicano]]*2,0)</f>
        <v>0</v>
      </c>
      <c r="Q1279" s="1">
        <f>Sueldos[[#This Row],[Sueldo total]]*3</f>
        <v>109860.63</v>
      </c>
      <c r="R1279" s="9">
        <f>(43102-Sueldos[[#This Row],[Fecha de Contratación]])/365</f>
        <v>2.1698630136986301</v>
      </c>
      <c r="S1279" s="1">
        <f>Sueldos[[#This Row],[Sueldo total]]/30</f>
        <v>1220.6736666666666</v>
      </c>
      <c r="T1279" s="1">
        <f>Sueldos[[#This Row],[Salario diario]]*20*Sueldos[[#This Row],[dias del año]]</f>
        <v>52973.892821917805</v>
      </c>
      <c r="U1279" s="1">
        <f>Sueldos[[#This Row],[3 meses de sueldo]]+Sueldos[[#This Row],[20 dias por año]]</f>
        <v>162834.52282191781</v>
      </c>
    </row>
    <row r="1280" spans="1:21" x14ac:dyDescent="0.3">
      <c r="A1280" t="s">
        <v>1991</v>
      </c>
      <c r="B1280" t="s">
        <v>898</v>
      </c>
      <c r="C1280" t="s">
        <v>121</v>
      </c>
      <c r="D1280" s="10">
        <v>41173</v>
      </c>
      <c r="E1280" t="s">
        <v>18</v>
      </c>
      <c r="F1280">
        <v>2</v>
      </c>
      <c r="G1280" s="1">
        <v>12109.5</v>
      </c>
      <c r="H1280" s="1">
        <v>1089.855</v>
      </c>
      <c r="I1280" s="1">
        <v>968.76</v>
      </c>
      <c r="J1280" s="1">
        <v>1574.2350000000001</v>
      </c>
      <c r="K1280" s="1">
        <v>4843.8</v>
      </c>
      <c r="L1280" s="1">
        <v>4601.6099999999997</v>
      </c>
      <c r="M1280" s="1">
        <f>SUM(Sueldos[[#This Row],[Salario Base]:[Bono General]])</f>
        <v>25187.760000000002</v>
      </c>
      <c r="N1280" s="1">
        <f>SUMPRODUCT(Sueldos[[#This Row],[Salario Base]:[Bono General]]*Porcentajes[])</f>
        <v>1013.56515</v>
      </c>
      <c r="O1280" s="1">
        <f>Sueldos[[#This Row],[Aumento Mexicano]]*2</f>
        <v>2027.1303</v>
      </c>
      <c r="P1280" s="1">
        <f>IF(Sueldos[[#This Row],[Calificación]]&gt;=4,Sueldos[[#This Row],[Aumento Mexicano]]*2,0)</f>
        <v>0</v>
      </c>
      <c r="Q1280" s="1">
        <f>Sueldos[[#This Row],[Sueldo total]]*3</f>
        <v>75563.28</v>
      </c>
      <c r="R1280" s="9">
        <f>(43102-Sueldos[[#This Row],[Fecha de Contratación]])/365</f>
        <v>5.2849315068493148</v>
      </c>
      <c r="S1280" s="1">
        <f>Sueldos[[#This Row],[Sueldo total]]/30</f>
        <v>839.5920000000001</v>
      </c>
      <c r="T1280" s="1">
        <f>Sueldos[[#This Row],[Salario diario]]*20*Sueldos[[#This Row],[dias del año]]</f>
        <v>88743.724273972621</v>
      </c>
      <c r="U1280" s="1">
        <f>Sueldos[[#This Row],[3 meses de sueldo]]+Sueldos[[#This Row],[20 dias por año]]</f>
        <v>164307.00427397262</v>
      </c>
    </row>
    <row r="1281" spans="1:21" x14ac:dyDescent="0.3">
      <c r="A1281" t="s">
        <v>599</v>
      </c>
      <c r="B1281" t="s">
        <v>898</v>
      </c>
      <c r="C1281" t="s">
        <v>312</v>
      </c>
      <c r="D1281" s="10">
        <v>41831</v>
      </c>
      <c r="E1281" t="s">
        <v>18</v>
      </c>
      <c r="F1281">
        <v>3</v>
      </c>
      <c r="G1281" s="1">
        <v>10511</v>
      </c>
      <c r="H1281" s="1">
        <v>840.88</v>
      </c>
      <c r="I1281" s="1">
        <v>735.7700000000001</v>
      </c>
      <c r="J1281" s="1">
        <v>1156.21</v>
      </c>
      <c r="K1281" s="1">
        <v>3468.63</v>
      </c>
      <c r="L1281" s="1">
        <v>4099.29</v>
      </c>
      <c r="M1281" s="1">
        <f>SUM(Sueldos[[#This Row],[Salario Base]:[Bono General]])</f>
        <v>20811.780000000002</v>
      </c>
      <c r="N1281" s="1">
        <f>SUMPRODUCT(Sueldos[[#This Row],[Salario Base]:[Bono General]]*Porcentajes[])</f>
        <v>844.03329999999983</v>
      </c>
      <c r="O1281" s="1">
        <f>Sueldos[[#This Row],[Aumento Mexicano]]*2</f>
        <v>1688.0665999999997</v>
      </c>
      <c r="P1281" s="1">
        <f>IF(Sueldos[[#This Row],[Calificación]]&gt;=4,Sueldos[[#This Row],[Aumento Mexicano]]*2,0)</f>
        <v>0</v>
      </c>
      <c r="Q1281" s="1">
        <f>Sueldos[[#This Row],[Sueldo total]]*3</f>
        <v>62435.340000000011</v>
      </c>
      <c r="R1281" s="9">
        <f>(43102-Sueldos[[#This Row],[Fecha de Contratación]])/365</f>
        <v>3.4821917808219176</v>
      </c>
      <c r="S1281" s="1">
        <f>Sueldos[[#This Row],[Sueldo total]]/30</f>
        <v>693.72600000000011</v>
      </c>
      <c r="T1281" s="1">
        <f>Sueldos[[#This Row],[Salario diario]]*20*Sueldos[[#This Row],[dias del año]]</f>
        <v>48313.739506849321</v>
      </c>
      <c r="U1281" s="1">
        <f>Sueldos[[#This Row],[3 meses de sueldo]]+Sueldos[[#This Row],[20 dias por año]]</f>
        <v>110749.07950684933</v>
      </c>
    </row>
    <row r="1282" spans="1:21" x14ac:dyDescent="0.3">
      <c r="A1282" t="s">
        <v>1992</v>
      </c>
      <c r="B1282" t="s">
        <v>883</v>
      </c>
      <c r="C1282" t="s">
        <v>323</v>
      </c>
      <c r="D1282" s="10">
        <v>42338</v>
      </c>
      <c r="E1282" t="s">
        <v>18</v>
      </c>
      <c r="F1282">
        <v>4</v>
      </c>
      <c r="G1282" s="1">
        <v>9879.1</v>
      </c>
      <c r="H1282" s="1">
        <v>790.32800000000009</v>
      </c>
      <c r="I1282" s="1">
        <v>1284.2830000000001</v>
      </c>
      <c r="J1282" s="1">
        <v>1383.0740000000001</v>
      </c>
      <c r="K1282" s="1">
        <v>3260.1030000000001</v>
      </c>
      <c r="L1282" s="1">
        <v>3161.3120000000004</v>
      </c>
      <c r="M1282" s="1">
        <f>SUM(Sueldos[[#This Row],[Salario Base]:[Bono General]])</f>
        <v>19758.2</v>
      </c>
      <c r="N1282" s="1">
        <f>SUMPRODUCT(Sueldos[[#This Row],[Salario Base]:[Bono General]]*Porcentajes[])</f>
        <v>783.41263000000004</v>
      </c>
      <c r="O1282" s="1">
        <f>Sueldos[[#This Row],[Aumento Mexicano]]*2</f>
        <v>1566.8252600000001</v>
      </c>
      <c r="P1282" s="1">
        <f>IF(Sueldos[[#This Row],[Calificación]]&gt;=4,Sueldos[[#This Row],[Aumento Mexicano]]*2,0)</f>
        <v>1566.8252600000001</v>
      </c>
      <c r="Q1282" s="1">
        <f>Sueldos[[#This Row],[Sueldo total]]*3</f>
        <v>59274.600000000006</v>
      </c>
      <c r="R1282" s="9">
        <f>(43102-Sueldos[[#This Row],[Fecha de Contratación]])/365</f>
        <v>2.0931506849315067</v>
      </c>
      <c r="S1282" s="1">
        <f>Sueldos[[#This Row],[Sueldo total]]/30</f>
        <v>658.60666666666668</v>
      </c>
      <c r="T1282" s="1">
        <f>Sueldos[[#This Row],[Salario diario]]*20*Sueldos[[#This Row],[dias del año]]</f>
        <v>27571.259908675798</v>
      </c>
      <c r="U1282" s="1">
        <f>Sueldos[[#This Row],[3 meses de sueldo]]+Sueldos[[#This Row],[20 dias por año]]</f>
        <v>86845.859908675804</v>
      </c>
    </row>
    <row r="1283" spans="1:21" x14ac:dyDescent="0.3">
      <c r="A1283" t="s">
        <v>307</v>
      </c>
      <c r="B1283" t="s">
        <v>880</v>
      </c>
      <c r="C1283" t="s">
        <v>180</v>
      </c>
      <c r="D1283" s="10">
        <v>43037</v>
      </c>
      <c r="E1283" t="s">
        <v>27</v>
      </c>
      <c r="F1283">
        <v>2</v>
      </c>
      <c r="G1283" s="1">
        <v>20295</v>
      </c>
      <c r="H1283" s="1">
        <v>1420.65</v>
      </c>
      <c r="I1283" s="1">
        <v>2638.35</v>
      </c>
      <c r="J1283" s="1">
        <v>811.80000000000007</v>
      </c>
      <c r="K1283" s="1">
        <v>6494.4000000000005</v>
      </c>
      <c r="L1283" s="1">
        <v>5682.6</v>
      </c>
      <c r="M1283" s="1">
        <f>SUM(Sueldos[[#This Row],[Salario Base]:[Bono General]])</f>
        <v>37342.800000000003</v>
      </c>
      <c r="N1283" s="1">
        <f>SUMPRODUCT(Sueldos[[#This Row],[Salario Base]:[Bono General]]*Porcentajes[])</f>
        <v>1432.8270000000002</v>
      </c>
      <c r="O1283" s="1">
        <f>Sueldos[[#This Row],[Aumento Mexicano]]*2</f>
        <v>2865.6540000000005</v>
      </c>
      <c r="P1283" s="1">
        <f>IF(Sueldos[[#This Row],[Calificación]]&gt;=4,Sueldos[[#This Row],[Aumento Mexicano]]*2,0)</f>
        <v>0</v>
      </c>
      <c r="Q1283" s="1">
        <f>Sueldos[[#This Row],[Sueldo total]]*3</f>
        <v>112028.40000000001</v>
      </c>
      <c r="R1283" s="9">
        <f>(43102-Sueldos[[#This Row],[Fecha de Contratación]])/365</f>
        <v>0.17808219178082191</v>
      </c>
      <c r="S1283" s="1">
        <f>Sueldos[[#This Row],[Sueldo total]]/30</f>
        <v>1244.76</v>
      </c>
      <c r="T1283" s="1">
        <f>Sueldos[[#This Row],[Salario diario]]*20*Sueldos[[#This Row],[dias del año]]</f>
        <v>4433.3917808219176</v>
      </c>
      <c r="U1283" s="1">
        <f>Sueldos[[#This Row],[3 meses de sueldo]]+Sueldos[[#This Row],[20 dias por año]]</f>
        <v>116461.79178082192</v>
      </c>
    </row>
    <row r="1284" spans="1:21" x14ac:dyDescent="0.3">
      <c r="A1284" t="s">
        <v>208</v>
      </c>
      <c r="B1284" t="s">
        <v>898</v>
      </c>
      <c r="C1284" t="s">
        <v>100</v>
      </c>
      <c r="D1284" s="10">
        <v>40576</v>
      </c>
      <c r="E1284" t="s">
        <v>18</v>
      </c>
      <c r="F1284">
        <v>2</v>
      </c>
      <c r="G1284" s="1">
        <v>13842.9</v>
      </c>
      <c r="H1284" s="1">
        <v>969.00300000000004</v>
      </c>
      <c r="I1284" s="1">
        <v>1245.8609999999999</v>
      </c>
      <c r="J1284" s="1">
        <v>969.00300000000004</v>
      </c>
      <c r="K1284" s="1">
        <v>5121.8729999999996</v>
      </c>
      <c r="L1284" s="1">
        <v>4706.5860000000002</v>
      </c>
      <c r="M1284" s="1">
        <f>SUM(Sueldos[[#This Row],[Salario Base]:[Bono General]])</f>
        <v>26855.225999999999</v>
      </c>
      <c r="N1284" s="1">
        <f>SUMPRODUCT(Sueldos[[#This Row],[Salario Base]:[Bono General]]*Porcentajes[])</f>
        <v>1054.8289800000002</v>
      </c>
      <c r="O1284" s="1">
        <f>Sueldos[[#This Row],[Aumento Mexicano]]*2</f>
        <v>2109.6579600000005</v>
      </c>
      <c r="P1284" s="1">
        <f>IF(Sueldos[[#This Row],[Calificación]]&gt;=4,Sueldos[[#This Row],[Aumento Mexicano]]*2,0)</f>
        <v>0</v>
      </c>
      <c r="Q1284" s="1">
        <f>Sueldos[[#This Row],[Sueldo total]]*3</f>
        <v>80565.678</v>
      </c>
      <c r="R1284" s="9">
        <f>(43102-Sueldos[[#This Row],[Fecha de Contratación]])/365</f>
        <v>6.9205479452054792</v>
      </c>
      <c r="S1284" s="1">
        <f>Sueldos[[#This Row],[Sueldo total]]/30</f>
        <v>895.17419999999993</v>
      </c>
      <c r="T1284" s="1">
        <f>Sueldos[[#This Row],[Salario diario]]*20*Sueldos[[#This Row],[dias del año]]</f>
        <v>123901.91940821915</v>
      </c>
      <c r="U1284" s="1">
        <f>Sueldos[[#This Row],[3 meses de sueldo]]+Sueldos[[#This Row],[20 dias por año]]</f>
        <v>204467.59740821915</v>
      </c>
    </row>
    <row r="1285" spans="1:21" x14ac:dyDescent="0.3">
      <c r="A1285" t="s">
        <v>1993</v>
      </c>
      <c r="B1285" t="s">
        <v>880</v>
      </c>
      <c r="C1285" t="s">
        <v>119</v>
      </c>
      <c r="D1285" s="10">
        <v>41321</v>
      </c>
      <c r="E1285" t="s">
        <v>53</v>
      </c>
      <c r="F1285">
        <v>1</v>
      </c>
      <c r="G1285" s="1">
        <v>43977.75</v>
      </c>
      <c r="H1285" s="1">
        <v>3518.2200000000003</v>
      </c>
      <c r="I1285" s="1">
        <v>2198.8875000000003</v>
      </c>
      <c r="J1285" s="1">
        <v>1319.3325</v>
      </c>
      <c r="K1285" s="1">
        <v>14952.435000000001</v>
      </c>
      <c r="L1285" s="1">
        <v>14952.435000000001</v>
      </c>
      <c r="M1285" s="1">
        <f>SUM(Sueldos[[#This Row],[Salario Base]:[Bono General]])</f>
        <v>80919.06</v>
      </c>
      <c r="N1285" s="1">
        <f>SUMPRODUCT(Sueldos[[#This Row],[Salario Base]:[Bono General]]*Porcentajes[])</f>
        <v>3179.5913250000003</v>
      </c>
      <c r="O1285" s="1">
        <f>Sueldos[[#This Row],[Aumento Mexicano]]*2</f>
        <v>6359.1826500000006</v>
      </c>
      <c r="P1285" s="1">
        <f>IF(Sueldos[[#This Row],[Calificación]]&gt;=4,Sueldos[[#This Row],[Aumento Mexicano]]*2,0)</f>
        <v>0</v>
      </c>
      <c r="Q1285" s="1">
        <f>Sueldos[[#This Row],[Sueldo total]]*3</f>
        <v>242757.18</v>
      </c>
      <c r="R1285" s="9">
        <f>(43102-Sueldos[[#This Row],[Fecha de Contratación]])/365</f>
        <v>4.8794520547945206</v>
      </c>
      <c r="S1285" s="1">
        <f>Sueldos[[#This Row],[Sueldo total]]/30</f>
        <v>2697.3020000000001</v>
      </c>
      <c r="T1285" s="1">
        <f>Sueldos[[#This Row],[Salario diario]]*20*Sueldos[[#This Row],[dias del año]]</f>
        <v>263227.1157260274</v>
      </c>
      <c r="U1285" s="1">
        <f>Sueldos[[#This Row],[3 meses de sueldo]]+Sueldos[[#This Row],[20 dias por año]]</f>
        <v>505984.2957260274</v>
      </c>
    </row>
    <row r="1286" spans="1:21" x14ac:dyDescent="0.3">
      <c r="A1286" t="s">
        <v>153</v>
      </c>
      <c r="B1286" t="s">
        <v>880</v>
      </c>
      <c r="C1286" t="s">
        <v>79</v>
      </c>
      <c r="D1286" s="10">
        <v>41489</v>
      </c>
      <c r="E1286" t="s">
        <v>18</v>
      </c>
      <c r="F1286">
        <v>5</v>
      </c>
      <c r="G1286" s="1">
        <v>11497.5</v>
      </c>
      <c r="H1286" s="1">
        <v>1034.7749999999999</v>
      </c>
      <c r="I1286" s="1">
        <v>114.97500000000001</v>
      </c>
      <c r="J1286" s="1">
        <v>114.97500000000001</v>
      </c>
      <c r="K1286" s="1">
        <v>4369.05</v>
      </c>
      <c r="L1286" s="1">
        <v>4254.0749999999998</v>
      </c>
      <c r="M1286" s="1">
        <f>SUM(Sueldos[[#This Row],[Salario Base]:[Bono General]])</f>
        <v>21385.350000000002</v>
      </c>
      <c r="N1286" s="1">
        <f>SUMPRODUCT(Sueldos[[#This Row],[Salario Base]:[Bono General]]*Porcentajes[])</f>
        <v>846.21600000000001</v>
      </c>
      <c r="O1286" s="1">
        <f>Sueldos[[#This Row],[Aumento Mexicano]]*2</f>
        <v>1692.432</v>
      </c>
      <c r="P1286" s="1">
        <f>IF(Sueldos[[#This Row],[Calificación]]&gt;=4,Sueldos[[#This Row],[Aumento Mexicano]]*2,0)</f>
        <v>1692.432</v>
      </c>
      <c r="Q1286" s="1">
        <f>Sueldos[[#This Row],[Sueldo total]]*3</f>
        <v>64156.05</v>
      </c>
      <c r="R1286" s="9">
        <f>(43102-Sueldos[[#This Row],[Fecha de Contratación]])/365</f>
        <v>4.419178082191781</v>
      </c>
      <c r="S1286" s="1">
        <f>Sueldos[[#This Row],[Sueldo total]]/30</f>
        <v>712.84500000000003</v>
      </c>
      <c r="T1286" s="1">
        <f>Sueldos[[#This Row],[Salario diario]]*20*Sueldos[[#This Row],[dias del año]]</f>
        <v>63003.780000000006</v>
      </c>
      <c r="U1286" s="1">
        <f>Sueldos[[#This Row],[3 meses de sueldo]]+Sueldos[[#This Row],[20 dias por año]]</f>
        <v>127159.83000000002</v>
      </c>
    </row>
    <row r="1287" spans="1:21" x14ac:dyDescent="0.3">
      <c r="A1287" t="s">
        <v>1763</v>
      </c>
      <c r="B1287" t="s">
        <v>880</v>
      </c>
      <c r="C1287" t="s">
        <v>213</v>
      </c>
      <c r="D1287" s="10">
        <v>40507</v>
      </c>
      <c r="E1287" t="s">
        <v>18</v>
      </c>
      <c r="F1287">
        <v>4</v>
      </c>
      <c r="G1287" s="1">
        <v>13834.7</v>
      </c>
      <c r="H1287" s="1">
        <v>691.73500000000013</v>
      </c>
      <c r="I1287" s="1">
        <v>1936.8580000000002</v>
      </c>
      <c r="J1287" s="1">
        <v>968.42900000000009</v>
      </c>
      <c r="K1287" s="1">
        <v>4565.451</v>
      </c>
      <c r="L1287" s="1">
        <v>4427.1040000000003</v>
      </c>
      <c r="M1287" s="1">
        <f>SUM(Sueldos[[#This Row],[Salario Base]:[Bono General]])</f>
        <v>26424.277000000002</v>
      </c>
      <c r="N1287" s="1">
        <f>SUMPRODUCT(Sueldos[[#This Row],[Salario Base]:[Bono General]]*Porcentajes[])</f>
        <v>1029.30168</v>
      </c>
      <c r="O1287" s="1">
        <f>Sueldos[[#This Row],[Aumento Mexicano]]*2</f>
        <v>2058.6033600000001</v>
      </c>
      <c r="P1287" s="1">
        <f>IF(Sueldos[[#This Row],[Calificación]]&gt;=4,Sueldos[[#This Row],[Aumento Mexicano]]*2,0)</f>
        <v>2058.6033600000001</v>
      </c>
      <c r="Q1287" s="1">
        <f>Sueldos[[#This Row],[Sueldo total]]*3</f>
        <v>79272.831000000006</v>
      </c>
      <c r="R1287" s="9">
        <f>(43102-Sueldos[[#This Row],[Fecha de Contratación]])/365</f>
        <v>7.1095890410958908</v>
      </c>
      <c r="S1287" s="1">
        <f>Sueldos[[#This Row],[Sueldo total]]/30</f>
        <v>880.8092333333334</v>
      </c>
      <c r="T1287" s="1">
        <f>Sueldos[[#This Row],[Salario diario]]*20*Sueldos[[#This Row],[dias del año]]</f>
        <v>125243.83345205481</v>
      </c>
      <c r="U1287" s="1">
        <f>Sueldos[[#This Row],[3 meses de sueldo]]+Sueldos[[#This Row],[20 dias por año]]</f>
        <v>204516.66445205483</v>
      </c>
    </row>
    <row r="1288" spans="1:21" x14ac:dyDescent="0.3">
      <c r="A1288" t="s">
        <v>1994</v>
      </c>
      <c r="B1288" t="s">
        <v>883</v>
      </c>
      <c r="C1288" t="s">
        <v>213</v>
      </c>
      <c r="D1288" s="10">
        <v>42822</v>
      </c>
      <c r="E1288" t="s">
        <v>18</v>
      </c>
      <c r="F1288">
        <v>3</v>
      </c>
      <c r="G1288" s="1">
        <v>8193</v>
      </c>
      <c r="H1288" s="1">
        <v>491.58</v>
      </c>
      <c r="I1288" s="1">
        <v>409.65000000000003</v>
      </c>
      <c r="J1288" s="1">
        <v>901.23</v>
      </c>
      <c r="K1288" s="1">
        <v>2621.76</v>
      </c>
      <c r="L1288" s="1">
        <v>3195.27</v>
      </c>
      <c r="M1288" s="1">
        <f>SUM(Sueldos[[#This Row],[Salario Base]:[Bono General]])</f>
        <v>15812.49</v>
      </c>
      <c r="N1288" s="1">
        <f>SUMPRODUCT(Sueldos[[#This Row],[Salario Base]:[Bono General]]*Porcentajes[])</f>
        <v>639.05400000000009</v>
      </c>
      <c r="O1288" s="1">
        <f>Sueldos[[#This Row],[Aumento Mexicano]]*2</f>
        <v>1278.1080000000002</v>
      </c>
      <c r="P1288" s="1">
        <f>IF(Sueldos[[#This Row],[Calificación]]&gt;=4,Sueldos[[#This Row],[Aumento Mexicano]]*2,0)</f>
        <v>0</v>
      </c>
      <c r="Q1288" s="1">
        <f>Sueldos[[#This Row],[Sueldo total]]*3</f>
        <v>47437.47</v>
      </c>
      <c r="R1288" s="9">
        <f>(43102-Sueldos[[#This Row],[Fecha de Contratación]])/365</f>
        <v>0.76712328767123283</v>
      </c>
      <c r="S1288" s="1">
        <f>Sueldos[[#This Row],[Sueldo total]]/30</f>
        <v>527.08299999999997</v>
      </c>
      <c r="T1288" s="1">
        <f>Sueldos[[#This Row],[Salario diario]]*20*Sueldos[[#This Row],[dias del año]]</f>
        <v>8086.7528767123285</v>
      </c>
      <c r="U1288" s="1">
        <f>Sueldos[[#This Row],[3 meses de sueldo]]+Sueldos[[#This Row],[20 dias por año]]</f>
        <v>55524.222876712331</v>
      </c>
    </row>
    <row r="1289" spans="1:21" x14ac:dyDescent="0.3">
      <c r="A1289" t="s">
        <v>1995</v>
      </c>
      <c r="B1289" t="s">
        <v>883</v>
      </c>
      <c r="C1289" t="s">
        <v>255</v>
      </c>
      <c r="D1289" s="10">
        <v>41441</v>
      </c>
      <c r="E1289" t="s">
        <v>18</v>
      </c>
      <c r="F1289">
        <v>4</v>
      </c>
      <c r="G1289" s="1">
        <v>9263.1</v>
      </c>
      <c r="H1289" s="1">
        <v>555.78599999999994</v>
      </c>
      <c r="I1289" s="1">
        <v>926.31000000000006</v>
      </c>
      <c r="J1289" s="1">
        <v>370.524</v>
      </c>
      <c r="K1289" s="1">
        <v>2871.5610000000001</v>
      </c>
      <c r="L1289" s="1">
        <v>2871.5610000000001</v>
      </c>
      <c r="M1289" s="1">
        <f>SUM(Sueldos[[#This Row],[Salario Base]:[Bono General]])</f>
        <v>16858.842000000001</v>
      </c>
      <c r="N1289" s="1">
        <f>SUMPRODUCT(Sueldos[[#This Row],[Salario Base]:[Bono General]]*Porcentajes[])</f>
        <v>653.97486000000004</v>
      </c>
      <c r="O1289" s="1">
        <f>Sueldos[[#This Row],[Aumento Mexicano]]*2</f>
        <v>1307.9497200000001</v>
      </c>
      <c r="P1289" s="1">
        <f>IF(Sueldos[[#This Row],[Calificación]]&gt;=4,Sueldos[[#This Row],[Aumento Mexicano]]*2,0)</f>
        <v>1307.9497200000001</v>
      </c>
      <c r="Q1289" s="1">
        <f>Sueldos[[#This Row],[Sueldo total]]*3</f>
        <v>50576.525999999998</v>
      </c>
      <c r="R1289" s="9">
        <f>(43102-Sueldos[[#This Row],[Fecha de Contratación]])/365</f>
        <v>4.5506849315068489</v>
      </c>
      <c r="S1289" s="1">
        <f>Sueldos[[#This Row],[Sueldo total]]/30</f>
        <v>561.96140000000003</v>
      </c>
      <c r="T1289" s="1">
        <f>Sueldos[[#This Row],[Salario diario]]*20*Sueldos[[#This Row],[dias del año]]</f>
        <v>51146.185501369866</v>
      </c>
      <c r="U1289" s="1">
        <f>Sueldos[[#This Row],[3 meses de sueldo]]+Sueldos[[#This Row],[20 dias por año]]</f>
        <v>101722.71150136986</v>
      </c>
    </row>
    <row r="1290" spans="1:21" x14ac:dyDescent="0.3">
      <c r="A1290" t="s">
        <v>1996</v>
      </c>
      <c r="B1290" t="s">
        <v>926</v>
      </c>
      <c r="C1290" t="s">
        <v>193</v>
      </c>
      <c r="D1290" s="10">
        <v>41441</v>
      </c>
      <c r="E1290" t="s">
        <v>27</v>
      </c>
      <c r="F1290">
        <v>4</v>
      </c>
      <c r="G1290" s="1">
        <v>22698.500000000004</v>
      </c>
      <c r="H1290" s="1">
        <v>1361.91</v>
      </c>
      <c r="I1290" s="1">
        <v>453.97000000000008</v>
      </c>
      <c r="J1290" s="1">
        <v>226.98500000000004</v>
      </c>
      <c r="K1290" s="1">
        <v>6582.5650000000005</v>
      </c>
      <c r="L1290" s="1">
        <v>5674.6250000000009</v>
      </c>
      <c r="M1290" s="1">
        <f>SUM(Sueldos[[#This Row],[Salario Base]:[Bono General]])</f>
        <v>36998.555000000008</v>
      </c>
      <c r="N1290" s="1">
        <f>SUMPRODUCT(Sueldos[[#This Row],[Salario Base]:[Bono General]]*Porcentajes[])</f>
        <v>1386.8783500000002</v>
      </c>
      <c r="O1290" s="1">
        <f>Sueldos[[#This Row],[Aumento Mexicano]]*2</f>
        <v>2773.7567000000004</v>
      </c>
      <c r="P1290" s="1">
        <f>IF(Sueldos[[#This Row],[Calificación]]&gt;=4,Sueldos[[#This Row],[Aumento Mexicano]]*2,0)</f>
        <v>2773.7567000000004</v>
      </c>
      <c r="Q1290" s="1">
        <f>Sueldos[[#This Row],[Sueldo total]]*3</f>
        <v>110995.66500000002</v>
      </c>
      <c r="R1290" s="9">
        <f>(43102-Sueldos[[#This Row],[Fecha de Contratación]])/365</f>
        <v>4.5506849315068489</v>
      </c>
      <c r="S1290" s="1">
        <f>Sueldos[[#This Row],[Sueldo total]]/30</f>
        <v>1233.285166666667</v>
      </c>
      <c r="T1290" s="1">
        <f>Sueldos[[#This Row],[Salario diario]]*20*Sueldos[[#This Row],[dias del año]]</f>
        <v>112245.84448401828</v>
      </c>
      <c r="U1290" s="1">
        <f>Sueldos[[#This Row],[3 meses de sueldo]]+Sueldos[[#This Row],[20 dias por año]]</f>
        <v>223241.50948401832</v>
      </c>
    </row>
    <row r="1291" spans="1:21" x14ac:dyDescent="0.3">
      <c r="A1291" t="s">
        <v>1997</v>
      </c>
      <c r="B1291" t="s">
        <v>898</v>
      </c>
      <c r="C1291" t="s">
        <v>921</v>
      </c>
      <c r="D1291" s="10">
        <v>41637</v>
      </c>
      <c r="E1291" t="s">
        <v>18</v>
      </c>
      <c r="F1291">
        <v>3</v>
      </c>
      <c r="G1291" s="1">
        <v>13262</v>
      </c>
      <c r="H1291" s="1">
        <v>795.72</v>
      </c>
      <c r="I1291" s="1">
        <v>397.86</v>
      </c>
      <c r="J1291" s="1">
        <v>265.24</v>
      </c>
      <c r="K1291" s="1">
        <v>3448.12</v>
      </c>
      <c r="L1291" s="1">
        <v>4906.9399999999996</v>
      </c>
      <c r="M1291" s="1">
        <f>SUM(Sueldos[[#This Row],[Salario Base]:[Bono General]])</f>
        <v>23075.879999999997</v>
      </c>
      <c r="N1291" s="1">
        <f>SUMPRODUCT(Sueldos[[#This Row],[Salario Base]:[Bono General]]*Porcentajes[])</f>
        <v>921.70900000000006</v>
      </c>
      <c r="O1291" s="1">
        <f>Sueldos[[#This Row],[Aumento Mexicano]]*2</f>
        <v>1843.4180000000001</v>
      </c>
      <c r="P1291" s="1">
        <f>IF(Sueldos[[#This Row],[Calificación]]&gt;=4,Sueldos[[#This Row],[Aumento Mexicano]]*2,0)</f>
        <v>0</v>
      </c>
      <c r="Q1291" s="1">
        <f>Sueldos[[#This Row],[Sueldo total]]*3</f>
        <v>69227.639999999985</v>
      </c>
      <c r="R1291" s="9">
        <f>(43102-Sueldos[[#This Row],[Fecha de Contratación]])/365</f>
        <v>4.0136986301369859</v>
      </c>
      <c r="S1291" s="1">
        <f>Sueldos[[#This Row],[Sueldo total]]/30</f>
        <v>769.19599999999991</v>
      </c>
      <c r="T1291" s="1">
        <f>Sueldos[[#This Row],[Salario diario]]*20*Sueldos[[#This Row],[dias del año]]</f>
        <v>61746.41863013697</v>
      </c>
      <c r="U1291" s="1">
        <f>Sueldos[[#This Row],[3 meses de sueldo]]+Sueldos[[#This Row],[20 dias por año]]</f>
        <v>130974.05863013695</v>
      </c>
    </row>
    <row r="1292" spans="1:21" x14ac:dyDescent="0.3">
      <c r="A1292" t="s">
        <v>1998</v>
      </c>
      <c r="B1292" t="s">
        <v>883</v>
      </c>
      <c r="C1292" t="s">
        <v>353</v>
      </c>
      <c r="D1292" s="10">
        <v>41650</v>
      </c>
      <c r="E1292" t="s">
        <v>15</v>
      </c>
      <c r="F1292">
        <v>4</v>
      </c>
      <c r="G1292" s="1">
        <v>30624.000000000004</v>
      </c>
      <c r="H1292" s="1">
        <v>2143.6800000000003</v>
      </c>
      <c r="I1292" s="1">
        <v>1531.2000000000003</v>
      </c>
      <c r="J1292" s="1">
        <v>3062.4000000000005</v>
      </c>
      <c r="K1292" s="1">
        <v>11024.640000000001</v>
      </c>
      <c r="L1292" s="1">
        <v>8268.4800000000014</v>
      </c>
      <c r="M1292" s="1">
        <f>SUM(Sueldos[[#This Row],[Salario Base]:[Bono General]])</f>
        <v>56654.400000000009</v>
      </c>
      <c r="N1292" s="1">
        <f>SUMPRODUCT(Sueldos[[#This Row],[Salario Base]:[Bono General]]*Porcentajes[])</f>
        <v>2171.2416000000003</v>
      </c>
      <c r="O1292" s="1">
        <f>Sueldos[[#This Row],[Aumento Mexicano]]*2</f>
        <v>4342.4832000000006</v>
      </c>
      <c r="P1292" s="1">
        <f>IF(Sueldos[[#This Row],[Calificación]]&gt;=4,Sueldos[[#This Row],[Aumento Mexicano]]*2,0)</f>
        <v>4342.4832000000006</v>
      </c>
      <c r="Q1292" s="1">
        <f>Sueldos[[#This Row],[Sueldo total]]*3</f>
        <v>169963.2</v>
      </c>
      <c r="R1292" s="9">
        <f>(43102-Sueldos[[#This Row],[Fecha de Contratación]])/365</f>
        <v>3.978082191780822</v>
      </c>
      <c r="S1292" s="1">
        <f>Sueldos[[#This Row],[Sueldo total]]/30</f>
        <v>1888.4800000000002</v>
      </c>
      <c r="T1292" s="1">
        <f>Sueldos[[#This Row],[Salario diario]]*20*Sueldos[[#This Row],[dias del año]]</f>
        <v>150250.57315068497</v>
      </c>
      <c r="U1292" s="1">
        <f>Sueldos[[#This Row],[3 meses de sueldo]]+Sueldos[[#This Row],[20 dias por año]]</f>
        <v>320213.77315068501</v>
      </c>
    </row>
    <row r="1293" spans="1:21" x14ac:dyDescent="0.3">
      <c r="A1293" t="s">
        <v>1999</v>
      </c>
      <c r="B1293" t="s">
        <v>883</v>
      </c>
      <c r="C1293" t="s">
        <v>22</v>
      </c>
      <c r="D1293" s="10">
        <v>42837</v>
      </c>
      <c r="E1293" t="s">
        <v>18</v>
      </c>
      <c r="F1293">
        <v>3</v>
      </c>
      <c r="G1293" s="1">
        <v>14029</v>
      </c>
      <c r="H1293" s="1">
        <v>841.74</v>
      </c>
      <c r="I1293" s="1">
        <v>1964.0600000000002</v>
      </c>
      <c r="J1293" s="1">
        <v>841.74</v>
      </c>
      <c r="K1293" s="1">
        <v>5611.6</v>
      </c>
      <c r="L1293" s="1">
        <v>5611.6</v>
      </c>
      <c r="M1293" s="1">
        <f>SUM(Sueldos[[#This Row],[Salario Base]:[Bono General]])</f>
        <v>28899.739999999998</v>
      </c>
      <c r="N1293" s="1">
        <f>SUMPRODUCT(Sueldos[[#This Row],[Salario Base]:[Bono General]]*Porcentajes[])</f>
        <v>1153.1838</v>
      </c>
      <c r="O1293" s="1">
        <f>Sueldos[[#This Row],[Aumento Mexicano]]*2</f>
        <v>2306.3676</v>
      </c>
      <c r="P1293" s="1">
        <f>IF(Sueldos[[#This Row],[Calificación]]&gt;=4,Sueldos[[#This Row],[Aumento Mexicano]]*2,0)</f>
        <v>0</v>
      </c>
      <c r="Q1293" s="1">
        <f>Sueldos[[#This Row],[Sueldo total]]*3</f>
        <v>86699.22</v>
      </c>
      <c r="R1293" s="9">
        <f>(43102-Sueldos[[#This Row],[Fecha de Contratación]])/365</f>
        <v>0.72602739726027399</v>
      </c>
      <c r="S1293" s="1">
        <f>Sueldos[[#This Row],[Sueldo total]]/30</f>
        <v>963.32466666666664</v>
      </c>
      <c r="T1293" s="1">
        <f>Sueldos[[#This Row],[Salario diario]]*20*Sueldos[[#This Row],[dias del año]]</f>
        <v>13988.002009132419</v>
      </c>
      <c r="U1293" s="1">
        <f>Sueldos[[#This Row],[3 meses de sueldo]]+Sueldos[[#This Row],[20 dias por año]]</f>
        <v>100687.22200913241</v>
      </c>
    </row>
    <row r="1294" spans="1:21" x14ac:dyDescent="0.3">
      <c r="A1294" t="s">
        <v>2000</v>
      </c>
      <c r="B1294" t="s">
        <v>880</v>
      </c>
      <c r="C1294" t="s">
        <v>225</v>
      </c>
      <c r="D1294" s="10">
        <v>42049</v>
      </c>
      <c r="E1294" t="s">
        <v>15</v>
      </c>
      <c r="F1294">
        <v>3</v>
      </c>
      <c r="G1294" s="1">
        <v>27646</v>
      </c>
      <c r="H1294" s="1">
        <v>2764.6000000000004</v>
      </c>
      <c r="I1294" s="1">
        <v>3317.52</v>
      </c>
      <c r="J1294" s="1">
        <v>4146.8999999999996</v>
      </c>
      <c r="K1294" s="1">
        <v>10229.02</v>
      </c>
      <c r="L1294" s="1">
        <v>11058.400000000001</v>
      </c>
      <c r="M1294" s="1">
        <f>SUM(Sueldos[[#This Row],[Salario Base]:[Bono General]])</f>
        <v>59162.439999999995</v>
      </c>
      <c r="N1294" s="1">
        <f>SUMPRODUCT(Sueldos[[#This Row],[Salario Base]:[Bono General]]*Porcentajes[])</f>
        <v>2416.2604000000001</v>
      </c>
      <c r="O1294" s="1">
        <f>Sueldos[[#This Row],[Aumento Mexicano]]*2</f>
        <v>4832.5208000000002</v>
      </c>
      <c r="P1294" s="1">
        <f>IF(Sueldos[[#This Row],[Calificación]]&gt;=4,Sueldos[[#This Row],[Aumento Mexicano]]*2,0)</f>
        <v>0</v>
      </c>
      <c r="Q1294" s="1">
        <f>Sueldos[[#This Row],[Sueldo total]]*3</f>
        <v>177487.31999999998</v>
      </c>
      <c r="R1294" s="9">
        <f>(43102-Sueldos[[#This Row],[Fecha de Contratación]])/365</f>
        <v>2.8849315068493149</v>
      </c>
      <c r="S1294" s="1">
        <f>Sueldos[[#This Row],[Sueldo total]]/30</f>
        <v>1972.0813333333331</v>
      </c>
      <c r="T1294" s="1">
        <f>Sueldos[[#This Row],[Salario diario]]*20*Sueldos[[#This Row],[dias del año]]</f>
        <v>113786.39145205478</v>
      </c>
      <c r="U1294" s="1">
        <f>Sueldos[[#This Row],[3 meses de sueldo]]+Sueldos[[#This Row],[20 dias por año]]</f>
        <v>291273.71145205479</v>
      </c>
    </row>
    <row r="1295" spans="1:21" x14ac:dyDescent="0.3">
      <c r="A1295" t="s">
        <v>2001</v>
      </c>
      <c r="B1295" t="s">
        <v>883</v>
      </c>
      <c r="C1295" t="s">
        <v>290</v>
      </c>
      <c r="D1295" s="10">
        <v>41964</v>
      </c>
      <c r="E1295" t="s">
        <v>18</v>
      </c>
      <c r="F1295">
        <v>2</v>
      </c>
      <c r="G1295" s="1">
        <v>9784.8000000000011</v>
      </c>
      <c r="H1295" s="1">
        <v>782.78400000000011</v>
      </c>
      <c r="I1295" s="1">
        <v>880.63200000000006</v>
      </c>
      <c r="J1295" s="1">
        <v>1174.1760000000002</v>
      </c>
      <c r="K1295" s="1">
        <v>2837.5920000000001</v>
      </c>
      <c r="L1295" s="1">
        <v>2739.7440000000006</v>
      </c>
      <c r="M1295" s="1">
        <f>SUM(Sueldos[[#This Row],[Salario Base]:[Bono General]])</f>
        <v>18199.728000000003</v>
      </c>
      <c r="N1295" s="1">
        <f>SUMPRODUCT(Sueldos[[#This Row],[Salario Base]:[Bono General]]*Porcentajes[])</f>
        <v>711.35496000000012</v>
      </c>
      <c r="O1295" s="1">
        <f>Sueldos[[#This Row],[Aumento Mexicano]]*2</f>
        <v>1422.7099200000002</v>
      </c>
      <c r="P1295" s="1">
        <f>IF(Sueldos[[#This Row],[Calificación]]&gt;=4,Sueldos[[#This Row],[Aumento Mexicano]]*2,0)</f>
        <v>0</v>
      </c>
      <c r="Q1295" s="1">
        <f>Sueldos[[#This Row],[Sueldo total]]*3</f>
        <v>54599.184000000008</v>
      </c>
      <c r="R1295" s="9">
        <f>(43102-Sueldos[[#This Row],[Fecha de Contratación]])/365</f>
        <v>3.117808219178082</v>
      </c>
      <c r="S1295" s="1">
        <f>Sueldos[[#This Row],[Sueldo total]]/30</f>
        <v>606.65760000000012</v>
      </c>
      <c r="T1295" s="1">
        <f>Sueldos[[#This Row],[Salario diario]]*20*Sueldos[[#This Row],[dias del año]]</f>
        <v>37828.841030136988</v>
      </c>
      <c r="U1295" s="1">
        <f>Sueldos[[#This Row],[3 meses de sueldo]]+Sueldos[[#This Row],[20 dias por año]]</f>
        <v>92428.025030136996</v>
      </c>
    </row>
    <row r="1296" spans="1:21" x14ac:dyDescent="0.3">
      <c r="A1296" t="s">
        <v>2002</v>
      </c>
      <c r="B1296" t="s">
        <v>883</v>
      </c>
      <c r="C1296" t="s">
        <v>168</v>
      </c>
      <c r="D1296" s="10">
        <v>42569</v>
      </c>
      <c r="E1296" t="s">
        <v>18</v>
      </c>
      <c r="F1296">
        <v>4</v>
      </c>
      <c r="G1296" s="1">
        <v>15827.900000000001</v>
      </c>
      <c r="H1296" s="1">
        <v>1107.9530000000002</v>
      </c>
      <c r="I1296" s="1">
        <v>633.1160000000001</v>
      </c>
      <c r="J1296" s="1">
        <v>791.3950000000001</v>
      </c>
      <c r="K1296" s="1">
        <v>5223.2070000000003</v>
      </c>
      <c r="L1296" s="1">
        <v>5064.9280000000008</v>
      </c>
      <c r="M1296" s="1">
        <f>SUM(Sueldos[[#This Row],[Salario Base]:[Bono General]])</f>
        <v>28648.499000000003</v>
      </c>
      <c r="N1296" s="1">
        <f>SUMPRODUCT(Sueldos[[#This Row],[Salario Base]:[Bono General]]*Porcentajes[])</f>
        <v>1117.4497400000002</v>
      </c>
      <c r="O1296" s="1">
        <f>Sueldos[[#This Row],[Aumento Mexicano]]*2</f>
        <v>2234.8994800000005</v>
      </c>
      <c r="P1296" s="1">
        <f>IF(Sueldos[[#This Row],[Calificación]]&gt;=4,Sueldos[[#This Row],[Aumento Mexicano]]*2,0)</f>
        <v>2234.8994800000005</v>
      </c>
      <c r="Q1296" s="1">
        <f>Sueldos[[#This Row],[Sueldo total]]*3</f>
        <v>85945.497000000003</v>
      </c>
      <c r="R1296" s="9">
        <f>(43102-Sueldos[[#This Row],[Fecha de Contratación]])/365</f>
        <v>1.4602739726027398</v>
      </c>
      <c r="S1296" s="1">
        <f>Sueldos[[#This Row],[Sueldo total]]/30</f>
        <v>954.9499666666668</v>
      </c>
      <c r="T1296" s="1">
        <f>Sueldos[[#This Row],[Salario diario]]*20*Sueldos[[#This Row],[dias del año]]</f>
        <v>27889.771629223753</v>
      </c>
      <c r="U1296" s="1">
        <f>Sueldos[[#This Row],[3 meses de sueldo]]+Sueldos[[#This Row],[20 dias por año]]</f>
        <v>113835.26862922375</v>
      </c>
    </row>
    <row r="1297" spans="1:21" x14ac:dyDescent="0.3">
      <c r="A1297" t="s">
        <v>2003</v>
      </c>
      <c r="B1297" t="s">
        <v>898</v>
      </c>
      <c r="C1297" t="s">
        <v>411</v>
      </c>
      <c r="D1297" s="10">
        <v>41027</v>
      </c>
      <c r="E1297" t="s">
        <v>18</v>
      </c>
      <c r="F1297">
        <v>4</v>
      </c>
      <c r="G1297" s="1">
        <v>10980.2</v>
      </c>
      <c r="H1297" s="1">
        <v>878.41600000000005</v>
      </c>
      <c r="I1297" s="1">
        <v>658.81200000000001</v>
      </c>
      <c r="J1297" s="1">
        <v>329.40600000000001</v>
      </c>
      <c r="K1297" s="1">
        <v>2964.6540000000005</v>
      </c>
      <c r="L1297" s="1">
        <v>3294.06</v>
      </c>
      <c r="M1297" s="1">
        <f>SUM(Sueldos[[#This Row],[Salario Base]:[Bono General]])</f>
        <v>19105.548000000003</v>
      </c>
      <c r="N1297" s="1">
        <f>SUMPRODUCT(Sueldos[[#This Row],[Salario Base]:[Bono General]]*Porcentajes[])</f>
        <v>744.45756000000006</v>
      </c>
      <c r="O1297" s="1">
        <f>Sueldos[[#This Row],[Aumento Mexicano]]*2</f>
        <v>1488.9151200000001</v>
      </c>
      <c r="P1297" s="1">
        <f>IF(Sueldos[[#This Row],[Calificación]]&gt;=4,Sueldos[[#This Row],[Aumento Mexicano]]*2,0)</f>
        <v>1488.9151200000001</v>
      </c>
      <c r="Q1297" s="1">
        <f>Sueldos[[#This Row],[Sueldo total]]*3</f>
        <v>57316.644000000008</v>
      </c>
      <c r="R1297" s="9">
        <f>(43102-Sueldos[[#This Row],[Fecha de Contratación]])/365</f>
        <v>5.6849315068493151</v>
      </c>
      <c r="S1297" s="1">
        <f>Sueldos[[#This Row],[Sueldo total]]/30</f>
        <v>636.85160000000008</v>
      </c>
      <c r="T1297" s="1">
        <f>Sueldos[[#This Row],[Salario diario]]*20*Sueldos[[#This Row],[dias del año]]</f>
        <v>72409.154520547949</v>
      </c>
      <c r="U1297" s="1">
        <f>Sueldos[[#This Row],[3 meses de sueldo]]+Sueldos[[#This Row],[20 dias por año]]</f>
        <v>129725.79852054795</v>
      </c>
    </row>
    <row r="1298" spans="1:21" x14ac:dyDescent="0.3">
      <c r="A1298" t="s">
        <v>2004</v>
      </c>
      <c r="B1298" t="s">
        <v>898</v>
      </c>
      <c r="C1298" t="s">
        <v>104</v>
      </c>
      <c r="D1298" s="10">
        <v>42869</v>
      </c>
      <c r="E1298" t="s">
        <v>27</v>
      </c>
      <c r="F1298">
        <v>3</v>
      </c>
      <c r="G1298" s="1">
        <v>17949</v>
      </c>
      <c r="H1298" s="1">
        <v>1615.4099999999999</v>
      </c>
      <c r="I1298" s="1">
        <v>1256.43</v>
      </c>
      <c r="J1298" s="1">
        <v>1256.43</v>
      </c>
      <c r="K1298" s="1">
        <v>6820.62</v>
      </c>
      <c r="L1298" s="1">
        <v>4846.2300000000005</v>
      </c>
      <c r="M1298" s="1">
        <f>SUM(Sueldos[[#This Row],[Salario Base]:[Bono General]])</f>
        <v>33744.120000000003</v>
      </c>
      <c r="N1298" s="1">
        <f>SUMPRODUCT(Sueldos[[#This Row],[Salario Base]:[Bono General]]*Porcentajes[])</f>
        <v>1292.328</v>
      </c>
      <c r="O1298" s="1">
        <f>Sueldos[[#This Row],[Aumento Mexicano]]*2</f>
        <v>2584.6559999999999</v>
      </c>
      <c r="P1298" s="1">
        <f>IF(Sueldos[[#This Row],[Calificación]]&gt;=4,Sueldos[[#This Row],[Aumento Mexicano]]*2,0)</f>
        <v>0</v>
      </c>
      <c r="Q1298" s="1">
        <f>Sueldos[[#This Row],[Sueldo total]]*3</f>
        <v>101232.36000000002</v>
      </c>
      <c r="R1298" s="9">
        <f>(43102-Sueldos[[#This Row],[Fecha de Contratación]])/365</f>
        <v>0.63835616438356169</v>
      </c>
      <c r="S1298" s="1">
        <f>Sueldos[[#This Row],[Sueldo total]]/30</f>
        <v>1124.8040000000001</v>
      </c>
      <c r="T1298" s="1">
        <f>Sueldos[[#This Row],[Salario diario]]*20*Sueldos[[#This Row],[dias del año]]</f>
        <v>14360.511342465756</v>
      </c>
      <c r="U1298" s="1">
        <f>Sueldos[[#This Row],[3 meses de sueldo]]+Sueldos[[#This Row],[20 dias por año]]</f>
        <v>115592.87134246578</v>
      </c>
    </row>
    <row r="1299" spans="1:21" x14ac:dyDescent="0.3">
      <c r="A1299" t="s">
        <v>2005</v>
      </c>
      <c r="B1299" t="s">
        <v>883</v>
      </c>
      <c r="C1299" t="s">
        <v>129</v>
      </c>
      <c r="D1299" s="10">
        <v>40674</v>
      </c>
      <c r="E1299" t="s">
        <v>18</v>
      </c>
      <c r="F1299">
        <v>5</v>
      </c>
      <c r="G1299" s="1">
        <v>10398.75</v>
      </c>
      <c r="H1299" s="1">
        <v>935.88749999999993</v>
      </c>
      <c r="I1299" s="1">
        <v>727.91250000000002</v>
      </c>
      <c r="J1299" s="1">
        <v>935.88749999999993</v>
      </c>
      <c r="K1299" s="1">
        <v>3639.5624999999995</v>
      </c>
      <c r="L1299" s="1">
        <v>3015.6374999999998</v>
      </c>
      <c r="M1299" s="1">
        <f>SUM(Sueldos[[#This Row],[Salario Base]:[Bono General]])</f>
        <v>19653.637500000001</v>
      </c>
      <c r="N1299" s="1">
        <f>SUMPRODUCT(Sueldos[[#This Row],[Salario Base]:[Bono General]]*Porcentajes[])</f>
        <v>764.30812500000002</v>
      </c>
      <c r="O1299" s="1">
        <f>Sueldos[[#This Row],[Aumento Mexicano]]*2</f>
        <v>1528.61625</v>
      </c>
      <c r="P1299" s="1">
        <f>IF(Sueldos[[#This Row],[Calificación]]&gt;=4,Sueldos[[#This Row],[Aumento Mexicano]]*2,0)</f>
        <v>1528.61625</v>
      </c>
      <c r="Q1299" s="1">
        <f>Sueldos[[#This Row],[Sueldo total]]*3</f>
        <v>58960.912500000006</v>
      </c>
      <c r="R1299" s="9">
        <f>(43102-Sueldos[[#This Row],[Fecha de Contratación]])/365</f>
        <v>6.6520547945205477</v>
      </c>
      <c r="S1299" s="1">
        <f>Sueldos[[#This Row],[Sueldo total]]/30</f>
        <v>655.12125000000003</v>
      </c>
      <c r="T1299" s="1">
        <f>Sueldos[[#This Row],[Salario diario]]*20*Sueldos[[#This Row],[dias del año]]</f>
        <v>87158.049041095888</v>
      </c>
      <c r="U1299" s="1">
        <f>Sueldos[[#This Row],[3 meses de sueldo]]+Sueldos[[#This Row],[20 dias por año]]</f>
        <v>146118.96154109589</v>
      </c>
    </row>
    <row r="1300" spans="1:21" x14ac:dyDescent="0.3">
      <c r="A1300" t="s">
        <v>2006</v>
      </c>
      <c r="B1300" t="s">
        <v>883</v>
      </c>
      <c r="C1300" t="s">
        <v>59</v>
      </c>
      <c r="D1300" s="10">
        <v>42341</v>
      </c>
      <c r="E1300" t="s">
        <v>18</v>
      </c>
      <c r="F1300">
        <v>2</v>
      </c>
      <c r="G1300" s="1">
        <v>7256.7</v>
      </c>
      <c r="H1300" s="1">
        <v>653.10299999999995</v>
      </c>
      <c r="I1300" s="1">
        <v>1088.5049999999999</v>
      </c>
      <c r="J1300" s="1">
        <v>653.10299999999995</v>
      </c>
      <c r="K1300" s="1">
        <v>2104.4429999999998</v>
      </c>
      <c r="L1300" s="1">
        <v>2539.8449999999998</v>
      </c>
      <c r="M1300" s="1">
        <f>SUM(Sueldos[[#This Row],[Salario Base]:[Bono General]])</f>
        <v>14295.698999999997</v>
      </c>
      <c r="N1300" s="1">
        <f>SUMPRODUCT(Sueldos[[#This Row],[Salario Base]:[Bono General]]*Porcentajes[])</f>
        <v>574.00496999999996</v>
      </c>
      <c r="O1300" s="1">
        <f>Sueldos[[#This Row],[Aumento Mexicano]]*2</f>
        <v>1148.0099399999999</v>
      </c>
      <c r="P1300" s="1">
        <f>IF(Sueldos[[#This Row],[Calificación]]&gt;=4,Sueldos[[#This Row],[Aumento Mexicano]]*2,0)</f>
        <v>0</v>
      </c>
      <c r="Q1300" s="1">
        <f>Sueldos[[#This Row],[Sueldo total]]*3</f>
        <v>42887.096999999994</v>
      </c>
      <c r="R1300" s="9">
        <f>(43102-Sueldos[[#This Row],[Fecha de Contratación]])/365</f>
        <v>2.0849315068493151</v>
      </c>
      <c r="S1300" s="1">
        <f>Sueldos[[#This Row],[Sueldo total]]/30</f>
        <v>476.52329999999989</v>
      </c>
      <c r="T1300" s="1">
        <f>Sueldos[[#This Row],[Salario diario]]*20*Sueldos[[#This Row],[dias del año]]</f>
        <v>19870.36883835616</v>
      </c>
      <c r="U1300" s="1">
        <f>Sueldos[[#This Row],[3 meses de sueldo]]+Sueldos[[#This Row],[20 dias por año]]</f>
        <v>62757.465838356155</v>
      </c>
    </row>
    <row r="1301" spans="1:21" x14ac:dyDescent="0.3">
      <c r="A1301" t="s">
        <v>1083</v>
      </c>
      <c r="B1301" t="s">
        <v>880</v>
      </c>
      <c r="C1301" t="s">
        <v>605</v>
      </c>
      <c r="D1301" s="10">
        <v>42314</v>
      </c>
      <c r="E1301" t="s">
        <v>27</v>
      </c>
      <c r="F1301">
        <v>1</v>
      </c>
      <c r="G1301" s="1">
        <v>16586.25</v>
      </c>
      <c r="H1301" s="1">
        <v>995.17499999999995</v>
      </c>
      <c r="I1301" s="1">
        <v>995.17499999999995</v>
      </c>
      <c r="J1301" s="1">
        <v>331.72500000000002</v>
      </c>
      <c r="K1301" s="1">
        <v>4312.4250000000002</v>
      </c>
      <c r="L1301" s="1">
        <v>5971.05</v>
      </c>
      <c r="M1301" s="1">
        <f>SUM(Sueldos[[#This Row],[Salario Base]:[Bono General]])</f>
        <v>29191.799999999996</v>
      </c>
      <c r="N1301" s="1">
        <f>SUMPRODUCT(Sueldos[[#This Row],[Salario Base]:[Bono General]]*Porcentajes[])</f>
        <v>1161.0374999999999</v>
      </c>
      <c r="O1301" s="1">
        <f>Sueldos[[#This Row],[Aumento Mexicano]]*2</f>
        <v>2322.0749999999998</v>
      </c>
      <c r="P1301" s="1">
        <f>IF(Sueldos[[#This Row],[Calificación]]&gt;=4,Sueldos[[#This Row],[Aumento Mexicano]]*2,0)</f>
        <v>0</v>
      </c>
      <c r="Q1301" s="1">
        <f>Sueldos[[#This Row],[Sueldo total]]*3</f>
        <v>87575.4</v>
      </c>
      <c r="R1301" s="9">
        <f>(43102-Sueldos[[#This Row],[Fecha de Contratación]])/365</f>
        <v>2.1589041095890411</v>
      </c>
      <c r="S1301" s="1">
        <f>Sueldos[[#This Row],[Sueldo total]]/30</f>
        <v>973.05999999999983</v>
      </c>
      <c r="T1301" s="1">
        <f>Sueldos[[#This Row],[Salario diario]]*20*Sueldos[[#This Row],[dias del año]]</f>
        <v>42014.864657534243</v>
      </c>
      <c r="U1301" s="1">
        <f>Sueldos[[#This Row],[3 meses de sueldo]]+Sueldos[[#This Row],[20 dias por año]]</f>
        <v>129590.26465753424</v>
      </c>
    </row>
    <row r="1302" spans="1:21" x14ac:dyDescent="0.3">
      <c r="A1302" t="s">
        <v>2007</v>
      </c>
      <c r="B1302" t="s">
        <v>898</v>
      </c>
      <c r="C1302" t="s">
        <v>190</v>
      </c>
      <c r="D1302" s="10">
        <v>41574</v>
      </c>
      <c r="E1302" t="s">
        <v>18</v>
      </c>
      <c r="F1302">
        <v>2</v>
      </c>
      <c r="G1302" s="1">
        <v>13464.9</v>
      </c>
      <c r="H1302" s="1">
        <v>942.54300000000012</v>
      </c>
      <c r="I1302" s="1">
        <v>1346.49</v>
      </c>
      <c r="J1302" s="1">
        <v>942.54300000000012</v>
      </c>
      <c r="K1302" s="1">
        <v>4039.47</v>
      </c>
      <c r="L1302" s="1">
        <v>5116.6620000000003</v>
      </c>
      <c r="M1302" s="1">
        <f>SUM(Sueldos[[#This Row],[Salario Base]:[Bono General]])</f>
        <v>25852.608</v>
      </c>
      <c r="N1302" s="1">
        <f>SUMPRODUCT(Sueldos[[#This Row],[Salario Base]:[Bono General]]*Porcentajes[])</f>
        <v>1040.8367699999999</v>
      </c>
      <c r="O1302" s="1">
        <f>Sueldos[[#This Row],[Aumento Mexicano]]*2</f>
        <v>2081.6735399999998</v>
      </c>
      <c r="P1302" s="1">
        <f>IF(Sueldos[[#This Row],[Calificación]]&gt;=4,Sueldos[[#This Row],[Aumento Mexicano]]*2,0)</f>
        <v>0</v>
      </c>
      <c r="Q1302" s="1">
        <f>Sueldos[[#This Row],[Sueldo total]]*3</f>
        <v>77557.823999999993</v>
      </c>
      <c r="R1302" s="9">
        <f>(43102-Sueldos[[#This Row],[Fecha de Contratación]])/365</f>
        <v>4.1863013698630134</v>
      </c>
      <c r="S1302" s="1">
        <f>Sueldos[[#This Row],[Sueldo total]]/30</f>
        <v>861.75360000000001</v>
      </c>
      <c r="T1302" s="1">
        <f>Sueldos[[#This Row],[Salario diario]]*20*Sueldos[[#This Row],[dias del año]]</f>
        <v>72151.205523287659</v>
      </c>
      <c r="U1302" s="1">
        <f>Sueldos[[#This Row],[3 meses de sueldo]]+Sueldos[[#This Row],[20 dias por año]]</f>
        <v>149709.02952328767</v>
      </c>
    </row>
    <row r="1303" spans="1:21" x14ac:dyDescent="0.3">
      <c r="A1303" t="s">
        <v>1366</v>
      </c>
      <c r="B1303" t="s">
        <v>898</v>
      </c>
      <c r="C1303" t="s">
        <v>330</v>
      </c>
      <c r="D1303" s="10">
        <v>40746</v>
      </c>
      <c r="E1303" t="s">
        <v>15</v>
      </c>
      <c r="F1303">
        <v>3</v>
      </c>
      <c r="G1303" s="1">
        <v>32642</v>
      </c>
      <c r="H1303" s="1">
        <v>1958.52</v>
      </c>
      <c r="I1303" s="1">
        <v>4243.46</v>
      </c>
      <c r="J1303" s="1">
        <v>1305.68</v>
      </c>
      <c r="K1303" s="1">
        <v>10445.44</v>
      </c>
      <c r="L1303" s="1">
        <v>9139.76</v>
      </c>
      <c r="M1303" s="1">
        <f>SUM(Sueldos[[#This Row],[Salario Base]:[Bono General]])</f>
        <v>59734.86</v>
      </c>
      <c r="N1303" s="1">
        <f>SUMPRODUCT(Sueldos[[#This Row],[Salario Base]:[Bono General]]*Porcentajes[])</f>
        <v>2284.94</v>
      </c>
      <c r="O1303" s="1">
        <f>Sueldos[[#This Row],[Aumento Mexicano]]*2</f>
        <v>4569.88</v>
      </c>
      <c r="P1303" s="1">
        <f>IF(Sueldos[[#This Row],[Calificación]]&gt;=4,Sueldos[[#This Row],[Aumento Mexicano]]*2,0)</f>
        <v>0</v>
      </c>
      <c r="Q1303" s="1">
        <f>Sueldos[[#This Row],[Sueldo total]]*3</f>
        <v>179204.58000000002</v>
      </c>
      <c r="R1303" s="9">
        <f>(43102-Sueldos[[#This Row],[Fecha de Contratación]])/365</f>
        <v>6.4547945205479449</v>
      </c>
      <c r="S1303" s="1">
        <f>Sueldos[[#This Row],[Sueldo total]]/30</f>
        <v>1991.162</v>
      </c>
      <c r="T1303" s="1">
        <f>Sueldos[[#This Row],[Salario diario]]*20*Sueldos[[#This Row],[dias del año]]</f>
        <v>257050.83134246574</v>
      </c>
      <c r="U1303" s="1">
        <f>Sueldos[[#This Row],[3 meses de sueldo]]+Sueldos[[#This Row],[20 dias por año]]</f>
        <v>436255.41134246578</v>
      </c>
    </row>
    <row r="1304" spans="1:21" x14ac:dyDescent="0.3">
      <c r="A1304" t="s">
        <v>2008</v>
      </c>
      <c r="B1304" t="s">
        <v>1087</v>
      </c>
      <c r="C1304" t="s">
        <v>151</v>
      </c>
      <c r="D1304" s="10">
        <v>41857</v>
      </c>
      <c r="E1304" t="s">
        <v>18</v>
      </c>
      <c r="F1304">
        <v>3</v>
      </c>
      <c r="G1304" s="1">
        <v>13571</v>
      </c>
      <c r="H1304" s="1">
        <v>678.55000000000007</v>
      </c>
      <c r="I1304" s="1">
        <v>678.55000000000007</v>
      </c>
      <c r="J1304" s="1">
        <v>1628.52</v>
      </c>
      <c r="K1304" s="1">
        <v>3799.8800000000006</v>
      </c>
      <c r="L1304" s="1">
        <v>5292.6900000000005</v>
      </c>
      <c r="M1304" s="1">
        <f>SUM(Sueldos[[#This Row],[Salario Base]:[Bono General]])</f>
        <v>25649.190000000002</v>
      </c>
      <c r="N1304" s="1">
        <f>SUMPRODUCT(Sueldos[[#This Row],[Salario Base]:[Bono General]]*Porcentajes[])</f>
        <v>1040.8957</v>
      </c>
      <c r="O1304" s="1">
        <f>Sueldos[[#This Row],[Aumento Mexicano]]*2</f>
        <v>2081.7914000000001</v>
      </c>
      <c r="P1304" s="1">
        <f>IF(Sueldos[[#This Row],[Calificación]]&gt;=4,Sueldos[[#This Row],[Aumento Mexicano]]*2,0)</f>
        <v>0</v>
      </c>
      <c r="Q1304" s="1">
        <f>Sueldos[[#This Row],[Sueldo total]]*3</f>
        <v>76947.570000000007</v>
      </c>
      <c r="R1304" s="9">
        <f>(43102-Sueldos[[#This Row],[Fecha de Contratación]])/365</f>
        <v>3.4109589041095889</v>
      </c>
      <c r="S1304" s="1">
        <f>Sueldos[[#This Row],[Sueldo total]]/30</f>
        <v>854.97300000000007</v>
      </c>
      <c r="T1304" s="1">
        <f>Sueldos[[#This Row],[Salario diario]]*20*Sueldos[[#This Row],[dias del año]]</f>
        <v>58325.555342465763</v>
      </c>
      <c r="U1304" s="1">
        <f>Sueldos[[#This Row],[3 meses de sueldo]]+Sueldos[[#This Row],[20 dias por año]]</f>
        <v>135273.12534246576</v>
      </c>
    </row>
    <row r="1305" spans="1:21" x14ac:dyDescent="0.3">
      <c r="A1305" t="s">
        <v>2009</v>
      </c>
      <c r="B1305" t="s">
        <v>883</v>
      </c>
      <c r="C1305" t="s">
        <v>225</v>
      </c>
      <c r="D1305" s="10">
        <v>42843</v>
      </c>
      <c r="E1305" t="s">
        <v>15</v>
      </c>
      <c r="F1305">
        <v>2</v>
      </c>
      <c r="G1305" s="1">
        <v>20515.5</v>
      </c>
      <c r="H1305" s="1">
        <v>1436.085</v>
      </c>
      <c r="I1305" s="1">
        <v>2051.5500000000002</v>
      </c>
      <c r="J1305" s="1">
        <v>1025.7750000000001</v>
      </c>
      <c r="K1305" s="1">
        <v>6975.27</v>
      </c>
      <c r="L1305" s="1">
        <v>8001.0450000000001</v>
      </c>
      <c r="M1305" s="1">
        <f>SUM(Sueldos[[#This Row],[Salario Base]:[Bono General]])</f>
        <v>40005.224999999999</v>
      </c>
      <c r="N1305" s="1">
        <f>SUMPRODUCT(Sueldos[[#This Row],[Salario Base]:[Bono General]]*Porcentajes[])</f>
        <v>1604.3121000000001</v>
      </c>
      <c r="O1305" s="1">
        <f>Sueldos[[#This Row],[Aumento Mexicano]]*2</f>
        <v>3208.6242000000002</v>
      </c>
      <c r="P1305" s="1">
        <f>IF(Sueldos[[#This Row],[Calificación]]&gt;=4,Sueldos[[#This Row],[Aumento Mexicano]]*2,0)</f>
        <v>0</v>
      </c>
      <c r="Q1305" s="1">
        <f>Sueldos[[#This Row],[Sueldo total]]*3</f>
        <v>120015.67499999999</v>
      </c>
      <c r="R1305" s="9">
        <f>(43102-Sueldos[[#This Row],[Fecha de Contratación]])/365</f>
        <v>0.70958904109589038</v>
      </c>
      <c r="S1305" s="1">
        <f>Sueldos[[#This Row],[Sueldo total]]/30</f>
        <v>1333.5074999999999</v>
      </c>
      <c r="T1305" s="1">
        <f>Sueldos[[#This Row],[Salario diario]]*20*Sueldos[[#This Row],[dias del año]]</f>
        <v>18924.846164383558</v>
      </c>
      <c r="U1305" s="1">
        <f>Sueldos[[#This Row],[3 meses de sueldo]]+Sueldos[[#This Row],[20 dias por año]]</f>
        <v>138940.52116438354</v>
      </c>
    </row>
    <row r="1306" spans="1:21" x14ac:dyDescent="0.3">
      <c r="A1306" t="s">
        <v>2010</v>
      </c>
      <c r="B1306" t="s">
        <v>926</v>
      </c>
      <c r="C1306" t="s">
        <v>92</v>
      </c>
      <c r="D1306" s="10">
        <v>40591</v>
      </c>
      <c r="E1306" t="s">
        <v>15</v>
      </c>
      <c r="F1306">
        <v>3</v>
      </c>
      <c r="G1306" s="1">
        <v>22374</v>
      </c>
      <c r="H1306" s="1">
        <v>2013.6599999999999</v>
      </c>
      <c r="I1306" s="1">
        <v>1566.18</v>
      </c>
      <c r="J1306" s="1">
        <v>2908.62</v>
      </c>
      <c r="K1306" s="1">
        <v>8949.6</v>
      </c>
      <c r="L1306" s="1">
        <v>7607.1600000000008</v>
      </c>
      <c r="M1306" s="1">
        <f>SUM(Sueldos[[#This Row],[Salario Base]:[Bono General]])</f>
        <v>45419.22</v>
      </c>
      <c r="N1306" s="1">
        <f>SUMPRODUCT(Sueldos[[#This Row],[Salario Base]:[Bono General]]*Porcentajes[])</f>
        <v>1801.1070000000002</v>
      </c>
      <c r="O1306" s="1">
        <f>Sueldos[[#This Row],[Aumento Mexicano]]*2</f>
        <v>3602.2140000000004</v>
      </c>
      <c r="P1306" s="1">
        <f>IF(Sueldos[[#This Row],[Calificación]]&gt;=4,Sueldos[[#This Row],[Aumento Mexicano]]*2,0)</f>
        <v>0</v>
      </c>
      <c r="Q1306" s="1">
        <f>Sueldos[[#This Row],[Sueldo total]]*3</f>
        <v>136257.66</v>
      </c>
      <c r="R1306" s="9">
        <f>(43102-Sueldos[[#This Row],[Fecha de Contratación]])/365</f>
        <v>6.8794520547945206</v>
      </c>
      <c r="S1306" s="1">
        <f>Sueldos[[#This Row],[Sueldo total]]/30</f>
        <v>1513.9739999999999</v>
      </c>
      <c r="T1306" s="1">
        <f>Sueldos[[#This Row],[Salario diario]]*20*Sueldos[[#This Row],[dias del año]]</f>
        <v>208306.2309041096</v>
      </c>
      <c r="U1306" s="1">
        <f>Sueldos[[#This Row],[3 meses de sueldo]]+Sueldos[[#This Row],[20 dias por año]]</f>
        <v>344563.89090410958</v>
      </c>
    </row>
    <row r="1307" spans="1:21" x14ac:dyDescent="0.3">
      <c r="A1307" t="s">
        <v>2011</v>
      </c>
      <c r="B1307" t="s">
        <v>880</v>
      </c>
      <c r="C1307" t="s">
        <v>312</v>
      </c>
      <c r="D1307" s="10">
        <v>41946</v>
      </c>
      <c r="E1307" t="s">
        <v>18</v>
      </c>
      <c r="F1307">
        <v>4</v>
      </c>
      <c r="G1307" s="1">
        <v>10984.6</v>
      </c>
      <c r="H1307" s="1">
        <v>659.07600000000002</v>
      </c>
      <c r="I1307" s="1">
        <v>768.92200000000014</v>
      </c>
      <c r="J1307" s="1">
        <v>1098.46</v>
      </c>
      <c r="K1307" s="1">
        <v>4283.9940000000006</v>
      </c>
      <c r="L1307" s="1">
        <v>2965.8420000000001</v>
      </c>
      <c r="M1307" s="1">
        <f>SUM(Sueldos[[#This Row],[Salario Base]:[Bono General]])</f>
        <v>20760.894000000004</v>
      </c>
      <c r="N1307" s="1">
        <f>SUMPRODUCT(Sueldos[[#This Row],[Salario Base]:[Bono General]]*Porcentajes[])</f>
        <v>790.89120000000003</v>
      </c>
      <c r="O1307" s="1">
        <f>Sueldos[[#This Row],[Aumento Mexicano]]*2</f>
        <v>1581.7824000000001</v>
      </c>
      <c r="P1307" s="1">
        <f>IF(Sueldos[[#This Row],[Calificación]]&gt;=4,Sueldos[[#This Row],[Aumento Mexicano]]*2,0)</f>
        <v>1581.7824000000001</v>
      </c>
      <c r="Q1307" s="1">
        <f>Sueldos[[#This Row],[Sueldo total]]*3</f>
        <v>62282.682000000015</v>
      </c>
      <c r="R1307" s="9">
        <f>(43102-Sueldos[[#This Row],[Fecha de Contratación]])/365</f>
        <v>3.1671232876712327</v>
      </c>
      <c r="S1307" s="1">
        <f>Sueldos[[#This Row],[Sueldo total]]/30</f>
        <v>692.02980000000014</v>
      </c>
      <c r="T1307" s="1">
        <f>Sueldos[[#This Row],[Salario diario]]*20*Sueldos[[#This Row],[dias del año]]</f>
        <v>43834.873906849323</v>
      </c>
      <c r="U1307" s="1">
        <f>Sueldos[[#This Row],[3 meses de sueldo]]+Sueldos[[#This Row],[20 dias por año]]</f>
        <v>106117.55590684933</v>
      </c>
    </row>
    <row r="1308" spans="1:21" x14ac:dyDescent="0.3">
      <c r="A1308" t="s">
        <v>2012</v>
      </c>
      <c r="B1308" t="s">
        <v>883</v>
      </c>
      <c r="C1308" t="s">
        <v>921</v>
      </c>
      <c r="D1308" s="10">
        <v>41740</v>
      </c>
      <c r="E1308" t="s">
        <v>53</v>
      </c>
      <c r="F1308">
        <v>3</v>
      </c>
      <c r="G1308" s="1">
        <v>80531</v>
      </c>
      <c r="H1308" s="1">
        <v>4831.8599999999997</v>
      </c>
      <c r="I1308" s="1">
        <v>9663.7199999999993</v>
      </c>
      <c r="J1308" s="1">
        <v>4831.8599999999997</v>
      </c>
      <c r="K1308" s="1">
        <v>20938.060000000001</v>
      </c>
      <c r="L1308" s="1">
        <v>24964.61</v>
      </c>
      <c r="M1308" s="1">
        <f>SUM(Sueldos[[#This Row],[Salario Base]:[Bono General]])</f>
        <v>145761.10999999999</v>
      </c>
      <c r="N1308" s="1">
        <f>SUMPRODUCT(Sueldos[[#This Row],[Salario Base]:[Bono General]]*Porcentajes[])</f>
        <v>5709.6478999999999</v>
      </c>
      <c r="O1308" s="1">
        <f>Sueldos[[#This Row],[Aumento Mexicano]]*2</f>
        <v>11419.2958</v>
      </c>
      <c r="P1308" s="1">
        <f>IF(Sueldos[[#This Row],[Calificación]]&gt;=4,Sueldos[[#This Row],[Aumento Mexicano]]*2,0)</f>
        <v>0</v>
      </c>
      <c r="Q1308" s="1">
        <f>Sueldos[[#This Row],[Sueldo total]]*3</f>
        <v>437283.32999999996</v>
      </c>
      <c r="R1308" s="9">
        <f>(43102-Sueldos[[#This Row],[Fecha de Contratación]])/365</f>
        <v>3.7315068493150685</v>
      </c>
      <c r="S1308" s="1">
        <f>Sueldos[[#This Row],[Sueldo total]]/30</f>
        <v>4858.7036666666663</v>
      </c>
      <c r="T1308" s="1">
        <f>Sueldos[[#This Row],[Salario diario]]*20*Sueldos[[#This Row],[dias del año]]</f>
        <v>362605.72021917807</v>
      </c>
      <c r="U1308" s="1">
        <f>Sueldos[[#This Row],[3 meses de sueldo]]+Sueldos[[#This Row],[20 dias por año]]</f>
        <v>799889.05021917797</v>
      </c>
    </row>
    <row r="1309" spans="1:21" x14ac:dyDescent="0.3">
      <c r="A1309" t="s">
        <v>2013</v>
      </c>
      <c r="B1309" t="s">
        <v>880</v>
      </c>
      <c r="C1309" t="s">
        <v>110</v>
      </c>
      <c r="D1309" s="10">
        <v>40928</v>
      </c>
      <c r="E1309" t="s">
        <v>15</v>
      </c>
      <c r="F1309">
        <v>3</v>
      </c>
      <c r="G1309" s="1">
        <v>27644</v>
      </c>
      <c r="H1309" s="1">
        <v>1658.6399999999999</v>
      </c>
      <c r="I1309" s="1">
        <v>3317.2799999999997</v>
      </c>
      <c r="J1309" s="1">
        <v>2211.52</v>
      </c>
      <c r="K1309" s="1">
        <v>8293.1999999999989</v>
      </c>
      <c r="L1309" s="1">
        <v>10504.72</v>
      </c>
      <c r="M1309" s="1">
        <f>SUM(Sueldos[[#This Row],[Salario Base]:[Bono General]])</f>
        <v>53629.359999999993</v>
      </c>
      <c r="N1309" s="1">
        <f>SUMPRODUCT(Sueldos[[#This Row],[Salario Base]:[Bono General]]*Porcentajes[])</f>
        <v>2156.232</v>
      </c>
      <c r="O1309" s="1">
        <f>Sueldos[[#This Row],[Aumento Mexicano]]*2</f>
        <v>4312.4639999999999</v>
      </c>
      <c r="P1309" s="1">
        <f>IF(Sueldos[[#This Row],[Calificación]]&gt;=4,Sueldos[[#This Row],[Aumento Mexicano]]*2,0)</f>
        <v>0</v>
      </c>
      <c r="Q1309" s="1">
        <f>Sueldos[[#This Row],[Sueldo total]]*3</f>
        <v>160888.07999999999</v>
      </c>
      <c r="R1309" s="9">
        <f>(43102-Sueldos[[#This Row],[Fecha de Contratación]])/365</f>
        <v>5.956164383561644</v>
      </c>
      <c r="S1309" s="1">
        <f>Sueldos[[#This Row],[Sueldo total]]/30</f>
        <v>1787.6453333333332</v>
      </c>
      <c r="T1309" s="1">
        <f>Sueldos[[#This Row],[Salario diario]]*20*Sueldos[[#This Row],[dias del año]]</f>
        <v>212950.18929680364</v>
      </c>
      <c r="U1309" s="1">
        <f>Sueldos[[#This Row],[3 meses de sueldo]]+Sueldos[[#This Row],[20 dias por año]]</f>
        <v>373838.26929680363</v>
      </c>
    </row>
    <row r="1310" spans="1:21" x14ac:dyDescent="0.3">
      <c r="A1310" t="s">
        <v>2014</v>
      </c>
      <c r="B1310" t="s">
        <v>880</v>
      </c>
      <c r="C1310" t="s">
        <v>119</v>
      </c>
      <c r="D1310" s="10">
        <v>42221</v>
      </c>
      <c r="E1310" t="s">
        <v>15</v>
      </c>
      <c r="F1310">
        <v>3</v>
      </c>
      <c r="G1310" s="1">
        <v>22077</v>
      </c>
      <c r="H1310" s="1">
        <v>1103.8500000000001</v>
      </c>
      <c r="I1310" s="1">
        <v>1103.8500000000001</v>
      </c>
      <c r="J1310" s="1">
        <v>1103.8500000000001</v>
      </c>
      <c r="K1310" s="1">
        <v>8389.26</v>
      </c>
      <c r="L1310" s="1">
        <v>7506.18</v>
      </c>
      <c r="M1310" s="1">
        <f>SUM(Sueldos[[#This Row],[Salario Base]:[Bono General]])</f>
        <v>41283.99</v>
      </c>
      <c r="N1310" s="1">
        <f>SUMPRODUCT(Sueldos[[#This Row],[Salario Base]:[Bono General]]*Porcentajes[])</f>
        <v>1604.9979000000001</v>
      </c>
      <c r="O1310" s="1">
        <f>Sueldos[[#This Row],[Aumento Mexicano]]*2</f>
        <v>3209.9958000000001</v>
      </c>
      <c r="P1310" s="1">
        <f>IF(Sueldos[[#This Row],[Calificación]]&gt;=4,Sueldos[[#This Row],[Aumento Mexicano]]*2,0)</f>
        <v>0</v>
      </c>
      <c r="Q1310" s="1">
        <f>Sueldos[[#This Row],[Sueldo total]]*3</f>
        <v>123851.97</v>
      </c>
      <c r="R1310" s="9">
        <f>(43102-Sueldos[[#This Row],[Fecha de Contratación]])/365</f>
        <v>2.4136986301369863</v>
      </c>
      <c r="S1310" s="1">
        <f>Sueldos[[#This Row],[Sueldo total]]/30</f>
        <v>1376.133</v>
      </c>
      <c r="T1310" s="1">
        <f>Sueldos[[#This Row],[Salario diario]]*20*Sueldos[[#This Row],[dias del año]]</f>
        <v>66431.406739726022</v>
      </c>
      <c r="U1310" s="1">
        <f>Sueldos[[#This Row],[3 meses de sueldo]]+Sueldos[[#This Row],[20 dias por año]]</f>
        <v>190283.37673972602</v>
      </c>
    </row>
    <row r="1311" spans="1:21" x14ac:dyDescent="0.3">
      <c r="A1311" t="s">
        <v>1432</v>
      </c>
      <c r="B1311" t="s">
        <v>883</v>
      </c>
      <c r="C1311" t="s">
        <v>104</v>
      </c>
      <c r="D1311" s="10">
        <v>40986</v>
      </c>
      <c r="E1311" t="s">
        <v>18</v>
      </c>
      <c r="F1311">
        <v>1</v>
      </c>
      <c r="G1311" s="1">
        <v>10515.75</v>
      </c>
      <c r="H1311" s="1">
        <v>1051.575</v>
      </c>
      <c r="I1311" s="1">
        <v>841.26</v>
      </c>
      <c r="J1311" s="1">
        <v>1367.0475000000001</v>
      </c>
      <c r="K1311" s="1">
        <v>4206.3</v>
      </c>
      <c r="L1311" s="1">
        <v>3470.1975000000002</v>
      </c>
      <c r="M1311" s="1">
        <f>SUM(Sueldos[[#This Row],[Salario Base]:[Bono General]])</f>
        <v>21452.130000000005</v>
      </c>
      <c r="N1311" s="1">
        <f>SUMPRODUCT(Sueldos[[#This Row],[Salario Base]:[Bono General]]*Porcentajes[])</f>
        <v>849.67259999999987</v>
      </c>
      <c r="O1311" s="1">
        <f>Sueldos[[#This Row],[Aumento Mexicano]]*2</f>
        <v>1699.3451999999997</v>
      </c>
      <c r="P1311" s="1">
        <f>IF(Sueldos[[#This Row],[Calificación]]&gt;=4,Sueldos[[#This Row],[Aumento Mexicano]]*2,0)</f>
        <v>0</v>
      </c>
      <c r="Q1311" s="1">
        <f>Sueldos[[#This Row],[Sueldo total]]*3</f>
        <v>64356.390000000014</v>
      </c>
      <c r="R1311" s="9">
        <f>(43102-Sueldos[[#This Row],[Fecha de Contratación]])/365</f>
        <v>5.7972602739726025</v>
      </c>
      <c r="S1311" s="1">
        <f>Sueldos[[#This Row],[Sueldo total]]/30</f>
        <v>715.07100000000014</v>
      </c>
      <c r="T1311" s="1">
        <f>Sueldos[[#This Row],[Salario diario]]*20*Sueldos[[#This Row],[dias del año]]</f>
        <v>82909.054027397273</v>
      </c>
      <c r="U1311" s="1">
        <f>Sueldos[[#This Row],[3 meses de sueldo]]+Sueldos[[#This Row],[20 dias por año]]</f>
        <v>147265.44402739729</v>
      </c>
    </row>
    <row r="1312" spans="1:21" x14ac:dyDescent="0.3">
      <c r="A1312" t="s">
        <v>2015</v>
      </c>
      <c r="B1312" t="s">
        <v>880</v>
      </c>
      <c r="C1312" t="s">
        <v>605</v>
      </c>
      <c r="D1312" s="10">
        <v>42667</v>
      </c>
      <c r="E1312" t="s">
        <v>18</v>
      </c>
      <c r="F1312">
        <v>2</v>
      </c>
      <c r="G1312" s="1">
        <v>13209.300000000001</v>
      </c>
      <c r="H1312" s="1">
        <v>1188.837</v>
      </c>
      <c r="I1312" s="1">
        <v>1981.395</v>
      </c>
      <c r="J1312" s="1">
        <v>792.55799999999999</v>
      </c>
      <c r="K1312" s="1">
        <v>4755.348</v>
      </c>
      <c r="L1312" s="1">
        <v>5151.6270000000004</v>
      </c>
      <c r="M1312" s="1">
        <f>SUM(Sueldos[[#This Row],[Salario Base]:[Bono General]])</f>
        <v>27079.065000000002</v>
      </c>
      <c r="N1312" s="1">
        <f>SUMPRODUCT(Sueldos[[#This Row],[Salario Base]:[Bono General]]*Porcentajes[])</f>
        <v>1089.7672499999999</v>
      </c>
      <c r="O1312" s="1">
        <f>Sueldos[[#This Row],[Aumento Mexicano]]*2</f>
        <v>2179.5344999999998</v>
      </c>
      <c r="P1312" s="1">
        <f>IF(Sueldos[[#This Row],[Calificación]]&gt;=4,Sueldos[[#This Row],[Aumento Mexicano]]*2,0)</f>
        <v>0</v>
      </c>
      <c r="Q1312" s="1">
        <f>Sueldos[[#This Row],[Sueldo total]]*3</f>
        <v>81237.195000000007</v>
      </c>
      <c r="R1312" s="9">
        <f>(43102-Sueldos[[#This Row],[Fecha de Contratación]])/365</f>
        <v>1.1917808219178083</v>
      </c>
      <c r="S1312" s="1">
        <f>Sueldos[[#This Row],[Sueldo total]]/30</f>
        <v>902.63550000000009</v>
      </c>
      <c r="T1312" s="1">
        <f>Sueldos[[#This Row],[Salario diario]]*20*Sueldos[[#This Row],[dias del año]]</f>
        <v>21514.873561643839</v>
      </c>
      <c r="U1312" s="1">
        <f>Sueldos[[#This Row],[3 meses de sueldo]]+Sueldos[[#This Row],[20 dias por año]]</f>
        <v>102752.06856164384</v>
      </c>
    </row>
    <row r="1313" spans="1:21" x14ac:dyDescent="0.3">
      <c r="A1313" t="s">
        <v>1897</v>
      </c>
      <c r="B1313" t="s">
        <v>880</v>
      </c>
      <c r="C1313" t="s">
        <v>168</v>
      </c>
      <c r="D1313" s="10">
        <v>41959</v>
      </c>
      <c r="E1313" t="s">
        <v>15</v>
      </c>
      <c r="F1313">
        <v>2</v>
      </c>
      <c r="G1313" s="1">
        <v>20925.900000000001</v>
      </c>
      <c r="H1313" s="1">
        <v>2092.59</v>
      </c>
      <c r="I1313" s="1">
        <v>837.03600000000006</v>
      </c>
      <c r="J1313" s="1">
        <v>1046.2950000000001</v>
      </c>
      <c r="K1313" s="1">
        <v>5859.2520000000013</v>
      </c>
      <c r="L1313" s="1">
        <v>5649.9930000000004</v>
      </c>
      <c r="M1313" s="1">
        <f>SUM(Sueldos[[#This Row],[Salario Base]:[Bono General]])</f>
        <v>36411.066000000006</v>
      </c>
      <c r="N1313" s="1">
        <f>SUMPRODUCT(Sueldos[[#This Row],[Salario Base]:[Bono General]]*Porcentajes[])</f>
        <v>1410.4056600000001</v>
      </c>
      <c r="O1313" s="1">
        <f>Sueldos[[#This Row],[Aumento Mexicano]]*2</f>
        <v>2820.8113200000003</v>
      </c>
      <c r="P1313" s="1">
        <f>IF(Sueldos[[#This Row],[Calificación]]&gt;=4,Sueldos[[#This Row],[Aumento Mexicano]]*2,0)</f>
        <v>0</v>
      </c>
      <c r="Q1313" s="1">
        <f>Sueldos[[#This Row],[Sueldo total]]*3</f>
        <v>109233.19800000002</v>
      </c>
      <c r="R1313" s="9">
        <f>(43102-Sueldos[[#This Row],[Fecha de Contratación]])/365</f>
        <v>3.1315068493150684</v>
      </c>
      <c r="S1313" s="1">
        <f>Sueldos[[#This Row],[Sueldo total]]/30</f>
        <v>1213.7022000000002</v>
      </c>
      <c r="T1313" s="1">
        <f>Sueldos[[#This Row],[Salario diario]]*20*Sueldos[[#This Row],[dias del año]]</f>
        <v>76014.335046575346</v>
      </c>
      <c r="U1313" s="1">
        <f>Sueldos[[#This Row],[3 meses de sueldo]]+Sueldos[[#This Row],[20 dias por año]]</f>
        <v>185247.53304657538</v>
      </c>
    </row>
    <row r="1314" spans="1:21" x14ac:dyDescent="0.3">
      <c r="A1314" t="s">
        <v>2016</v>
      </c>
      <c r="B1314" t="s">
        <v>926</v>
      </c>
      <c r="C1314" t="s">
        <v>92</v>
      </c>
      <c r="D1314" s="10">
        <v>42764</v>
      </c>
      <c r="E1314" t="s">
        <v>15</v>
      </c>
      <c r="F1314">
        <v>5</v>
      </c>
      <c r="G1314" s="1">
        <v>35890</v>
      </c>
      <c r="H1314" s="1">
        <v>3230.1</v>
      </c>
      <c r="I1314" s="1">
        <v>2153.4</v>
      </c>
      <c r="J1314" s="1">
        <v>5383.5</v>
      </c>
      <c r="K1314" s="1">
        <v>12920.4</v>
      </c>
      <c r="L1314" s="1">
        <v>8972.5</v>
      </c>
      <c r="M1314" s="1">
        <f>SUM(Sueldos[[#This Row],[Salario Base]:[Bono General]])</f>
        <v>68549.899999999994</v>
      </c>
      <c r="N1314" s="1">
        <f>SUMPRODUCT(Sueldos[[#This Row],[Salario Base]:[Bono General]]*Porcentajes[])</f>
        <v>2641.5039999999999</v>
      </c>
      <c r="O1314" s="1">
        <f>Sueldos[[#This Row],[Aumento Mexicano]]*2</f>
        <v>5283.0079999999998</v>
      </c>
      <c r="P1314" s="1">
        <f>IF(Sueldos[[#This Row],[Calificación]]&gt;=4,Sueldos[[#This Row],[Aumento Mexicano]]*2,0)</f>
        <v>5283.0079999999998</v>
      </c>
      <c r="Q1314" s="1">
        <f>Sueldos[[#This Row],[Sueldo total]]*3</f>
        <v>205649.69999999998</v>
      </c>
      <c r="R1314" s="9">
        <f>(43102-Sueldos[[#This Row],[Fecha de Contratación]])/365</f>
        <v>0.92602739726027394</v>
      </c>
      <c r="S1314" s="1">
        <f>Sueldos[[#This Row],[Sueldo total]]/30</f>
        <v>2284.9966666666664</v>
      </c>
      <c r="T1314" s="1">
        <f>Sueldos[[#This Row],[Salario diario]]*20*Sueldos[[#This Row],[dias del año]]</f>
        <v>42319.390319634695</v>
      </c>
      <c r="U1314" s="1">
        <f>Sueldos[[#This Row],[3 meses de sueldo]]+Sueldos[[#This Row],[20 dias por año]]</f>
        <v>247969.09031963468</v>
      </c>
    </row>
    <row r="1315" spans="1:21" x14ac:dyDescent="0.3">
      <c r="A1315" t="s">
        <v>2017</v>
      </c>
      <c r="B1315" t="s">
        <v>880</v>
      </c>
      <c r="C1315" t="s">
        <v>221</v>
      </c>
      <c r="D1315" s="10">
        <v>41018</v>
      </c>
      <c r="E1315" t="s">
        <v>27</v>
      </c>
      <c r="F1315">
        <v>4</v>
      </c>
      <c r="G1315" s="1">
        <v>18726.400000000001</v>
      </c>
      <c r="H1315" s="1">
        <v>1685.376</v>
      </c>
      <c r="I1315" s="1">
        <v>749.05600000000004</v>
      </c>
      <c r="J1315" s="1">
        <v>936.32000000000016</v>
      </c>
      <c r="K1315" s="1">
        <v>6179.7120000000004</v>
      </c>
      <c r="L1315" s="1">
        <v>7116.0320000000011</v>
      </c>
      <c r="M1315" s="1">
        <f>SUM(Sueldos[[#This Row],[Salario Base]:[Bono General]])</f>
        <v>35392.896000000001</v>
      </c>
      <c r="N1315" s="1">
        <f>SUMPRODUCT(Sueldos[[#This Row],[Salario Base]:[Bono General]]*Porcentajes[])</f>
        <v>1423.2064000000003</v>
      </c>
      <c r="O1315" s="1">
        <f>Sueldos[[#This Row],[Aumento Mexicano]]*2</f>
        <v>2846.4128000000005</v>
      </c>
      <c r="P1315" s="1">
        <f>IF(Sueldos[[#This Row],[Calificación]]&gt;=4,Sueldos[[#This Row],[Aumento Mexicano]]*2,0)</f>
        <v>2846.4128000000005</v>
      </c>
      <c r="Q1315" s="1">
        <f>Sueldos[[#This Row],[Sueldo total]]*3</f>
        <v>106178.68799999999</v>
      </c>
      <c r="R1315" s="9">
        <f>(43102-Sueldos[[#This Row],[Fecha de Contratación]])/365</f>
        <v>5.7095890410958905</v>
      </c>
      <c r="S1315" s="1">
        <f>Sueldos[[#This Row],[Sueldo total]]/30</f>
        <v>1179.7632000000001</v>
      </c>
      <c r="T1315" s="1">
        <f>Sueldos[[#This Row],[Salario diario]]*20*Sueldos[[#This Row],[dias del año]]</f>
        <v>134719.26075616441</v>
      </c>
      <c r="U1315" s="1">
        <f>Sueldos[[#This Row],[3 meses de sueldo]]+Sueldos[[#This Row],[20 dias por año]]</f>
        <v>240897.94875616441</v>
      </c>
    </row>
    <row r="1316" spans="1:21" x14ac:dyDescent="0.3">
      <c r="A1316" t="s">
        <v>2018</v>
      </c>
      <c r="B1316" t="s">
        <v>880</v>
      </c>
      <c r="C1316" t="s">
        <v>57</v>
      </c>
      <c r="D1316" s="10">
        <v>42740</v>
      </c>
      <c r="E1316" t="s">
        <v>18</v>
      </c>
      <c r="F1316">
        <v>2</v>
      </c>
      <c r="G1316" s="1">
        <v>9122.4</v>
      </c>
      <c r="H1316" s="1">
        <v>547.34399999999994</v>
      </c>
      <c r="I1316" s="1">
        <v>273.67199999999997</v>
      </c>
      <c r="J1316" s="1">
        <v>729.79200000000003</v>
      </c>
      <c r="K1316" s="1">
        <v>2736.72</v>
      </c>
      <c r="L1316" s="1">
        <v>2371.8240000000001</v>
      </c>
      <c r="M1316" s="1">
        <f>SUM(Sueldos[[#This Row],[Salario Base]:[Bono General]])</f>
        <v>15781.751999999999</v>
      </c>
      <c r="N1316" s="1">
        <f>SUMPRODUCT(Sueldos[[#This Row],[Salario Base]:[Bono General]]*Porcentajes[])</f>
        <v>602.07839999999999</v>
      </c>
      <c r="O1316" s="1">
        <f>Sueldos[[#This Row],[Aumento Mexicano]]*2</f>
        <v>1204.1568</v>
      </c>
      <c r="P1316" s="1">
        <f>IF(Sueldos[[#This Row],[Calificación]]&gt;=4,Sueldos[[#This Row],[Aumento Mexicano]]*2,0)</f>
        <v>0</v>
      </c>
      <c r="Q1316" s="1">
        <f>Sueldos[[#This Row],[Sueldo total]]*3</f>
        <v>47345.255999999994</v>
      </c>
      <c r="R1316" s="9">
        <f>(43102-Sueldos[[#This Row],[Fecha de Contratación]])/365</f>
        <v>0.99178082191780825</v>
      </c>
      <c r="S1316" s="1">
        <f>Sueldos[[#This Row],[Sueldo total]]/30</f>
        <v>526.05840000000001</v>
      </c>
      <c r="T1316" s="1">
        <f>Sueldos[[#This Row],[Salario diario]]*20*Sueldos[[#This Row],[dias del año]]</f>
        <v>10434.692646575342</v>
      </c>
      <c r="U1316" s="1">
        <f>Sueldos[[#This Row],[3 meses de sueldo]]+Sueldos[[#This Row],[20 dias por año]]</f>
        <v>57779.948646575336</v>
      </c>
    </row>
    <row r="1317" spans="1:21" x14ac:dyDescent="0.3">
      <c r="A1317" t="s">
        <v>2019</v>
      </c>
      <c r="B1317" t="s">
        <v>883</v>
      </c>
      <c r="C1317" t="s">
        <v>413</v>
      </c>
      <c r="D1317" s="10">
        <v>42442</v>
      </c>
      <c r="E1317" t="s">
        <v>53</v>
      </c>
      <c r="F1317">
        <v>4</v>
      </c>
      <c r="G1317" s="1">
        <v>70726.700000000012</v>
      </c>
      <c r="H1317" s="1">
        <v>5658.1360000000013</v>
      </c>
      <c r="I1317" s="1">
        <v>8487.2040000000015</v>
      </c>
      <c r="J1317" s="1">
        <v>7779.9370000000017</v>
      </c>
      <c r="K1317" s="1">
        <v>26168.879000000004</v>
      </c>
      <c r="L1317" s="1">
        <v>25461.612000000005</v>
      </c>
      <c r="M1317" s="1">
        <f>SUM(Sueldos[[#This Row],[Salario Base]:[Bono General]])</f>
        <v>144282.46800000002</v>
      </c>
      <c r="N1317" s="1">
        <f>SUMPRODUCT(Sueldos[[#This Row],[Salario Base]:[Bono General]]*Porcentajes[])</f>
        <v>5757.1533800000007</v>
      </c>
      <c r="O1317" s="1">
        <f>Sueldos[[#This Row],[Aumento Mexicano]]*2</f>
        <v>11514.306760000001</v>
      </c>
      <c r="P1317" s="1">
        <f>IF(Sueldos[[#This Row],[Calificación]]&gt;=4,Sueldos[[#This Row],[Aumento Mexicano]]*2,0)</f>
        <v>11514.306760000001</v>
      </c>
      <c r="Q1317" s="1">
        <f>Sueldos[[#This Row],[Sueldo total]]*3</f>
        <v>432847.4040000001</v>
      </c>
      <c r="R1317" s="9">
        <f>(43102-Sueldos[[#This Row],[Fecha de Contratación]])/365</f>
        <v>1.8082191780821917</v>
      </c>
      <c r="S1317" s="1">
        <f>Sueldos[[#This Row],[Sueldo total]]/30</f>
        <v>4809.4156000000012</v>
      </c>
      <c r="T1317" s="1">
        <f>Sueldos[[#This Row],[Salario diario]]*20*Sueldos[[#This Row],[dias del año]]</f>
        <v>173929.55046575345</v>
      </c>
      <c r="U1317" s="1">
        <f>Sueldos[[#This Row],[3 meses de sueldo]]+Sueldos[[#This Row],[20 dias por año]]</f>
        <v>606776.95446575352</v>
      </c>
    </row>
    <row r="1318" spans="1:21" x14ac:dyDescent="0.3">
      <c r="A1318" t="s">
        <v>2020</v>
      </c>
      <c r="B1318" t="s">
        <v>1087</v>
      </c>
      <c r="C1318" t="s">
        <v>160</v>
      </c>
      <c r="D1318" s="10">
        <v>41182</v>
      </c>
      <c r="E1318" t="s">
        <v>27</v>
      </c>
      <c r="F1318">
        <v>3</v>
      </c>
      <c r="G1318" s="1">
        <v>15255</v>
      </c>
      <c r="H1318" s="1">
        <v>915.3</v>
      </c>
      <c r="I1318" s="1">
        <v>152.55000000000001</v>
      </c>
      <c r="J1318" s="1">
        <v>1525.5</v>
      </c>
      <c r="K1318" s="1">
        <v>4729.05</v>
      </c>
      <c r="L1318" s="1">
        <v>5491.8</v>
      </c>
      <c r="M1318" s="1">
        <f>SUM(Sueldos[[#This Row],[Salario Base]:[Bono General]])</f>
        <v>28069.199999999997</v>
      </c>
      <c r="N1318" s="1">
        <f>SUMPRODUCT(Sueldos[[#This Row],[Salario Base]:[Bono General]]*Porcentajes[])</f>
        <v>1121.2424999999998</v>
      </c>
      <c r="O1318" s="1">
        <f>Sueldos[[#This Row],[Aumento Mexicano]]*2</f>
        <v>2242.4849999999997</v>
      </c>
      <c r="P1318" s="1">
        <f>IF(Sueldos[[#This Row],[Calificación]]&gt;=4,Sueldos[[#This Row],[Aumento Mexicano]]*2,0)</f>
        <v>0</v>
      </c>
      <c r="Q1318" s="1">
        <f>Sueldos[[#This Row],[Sueldo total]]*3</f>
        <v>84207.599999999991</v>
      </c>
      <c r="R1318" s="9">
        <f>(43102-Sueldos[[#This Row],[Fecha de Contratación]])/365</f>
        <v>5.2602739726027394</v>
      </c>
      <c r="S1318" s="1">
        <f>Sueldos[[#This Row],[Sueldo total]]/30</f>
        <v>935.63999999999987</v>
      </c>
      <c r="T1318" s="1">
        <f>Sueldos[[#This Row],[Salario diario]]*20*Sueldos[[#This Row],[dias del año]]</f>
        <v>98434.454794520527</v>
      </c>
      <c r="U1318" s="1">
        <f>Sueldos[[#This Row],[3 meses de sueldo]]+Sueldos[[#This Row],[20 dias por año]]</f>
        <v>182642.05479452052</v>
      </c>
    </row>
    <row r="1319" spans="1:21" x14ac:dyDescent="0.3">
      <c r="A1319" t="s">
        <v>2021</v>
      </c>
      <c r="B1319" t="s">
        <v>883</v>
      </c>
      <c r="C1319" t="s">
        <v>144</v>
      </c>
      <c r="D1319" s="10">
        <v>41265</v>
      </c>
      <c r="E1319" t="s">
        <v>27</v>
      </c>
      <c r="F1319">
        <v>3</v>
      </c>
      <c r="G1319" s="1">
        <v>20935</v>
      </c>
      <c r="H1319" s="1">
        <v>1046.75</v>
      </c>
      <c r="I1319" s="1">
        <v>1884.1499999999999</v>
      </c>
      <c r="J1319" s="1">
        <v>209.35</v>
      </c>
      <c r="K1319" s="1">
        <v>7955.3</v>
      </c>
      <c r="L1319" s="1">
        <v>6908.55</v>
      </c>
      <c r="M1319" s="1">
        <f>SUM(Sueldos[[#This Row],[Salario Base]:[Bono General]])</f>
        <v>38939.1</v>
      </c>
      <c r="N1319" s="1">
        <f>SUMPRODUCT(Sueldos[[#This Row],[Salario Base]:[Bono General]]*Porcentajes[])</f>
        <v>1498.9459999999999</v>
      </c>
      <c r="O1319" s="1">
        <f>Sueldos[[#This Row],[Aumento Mexicano]]*2</f>
        <v>2997.8919999999998</v>
      </c>
      <c r="P1319" s="1">
        <f>IF(Sueldos[[#This Row],[Calificación]]&gt;=4,Sueldos[[#This Row],[Aumento Mexicano]]*2,0)</f>
        <v>0</v>
      </c>
      <c r="Q1319" s="1">
        <f>Sueldos[[#This Row],[Sueldo total]]*3</f>
        <v>116817.29999999999</v>
      </c>
      <c r="R1319" s="9">
        <f>(43102-Sueldos[[#This Row],[Fecha de Contratación]])/365</f>
        <v>5.0328767123287674</v>
      </c>
      <c r="S1319" s="1">
        <f>Sueldos[[#This Row],[Sueldo total]]/30</f>
        <v>1297.97</v>
      </c>
      <c r="T1319" s="1">
        <f>Sueldos[[#This Row],[Salario diario]]*20*Sueldos[[#This Row],[dias del año]]</f>
        <v>130650.45972602742</v>
      </c>
      <c r="U1319" s="1">
        <f>Sueldos[[#This Row],[3 meses de sueldo]]+Sueldos[[#This Row],[20 dias por año]]</f>
        <v>247467.75972602741</v>
      </c>
    </row>
    <row r="1320" spans="1:21" x14ac:dyDescent="0.3">
      <c r="A1320" t="s">
        <v>2022</v>
      </c>
      <c r="B1320" t="s">
        <v>898</v>
      </c>
      <c r="C1320" t="s">
        <v>190</v>
      </c>
      <c r="D1320" s="10">
        <v>41127</v>
      </c>
      <c r="E1320" t="s">
        <v>27</v>
      </c>
      <c r="F1320">
        <v>4</v>
      </c>
      <c r="G1320" s="1">
        <v>21052.9</v>
      </c>
      <c r="H1320" s="1">
        <v>1894.761</v>
      </c>
      <c r="I1320" s="1">
        <v>2105.2900000000004</v>
      </c>
      <c r="J1320" s="1">
        <v>1263.174</v>
      </c>
      <c r="K1320" s="1">
        <v>6105.3410000000003</v>
      </c>
      <c r="L1320" s="1">
        <v>6315.87</v>
      </c>
      <c r="M1320" s="1">
        <f>SUM(Sueldos[[#This Row],[Salario Base]:[Bono General]])</f>
        <v>38737.336000000003</v>
      </c>
      <c r="N1320" s="1">
        <f>SUMPRODUCT(Sueldos[[#This Row],[Salario Base]:[Bono General]]*Porcentajes[])</f>
        <v>1517.9140899999998</v>
      </c>
      <c r="O1320" s="1">
        <f>Sueldos[[#This Row],[Aumento Mexicano]]*2</f>
        <v>3035.8281799999995</v>
      </c>
      <c r="P1320" s="1">
        <f>IF(Sueldos[[#This Row],[Calificación]]&gt;=4,Sueldos[[#This Row],[Aumento Mexicano]]*2,0)</f>
        <v>3035.8281799999995</v>
      </c>
      <c r="Q1320" s="1">
        <f>Sueldos[[#This Row],[Sueldo total]]*3</f>
        <v>116212.008</v>
      </c>
      <c r="R1320" s="9">
        <f>(43102-Sueldos[[#This Row],[Fecha de Contratación]])/365</f>
        <v>5.4109589041095889</v>
      </c>
      <c r="S1320" s="1">
        <f>Sueldos[[#This Row],[Sueldo total]]/30</f>
        <v>1291.2445333333335</v>
      </c>
      <c r="T1320" s="1">
        <f>Sueldos[[#This Row],[Salario diario]]*20*Sueldos[[#This Row],[dias del año]]</f>
        <v>139737.42210045664</v>
      </c>
      <c r="U1320" s="1">
        <f>Sueldos[[#This Row],[3 meses de sueldo]]+Sueldos[[#This Row],[20 dias por año]]</f>
        <v>255949.43010045664</v>
      </c>
    </row>
    <row r="1321" spans="1:21" x14ac:dyDescent="0.3">
      <c r="A1321" t="s">
        <v>2023</v>
      </c>
      <c r="B1321" t="s">
        <v>895</v>
      </c>
      <c r="C1321" t="s">
        <v>125</v>
      </c>
      <c r="D1321" s="10">
        <v>40794</v>
      </c>
      <c r="E1321" t="s">
        <v>18</v>
      </c>
      <c r="F1321">
        <v>1</v>
      </c>
      <c r="G1321" s="1">
        <v>7938.75</v>
      </c>
      <c r="H1321" s="1">
        <v>396.9375</v>
      </c>
      <c r="I1321" s="1">
        <v>793.875</v>
      </c>
      <c r="J1321" s="1">
        <v>635.1</v>
      </c>
      <c r="K1321" s="1">
        <v>1984.6875</v>
      </c>
      <c r="L1321" s="1">
        <v>2937.3375000000001</v>
      </c>
      <c r="M1321" s="1">
        <f>SUM(Sueldos[[#This Row],[Salario Base]:[Bono General]])</f>
        <v>14686.6875</v>
      </c>
      <c r="N1321" s="1">
        <f>SUMPRODUCT(Sueldos[[#This Row],[Salario Base]:[Bono General]]*Porcentajes[])</f>
        <v>590.64300000000003</v>
      </c>
      <c r="O1321" s="1">
        <f>Sueldos[[#This Row],[Aumento Mexicano]]*2</f>
        <v>1181.2860000000001</v>
      </c>
      <c r="P1321" s="1">
        <f>IF(Sueldos[[#This Row],[Calificación]]&gt;=4,Sueldos[[#This Row],[Aumento Mexicano]]*2,0)</f>
        <v>0</v>
      </c>
      <c r="Q1321" s="1">
        <f>Sueldos[[#This Row],[Sueldo total]]*3</f>
        <v>44060.0625</v>
      </c>
      <c r="R1321" s="9">
        <f>(43102-Sueldos[[#This Row],[Fecha de Contratación]])/365</f>
        <v>6.3232876712328769</v>
      </c>
      <c r="S1321" s="1">
        <f>Sueldos[[#This Row],[Sueldo total]]/30</f>
        <v>489.55624999999998</v>
      </c>
      <c r="T1321" s="1">
        <f>Sueldos[[#This Row],[Salario diario]]*20*Sueldos[[#This Row],[dias del año]]</f>
        <v>61912.100000000006</v>
      </c>
      <c r="U1321" s="1">
        <f>Sueldos[[#This Row],[3 meses de sueldo]]+Sueldos[[#This Row],[20 dias por año]]</f>
        <v>105972.16250000001</v>
      </c>
    </row>
    <row r="1322" spans="1:21" x14ac:dyDescent="0.3">
      <c r="A1322" t="s">
        <v>2024</v>
      </c>
      <c r="B1322" t="s">
        <v>880</v>
      </c>
      <c r="C1322" t="s">
        <v>22</v>
      </c>
      <c r="D1322" s="10">
        <v>40965</v>
      </c>
      <c r="E1322" t="s">
        <v>18</v>
      </c>
      <c r="F1322">
        <v>3</v>
      </c>
      <c r="G1322" s="1">
        <v>15048</v>
      </c>
      <c r="H1322" s="1">
        <v>752.40000000000009</v>
      </c>
      <c r="I1322" s="1">
        <v>1203.8399999999999</v>
      </c>
      <c r="J1322" s="1">
        <v>300.95999999999998</v>
      </c>
      <c r="K1322" s="1">
        <v>5868.72</v>
      </c>
      <c r="L1322" s="1">
        <v>3762</v>
      </c>
      <c r="M1322" s="1">
        <f>SUM(Sueldos[[#This Row],[Salario Base]:[Bono General]])</f>
        <v>26935.919999999998</v>
      </c>
      <c r="N1322" s="1">
        <f>SUMPRODUCT(Sueldos[[#This Row],[Salario Base]:[Bono General]]*Porcentajes[])</f>
        <v>999.18720000000008</v>
      </c>
      <c r="O1322" s="1">
        <f>Sueldos[[#This Row],[Aumento Mexicano]]*2</f>
        <v>1998.3744000000002</v>
      </c>
      <c r="P1322" s="1">
        <f>IF(Sueldos[[#This Row],[Calificación]]&gt;=4,Sueldos[[#This Row],[Aumento Mexicano]]*2,0)</f>
        <v>0</v>
      </c>
      <c r="Q1322" s="1">
        <f>Sueldos[[#This Row],[Sueldo total]]*3</f>
        <v>80807.759999999995</v>
      </c>
      <c r="R1322" s="9">
        <f>(43102-Sueldos[[#This Row],[Fecha de Contratación]])/365</f>
        <v>5.8547945205479452</v>
      </c>
      <c r="S1322" s="1">
        <f>Sueldos[[#This Row],[Sueldo total]]/30</f>
        <v>897.86399999999992</v>
      </c>
      <c r="T1322" s="1">
        <f>Sueldos[[#This Row],[Salario diario]]*20*Sueldos[[#This Row],[dias del año]]</f>
        <v>105136.1845479452</v>
      </c>
      <c r="U1322" s="1">
        <f>Sueldos[[#This Row],[3 meses de sueldo]]+Sueldos[[#This Row],[20 dias por año]]</f>
        <v>185943.9445479452</v>
      </c>
    </row>
    <row r="1323" spans="1:21" x14ac:dyDescent="0.3">
      <c r="A1323" t="s">
        <v>2025</v>
      </c>
      <c r="B1323" t="s">
        <v>880</v>
      </c>
      <c r="C1323" t="s">
        <v>213</v>
      </c>
      <c r="D1323" s="10">
        <v>40693</v>
      </c>
      <c r="E1323" t="s">
        <v>18</v>
      </c>
      <c r="F1323">
        <v>1</v>
      </c>
      <c r="G1323" s="1">
        <v>7344.75</v>
      </c>
      <c r="H1323" s="1">
        <v>587.58000000000004</v>
      </c>
      <c r="I1323" s="1">
        <v>954.8175</v>
      </c>
      <c r="J1323" s="1">
        <v>367.23750000000001</v>
      </c>
      <c r="K1323" s="1">
        <v>2717.5574999999999</v>
      </c>
      <c r="L1323" s="1">
        <v>1909.635</v>
      </c>
      <c r="M1323" s="1">
        <f>SUM(Sueldos[[#This Row],[Salario Base]:[Bono General]])</f>
        <v>13881.577499999998</v>
      </c>
      <c r="N1323" s="1">
        <f>SUMPRODUCT(Sueldos[[#This Row],[Salario Base]:[Bono General]]*Porcentajes[])</f>
        <v>527.35305000000005</v>
      </c>
      <c r="O1323" s="1">
        <f>Sueldos[[#This Row],[Aumento Mexicano]]*2</f>
        <v>1054.7061000000001</v>
      </c>
      <c r="P1323" s="1">
        <f>IF(Sueldos[[#This Row],[Calificación]]&gt;=4,Sueldos[[#This Row],[Aumento Mexicano]]*2,0)</f>
        <v>0</v>
      </c>
      <c r="Q1323" s="1">
        <f>Sueldos[[#This Row],[Sueldo total]]*3</f>
        <v>41644.732499999991</v>
      </c>
      <c r="R1323" s="9">
        <f>(43102-Sueldos[[#This Row],[Fecha de Contratación]])/365</f>
        <v>6.6</v>
      </c>
      <c r="S1323" s="1">
        <f>Sueldos[[#This Row],[Sueldo total]]/30</f>
        <v>462.71924999999993</v>
      </c>
      <c r="T1323" s="1">
        <f>Sueldos[[#This Row],[Salario diario]]*20*Sueldos[[#This Row],[dias del año]]</f>
        <v>61078.940999999984</v>
      </c>
      <c r="U1323" s="1">
        <f>Sueldos[[#This Row],[3 meses de sueldo]]+Sueldos[[#This Row],[20 dias por año]]</f>
        <v>102723.67349999998</v>
      </c>
    </row>
    <row r="1324" spans="1:21" x14ac:dyDescent="0.3">
      <c r="A1324" t="s">
        <v>2026</v>
      </c>
      <c r="B1324" t="s">
        <v>880</v>
      </c>
      <c r="C1324" t="s">
        <v>24</v>
      </c>
      <c r="D1324" s="10">
        <v>42220</v>
      </c>
      <c r="E1324" t="s">
        <v>18</v>
      </c>
      <c r="F1324">
        <v>4</v>
      </c>
      <c r="G1324" s="1">
        <v>12250.7</v>
      </c>
      <c r="H1324" s="1">
        <v>1225.0700000000002</v>
      </c>
      <c r="I1324" s="1">
        <v>1102.5630000000001</v>
      </c>
      <c r="J1324" s="1">
        <v>245.01400000000001</v>
      </c>
      <c r="K1324" s="1">
        <v>3185.1820000000002</v>
      </c>
      <c r="L1324" s="1">
        <v>3430.1960000000004</v>
      </c>
      <c r="M1324" s="1">
        <f>SUM(Sueldos[[#This Row],[Salario Base]:[Bono General]])</f>
        <v>21438.724999999999</v>
      </c>
      <c r="N1324" s="1">
        <f>SUMPRODUCT(Sueldos[[#This Row],[Salario Base]:[Bono General]]*Porcentajes[])</f>
        <v>833.0476000000001</v>
      </c>
      <c r="O1324" s="1">
        <f>Sueldos[[#This Row],[Aumento Mexicano]]*2</f>
        <v>1666.0952000000002</v>
      </c>
      <c r="P1324" s="1">
        <f>IF(Sueldos[[#This Row],[Calificación]]&gt;=4,Sueldos[[#This Row],[Aumento Mexicano]]*2,0)</f>
        <v>1666.0952000000002</v>
      </c>
      <c r="Q1324" s="1">
        <f>Sueldos[[#This Row],[Sueldo total]]*3</f>
        <v>64316.174999999996</v>
      </c>
      <c r="R1324" s="9">
        <f>(43102-Sueldos[[#This Row],[Fecha de Contratación]])/365</f>
        <v>2.4164383561643836</v>
      </c>
      <c r="S1324" s="1">
        <f>Sueldos[[#This Row],[Sueldo total]]/30</f>
        <v>714.62416666666661</v>
      </c>
      <c r="T1324" s="1">
        <f>Sueldos[[#This Row],[Salario diario]]*20*Sueldos[[#This Row],[dias del año]]</f>
        <v>34536.904931506848</v>
      </c>
      <c r="U1324" s="1">
        <f>Sueldos[[#This Row],[3 meses de sueldo]]+Sueldos[[#This Row],[20 dias por año]]</f>
        <v>98853.079931506843</v>
      </c>
    </row>
    <row r="1325" spans="1:21" x14ac:dyDescent="0.3">
      <c r="A1325" t="s">
        <v>1112</v>
      </c>
      <c r="B1325" t="s">
        <v>898</v>
      </c>
      <c r="C1325" t="s">
        <v>413</v>
      </c>
      <c r="D1325" s="10">
        <v>41852</v>
      </c>
      <c r="E1325" t="s">
        <v>18</v>
      </c>
      <c r="F1325">
        <v>2</v>
      </c>
      <c r="G1325" s="1">
        <v>9174.6</v>
      </c>
      <c r="H1325" s="1">
        <v>550.476</v>
      </c>
      <c r="I1325" s="1">
        <v>1376.19</v>
      </c>
      <c r="J1325" s="1">
        <v>183.49200000000002</v>
      </c>
      <c r="K1325" s="1">
        <v>3302.8560000000002</v>
      </c>
      <c r="L1325" s="1">
        <v>3394.6020000000003</v>
      </c>
      <c r="M1325" s="1">
        <f>SUM(Sueldos[[#This Row],[Salario Base]:[Bono General]])</f>
        <v>17982.216</v>
      </c>
      <c r="N1325" s="1">
        <f>SUMPRODUCT(Sueldos[[#This Row],[Salario Base]:[Bono General]]*Porcentajes[])</f>
        <v>709.19658000000004</v>
      </c>
      <c r="O1325" s="1">
        <f>Sueldos[[#This Row],[Aumento Mexicano]]*2</f>
        <v>1418.3931600000001</v>
      </c>
      <c r="P1325" s="1">
        <f>IF(Sueldos[[#This Row],[Calificación]]&gt;=4,Sueldos[[#This Row],[Aumento Mexicano]]*2,0)</f>
        <v>0</v>
      </c>
      <c r="Q1325" s="1">
        <f>Sueldos[[#This Row],[Sueldo total]]*3</f>
        <v>53946.648000000001</v>
      </c>
      <c r="R1325" s="9">
        <f>(43102-Sueldos[[#This Row],[Fecha de Contratación]])/365</f>
        <v>3.4246575342465753</v>
      </c>
      <c r="S1325" s="1">
        <f>Sueldos[[#This Row],[Sueldo total]]/30</f>
        <v>599.40719999999999</v>
      </c>
      <c r="T1325" s="1">
        <f>Sueldos[[#This Row],[Salario diario]]*20*Sueldos[[#This Row],[dias del año]]</f>
        <v>41055.28767123288</v>
      </c>
      <c r="U1325" s="1">
        <f>Sueldos[[#This Row],[3 meses de sueldo]]+Sueldos[[#This Row],[20 dias por año]]</f>
        <v>95001.935671232874</v>
      </c>
    </row>
    <row r="1326" spans="1:21" x14ac:dyDescent="0.3">
      <c r="A1326" t="s">
        <v>2027</v>
      </c>
      <c r="B1326" t="s">
        <v>880</v>
      </c>
      <c r="C1326" t="s">
        <v>107</v>
      </c>
      <c r="D1326" s="10">
        <v>41137</v>
      </c>
      <c r="E1326" t="s">
        <v>18</v>
      </c>
      <c r="F1326">
        <v>3</v>
      </c>
      <c r="G1326" s="1">
        <v>8048</v>
      </c>
      <c r="H1326" s="1">
        <v>482.88</v>
      </c>
      <c r="I1326" s="1">
        <v>482.88</v>
      </c>
      <c r="J1326" s="1">
        <v>563.36</v>
      </c>
      <c r="K1326" s="1">
        <v>2253.44</v>
      </c>
      <c r="L1326" s="1">
        <v>3219.2000000000003</v>
      </c>
      <c r="M1326" s="1">
        <f>SUM(Sueldos[[#This Row],[Salario Base]:[Bono General]])</f>
        <v>15049.76</v>
      </c>
      <c r="N1326" s="1">
        <f>SUMPRODUCT(Sueldos[[#This Row],[Salario Base]:[Bono General]]*Porcentajes[])</f>
        <v>610.84320000000002</v>
      </c>
      <c r="O1326" s="1">
        <f>Sueldos[[#This Row],[Aumento Mexicano]]*2</f>
        <v>1221.6864</v>
      </c>
      <c r="P1326" s="1">
        <f>IF(Sueldos[[#This Row],[Calificación]]&gt;=4,Sueldos[[#This Row],[Aumento Mexicano]]*2,0)</f>
        <v>0</v>
      </c>
      <c r="Q1326" s="1">
        <f>Sueldos[[#This Row],[Sueldo total]]*3</f>
        <v>45149.279999999999</v>
      </c>
      <c r="R1326" s="9">
        <f>(43102-Sueldos[[#This Row],[Fecha de Contratación]])/365</f>
        <v>5.3835616438356162</v>
      </c>
      <c r="S1326" s="1">
        <f>Sueldos[[#This Row],[Sueldo total]]/30</f>
        <v>501.65866666666665</v>
      </c>
      <c r="T1326" s="1">
        <f>Sueldos[[#This Row],[Salario diario]]*20*Sueldos[[#This Row],[dias del año]]</f>
        <v>54014.207123287662</v>
      </c>
      <c r="U1326" s="1">
        <f>Sueldos[[#This Row],[3 meses de sueldo]]+Sueldos[[#This Row],[20 dias por año]]</f>
        <v>99163.487123287661</v>
      </c>
    </row>
    <row r="1327" spans="1:21" x14ac:dyDescent="0.3">
      <c r="A1327" t="s">
        <v>2028</v>
      </c>
      <c r="B1327" t="s">
        <v>880</v>
      </c>
      <c r="C1327" t="s">
        <v>193</v>
      </c>
      <c r="D1327" s="10">
        <v>42124</v>
      </c>
      <c r="E1327" t="s">
        <v>15</v>
      </c>
      <c r="F1327">
        <v>1</v>
      </c>
      <c r="G1327" s="1">
        <v>16079.25</v>
      </c>
      <c r="H1327" s="1">
        <v>1607.9250000000002</v>
      </c>
      <c r="I1327" s="1">
        <v>1447.1324999999999</v>
      </c>
      <c r="J1327" s="1">
        <v>1607.9250000000002</v>
      </c>
      <c r="K1327" s="1">
        <v>5306.1525000000001</v>
      </c>
      <c r="L1327" s="1">
        <v>4984.5675000000001</v>
      </c>
      <c r="M1327" s="1">
        <f>SUM(Sueldos[[#This Row],[Salario Base]:[Bono General]])</f>
        <v>31032.952499999999</v>
      </c>
      <c r="N1327" s="1">
        <f>SUMPRODUCT(Sueldos[[#This Row],[Salario Base]:[Bono General]]*Porcentajes[])</f>
        <v>1225.2388500000002</v>
      </c>
      <c r="O1327" s="1">
        <f>Sueldos[[#This Row],[Aumento Mexicano]]*2</f>
        <v>2450.4777000000004</v>
      </c>
      <c r="P1327" s="1">
        <f>IF(Sueldos[[#This Row],[Calificación]]&gt;=4,Sueldos[[#This Row],[Aumento Mexicano]]*2,0)</f>
        <v>0</v>
      </c>
      <c r="Q1327" s="1">
        <f>Sueldos[[#This Row],[Sueldo total]]*3</f>
        <v>93098.857499999998</v>
      </c>
      <c r="R1327" s="9">
        <f>(43102-Sueldos[[#This Row],[Fecha de Contratación]])/365</f>
        <v>2.6794520547945204</v>
      </c>
      <c r="S1327" s="1">
        <f>Sueldos[[#This Row],[Sueldo total]]/30</f>
        <v>1034.43175</v>
      </c>
      <c r="T1327" s="1">
        <f>Sueldos[[#This Row],[Salario diario]]*20*Sueldos[[#This Row],[dias del año]]</f>
        <v>55434.20556164383</v>
      </c>
      <c r="U1327" s="1">
        <f>Sueldos[[#This Row],[3 meses de sueldo]]+Sueldos[[#This Row],[20 dias por año]]</f>
        <v>148533.06306164383</v>
      </c>
    </row>
    <row r="1328" spans="1:21" x14ac:dyDescent="0.3">
      <c r="A1328" t="s">
        <v>2029</v>
      </c>
      <c r="B1328" t="s">
        <v>898</v>
      </c>
      <c r="C1328" t="s">
        <v>127</v>
      </c>
      <c r="D1328" s="10">
        <v>42996</v>
      </c>
      <c r="E1328" t="s">
        <v>27</v>
      </c>
      <c r="F1328">
        <v>4</v>
      </c>
      <c r="G1328" s="1">
        <v>20498.5</v>
      </c>
      <c r="H1328" s="1">
        <v>1434.8950000000002</v>
      </c>
      <c r="I1328" s="1">
        <v>204.98500000000001</v>
      </c>
      <c r="J1328" s="1">
        <v>1844.865</v>
      </c>
      <c r="K1328" s="1">
        <v>5944.5649999999996</v>
      </c>
      <c r="L1328" s="1">
        <v>5739.5800000000008</v>
      </c>
      <c r="M1328" s="1">
        <f>SUM(Sueldos[[#This Row],[Salario Base]:[Bono General]])</f>
        <v>35667.39</v>
      </c>
      <c r="N1328" s="1">
        <f>SUMPRODUCT(Sueldos[[#This Row],[Salario Base]:[Bono General]]*Porcentajes[])</f>
        <v>1381.5989</v>
      </c>
      <c r="O1328" s="1">
        <f>Sueldos[[#This Row],[Aumento Mexicano]]*2</f>
        <v>2763.1977999999999</v>
      </c>
      <c r="P1328" s="1">
        <f>IF(Sueldos[[#This Row],[Calificación]]&gt;=4,Sueldos[[#This Row],[Aumento Mexicano]]*2,0)</f>
        <v>2763.1977999999999</v>
      </c>
      <c r="Q1328" s="1">
        <f>Sueldos[[#This Row],[Sueldo total]]*3</f>
        <v>107002.17</v>
      </c>
      <c r="R1328" s="9">
        <f>(43102-Sueldos[[#This Row],[Fecha de Contratación]])/365</f>
        <v>0.29041095890410956</v>
      </c>
      <c r="S1328" s="1">
        <f>Sueldos[[#This Row],[Sueldo total]]/30</f>
        <v>1188.913</v>
      </c>
      <c r="T1328" s="1">
        <f>Sueldos[[#This Row],[Salario diario]]*20*Sueldos[[#This Row],[dias del año]]</f>
        <v>6905.467287671233</v>
      </c>
      <c r="U1328" s="1">
        <f>Sueldos[[#This Row],[3 meses de sueldo]]+Sueldos[[#This Row],[20 dias por año]]</f>
        <v>113907.63728767123</v>
      </c>
    </row>
    <row r="1329" spans="1:21" x14ac:dyDescent="0.3">
      <c r="A1329" t="s">
        <v>2030</v>
      </c>
      <c r="B1329" t="s">
        <v>883</v>
      </c>
      <c r="C1329" t="s">
        <v>22</v>
      </c>
      <c r="D1329" s="10">
        <v>40853</v>
      </c>
      <c r="E1329" t="s">
        <v>18</v>
      </c>
      <c r="F1329">
        <v>3</v>
      </c>
      <c r="G1329" s="1">
        <v>14496</v>
      </c>
      <c r="H1329" s="1">
        <v>869.76</v>
      </c>
      <c r="I1329" s="1">
        <v>1884.48</v>
      </c>
      <c r="J1329" s="1">
        <v>1159.68</v>
      </c>
      <c r="K1329" s="1">
        <v>4638.72</v>
      </c>
      <c r="L1329" s="1">
        <v>4203.84</v>
      </c>
      <c r="M1329" s="1">
        <f>SUM(Sueldos[[#This Row],[Salario Base]:[Bono General]])</f>
        <v>27252.480000000003</v>
      </c>
      <c r="N1329" s="1">
        <f>SUMPRODUCT(Sueldos[[#This Row],[Salario Base]:[Bono General]]*Porcentajes[])</f>
        <v>1053.8592000000001</v>
      </c>
      <c r="O1329" s="1">
        <f>Sueldos[[#This Row],[Aumento Mexicano]]*2</f>
        <v>2107.7184000000002</v>
      </c>
      <c r="P1329" s="1">
        <f>IF(Sueldos[[#This Row],[Calificación]]&gt;=4,Sueldos[[#This Row],[Aumento Mexicano]]*2,0)</f>
        <v>0</v>
      </c>
      <c r="Q1329" s="1">
        <f>Sueldos[[#This Row],[Sueldo total]]*3</f>
        <v>81757.440000000002</v>
      </c>
      <c r="R1329" s="9">
        <f>(43102-Sueldos[[#This Row],[Fecha de Contratación]])/365</f>
        <v>6.161643835616438</v>
      </c>
      <c r="S1329" s="1">
        <f>Sueldos[[#This Row],[Sueldo total]]/30</f>
        <v>908.41600000000005</v>
      </c>
      <c r="T1329" s="1">
        <f>Sueldos[[#This Row],[Salario diario]]*20*Sueldos[[#This Row],[dias del año]]</f>
        <v>111946.71693150685</v>
      </c>
      <c r="U1329" s="1">
        <f>Sueldos[[#This Row],[3 meses de sueldo]]+Sueldos[[#This Row],[20 dias por año]]</f>
        <v>193704.15693150685</v>
      </c>
    </row>
    <row r="1330" spans="1:21" x14ac:dyDescent="0.3">
      <c r="A1330" t="s">
        <v>2031</v>
      </c>
      <c r="B1330" t="s">
        <v>909</v>
      </c>
      <c r="C1330" t="s">
        <v>96</v>
      </c>
      <c r="D1330" s="10">
        <v>42100</v>
      </c>
      <c r="E1330" t="s">
        <v>15</v>
      </c>
      <c r="F1330">
        <v>3</v>
      </c>
      <c r="G1330" s="1">
        <v>28855</v>
      </c>
      <c r="H1330" s="1">
        <v>2019.8500000000001</v>
      </c>
      <c r="I1330" s="1">
        <v>2308.4</v>
      </c>
      <c r="J1330" s="1">
        <v>4328.25</v>
      </c>
      <c r="K1330" s="1">
        <v>9522.15</v>
      </c>
      <c r="L1330" s="1">
        <v>8945.0499999999993</v>
      </c>
      <c r="M1330" s="1">
        <f>SUM(Sueldos[[#This Row],[Salario Base]:[Bono General]])</f>
        <v>55978.7</v>
      </c>
      <c r="N1330" s="1">
        <f>SUMPRODUCT(Sueldos[[#This Row],[Salario Base]:[Bono General]]*Porcentajes[])</f>
        <v>2207.4074999999998</v>
      </c>
      <c r="O1330" s="1">
        <f>Sueldos[[#This Row],[Aumento Mexicano]]*2</f>
        <v>4414.8149999999996</v>
      </c>
      <c r="P1330" s="1">
        <f>IF(Sueldos[[#This Row],[Calificación]]&gt;=4,Sueldos[[#This Row],[Aumento Mexicano]]*2,0)</f>
        <v>0</v>
      </c>
      <c r="Q1330" s="1">
        <f>Sueldos[[#This Row],[Sueldo total]]*3</f>
        <v>167936.09999999998</v>
      </c>
      <c r="R1330" s="9">
        <f>(43102-Sueldos[[#This Row],[Fecha de Contratación]])/365</f>
        <v>2.7452054794520548</v>
      </c>
      <c r="S1330" s="1">
        <f>Sueldos[[#This Row],[Sueldo total]]/30</f>
        <v>1865.9566666666665</v>
      </c>
      <c r="T1330" s="1">
        <f>Sueldos[[#This Row],[Salario diario]]*20*Sueldos[[#This Row],[dias del año]]</f>
        <v>102448.68931506849</v>
      </c>
      <c r="U1330" s="1">
        <f>Sueldos[[#This Row],[3 meses de sueldo]]+Sueldos[[#This Row],[20 dias por año]]</f>
        <v>270384.78931506845</v>
      </c>
    </row>
    <row r="1331" spans="1:21" x14ac:dyDescent="0.3">
      <c r="A1331" t="s">
        <v>2032</v>
      </c>
      <c r="B1331" t="s">
        <v>880</v>
      </c>
      <c r="C1331" t="s">
        <v>119</v>
      </c>
      <c r="D1331" s="10">
        <v>41273</v>
      </c>
      <c r="E1331" t="s">
        <v>18</v>
      </c>
      <c r="F1331">
        <v>2</v>
      </c>
      <c r="G1331" s="1">
        <v>9778.5</v>
      </c>
      <c r="H1331" s="1">
        <v>684.49500000000012</v>
      </c>
      <c r="I1331" s="1">
        <v>391.14</v>
      </c>
      <c r="J1331" s="1">
        <v>1075.635</v>
      </c>
      <c r="K1331" s="1">
        <v>2835.7649999999999</v>
      </c>
      <c r="L1331" s="1">
        <v>3226.9050000000002</v>
      </c>
      <c r="M1331" s="1">
        <f>SUM(Sueldos[[#This Row],[Salario Base]:[Bono General]])</f>
        <v>17992.439999999999</v>
      </c>
      <c r="N1331" s="1">
        <f>SUMPRODUCT(Sueldos[[#This Row],[Salario Base]:[Bono General]]*Porcentajes[])</f>
        <v>714.80835000000002</v>
      </c>
      <c r="O1331" s="1">
        <f>Sueldos[[#This Row],[Aumento Mexicano]]*2</f>
        <v>1429.6167</v>
      </c>
      <c r="P1331" s="1">
        <f>IF(Sueldos[[#This Row],[Calificación]]&gt;=4,Sueldos[[#This Row],[Aumento Mexicano]]*2,0)</f>
        <v>0</v>
      </c>
      <c r="Q1331" s="1">
        <f>Sueldos[[#This Row],[Sueldo total]]*3</f>
        <v>53977.319999999992</v>
      </c>
      <c r="R1331" s="9">
        <f>(43102-Sueldos[[#This Row],[Fecha de Contratación]])/365</f>
        <v>5.0109589041095894</v>
      </c>
      <c r="S1331" s="1">
        <f>Sueldos[[#This Row],[Sueldo total]]/30</f>
        <v>599.74799999999993</v>
      </c>
      <c r="T1331" s="1">
        <f>Sueldos[[#This Row],[Salario diario]]*20*Sueldos[[#This Row],[dias del año]]</f>
        <v>60106.251616438356</v>
      </c>
      <c r="U1331" s="1">
        <f>Sueldos[[#This Row],[3 meses de sueldo]]+Sueldos[[#This Row],[20 dias por año]]</f>
        <v>114083.57161643835</v>
      </c>
    </row>
    <row r="1332" spans="1:21" x14ac:dyDescent="0.3">
      <c r="A1332" t="s">
        <v>2033</v>
      </c>
      <c r="B1332" t="s">
        <v>1087</v>
      </c>
      <c r="C1332" t="s">
        <v>59</v>
      </c>
      <c r="D1332" s="10">
        <v>42346</v>
      </c>
      <c r="E1332" t="s">
        <v>115</v>
      </c>
      <c r="F1332">
        <v>4</v>
      </c>
      <c r="G1332" s="1">
        <v>57663.100000000006</v>
      </c>
      <c r="H1332" s="1">
        <v>4036.4170000000008</v>
      </c>
      <c r="I1332" s="1">
        <v>4036.4170000000008</v>
      </c>
      <c r="J1332" s="1">
        <v>4036.4170000000008</v>
      </c>
      <c r="K1332" s="1">
        <v>23065.240000000005</v>
      </c>
      <c r="L1332" s="1">
        <v>23065.240000000005</v>
      </c>
      <c r="M1332" s="1">
        <f>SUM(Sueldos[[#This Row],[Salario Base]:[Bono General]])</f>
        <v>115902.83100000002</v>
      </c>
      <c r="N1332" s="1">
        <f>SUMPRODUCT(Sueldos[[#This Row],[Salario Base]:[Bono General]]*Porcentajes[])</f>
        <v>4641.8795500000015</v>
      </c>
      <c r="O1332" s="1">
        <f>Sueldos[[#This Row],[Aumento Mexicano]]*2</f>
        <v>9283.7591000000029</v>
      </c>
      <c r="P1332" s="1">
        <f>IF(Sueldos[[#This Row],[Calificación]]&gt;=4,Sueldos[[#This Row],[Aumento Mexicano]]*2,0)</f>
        <v>9283.7591000000029</v>
      </c>
      <c r="Q1332" s="1">
        <f>Sueldos[[#This Row],[Sueldo total]]*3</f>
        <v>347708.49300000007</v>
      </c>
      <c r="R1332" s="9">
        <f>(43102-Sueldos[[#This Row],[Fecha de Contratación]])/365</f>
        <v>2.0712328767123287</v>
      </c>
      <c r="S1332" s="1">
        <f>Sueldos[[#This Row],[Sueldo total]]/30</f>
        <v>3863.4277000000006</v>
      </c>
      <c r="T1332" s="1">
        <f>Sueldos[[#This Row],[Salario diario]]*20*Sueldos[[#This Row],[dias del año]]</f>
        <v>160041.16938082196</v>
      </c>
      <c r="U1332" s="1">
        <f>Sueldos[[#This Row],[3 meses de sueldo]]+Sueldos[[#This Row],[20 dias por año]]</f>
        <v>507749.662380822</v>
      </c>
    </row>
    <row r="1333" spans="1:21" x14ac:dyDescent="0.3">
      <c r="A1333" t="s">
        <v>524</v>
      </c>
      <c r="B1333" t="s">
        <v>883</v>
      </c>
      <c r="C1333" t="s">
        <v>96</v>
      </c>
      <c r="D1333" s="10">
        <v>40678</v>
      </c>
      <c r="E1333" t="s">
        <v>18</v>
      </c>
      <c r="F1333">
        <v>1</v>
      </c>
      <c r="G1333" s="1">
        <v>7477.5</v>
      </c>
      <c r="H1333" s="1">
        <v>448.65</v>
      </c>
      <c r="I1333" s="1">
        <v>672.97500000000002</v>
      </c>
      <c r="J1333" s="1">
        <v>747.75</v>
      </c>
      <c r="K1333" s="1">
        <v>2168.4749999999999</v>
      </c>
      <c r="L1333" s="1">
        <v>2617.125</v>
      </c>
      <c r="M1333" s="1">
        <f>SUM(Sueldos[[#This Row],[Salario Base]:[Bono General]])</f>
        <v>14132.475</v>
      </c>
      <c r="N1333" s="1">
        <f>SUMPRODUCT(Sueldos[[#This Row],[Salario Base]:[Bono General]]*Porcentajes[])</f>
        <v>563.80349999999999</v>
      </c>
      <c r="O1333" s="1">
        <f>Sueldos[[#This Row],[Aumento Mexicano]]*2</f>
        <v>1127.607</v>
      </c>
      <c r="P1333" s="1">
        <f>IF(Sueldos[[#This Row],[Calificación]]&gt;=4,Sueldos[[#This Row],[Aumento Mexicano]]*2,0)</f>
        <v>0</v>
      </c>
      <c r="Q1333" s="1">
        <f>Sueldos[[#This Row],[Sueldo total]]*3</f>
        <v>42397.425000000003</v>
      </c>
      <c r="R1333" s="9">
        <f>(43102-Sueldos[[#This Row],[Fecha de Contratación]])/365</f>
        <v>6.6410958904109592</v>
      </c>
      <c r="S1333" s="1">
        <f>Sueldos[[#This Row],[Sueldo total]]/30</f>
        <v>471.08250000000004</v>
      </c>
      <c r="T1333" s="1">
        <f>Sueldos[[#This Row],[Salario diario]]*20*Sueldos[[#This Row],[dias del año]]</f>
        <v>62570.081095890426</v>
      </c>
      <c r="U1333" s="1">
        <f>Sueldos[[#This Row],[3 meses de sueldo]]+Sueldos[[#This Row],[20 dias por año]]</f>
        <v>104967.50609589042</v>
      </c>
    </row>
    <row r="1334" spans="1:21" x14ac:dyDescent="0.3">
      <c r="A1334" t="s">
        <v>2034</v>
      </c>
      <c r="B1334" t="s">
        <v>898</v>
      </c>
      <c r="C1334" t="s">
        <v>57</v>
      </c>
      <c r="D1334" s="10">
        <v>40532</v>
      </c>
      <c r="E1334" t="s">
        <v>18</v>
      </c>
      <c r="F1334">
        <v>5</v>
      </c>
      <c r="G1334" s="1">
        <v>10157.5</v>
      </c>
      <c r="H1334" s="1">
        <v>711.02500000000009</v>
      </c>
      <c r="I1334" s="1">
        <v>406.3</v>
      </c>
      <c r="J1334" s="1">
        <v>609.44999999999993</v>
      </c>
      <c r="K1334" s="1">
        <v>3148.8249999999998</v>
      </c>
      <c r="L1334" s="1">
        <v>3758.2750000000001</v>
      </c>
      <c r="M1334" s="1">
        <f>SUM(Sueldos[[#This Row],[Salario Base]:[Bono General]])</f>
        <v>18791.375</v>
      </c>
      <c r="N1334" s="1">
        <f>SUMPRODUCT(Sueldos[[#This Row],[Salario Base]:[Bono General]]*Porcentajes[])</f>
        <v>751.65499999999997</v>
      </c>
      <c r="O1334" s="1">
        <f>Sueldos[[#This Row],[Aumento Mexicano]]*2</f>
        <v>1503.31</v>
      </c>
      <c r="P1334" s="1">
        <f>IF(Sueldos[[#This Row],[Calificación]]&gt;=4,Sueldos[[#This Row],[Aumento Mexicano]]*2,0)</f>
        <v>1503.31</v>
      </c>
      <c r="Q1334" s="1">
        <f>Sueldos[[#This Row],[Sueldo total]]*3</f>
        <v>56374.125</v>
      </c>
      <c r="R1334" s="9">
        <f>(43102-Sueldos[[#This Row],[Fecha de Contratación]])/365</f>
        <v>7.0410958904109586</v>
      </c>
      <c r="S1334" s="1">
        <f>Sueldos[[#This Row],[Sueldo total]]/30</f>
        <v>626.37916666666672</v>
      </c>
      <c r="T1334" s="1">
        <f>Sueldos[[#This Row],[Salario diario]]*20*Sueldos[[#This Row],[dias del año]]</f>
        <v>88207.915525114149</v>
      </c>
      <c r="U1334" s="1">
        <f>Sueldos[[#This Row],[3 meses de sueldo]]+Sueldos[[#This Row],[20 dias por año]]</f>
        <v>144582.04052511416</v>
      </c>
    </row>
    <row r="1335" spans="1:21" x14ac:dyDescent="0.3">
      <c r="A1335" t="s">
        <v>2035</v>
      </c>
      <c r="B1335" t="s">
        <v>880</v>
      </c>
      <c r="C1335" t="s">
        <v>323</v>
      </c>
      <c r="D1335" s="10">
        <v>42835</v>
      </c>
      <c r="E1335" t="s">
        <v>18</v>
      </c>
      <c r="F1335">
        <v>4</v>
      </c>
      <c r="G1335" s="1">
        <v>11333.300000000001</v>
      </c>
      <c r="H1335" s="1">
        <v>566.66500000000008</v>
      </c>
      <c r="I1335" s="1">
        <v>1133.3300000000002</v>
      </c>
      <c r="J1335" s="1">
        <v>793.33100000000013</v>
      </c>
      <c r="K1335" s="1">
        <v>3059.9910000000004</v>
      </c>
      <c r="L1335" s="1">
        <v>4079.9880000000003</v>
      </c>
      <c r="M1335" s="1">
        <f>SUM(Sueldos[[#This Row],[Salario Base]:[Bono General]])</f>
        <v>20966.605000000003</v>
      </c>
      <c r="N1335" s="1">
        <f>SUMPRODUCT(Sueldos[[#This Row],[Salario Base]:[Bono General]]*Porcentajes[])</f>
        <v>836.39754000000016</v>
      </c>
      <c r="O1335" s="1">
        <f>Sueldos[[#This Row],[Aumento Mexicano]]*2</f>
        <v>1672.7950800000003</v>
      </c>
      <c r="P1335" s="1">
        <f>IF(Sueldos[[#This Row],[Calificación]]&gt;=4,Sueldos[[#This Row],[Aumento Mexicano]]*2,0)</f>
        <v>1672.7950800000003</v>
      </c>
      <c r="Q1335" s="1">
        <f>Sueldos[[#This Row],[Sueldo total]]*3</f>
        <v>62899.81500000001</v>
      </c>
      <c r="R1335" s="9">
        <f>(43102-Sueldos[[#This Row],[Fecha de Contratación]])/365</f>
        <v>0.73150684931506849</v>
      </c>
      <c r="S1335" s="1">
        <f>Sueldos[[#This Row],[Sueldo total]]/30</f>
        <v>698.88683333333347</v>
      </c>
      <c r="T1335" s="1">
        <f>Sueldos[[#This Row],[Salario diario]]*20*Sueldos[[#This Row],[dias del año]]</f>
        <v>10224.810109589043</v>
      </c>
      <c r="U1335" s="1">
        <f>Sueldos[[#This Row],[3 meses de sueldo]]+Sueldos[[#This Row],[20 dias por año]]</f>
        <v>73124.625109589047</v>
      </c>
    </row>
    <row r="1336" spans="1:21" x14ac:dyDescent="0.3">
      <c r="A1336" t="s">
        <v>2036</v>
      </c>
      <c r="B1336" t="s">
        <v>883</v>
      </c>
      <c r="C1336" t="s">
        <v>221</v>
      </c>
      <c r="D1336" s="10">
        <v>41065</v>
      </c>
      <c r="E1336" t="s">
        <v>27</v>
      </c>
      <c r="F1336">
        <v>5</v>
      </c>
      <c r="G1336" s="1">
        <v>26257.5</v>
      </c>
      <c r="H1336" s="1">
        <v>1838.0250000000001</v>
      </c>
      <c r="I1336" s="1">
        <v>3676.05</v>
      </c>
      <c r="J1336" s="1">
        <v>525.15</v>
      </c>
      <c r="K1336" s="1">
        <v>9452.6999999999989</v>
      </c>
      <c r="L1336" s="1">
        <v>7614.6749999999993</v>
      </c>
      <c r="M1336" s="1">
        <f>SUM(Sueldos[[#This Row],[Salario Base]:[Bono General]])</f>
        <v>49364.100000000006</v>
      </c>
      <c r="N1336" s="1">
        <f>SUMPRODUCT(Sueldos[[#This Row],[Salario Base]:[Bono General]]*Porcentajes[])</f>
        <v>1887.9142499999998</v>
      </c>
      <c r="O1336" s="1">
        <f>Sueldos[[#This Row],[Aumento Mexicano]]*2</f>
        <v>3775.8284999999996</v>
      </c>
      <c r="P1336" s="1">
        <f>IF(Sueldos[[#This Row],[Calificación]]&gt;=4,Sueldos[[#This Row],[Aumento Mexicano]]*2,0)</f>
        <v>3775.8284999999996</v>
      </c>
      <c r="Q1336" s="1">
        <f>Sueldos[[#This Row],[Sueldo total]]*3</f>
        <v>148092.30000000002</v>
      </c>
      <c r="R1336" s="9">
        <f>(43102-Sueldos[[#This Row],[Fecha de Contratación]])/365</f>
        <v>5.580821917808219</v>
      </c>
      <c r="S1336" s="1">
        <f>Sueldos[[#This Row],[Sueldo total]]/30</f>
        <v>1645.4700000000003</v>
      </c>
      <c r="T1336" s="1">
        <f>Sueldos[[#This Row],[Salario diario]]*20*Sueldos[[#This Row],[dias del año]]</f>
        <v>183661.50082191784</v>
      </c>
      <c r="U1336" s="1">
        <f>Sueldos[[#This Row],[3 meses de sueldo]]+Sueldos[[#This Row],[20 dias por año]]</f>
        <v>331753.80082191783</v>
      </c>
    </row>
    <row r="1337" spans="1:21" x14ac:dyDescent="0.3">
      <c r="A1337" t="s">
        <v>2037</v>
      </c>
      <c r="B1337" t="s">
        <v>883</v>
      </c>
      <c r="C1337" t="s">
        <v>2</v>
      </c>
      <c r="D1337" s="10">
        <v>40986</v>
      </c>
      <c r="E1337" t="s">
        <v>50</v>
      </c>
      <c r="F1337">
        <v>3</v>
      </c>
      <c r="G1337" s="1">
        <v>42641</v>
      </c>
      <c r="H1337" s="1">
        <v>2984.8700000000003</v>
      </c>
      <c r="I1337" s="1">
        <v>2984.8700000000003</v>
      </c>
      <c r="J1337" s="1">
        <v>4690.51</v>
      </c>
      <c r="K1337" s="1">
        <v>11939.480000000001</v>
      </c>
      <c r="L1337" s="1">
        <v>16629.990000000002</v>
      </c>
      <c r="M1337" s="1">
        <f>SUM(Sueldos[[#This Row],[Salario Base]:[Bono General]])</f>
        <v>81870.720000000016</v>
      </c>
      <c r="N1337" s="1">
        <f>SUMPRODUCT(Sueldos[[#This Row],[Salario Base]:[Bono General]]*Porcentajes[])</f>
        <v>3334.5262000000002</v>
      </c>
      <c r="O1337" s="1">
        <f>Sueldos[[#This Row],[Aumento Mexicano]]*2</f>
        <v>6669.0524000000005</v>
      </c>
      <c r="P1337" s="1">
        <f>IF(Sueldos[[#This Row],[Calificación]]&gt;=4,Sueldos[[#This Row],[Aumento Mexicano]]*2,0)</f>
        <v>0</v>
      </c>
      <c r="Q1337" s="1">
        <f>Sueldos[[#This Row],[Sueldo total]]*3</f>
        <v>245612.16000000003</v>
      </c>
      <c r="R1337" s="9">
        <f>(43102-Sueldos[[#This Row],[Fecha de Contratación]])/365</f>
        <v>5.7972602739726025</v>
      </c>
      <c r="S1337" s="1">
        <f>Sueldos[[#This Row],[Sueldo total]]/30</f>
        <v>2729.0240000000003</v>
      </c>
      <c r="T1337" s="1">
        <f>Sueldos[[#This Row],[Salario diario]]*20*Sueldos[[#This Row],[dias del año]]</f>
        <v>316417.24843835621</v>
      </c>
      <c r="U1337" s="1">
        <f>Sueldos[[#This Row],[3 meses de sueldo]]+Sueldos[[#This Row],[20 dias por año]]</f>
        <v>562029.40843835624</v>
      </c>
    </row>
    <row r="1338" spans="1:21" x14ac:dyDescent="0.3">
      <c r="A1338" t="s">
        <v>598</v>
      </c>
      <c r="B1338" t="s">
        <v>898</v>
      </c>
      <c r="C1338" t="s">
        <v>75</v>
      </c>
      <c r="D1338" s="10">
        <v>40495</v>
      </c>
      <c r="E1338" t="s">
        <v>115</v>
      </c>
      <c r="F1338">
        <v>2</v>
      </c>
      <c r="G1338" s="1">
        <v>51989.4</v>
      </c>
      <c r="H1338" s="1">
        <v>4679.0460000000003</v>
      </c>
      <c r="I1338" s="1">
        <v>519.89400000000001</v>
      </c>
      <c r="J1338" s="1">
        <v>2599.4700000000003</v>
      </c>
      <c r="K1338" s="1">
        <v>16636.608</v>
      </c>
      <c r="L1338" s="1">
        <v>15596.82</v>
      </c>
      <c r="M1338" s="1">
        <f>SUM(Sueldos[[#This Row],[Salario Base]:[Bono General]])</f>
        <v>92021.238000000012</v>
      </c>
      <c r="N1338" s="1">
        <f>SUMPRODUCT(Sueldos[[#This Row],[Salario Base]:[Bono General]]*Porcentajes[])</f>
        <v>3582.0696600000001</v>
      </c>
      <c r="O1338" s="1">
        <f>Sueldos[[#This Row],[Aumento Mexicano]]*2</f>
        <v>7164.1393200000002</v>
      </c>
      <c r="P1338" s="1">
        <f>IF(Sueldos[[#This Row],[Calificación]]&gt;=4,Sueldos[[#This Row],[Aumento Mexicano]]*2,0)</f>
        <v>0</v>
      </c>
      <c r="Q1338" s="1">
        <f>Sueldos[[#This Row],[Sueldo total]]*3</f>
        <v>276063.71400000004</v>
      </c>
      <c r="R1338" s="9">
        <f>(43102-Sueldos[[#This Row],[Fecha de Contratación]])/365</f>
        <v>7.1424657534246574</v>
      </c>
      <c r="S1338" s="1">
        <f>Sueldos[[#This Row],[Sueldo total]]/30</f>
        <v>3067.3746000000006</v>
      </c>
      <c r="T1338" s="1">
        <f>Sueldos[[#This Row],[Salario diario]]*20*Sueldos[[#This Row],[dias del año]]</f>
        <v>438172.36066849326</v>
      </c>
      <c r="U1338" s="1">
        <f>Sueldos[[#This Row],[3 meses de sueldo]]+Sueldos[[#This Row],[20 dias por año]]</f>
        <v>714236.07466849335</v>
      </c>
    </row>
    <row r="1339" spans="1:21" x14ac:dyDescent="0.3">
      <c r="A1339" t="s">
        <v>2038</v>
      </c>
      <c r="B1339" t="s">
        <v>880</v>
      </c>
      <c r="C1339" t="s">
        <v>605</v>
      </c>
      <c r="D1339" s="10">
        <v>42781</v>
      </c>
      <c r="E1339" t="s">
        <v>18</v>
      </c>
      <c r="F1339">
        <v>1</v>
      </c>
      <c r="G1339" s="1">
        <v>11552.25</v>
      </c>
      <c r="H1339" s="1">
        <v>1155.2250000000001</v>
      </c>
      <c r="I1339" s="1">
        <v>346.5675</v>
      </c>
      <c r="J1339" s="1">
        <v>577.61250000000007</v>
      </c>
      <c r="K1339" s="1">
        <v>3234.63</v>
      </c>
      <c r="L1339" s="1">
        <v>3696.7200000000003</v>
      </c>
      <c r="M1339" s="1">
        <f>SUM(Sueldos[[#This Row],[Salario Base]:[Bono General]])</f>
        <v>20563.005000000001</v>
      </c>
      <c r="N1339" s="1">
        <f>SUMPRODUCT(Sueldos[[#This Row],[Salario Base]:[Bono General]]*Porcentajes[])</f>
        <v>814.43362500000012</v>
      </c>
      <c r="O1339" s="1">
        <f>Sueldos[[#This Row],[Aumento Mexicano]]*2</f>
        <v>1628.8672500000002</v>
      </c>
      <c r="P1339" s="1">
        <f>IF(Sueldos[[#This Row],[Calificación]]&gt;=4,Sueldos[[#This Row],[Aumento Mexicano]]*2,0)</f>
        <v>0</v>
      </c>
      <c r="Q1339" s="1">
        <f>Sueldos[[#This Row],[Sueldo total]]*3</f>
        <v>61689.014999999999</v>
      </c>
      <c r="R1339" s="9">
        <f>(43102-Sueldos[[#This Row],[Fecha de Contratación]])/365</f>
        <v>0.8794520547945206</v>
      </c>
      <c r="S1339" s="1">
        <f>Sueldos[[#This Row],[Sueldo total]]/30</f>
        <v>685.43349999999998</v>
      </c>
      <c r="T1339" s="1">
        <f>Sueldos[[#This Row],[Salario diario]]*20*Sueldos[[#This Row],[dias del año]]</f>
        <v>12056.118</v>
      </c>
      <c r="U1339" s="1">
        <f>Sueldos[[#This Row],[3 meses de sueldo]]+Sueldos[[#This Row],[20 dias por año]]</f>
        <v>73745.133000000002</v>
      </c>
    </row>
    <row r="1340" spans="1:21" x14ac:dyDescent="0.3">
      <c r="A1340" t="s">
        <v>2039</v>
      </c>
      <c r="B1340" t="s">
        <v>880</v>
      </c>
      <c r="C1340" t="s">
        <v>330</v>
      </c>
      <c r="D1340" s="10">
        <v>40547</v>
      </c>
      <c r="E1340" t="s">
        <v>15</v>
      </c>
      <c r="F1340">
        <v>4</v>
      </c>
      <c r="G1340" s="1">
        <v>33474.100000000006</v>
      </c>
      <c r="H1340" s="1">
        <v>2343.1870000000008</v>
      </c>
      <c r="I1340" s="1">
        <v>2677.9280000000003</v>
      </c>
      <c r="J1340" s="1">
        <v>4016.8920000000007</v>
      </c>
      <c r="K1340" s="1">
        <v>9372.7480000000032</v>
      </c>
      <c r="L1340" s="1">
        <v>10711.712000000001</v>
      </c>
      <c r="M1340" s="1">
        <f>SUM(Sueldos[[#This Row],[Salario Base]:[Bono General]])</f>
        <v>62596.56700000001</v>
      </c>
      <c r="N1340" s="1">
        <f>SUMPRODUCT(Sueldos[[#This Row],[Salario Base]:[Bono General]]*Porcentajes[])</f>
        <v>2483.7782200000006</v>
      </c>
      <c r="O1340" s="1">
        <f>Sueldos[[#This Row],[Aumento Mexicano]]*2</f>
        <v>4967.5564400000012</v>
      </c>
      <c r="P1340" s="1">
        <f>IF(Sueldos[[#This Row],[Calificación]]&gt;=4,Sueldos[[#This Row],[Aumento Mexicano]]*2,0)</f>
        <v>4967.5564400000012</v>
      </c>
      <c r="Q1340" s="1">
        <f>Sueldos[[#This Row],[Sueldo total]]*3</f>
        <v>187789.70100000003</v>
      </c>
      <c r="R1340" s="9">
        <f>(43102-Sueldos[[#This Row],[Fecha de Contratación]])/365</f>
        <v>7</v>
      </c>
      <c r="S1340" s="1">
        <f>Sueldos[[#This Row],[Sueldo total]]/30</f>
        <v>2086.5522333333338</v>
      </c>
      <c r="T1340" s="1">
        <f>Sueldos[[#This Row],[Salario diario]]*20*Sueldos[[#This Row],[dias del año]]</f>
        <v>292117.31266666675</v>
      </c>
      <c r="U1340" s="1">
        <f>Sueldos[[#This Row],[3 meses de sueldo]]+Sueldos[[#This Row],[20 dias por año]]</f>
        <v>479907.01366666681</v>
      </c>
    </row>
    <row r="1341" spans="1:21" x14ac:dyDescent="0.3">
      <c r="A1341" t="s">
        <v>2040</v>
      </c>
      <c r="B1341" t="s">
        <v>883</v>
      </c>
      <c r="C1341" t="s">
        <v>186</v>
      </c>
      <c r="D1341" s="10">
        <v>41232</v>
      </c>
      <c r="E1341" t="s">
        <v>18</v>
      </c>
      <c r="F1341">
        <v>3</v>
      </c>
      <c r="G1341" s="1">
        <v>12812</v>
      </c>
      <c r="H1341" s="1">
        <v>1024.96</v>
      </c>
      <c r="I1341" s="1">
        <v>1537.44</v>
      </c>
      <c r="J1341" s="1">
        <v>1793.68</v>
      </c>
      <c r="K1341" s="1">
        <v>3971.72</v>
      </c>
      <c r="L1341" s="1">
        <v>4612.32</v>
      </c>
      <c r="M1341" s="1">
        <f>SUM(Sueldos[[#This Row],[Salario Base]:[Bono General]])</f>
        <v>25752.12</v>
      </c>
      <c r="N1341" s="1">
        <f>SUMPRODUCT(Sueldos[[#This Row],[Salario Base]:[Bono General]]*Porcentajes[])</f>
        <v>1039.0532000000001</v>
      </c>
      <c r="O1341" s="1">
        <f>Sueldos[[#This Row],[Aumento Mexicano]]*2</f>
        <v>2078.1064000000001</v>
      </c>
      <c r="P1341" s="1">
        <f>IF(Sueldos[[#This Row],[Calificación]]&gt;=4,Sueldos[[#This Row],[Aumento Mexicano]]*2,0)</f>
        <v>0</v>
      </c>
      <c r="Q1341" s="1">
        <f>Sueldos[[#This Row],[Sueldo total]]*3</f>
        <v>77256.36</v>
      </c>
      <c r="R1341" s="9">
        <f>(43102-Sueldos[[#This Row],[Fecha de Contratación]])/365</f>
        <v>5.1232876712328768</v>
      </c>
      <c r="S1341" s="1">
        <f>Sueldos[[#This Row],[Sueldo total]]/30</f>
        <v>858.404</v>
      </c>
      <c r="T1341" s="1">
        <f>Sueldos[[#This Row],[Salario diario]]*20*Sueldos[[#This Row],[dias del año]]</f>
        <v>87957.012602739735</v>
      </c>
      <c r="U1341" s="1">
        <f>Sueldos[[#This Row],[3 meses de sueldo]]+Sueldos[[#This Row],[20 dias por año]]</f>
        <v>165213.37260273972</v>
      </c>
    </row>
    <row r="1342" spans="1:21" x14ac:dyDescent="0.3">
      <c r="A1342" t="s">
        <v>2041</v>
      </c>
      <c r="B1342" t="s">
        <v>883</v>
      </c>
      <c r="C1342" t="s">
        <v>133</v>
      </c>
      <c r="D1342" s="10">
        <v>41465</v>
      </c>
      <c r="E1342" t="s">
        <v>27</v>
      </c>
      <c r="F1342">
        <v>2</v>
      </c>
      <c r="G1342" s="1">
        <v>19134</v>
      </c>
      <c r="H1342" s="1">
        <v>956.7</v>
      </c>
      <c r="I1342" s="1">
        <v>1530.72</v>
      </c>
      <c r="J1342" s="1">
        <v>1148.04</v>
      </c>
      <c r="K1342" s="1">
        <v>6696.9</v>
      </c>
      <c r="L1342" s="1">
        <v>7079.58</v>
      </c>
      <c r="M1342" s="1">
        <f>SUM(Sueldos[[#This Row],[Salario Base]:[Bono General]])</f>
        <v>36545.94</v>
      </c>
      <c r="N1342" s="1">
        <f>SUMPRODUCT(Sueldos[[#This Row],[Salario Base]:[Bono General]]*Porcentajes[])</f>
        <v>1446.5304000000001</v>
      </c>
      <c r="O1342" s="1">
        <f>Sueldos[[#This Row],[Aumento Mexicano]]*2</f>
        <v>2893.0608000000002</v>
      </c>
      <c r="P1342" s="1">
        <f>IF(Sueldos[[#This Row],[Calificación]]&gt;=4,Sueldos[[#This Row],[Aumento Mexicano]]*2,0)</f>
        <v>0</v>
      </c>
      <c r="Q1342" s="1">
        <f>Sueldos[[#This Row],[Sueldo total]]*3</f>
        <v>109637.82</v>
      </c>
      <c r="R1342" s="9">
        <f>(43102-Sueldos[[#This Row],[Fecha de Contratación]])/365</f>
        <v>4.484931506849315</v>
      </c>
      <c r="S1342" s="1">
        <f>Sueldos[[#This Row],[Sueldo total]]/30</f>
        <v>1218.1980000000001</v>
      </c>
      <c r="T1342" s="1">
        <f>Sueldos[[#This Row],[Salario diario]]*20*Sueldos[[#This Row],[dias del año]]</f>
        <v>109270.69183561645</v>
      </c>
      <c r="U1342" s="1">
        <f>Sueldos[[#This Row],[3 meses de sueldo]]+Sueldos[[#This Row],[20 dias por año]]</f>
        <v>218908.51183561646</v>
      </c>
    </row>
    <row r="1343" spans="1:21" x14ac:dyDescent="0.3">
      <c r="A1343" t="s">
        <v>2042</v>
      </c>
      <c r="B1343" t="s">
        <v>926</v>
      </c>
      <c r="C1343" t="s">
        <v>373</v>
      </c>
      <c r="D1343" s="10">
        <v>40526</v>
      </c>
      <c r="E1343" t="s">
        <v>18</v>
      </c>
      <c r="F1343">
        <v>4</v>
      </c>
      <c r="G1343" s="1">
        <v>9259.8000000000011</v>
      </c>
      <c r="H1343" s="1">
        <v>925.98000000000013</v>
      </c>
      <c r="I1343" s="1">
        <v>833.38200000000006</v>
      </c>
      <c r="J1343" s="1">
        <v>185.19600000000003</v>
      </c>
      <c r="K1343" s="1">
        <v>3148.3320000000008</v>
      </c>
      <c r="L1343" s="1">
        <v>3426.1260000000002</v>
      </c>
      <c r="M1343" s="1">
        <f>SUM(Sueldos[[#This Row],[Salario Base]:[Bono General]])</f>
        <v>17778.815999999999</v>
      </c>
      <c r="N1343" s="1">
        <f>SUMPRODUCT(Sueldos[[#This Row],[Salario Base]:[Bono General]]*Porcentajes[])</f>
        <v>710.22666000000015</v>
      </c>
      <c r="O1343" s="1">
        <f>Sueldos[[#This Row],[Aumento Mexicano]]*2</f>
        <v>1420.4533200000003</v>
      </c>
      <c r="P1343" s="1">
        <f>IF(Sueldos[[#This Row],[Calificación]]&gt;=4,Sueldos[[#This Row],[Aumento Mexicano]]*2,0)</f>
        <v>1420.4533200000003</v>
      </c>
      <c r="Q1343" s="1">
        <f>Sueldos[[#This Row],[Sueldo total]]*3</f>
        <v>53336.447999999997</v>
      </c>
      <c r="R1343" s="9">
        <f>(43102-Sueldos[[#This Row],[Fecha de Contratación]])/365</f>
        <v>7.0575342465753428</v>
      </c>
      <c r="S1343" s="1">
        <f>Sueldos[[#This Row],[Sueldo total]]/30</f>
        <v>592.62720000000002</v>
      </c>
      <c r="T1343" s="1">
        <f>Sueldos[[#This Row],[Salario diario]]*20*Sueldos[[#This Row],[dias del año]]</f>
        <v>83649.735189041094</v>
      </c>
      <c r="U1343" s="1">
        <f>Sueldos[[#This Row],[3 meses de sueldo]]+Sueldos[[#This Row],[20 dias por año]]</f>
        <v>136986.1831890411</v>
      </c>
    </row>
    <row r="1344" spans="1:21" x14ac:dyDescent="0.3">
      <c r="A1344" t="s">
        <v>2043</v>
      </c>
      <c r="B1344" t="s">
        <v>883</v>
      </c>
      <c r="C1344" t="s">
        <v>121</v>
      </c>
      <c r="D1344" s="10">
        <v>42298</v>
      </c>
      <c r="E1344" t="s">
        <v>18</v>
      </c>
      <c r="F1344">
        <v>3</v>
      </c>
      <c r="G1344" s="1">
        <v>9433</v>
      </c>
      <c r="H1344" s="1">
        <v>848.96999999999991</v>
      </c>
      <c r="I1344" s="1">
        <v>943.30000000000007</v>
      </c>
      <c r="J1344" s="1">
        <v>565.98</v>
      </c>
      <c r="K1344" s="1">
        <v>3018.56</v>
      </c>
      <c r="L1344" s="1">
        <v>3490.21</v>
      </c>
      <c r="M1344" s="1">
        <f>SUM(Sueldos[[#This Row],[Salario Base]:[Bono General]])</f>
        <v>18300.019999999997</v>
      </c>
      <c r="N1344" s="1">
        <f>SUMPRODUCT(Sueldos[[#This Row],[Salario Base]:[Bono General]]*Porcentajes[])</f>
        <v>734.83069999999998</v>
      </c>
      <c r="O1344" s="1">
        <f>Sueldos[[#This Row],[Aumento Mexicano]]*2</f>
        <v>1469.6614</v>
      </c>
      <c r="P1344" s="1">
        <f>IF(Sueldos[[#This Row],[Calificación]]&gt;=4,Sueldos[[#This Row],[Aumento Mexicano]]*2,0)</f>
        <v>0</v>
      </c>
      <c r="Q1344" s="1">
        <f>Sueldos[[#This Row],[Sueldo total]]*3</f>
        <v>54900.05999999999</v>
      </c>
      <c r="R1344" s="9">
        <f>(43102-Sueldos[[#This Row],[Fecha de Contratación]])/365</f>
        <v>2.2027397260273971</v>
      </c>
      <c r="S1344" s="1">
        <f>Sueldos[[#This Row],[Sueldo total]]/30</f>
        <v>610.00066666666658</v>
      </c>
      <c r="T1344" s="1">
        <f>Sueldos[[#This Row],[Salario diario]]*20*Sueldos[[#This Row],[dias del año]]</f>
        <v>26873.454027397256</v>
      </c>
      <c r="U1344" s="1">
        <f>Sueldos[[#This Row],[3 meses de sueldo]]+Sueldos[[#This Row],[20 dias por año]]</f>
        <v>81773.51402739725</v>
      </c>
    </row>
    <row r="1345" spans="1:21" x14ac:dyDescent="0.3">
      <c r="A1345" t="s">
        <v>2044</v>
      </c>
      <c r="B1345" t="s">
        <v>880</v>
      </c>
      <c r="C1345" t="s">
        <v>213</v>
      </c>
      <c r="D1345" s="10">
        <v>41910</v>
      </c>
      <c r="E1345" t="s">
        <v>18</v>
      </c>
      <c r="F1345">
        <v>3</v>
      </c>
      <c r="G1345" s="1">
        <v>12823</v>
      </c>
      <c r="H1345" s="1">
        <v>769.38</v>
      </c>
      <c r="I1345" s="1">
        <v>1795.2200000000003</v>
      </c>
      <c r="J1345" s="1">
        <v>1154.07</v>
      </c>
      <c r="K1345" s="1">
        <v>4103.3599999999997</v>
      </c>
      <c r="L1345" s="1">
        <v>4872.74</v>
      </c>
      <c r="M1345" s="1">
        <f>SUM(Sueldos[[#This Row],[Salario Base]:[Bono General]])</f>
        <v>25517.769999999997</v>
      </c>
      <c r="N1345" s="1">
        <f>SUMPRODUCT(Sueldos[[#This Row],[Salario Base]:[Bono General]]*Porcentajes[])</f>
        <v>1024.5576999999998</v>
      </c>
      <c r="O1345" s="1">
        <f>Sueldos[[#This Row],[Aumento Mexicano]]*2</f>
        <v>2049.1153999999997</v>
      </c>
      <c r="P1345" s="1">
        <f>IF(Sueldos[[#This Row],[Calificación]]&gt;=4,Sueldos[[#This Row],[Aumento Mexicano]]*2,0)</f>
        <v>0</v>
      </c>
      <c r="Q1345" s="1">
        <f>Sueldos[[#This Row],[Sueldo total]]*3</f>
        <v>76553.31</v>
      </c>
      <c r="R1345" s="9">
        <f>(43102-Sueldos[[#This Row],[Fecha de Contratación]])/365</f>
        <v>3.2657534246575342</v>
      </c>
      <c r="S1345" s="1">
        <f>Sueldos[[#This Row],[Sueldo total]]/30</f>
        <v>850.59233333333327</v>
      </c>
      <c r="T1345" s="1">
        <f>Sueldos[[#This Row],[Salario diario]]*20*Sueldos[[#This Row],[dias del año]]</f>
        <v>55556.496511415513</v>
      </c>
      <c r="U1345" s="1">
        <f>Sueldos[[#This Row],[3 meses de sueldo]]+Sueldos[[#This Row],[20 dias por año]]</f>
        <v>132109.80651141552</v>
      </c>
    </row>
    <row r="1346" spans="1:21" x14ac:dyDescent="0.3">
      <c r="A1346" t="s">
        <v>2045</v>
      </c>
      <c r="B1346" t="s">
        <v>898</v>
      </c>
      <c r="C1346" t="s">
        <v>323</v>
      </c>
      <c r="D1346" s="10">
        <v>40612</v>
      </c>
      <c r="E1346" t="s">
        <v>18</v>
      </c>
      <c r="F1346">
        <v>4</v>
      </c>
      <c r="G1346" s="1">
        <v>16585.800000000003</v>
      </c>
      <c r="H1346" s="1">
        <v>829.29000000000019</v>
      </c>
      <c r="I1346" s="1">
        <v>1990.2960000000003</v>
      </c>
      <c r="J1346" s="1">
        <v>165.85800000000003</v>
      </c>
      <c r="K1346" s="1">
        <v>5307.456000000001</v>
      </c>
      <c r="L1346" s="1">
        <v>6302.6040000000012</v>
      </c>
      <c r="M1346" s="1">
        <f>SUM(Sueldos[[#This Row],[Salario Base]:[Bono General]])</f>
        <v>31181.304000000011</v>
      </c>
      <c r="N1346" s="1">
        <f>SUMPRODUCT(Sueldos[[#This Row],[Salario Base]:[Bono General]]*Porcentajes[])</f>
        <v>1235.6421000000003</v>
      </c>
      <c r="O1346" s="1">
        <f>Sueldos[[#This Row],[Aumento Mexicano]]*2</f>
        <v>2471.2842000000005</v>
      </c>
      <c r="P1346" s="1">
        <f>IF(Sueldos[[#This Row],[Calificación]]&gt;=4,Sueldos[[#This Row],[Aumento Mexicano]]*2,0)</f>
        <v>2471.2842000000005</v>
      </c>
      <c r="Q1346" s="1">
        <f>Sueldos[[#This Row],[Sueldo total]]*3</f>
        <v>93543.91200000004</v>
      </c>
      <c r="R1346" s="9">
        <f>(43102-Sueldos[[#This Row],[Fecha de Contratación]])/365</f>
        <v>6.8219178082191778</v>
      </c>
      <c r="S1346" s="1">
        <f>Sueldos[[#This Row],[Sueldo total]]/30</f>
        <v>1039.3768000000005</v>
      </c>
      <c r="T1346" s="1">
        <f>Sueldos[[#This Row],[Salario diario]]*20*Sueldos[[#This Row],[dias del año]]</f>
        <v>141810.86202739729</v>
      </c>
      <c r="U1346" s="1">
        <f>Sueldos[[#This Row],[3 meses de sueldo]]+Sueldos[[#This Row],[20 dias por año]]</f>
        <v>235354.77402739733</v>
      </c>
    </row>
    <row r="1347" spans="1:21" x14ac:dyDescent="0.3">
      <c r="A1347" t="s">
        <v>2046</v>
      </c>
      <c r="B1347" t="s">
        <v>898</v>
      </c>
      <c r="C1347" t="s">
        <v>170</v>
      </c>
      <c r="D1347" s="10">
        <v>42602</v>
      </c>
      <c r="E1347" t="s">
        <v>18</v>
      </c>
      <c r="F1347">
        <v>5</v>
      </c>
      <c r="G1347" s="1">
        <v>18842.5</v>
      </c>
      <c r="H1347" s="1">
        <v>1507.4</v>
      </c>
      <c r="I1347" s="1">
        <v>2072.6750000000002</v>
      </c>
      <c r="J1347" s="1">
        <v>376.85</v>
      </c>
      <c r="K1347" s="1">
        <v>7537</v>
      </c>
      <c r="L1347" s="1">
        <v>5652.75</v>
      </c>
      <c r="M1347" s="1">
        <f>SUM(Sueldos[[#This Row],[Salario Base]:[Bono General]])</f>
        <v>35989.175000000003</v>
      </c>
      <c r="N1347" s="1">
        <f>SUMPRODUCT(Sueldos[[#This Row],[Salario Base]:[Bono General]]*Porcentajes[])</f>
        <v>1379.271</v>
      </c>
      <c r="O1347" s="1">
        <f>Sueldos[[#This Row],[Aumento Mexicano]]*2</f>
        <v>2758.5419999999999</v>
      </c>
      <c r="P1347" s="1">
        <f>IF(Sueldos[[#This Row],[Calificación]]&gt;=4,Sueldos[[#This Row],[Aumento Mexicano]]*2,0)</f>
        <v>2758.5419999999999</v>
      </c>
      <c r="Q1347" s="1">
        <f>Sueldos[[#This Row],[Sueldo total]]*3</f>
        <v>107967.52500000001</v>
      </c>
      <c r="R1347" s="9">
        <f>(43102-Sueldos[[#This Row],[Fecha de Contratación]])/365</f>
        <v>1.3698630136986301</v>
      </c>
      <c r="S1347" s="1">
        <f>Sueldos[[#This Row],[Sueldo total]]/30</f>
        <v>1199.6391666666668</v>
      </c>
      <c r="T1347" s="1">
        <f>Sueldos[[#This Row],[Salario diario]]*20*Sueldos[[#This Row],[dias del año]]</f>
        <v>32866.826484018267</v>
      </c>
      <c r="U1347" s="1">
        <f>Sueldos[[#This Row],[3 meses de sueldo]]+Sueldos[[#This Row],[20 dias por año]]</f>
        <v>140834.35148401826</v>
      </c>
    </row>
    <row r="1348" spans="1:21" x14ac:dyDescent="0.3">
      <c r="A1348" t="s">
        <v>2047</v>
      </c>
      <c r="B1348" t="s">
        <v>880</v>
      </c>
      <c r="C1348" t="s">
        <v>373</v>
      </c>
      <c r="D1348" s="10">
        <v>41794</v>
      </c>
      <c r="E1348" t="s">
        <v>50</v>
      </c>
      <c r="F1348">
        <v>2</v>
      </c>
      <c r="G1348" s="1">
        <v>33528.6</v>
      </c>
      <c r="H1348" s="1">
        <v>2011.7159999999999</v>
      </c>
      <c r="I1348" s="1">
        <v>2682.288</v>
      </c>
      <c r="J1348" s="1">
        <v>335.286</v>
      </c>
      <c r="K1348" s="1">
        <v>8382.15</v>
      </c>
      <c r="L1348" s="1">
        <v>9052.7219999999998</v>
      </c>
      <c r="M1348" s="1">
        <f>SUM(Sueldos[[#This Row],[Salario Base]:[Bono General]])</f>
        <v>55992.762000000002</v>
      </c>
      <c r="N1348" s="1">
        <f>SUMPRODUCT(Sueldos[[#This Row],[Salario Base]:[Bono General]]*Porcentajes[])</f>
        <v>2135.7718199999999</v>
      </c>
      <c r="O1348" s="1">
        <f>Sueldos[[#This Row],[Aumento Mexicano]]*2</f>
        <v>4271.5436399999999</v>
      </c>
      <c r="P1348" s="1">
        <f>IF(Sueldos[[#This Row],[Calificación]]&gt;=4,Sueldos[[#This Row],[Aumento Mexicano]]*2,0)</f>
        <v>0</v>
      </c>
      <c r="Q1348" s="1">
        <f>Sueldos[[#This Row],[Sueldo total]]*3</f>
        <v>167978.28600000002</v>
      </c>
      <c r="R1348" s="9">
        <f>(43102-Sueldos[[#This Row],[Fecha de Contratación]])/365</f>
        <v>3.5835616438356164</v>
      </c>
      <c r="S1348" s="1">
        <f>Sueldos[[#This Row],[Sueldo total]]/30</f>
        <v>1866.4254000000001</v>
      </c>
      <c r="T1348" s="1">
        <f>Sueldos[[#This Row],[Salario diario]]*20*Sueldos[[#This Row],[dias del año]]</f>
        <v>133769.00949041097</v>
      </c>
      <c r="U1348" s="1">
        <f>Sueldos[[#This Row],[3 meses de sueldo]]+Sueldos[[#This Row],[20 dias por año]]</f>
        <v>301747.29549041099</v>
      </c>
    </row>
    <row r="1349" spans="1:21" x14ac:dyDescent="0.3">
      <c r="A1349" t="s">
        <v>2048</v>
      </c>
      <c r="B1349" t="s">
        <v>880</v>
      </c>
      <c r="C1349" t="s">
        <v>55</v>
      </c>
      <c r="D1349" s="10">
        <v>42861</v>
      </c>
      <c r="E1349" t="s">
        <v>18</v>
      </c>
      <c r="F1349">
        <v>4</v>
      </c>
      <c r="G1349" s="1">
        <v>14056.900000000001</v>
      </c>
      <c r="H1349" s="1">
        <v>702.84500000000014</v>
      </c>
      <c r="I1349" s="1">
        <v>1124.5520000000001</v>
      </c>
      <c r="J1349" s="1">
        <v>140.56900000000002</v>
      </c>
      <c r="K1349" s="1">
        <v>3935.9320000000007</v>
      </c>
      <c r="L1349" s="1">
        <v>5341.6220000000003</v>
      </c>
      <c r="M1349" s="1">
        <f>SUM(Sueldos[[#This Row],[Salario Base]:[Bono General]])</f>
        <v>25302.420000000002</v>
      </c>
      <c r="N1349" s="1">
        <f>SUMPRODUCT(Sueldos[[#This Row],[Salario Base]:[Bono General]]*Porcentajes[])</f>
        <v>1007.8797300000001</v>
      </c>
      <c r="O1349" s="1">
        <f>Sueldos[[#This Row],[Aumento Mexicano]]*2</f>
        <v>2015.7594600000002</v>
      </c>
      <c r="P1349" s="1">
        <f>IF(Sueldos[[#This Row],[Calificación]]&gt;=4,Sueldos[[#This Row],[Aumento Mexicano]]*2,0)</f>
        <v>2015.7594600000002</v>
      </c>
      <c r="Q1349" s="1">
        <f>Sueldos[[#This Row],[Sueldo total]]*3</f>
        <v>75907.260000000009</v>
      </c>
      <c r="R1349" s="9">
        <f>(43102-Sueldos[[#This Row],[Fecha de Contratación]])/365</f>
        <v>0.66027397260273968</v>
      </c>
      <c r="S1349" s="1">
        <f>Sueldos[[#This Row],[Sueldo total]]/30</f>
        <v>843.4140000000001</v>
      </c>
      <c r="T1349" s="1">
        <f>Sueldos[[#This Row],[Salario diario]]*20*Sueldos[[#This Row],[dias del año]]</f>
        <v>11137.686246575344</v>
      </c>
      <c r="U1349" s="1">
        <f>Sueldos[[#This Row],[3 meses de sueldo]]+Sueldos[[#This Row],[20 dias por año]]</f>
        <v>87044.94624657536</v>
      </c>
    </row>
    <row r="1350" spans="1:21" x14ac:dyDescent="0.3">
      <c r="A1350" t="s">
        <v>2049</v>
      </c>
      <c r="B1350" t="s">
        <v>1087</v>
      </c>
      <c r="C1350" t="s">
        <v>127</v>
      </c>
      <c r="D1350" s="10">
        <v>41033</v>
      </c>
      <c r="E1350" t="s">
        <v>53</v>
      </c>
      <c r="F1350">
        <v>2</v>
      </c>
      <c r="G1350" s="1">
        <v>107023.5</v>
      </c>
      <c r="H1350" s="1">
        <v>7491.6450000000004</v>
      </c>
      <c r="I1350" s="1">
        <v>3210.7049999999999</v>
      </c>
      <c r="J1350" s="1">
        <v>5351.1750000000002</v>
      </c>
      <c r="K1350" s="1">
        <v>35317.755000000005</v>
      </c>
      <c r="L1350" s="1">
        <v>32107.05</v>
      </c>
      <c r="M1350" s="1">
        <f>SUM(Sueldos[[#This Row],[Salario Base]:[Bono General]])</f>
        <v>190501.83000000002</v>
      </c>
      <c r="N1350" s="1">
        <f>SUMPRODUCT(Sueldos[[#This Row],[Salario Base]:[Bono General]]*Porcentajes[])</f>
        <v>7363.2168000000001</v>
      </c>
      <c r="O1350" s="1">
        <f>Sueldos[[#This Row],[Aumento Mexicano]]*2</f>
        <v>14726.4336</v>
      </c>
      <c r="P1350" s="1">
        <f>IF(Sueldos[[#This Row],[Calificación]]&gt;=4,Sueldos[[#This Row],[Aumento Mexicano]]*2,0)</f>
        <v>0</v>
      </c>
      <c r="Q1350" s="1">
        <f>Sueldos[[#This Row],[Sueldo total]]*3</f>
        <v>571505.49</v>
      </c>
      <c r="R1350" s="9">
        <f>(43102-Sueldos[[#This Row],[Fecha de Contratación]])/365</f>
        <v>5.6684931506849319</v>
      </c>
      <c r="S1350" s="1">
        <f>Sueldos[[#This Row],[Sueldo total]]/30</f>
        <v>6350.0610000000006</v>
      </c>
      <c r="T1350" s="1">
        <f>Sueldos[[#This Row],[Salario diario]]*20*Sueldos[[#This Row],[dias del año]]</f>
        <v>719905.54569863027</v>
      </c>
      <c r="U1350" s="1">
        <f>Sueldos[[#This Row],[3 meses de sueldo]]+Sueldos[[#This Row],[20 dias por año]]</f>
        <v>1291411.0356986304</v>
      </c>
    </row>
    <row r="1351" spans="1:21" x14ac:dyDescent="0.3">
      <c r="A1351" t="s">
        <v>2050</v>
      </c>
      <c r="B1351" t="s">
        <v>880</v>
      </c>
      <c r="C1351" t="s">
        <v>180</v>
      </c>
      <c r="D1351" s="10">
        <v>40789</v>
      </c>
      <c r="E1351" t="s">
        <v>18</v>
      </c>
      <c r="F1351">
        <v>2</v>
      </c>
      <c r="G1351" s="1">
        <v>8279.1</v>
      </c>
      <c r="H1351" s="1">
        <v>745.11900000000003</v>
      </c>
      <c r="I1351" s="1">
        <v>413.95500000000004</v>
      </c>
      <c r="J1351" s="1">
        <v>1159.0740000000001</v>
      </c>
      <c r="K1351" s="1">
        <v>2235.3570000000004</v>
      </c>
      <c r="L1351" s="1">
        <v>2649.3120000000004</v>
      </c>
      <c r="M1351" s="1">
        <f>SUM(Sueldos[[#This Row],[Salario Base]:[Bono General]])</f>
        <v>15481.917000000001</v>
      </c>
      <c r="N1351" s="1">
        <f>SUMPRODUCT(Sueldos[[#This Row],[Salario Base]:[Bono General]]*Porcentajes[])</f>
        <v>620.10459000000003</v>
      </c>
      <c r="O1351" s="1">
        <f>Sueldos[[#This Row],[Aumento Mexicano]]*2</f>
        <v>1240.2091800000001</v>
      </c>
      <c r="P1351" s="1">
        <f>IF(Sueldos[[#This Row],[Calificación]]&gt;=4,Sueldos[[#This Row],[Aumento Mexicano]]*2,0)</f>
        <v>0</v>
      </c>
      <c r="Q1351" s="1">
        <f>Sueldos[[#This Row],[Sueldo total]]*3</f>
        <v>46445.751000000004</v>
      </c>
      <c r="R1351" s="9">
        <f>(43102-Sueldos[[#This Row],[Fecha de Contratación]])/365</f>
        <v>6.3369863013698629</v>
      </c>
      <c r="S1351" s="1">
        <f>Sueldos[[#This Row],[Sueldo total]]/30</f>
        <v>516.06389999999999</v>
      </c>
      <c r="T1351" s="1">
        <f>Sueldos[[#This Row],[Salario diario]]*20*Sueldos[[#This Row],[dias del año]]</f>
        <v>65405.797298630139</v>
      </c>
      <c r="U1351" s="1">
        <f>Sueldos[[#This Row],[3 meses de sueldo]]+Sueldos[[#This Row],[20 dias por año]]</f>
        <v>111851.54829863014</v>
      </c>
    </row>
    <row r="1352" spans="1:21" x14ac:dyDescent="0.3">
      <c r="A1352" t="s">
        <v>2051</v>
      </c>
      <c r="B1352" t="s">
        <v>898</v>
      </c>
      <c r="C1352" t="s">
        <v>137</v>
      </c>
      <c r="D1352" s="10">
        <v>42210</v>
      </c>
      <c r="E1352" t="s">
        <v>27</v>
      </c>
      <c r="F1352">
        <v>3</v>
      </c>
      <c r="G1352" s="1">
        <v>22245</v>
      </c>
      <c r="H1352" s="1">
        <v>1112.25</v>
      </c>
      <c r="I1352" s="1">
        <v>1779.6000000000001</v>
      </c>
      <c r="J1352" s="1">
        <v>2002.05</v>
      </c>
      <c r="K1352" s="1">
        <v>6228.6</v>
      </c>
      <c r="L1352" s="1">
        <v>5561.25</v>
      </c>
      <c r="M1352" s="1">
        <f>SUM(Sueldos[[#This Row],[Salario Base]:[Bono General]])</f>
        <v>38928.75</v>
      </c>
      <c r="N1352" s="1">
        <f>SUMPRODUCT(Sueldos[[#This Row],[Salario Base]:[Bono General]]*Porcentajes[])</f>
        <v>1481.5169999999998</v>
      </c>
      <c r="O1352" s="1">
        <f>Sueldos[[#This Row],[Aumento Mexicano]]*2</f>
        <v>2963.0339999999997</v>
      </c>
      <c r="P1352" s="1">
        <f>IF(Sueldos[[#This Row],[Calificación]]&gt;=4,Sueldos[[#This Row],[Aumento Mexicano]]*2,0)</f>
        <v>0</v>
      </c>
      <c r="Q1352" s="1">
        <f>Sueldos[[#This Row],[Sueldo total]]*3</f>
        <v>116786.25</v>
      </c>
      <c r="R1352" s="9">
        <f>(43102-Sueldos[[#This Row],[Fecha de Contratación]])/365</f>
        <v>2.4438356164383563</v>
      </c>
      <c r="S1352" s="1">
        <f>Sueldos[[#This Row],[Sueldo total]]/30</f>
        <v>1297.625</v>
      </c>
      <c r="T1352" s="1">
        <f>Sueldos[[#This Row],[Salario diario]]*20*Sueldos[[#This Row],[dias del año]]</f>
        <v>63423.643835616444</v>
      </c>
      <c r="U1352" s="1">
        <f>Sueldos[[#This Row],[3 meses de sueldo]]+Sueldos[[#This Row],[20 dias por año]]</f>
        <v>180209.89383561644</v>
      </c>
    </row>
    <row r="1353" spans="1:21" x14ac:dyDescent="0.3">
      <c r="A1353" t="s">
        <v>2052</v>
      </c>
      <c r="B1353" t="s">
        <v>926</v>
      </c>
      <c r="C1353" t="s">
        <v>20</v>
      </c>
      <c r="D1353" s="10">
        <v>41781</v>
      </c>
      <c r="E1353" t="s">
        <v>18</v>
      </c>
      <c r="F1353">
        <v>4</v>
      </c>
      <c r="G1353" s="1">
        <v>16702.400000000001</v>
      </c>
      <c r="H1353" s="1">
        <v>1670.2400000000002</v>
      </c>
      <c r="I1353" s="1">
        <v>2004.288</v>
      </c>
      <c r="J1353" s="1">
        <v>835.12000000000012</v>
      </c>
      <c r="K1353" s="1">
        <v>5845.84</v>
      </c>
      <c r="L1353" s="1">
        <v>5177.7440000000006</v>
      </c>
      <c r="M1353" s="1">
        <f>SUM(Sueldos[[#This Row],[Salario Base]:[Bono General]])</f>
        <v>32235.632000000005</v>
      </c>
      <c r="N1353" s="1">
        <f>SUMPRODUCT(Sueldos[[#This Row],[Salario Base]:[Bono General]]*Porcentajes[])</f>
        <v>1261.0311999999999</v>
      </c>
      <c r="O1353" s="1">
        <f>Sueldos[[#This Row],[Aumento Mexicano]]*2</f>
        <v>2522.0623999999998</v>
      </c>
      <c r="P1353" s="1">
        <f>IF(Sueldos[[#This Row],[Calificación]]&gt;=4,Sueldos[[#This Row],[Aumento Mexicano]]*2,0)</f>
        <v>2522.0623999999998</v>
      </c>
      <c r="Q1353" s="1">
        <f>Sueldos[[#This Row],[Sueldo total]]*3</f>
        <v>96706.896000000008</v>
      </c>
      <c r="R1353" s="9">
        <f>(43102-Sueldos[[#This Row],[Fecha de Contratación]])/365</f>
        <v>3.6191780821917807</v>
      </c>
      <c r="S1353" s="1">
        <f>Sueldos[[#This Row],[Sueldo total]]/30</f>
        <v>1074.5210666666669</v>
      </c>
      <c r="T1353" s="1">
        <f>Sueldos[[#This Row],[Salario diario]]*20*Sueldos[[#This Row],[dias del año]]</f>
        <v>77777.661866666691</v>
      </c>
      <c r="U1353" s="1">
        <f>Sueldos[[#This Row],[3 meses de sueldo]]+Sueldos[[#This Row],[20 dias por año]]</f>
        <v>174484.5578666667</v>
      </c>
    </row>
    <row r="1354" spans="1:21" x14ac:dyDescent="0.3">
      <c r="A1354" t="s">
        <v>2053</v>
      </c>
      <c r="B1354" t="s">
        <v>880</v>
      </c>
      <c r="C1354" t="s">
        <v>605</v>
      </c>
      <c r="D1354" s="10">
        <v>41835</v>
      </c>
      <c r="E1354" t="s">
        <v>15</v>
      </c>
      <c r="F1354">
        <v>1</v>
      </c>
      <c r="G1354" s="1">
        <v>20139</v>
      </c>
      <c r="H1354" s="1">
        <v>1006.95</v>
      </c>
      <c r="I1354" s="1">
        <v>1409.7300000000002</v>
      </c>
      <c r="J1354" s="1">
        <v>2618.0700000000002</v>
      </c>
      <c r="K1354" s="1">
        <v>5437.5300000000007</v>
      </c>
      <c r="L1354" s="1">
        <v>7451.43</v>
      </c>
      <c r="M1354" s="1">
        <f>SUM(Sueldos[[#This Row],[Salario Base]:[Bono General]])</f>
        <v>38062.71</v>
      </c>
      <c r="N1354" s="1">
        <f>SUMPRODUCT(Sueldos[[#This Row],[Salario Base]:[Bono General]]*Porcentajes[])</f>
        <v>1536.6057000000001</v>
      </c>
      <c r="O1354" s="1">
        <f>Sueldos[[#This Row],[Aumento Mexicano]]*2</f>
        <v>3073.2114000000001</v>
      </c>
      <c r="P1354" s="1">
        <f>IF(Sueldos[[#This Row],[Calificación]]&gt;=4,Sueldos[[#This Row],[Aumento Mexicano]]*2,0)</f>
        <v>0</v>
      </c>
      <c r="Q1354" s="1">
        <f>Sueldos[[#This Row],[Sueldo total]]*3</f>
        <v>114188.13</v>
      </c>
      <c r="R1354" s="9">
        <f>(43102-Sueldos[[#This Row],[Fecha de Contratación]])/365</f>
        <v>3.4712328767123286</v>
      </c>
      <c r="S1354" s="1">
        <f>Sueldos[[#This Row],[Sueldo total]]/30</f>
        <v>1268.7570000000001</v>
      </c>
      <c r="T1354" s="1">
        <f>Sueldos[[#This Row],[Salario diario]]*20*Sueldos[[#This Row],[dias del año]]</f>
        <v>88083.02021917807</v>
      </c>
      <c r="U1354" s="1">
        <f>Sueldos[[#This Row],[3 meses de sueldo]]+Sueldos[[#This Row],[20 dias por año]]</f>
        <v>202271.15021917806</v>
      </c>
    </row>
    <row r="1355" spans="1:21" x14ac:dyDescent="0.3">
      <c r="A1355" t="s">
        <v>2054</v>
      </c>
      <c r="B1355" t="s">
        <v>880</v>
      </c>
      <c r="C1355" t="s">
        <v>110</v>
      </c>
      <c r="D1355" s="10">
        <v>40978</v>
      </c>
      <c r="E1355" t="s">
        <v>15</v>
      </c>
      <c r="F1355">
        <v>3</v>
      </c>
      <c r="G1355" s="1">
        <v>30729</v>
      </c>
      <c r="H1355" s="1">
        <v>2765.6099999999997</v>
      </c>
      <c r="I1355" s="1">
        <v>3072.9</v>
      </c>
      <c r="J1355" s="1">
        <v>4302.0600000000004</v>
      </c>
      <c r="K1355" s="1">
        <v>7682.25</v>
      </c>
      <c r="L1355" s="1">
        <v>7989.54</v>
      </c>
      <c r="M1355" s="1">
        <f>SUM(Sueldos[[#This Row],[Salario Base]:[Bono General]])</f>
        <v>56541.36</v>
      </c>
      <c r="N1355" s="1">
        <f>SUMPRODUCT(Sueldos[[#This Row],[Salario Base]:[Bono General]]*Porcentajes[])</f>
        <v>2215.5608999999999</v>
      </c>
      <c r="O1355" s="1">
        <f>Sueldos[[#This Row],[Aumento Mexicano]]*2</f>
        <v>4431.1217999999999</v>
      </c>
      <c r="P1355" s="1">
        <f>IF(Sueldos[[#This Row],[Calificación]]&gt;=4,Sueldos[[#This Row],[Aumento Mexicano]]*2,0)</f>
        <v>0</v>
      </c>
      <c r="Q1355" s="1">
        <f>Sueldos[[#This Row],[Sueldo total]]*3</f>
        <v>169624.08000000002</v>
      </c>
      <c r="R1355" s="9">
        <f>(43102-Sueldos[[#This Row],[Fecha de Contratación]])/365</f>
        <v>5.8191780821917805</v>
      </c>
      <c r="S1355" s="1">
        <f>Sueldos[[#This Row],[Sueldo total]]/30</f>
        <v>1884.712</v>
      </c>
      <c r="T1355" s="1">
        <f>Sueldos[[#This Row],[Salario diario]]*20*Sueldos[[#This Row],[dias del año]]</f>
        <v>219349.49523287668</v>
      </c>
      <c r="U1355" s="1">
        <f>Sueldos[[#This Row],[3 meses de sueldo]]+Sueldos[[#This Row],[20 dias por año]]</f>
        <v>388973.5752328767</v>
      </c>
    </row>
    <row r="1356" spans="1:21" x14ac:dyDescent="0.3">
      <c r="A1356" t="s">
        <v>2055</v>
      </c>
      <c r="B1356" t="s">
        <v>880</v>
      </c>
      <c r="C1356" t="s">
        <v>137</v>
      </c>
      <c r="D1356" s="10">
        <v>42620</v>
      </c>
      <c r="E1356" t="s">
        <v>15</v>
      </c>
      <c r="F1356">
        <v>2</v>
      </c>
      <c r="G1356" s="1">
        <v>19448.100000000002</v>
      </c>
      <c r="H1356" s="1">
        <v>972.4050000000002</v>
      </c>
      <c r="I1356" s="1">
        <v>2139.2910000000002</v>
      </c>
      <c r="J1356" s="1">
        <v>583.4430000000001</v>
      </c>
      <c r="K1356" s="1">
        <v>6806.835</v>
      </c>
      <c r="L1356" s="1">
        <v>5056.5060000000003</v>
      </c>
      <c r="M1356" s="1">
        <f>SUM(Sueldos[[#This Row],[Salario Base]:[Bono General]])</f>
        <v>35006.58</v>
      </c>
      <c r="N1356" s="1">
        <f>SUMPRODUCT(Sueldos[[#This Row],[Salario Base]:[Bono General]]*Porcentajes[])</f>
        <v>1314.6915600000002</v>
      </c>
      <c r="O1356" s="1">
        <f>Sueldos[[#This Row],[Aumento Mexicano]]*2</f>
        <v>2629.3831200000004</v>
      </c>
      <c r="P1356" s="1">
        <f>IF(Sueldos[[#This Row],[Calificación]]&gt;=4,Sueldos[[#This Row],[Aumento Mexicano]]*2,0)</f>
        <v>0</v>
      </c>
      <c r="Q1356" s="1">
        <f>Sueldos[[#This Row],[Sueldo total]]*3</f>
        <v>105019.74</v>
      </c>
      <c r="R1356" s="9">
        <f>(43102-Sueldos[[#This Row],[Fecha de Contratación]])/365</f>
        <v>1.3205479452054794</v>
      </c>
      <c r="S1356" s="1">
        <f>Sueldos[[#This Row],[Sueldo total]]/30</f>
        <v>1166.886</v>
      </c>
      <c r="T1356" s="1">
        <f>Sueldos[[#This Row],[Salario diario]]*20*Sueldos[[#This Row],[dias del año]]</f>
        <v>30818.57819178082</v>
      </c>
      <c r="U1356" s="1">
        <f>Sueldos[[#This Row],[3 meses de sueldo]]+Sueldos[[#This Row],[20 dias por año]]</f>
        <v>135838.31819178083</v>
      </c>
    </row>
    <row r="1357" spans="1:21" x14ac:dyDescent="0.3">
      <c r="A1357" t="s">
        <v>2056</v>
      </c>
      <c r="B1357" t="s">
        <v>880</v>
      </c>
      <c r="C1357" t="s">
        <v>32</v>
      </c>
      <c r="D1357" s="10">
        <v>42421</v>
      </c>
      <c r="E1357" t="s">
        <v>50</v>
      </c>
      <c r="F1357">
        <v>2</v>
      </c>
      <c r="G1357" s="1">
        <v>41864.400000000001</v>
      </c>
      <c r="H1357" s="1">
        <v>3349.152</v>
      </c>
      <c r="I1357" s="1">
        <v>1674.576</v>
      </c>
      <c r="J1357" s="1">
        <v>3767.7959999999998</v>
      </c>
      <c r="K1357" s="1">
        <v>13396.608</v>
      </c>
      <c r="L1357" s="1">
        <v>16327.116000000002</v>
      </c>
      <c r="M1357" s="1">
        <f>SUM(Sueldos[[#This Row],[Salario Base]:[Bono General]])</f>
        <v>80379.648000000016</v>
      </c>
      <c r="N1357" s="1">
        <f>SUMPRODUCT(Sueldos[[#This Row],[Salario Base]:[Bono General]]*Porcentajes[])</f>
        <v>3257.0503200000003</v>
      </c>
      <c r="O1357" s="1">
        <f>Sueldos[[#This Row],[Aumento Mexicano]]*2</f>
        <v>6514.1006400000006</v>
      </c>
      <c r="P1357" s="1">
        <f>IF(Sueldos[[#This Row],[Calificación]]&gt;=4,Sueldos[[#This Row],[Aumento Mexicano]]*2,0)</f>
        <v>0</v>
      </c>
      <c r="Q1357" s="1">
        <f>Sueldos[[#This Row],[Sueldo total]]*3</f>
        <v>241138.94400000005</v>
      </c>
      <c r="R1357" s="9">
        <f>(43102-Sueldos[[#This Row],[Fecha de Contratación]])/365</f>
        <v>1.8657534246575342</v>
      </c>
      <c r="S1357" s="1">
        <f>Sueldos[[#This Row],[Sueldo total]]/30</f>
        <v>2679.3216000000007</v>
      </c>
      <c r="T1357" s="1">
        <f>Sueldos[[#This Row],[Salario diario]]*20*Sueldos[[#This Row],[dias del año]]</f>
        <v>99979.069019178103</v>
      </c>
      <c r="U1357" s="1">
        <f>Sueldos[[#This Row],[3 meses de sueldo]]+Sueldos[[#This Row],[20 dias por año]]</f>
        <v>341118.01301917818</v>
      </c>
    </row>
    <row r="1358" spans="1:21" x14ac:dyDescent="0.3">
      <c r="A1358" t="s">
        <v>2057</v>
      </c>
      <c r="B1358" t="s">
        <v>898</v>
      </c>
      <c r="C1358" t="s">
        <v>190</v>
      </c>
      <c r="D1358" s="10">
        <v>41305</v>
      </c>
      <c r="E1358" t="s">
        <v>18</v>
      </c>
      <c r="F1358">
        <v>3</v>
      </c>
      <c r="G1358" s="1">
        <v>8677</v>
      </c>
      <c r="H1358" s="1">
        <v>867.7</v>
      </c>
      <c r="I1358" s="1">
        <v>433.85</v>
      </c>
      <c r="J1358" s="1">
        <v>433.85</v>
      </c>
      <c r="K1358" s="1">
        <v>3210.49</v>
      </c>
      <c r="L1358" s="1">
        <v>2429.5600000000004</v>
      </c>
      <c r="M1358" s="1">
        <f>SUM(Sueldos[[#This Row],[Salario Base]:[Bono General]])</f>
        <v>16052.45</v>
      </c>
      <c r="N1358" s="1">
        <f>SUMPRODUCT(Sueldos[[#This Row],[Salario Base]:[Bono General]]*Porcentajes[])</f>
        <v>617.80240000000003</v>
      </c>
      <c r="O1358" s="1">
        <f>Sueldos[[#This Row],[Aumento Mexicano]]*2</f>
        <v>1235.6048000000001</v>
      </c>
      <c r="P1358" s="1">
        <f>IF(Sueldos[[#This Row],[Calificación]]&gt;=4,Sueldos[[#This Row],[Aumento Mexicano]]*2,0)</f>
        <v>0</v>
      </c>
      <c r="Q1358" s="1">
        <f>Sueldos[[#This Row],[Sueldo total]]*3</f>
        <v>48157.350000000006</v>
      </c>
      <c r="R1358" s="9">
        <f>(43102-Sueldos[[#This Row],[Fecha de Contratación]])/365</f>
        <v>4.9232876712328766</v>
      </c>
      <c r="S1358" s="1">
        <f>Sueldos[[#This Row],[Sueldo total]]/30</f>
        <v>535.08166666666671</v>
      </c>
      <c r="T1358" s="1">
        <f>Sueldos[[#This Row],[Salario diario]]*20*Sueldos[[#This Row],[dias del año]]</f>
        <v>52687.2194520548</v>
      </c>
      <c r="U1358" s="1">
        <f>Sueldos[[#This Row],[3 meses de sueldo]]+Sueldos[[#This Row],[20 dias por año]]</f>
        <v>100844.5694520548</v>
      </c>
    </row>
    <row r="1359" spans="1:21" x14ac:dyDescent="0.3">
      <c r="A1359" t="s">
        <v>2058</v>
      </c>
      <c r="B1359" t="s">
        <v>880</v>
      </c>
      <c r="C1359" t="s">
        <v>190</v>
      </c>
      <c r="D1359" s="10">
        <v>41589</v>
      </c>
      <c r="E1359" t="s">
        <v>18</v>
      </c>
      <c r="F1359">
        <v>3</v>
      </c>
      <c r="G1359" s="1">
        <v>14805</v>
      </c>
      <c r="H1359" s="1">
        <v>1036.3500000000001</v>
      </c>
      <c r="I1359" s="1">
        <v>1184.4000000000001</v>
      </c>
      <c r="J1359" s="1">
        <v>592.20000000000005</v>
      </c>
      <c r="K1359" s="1">
        <v>3997.3500000000004</v>
      </c>
      <c r="L1359" s="1">
        <v>4441.5</v>
      </c>
      <c r="M1359" s="1">
        <f>SUM(Sueldos[[#This Row],[Salario Base]:[Bono General]])</f>
        <v>26056.800000000003</v>
      </c>
      <c r="N1359" s="1">
        <f>SUMPRODUCT(Sueldos[[#This Row],[Salario Base]:[Bono General]]*Porcentajes[])</f>
        <v>1014.1424999999999</v>
      </c>
      <c r="O1359" s="1">
        <f>Sueldos[[#This Row],[Aumento Mexicano]]*2</f>
        <v>2028.2849999999999</v>
      </c>
      <c r="P1359" s="1">
        <f>IF(Sueldos[[#This Row],[Calificación]]&gt;=4,Sueldos[[#This Row],[Aumento Mexicano]]*2,0)</f>
        <v>0</v>
      </c>
      <c r="Q1359" s="1">
        <f>Sueldos[[#This Row],[Sueldo total]]*3</f>
        <v>78170.400000000009</v>
      </c>
      <c r="R1359" s="9">
        <f>(43102-Sueldos[[#This Row],[Fecha de Contratación]])/365</f>
        <v>4.1452054794520548</v>
      </c>
      <c r="S1359" s="1">
        <f>Sueldos[[#This Row],[Sueldo total]]/30</f>
        <v>868.56000000000006</v>
      </c>
      <c r="T1359" s="1">
        <f>Sueldos[[#This Row],[Salario diario]]*20*Sueldos[[#This Row],[dias del año]]</f>
        <v>72007.19342465754</v>
      </c>
      <c r="U1359" s="1">
        <f>Sueldos[[#This Row],[3 meses de sueldo]]+Sueldos[[#This Row],[20 dias por año]]</f>
        <v>150177.59342465753</v>
      </c>
    </row>
    <row r="1360" spans="1:21" x14ac:dyDescent="0.3">
      <c r="A1360" t="s">
        <v>2059</v>
      </c>
      <c r="B1360" t="s">
        <v>926</v>
      </c>
      <c r="C1360" t="s">
        <v>166</v>
      </c>
      <c r="D1360" s="10">
        <v>42646</v>
      </c>
      <c r="E1360" t="s">
        <v>18</v>
      </c>
      <c r="F1360">
        <v>3</v>
      </c>
      <c r="G1360" s="1">
        <v>13225</v>
      </c>
      <c r="H1360" s="1">
        <v>925.75000000000011</v>
      </c>
      <c r="I1360" s="1">
        <v>1587</v>
      </c>
      <c r="J1360" s="1">
        <v>1322.5</v>
      </c>
      <c r="K1360" s="1">
        <v>3967.5</v>
      </c>
      <c r="L1360" s="1">
        <v>4232</v>
      </c>
      <c r="M1360" s="1">
        <f>SUM(Sueldos[[#This Row],[Salario Base]:[Bono General]])</f>
        <v>25259.75</v>
      </c>
      <c r="N1360" s="1">
        <f>SUMPRODUCT(Sueldos[[#This Row],[Salario Base]:[Bono General]]*Porcentajes[])</f>
        <v>997.16499999999996</v>
      </c>
      <c r="O1360" s="1">
        <f>Sueldos[[#This Row],[Aumento Mexicano]]*2</f>
        <v>1994.33</v>
      </c>
      <c r="P1360" s="1">
        <f>IF(Sueldos[[#This Row],[Calificación]]&gt;=4,Sueldos[[#This Row],[Aumento Mexicano]]*2,0)</f>
        <v>0</v>
      </c>
      <c r="Q1360" s="1">
        <f>Sueldos[[#This Row],[Sueldo total]]*3</f>
        <v>75779.25</v>
      </c>
      <c r="R1360" s="9">
        <f>(43102-Sueldos[[#This Row],[Fecha de Contratación]])/365</f>
        <v>1.2493150684931507</v>
      </c>
      <c r="S1360" s="1">
        <f>Sueldos[[#This Row],[Sueldo total]]/30</f>
        <v>841.99166666666667</v>
      </c>
      <c r="T1360" s="1">
        <f>Sueldos[[#This Row],[Salario diario]]*20*Sueldos[[#This Row],[dias del año]]</f>
        <v>21038.257534246572</v>
      </c>
      <c r="U1360" s="1">
        <f>Sueldos[[#This Row],[3 meses de sueldo]]+Sueldos[[#This Row],[20 dias por año]]</f>
        <v>96817.507534246572</v>
      </c>
    </row>
    <row r="1361" spans="1:21" x14ac:dyDescent="0.3">
      <c r="A1361" t="s">
        <v>1294</v>
      </c>
      <c r="B1361" t="s">
        <v>880</v>
      </c>
      <c r="C1361" t="s">
        <v>248</v>
      </c>
      <c r="D1361" s="10">
        <v>42834</v>
      </c>
      <c r="E1361" t="s">
        <v>18</v>
      </c>
      <c r="F1361">
        <v>4</v>
      </c>
      <c r="G1361" s="1">
        <v>14711.400000000001</v>
      </c>
      <c r="H1361" s="1">
        <v>1324.0260000000001</v>
      </c>
      <c r="I1361" s="1">
        <v>441.34200000000004</v>
      </c>
      <c r="J1361" s="1">
        <v>1029.7980000000002</v>
      </c>
      <c r="K1361" s="1">
        <v>5884.5600000000013</v>
      </c>
      <c r="L1361" s="1">
        <v>4413.42</v>
      </c>
      <c r="M1361" s="1">
        <f>SUM(Sueldos[[#This Row],[Salario Base]:[Bono General]])</f>
        <v>27804.546000000002</v>
      </c>
      <c r="N1361" s="1">
        <f>SUMPRODUCT(Sueldos[[#This Row],[Salario Base]:[Bono General]]*Porcentajes[])</f>
        <v>1075.4033400000001</v>
      </c>
      <c r="O1361" s="1">
        <f>Sueldos[[#This Row],[Aumento Mexicano]]*2</f>
        <v>2150.8066800000001</v>
      </c>
      <c r="P1361" s="1">
        <f>IF(Sueldos[[#This Row],[Calificación]]&gt;=4,Sueldos[[#This Row],[Aumento Mexicano]]*2,0)</f>
        <v>2150.8066800000001</v>
      </c>
      <c r="Q1361" s="1">
        <f>Sueldos[[#This Row],[Sueldo total]]*3</f>
        <v>83413.638000000006</v>
      </c>
      <c r="R1361" s="9">
        <f>(43102-Sueldos[[#This Row],[Fecha de Contratación]])/365</f>
        <v>0.73424657534246573</v>
      </c>
      <c r="S1361" s="1">
        <f>Sueldos[[#This Row],[Sueldo total]]/30</f>
        <v>926.81820000000005</v>
      </c>
      <c r="T1361" s="1">
        <f>Sueldos[[#This Row],[Salario diario]]*20*Sueldos[[#This Row],[dias del año]]</f>
        <v>13610.261786301371</v>
      </c>
      <c r="U1361" s="1">
        <f>Sueldos[[#This Row],[3 meses de sueldo]]+Sueldos[[#This Row],[20 dias por año]]</f>
        <v>97023.899786301379</v>
      </c>
    </row>
    <row r="1362" spans="1:21" x14ac:dyDescent="0.3">
      <c r="A1362" t="s">
        <v>2060</v>
      </c>
      <c r="B1362" t="s">
        <v>880</v>
      </c>
      <c r="C1362" t="s">
        <v>61</v>
      </c>
      <c r="D1362" s="10">
        <v>42917</v>
      </c>
      <c r="E1362" t="s">
        <v>15</v>
      </c>
      <c r="F1362">
        <v>2</v>
      </c>
      <c r="G1362" s="1">
        <v>24872.400000000001</v>
      </c>
      <c r="H1362" s="1">
        <v>1741.0680000000002</v>
      </c>
      <c r="I1362" s="1">
        <v>1989.7920000000001</v>
      </c>
      <c r="J1362" s="1">
        <v>248.72400000000002</v>
      </c>
      <c r="K1362" s="1">
        <v>9451.5120000000006</v>
      </c>
      <c r="L1362" s="1">
        <v>8456.6160000000018</v>
      </c>
      <c r="M1362" s="1">
        <f>SUM(Sueldos[[#This Row],[Salario Base]:[Bono General]])</f>
        <v>46760.112000000001</v>
      </c>
      <c r="N1362" s="1">
        <f>SUMPRODUCT(Sueldos[[#This Row],[Salario Base]:[Bono General]]*Porcentajes[])</f>
        <v>1818.1724400000003</v>
      </c>
      <c r="O1362" s="1">
        <f>Sueldos[[#This Row],[Aumento Mexicano]]*2</f>
        <v>3636.3448800000006</v>
      </c>
      <c r="P1362" s="1">
        <f>IF(Sueldos[[#This Row],[Calificación]]&gt;=4,Sueldos[[#This Row],[Aumento Mexicano]]*2,0)</f>
        <v>0</v>
      </c>
      <c r="Q1362" s="1">
        <f>Sueldos[[#This Row],[Sueldo total]]*3</f>
        <v>140280.33600000001</v>
      </c>
      <c r="R1362" s="9">
        <f>(43102-Sueldos[[#This Row],[Fecha de Contratación]])/365</f>
        <v>0.50684931506849318</v>
      </c>
      <c r="S1362" s="1">
        <f>Sueldos[[#This Row],[Sueldo total]]/30</f>
        <v>1558.6704</v>
      </c>
      <c r="T1362" s="1">
        <f>Sueldos[[#This Row],[Salario diario]]*20*Sueldos[[#This Row],[dias del año]]</f>
        <v>15800.220493150686</v>
      </c>
      <c r="U1362" s="1">
        <f>Sueldos[[#This Row],[3 meses de sueldo]]+Sueldos[[#This Row],[20 dias por año]]</f>
        <v>156080.55649315071</v>
      </c>
    </row>
    <row r="1363" spans="1:21" x14ac:dyDescent="0.3">
      <c r="A1363" t="s">
        <v>2061</v>
      </c>
      <c r="B1363" t="s">
        <v>880</v>
      </c>
      <c r="C1363" t="s">
        <v>52</v>
      </c>
      <c r="D1363" s="10">
        <v>41770</v>
      </c>
      <c r="E1363" t="s">
        <v>18</v>
      </c>
      <c r="F1363">
        <v>3</v>
      </c>
      <c r="G1363" s="1">
        <v>14072</v>
      </c>
      <c r="H1363" s="1">
        <v>1266.48</v>
      </c>
      <c r="I1363" s="1">
        <v>1688.6399999999999</v>
      </c>
      <c r="J1363" s="1">
        <v>140.72</v>
      </c>
      <c r="K1363" s="1">
        <v>3518</v>
      </c>
      <c r="L1363" s="1">
        <v>4221.5999999999995</v>
      </c>
      <c r="M1363" s="1">
        <f>SUM(Sueldos[[#This Row],[Salario Base]:[Bono General]])</f>
        <v>24907.439999999999</v>
      </c>
      <c r="N1363" s="1">
        <f>SUMPRODUCT(Sueldos[[#This Row],[Salario Base]:[Bono General]]*Porcentajes[])</f>
        <v>973.78239999999983</v>
      </c>
      <c r="O1363" s="1">
        <f>Sueldos[[#This Row],[Aumento Mexicano]]*2</f>
        <v>1947.5647999999997</v>
      </c>
      <c r="P1363" s="1">
        <f>IF(Sueldos[[#This Row],[Calificación]]&gt;=4,Sueldos[[#This Row],[Aumento Mexicano]]*2,0)</f>
        <v>0</v>
      </c>
      <c r="Q1363" s="1">
        <f>Sueldos[[#This Row],[Sueldo total]]*3</f>
        <v>74722.319999999992</v>
      </c>
      <c r="R1363" s="9">
        <f>(43102-Sueldos[[#This Row],[Fecha de Contratación]])/365</f>
        <v>3.6493150684931508</v>
      </c>
      <c r="S1363" s="1">
        <f>Sueldos[[#This Row],[Sueldo total]]/30</f>
        <v>830.24799999999993</v>
      </c>
      <c r="T1363" s="1">
        <f>Sueldos[[#This Row],[Salario diario]]*20*Sueldos[[#This Row],[dias del año]]</f>
        <v>60596.730739726023</v>
      </c>
      <c r="U1363" s="1">
        <f>Sueldos[[#This Row],[3 meses de sueldo]]+Sueldos[[#This Row],[20 dias por año]]</f>
        <v>135319.05073972602</v>
      </c>
    </row>
    <row r="1364" spans="1:21" x14ac:dyDescent="0.3">
      <c r="A1364" t="s">
        <v>2062</v>
      </c>
      <c r="B1364" t="s">
        <v>898</v>
      </c>
      <c r="C1364" t="s">
        <v>137</v>
      </c>
      <c r="D1364" s="10">
        <v>42273</v>
      </c>
      <c r="E1364" t="s">
        <v>27</v>
      </c>
      <c r="F1364">
        <v>2</v>
      </c>
      <c r="G1364" s="1">
        <v>20337.3</v>
      </c>
      <c r="H1364" s="1">
        <v>1626.9839999999999</v>
      </c>
      <c r="I1364" s="1">
        <v>2033.73</v>
      </c>
      <c r="J1364" s="1">
        <v>2237.1030000000001</v>
      </c>
      <c r="K1364" s="1">
        <v>5897.8169999999991</v>
      </c>
      <c r="L1364" s="1">
        <v>7931.5469999999996</v>
      </c>
      <c r="M1364" s="1">
        <f>SUM(Sueldos[[#This Row],[Salario Base]:[Bono General]])</f>
        <v>40064.481</v>
      </c>
      <c r="N1364" s="1">
        <f>SUMPRODUCT(Sueldos[[#This Row],[Salario Base]:[Bono General]]*Porcentajes[])</f>
        <v>1633.08519</v>
      </c>
      <c r="O1364" s="1">
        <f>Sueldos[[#This Row],[Aumento Mexicano]]*2</f>
        <v>3266.17038</v>
      </c>
      <c r="P1364" s="1">
        <f>IF(Sueldos[[#This Row],[Calificación]]&gt;=4,Sueldos[[#This Row],[Aumento Mexicano]]*2,0)</f>
        <v>0</v>
      </c>
      <c r="Q1364" s="1">
        <f>Sueldos[[#This Row],[Sueldo total]]*3</f>
        <v>120193.443</v>
      </c>
      <c r="R1364" s="9">
        <f>(43102-Sueldos[[#This Row],[Fecha de Contratación]])/365</f>
        <v>2.2712328767123289</v>
      </c>
      <c r="S1364" s="1">
        <f>Sueldos[[#This Row],[Sueldo total]]/30</f>
        <v>1335.4827</v>
      </c>
      <c r="T1364" s="1">
        <f>Sueldos[[#This Row],[Salario diario]]*20*Sueldos[[#This Row],[dias del año]]</f>
        <v>60663.844290410969</v>
      </c>
      <c r="U1364" s="1">
        <f>Sueldos[[#This Row],[3 meses de sueldo]]+Sueldos[[#This Row],[20 dias por año]]</f>
        <v>180857.28729041095</v>
      </c>
    </row>
    <row r="1365" spans="1:21" x14ac:dyDescent="0.3">
      <c r="A1365" t="s">
        <v>2063</v>
      </c>
      <c r="B1365" t="s">
        <v>883</v>
      </c>
      <c r="C1365" t="s">
        <v>965</v>
      </c>
      <c r="D1365" s="10">
        <v>41690</v>
      </c>
      <c r="E1365" t="s">
        <v>15</v>
      </c>
      <c r="F1365">
        <v>4</v>
      </c>
      <c r="G1365" s="1">
        <v>26733.300000000003</v>
      </c>
      <c r="H1365" s="1">
        <v>1871.3310000000004</v>
      </c>
      <c r="I1365" s="1">
        <v>2405.9970000000003</v>
      </c>
      <c r="J1365" s="1">
        <v>4009.9950000000003</v>
      </c>
      <c r="K1365" s="1">
        <v>10158.654</v>
      </c>
      <c r="L1365" s="1">
        <v>7217.9910000000009</v>
      </c>
      <c r="M1365" s="1">
        <f>SUM(Sueldos[[#This Row],[Salario Base]:[Bono General]])</f>
        <v>52397.268000000011</v>
      </c>
      <c r="N1365" s="1">
        <f>SUMPRODUCT(Sueldos[[#This Row],[Salario Base]:[Bono General]]*Porcentajes[])</f>
        <v>2021.03748</v>
      </c>
      <c r="O1365" s="1">
        <f>Sueldos[[#This Row],[Aumento Mexicano]]*2</f>
        <v>4042.0749599999999</v>
      </c>
      <c r="P1365" s="1">
        <f>IF(Sueldos[[#This Row],[Calificación]]&gt;=4,Sueldos[[#This Row],[Aumento Mexicano]]*2,0)</f>
        <v>4042.0749599999999</v>
      </c>
      <c r="Q1365" s="1">
        <f>Sueldos[[#This Row],[Sueldo total]]*3</f>
        <v>157191.80400000003</v>
      </c>
      <c r="R1365" s="9">
        <f>(43102-Sueldos[[#This Row],[Fecha de Contratación]])/365</f>
        <v>3.8684931506849316</v>
      </c>
      <c r="S1365" s="1">
        <f>Sueldos[[#This Row],[Sueldo total]]/30</f>
        <v>1746.5756000000003</v>
      </c>
      <c r="T1365" s="1">
        <f>Sueldos[[#This Row],[Salario diario]]*20*Sueldos[[#This Row],[dias del año]]</f>
        <v>135132.31491506853</v>
      </c>
      <c r="U1365" s="1">
        <f>Sueldos[[#This Row],[3 meses de sueldo]]+Sueldos[[#This Row],[20 dias por año]]</f>
        <v>292324.11891506857</v>
      </c>
    </row>
    <row r="1366" spans="1:21" x14ac:dyDescent="0.3">
      <c r="A1366" t="s">
        <v>2064</v>
      </c>
      <c r="B1366" t="s">
        <v>880</v>
      </c>
      <c r="C1366" t="s">
        <v>55</v>
      </c>
      <c r="D1366" s="10">
        <v>41790</v>
      </c>
      <c r="E1366" t="s">
        <v>18</v>
      </c>
      <c r="F1366">
        <v>4</v>
      </c>
      <c r="G1366" s="1">
        <v>10074.900000000001</v>
      </c>
      <c r="H1366" s="1">
        <v>1007.4900000000002</v>
      </c>
      <c r="I1366" s="1">
        <v>100.74900000000002</v>
      </c>
      <c r="J1366" s="1">
        <v>1309.7370000000003</v>
      </c>
      <c r="K1366" s="1">
        <v>3425.4660000000008</v>
      </c>
      <c r="L1366" s="1">
        <v>3626.9640000000004</v>
      </c>
      <c r="M1366" s="1">
        <f>SUM(Sueldos[[#This Row],[Salario Base]:[Bono General]])</f>
        <v>19545.306000000004</v>
      </c>
      <c r="N1366" s="1">
        <f>SUMPRODUCT(Sueldos[[#This Row],[Salario Base]:[Bono General]]*Porcentajes[])</f>
        <v>788.86467000000016</v>
      </c>
      <c r="O1366" s="1">
        <f>Sueldos[[#This Row],[Aumento Mexicano]]*2</f>
        <v>1577.7293400000003</v>
      </c>
      <c r="P1366" s="1">
        <f>IF(Sueldos[[#This Row],[Calificación]]&gt;=4,Sueldos[[#This Row],[Aumento Mexicano]]*2,0)</f>
        <v>1577.7293400000003</v>
      </c>
      <c r="Q1366" s="1">
        <f>Sueldos[[#This Row],[Sueldo total]]*3</f>
        <v>58635.918000000012</v>
      </c>
      <c r="R1366" s="9">
        <f>(43102-Sueldos[[#This Row],[Fecha de Contratación]])/365</f>
        <v>3.5945205479452054</v>
      </c>
      <c r="S1366" s="1">
        <f>Sueldos[[#This Row],[Sueldo total]]/30</f>
        <v>651.51020000000017</v>
      </c>
      <c r="T1366" s="1">
        <f>Sueldos[[#This Row],[Salario diario]]*20*Sueldos[[#This Row],[dias del año]]</f>
        <v>46837.336021917821</v>
      </c>
      <c r="U1366" s="1">
        <f>Sueldos[[#This Row],[3 meses de sueldo]]+Sueldos[[#This Row],[20 dias por año]]</f>
        <v>105473.25402191783</v>
      </c>
    </row>
    <row r="1367" spans="1:21" x14ac:dyDescent="0.3">
      <c r="A1367" t="s">
        <v>2065</v>
      </c>
      <c r="B1367" t="s">
        <v>883</v>
      </c>
      <c r="C1367" t="s">
        <v>14</v>
      </c>
      <c r="D1367" s="10">
        <v>40655</v>
      </c>
      <c r="E1367" t="s">
        <v>18</v>
      </c>
      <c r="F1367">
        <v>3</v>
      </c>
      <c r="G1367" s="1">
        <v>10797</v>
      </c>
      <c r="H1367" s="1">
        <v>647.81999999999994</v>
      </c>
      <c r="I1367" s="1">
        <v>863.76</v>
      </c>
      <c r="J1367" s="1">
        <v>1295.6399999999999</v>
      </c>
      <c r="K1367" s="1">
        <v>3670.9800000000005</v>
      </c>
      <c r="L1367" s="1">
        <v>3886.92</v>
      </c>
      <c r="M1367" s="1">
        <f>SUM(Sueldos[[#This Row],[Salario Base]:[Bono General]])</f>
        <v>21162.120000000003</v>
      </c>
      <c r="N1367" s="1">
        <f>SUMPRODUCT(Sueldos[[#This Row],[Salario Base]:[Bono General]]*Porcentajes[])</f>
        <v>844.32539999999995</v>
      </c>
      <c r="O1367" s="1">
        <f>Sueldos[[#This Row],[Aumento Mexicano]]*2</f>
        <v>1688.6507999999999</v>
      </c>
      <c r="P1367" s="1">
        <f>IF(Sueldos[[#This Row],[Calificación]]&gt;=4,Sueldos[[#This Row],[Aumento Mexicano]]*2,0)</f>
        <v>0</v>
      </c>
      <c r="Q1367" s="1">
        <f>Sueldos[[#This Row],[Sueldo total]]*3</f>
        <v>63486.360000000008</v>
      </c>
      <c r="R1367" s="9">
        <f>(43102-Sueldos[[#This Row],[Fecha de Contratación]])/365</f>
        <v>6.7041095890410958</v>
      </c>
      <c r="S1367" s="1">
        <f>Sueldos[[#This Row],[Sueldo total]]/30</f>
        <v>705.40400000000011</v>
      </c>
      <c r="T1367" s="1">
        <f>Sueldos[[#This Row],[Salario diario]]*20*Sueldos[[#This Row],[dias del año]]</f>
        <v>94582.114410958908</v>
      </c>
      <c r="U1367" s="1">
        <f>Sueldos[[#This Row],[3 meses de sueldo]]+Sueldos[[#This Row],[20 dias por año]]</f>
        <v>158068.47441095891</v>
      </c>
    </row>
    <row r="1368" spans="1:21" x14ac:dyDescent="0.3">
      <c r="A1368" t="s">
        <v>2066</v>
      </c>
      <c r="B1368" t="s">
        <v>940</v>
      </c>
      <c r="C1368" t="s">
        <v>127</v>
      </c>
      <c r="D1368" s="10">
        <v>41556</v>
      </c>
      <c r="E1368" t="s">
        <v>27</v>
      </c>
      <c r="F1368">
        <v>2</v>
      </c>
      <c r="G1368" s="1">
        <v>15516</v>
      </c>
      <c r="H1368" s="1">
        <v>1086.1200000000001</v>
      </c>
      <c r="I1368" s="1">
        <v>620.64</v>
      </c>
      <c r="J1368" s="1">
        <v>2017.0800000000002</v>
      </c>
      <c r="K1368" s="1">
        <v>3879</v>
      </c>
      <c r="L1368" s="1">
        <v>4809.96</v>
      </c>
      <c r="M1368" s="1">
        <f>SUM(Sueldos[[#This Row],[Salario Base]:[Bono General]])</f>
        <v>27928.799999999999</v>
      </c>
      <c r="N1368" s="1">
        <f>SUMPRODUCT(Sueldos[[#This Row],[Salario Base]:[Bono General]]*Porcentajes[])</f>
        <v>1109.394</v>
      </c>
      <c r="O1368" s="1">
        <f>Sueldos[[#This Row],[Aumento Mexicano]]*2</f>
        <v>2218.788</v>
      </c>
      <c r="P1368" s="1">
        <f>IF(Sueldos[[#This Row],[Calificación]]&gt;=4,Sueldos[[#This Row],[Aumento Mexicano]]*2,0)</f>
        <v>0</v>
      </c>
      <c r="Q1368" s="1">
        <f>Sueldos[[#This Row],[Sueldo total]]*3</f>
        <v>83786.399999999994</v>
      </c>
      <c r="R1368" s="9">
        <f>(43102-Sueldos[[#This Row],[Fecha de Contratación]])/365</f>
        <v>4.2356164383561641</v>
      </c>
      <c r="S1368" s="1">
        <f>Sueldos[[#This Row],[Sueldo total]]/30</f>
        <v>930.95999999999992</v>
      </c>
      <c r="T1368" s="1">
        <f>Sueldos[[#This Row],[Salario diario]]*20*Sueldos[[#This Row],[dias del año]]</f>
        <v>78863.789589041073</v>
      </c>
      <c r="U1368" s="1">
        <f>Sueldos[[#This Row],[3 meses de sueldo]]+Sueldos[[#This Row],[20 dias por año]]</f>
        <v>162650.18958904105</v>
      </c>
    </row>
    <row r="1369" spans="1:21" x14ac:dyDescent="0.3">
      <c r="A1369" t="s">
        <v>2067</v>
      </c>
      <c r="B1369" t="s">
        <v>880</v>
      </c>
      <c r="C1369" t="s">
        <v>411</v>
      </c>
      <c r="D1369" s="10">
        <v>41278</v>
      </c>
      <c r="E1369" t="s">
        <v>18</v>
      </c>
      <c r="F1369">
        <v>3</v>
      </c>
      <c r="G1369" s="1">
        <v>12232</v>
      </c>
      <c r="H1369" s="1">
        <v>856.24000000000012</v>
      </c>
      <c r="I1369" s="1">
        <v>1223.2</v>
      </c>
      <c r="J1369" s="1">
        <v>611.6</v>
      </c>
      <c r="K1369" s="1">
        <v>3914.2400000000002</v>
      </c>
      <c r="L1369" s="1">
        <v>4525.84</v>
      </c>
      <c r="M1369" s="1">
        <f>SUM(Sueldos[[#This Row],[Salario Base]:[Bono General]])</f>
        <v>23363.120000000003</v>
      </c>
      <c r="N1369" s="1">
        <f>SUMPRODUCT(Sueldos[[#This Row],[Salario Base]:[Bono General]]*Porcentajes[])</f>
        <v>932.07839999999999</v>
      </c>
      <c r="O1369" s="1">
        <f>Sueldos[[#This Row],[Aumento Mexicano]]*2</f>
        <v>1864.1568</v>
      </c>
      <c r="P1369" s="1">
        <f>IF(Sueldos[[#This Row],[Calificación]]&gt;=4,Sueldos[[#This Row],[Aumento Mexicano]]*2,0)</f>
        <v>0</v>
      </c>
      <c r="Q1369" s="1">
        <f>Sueldos[[#This Row],[Sueldo total]]*3</f>
        <v>70089.360000000015</v>
      </c>
      <c r="R1369" s="9">
        <f>(43102-Sueldos[[#This Row],[Fecha de Contratación]])/365</f>
        <v>4.9972602739726026</v>
      </c>
      <c r="S1369" s="1">
        <f>Sueldos[[#This Row],[Sueldo total]]/30</f>
        <v>778.77066666666678</v>
      </c>
      <c r="T1369" s="1">
        <f>Sueldos[[#This Row],[Salario diario]]*20*Sueldos[[#This Row],[dias del año]]</f>
        <v>77834.394301369874</v>
      </c>
      <c r="U1369" s="1">
        <f>Sueldos[[#This Row],[3 meses de sueldo]]+Sueldos[[#This Row],[20 dias por año]]</f>
        <v>147923.75430136989</v>
      </c>
    </row>
    <row r="1370" spans="1:21" x14ac:dyDescent="0.3">
      <c r="A1370" t="s">
        <v>1421</v>
      </c>
      <c r="B1370" t="s">
        <v>898</v>
      </c>
      <c r="C1370" t="s">
        <v>107</v>
      </c>
      <c r="D1370" s="10">
        <v>42940</v>
      </c>
      <c r="E1370" t="s">
        <v>18</v>
      </c>
      <c r="F1370">
        <v>4</v>
      </c>
      <c r="G1370" s="1">
        <v>10785.5</v>
      </c>
      <c r="H1370" s="1">
        <v>647.13</v>
      </c>
      <c r="I1370" s="1">
        <v>323.565</v>
      </c>
      <c r="J1370" s="1">
        <v>1617.825</v>
      </c>
      <c r="K1370" s="1">
        <v>3774.9249999999997</v>
      </c>
      <c r="L1370" s="1">
        <v>4206.3450000000003</v>
      </c>
      <c r="M1370" s="1">
        <f>SUM(Sueldos[[#This Row],[Salario Base]:[Bono General]])</f>
        <v>21355.29</v>
      </c>
      <c r="N1370" s="1">
        <f>SUMPRODUCT(Sueldos[[#This Row],[Salario Base]:[Bono General]]*Porcentajes[])</f>
        <v>863.91854999999998</v>
      </c>
      <c r="O1370" s="1">
        <f>Sueldos[[#This Row],[Aumento Mexicano]]*2</f>
        <v>1727.8371</v>
      </c>
      <c r="P1370" s="1">
        <f>IF(Sueldos[[#This Row],[Calificación]]&gt;=4,Sueldos[[#This Row],[Aumento Mexicano]]*2,0)</f>
        <v>1727.8371</v>
      </c>
      <c r="Q1370" s="1">
        <f>Sueldos[[#This Row],[Sueldo total]]*3</f>
        <v>64065.87</v>
      </c>
      <c r="R1370" s="9">
        <f>(43102-Sueldos[[#This Row],[Fecha de Contratación]])/365</f>
        <v>0.44383561643835617</v>
      </c>
      <c r="S1370" s="1">
        <f>Sueldos[[#This Row],[Sueldo total]]/30</f>
        <v>711.84300000000007</v>
      </c>
      <c r="T1370" s="1">
        <f>Sueldos[[#This Row],[Salario diario]]*20*Sueldos[[#This Row],[dias del año]]</f>
        <v>6318.8255342465754</v>
      </c>
      <c r="U1370" s="1">
        <f>Sueldos[[#This Row],[3 meses de sueldo]]+Sueldos[[#This Row],[20 dias por año]]</f>
        <v>70384.695534246581</v>
      </c>
    </row>
    <row r="1371" spans="1:21" x14ac:dyDescent="0.3">
      <c r="A1371" t="s">
        <v>2068</v>
      </c>
      <c r="B1371" t="s">
        <v>883</v>
      </c>
      <c r="C1371" t="s">
        <v>40</v>
      </c>
      <c r="D1371" s="10">
        <v>40638</v>
      </c>
      <c r="E1371" t="s">
        <v>18</v>
      </c>
      <c r="F1371">
        <v>4</v>
      </c>
      <c r="G1371" s="1">
        <v>15114.000000000002</v>
      </c>
      <c r="H1371" s="1">
        <v>1209.1200000000001</v>
      </c>
      <c r="I1371" s="1">
        <v>1813.68</v>
      </c>
      <c r="J1371" s="1">
        <v>2115.9600000000005</v>
      </c>
      <c r="K1371" s="1">
        <v>4231.920000000001</v>
      </c>
      <c r="L1371" s="1">
        <v>5743.3200000000006</v>
      </c>
      <c r="M1371" s="1">
        <f>SUM(Sueldos[[#This Row],[Salario Base]:[Bono General]])</f>
        <v>30228.000000000004</v>
      </c>
      <c r="N1371" s="1">
        <f>SUMPRODUCT(Sueldos[[#This Row],[Salario Base]:[Bono General]]*Porcentajes[])</f>
        <v>1233.3024000000003</v>
      </c>
      <c r="O1371" s="1">
        <f>Sueldos[[#This Row],[Aumento Mexicano]]*2</f>
        <v>2466.6048000000005</v>
      </c>
      <c r="P1371" s="1">
        <f>IF(Sueldos[[#This Row],[Calificación]]&gt;=4,Sueldos[[#This Row],[Aumento Mexicano]]*2,0)</f>
        <v>2466.6048000000005</v>
      </c>
      <c r="Q1371" s="1">
        <f>Sueldos[[#This Row],[Sueldo total]]*3</f>
        <v>90684.000000000015</v>
      </c>
      <c r="R1371" s="9">
        <f>(43102-Sueldos[[#This Row],[Fecha de Contratación]])/365</f>
        <v>6.7506849315068491</v>
      </c>
      <c r="S1371" s="1">
        <f>Sueldos[[#This Row],[Sueldo total]]/30</f>
        <v>1007.6000000000001</v>
      </c>
      <c r="T1371" s="1">
        <f>Sueldos[[#This Row],[Salario diario]]*20*Sueldos[[#This Row],[dias del año]]</f>
        <v>136039.80273972606</v>
      </c>
      <c r="U1371" s="1">
        <f>Sueldos[[#This Row],[3 meses de sueldo]]+Sueldos[[#This Row],[20 dias por año]]</f>
        <v>226723.80273972609</v>
      </c>
    </row>
    <row r="1372" spans="1:21" x14ac:dyDescent="0.3">
      <c r="A1372" t="s">
        <v>2069</v>
      </c>
      <c r="B1372" t="s">
        <v>883</v>
      </c>
      <c r="C1372" t="s">
        <v>34</v>
      </c>
      <c r="D1372" s="10">
        <v>42960</v>
      </c>
      <c r="E1372" t="s">
        <v>18</v>
      </c>
      <c r="F1372">
        <v>4</v>
      </c>
      <c r="G1372" s="1">
        <v>11806.300000000001</v>
      </c>
      <c r="H1372" s="1">
        <v>708.37800000000004</v>
      </c>
      <c r="I1372" s="1">
        <v>1652.8820000000003</v>
      </c>
      <c r="J1372" s="1">
        <v>708.37800000000004</v>
      </c>
      <c r="K1372" s="1">
        <v>4368.3310000000001</v>
      </c>
      <c r="L1372" s="1">
        <v>4368.3310000000001</v>
      </c>
      <c r="M1372" s="1">
        <f>SUM(Sueldos[[#This Row],[Salario Base]:[Bono General]])</f>
        <v>23612.6</v>
      </c>
      <c r="N1372" s="1">
        <f>SUMPRODUCT(Sueldos[[#This Row],[Salario Base]:[Bono General]]*Porcentajes[])</f>
        <v>935.05896000000007</v>
      </c>
      <c r="O1372" s="1">
        <f>Sueldos[[#This Row],[Aumento Mexicano]]*2</f>
        <v>1870.1179200000001</v>
      </c>
      <c r="P1372" s="1">
        <f>IF(Sueldos[[#This Row],[Calificación]]&gt;=4,Sueldos[[#This Row],[Aumento Mexicano]]*2,0)</f>
        <v>1870.1179200000001</v>
      </c>
      <c r="Q1372" s="1">
        <f>Sueldos[[#This Row],[Sueldo total]]*3</f>
        <v>70837.799999999988</v>
      </c>
      <c r="R1372" s="9">
        <f>(43102-Sueldos[[#This Row],[Fecha de Contratación]])/365</f>
        <v>0.38904109589041097</v>
      </c>
      <c r="S1372" s="1">
        <f>Sueldos[[#This Row],[Sueldo total]]/30</f>
        <v>787.08666666666659</v>
      </c>
      <c r="T1372" s="1">
        <f>Sueldos[[#This Row],[Salario diario]]*20*Sueldos[[#This Row],[dias del año]]</f>
        <v>6124.1811872146118</v>
      </c>
      <c r="U1372" s="1">
        <f>Sueldos[[#This Row],[3 meses de sueldo]]+Sueldos[[#This Row],[20 dias por año]]</f>
        <v>76961.981187214595</v>
      </c>
    </row>
    <row r="1373" spans="1:21" x14ac:dyDescent="0.3">
      <c r="A1373" t="s">
        <v>2070</v>
      </c>
      <c r="B1373" t="s">
        <v>883</v>
      </c>
      <c r="C1373" t="s">
        <v>29</v>
      </c>
      <c r="D1373" s="10">
        <v>41904</v>
      </c>
      <c r="E1373" t="s">
        <v>18</v>
      </c>
      <c r="F1373">
        <v>3</v>
      </c>
      <c r="G1373" s="1">
        <v>14270</v>
      </c>
      <c r="H1373" s="1">
        <v>1141.6000000000001</v>
      </c>
      <c r="I1373" s="1">
        <v>1855.1000000000001</v>
      </c>
      <c r="J1373" s="1">
        <v>2140.5</v>
      </c>
      <c r="K1373" s="1">
        <v>4709.1000000000004</v>
      </c>
      <c r="L1373" s="1">
        <v>3852.9</v>
      </c>
      <c r="M1373" s="1">
        <f>SUM(Sueldos[[#This Row],[Salario Base]:[Bono General]])</f>
        <v>27969.200000000004</v>
      </c>
      <c r="N1373" s="1">
        <f>SUMPRODUCT(Sueldos[[#This Row],[Salario Base]:[Bono General]]*Porcentajes[])</f>
        <v>1088.8009999999999</v>
      </c>
      <c r="O1373" s="1">
        <f>Sueldos[[#This Row],[Aumento Mexicano]]*2</f>
        <v>2177.6019999999999</v>
      </c>
      <c r="P1373" s="1">
        <f>IF(Sueldos[[#This Row],[Calificación]]&gt;=4,Sueldos[[#This Row],[Aumento Mexicano]]*2,0)</f>
        <v>0</v>
      </c>
      <c r="Q1373" s="1">
        <f>Sueldos[[#This Row],[Sueldo total]]*3</f>
        <v>83907.6</v>
      </c>
      <c r="R1373" s="9">
        <f>(43102-Sueldos[[#This Row],[Fecha de Contratación]])/365</f>
        <v>3.2821917808219179</v>
      </c>
      <c r="S1373" s="1">
        <f>Sueldos[[#This Row],[Sueldo total]]/30</f>
        <v>932.30666666666684</v>
      </c>
      <c r="T1373" s="1">
        <f>Sueldos[[#This Row],[Salario diario]]*20*Sueldos[[#This Row],[dias del año]]</f>
        <v>61200.185570776273</v>
      </c>
      <c r="U1373" s="1">
        <f>Sueldos[[#This Row],[3 meses de sueldo]]+Sueldos[[#This Row],[20 dias por año]]</f>
        <v>145107.78557077626</v>
      </c>
    </row>
    <row r="1374" spans="1:21" x14ac:dyDescent="0.3">
      <c r="A1374" t="s">
        <v>2071</v>
      </c>
      <c r="B1374" t="s">
        <v>883</v>
      </c>
      <c r="C1374" t="s">
        <v>26</v>
      </c>
      <c r="D1374" s="10">
        <v>40916</v>
      </c>
      <c r="E1374" t="s">
        <v>18</v>
      </c>
      <c r="F1374">
        <v>2</v>
      </c>
      <c r="G1374" s="1">
        <v>7816.5</v>
      </c>
      <c r="H1374" s="1">
        <v>390.82500000000005</v>
      </c>
      <c r="I1374" s="1">
        <v>1094.3100000000002</v>
      </c>
      <c r="J1374" s="1">
        <v>625.32000000000005</v>
      </c>
      <c r="K1374" s="1">
        <v>2970.27</v>
      </c>
      <c r="L1374" s="1">
        <v>2110.4549999999999</v>
      </c>
      <c r="M1374" s="1">
        <f>SUM(Sueldos[[#This Row],[Salario Base]:[Bono General]])</f>
        <v>15007.68</v>
      </c>
      <c r="N1374" s="1">
        <f>SUMPRODUCT(Sueldos[[#This Row],[Salario Base]:[Bono General]]*Porcentajes[])</f>
        <v>569.82285000000002</v>
      </c>
      <c r="O1374" s="1">
        <f>Sueldos[[#This Row],[Aumento Mexicano]]*2</f>
        <v>1139.6457</v>
      </c>
      <c r="P1374" s="1">
        <f>IF(Sueldos[[#This Row],[Calificación]]&gt;=4,Sueldos[[#This Row],[Aumento Mexicano]]*2,0)</f>
        <v>0</v>
      </c>
      <c r="Q1374" s="1">
        <f>Sueldos[[#This Row],[Sueldo total]]*3</f>
        <v>45023.040000000001</v>
      </c>
      <c r="R1374" s="9">
        <f>(43102-Sueldos[[#This Row],[Fecha de Contratación]])/365</f>
        <v>5.9890410958904106</v>
      </c>
      <c r="S1374" s="1">
        <f>Sueldos[[#This Row],[Sueldo total]]/30</f>
        <v>500.25600000000003</v>
      </c>
      <c r="T1374" s="1">
        <f>Sueldos[[#This Row],[Salario diario]]*20*Sueldos[[#This Row],[dias del año]]</f>
        <v>59921.074849315068</v>
      </c>
      <c r="U1374" s="1">
        <f>Sueldos[[#This Row],[3 meses de sueldo]]+Sueldos[[#This Row],[20 dias por año]]</f>
        <v>104944.11484931507</v>
      </c>
    </row>
    <row r="1375" spans="1:21" x14ac:dyDescent="0.3">
      <c r="A1375" t="s">
        <v>2072</v>
      </c>
      <c r="B1375" t="s">
        <v>898</v>
      </c>
      <c r="C1375" t="s">
        <v>81</v>
      </c>
      <c r="D1375" s="10">
        <v>41830</v>
      </c>
      <c r="E1375" t="s">
        <v>18</v>
      </c>
      <c r="F1375">
        <v>4</v>
      </c>
      <c r="G1375" s="1">
        <v>14390.2</v>
      </c>
      <c r="H1375" s="1">
        <v>1295.1179999999999</v>
      </c>
      <c r="I1375" s="1">
        <v>2014.6280000000004</v>
      </c>
      <c r="J1375" s="1">
        <v>143.90200000000002</v>
      </c>
      <c r="K1375" s="1">
        <v>5180.4719999999998</v>
      </c>
      <c r="L1375" s="1">
        <v>4029.2560000000008</v>
      </c>
      <c r="M1375" s="1">
        <f>SUM(Sueldos[[#This Row],[Salario Base]:[Bono General]])</f>
        <v>27053.576000000001</v>
      </c>
      <c r="N1375" s="1">
        <f>SUMPRODUCT(Sueldos[[#This Row],[Salario Base]:[Bono General]]*Porcentajes[])</f>
        <v>1034.6553800000002</v>
      </c>
      <c r="O1375" s="1">
        <f>Sueldos[[#This Row],[Aumento Mexicano]]*2</f>
        <v>2069.3107600000003</v>
      </c>
      <c r="P1375" s="1">
        <f>IF(Sueldos[[#This Row],[Calificación]]&gt;=4,Sueldos[[#This Row],[Aumento Mexicano]]*2,0)</f>
        <v>2069.3107600000003</v>
      </c>
      <c r="Q1375" s="1">
        <f>Sueldos[[#This Row],[Sueldo total]]*3</f>
        <v>81160.728000000003</v>
      </c>
      <c r="R1375" s="9">
        <f>(43102-Sueldos[[#This Row],[Fecha de Contratación]])/365</f>
        <v>3.484931506849315</v>
      </c>
      <c r="S1375" s="1">
        <f>Sueldos[[#This Row],[Sueldo total]]/30</f>
        <v>901.78586666666672</v>
      </c>
      <c r="T1375" s="1">
        <f>Sueldos[[#This Row],[Salario diario]]*20*Sueldos[[#This Row],[dias del año]]</f>
        <v>62853.239583561641</v>
      </c>
      <c r="U1375" s="1">
        <f>Sueldos[[#This Row],[3 meses de sueldo]]+Sueldos[[#This Row],[20 dias por año]]</f>
        <v>144013.96758356164</v>
      </c>
    </row>
    <row r="1376" spans="1:21" x14ac:dyDescent="0.3">
      <c r="A1376" t="s">
        <v>2073</v>
      </c>
      <c r="B1376" t="s">
        <v>880</v>
      </c>
      <c r="C1376" t="s">
        <v>88</v>
      </c>
      <c r="D1376" s="10">
        <v>40771</v>
      </c>
      <c r="E1376" t="s">
        <v>18</v>
      </c>
      <c r="F1376">
        <v>4</v>
      </c>
      <c r="G1376" s="1">
        <v>15620.000000000002</v>
      </c>
      <c r="H1376" s="1">
        <v>1562.0000000000002</v>
      </c>
      <c r="I1376" s="1">
        <v>624.80000000000007</v>
      </c>
      <c r="J1376" s="1">
        <v>1093.4000000000003</v>
      </c>
      <c r="K1376" s="1">
        <v>6248.0000000000009</v>
      </c>
      <c r="L1376" s="1">
        <v>4529.8</v>
      </c>
      <c r="M1376" s="1">
        <f>SUM(Sueldos[[#This Row],[Salario Base]:[Bono General]])</f>
        <v>29678.000000000004</v>
      </c>
      <c r="N1376" s="1">
        <f>SUMPRODUCT(Sueldos[[#This Row],[Salario Base]:[Bono General]]*Porcentajes[])</f>
        <v>1146.508</v>
      </c>
      <c r="O1376" s="1">
        <f>Sueldos[[#This Row],[Aumento Mexicano]]*2</f>
        <v>2293.0160000000001</v>
      </c>
      <c r="P1376" s="1">
        <f>IF(Sueldos[[#This Row],[Calificación]]&gt;=4,Sueldos[[#This Row],[Aumento Mexicano]]*2,0)</f>
        <v>2293.0160000000001</v>
      </c>
      <c r="Q1376" s="1">
        <f>Sueldos[[#This Row],[Sueldo total]]*3</f>
        <v>89034.000000000015</v>
      </c>
      <c r="R1376" s="9">
        <f>(43102-Sueldos[[#This Row],[Fecha de Contratación]])/365</f>
        <v>6.3863013698630136</v>
      </c>
      <c r="S1376" s="1">
        <f>Sueldos[[#This Row],[Sueldo total]]/30</f>
        <v>989.26666666666677</v>
      </c>
      <c r="T1376" s="1">
        <f>Sueldos[[#This Row],[Salario diario]]*20*Sueldos[[#This Row],[dias del año]]</f>
        <v>126355.10136986303</v>
      </c>
      <c r="U1376" s="1">
        <f>Sueldos[[#This Row],[3 meses de sueldo]]+Sueldos[[#This Row],[20 dias por año]]</f>
        <v>215389.10136986303</v>
      </c>
    </row>
    <row r="1377" spans="1:21" x14ac:dyDescent="0.3">
      <c r="A1377" t="s">
        <v>1273</v>
      </c>
      <c r="B1377" t="s">
        <v>895</v>
      </c>
      <c r="C1377" t="s">
        <v>170</v>
      </c>
      <c r="D1377" s="10">
        <v>42933</v>
      </c>
      <c r="E1377" t="s">
        <v>115</v>
      </c>
      <c r="F1377">
        <v>3</v>
      </c>
      <c r="G1377" s="1">
        <v>47926</v>
      </c>
      <c r="H1377" s="1">
        <v>2875.56</v>
      </c>
      <c r="I1377" s="1">
        <v>2875.56</v>
      </c>
      <c r="J1377" s="1">
        <v>6709.64</v>
      </c>
      <c r="K1377" s="1">
        <v>14857.06</v>
      </c>
      <c r="L1377" s="1">
        <v>12940.02</v>
      </c>
      <c r="M1377" s="1">
        <f>SUM(Sueldos[[#This Row],[Salario Base]:[Bono General]])</f>
        <v>88183.84</v>
      </c>
      <c r="N1377" s="1">
        <f>SUMPRODUCT(Sueldos[[#This Row],[Salario Base]:[Bono General]]*Porcentajes[])</f>
        <v>3412.3312000000005</v>
      </c>
      <c r="O1377" s="1">
        <f>Sueldos[[#This Row],[Aumento Mexicano]]*2</f>
        <v>6824.6624000000011</v>
      </c>
      <c r="P1377" s="1">
        <f>IF(Sueldos[[#This Row],[Calificación]]&gt;=4,Sueldos[[#This Row],[Aumento Mexicano]]*2,0)</f>
        <v>0</v>
      </c>
      <c r="Q1377" s="1">
        <f>Sueldos[[#This Row],[Sueldo total]]*3</f>
        <v>264551.52</v>
      </c>
      <c r="R1377" s="9">
        <f>(43102-Sueldos[[#This Row],[Fecha de Contratación]])/365</f>
        <v>0.46301369863013697</v>
      </c>
      <c r="S1377" s="1">
        <f>Sueldos[[#This Row],[Sueldo total]]/30</f>
        <v>2939.4613333333332</v>
      </c>
      <c r="T1377" s="1">
        <f>Sueldos[[#This Row],[Salario diario]]*20*Sueldos[[#This Row],[dias del año]]</f>
        <v>27220.21727853881</v>
      </c>
      <c r="U1377" s="1">
        <f>Sueldos[[#This Row],[3 meses de sueldo]]+Sueldos[[#This Row],[20 dias por año]]</f>
        <v>291771.73727853881</v>
      </c>
    </row>
    <row r="1378" spans="1:21" x14ac:dyDescent="0.3">
      <c r="A1378" t="s">
        <v>2074</v>
      </c>
      <c r="B1378" t="s">
        <v>880</v>
      </c>
      <c r="C1378" t="s">
        <v>137</v>
      </c>
      <c r="D1378" s="10">
        <v>42975</v>
      </c>
      <c r="E1378" t="s">
        <v>18</v>
      </c>
      <c r="F1378">
        <v>2</v>
      </c>
      <c r="G1378" s="1">
        <v>13633.2</v>
      </c>
      <c r="H1378" s="1">
        <v>954.32400000000018</v>
      </c>
      <c r="I1378" s="1">
        <v>1635.9839999999999</v>
      </c>
      <c r="J1378" s="1">
        <v>1635.9839999999999</v>
      </c>
      <c r="K1378" s="1">
        <v>4771.62</v>
      </c>
      <c r="L1378" s="1">
        <v>4635.2880000000005</v>
      </c>
      <c r="M1378" s="1">
        <f>SUM(Sueldos[[#This Row],[Salario Base]:[Bono General]])</f>
        <v>27266.400000000001</v>
      </c>
      <c r="N1378" s="1">
        <f>SUMPRODUCT(Sueldos[[#This Row],[Salario Base]:[Bono General]]*Porcentajes[])</f>
        <v>1081.11276</v>
      </c>
      <c r="O1378" s="1">
        <f>Sueldos[[#This Row],[Aumento Mexicano]]*2</f>
        <v>2162.22552</v>
      </c>
      <c r="P1378" s="1">
        <f>IF(Sueldos[[#This Row],[Calificación]]&gt;=4,Sueldos[[#This Row],[Aumento Mexicano]]*2,0)</f>
        <v>0</v>
      </c>
      <c r="Q1378" s="1">
        <f>Sueldos[[#This Row],[Sueldo total]]*3</f>
        <v>81799.200000000012</v>
      </c>
      <c r="R1378" s="9">
        <f>(43102-Sueldos[[#This Row],[Fecha de Contratación]])/365</f>
        <v>0.34794520547945207</v>
      </c>
      <c r="S1378" s="1">
        <f>Sueldos[[#This Row],[Sueldo total]]/30</f>
        <v>908.88</v>
      </c>
      <c r="T1378" s="1">
        <f>Sueldos[[#This Row],[Salario diario]]*20*Sueldos[[#This Row],[dias del año]]</f>
        <v>6324.808767123287</v>
      </c>
      <c r="U1378" s="1">
        <f>Sueldos[[#This Row],[3 meses de sueldo]]+Sueldos[[#This Row],[20 dias por año]]</f>
        <v>88124.008767123305</v>
      </c>
    </row>
    <row r="1379" spans="1:21" x14ac:dyDescent="0.3">
      <c r="A1379" t="s">
        <v>2075</v>
      </c>
      <c r="B1379" t="s">
        <v>1087</v>
      </c>
      <c r="C1379" t="s">
        <v>449</v>
      </c>
      <c r="D1379" s="10">
        <v>43013</v>
      </c>
      <c r="E1379" t="s">
        <v>27</v>
      </c>
      <c r="F1379">
        <v>5</v>
      </c>
      <c r="G1379" s="1">
        <v>27692.5</v>
      </c>
      <c r="H1379" s="1">
        <v>1661.55</v>
      </c>
      <c r="I1379" s="1">
        <v>1384.625</v>
      </c>
      <c r="J1379" s="1">
        <v>2492.3249999999998</v>
      </c>
      <c r="K1379" s="1">
        <v>10523.15</v>
      </c>
      <c r="L1379" s="1">
        <v>10246.225</v>
      </c>
      <c r="M1379" s="1">
        <f>SUM(Sueldos[[#This Row],[Salario Base]:[Bono General]])</f>
        <v>54000.375</v>
      </c>
      <c r="N1379" s="1">
        <f>SUMPRODUCT(Sueldos[[#This Row],[Salario Base]:[Bono General]]*Porcentajes[])</f>
        <v>2143.3995</v>
      </c>
      <c r="O1379" s="1">
        <f>Sueldos[[#This Row],[Aumento Mexicano]]*2</f>
        <v>4286.799</v>
      </c>
      <c r="P1379" s="1">
        <f>IF(Sueldos[[#This Row],[Calificación]]&gt;=4,Sueldos[[#This Row],[Aumento Mexicano]]*2,0)</f>
        <v>4286.799</v>
      </c>
      <c r="Q1379" s="1">
        <f>Sueldos[[#This Row],[Sueldo total]]*3</f>
        <v>162001.125</v>
      </c>
      <c r="R1379" s="9">
        <f>(43102-Sueldos[[#This Row],[Fecha de Contratación]])/365</f>
        <v>0.24383561643835616</v>
      </c>
      <c r="S1379" s="1">
        <f>Sueldos[[#This Row],[Sueldo total]]/30</f>
        <v>1800.0125</v>
      </c>
      <c r="T1379" s="1">
        <f>Sueldos[[#This Row],[Salario diario]]*20*Sueldos[[#This Row],[dias del año]]</f>
        <v>8778.1431506849312</v>
      </c>
      <c r="U1379" s="1">
        <f>Sueldos[[#This Row],[3 meses de sueldo]]+Sueldos[[#This Row],[20 dias por año]]</f>
        <v>170779.26815068492</v>
      </c>
    </row>
    <row r="1380" spans="1:21" x14ac:dyDescent="0.3">
      <c r="A1380" t="s">
        <v>2076</v>
      </c>
      <c r="B1380" t="s">
        <v>926</v>
      </c>
      <c r="C1380" t="s">
        <v>129</v>
      </c>
      <c r="D1380" s="10">
        <v>41439</v>
      </c>
      <c r="E1380" t="s">
        <v>18</v>
      </c>
      <c r="F1380">
        <v>2</v>
      </c>
      <c r="G1380" s="1">
        <v>8262.9</v>
      </c>
      <c r="H1380" s="1">
        <v>743.66099999999994</v>
      </c>
      <c r="I1380" s="1">
        <v>661.03200000000004</v>
      </c>
      <c r="J1380" s="1">
        <v>1074.1769999999999</v>
      </c>
      <c r="K1380" s="1">
        <v>2478.87</v>
      </c>
      <c r="L1380" s="1">
        <v>2809.386</v>
      </c>
      <c r="M1380" s="1">
        <f>SUM(Sueldos[[#This Row],[Salario Base]:[Bono General]])</f>
        <v>16030.026</v>
      </c>
      <c r="N1380" s="1">
        <f>SUMPRODUCT(Sueldos[[#This Row],[Salario Base]:[Bono General]]*Porcentajes[])</f>
        <v>643.67990999999995</v>
      </c>
      <c r="O1380" s="1">
        <f>Sueldos[[#This Row],[Aumento Mexicano]]*2</f>
        <v>1287.3598199999999</v>
      </c>
      <c r="P1380" s="1">
        <f>IF(Sueldos[[#This Row],[Calificación]]&gt;=4,Sueldos[[#This Row],[Aumento Mexicano]]*2,0)</f>
        <v>0</v>
      </c>
      <c r="Q1380" s="1">
        <f>Sueldos[[#This Row],[Sueldo total]]*3</f>
        <v>48090.078000000001</v>
      </c>
      <c r="R1380" s="9">
        <f>(43102-Sueldos[[#This Row],[Fecha de Contratación]])/365</f>
        <v>4.5561643835616437</v>
      </c>
      <c r="S1380" s="1">
        <f>Sueldos[[#This Row],[Sueldo total]]/30</f>
        <v>534.33420000000001</v>
      </c>
      <c r="T1380" s="1">
        <f>Sueldos[[#This Row],[Salario diario]]*20*Sueldos[[#This Row],[dias del año]]</f>
        <v>48690.289019178083</v>
      </c>
      <c r="U1380" s="1">
        <f>Sueldos[[#This Row],[3 meses de sueldo]]+Sueldos[[#This Row],[20 dias por año]]</f>
        <v>96780.367019178084</v>
      </c>
    </row>
    <row r="1381" spans="1:21" x14ac:dyDescent="0.3">
      <c r="A1381" t="s">
        <v>2077</v>
      </c>
      <c r="B1381" t="s">
        <v>898</v>
      </c>
      <c r="C1381" t="s">
        <v>248</v>
      </c>
      <c r="D1381" s="10">
        <v>43038</v>
      </c>
      <c r="E1381" t="s">
        <v>18</v>
      </c>
      <c r="F1381">
        <v>3</v>
      </c>
      <c r="G1381" s="1">
        <v>9061</v>
      </c>
      <c r="H1381" s="1">
        <v>815.49</v>
      </c>
      <c r="I1381" s="1">
        <v>634.2700000000001</v>
      </c>
      <c r="J1381" s="1">
        <v>906.1</v>
      </c>
      <c r="K1381" s="1">
        <v>2718.2999999999997</v>
      </c>
      <c r="L1381" s="1">
        <v>3171.35</v>
      </c>
      <c r="M1381" s="1">
        <f>SUM(Sueldos[[#This Row],[Salario Base]:[Bono General]])</f>
        <v>17306.509999999998</v>
      </c>
      <c r="N1381" s="1">
        <f>SUMPRODUCT(Sueldos[[#This Row],[Salario Base]:[Bono General]]*Porcentajes[])</f>
        <v>694.97869999999989</v>
      </c>
      <c r="O1381" s="1">
        <f>Sueldos[[#This Row],[Aumento Mexicano]]*2</f>
        <v>1389.9573999999998</v>
      </c>
      <c r="P1381" s="1">
        <f>IF(Sueldos[[#This Row],[Calificación]]&gt;=4,Sueldos[[#This Row],[Aumento Mexicano]]*2,0)</f>
        <v>0</v>
      </c>
      <c r="Q1381" s="1">
        <f>Sueldos[[#This Row],[Sueldo total]]*3</f>
        <v>51919.53</v>
      </c>
      <c r="R1381" s="9">
        <f>(43102-Sueldos[[#This Row],[Fecha de Contratación]])/365</f>
        <v>0.17534246575342466</v>
      </c>
      <c r="S1381" s="1">
        <f>Sueldos[[#This Row],[Sueldo total]]/30</f>
        <v>576.88366666666661</v>
      </c>
      <c r="T1381" s="1">
        <f>Sueldos[[#This Row],[Salario diario]]*20*Sueldos[[#This Row],[dias del año]]</f>
        <v>2023.0440913242007</v>
      </c>
      <c r="U1381" s="1">
        <f>Sueldos[[#This Row],[3 meses de sueldo]]+Sueldos[[#This Row],[20 dias por año]]</f>
        <v>53942.574091324197</v>
      </c>
    </row>
    <row r="1382" spans="1:21" x14ac:dyDescent="0.3">
      <c r="A1382" t="s">
        <v>2078</v>
      </c>
      <c r="B1382" t="s">
        <v>898</v>
      </c>
      <c r="C1382" t="s">
        <v>190</v>
      </c>
      <c r="D1382" s="10">
        <v>42318</v>
      </c>
      <c r="E1382" t="s">
        <v>27</v>
      </c>
      <c r="F1382">
        <v>5</v>
      </c>
      <c r="G1382" s="1">
        <v>24102.5</v>
      </c>
      <c r="H1382" s="1">
        <v>1687.1750000000002</v>
      </c>
      <c r="I1382" s="1">
        <v>1928.2</v>
      </c>
      <c r="J1382" s="1">
        <v>3133.3250000000003</v>
      </c>
      <c r="K1382" s="1">
        <v>7953.8250000000007</v>
      </c>
      <c r="L1382" s="1">
        <v>6748.7000000000007</v>
      </c>
      <c r="M1382" s="1">
        <f>SUM(Sueldos[[#This Row],[Salario Base]:[Bono General]])</f>
        <v>45553.725000000006</v>
      </c>
      <c r="N1382" s="1">
        <f>SUMPRODUCT(Sueldos[[#This Row],[Salario Base]:[Bono General]]*Porcentajes[])</f>
        <v>1769.1235000000001</v>
      </c>
      <c r="O1382" s="1">
        <f>Sueldos[[#This Row],[Aumento Mexicano]]*2</f>
        <v>3538.2470000000003</v>
      </c>
      <c r="P1382" s="1">
        <f>IF(Sueldos[[#This Row],[Calificación]]&gt;=4,Sueldos[[#This Row],[Aumento Mexicano]]*2,0)</f>
        <v>3538.2470000000003</v>
      </c>
      <c r="Q1382" s="1">
        <f>Sueldos[[#This Row],[Sueldo total]]*3</f>
        <v>136661.17500000002</v>
      </c>
      <c r="R1382" s="9">
        <f>(43102-Sueldos[[#This Row],[Fecha de Contratación]])/365</f>
        <v>2.1479452054794521</v>
      </c>
      <c r="S1382" s="1">
        <f>Sueldos[[#This Row],[Sueldo total]]/30</f>
        <v>1518.4575000000002</v>
      </c>
      <c r="T1382" s="1">
        <f>Sueldos[[#This Row],[Salario diario]]*20*Sueldos[[#This Row],[dias del año]]</f>
        <v>65231.270136986313</v>
      </c>
      <c r="U1382" s="1">
        <f>Sueldos[[#This Row],[3 meses de sueldo]]+Sueldos[[#This Row],[20 dias por año]]</f>
        <v>201892.44513698632</v>
      </c>
    </row>
    <row r="1383" spans="1:21" x14ac:dyDescent="0.3">
      <c r="A1383" t="s">
        <v>2079</v>
      </c>
      <c r="B1383" t="s">
        <v>880</v>
      </c>
      <c r="C1383" t="s">
        <v>36</v>
      </c>
      <c r="D1383" s="10">
        <v>40745</v>
      </c>
      <c r="E1383" t="s">
        <v>27</v>
      </c>
      <c r="F1383">
        <v>3</v>
      </c>
      <c r="G1383" s="1">
        <v>21631</v>
      </c>
      <c r="H1383" s="1">
        <v>2163.1</v>
      </c>
      <c r="I1383" s="1">
        <v>216.31</v>
      </c>
      <c r="J1383" s="1">
        <v>216.31</v>
      </c>
      <c r="K1383" s="1">
        <v>7570.8499999999995</v>
      </c>
      <c r="L1383" s="1">
        <v>8652.4</v>
      </c>
      <c r="M1383" s="1">
        <f>SUM(Sueldos[[#This Row],[Salario Base]:[Bono General]])</f>
        <v>40449.97</v>
      </c>
      <c r="N1383" s="1">
        <f>SUMPRODUCT(Sueldos[[#This Row],[Salario Base]:[Bono General]]*Porcentajes[])</f>
        <v>1630.9773999999998</v>
      </c>
      <c r="O1383" s="1">
        <f>Sueldos[[#This Row],[Aumento Mexicano]]*2</f>
        <v>3261.9547999999995</v>
      </c>
      <c r="P1383" s="1">
        <f>IF(Sueldos[[#This Row],[Calificación]]&gt;=4,Sueldos[[#This Row],[Aumento Mexicano]]*2,0)</f>
        <v>0</v>
      </c>
      <c r="Q1383" s="1">
        <f>Sueldos[[#This Row],[Sueldo total]]*3</f>
        <v>121349.91</v>
      </c>
      <c r="R1383" s="9">
        <f>(43102-Sueldos[[#This Row],[Fecha de Contratación]])/365</f>
        <v>6.4575342465753423</v>
      </c>
      <c r="S1383" s="1">
        <f>Sueldos[[#This Row],[Sueldo total]]/30</f>
        <v>1348.3323333333333</v>
      </c>
      <c r="T1383" s="1">
        <f>Sueldos[[#This Row],[Salario diario]]*20*Sueldos[[#This Row],[dias del año]]</f>
        <v>174138.04436529681</v>
      </c>
      <c r="U1383" s="1">
        <f>Sueldos[[#This Row],[3 meses de sueldo]]+Sueldos[[#This Row],[20 dias por año]]</f>
        <v>295487.95436529681</v>
      </c>
    </row>
    <row r="1384" spans="1:21" x14ac:dyDescent="0.3">
      <c r="A1384" t="s">
        <v>707</v>
      </c>
      <c r="B1384" t="s">
        <v>880</v>
      </c>
      <c r="C1384" t="s">
        <v>17</v>
      </c>
      <c r="D1384" s="10">
        <v>41375</v>
      </c>
      <c r="E1384" t="s">
        <v>50</v>
      </c>
      <c r="F1384">
        <v>4</v>
      </c>
      <c r="G1384" s="1">
        <v>36808.200000000004</v>
      </c>
      <c r="H1384" s="1">
        <v>3312.7380000000003</v>
      </c>
      <c r="I1384" s="1">
        <v>5521.2300000000005</v>
      </c>
      <c r="J1384" s="1">
        <v>4785.0660000000007</v>
      </c>
      <c r="K1384" s="1">
        <v>10674.378000000001</v>
      </c>
      <c r="L1384" s="1">
        <v>13987.116000000002</v>
      </c>
      <c r="M1384" s="1">
        <f>SUM(Sueldos[[#This Row],[Salario Base]:[Bono General]])</f>
        <v>75088.728000000003</v>
      </c>
      <c r="N1384" s="1">
        <f>SUMPRODUCT(Sueldos[[#This Row],[Salario Base]:[Bono General]]*Porcentajes[])</f>
        <v>3062.4422400000003</v>
      </c>
      <c r="O1384" s="1">
        <f>Sueldos[[#This Row],[Aumento Mexicano]]*2</f>
        <v>6124.8844800000006</v>
      </c>
      <c r="P1384" s="1">
        <f>IF(Sueldos[[#This Row],[Calificación]]&gt;=4,Sueldos[[#This Row],[Aumento Mexicano]]*2,0)</f>
        <v>6124.8844800000006</v>
      </c>
      <c r="Q1384" s="1">
        <f>Sueldos[[#This Row],[Sueldo total]]*3</f>
        <v>225266.18400000001</v>
      </c>
      <c r="R1384" s="9">
        <f>(43102-Sueldos[[#This Row],[Fecha de Contratación]])/365</f>
        <v>4.7315068493150685</v>
      </c>
      <c r="S1384" s="1">
        <f>Sueldos[[#This Row],[Sueldo total]]/30</f>
        <v>2502.9576000000002</v>
      </c>
      <c r="T1384" s="1">
        <f>Sueldos[[#This Row],[Salario diario]]*20*Sueldos[[#This Row],[dias del año]]</f>
        <v>236855.22055890411</v>
      </c>
      <c r="U1384" s="1">
        <f>Sueldos[[#This Row],[3 meses de sueldo]]+Sueldos[[#This Row],[20 dias por año]]</f>
        <v>462121.40455890412</v>
      </c>
    </row>
    <row r="1385" spans="1:21" x14ac:dyDescent="0.3">
      <c r="A1385" t="s">
        <v>2080</v>
      </c>
      <c r="B1385" t="s">
        <v>940</v>
      </c>
      <c r="C1385" t="s">
        <v>237</v>
      </c>
      <c r="D1385" s="10">
        <v>41300</v>
      </c>
      <c r="E1385" t="s">
        <v>18</v>
      </c>
      <c r="F1385">
        <v>4</v>
      </c>
      <c r="G1385" s="1">
        <v>16203.000000000002</v>
      </c>
      <c r="H1385" s="1">
        <v>972.18000000000006</v>
      </c>
      <c r="I1385" s="1">
        <v>2268.4200000000005</v>
      </c>
      <c r="J1385" s="1">
        <v>162.03000000000003</v>
      </c>
      <c r="K1385" s="1">
        <v>5346.9900000000007</v>
      </c>
      <c r="L1385" s="1">
        <v>5671.05</v>
      </c>
      <c r="M1385" s="1">
        <f>SUM(Sueldos[[#This Row],[Salario Base]:[Bono General]])</f>
        <v>30623.670000000002</v>
      </c>
      <c r="N1385" s="1">
        <f>SUMPRODUCT(Sueldos[[#This Row],[Salario Base]:[Bono General]]*Porcentajes[])</f>
        <v>1200.6423</v>
      </c>
      <c r="O1385" s="1">
        <f>Sueldos[[#This Row],[Aumento Mexicano]]*2</f>
        <v>2401.2846</v>
      </c>
      <c r="P1385" s="1">
        <f>IF(Sueldos[[#This Row],[Calificación]]&gt;=4,Sueldos[[#This Row],[Aumento Mexicano]]*2,0)</f>
        <v>2401.2846</v>
      </c>
      <c r="Q1385" s="1">
        <f>Sueldos[[#This Row],[Sueldo total]]*3</f>
        <v>91871.010000000009</v>
      </c>
      <c r="R1385" s="9">
        <f>(43102-Sueldos[[#This Row],[Fecha de Contratación]])/365</f>
        <v>4.9369863013698634</v>
      </c>
      <c r="S1385" s="1">
        <f>Sueldos[[#This Row],[Sueldo total]]/30</f>
        <v>1020.7890000000001</v>
      </c>
      <c r="T1385" s="1">
        <f>Sueldos[[#This Row],[Salario diario]]*20*Sueldos[[#This Row],[dias del año]]</f>
        <v>100792.42619178085</v>
      </c>
      <c r="U1385" s="1">
        <f>Sueldos[[#This Row],[3 meses de sueldo]]+Sueldos[[#This Row],[20 dias por año]]</f>
        <v>192663.43619178084</v>
      </c>
    </row>
    <row r="1386" spans="1:21" x14ac:dyDescent="0.3">
      <c r="A1386" t="s">
        <v>2081</v>
      </c>
      <c r="B1386" t="s">
        <v>880</v>
      </c>
      <c r="C1386" t="s">
        <v>177</v>
      </c>
      <c r="D1386" s="10">
        <v>42526</v>
      </c>
      <c r="E1386" t="s">
        <v>18</v>
      </c>
      <c r="F1386">
        <v>4</v>
      </c>
      <c r="G1386" s="1">
        <v>13169.2</v>
      </c>
      <c r="H1386" s="1">
        <v>921.84400000000016</v>
      </c>
      <c r="I1386" s="1">
        <v>1448.6120000000001</v>
      </c>
      <c r="J1386" s="1">
        <v>1185.2280000000001</v>
      </c>
      <c r="K1386" s="1">
        <v>4477.5280000000002</v>
      </c>
      <c r="L1386" s="1">
        <v>4345.8360000000002</v>
      </c>
      <c r="M1386" s="1">
        <f>SUM(Sueldos[[#This Row],[Salario Base]:[Bono General]])</f>
        <v>25548.248000000003</v>
      </c>
      <c r="N1386" s="1">
        <f>SUMPRODUCT(Sueldos[[#This Row],[Salario Base]:[Bono General]]*Porcentajes[])</f>
        <v>1006.12688</v>
      </c>
      <c r="O1386" s="1">
        <f>Sueldos[[#This Row],[Aumento Mexicano]]*2</f>
        <v>2012.2537600000001</v>
      </c>
      <c r="P1386" s="1">
        <f>IF(Sueldos[[#This Row],[Calificación]]&gt;=4,Sueldos[[#This Row],[Aumento Mexicano]]*2,0)</f>
        <v>2012.2537600000001</v>
      </c>
      <c r="Q1386" s="1">
        <f>Sueldos[[#This Row],[Sueldo total]]*3</f>
        <v>76644.744000000006</v>
      </c>
      <c r="R1386" s="9">
        <f>(43102-Sueldos[[#This Row],[Fecha de Contratación]])/365</f>
        <v>1.5780821917808219</v>
      </c>
      <c r="S1386" s="1">
        <f>Sueldos[[#This Row],[Sueldo total]]/30</f>
        <v>851.60826666666674</v>
      </c>
      <c r="T1386" s="1">
        <f>Sueldos[[#This Row],[Salario diario]]*20*Sueldos[[#This Row],[dias del año]]</f>
        <v>26878.156800000001</v>
      </c>
      <c r="U1386" s="1">
        <f>Sueldos[[#This Row],[3 meses de sueldo]]+Sueldos[[#This Row],[20 dias por año]]</f>
        <v>103522.9008</v>
      </c>
    </row>
    <row r="1387" spans="1:21" x14ac:dyDescent="0.3">
      <c r="A1387" t="s">
        <v>856</v>
      </c>
      <c r="B1387" t="s">
        <v>898</v>
      </c>
      <c r="C1387" t="s">
        <v>40</v>
      </c>
      <c r="D1387" s="10">
        <v>41249</v>
      </c>
      <c r="E1387" t="s">
        <v>27</v>
      </c>
      <c r="F1387">
        <v>2</v>
      </c>
      <c r="G1387" s="1">
        <v>12969.9</v>
      </c>
      <c r="H1387" s="1">
        <v>648.495</v>
      </c>
      <c r="I1387" s="1">
        <v>1037.5920000000001</v>
      </c>
      <c r="J1387" s="1">
        <v>1686.087</v>
      </c>
      <c r="K1387" s="1">
        <v>4669.1639999999998</v>
      </c>
      <c r="L1387" s="1">
        <v>4280.067</v>
      </c>
      <c r="M1387" s="1">
        <f>SUM(Sueldos[[#This Row],[Salario Base]:[Bono General]])</f>
        <v>25291.305</v>
      </c>
      <c r="N1387" s="1">
        <f>SUMPRODUCT(Sueldos[[#This Row],[Salario Base]:[Bono General]]*Porcentajes[])</f>
        <v>993.49433999999997</v>
      </c>
      <c r="O1387" s="1">
        <f>Sueldos[[#This Row],[Aumento Mexicano]]*2</f>
        <v>1986.9886799999999</v>
      </c>
      <c r="P1387" s="1">
        <f>IF(Sueldos[[#This Row],[Calificación]]&gt;=4,Sueldos[[#This Row],[Aumento Mexicano]]*2,0)</f>
        <v>0</v>
      </c>
      <c r="Q1387" s="1">
        <f>Sueldos[[#This Row],[Sueldo total]]*3</f>
        <v>75873.915000000008</v>
      </c>
      <c r="R1387" s="9">
        <f>(43102-Sueldos[[#This Row],[Fecha de Contratación]])/365</f>
        <v>5.0767123287671234</v>
      </c>
      <c r="S1387" s="1">
        <f>Sueldos[[#This Row],[Sueldo total]]/30</f>
        <v>843.04349999999999</v>
      </c>
      <c r="T1387" s="1">
        <f>Sueldos[[#This Row],[Salario diario]]*20*Sueldos[[#This Row],[dias del año]]</f>
        <v>85597.786602739725</v>
      </c>
      <c r="U1387" s="1">
        <f>Sueldos[[#This Row],[3 meses de sueldo]]+Sueldos[[#This Row],[20 dias por año]]</f>
        <v>161471.70160273975</v>
      </c>
    </row>
    <row r="1388" spans="1:21" x14ac:dyDescent="0.3">
      <c r="A1388" t="s">
        <v>2082</v>
      </c>
      <c r="B1388" t="s">
        <v>895</v>
      </c>
      <c r="C1388" t="s">
        <v>166</v>
      </c>
      <c r="D1388" s="10">
        <v>41503</v>
      </c>
      <c r="E1388" t="s">
        <v>27</v>
      </c>
      <c r="F1388">
        <v>5</v>
      </c>
      <c r="G1388" s="1">
        <v>24508.75</v>
      </c>
      <c r="H1388" s="1">
        <v>1225.4375</v>
      </c>
      <c r="I1388" s="1">
        <v>2450.875</v>
      </c>
      <c r="J1388" s="1">
        <v>490.17500000000001</v>
      </c>
      <c r="K1388" s="1">
        <v>9558.4125000000004</v>
      </c>
      <c r="L1388" s="1">
        <v>6372.2750000000005</v>
      </c>
      <c r="M1388" s="1">
        <f>SUM(Sueldos[[#This Row],[Salario Base]:[Bono General]])</f>
        <v>44605.925000000003</v>
      </c>
      <c r="N1388" s="1">
        <f>SUMPRODUCT(Sueldos[[#This Row],[Salario Base]:[Bono General]]*Porcentajes[])</f>
        <v>1664.1441249999998</v>
      </c>
      <c r="O1388" s="1">
        <f>Sueldos[[#This Row],[Aumento Mexicano]]*2</f>
        <v>3328.2882499999996</v>
      </c>
      <c r="P1388" s="1">
        <f>IF(Sueldos[[#This Row],[Calificación]]&gt;=4,Sueldos[[#This Row],[Aumento Mexicano]]*2,0)</f>
        <v>3328.2882499999996</v>
      </c>
      <c r="Q1388" s="1">
        <f>Sueldos[[#This Row],[Sueldo total]]*3</f>
        <v>133817.77500000002</v>
      </c>
      <c r="R1388" s="9">
        <f>(43102-Sueldos[[#This Row],[Fecha de Contratación]])/365</f>
        <v>4.3808219178082188</v>
      </c>
      <c r="S1388" s="1">
        <f>Sueldos[[#This Row],[Sueldo total]]/30</f>
        <v>1486.8641666666667</v>
      </c>
      <c r="T1388" s="1">
        <f>Sueldos[[#This Row],[Salario diario]]*20*Sueldos[[#This Row],[dias del año]]</f>
        <v>130273.74260273972</v>
      </c>
      <c r="U1388" s="1">
        <f>Sueldos[[#This Row],[3 meses de sueldo]]+Sueldos[[#This Row],[20 dias por año]]</f>
        <v>264091.51760273974</v>
      </c>
    </row>
    <row r="1389" spans="1:21" x14ac:dyDescent="0.3">
      <c r="A1389" t="s">
        <v>2083</v>
      </c>
      <c r="B1389" t="s">
        <v>898</v>
      </c>
      <c r="C1389" t="s">
        <v>110</v>
      </c>
      <c r="D1389" s="10">
        <v>41513</v>
      </c>
      <c r="E1389" t="s">
        <v>18</v>
      </c>
      <c r="F1389">
        <v>4</v>
      </c>
      <c r="G1389" s="1">
        <v>12885.400000000001</v>
      </c>
      <c r="H1389" s="1">
        <v>1030.8320000000001</v>
      </c>
      <c r="I1389" s="1">
        <v>1030.8320000000001</v>
      </c>
      <c r="J1389" s="1">
        <v>901.97800000000018</v>
      </c>
      <c r="K1389" s="1">
        <v>3221.3500000000004</v>
      </c>
      <c r="L1389" s="1">
        <v>3350.2040000000006</v>
      </c>
      <c r="M1389" s="1">
        <f>SUM(Sueldos[[#This Row],[Salario Base]:[Bono General]])</f>
        <v>22420.596000000005</v>
      </c>
      <c r="N1389" s="1">
        <f>SUMPRODUCT(Sueldos[[#This Row],[Salario Base]:[Bono General]]*Porcentajes[])</f>
        <v>865.89888000000019</v>
      </c>
      <c r="O1389" s="1">
        <f>Sueldos[[#This Row],[Aumento Mexicano]]*2</f>
        <v>1731.7977600000004</v>
      </c>
      <c r="P1389" s="1">
        <f>IF(Sueldos[[#This Row],[Calificación]]&gt;=4,Sueldos[[#This Row],[Aumento Mexicano]]*2,0)</f>
        <v>1731.7977600000004</v>
      </c>
      <c r="Q1389" s="1">
        <f>Sueldos[[#This Row],[Sueldo total]]*3</f>
        <v>67261.788000000015</v>
      </c>
      <c r="R1389" s="9">
        <f>(43102-Sueldos[[#This Row],[Fecha de Contratación]])/365</f>
        <v>4.353424657534247</v>
      </c>
      <c r="S1389" s="1">
        <f>Sueldos[[#This Row],[Sueldo total]]/30</f>
        <v>747.35320000000013</v>
      </c>
      <c r="T1389" s="1">
        <f>Sueldos[[#This Row],[Salario diario]]*20*Sueldos[[#This Row],[dias del año]]</f>
        <v>65070.916975342479</v>
      </c>
      <c r="U1389" s="1">
        <f>Sueldos[[#This Row],[3 meses de sueldo]]+Sueldos[[#This Row],[20 dias por año]]</f>
        <v>132332.70497534249</v>
      </c>
    </row>
    <row r="1390" spans="1:21" x14ac:dyDescent="0.3">
      <c r="A1390" t="s">
        <v>2069</v>
      </c>
      <c r="B1390" t="s">
        <v>880</v>
      </c>
      <c r="C1390" t="s">
        <v>57</v>
      </c>
      <c r="D1390" s="10">
        <v>42708</v>
      </c>
      <c r="E1390" t="s">
        <v>18</v>
      </c>
      <c r="F1390">
        <v>3</v>
      </c>
      <c r="G1390" s="1">
        <v>15269</v>
      </c>
      <c r="H1390" s="1">
        <v>1221.52</v>
      </c>
      <c r="I1390" s="1">
        <v>1526.9</v>
      </c>
      <c r="J1390" s="1">
        <v>1068.8300000000002</v>
      </c>
      <c r="K1390" s="1">
        <v>5038.7700000000004</v>
      </c>
      <c r="L1390" s="1">
        <v>5649.53</v>
      </c>
      <c r="M1390" s="1">
        <f>SUM(Sueldos[[#This Row],[Salario Base]:[Bono General]])</f>
        <v>29774.550000000003</v>
      </c>
      <c r="N1390" s="1">
        <f>SUMPRODUCT(Sueldos[[#This Row],[Salario Base]:[Bono General]]*Porcentajes[])</f>
        <v>1192.5089</v>
      </c>
      <c r="O1390" s="1">
        <f>Sueldos[[#This Row],[Aumento Mexicano]]*2</f>
        <v>2385.0178000000001</v>
      </c>
      <c r="P1390" s="1">
        <f>IF(Sueldos[[#This Row],[Calificación]]&gt;=4,Sueldos[[#This Row],[Aumento Mexicano]]*2,0)</f>
        <v>0</v>
      </c>
      <c r="Q1390" s="1">
        <f>Sueldos[[#This Row],[Sueldo total]]*3</f>
        <v>89323.650000000009</v>
      </c>
      <c r="R1390" s="9">
        <f>(43102-Sueldos[[#This Row],[Fecha de Contratación]])/365</f>
        <v>1.0794520547945206</v>
      </c>
      <c r="S1390" s="1">
        <f>Sueldos[[#This Row],[Sueldo total]]/30</f>
        <v>992.48500000000013</v>
      </c>
      <c r="T1390" s="1">
        <f>Sueldos[[#This Row],[Salario diario]]*20*Sueldos[[#This Row],[dias del año]]</f>
        <v>21426.799452054798</v>
      </c>
      <c r="U1390" s="1">
        <f>Sueldos[[#This Row],[3 meses de sueldo]]+Sueldos[[#This Row],[20 dias por año]]</f>
        <v>110750.4494520548</v>
      </c>
    </row>
    <row r="1391" spans="1:21" x14ac:dyDescent="0.3">
      <c r="A1391" t="s">
        <v>2084</v>
      </c>
      <c r="B1391" t="s">
        <v>883</v>
      </c>
      <c r="C1391" t="s">
        <v>110</v>
      </c>
      <c r="D1391" s="10">
        <v>42377</v>
      </c>
      <c r="E1391" t="s">
        <v>27</v>
      </c>
      <c r="F1391">
        <v>2</v>
      </c>
      <c r="G1391" s="1">
        <v>16182.9</v>
      </c>
      <c r="H1391" s="1">
        <v>1618.29</v>
      </c>
      <c r="I1391" s="1">
        <v>1456.461</v>
      </c>
      <c r="J1391" s="1">
        <v>2427.4349999999999</v>
      </c>
      <c r="K1391" s="1">
        <v>6473.16</v>
      </c>
      <c r="L1391" s="1">
        <v>4045.7249999999999</v>
      </c>
      <c r="M1391" s="1">
        <f>SUM(Sueldos[[#This Row],[Salario Base]:[Bono General]])</f>
        <v>32203.970999999998</v>
      </c>
      <c r="N1391" s="1">
        <f>SUMPRODUCT(Sueldos[[#This Row],[Salario Base]:[Bono General]]*Porcentajes[])</f>
        <v>1239.61014</v>
      </c>
      <c r="O1391" s="1">
        <f>Sueldos[[#This Row],[Aumento Mexicano]]*2</f>
        <v>2479.22028</v>
      </c>
      <c r="P1391" s="1">
        <f>IF(Sueldos[[#This Row],[Calificación]]&gt;=4,Sueldos[[#This Row],[Aumento Mexicano]]*2,0)</f>
        <v>0</v>
      </c>
      <c r="Q1391" s="1">
        <f>Sueldos[[#This Row],[Sueldo total]]*3</f>
        <v>96611.913</v>
      </c>
      <c r="R1391" s="9">
        <f>(43102-Sueldos[[#This Row],[Fecha de Contratación]])/365</f>
        <v>1.9863013698630136</v>
      </c>
      <c r="S1391" s="1">
        <f>Sueldos[[#This Row],[Sueldo total]]/30</f>
        <v>1073.4657</v>
      </c>
      <c r="T1391" s="1">
        <f>Sueldos[[#This Row],[Salario diario]]*20*Sueldos[[#This Row],[dias del año]]</f>
        <v>42644.527808219173</v>
      </c>
      <c r="U1391" s="1">
        <f>Sueldos[[#This Row],[3 meses de sueldo]]+Sueldos[[#This Row],[20 dias por año]]</f>
        <v>139256.44080821917</v>
      </c>
    </row>
    <row r="1392" spans="1:21" x14ac:dyDescent="0.3">
      <c r="A1392" t="s">
        <v>2085</v>
      </c>
      <c r="B1392" t="s">
        <v>898</v>
      </c>
      <c r="C1392" t="s">
        <v>38</v>
      </c>
      <c r="D1392" s="10">
        <v>42256</v>
      </c>
      <c r="E1392" t="s">
        <v>50</v>
      </c>
      <c r="F1392">
        <v>2</v>
      </c>
      <c r="G1392" s="1">
        <v>27954</v>
      </c>
      <c r="H1392" s="1">
        <v>1956.7800000000002</v>
      </c>
      <c r="I1392" s="1">
        <v>559.08000000000004</v>
      </c>
      <c r="J1392" s="1">
        <v>2795.4</v>
      </c>
      <c r="K1392" s="1">
        <v>9783.9</v>
      </c>
      <c r="L1392" s="1">
        <v>10622.52</v>
      </c>
      <c r="M1392" s="1">
        <f>SUM(Sueldos[[#This Row],[Salario Base]:[Bono General]])</f>
        <v>53671.680000000008</v>
      </c>
      <c r="N1392" s="1">
        <f>SUMPRODUCT(Sueldos[[#This Row],[Salario Base]:[Bono General]]*Porcentajes[])</f>
        <v>2155.2534000000005</v>
      </c>
      <c r="O1392" s="1">
        <f>Sueldos[[#This Row],[Aumento Mexicano]]*2</f>
        <v>4310.506800000001</v>
      </c>
      <c r="P1392" s="1">
        <f>IF(Sueldos[[#This Row],[Calificación]]&gt;=4,Sueldos[[#This Row],[Aumento Mexicano]]*2,0)</f>
        <v>0</v>
      </c>
      <c r="Q1392" s="1">
        <f>Sueldos[[#This Row],[Sueldo total]]*3</f>
        <v>161015.04000000004</v>
      </c>
      <c r="R1392" s="9">
        <f>(43102-Sueldos[[#This Row],[Fecha de Contratación]])/365</f>
        <v>2.3178082191780822</v>
      </c>
      <c r="S1392" s="1">
        <f>Sueldos[[#This Row],[Sueldo total]]/30</f>
        <v>1789.0560000000003</v>
      </c>
      <c r="T1392" s="1">
        <f>Sueldos[[#This Row],[Salario diario]]*20*Sueldos[[#This Row],[dias del año]]</f>
        <v>82933.774027397274</v>
      </c>
      <c r="U1392" s="1">
        <f>Sueldos[[#This Row],[3 meses de sueldo]]+Sueldos[[#This Row],[20 dias por año]]</f>
        <v>243948.81402739731</v>
      </c>
    </row>
    <row r="1393" spans="1:21" x14ac:dyDescent="0.3">
      <c r="A1393" t="s">
        <v>2086</v>
      </c>
      <c r="B1393" t="s">
        <v>880</v>
      </c>
      <c r="C1393" t="s">
        <v>100</v>
      </c>
      <c r="D1393" s="10">
        <v>42208</v>
      </c>
      <c r="E1393" t="s">
        <v>18</v>
      </c>
      <c r="F1393">
        <v>2</v>
      </c>
      <c r="G1393" s="1">
        <v>10044</v>
      </c>
      <c r="H1393" s="1">
        <v>602.64</v>
      </c>
      <c r="I1393" s="1">
        <v>100.44</v>
      </c>
      <c r="J1393" s="1">
        <v>903.95999999999992</v>
      </c>
      <c r="K1393" s="1">
        <v>3615.8399999999997</v>
      </c>
      <c r="L1393" s="1">
        <v>3414.96</v>
      </c>
      <c r="M1393" s="1">
        <f>SUM(Sueldos[[#This Row],[Salario Base]:[Bono General]])</f>
        <v>18681.84</v>
      </c>
      <c r="N1393" s="1">
        <f>SUMPRODUCT(Sueldos[[#This Row],[Salario Base]:[Bono General]]*Porcentajes[])</f>
        <v>734.21640000000002</v>
      </c>
      <c r="O1393" s="1">
        <f>Sueldos[[#This Row],[Aumento Mexicano]]*2</f>
        <v>1468.4328</v>
      </c>
      <c r="P1393" s="1">
        <f>IF(Sueldos[[#This Row],[Calificación]]&gt;=4,Sueldos[[#This Row],[Aumento Mexicano]]*2,0)</f>
        <v>0</v>
      </c>
      <c r="Q1393" s="1">
        <f>Sueldos[[#This Row],[Sueldo total]]*3</f>
        <v>56045.520000000004</v>
      </c>
      <c r="R1393" s="9">
        <f>(43102-Sueldos[[#This Row],[Fecha de Contratación]])/365</f>
        <v>2.4493150684931506</v>
      </c>
      <c r="S1393" s="1">
        <f>Sueldos[[#This Row],[Sueldo total]]/30</f>
        <v>622.72799999999995</v>
      </c>
      <c r="T1393" s="1">
        <f>Sueldos[[#This Row],[Salario diario]]*20*Sueldos[[#This Row],[dias del año]]</f>
        <v>30505.141479452053</v>
      </c>
      <c r="U1393" s="1">
        <f>Sueldos[[#This Row],[3 meses de sueldo]]+Sueldos[[#This Row],[20 dias por año]]</f>
        <v>86550.661479452057</v>
      </c>
    </row>
    <row r="1394" spans="1:21" x14ac:dyDescent="0.3">
      <c r="A1394" t="s">
        <v>1241</v>
      </c>
      <c r="B1394" t="s">
        <v>880</v>
      </c>
      <c r="C1394" t="s">
        <v>98</v>
      </c>
      <c r="D1394" s="10">
        <v>41245</v>
      </c>
      <c r="E1394" t="s">
        <v>18</v>
      </c>
      <c r="F1394">
        <v>4</v>
      </c>
      <c r="G1394" s="1">
        <v>16142.500000000002</v>
      </c>
      <c r="H1394" s="1">
        <v>807.12500000000011</v>
      </c>
      <c r="I1394" s="1">
        <v>1775.6750000000002</v>
      </c>
      <c r="J1394" s="1">
        <v>2098.5250000000001</v>
      </c>
      <c r="K1394" s="1">
        <v>6134.1500000000005</v>
      </c>
      <c r="L1394" s="1">
        <v>4842.75</v>
      </c>
      <c r="M1394" s="1">
        <f>SUM(Sueldos[[#This Row],[Salario Base]:[Bono General]])</f>
        <v>31800.725000000006</v>
      </c>
      <c r="N1394" s="1">
        <f>SUMPRODUCT(Sueldos[[#This Row],[Salario Base]:[Bono General]]*Porcentajes[])</f>
        <v>1231.67275</v>
      </c>
      <c r="O1394" s="1">
        <f>Sueldos[[#This Row],[Aumento Mexicano]]*2</f>
        <v>2463.3454999999999</v>
      </c>
      <c r="P1394" s="1">
        <f>IF(Sueldos[[#This Row],[Calificación]]&gt;=4,Sueldos[[#This Row],[Aumento Mexicano]]*2,0)</f>
        <v>2463.3454999999999</v>
      </c>
      <c r="Q1394" s="1">
        <f>Sueldos[[#This Row],[Sueldo total]]*3</f>
        <v>95402.175000000017</v>
      </c>
      <c r="R1394" s="9">
        <f>(43102-Sueldos[[#This Row],[Fecha de Contratación]])/365</f>
        <v>5.087671232876712</v>
      </c>
      <c r="S1394" s="1">
        <f>Sueldos[[#This Row],[Sueldo total]]/30</f>
        <v>1060.0241666666668</v>
      </c>
      <c r="T1394" s="1">
        <f>Sueldos[[#This Row],[Salario diario]]*20*Sueldos[[#This Row],[dias del año]]</f>
        <v>107861.0891780822</v>
      </c>
      <c r="U1394" s="1">
        <f>Sueldos[[#This Row],[3 meses de sueldo]]+Sueldos[[#This Row],[20 dias por año]]</f>
        <v>203263.26417808223</v>
      </c>
    </row>
    <row r="1395" spans="1:21" x14ac:dyDescent="0.3">
      <c r="A1395" t="s">
        <v>2087</v>
      </c>
      <c r="B1395" t="s">
        <v>1087</v>
      </c>
      <c r="C1395" t="s">
        <v>225</v>
      </c>
      <c r="D1395" s="10">
        <v>40686</v>
      </c>
      <c r="E1395" t="s">
        <v>18</v>
      </c>
      <c r="F1395">
        <v>3</v>
      </c>
      <c r="G1395" s="1">
        <v>11305</v>
      </c>
      <c r="H1395" s="1">
        <v>565.25</v>
      </c>
      <c r="I1395" s="1">
        <v>791.35</v>
      </c>
      <c r="J1395" s="1">
        <v>113.05</v>
      </c>
      <c r="K1395" s="1">
        <v>2939.3</v>
      </c>
      <c r="L1395" s="1">
        <v>4069.7999999999997</v>
      </c>
      <c r="M1395" s="1">
        <f>SUM(Sueldos[[#This Row],[Salario Base]:[Bono General]])</f>
        <v>19783.75</v>
      </c>
      <c r="N1395" s="1">
        <f>SUMPRODUCT(Sueldos[[#This Row],[Salario Base]:[Bono General]]*Porcentajes[])</f>
        <v>783.43650000000002</v>
      </c>
      <c r="O1395" s="1">
        <f>Sueldos[[#This Row],[Aumento Mexicano]]*2</f>
        <v>1566.873</v>
      </c>
      <c r="P1395" s="1">
        <f>IF(Sueldos[[#This Row],[Calificación]]&gt;=4,Sueldos[[#This Row],[Aumento Mexicano]]*2,0)</f>
        <v>0</v>
      </c>
      <c r="Q1395" s="1">
        <f>Sueldos[[#This Row],[Sueldo total]]*3</f>
        <v>59351.25</v>
      </c>
      <c r="R1395" s="9">
        <f>(43102-Sueldos[[#This Row],[Fecha de Contratación]])/365</f>
        <v>6.6191780821917812</v>
      </c>
      <c r="S1395" s="1">
        <f>Sueldos[[#This Row],[Sueldo total]]/30</f>
        <v>659.45833333333337</v>
      </c>
      <c r="T1395" s="1">
        <f>Sueldos[[#This Row],[Salario diario]]*20*Sueldos[[#This Row],[dias del año]]</f>
        <v>87301.442922374437</v>
      </c>
      <c r="U1395" s="1">
        <f>Sueldos[[#This Row],[3 meses de sueldo]]+Sueldos[[#This Row],[20 dias por año]]</f>
        <v>146652.69292237444</v>
      </c>
    </row>
    <row r="1396" spans="1:21" x14ac:dyDescent="0.3">
      <c r="A1396" t="s">
        <v>2088</v>
      </c>
      <c r="B1396" t="s">
        <v>880</v>
      </c>
      <c r="C1396" t="s">
        <v>77</v>
      </c>
      <c r="D1396" s="10">
        <v>41257</v>
      </c>
      <c r="E1396" t="s">
        <v>27</v>
      </c>
      <c r="F1396">
        <v>2</v>
      </c>
      <c r="G1396" s="1">
        <v>16974.900000000001</v>
      </c>
      <c r="H1396" s="1">
        <v>848.74500000000012</v>
      </c>
      <c r="I1396" s="1">
        <v>1697.4900000000002</v>
      </c>
      <c r="J1396" s="1">
        <v>2206.7370000000001</v>
      </c>
      <c r="K1396" s="1">
        <v>5601.7170000000006</v>
      </c>
      <c r="L1396" s="1">
        <v>5092.47</v>
      </c>
      <c r="M1396" s="1">
        <f>SUM(Sueldos[[#This Row],[Salario Base]:[Bono General]])</f>
        <v>32422.059000000005</v>
      </c>
      <c r="N1396" s="1">
        <f>SUMPRODUCT(Sueldos[[#This Row],[Salario Base]:[Bono General]]*Porcentajes[])</f>
        <v>1262.93256</v>
      </c>
      <c r="O1396" s="1">
        <f>Sueldos[[#This Row],[Aumento Mexicano]]*2</f>
        <v>2525.8651199999999</v>
      </c>
      <c r="P1396" s="1">
        <f>IF(Sueldos[[#This Row],[Calificación]]&gt;=4,Sueldos[[#This Row],[Aumento Mexicano]]*2,0)</f>
        <v>0</v>
      </c>
      <c r="Q1396" s="1">
        <f>Sueldos[[#This Row],[Sueldo total]]*3</f>
        <v>97266.177000000011</v>
      </c>
      <c r="R1396" s="9">
        <f>(43102-Sueldos[[#This Row],[Fecha de Contratación]])/365</f>
        <v>5.0547945205479454</v>
      </c>
      <c r="S1396" s="1">
        <f>Sueldos[[#This Row],[Sueldo total]]/30</f>
        <v>1080.7353000000001</v>
      </c>
      <c r="T1396" s="1">
        <f>Sueldos[[#This Row],[Salario diario]]*20*Sueldos[[#This Row],[dias del año]]</f>
        <v>109257.89745205481</v>
      </c>
      <c r="U1396" s="1">
        <f>Sueldos[[#This Row],[3 meses de sueldo]]+Sueldos[[#This Row],[20 dias por año]]</f>
        <v>206524.0744520548</v>
      </c>
    </row>
    <row r="1397" spans="1:21" x14ac:dyDescent="0.3">
      <c r="A1397" t="s">
        <v>1352</v>
      </c>
      <c r="B1397" t="s">
        <v>880</v>
      </c>
      <c r="C1397" t="s">
        <v>92</v>
      </c>
      <c r="D1397" s="10">
        <v>41393</v>
      </c>
      <c r="E1397" t="s">
        <v>27</v>
      </c>
      <c r="F1397">
        <v>4</v>
      </c>
      <c r="G1397" s="1">
        <v>21510.5</v>
      </c>
      <c r="H1397" s="1">
        <v>1935.9449999999999</v>
      </c>
      <c r="I1397" s="1">
        <v>1290.6299999999999</v>
      </c>
      <c r="J1397" s="1">
        <v>215.10500000000002</v>
      </c>
      <c r="K1397" s="1">
        <v>5807.835</v>
      </c>
      <c r="L1397" s="1">
        <v>6022.9400000000005</v>
      </c>
      <c r="M1397" s="1">
        <f>SUM(Sueldos[[#This Row],[Salario Base]:[Bono General]])</f>
        <v>36782.955000000002</v>
      </c>
      <c r="N1397" s="1">
        <f>SUMPRODUCT(Sueldos[[#This Row],[Salario Base]:[Bono General]]*Porcentajes[])</f>
        <v>1419.693</v>
      </c>
      <c r="O1397" s="1">
        <f>Sueldos[[#This Row],[Aumento Mexicano]]*2</f>
        <v>2839.386</v>
      </c>
      <c r="P1397" s="1">
        <f>IF(Sueldos[[#This Row],[Calificación]]&gt;=4,Sueldos[[#This Row],[Aumento Mexicano]]*2,0)</f>
        <v>2839.386</v>
      </c>
      <c r="Q1397" s="1">
        <f>Sueldos[[#This Row],[Sueldo total]]*3</f>
        <v>110348.86500000001</v>
      </c>
      <c r="R1397" s="9">
        <f>(43102-Sueldos[[#This Row],[Fecha de Contratación]])/365</f>
        <v>4.6821917808219178</v>
      </c>
      <c r="S1397" s="1">
        <f>Sueldos[[#This Row],[Sueldo total]]/30</f>
        <v>1226.0985000000001</v>
      </c>
      <c r="T1397" s="1">
        <f>Sueldos[[#This Row],[Salario diario]]*20*Sueldos[[#This Row],[dias del año]]</f>
        <v>114816.56638356164</v>
      </c>
      <c r="U1397" s="1">
        <f>Sueldos[[#This Row],[3 meses de sueldo]]+Sueldos[[#This Row],[20 dias por año]]</f>
        <v>225165.43138356163</v>
      </c>
    </row>
    <row r="1398" spans="1:21" x14ac:dyDescent="0.3">
      <c r="A1398" t="s">
        <v>2089</v>
      </c>
      <c r="B1398" t="s">
        <v>880</v>
      </c>
      <c r="C1398" t="s">
        <v>182</v>
      </c>
      <c r="D1398" s="10">
        <v>42791</v>
      </c>
      <c r="E1398" t="s">
        <v>18</v>
      </c>
      <c r="F1398">
        <v>5</v>
      </c>
      <c r="G1398" s="1">
        <v>17517.5</v>
      </c>
      <c r="H1398" s="1">
        <v>1576.575</v>
      </c>
      <c r="I1398" s="1">
        <v>350.35</v>
      </c>
      <c r="J1398" s="1">
        <v>875.875</v>
      </c>
      <c r="K1398" s="1">
        <v>5955.9500000000007</v>
      </c>
      <c r="L1398" s="1">
        <v>5605.6</v>
      </c>
      <c r="M1398" s="1">
        <f>SUM(Sueldos[[#This Row],[Salario Base]:[Bono General]])</f>
        <v>31881.85</v>
      </c>
      <c r="N1398" s="1">
        <f>SUMPRODUCT(Sueldos[[#This Row],[Salario Base]:[Bono General]]*Porcentajes[])</f>
        <v>1248.99775</v>
      </c>
      <c r="O1398" s="1">
        <f>Sueldos[[#This Row],[Aumento Mexicano]]*2</f>
        <v>2497.9955</v>
      </c>
      <c r="P1398" s="1">
        <f>IF(Sueldos[[#This Row],[Calificación]]&gt;=4,Sueldos[[#This Row],[Aumento Mexicano]]*2,0)</f>
        <v>2497.9955</v>
      </c>
      <c r="Q1398" s="1">
        <f>Sueldos[[#This Row],[Sueldo total]]*3</f>
        <v>95645.549999999988</v>
      </c>
      <c r="R1398" s="9">
        <f>(43102-Sueldos[[#This Row],[Fecha de Contratación]])/365</f>
        <v>0.852054794520548</v>
      </c>
      <c r="S1398" s="1">
        <f>Sueldos[[#This Row],[Sueldo total]]/30</f>
        <v>1062.7283333333332</v>
      </c>
      <c r="T1398" s="1">
        <f>Sueldos[[#This Row],[Salario diario]]*20*Sueldos[[#This Row],[dias del año]]</f>
        <v>18110.055433789956</v>
      </c>
      <c r="U1398" s="1">
        <f>Sueldos[[#This Row],[3 meses de sueldo]]+Sueldos[[#This Row],[20 dias por año]]</f>
        <v>113755.60543378994</v>
      </c>
    </row>
    <row r="1399" spans="1:21" x14ac:dyDescent="0.3">
      <c r="A1399" t="s">
        <v>2090</v>
      </c>
      <c r="B1399" t="s">
        <v>883</v>
      </c>
      <c r="C1399" t="s">
        <v>396</v>
      </c>
      <c r="D1399" s="10">
        <v>41814</v>
      </c>
      <c r="E1399" t="s">
        <v>53</v>
      </c>
      <c r="F1399">
        <v>2</v>
      </c>
      <c r="G1399" s="1">
        <v>102824.1</v>
      </c>
      <c r="H1399" s="1">
        <v>8225.9279999999999</v>
      </c>
      <c r="I1399" s="1">
        <v>2056.482</v>
      </c>
      <c r="J1399" s="1">
        <v>9254.1689999999999</v>
      </c>
      <c r="K1399" s="1">
        <v>25706.025000000001</v>
      </c>
      <c r="L1399" s="1">
        <v>39073.158000000003</v>
      </c>
      <c r="M1399" s="1">
        <f>SUM(Sueldos[[#This Row],[Salario Base]:[Bono General]])</f>
        <v>187139.86199999999</v>
      </c>
      <c r="N1399" s="1">
        <f>SUMPRODUCT(Sueldos[[#This Row],[Salario Base]:[Bono General]]*Porcentajes[])</f>
        <v>7629.5482199999997</v>
      </c>
      <c r="O1399" s="1">
        <f>Sueldos[[#This Row],[Aumento Mexicano]]*2</f>
        <v>15259.096439999999</v>
      </c>
      <c r="P1399" s="1">
        <f>IF(Sueldos[[#This Row],[Calificación]]&gt;=4,Sueldos[[#This Row],[Aumento Mexicano]]*2,0)</f>
        <v>0</v>
      </c>
      <c r="Q1399" s="1">
        <f>Sueldos[[#This Row],[Sueldo total]]*3</f>
        <v>561419.58600000001</v>
      </c>
      <c r="R1399" s="9">
        <f>(43102-Sueldos[[#This Row],[Fecha de Contratación]])/365</f>
        <v>3.5287671232876714</v>
      </c>
      <c r="S1399" s="1">
        <f>Sueldos[[#This Row],[Sueldo total]]/30</f>
        <v>6237.9953999999998</v>
      </c>
      <c r="T1399" s="1">
        <f>Sueldos[[#This Row],[Salario diario]]*20*Sueldos[[#This Row],[dias del año]]</f>
        <v>440248.66165479453</v>
      </c>
      <c r="U1399" s="1">
        <f>Sueldos[[#This Row],[3 meses de sueldo]]+Sueldos[[#This Row],[20 dias por año]]</f>
        <v>1001668.2476547945</v>
      </c>
    </row>
    <row r="1400" spans="1:21" x14ac:dyDescent="0.3">
      <c r="A1400" t="s">
        <v>2091</v>
      </c>
      <c r="B1400" t="s">
        <v>880</v>
      </c>
      <c r="C1400" t="s">
        <v>20</v>
      </c>
      <c r="D1400" s="10">
        <v>41356</v>
      </c>
      <c r="E1400" t="s">
        <v>15</v>
      </c>
      <c r="F1400">
        <v>1</v>
      </c>
      <c r="G1400" s="1">
        <v>23430</v>
      </c>
      <c r="H1400" s="1">
        <v>1640.1000000000001</v>
      </c>
      <c r="I1400" s="1">
        <v>1171.5</v>
      </c>
      <c r="J1400" s="1">
        <v>1640.1000000000001</v>
      </c>
      <c r="K1400" s="1">
        <v>8669.1</v>
      </c>
      <c r="L1400" s="1">
        <v>9137.7000000000007</v>
      </c>
      <c r="M1400" s="1">
        <f>SUM(Sueldos[[#This Row],[Salario Base]:[Bono General]])</f>
        <v>45688.5</v>
      </c>
      <c r="N1400" s="1">
        <f>SUMPRODUCT(Sueldos[[#This Row],[Salario Base]:[Bono General]]*Porcentajes[])</f>
        <v>1829.8830000000003</v>
      </c>
      <c r="O1400" s="1">
        <f>Sueldos[[#This Row],[Aumento Mexicano]]*2</f>
        <v>3659.7660000000005</v>
      </c>
      <c r="P1400" s="1">
        <f>IF(Sueldos[[#This Row],[Calificación]]&gt;=4,Sueldos[[#This Row],[Aumento Mexicano]]*2,0)</f>
        <v>0</v>
      </c>
      <c r="Q1400" s="1">
        <f>Sueldos[[#This Row],[Sueldo total]]*3</f>
        <v>137065.5</v>
      </c>
      <c r="R1400" s="9">
        <f>(43102-Sueldos[[#This Row],[Fecha de Contratación]])/365</f>
        <v>4.7835616438356166</v>
      </c>
      <c r="S1400" s="1">
        <f>Sueldos[[#This Row],[Sueldo total]]/30</f>
        <v>1522.95</v>
      </c>
      <c r="T1400" s="1">
        <f>Sueldos[[#This Row],[Salario diario]]*20*Sueldos[[#This Row],[dias del año]]</f>
        <v>145702.50410958903</v>
      </c>
      <c r="U1400" s="1">
        <f>Sueldos[[#This Row],[3 meses de sueldo]]+Sueldos[[#This Row],[20 dias por año]]</f>
        <v>282768.00410958903</v>
      </c>
    </row>
    <row r="1401" spans="1:21" x14ac:dyDescent="0.3">
      <c r="A1401" t="s">
        <v>2092</v>
      </c>
      <c r="B1401" t="s">
        <v>898</v>
      </c>
      <c r="C1401" t="s">
        <v>213</v>
      </c>
      <c r="D1401" s="10">
        <v>42387</v>
      </c>
      <c r="E1401" t="s">
        <v>18</v>
      </c>
      <c r="F1401">
        <v>2</v>
      </c>
      <c r="G1401" s="1">
        <v>12978.9</v>
      </c>
      <c r="H1401" s="1">
        <v>778.73399999999992</v>
      </c>
      <c r="I1401" s="1">
        <v>389.36699999999996</v>
      </c>
      <c r="J1401" s="1">
        <v>519.15599999999995</v>
      </c>
      <c r="K1401" s="1">
        <v>4802.1930000000002</v>
      </c>
      <c r="L1401" s="1">
        <v>3634.0920000000001</v>
      </c>
      <c r="M1401" s="1">
        <f>SUM(Sueldos[[#This Row],[Salario Base]:[Bono General]])</f>
        <v>23102.441999999999</v>
      </c>
      <c r="N1401" s="1">
        <f>SUMPRODUCT(Sueldos[[#This Row],[Salario Base]:[Bono General]]*Porcentajes[])</f>
        <v>876.07574999999997</v>
      </c>
      <c r="O1401" s="1">
        <f>Sueldos[[#This Row],[Aumento Mexicano]]*2</f>
        <v>1752.1514999999999</v>
      </c>
      <c r="P1401" s="1">
        <f>IF(Sueldos[[#This Row],[Calificación]]&gt;=4,Sueldos[[#This Row],[Aumento Mexicano]]*2,0)</f>
        <v>0</v>
      </c>
      <c r="Q1401" s="1">
        <f>Sueldos[[#This Row],[Sueldo total]]*3</f>
        <v>69307.326000000001</v>
      </c>
      <c r="R1401" s="9">
        <f>(43102-Sueldos[[#This Row],[Fecha de Contratación]])/365</f>
        <v>1.9589041095890412</v>
      </c>
      <c r="S1401" s="1">
        <f>Sueldos[[#This Row],[Sueldo total]]/30</f>
        <v>770.08139999999992</v>
      </c>
      <c r="T1401" s="1">
        <f>Sueldos[[#This Row],[Salario diario]]*20*Sueldos[[#This Row],[dias del año]]</f>
        <v>30170.312383561642</v>
      </c>
      <c r="U1401" s="1">
        <f>Sueldos[[#This Row],[3 meses de sueldo]]+Sueldos[[#This Row],[20 dias por año]]</f>
        <v>99477.638383561643</v>
      </c>
    </row>
    <row r="1402" spans="1:21" x14ac:dyDescent="0.3">
      <c r="A1402" t="s">
        <v>1229</v>
      </c>
      <c r="B1402" t="s">
        <v>883</v>
      </c>
      <c r="C1402" t="s">
        <v>323</v>
      </c>
      <c r="D1402" s="10">
        <v>42043</v>
      </c>
      <c r="E1402" t="s">
        <v>18</v>
      </c>
      <c r="F1402">
        <v>3</v>
      </c>
      <c r="G1402" s="1">
        <v>8908</v>
      </c>
      <c r="H1402" s="1">
        <v>445.40000000000003</v>
      </c>
      <c r="I1402" s="1">
        <v>979.88</v>
      </c>
      <c r="J1402" s="1">
        <v>89.08</v>
      </c>
      <c r="K1402" s="1">
        <v>3474.1200000000003</v>
      </c>
      <c r="L1402" s="1">
        <v>2850.56</v>
      </c>
      <c r="M1402" s="1">
        <f>SUM(Sueldos[[#This Row],[Salario Base]:[Bono General]])</f>
        <v>16747.04</v>
      </c>
      <c r="N1402" s="1">
        <f>SUMPRODUCT(Sueldos[[#This Row],[Salario Base]:[Bono General]]*Porcentajes[])</f>
        <v>641.37600000000009</v>
      </c>
      <c r="O1402" s="1">
        <f>Sueldos[[#This Row],[Aumento Mexicano]]*2</f>
        <v>1282.7520000000002</v>
      </c>
      <c r="P1402" s="1">
        <f>IF(Sueldos[[#This Row],[Calificación]]&gt;=4,Sueldos[[#This Row],[Aumento Mexicano]]*2,0)</f>
        <v>0</v>
      </c>
      <c r="Q1402" s="1">
        <f>Sueldos[[#This Row],[Sueldo total]]*3</f>
        <v>50241.120000000003</v>
      </c>
      <c r="R1402" s="9">
        <f>(43102-Sueldos[[#This Row],[Fecha de Contratación]])/365</f>
        <v>2.9013698630136986</v>
      </c>
      <c r="S1402" s="1">
        <f>Sueldos[[#This Row],[Sueldo total]]/30</f>
        <v>558.23466666666673</v>
      </c>
      <c r="T1402" s="1">
        <f>Sueldos[[#This Row],[Salario diario]]*20*Sueldos[[#This Row],[dias del año]]</f>
        <v>32392.904767123291</v>
      </c>
      <c r="U1402" s="1">
        <f>Sueldos[[#This Row],[3 meses de sueldo]]+Sueldos[[#This Row],[20 dias por año]]</f>
        <v>82634.024767123294</v>
      </c>
    </row>
    <row r="1403" spans="1:21" x14ac:dyDescent="0.3">
      <c r="A1403" t="s">
        <v>2093</v>
      </c>
      <c r="B1403" t="s">
        <v>883</v>
      </c>
      <c r="C1403" t="s">
        <v>440</v>
      </c>
      <c r="D1403" s="10">
        <v>41058</v>
      </c>
      <c r="E1403" t="s">
        <v>18</v>
      </c>
      <c r="F1403">
        <v>1</v>
      </c>
      <c r="G1403" s="1">
        <v>9270</v>
      </c>
      <c r="H1403" s="1">
        <v>834.3</v>
      </c>
      <c r="I1403" s="1">
        <v>1297.8000000000002</v>
      </c>
      <c r="J1403" s="1">
        <v>1019.7</v>
      </c>
      <c r="K1403" s="1">
        <v>2595.6000000000004</v>
      </c>
      <c r="L1403" s="1">
        <v>2873.7</v>
      </c>
      <c r="M1403" s="1">
        <f>SUM(Sueldos[[#This Row],[Salario Base]:[Bono General]])</f>
        <v>17891.099999999999</v>
      </c>
      <c r="N1403" s="1">
        <f>SUMPRODUCT(Sueldos[[#This Row],[Salario Base]:[Bono General]]*Porcentajes[])</f>
        <v>710.08199999999999</v>
      </c>
      <c r="O1403" s="1">
        <f>Sueldos[[#This Row],[Aumento Mexicano]]*2</f>
        <v>1420.164</v>
      </c>
      <c r="P1403" s="1">
        <f>IF(Sueldos[[#This Row],[Calificación]]&gt;=4,Sueldos[[#This Row],[Aumento Mexicano]]*2,0)</f>
        <v>0</v>
      </c>
      <c r="Q1403" s="1">
        <f>Sueldos[[#This Row],[Sueldo total]]*3</f>
        <v>53673.299999999996</v>
      </c>
      <c r="R1403" s="9">
        <f>(43102-Sueldos[[#This Row],[Fecha de Contratación]])/365</f>
        <v>5.6</v>
      </c>
      <c r="S1403" s="1">
        <f>Sueldos[[#This Row],[Sueldo total]]/30</f>
        <v>596.37</v>
      </c>
      <c r="T1403" s="1">
        <f>Sueldos[[#This Row],[Salario diario]]*20*Sueldos[[#This Row],[dias del año]]</f>
        <v>66793.439999999988</v>
      </c>
      <c r="U1403" s="1">
        <f>Sueldos[[#This Row],[3 meses de sueldo]]+Sueldos[[#This Row],[20 dias por año]]</f>
        <v>120466.73999999999</v>
      </c>
    </row>
    <row r="1404" spans="1:21" x14ac:dyDescent="0.3">
      <c r="A1404" t="s">
        <v>1167</v>
      </c>
      <c r="B1404" t="s">
        <v>940</v>
      </c>
      <c r="C1404" t="s">
        <v>312</v>
      </c>
      <c r="D1404" s="10">
        <v>42478</v>
      </c>
      <c r="E1404" t="s">
        <v>18</v>
      </c>
      <c r="F1404">
        <v>4</v>
      </c>
      <c r="G1404" s="1">
        <v>9187.2000000000007</v>
      </c>
      <c r="H1404" s="1">
        <v>551.23199999999997</v>
      </c>
      <c r="I1404" s="1">
        <v>1378.0800000000002</v>
      </c>
      <c r="J1404" s="1">
        <v>643.10400000000016</v>
      </c>
      <c r="K1404" s="1">
        <v>2388.6720000000005</v>
      </c>
      <c r="L1404" s="1">
        <v>2572.4160000000006</v>
      </c>
      <c r="M1404" s="1">
        <f>SUM(Sueldos[[#This Row],[Salario Base]:[Bono General]])</f>
        <v>16720.704000000002</v>
      </c>
      <c r="N1404" s="1">
        <f>SUMPRODUCT(Sueldos[[#This Row],[Salario Base]:[Bono General]]*Porcentajes[])</f>
        <v>647.69759999999997</v>
      </c>
      <c r="O1404" s="1">
        <f>Sueldos[[#This Row],[Aumento Mexicano]]*2</f>
        <v>1295.3951999999999</v>
      </c>
      <c r="P1404" s="1">
        <f>IF(Sueldos[[#This Row],[Calificación]]&gt;=4,Sueldos[[#This Row],[Aumento Mexicano]]*2,0)</f>
        <v>1295.3951999999999</v>
      </c>
      <c r="Q1404" s="1">
        <f>Sueldos[[#This Row],[Sueldo total]]*3</f>
        <v>50162.112000000008</v>
      </c>
      <c r="R1404" s="9">
        <f>(43102-Sueldos[[#This Row],[Fecha de Contratación]])/365</f>
        <v>1.7095890410958905</v>
      </c>
      <c r="S1404" s="1">
        <f>Sueldos[[#This Row],[Sueldo total]]/30</f>
        <v>557.35680000000002</v>
      </c>
      <c r="T1404" s="1">
        <f>Sueldos[[#This Row],[Salario diario]]*20*Sueldos[[#This Row],[dias del año]]</f>
        <v>19057.02154520548</v>
      </c>
      <c r="U1404" s="1">
        <f>Sueldos[[#This Row],[3 meses de sueldo]]+Sueldos[[#This Row],[20 dias por año]]</f>
        <v>69219.133545205492</v>
      </c>
    </row>
    <row r="1405" spans="1:21" x14ac:dyDescent="0.3">
      <c r="A1405" t="s">
        <v>2094</v>
      </c>
      <c r="B1405" t="s">
        <v>880</v>
      </c>
      <c r="C1405" t="s">
        <v>48</v>
      </c>
      <c r="D1405" s="10">
        <v>40576</v>
      </c>
      <c r="E1405" t="s">
        <v>15</v>
      </c>
      <c r="F1405">
        <v>4</v>
      </c>
      <c r="G1405" s="1">
        <v>31165.200000000001</v>
      </c>
      <c r="H1405" s="1">
        <v>2493.2159999999999</v>
      </c>
      <c r="I1405" s="1">
        <v>1246.6079999999999</v>
      </c>
      <c r="J1405" s="1">
        <v>1558.2600000000002</v>
      </c>
      <c r="K1405" s="1">
        <v>10596.168000000001</v>
      </c>
      <c r="L1405" s="1">
        <v>7791.3</v>
      </c>
      <c r="M1405" s="1">
        <f>SUM(Sueldos[[#This Row],[Salario Base]:[Bono General]])</f>
        <v>54850.752000000008</v>
      </c>
      <c r="N1405" s="1">
        <f>SUMPRODUCT(Sueldos[[#This Row],[Salario Base]:[Bono General]]*Porcentajes[])</f>
        <v>2075.60232</v>
      </c>
      <c r="O1405" s="1">
        <f>Sueldos[[#This Row],[Aumento Mexicano]]*2</f>
        <v>4151.2046399999999</v>
      </c>
      <c r="P1405" s="1">
        <f>IF(Sueldos[[#This Row],[Calificación]]&gt;=4,Sueldos[[#This Row],[Aumento Mexicano]]*2,0)</f>
        <v>4151.2046399999999</v>
      </c>
      <c r="Q1405" s="1">
        <f>Sueldos[[#This Row],[Sueldo total]]*3</f>
        <v>164552.25600000002</v>
      </c>
      <c r="R1405" s="9">
        <f>(43102-Sueldos[[#This Row],[Fecha de Contratación]])/365</f>
        <v>6.9205479452054792</v>
      </c>
      <c r="S1405" s="1">
        <f>Sueldos[[#This Row],[Sueldo total]]/30</f>
        <v>1828.3584000000003</v>
      </c>
      <c r="T1405" s="1">
        <f>Sueldos[[#This Row],[Salario diario]]*20*Sueldos[[#This Row],[dias del año]]</f>
        <v>253064.8393643836</v>
      </c>
      <c r="U1405" s="1">
        <f>Sueldos[[#This Row],[3 meses de sueldo]]+Sueldos[[#This Row],[20 dias por año]]</f>
        <v>417617.09536438365</v>
      </c>
    </row>
    <row r="1406" spans="1:21" x14ac:dyDescent="0.3">
      <c r="A1406" t="s">
        <v>2095</v>
      </c>
      <c r="B1406" t="s">
        <v>898</v>
      </c>
      <c r="C1406" t="s">
        <v>77</v>
      </c>
      <c r="D1406" s="10">
        <v>42334</v>
      </c>
      <c r="E1406" t="s">
        <v>15</v>
      </c>
      <c r="F1406">
        <v>3</v>
      </c>
      <c r="G1406" s="1">
        <v>26347</v>
      </c>
      <c r="H1406" s="1">
        <v>2107.7600000000002</v>
      </c>
      <c r="I1406" s="1">
        <v>1580.82</v>
      </c>
      <c r="J1406" s="1">
        <v>3161.64</v>
      </c>
      <c r="K1406" s="1">
        <v>7113.6900000000005</v>
      </c>
      <c r="L1406" s="1">
        <v>8957.9800000000014</v>
      </c>
      <c r="M1406" s="1">
        <f>SUM(Sueldos[[#This Row],[Salario Base]:[Bono General]])</f>
        <v>49268.890000000007</v>
      </c>
      <c r="N1406" s="1">
        <f>SUMPRODUCT(Sueldos[[#This Row],[Salario Base]:[Bono General]]*Porcentajes[])</f>
        <v>1978.6597000000002</v>
      </c>
      <c r="O1406" s="1">
        <f>Sueldos[[#This Row],[Aumento Mexicano]]*2</f>
        <v>3957.3194000000003</v>
      </c>
      <c r="P1406" s="1">
        <f>IF(Sueldos[[#This Row],[Calificación]]&gt;=4,Sueldos[[#This Row],[Aumento Mexicano]]*2,0)</f>
        <v>0</v>
      </c>
      <c r="Q1406" s="1">
        <f>Sueldos[[#This Row],[Sueldo total]]*3</f>
        <v>147806.67000000001</v>
      </c>
      <c r="R1406" s="9">
        <f>(43102-Sueldos[[#This Row],[Fecha de Contratación]])/365</f>
        <v>2.1041095890410957</v>
      </c>
      <c r="S1406" s="1">
        <f>Sueldos[[#This Row],[Sueldo total]]/30</f>
        <v>1642.2963333333335</v>
      </c>
      <c r="T1406" s="1">
        <f>Sueldos[[#This Row],[Salario diario]]*20*Sueldos[[#This Row],[dias del año]]</f>
        <v>69111.429260273959</v>
      </c>
      <c r="U1406" s="1">
        <f>Sueldos[[#This Row],[3 meses de sueldo]]+Sueldos[[#This Row],[20 dias por año]]</f>
        <v>216918.09926027397</v>
      </c>
    </row>
    <row r="1407" spans="1:21" x14ac:dyDescent="0.3">
      <c r="A1407" t="s">
        <v>2096</v>
      </c>
      <c r="B1407" t="s">
        <v>898</v>
      </c>
      <c r="C1407" t="s">
        <v>605</v>
      </c>
      <c r="D1407" s="10">
        <v>41096</v>
      </c>
      <c r="E1407" t="s">
        <v>115</v>
      </c>
      <c r="F1407">
        <v>4</v>
      </c>
      <c r="G1407" s="1">
        <v>53788.9</v>
      </c>
      <c r="H1407" s="1">
        <v>3765.2230000000004</v>
      </c>
      <c r="I1407" s="1">
        <v>1613.6669999999999</v>
      </c>
      <c r="J1407" s="1">
        <v>1613.6669999999999</v>
      </c>
      <c r="K1407" s="1">
        <v>18826.114999999998</v>
      </c>
      <c r="L1407" s="1">
        <v>19364.004000000001</v>
      </c>
      <c r="M1407" s="1">
        <f>SUM(Sueldos[[#This Row],[Salario Base]:[Bono General]])</f>
        <v>98971.576000000001</v>
      </c>
      <c r="N1407" s="1">
        <f>SUMPRODUCT(Sueldos[[#This Row],[Salario Base]:[Bono General]]*Porcentajes[])</f>
        <v>3905.0741400000002</v>
      </c>
      <c r="O1407" s="1">
        <f>Sueldos[[#This Row],[Aumento Mexicano]]*2</f>
        <v>7810.1482800000003</v>
      </c>
      <c r="P1407" s="1">
        <f>IF(Sueldos[[#This Row],[Calificación]]&gt;=4,Sueldos[[#This Row],[Aumento Mexicano]]*2,0)</f>
        <v>7810.1482800000003</v>
      </c>
      <c r="Q1407" s="1">
        <f>Sueldos[[#This Row],[Sueldo total]]*3</f>
        <v>296914.728</v>
      </c>
      <c r="R1407" s="9">
        <f>(43102-Sueldos[[#This Row],[Fecha de Contratación]])/365</f>
        <v>5.4958904109589044</v>
      </c>
      <c r="S1407" s="1">
        <f>Sueldos[[#This Row],[Sueldo total]]/30</f>
        <v>3299.0525333333335</v>
      </c>
      <c r="T1407" s="1">
        <f>Sueldos[[#This Row],[Salario diario]]*20*Sueldos[[#This Row],[dias del año]]</f>
        <v>362624.62366392702</v>
      </c>
      <c r="U1407" s="1">
        <f>Sueldos[[#This Row],[3 meses de sueldo]]+Sueldos[[#This Row],[20 dias por año]]</f>
        <v>659539.35166392708</v>
      </c>
    </row>
    <row r="1408" spans="1:21" x14ac:dyDescent="0.3">
      <c r="A1408" t="s">
        <v>2097</v>
      </c>
      <c r="B1408" t="s">
        <v>926</v>
      </c>
      <c r="C1408" t="s">
        <v>100</v>
      </c>
      <c r="D1408" s="10">
        <v>41437</v>
      </c>
      <c r="E1408" t="s">
        <v>27</v>
      </c>
      <c r="F1408">
        <v>3</v>
      </c>
      <c r="G1408" s="1">
        <v>20934</v>
      </c>
      <c r="H1408" s="1">
        <v>1674.72</v>
      </c>
      <c r="I1408" s="1">
        <v>209.34</v>
      </c>
      <c r="J1408" s="1">
        <v>2721.42</v>
      </c>
      <c r="K1408" s="1">
        <v>8373.6</v>
      </c>
      <c r="L1408" s="1">
        <v>7536.24</v>
      </c>
      <c r="M1408" s="1">
        <f>SUM(Sueldos[[#This Row],[Salario Base]:[Bono General]])</f>
        <v>41449.32</v>
      </c>
      <c r="N1408" s="1">
        <f>SUMPRODUCT(Sueldos[[#This Row],[Salario Base]:[Bono General]]*Porcentajes[])</f>
        <v>1651.6926000000001</v>
      </c>
      <c r="O1408" s="1">
        <f>Sueldos[[#This Row],[Aumento Mexicano]]*2</f>
        <v>3303.3852000000002</v>
      </c>
      <c r="P1408" s="1">
        <f>IF(Sueldos[[#This Row],[Calificación]]&gt;=4,Sueldos[[#This Row],[Aumento Mexicano]]*2,0)</f>
        <v>0</v>
      </c>
      <c r="Q1408" s="1">
        <f>Sueldos[[#This Row],[Sueldo total]]*3</f>
        <v>124347.95999999999</v>
      </c>
      <c r="R1408" s="9">
        <f>(43102-Sueldos[[#This Row],[Fecha de Contratación]])/365</f>
        <v>4.5616438356164384</v>
      </c>
      <c r="S1408" s="1">
        <f>Sueldos[[#This Row],[Sueldo total]]/30</f>
        <v>1381.644</v>
      </c>
      <c r="T1408" s="1">
        <f>Sueldos[[#This Row],[Salario diario]]*20*Sueldos[[#This Row],[dias del año]]</f>
        <v>126051.35671232878</v>
      </c>
      <c r="U1408" s="1">
        <f>Sueldos[[#This Row],[3 meses de sueldo]]+Sueldos[[#This Row],[20 dias por año]]</f>
        <v>250399.31671232876</v>
      </c>
    </row>
    <row r="1409" spans="1:21" x14ac:dyDescent="0.3">
      <c r="A1409" t="s">
        <v>2098</v>
      </c>
      <c r="B1409" t="s">
        <v>880</v>
      </c>
      <c r="C1409" t="s">
        <v>32</v>
      </c>
      <c r="D1409" s="10">
        <v>41837</v>
      </c>
      <c r="E1409" t="s">
        <v>15</v>
      </c>
      <c r="F1409">
        <v>5</v>
      </c>
      <c r="G1409" s="1">
        <v>30001.25</v>
      </c>
      <c r="H1409" s="1">
        <v>1500.0625</v>
      </c>
      <c r="I1409" s="1">
        <v>300.01249999999999</v>
      </c>
      <c r="J1409" s="1">
        <v>1200.05</v>
      </c>
      <c r="K1409" s="1">
        <v>7800.3249999999998</v>
      </c>
      <c r="L1409" s="1">
        <v>9000.375</v>
      </c>
      <c r="M1409" s="1">
        <f>SUM(Sueldos[[#This Row],[Salario Base]:[Bono General]])</f>
        <v>49802.074999999997</v>
      </c>
      <c r="N1409" s="1">
        <f>SUMPRODUCT(Sueldos[[#This Row],[Salario Base]:[Bono General]]*Porcentajes[])</f>
        <v>1926.08025</v>
      </c>
      <c r="O1409" s="1">
        <f>Sueldos[[#This Row],[Aumento Mexicano]]*2</f>
        <v>3852.1605</v>
      </c>
      <c r="P1409" s="1">
        <f>IF(Sueldos[[#This Row],[Calificación]]&gt;=4,Sueldos[[#This Row],[Aumento Mexicano]]*2,0)</f>
        <v>3852.1605</v>
      </c>
      <c r="Q1409" s="1">
        <f>Sueldos[[#This Row],[Sueldo total]]*3</f>
        <v>149406.22499999998</v>
      </c>
      <c r="R1409" s="9">
        <f>(43102-Sueldos[[#This Row],[Fecha de Contratación]])/365</f>
        <v>3.4657534246575343</v>
      </c>
      <c r="S1409" s="1">
        <f>Sueldos[[#This Row],[Sueldo total]]/30</f>
        <v>1660.0691666666667</v>
      </c>
      <c r="T1409" s="1">
        <f>Sueldos[[#This Row],[Salario diario]]*20*Sueldos[[#This Row],[dias del año]]</f>
        <v>115067.80799086757</v>
      </c>
      <c r="U1409" s="1">
        <f>Sueldos[[#This Row],[3 meses de sueldo]]+Sueldos[[#This Row],[20 dias por año]]</f>
        <v>264474.03299086756</v>
      </c>
    </row>
    <row r="1410" spans="1:21" x14ac:dyDescent="0.3">
      <c r="A1410" t="s">
        <v>2099</v>
      </c>
      <c r="B1410" t="s">
        <v>1087</v>
      </c>
      <c r="C1410" t="s">
        <v>107</v>
      </c>
      <c r="D1410" s="10">
        <v>41584</v>
      </c>
      <c r="E1410" t="s">
        <v>18</v>
      </c>
      <c r="F1410">
        <v>2</v>
      </c>
      <c r="G1410" s="1">
        <v>13797</v>
      </c>
      <c r="H1410" s="1">
        <v>1241.73</v>
      </c>
      <c r="I1410" s="1">
        <v>827.81999999999994</v>
      </c>
      <c r="J1410" s="1">
        <v>827.81999999999994</v>
      </c>
      <c r="K1410" s="1">
        <v>5380.83</v>
      </c>
      <c r="L1410" s="1">
        <v>4001.1299999999997</v>
      </c>
      <c r="M1410" s="1">
        <f>SUM(Sueldos[[#This Row],[Salario Base]:[Bono General]])</f>
        <v>26076.329999999998</v>
      </c>
      <c r="N1410" s="1">
        <f>SUMPRODUCT(Sueldos[[#This Row],[Salario Base]:[Bono General]]*Porcentajes[])</f>
        <v>1004.4215999999999</v>
      </c>
      <c r="O1410" s="1">
        <f>Sueldos[[#This Row],[Aumento Mexicano]]*2</f>
        <v>2008.8431999999998</v>
      </c>
      <c r="P1410" s="1">
        <f>IF(Sueldos[[#This Row],[Calificación]]&gt;=4,Sueldos[[#This Row],[Aumento Mexicano]]*2,0)</f>
        <v>0</v>
      </c>
      <c r="Q1410" s="1">
        <f>Sueldos[[#This Row],[Sueldo total]]*3</f>
        <v>78228.989999999991</v>
      </c>
      <c r="R1410" s="9">
        <f>(43102-Sueldos[[#This Row],[Fecha de Contratación]])/365</f>
        <v>4.1589041095890407</v>
      </c>
      <c r="S1410" s="1">
        <f>Sueldos[[#This Row],[Sueldo total]]/30</f>
        <v>869.2109999999999</v>
      </c>
      <c r="T1410" s="1">
        <f>Sueldos[[#This Row],[Salario diario]]*20*Sueldos[[#This Row],[dias del año]]</f>
        <v>72299.303999999989</v>
      </c>
      <c r="U1410" s="1">
        <f>Sueldos[[#This Row],[3 meses de sueldo]]+Sueldos[[#This Row],[20 dias por año]]</f>
        <v>150528.29399999999</v>
      </c>
    </row>
    <row r="1411" spans="1:21" x14ac:dyDescent="0.3">
      <c r="A1411" t="s">
        <v>2100</v>
      </c>
      <c r="B1411" t="s">
        <v>880</v>
      </c>
      <c r="C1411" t="s">
        <v>125</v>
      </c>
      <c r="D1411" s="10">
        <v>41001</v>
      </c>
      <c r="E1411" t="s">
        <v>18</v>
      </c>
      <c r="F1411">
        <v>3</v>
      </c>
      <c r="G1411" s="1">
        <v>11619</v>
      </c>
      <c r="H1411" s="1">
        <v>1161.9000000000001</v>
      </c>
      <c r="I1411" s="1">
        <v>232.38</v>
      </c>
      <c r="J1411" s="1">
        <v>1394.28</v>
      </c>
      <c r="K1411" s="1">
        <v>4415.22</v>
      </c>
      <c r="L1411" s="1">
        <v>3834.27</v>
      </c>
      <c r="M1411" s="1">
        <f>SUM(Sueldos[[#This Row],[Salario Base]:[Bono General]])</f>
        <v>22657.05</v>
      </c>
      <c r="N1411" s="1">
        <f>SUMPRODUCT(Sueldos[[#This Row],[Salario Base]:[Bono General]]*Porcentajes[])</f>
        <v>898.14870000000008</v>
      </c>
      <c r="O1411" s="1">
        <f>Sueldos[[#This Row],[Aumento Mexicano]]*2</f>
        <v>1796.2974000000002</v>
      </c>
      <c r="P1411" s="1">
        <f>IF(Sueldos[[#This Row],[Calificación]]&gt;=4,Sueldos[[#This Row],[Aumento Mexicano]]*2,0)</f>
        <v>0</v>
      </c>
      <c r="Q1411" s="1">
        <f>Sueldos[[#This Row],[Sueldo total]]*3</f>
        <v>67971.149999999994</v>
      </c>
      <c r="R1411" s="9">
        <f>(43102-Sueldos[[#This Row],[Fecha de Contratación]])/365</f>
        <v>5.7561643835616438</v>
      </c>
      <c r="S1411" s="1">
        <f>Sueldos[[#This Row],[Sueldo total]]/30</f>
        <v>755.23500000000001</v>
      </c>
      <c r="T1411" s="1">
        <f>Sueldos[[#This Row],[Salario diario]]*20*Sueldos[[#This Row],[dias del año]]</f>
        <v>86945.13616438357</v>
      </c>
      <c r="U1411" s="1">
        <f>Sueldos[[#This Row],[3 meses de sueldo]]+Sueldos[[#This Row],[20 dias por año]]</f>
        <v>154916.28616438358</v>
      </c>
    </row>
    <row r="1412" spans="1:21" x14ac:dyDescent="0.3">
      <c r="A1412" t="s">
        <v>2101</v>
      </c>
      <c r="B1412" t="s">
        <v>895</v>
      </c>
      <c r="C1412" t="s">
        <v>57</v>
      </c>
      <c r="D1412" s="10">
        <v>41548</v>
      </c>
      <c r="E1412" t="s">
        <v>18</v>
      </c>
      <c r="F1412">
        <v>4</v>
      </c>
      <c r="G1412" s="1">
        <v>12100.000000000002</v>
      </c>
      <c r="H1412" s="1">
        <v>1210.0000000000002</v>
      </c>
      <c r="I1412" s="1">
        <v>1452.0000000000002</v>
      </c>
      <c r="J1412" s="1">
        <v>121.00000000000001</v>
      </c>
      <c r="K1412" s="1">
        <v>3388.0000000000009</v>
      </c>
      <c r="L1412" s="1">
        <v>4477.0000000000009</v>
      </c>
      <c r="M1412" s="1">
        <f>SUM(Sueldos[[#This Row],[Salario Base]:[Bono General]])</f>
        <v>22748.000000000004</v>
      </c>
      <c r="N1412" s="1">
        <f>SUMPRODUCT(Sueldos[[#This Row],[Salario Base]:[Bono General]]*Porcentajes[])</f>
        <v>914.76000000000022</v>
      </c>
      <c r="O1412" s="1">
        <f>Sueldos[[#This Row],[Aumento Mexicano]]*2</f>
        <v>1829.5200000000004</v>
      </c>
      <c r="P1412" s="1">
        <f>IF(Sueldos[[#This Row],[Calificación]]&gt;=4,Sueldos[[#This Row],[Aumento Mexicano]]*2,0)</f>
        <v>1829.5200000000004</v>
      </c>
      <c r="Q1412" s="1">
        <f>Sueldos[[#This Row],[Sueldo total]]*3</f>
        <v>68244.000000000015</v>
      </c>
      <c r="R1412" s="9">
        <f>(43102-Sueldos[[#This Row],[Fecha de Contratación]])/365</f>
        <v>4.2575342465753421</v>
      </c>
      <c r="S1412" s="1">
        <f>Sueldos[[#This Row],[Sueldo total]]/30</f>
        <v>758.26666666666677</v>
      </c>
      <c r="T1412" s="1">
        <f>Sueldos[[#This Row],[Salario diario]]*20*Sueldos[[#This Row],[dias del año]]</f>
        <v>64566.926027397261</v>
      </c>
      <c r="U1412" s="1">
        <f>Sueldos[[#This Row],[3 meses de sueldo]]+Sueldos[[#This Row],[20 dias por año]]</f>
        <v>132810.92602739728</v>
      </c>
    </row>
    <row r="1413" spans="1:21" x14ac:dyDescent="0.3">
      <c r="A1413" t="s">
        <v>2102</v>
      </c>
      <c r="B1413" t="s">
        <v>883</v>
      </c>
      <c r="C1413" t="s">
        <v>32</v>
      </c>
      <c r="D1413" s="10">
        <v>41857</v>
      </c>
      <c r="E1413" t="s">
        <v>15</v>
      </c>
      <c r="F1413">
        <v>2</v>
      </c>
      <c r="G1413" s="1">
        <v>28784.7</v>
      </c>
      <c r="H1413" s="1">
        <v>2014.9290000000003</v>
      </c>
      <c r="I1413" s="1">
        <v>575.69400000000007</v>
      </c>
      <c r="J1413" s="1">
        <v>575.69400000000007</v>
      </c>
      <c r="K1413" s="1">
        <v>9498.9510000000009</v>
      </c>
      <c r="L1413" s="1">
        <v>9786.7980000000007</v>
      </c>
      <c r="M1413" s="1">
        <f>SUM(Sueldos[[#This Row],[Salario Base]:[Bono General]])</f>
        <v>51236.766000000003</v>
      </c>
      <c r="N1413" s="1">
        <f>SUMPRODUCT(Sueldos[[#This Row],[Salario Base]:[Bono General]]*Porcentajes[])</f>
        <v>2006.2935900000002</v>
      </c>
      <c r="O1413" s="1">
        <f>Sueldos[[#This Row],[Aumento Mexicano]]*2</f>
        <v>4012.5871800000004</v>
      </c>
      <c r="P1413" s="1">
        <f>IF(Sueldos[[#This Row],[Calificación]]&gt;=4,Sueldos[[#This Row],[Aumento Mexicano]]*2,0)</f>
        <v>0</v>
      </c>
      <c r="Q1413" s="1">
        <f>Sueldos[[#This Row],[Sueldo total]]*3</f>
        <v>153710.29800000001</v>
      </c>
      <c r="R1413" s="9">
        <f>(43102-Sueldos[[#This Row],[Fecha de Contratación]])/365</f>
        <v>3.4109589041095889</v>
      </c>
      <c r="S1413" s="1">
        <f>Sueldos[[#This Row],[Sueldo total]]/30</f>
        <v>1707.8922</v>
      </c>
      <c r="T1413" s="1">
        <f>Sueldos[[#This Row],[Salario diario]]*20*Sueldos[[#This Row],[dias del año]]</f>
        <v>116511.00213698628</v>
      </c>
      <c r="U1413" s="1">
        <f>Sueldos[[#This Row],[3 meses de sueldo]]+Sueldos[[#This Row],[20 dias por año]]</f>
        <v>270221.30013698631</v>
      </c>
    </row>
    <row r="1414" spans="1:21" x14ac:dyDescent="0.3">
      <c r="A1414" t="s">
        <v>2103</v>
      </c>
      <c r="B1414" t="s">
        <v>880</v>
      </c>
      <c r="C1414" t="s">
        <v>127</v>
      </c>
      <c r="D1414" s="10">
        <v>42377</v>
      </c>
      <c r="E1414" t="s">
        <v>27</v>
      </c>
      <c r="F1414">
        <v>3</v>
      </c>
      <c r="G1414" s="1">
        <v>20800</v>
      </c>
      <c r="H1414" s="1">
        <v>2080</v>
      </c>
      <c r="I1414" s="1">
        <v>832</v>
      </c>
      <c r="J1414" s="1">
        <v>832</v>
      </c>
      <c r="K1414" s="1">
        <v>7904</v>
      </c>
      <c r="L1414" s="1">
        <v>6032</v>
      </c>
      <c r="M1414" s="1">
        <f>SUM(Sueldos[[#This Row],[Salario Base]:[Bono General]])</f>
        <v>38480</v>
      </c>
      <c r="N1414" s="1">
        <f>SUMPRODUCT(Sueldos[[#This Row],[Salario Base]:[Bono General]]*Porcentajes[])</f>
        <v>1483.04</v>
      </c>
      <c r="O1414" s="1">
        <f>Sueldos[[#This Row],[Aumento Mexicano]]*2</f>
        <v>2966.08</v>
      </c>
      <c r="P1414" s="1">
        <f>IF(Sueldos[[#This Row],[Calificación]]&gt;=4,Sueldos[[#This Row],[Aumento Mexicano]]*2,0)</f>
        <v>0</v>
      </c>
      <c r="Q1414" s="1">
        <f>Sueldos[[#This Row],[Sueldo total]]*3</f>
        <v>115440</v>
      </c>
      <c r="R1414" s="9">
        <f>(43102-Sueldos[[#This Row],[Fecha de Contratación]])/365</f>
        <v>1.9863013698630136</v>
      </c>
      <c r="S1414" s="1">
        <f>Sueldos[[#This Row],[Sueldo total]]/30</f>
        <v>1282.6666666666667</v>
      </c>
      <c r="T1414" s="1">
        <f>Sueldos[[#This Row],[Salario diario]]*20*Sueldos[[#This Row],[dias del año]]</f>
        <v>50955.251141552515</v>
      </c>
      <c r="U1414" s="1">
        <f>Sueldos[[#This Row],[3 meses de sueldo]]+Sueldos[[#This Row],[20 dias por año]]</f>
        <v>166395.25114155252</v>
      </c>
    </row>
    <row r="1415" spans="1:21" x14ac:dyDescent="0.3">
      <c r="A1415" t="s">
        <v>2104</v>
      </c>
      <c r="B1415" t="s">
        <v>883</v>
      </c>
      <c r="C1415" t="s">
        <v>107</v>
      </c>
      <c r="D1415" s="10">
        <v>42255</v>
      </c>
      <c r="E1415" t="s">
        <v>50</v>
      </c>
      <c r="F1415">
        <v>3</v>
      </c>
      <c r="G1415" s="1">
        <v>32225</v>
      </c>
      <c r="H1415" s="1">
        <v>1611.25</v>
      </c>
      <c r="I1415" s="1">
        <v>4189.25</v>
      </c>
      <c r="J1415" s="1">
        <v>1933.5</v>
      </c>
      <c r="K1415" s="1">
        <v>11278.75</v>
      </c>
      <c r="L1415" s="1">
        <v>9023</v>
      </c>
      <c r="M1415" s="1">
        <f>SUM(Sueldos[[#This Row],[Salario Base]:[Bono General]])</f>
        <v>60260.75</v>
      </c>
      <c r="N1415" s="1">
        <f>SUMPRODUCT(Sueldos[[#This Row],[Salario Base]:[Bono General]]*Porcentajes[])</f>
        <v>2297.6424999999999</v>
      </c>
      <c r="O1415" s="1">
        <f>Sueldos[[#This Row],[Aumento Mexicano]]*2</f>
        <v>4595.2849999999999</v>
      </c>
      <c r="P1415" s="1">
        <f>IF(Sueldos[[#This Row],[Calificación]]&gt;=4,Sueldos[[#This Row],[Aumento Mexicano]]*2,0)</f>
        <v>0</v>
      </c>
      <c r="Q1415" s="1">
        <f>Sueldos[[#This Row],[Sueldo total]]*3</f>
        <v>180782.25</v>
      </c>
      <c r="R1415" s="9">
        <f>(43102-Sueldos[[#This Row],[Fecha de Contratación]])/365</f>
        <v>2.3205479452054796</v>
      </c>
      <c r="S1415" s="1">
        <f>Sueldos[[#This Row],[Sueldo total]]/30</f>
        <v>2008.6916666666666</v>
      </c>
      <c r="T1415" s="1">
        <f>Sueldos[[#This Row],[Salario diario]]*20*Sueldos[[#This Row],[dias del año]]</f>
        <v>93225.306392694052</v>
      </c>
      <c r="U1415" s="1">
        <f>Sueldos[[#This Row],[3 meses de sueldo]]+Sueldos[[#This Row],[20 dias por año]]</f>
        <v>274007.55639269407</v>
      </c>
    </row>
    <row r="1416" spans="1:21" x14ac:dyDescent="0.3">
      <c r="A1416" t="s">
        <v>2105</v>
      </c>
      <c r="B1416" t="s">
        <v>1087</v>
      </c>
      <c r="C1416" t="s">
        <v>449</v>
      </c>
      <c r="D1416" s="10">
        <v>40836</v>
      </c>
      <c r="E1416" t="s">
        <v>27</v>
      </c>
      <c r="F1416">
        <v>2</v>
      </c>
      <c r="G1416" s="1">
        <v>19959.3</v>
      </c>
      <c r="H1416" s="1">
        <v>1995.93</v>
      </c>
      <c r="I1416" s="1">
        <v>2594.7089999999998</v>
      </c>
      <c r="J1416" s="1">
        <v>2594.7089999999998</v>
      </c>
      <c r="K1416" s="1">
        <v>7185.347999999999</v>
      </c>
      <c r="L1416" s="1">
        <v>5588.6040000000003</v>
      </c>
      <c r="M1416" s="1">
        <f>SUM(Sueldos[[#This Row],[Salario Base]:[Bono General]])</f>
        <v>39918.6</v>
      </c>
      <c r="N1416" s="1">
        <f>SUMPRODUCT(Sueldos[[#This Row],[Salario Base]:[Bono General]]*Porcentajes[])</f>
        <v>1558.82133</v>
      </c>
      <c r="O1416" s="1">
        <f>Sueldos[[#This Row],[Aumento Mexicano]]*2</f>
        <v>3117.64266</v>
      </c>
      <c r="P1416" s="1">
        <f>IF(Sueldos[[#This Row],[Calificación]]&gt;=4,Sueldos[[#This Row],[Aumento Mexicano]]*2,0)</f>
        <v>0</v>
      </c>
      <c r="Q1416" s="1">
        <f>Sueldos[[#This Row],[Sueldo total]]*3</f>
        <v>119755.79999999999</v>
      </c>
      <c r="R1416" s="9">
        <f>(43102-Sueldos[[#This Row],[Fecha de Contratación]])/365</f>
        <v>6.2082191780821914</v>
      </c>
      <c r="S1416" s="1">
        <f>Sueldos[[#This Row],[Sueldo total]]/30</f>
        <v>1330.62</v>
      </c>
      <c r="T1416" s="1">
        <f>Sueldos[[#This Row],[Salario diario]]*20*Sueldos[[#This Row],[dias del año]]</f>
        <v>165215.6120547945</v>
      </c>
      <c r="U1416" s="1">
        <f>Sueldos[[#This Row],[3 meses de sueldo]]+Sueldos[[#This Row],[20 dias por año]]</f>
        <v>284971.41205479449</v>
      </c>
    </row>
    <row r="1417" spans="1:21" x14ac:dyDescent="0.3">
      <c r="A1417" t="s">
        <v>2106</v>
      </c>
      <c r="B1417" t="s">
        <v>880</v>
      </c>
      <c r="C1417" t="s">
        <v>140</v>
      </c>
      <c r="D1417" s="10">
        <v>41176</v>
      </c>
      <c r="E1417" t="s">
        <v>18</v>
      </c>
      <c r="F1417">
        <v>4</v>
      </c>
      <c r="G1417" s="1">
        <v>9201.5</v>
      </c>
      <c r="H1417" s="1">
        <v>920.15000000000009</v>
      </c>
      <c r="I1417" s="1">
        <v>736.12</v>
      </c>
      <c r="J1417" s="1">
        <v>736.12</v>
      </c>
      <c r="K1417" s="1">
        <v>2668.4349999999999</v>
      </c>
      <c r="L1417" s="1">
        <v>3404.5549999999998</v>
      </c>
      <c r="M1417" s="1">
        <f>SUM(Sueldos[[#This Row],[Salario Base]:[Bono General]])</f>
        <v>17666.88</v>
      </c>
      <c r="N1417" s="1">
        <f>SUMPRODUCT(Sueldos[[#This Row],[Salario Base]:[Bono General]]*Porcentajes[])</f>
        <v>715.87670000000003</v>
      </c>
      <c r="O1417" s="1">
        <f>Sueldos[[#This Row],[Aumento Mexicano]]*2</f>
        <v>1431.7534000000001</v>
      </c>
      <c r="P1417" s="1">
        <f>IF(Sueldos[[#This Row],[Calificación]]&gt;=4,Sueldos[[#This Row],[Aumento Mexicano]]*2,0)</f>
        <v>1431.7534000000001</v>
      </c>
      <c r="Q1417" s="1">
        <f>Sueldos[[#This Row],[Sueldo total]]*3</f>
        <v>53000.639999999999</v>
      </c>
      <c r="R1417" s="9">
        <f>(43102-Sueldos[[#This Row],[Fecha de Contratación]])/365</f>
        <v>5.2767123287671236</v>
      </c>
      <c r="S1417" s="1">
        <f>Sueldos[[#This Row],[Sueldo total]]/30</f>
        <v>588.89600000000007</v>
      </c>
      <c r="T1417" s="1">
        <f>Sueldos[[#This Row],[Salario diario]]*20*Sueldos[[#This Row],[dias del año]]</f>
        <v>62148.69567123289</v>
      </c>
      <c r="U1417" s="1">
        <f>Sueldos[[#This Row],[3 meses de sueldo]]+Sueldos[[#This Row],[20 dias por año]]</f>
        <v>115149.3356712329</v>
      </c>
    </row>
    <row r="1418" spans="1:21" x14ac:dyDescent="0.3">
      <c r="A1418" t="s">
        <v>2107</v>
      </c>
      <c r="B1418" t="s">
        <v>926</v>
      </c>
      <c r="C1418" t="s">
        <v>125</v>
      </c>
      <c r="D1418" s="10">
        <v>42417</v>
      </c>
      <c r="E1418" t="s">
        <v>115</v>
      </c>
      <c r="F1418">
        <v>3</v>
      </c>
      <c r="G1418" s="1">
        <v>56208</v>
      </c>
      <c r="H1418" s="1">
        <v>5620.8</v>
      </c>
      <c r="I1418" s="1">
        <v>7869.1200000000008</v>
      </c>
      <c r="J1418" s="1">
        <v>562.08000000000004</v>
      </c>
      <c r="K1418" s="1">
        <v>19672.8</v>
      </c>
      <c r="L1418" s="1">
        <v>16862.399999999998</v>
      </c>
      <c r="M1418" s="1">
        <f>SUM(Sueldos[[#This Row],[Salario Base]:[Bono General]])</f>
        <v>106795.2</v>
      </c>
      <c r="N1418" s="1">
        <f>SUMPRODUCT(Sueldos[[#This Row],[Salario Base]:[Bono General]]*Porcentajes[])</f>
        <v>4136.9087999999992</v>
      </c>
      <c r="O1418" s="1">
        <f>Sueldos[[#This Row],[Aumento Mexicano]]*2</f>
        <v>8273.8175999999985</v>
      </c>
      <c r="P1418" s="1">
        <f>IF(Sueldos[[#This Row],[Calificación]]&gt;=4,Sueldos[[#This Row],[Aumento Mexicano]]*2,0)</f>
        <v>0</v>
      </c>
      <c r="Q1418" s="1">
        <f>Sueldos[[#This Row],[Sueldo total]]*3</f>
        <v>320385.59999999998</v>
      </c>
      <c r="R1418" s="9">
        <f>(43102-Sueldos[[#This Row],[Fecha de Contratación]])/365</f>
        <v>1.8767123287671232</v>
      </c>
      <c r="S1418" s="1">
        <f>Sueldos[[#This Row],[Sueldo total]]/30</f>
        <v>3559.8399999999997</v>
      </c>
      <c r="T1418" s="1">
        <f>Sueldos[[#This Row],[Salario diario]]*20*Sueldos[[#This Row],[dias del año]]</f>
        <v>133615.9123287671</v>
      </c>
      <c r="U1418" s="1">
        <f>Sueldos[[#This Row],[3 meses de sueldo]]+Sueldos[[#This Row],[20 dias por año]]</f>
        <v>454001.5123287671</v>
      </c>
    </row>
    <row r="1419" spans="1:21" x14ac:dyDescent="0.3">
      <c r="A1419" t="s">
        <v>2108</v>
      </c>
      <c r="B1419" t="s">
        <v>880</v>
      </c>
      <c r="C1419" t="s">
        <v>221</v>
      </c>
      <c r="D1419" s="10">
        <v>41161</v>
      </c>
      <c r="E1419" t="s">
        <v>18</v>
      </c>
      <c r="F1419">
        <v>3</v>
      </c>
      <c r="G1419" s="1">
        <v>10928</v>
      </c>
      <c r="H1419" s="1">
        <v>983.52</v>
      </c>
      <c r="I1419" s="1">
        <v>1092.8</v>
      </c>
      <c r="J1419" s="1">
        <v>1639.2</v>
      </c>
      <c r="K1419" s="1">
        <v>3715.5200000000004</v>
      </c>
      <c r="L1419" s="1">
        <v>2732</v>
      </c>
      <c r="M1419" s="1">
        <f>SUM(Sueldos[[#This Row],[Salario Base]:[Bono General]])</f>
        <v>21091.040000000001</v>
      </c>
      <c r="N1419" s="1">
        <f>SUMPRODUCT(Sueldos[[#This Row],[Salario Base]:[Bono General]]*Porcentajes[])</f>
        <v>815.22879999999998</v>
      </c>
      <c r="O1419" s="1">
        <f>Sueldos[[#This Row],[Aumento Mexicano]]*2</f>
        <v>1630.4576</v>
      </c>
      <c r="P1419" s="1">
        <f>IF(Sueldos[[#This Row],[Calificación]]&gt;=4,Sueldos[[#This Row],[Aumento Mexicano]]*2,0)</f>
        <v>0</v>
      </c>
      <c r="Q1419" s="1">
        <f>Sueldos[[#This Row],[Sueldo total]]*3</f>
        <v>63273.120000000003</v>
      </c>
      <c r="R1419" s="9">
        <f>(43102-Sueldos[[#This Row],[Fecha de Contratación]])/365</f>
        <v>5.3178082191780822</v>
      </c>
      <c r="S1419" s="1">
        <f>Sueldos[[#This Row],[Sueldo total]]/30</f>
        <v>703.03466666666668</v>
      </c>
      <c r="T1419" s="1">
        <f>Sueldos[[#This Row],[Salario diario]]*20*Sueldos[[#This Row],[dias del año]]</f>
        <v>74772.07057534247</v>
      </c>
      <c r="U1419" s="1">
        <f>Sueldos[[#This Row],[3 meses de sueldo]]+Sueldos[[#This Row],[20 dias por año]]</f>
        <v>138045.19057534248</v>
      </c>
    </row>
    <row r="1420" spans="1:21" x14ac:dyDescent="0.3">
      <c r="A1420" t="s">
        <v>2109</v>
      </c>
      <c r="B1420" t="s">
        <v>883</v>
      </c>
      <c r="C1420" t="s">
        <v>44</v>
      </c>
      <c r="D1420" s="10">
        <v>42521</v>
      </c>
      <c r="E1420" t="s">
        <v>18</v>
      </c>
      <c r="F1420">
        <v>4</v>
      </c>
      <c r="G1420" s="1">
        <v>9650.3000000000011</v>
      </c>
      <c r="H1420" s="1">
        <v>868.52700000000004</v>
      </c>
      <c r="I1420" s="1">
        <v>868.52700000000004</v>
      </c>
      <c r="J1420" s="1">
        <v>96.503000000000014</v>
      </c>
      <c r="K1420" s="1">
        <v>2991.5930000000003</v>
      </c>
      <c r="L1420" s="1">
        <v>2509.0780000000004</v>
      </c>
      <c r="M1420" s="1">
        <f>SUM(Sueldos[[#This Row],[Salario Base]:[Bono General]])</f>
        <v>16984.528000000002</v>
      </c>
      <c r="N1420" s="1">
        <f>SUMPRODUCT(Sueldos[[#This Row],[Salario Base]:[Bono General]]*Porcentajes[])</f>
        <v>646.57010000000014</v>
      </c>
      <c r="O1420" s="1">
        <f>Sueldos[[#This Row],[Aumento Mexicano]]*2</f>
        <v>1293.1402000000003</v>
      </c>
      <c r="P1420" s="1">
        <f>IF(Sueldos[[#This Row],[Calificación]]&gt;=4,Sueldos[[#This Row],[Aumento Mexicano]]*2,0)</f>
        <v>1293.1402000000003</v>
      </c>
      <c r="Q1420" s="1">
        <f>Sueldos[[#This Row],[Sueldo total]]*3</f>
        <v>50953.584000000003</v>
      </c>
      <c r="R1420" s="9">
        <f>(43102-Sueldos[[#This Row],[Fecha de Contratación]])/365</f>
        <v>1.5917808219178082</v>
      </c>
      <c r="S1420" s="1">
        <f>Sueldos[[#This Row],[Sueldo total]]/30</f>
        <v>566.15093333333346</v>
      </c>
      <c r="T1420" s="1">
        <f>Sueldos[[#This Row],[Salario diario]]*20*Sueldos[[#This Row],[dias del año]]</f>
        <v>18023.763959817355</v>
      </c>
      <c r="U1420" s="1">
        <f>Sueldos[[#This Row],[3 meses de sueldo]]+Sueldos[[#This Row],[20 dias por año]]</f>
        <v>68977.347959817358</v>
      </c>
    </row>
    <row r="1421" spans="1:21" x14ac:dyDescent="0.3">
      <c r="A1421" t="s">
        <v>2110</v>
      </c>
      <c r="B1421" t="s">
        <v>1087</v>
      </c>
      <c r="C1421" t="s">
        <v>180</v>
      </c>
      <c r="D1421" s="10">
        <v>42193</v>
      </c>
      <c r="E1421" t="s">
        <v>18</v>
      </c>
      <c r="F1421">
        <v>4</v>
      </c>
      <c r="G1421" s="1">
        <v>14851.1</v>
      </c>
      <c r="H1421" s="1">
        <v>742.55500000000006</v>
      </c>
      <c r="I1421" s="1">
        <v>594.04399999999998</v>
      </c>
      <c r="J1421" s="1">
        <v>297.02199999999999</v>
      </c>
      <c r="K1421" s="1">
        <v>5940.4400000000005</v>
      </c>
      <c r="L1421" s="1">
        <v>5791.9290000000001</v>
      </c>
      <c r="M1421" s="1">
        <f>SUM(Sueldos[[#This Row],[Salario Base]:[Bono General]])</f>
        <v>28217.09</v>
      </c>
      <c r="N1421" s="1">
        <f>SUMPRODUCT(Sueldos[[#This Row],[Salario Base]:[Bono General]]*Porcentajes[])</f>
        <v>1112.3473900000001</v>
      </c>
      <c r="O1421" s="1">
        <f>Sueldos[[#This Row],[Aumento Mexicano]]*2</f>
        <v>2224.6947800000003</v>
      </c>
      <c r="P1421" s="1">
        <f>IF(Sueldos[[#This Row],[Calificación]]&gt;=4,Sueldos[[#This Row],[Aumento Mexicano]]*2,0)</f>
        <v>2224.6947800000003</v>
      </c>
      <c r="Q1421" s="1">
        <f>Sueldos[[#This Row],[Sueldo total]]*3</f>
        <v>84651.27</v>
      </c>
      <c r="R1421" s="9">
        <f>(43102-Sueldos[[#This Row],[Fecha de Contratación]])/365</f>
        <v>2.4904109589041097</v>
      </c>
      <c r="S1421" s="1">
        <f>Sueldos[[#This Row],[Sueldo total]]/30</f>
        <v>940.56966666666665</v>
      </c>
      <c r="T1421" s="1">
        <f>Sueldos[[#This Row],[Salario diario]]*20*Sueldos[[#This Row],[dias del año]]</f>
        <v>46848.100109589046</v>
      </c>
      <c r="U1421" s="1">
        <f>Sueldos[[#This Row],[3 meses de sueldo]]+Sueldos[[#This Row],[20 dias por año]]</f>
        <v>131499.37010958904</v>
      </c>
    </row>
    <row r="1422" spans="1:21" x14ac:dyDescent="0.3">
      <c r="A1422" t="s">
        <v>2111</v>
      </c>
      <c r="B1422" t="s">
        <v>895</v>
      </c>
      <c r="C1422" t="s">
        <v>248</v>
      </c>
      <c r="D1422" s="10">
        <v>41681</v>
      </c>
      <c r="E1422" t="s">
        <v>18</v>
      </c>
      <c r="F1422">
        <v>2</v>
      </c>
      <c r="G1422" s="1">
        <v>10710.9</v>
      </c>
      <c r="H1422" s="1">
        <v>535.54499999999996</v>
      </c>
      <c r="I1422" s="1">
        <v>856.87199999999996</v>
      </c>
      <c r="J1422" s="1">
        <v>428.43599999999998</v>
      </c>
      <c r="K1422" s="1">
        <v>4284.3599999999997</v>
      </c>
      <c r="L1422" s="1">
        <v>4177.2510000000002</v>
      </c>
      <c r="M1422" s="1">
        <f>SUM(Sueldos[[#This Row],[Salario Base]:[Bono General]])</f>
        <v>20993.363999999998</v>
      </c>
      <c r="N1422" s="1">
        <f>SUMPRODUCT(Sueldos[[#This Row],[Salario Base]:[Bono General]]*Porcentajes[])</f>
        <v>830.09474999999998</v>
      </c>
      <c r="O1422" s="1">
        <f>Sueldos[[#This Row],[Aumento Mexicano]]*2</f>
        <v>1660.1895</v>
      </c>
      <c r="P1422" s="1">
        <f>IF(Sueldos[[#This Row],[Calificación]]&gt;=4,Sueldos[[#This Row],[Aumento Mexicano]]*2,0)</f>
        <v>0</v>
      </c>
      <c r="Q1422" s="1">
        <f>Sueldos[[#This Row],[Sueldo total]]*3</f>
        <v>62980.09199999999</v>
      </c>
      <c r="R1422" s="9">
        <f>(43102-Sueldos[[#This Row],[Fecha de Contratación]])/365</f>
        <v>3.893150684931507</v>
      </c>
      <c r="S1422" s="1">
        <f>Sueldos[[#This Row],[Sueldo total]]/30</f>
        <v>699.77879999999993</v>
      </c>
      <c r="T1422" s="1">
        <f>Sueldos[[#This Row],[Salario diario]]*20*Sueldos[[#This Row],[dias del año]]</f>
        <v>54486.886290410956</v>
      </c>
      <c r="U1422" s="1">
        <f>Sueldos[[#This Row],[3 meses de sueldo]]+Sueldos[[#This Row],[20 dias por año]]</f>
        <v>117466.97829041095</v>
      </c>
    </row>
    <row r="1423" spans="1:21" x14ac:dyDescent="0.3">
      <c r="A1423" t="s">
        <v>2112</v>
      </c>
      <c r="B1423" t="s">
        <v>880</v>
      </c>
      <c r="C1423" t="s">
        <v>48</v>
      </c>
      <c r="D1423" s="10">
        <v>40647</v>
      </c>
      <c r="E1423" t="s">
        <v>18</v>
      </c>
      <c r="F1423">
        <v>4</v>
      </c>
      <c r="G1423" s="1">
        <v>12816.1</v>
      </c>
      <c r="H1423" s="1">
        <v>1025.288</v>
      </c>
      <c r="I1423" s="1">
        <v>1153.4490000000001</v>
      </c>
      <c r="J1423" s="1">
        <v>1025.288</v>
      </c>
      <c r="K1423" s="1">
        <v>3204.0250000000001</v>
      </c>
      <c r="L1423" s="1">
        <v>4357.4740000000002</v>
      </c>
      <c r="M1423" s="1">
        <f>SUM(Sueldos[[#This Row],[Salario Base]:[Bono General]])</f>
        <v>23581.624000000003</v>
      </c>
      <c r="N1423" s="1">
        <f>SUMPRODUCT(Sueldos[[#This Row],[Salario Base]:[Bono General]]*Porcentajes[])</f>
        <v>944.54657000000009</v>
      </c>
      <c r="O1423" s="1">
        <f>Sueldos[[#This Row],[Aumento Mexicano]]*2</f>
        <v>1889.0931400000002</v>
      </c>
      <c r="P1423" s="1">
        <f>IF(Sueldos[[#This Row],[Calificación]]&gt;=4,Sueldos[[#This Row],[Aumento Mexicano]]*2,0)</f>
        <v>1889.0931400000002</v>
      </c>
      <c r="Q1423" s="1">
        <f>Sueldos[[#This Row],[Sueldo total]]*3</f>
        <v>70744.872000000003</v>
      </c>
      <c r="R1423" s="9">
        <f>(43102-Sueldos[[#This Row],[Fecha de Contratación]])/365</f>
        <v>6.7260273972602738</v>
      </c>
      <c r="S1423" s="1">
        <f>Sueldos[[#This Row],[Sueldo total]]/30</f>
        <v>786.05413333333343</v>
      </c>
      <c r="T1423" s="1">
        <f>Sueldos[[#This Row],[Salario diario]]*20*Sueldos[[#This Row],[dias del año]]</f>
        <v>105740.43273059362</v>
      </c>
      <c r="U1423" s="1">
        <f>Sueldos[[#This Row],[3 meses de sueldo]]+Sueldos[[#This Row],[20 dias por año]]</f>
        <v>176485.30473059363</v>
      </c>
    </row>
    <row r="1424" spans="1:21" x14ac:dyDescent="0.3">
      <c r="A1424" t="s">
        <v>2113</v>
      </c>
      <c r="B1424" t="s">
        <v>880</v>
      </c>
      <c r="C1424" t="s">
        <v>965</v>
      </c>
      <c r="D1424" s="10">
        <v>42110</v>
      </c>
      <c r="E1424" t="s">
        <v>15</v>
      </c>
      <c r="F1424">
        <v>2</v>
      </c>
      <c r="G1424" s="1">
        <v>22050</v>
      </c>
      <c r="H1424" s="1">
        <v>1984.5</v>
      </c>
      <c r="I1424" s="1">
        <v>661.5</v>
      </c>
      <c r="J1424" s="1">
        <v>661.5</v>
      </c>
      <c r="K1424" s="1">
        <v>5953.5</v>
      </c>
      <c r="L1424" s="1">
        <v>6394.5</v>
      </c>
      <c r="M1424" s="1">
        <f>SUM(Sueldos[[#This Row],[Salario Base]:[Bono General]])</f>
        <v>37705.5</v>
      </c>
      <c r="N1424" s="1">
        <f>SUMPRODUCT(Sueldos[[#This Row],[Salario Base]:[Bono General]]*Porcentajes[])</f>
        <v>1466.325</v>
      </c>
      <c r="O1424" s="1">
        <f>Sueldos[[#This Row],[Aumento Mexicano]]*2</f>
        <v>2932.65</v>
      </c>
      <c r="P1424" s="1">
        <f>IF(Sueldos[[#This Row],[Calificación]]&gt;=4,Sueldos[[#This Row],[Aumento Mexicano]]*2,0)</f>
        <v>0</v>
      </c>
      <c r="Q1424" s="1">
        <f>Sueldos[[#This Row],[Sueldo total]]*3</f>
        <v>113116.5</v>
      </c>
      <c r="R1424" s="9">
        <f>(43102-Sueldos[[#This Row],[Fecha de Contratación]])/365</f>
        <v>2.7178082191780821</v>
      </c>
      <c r="S1424" s="1">
        <f>Sueldos[[#This Row],[Sueldo total]]/30</f>
        <v>1256.8499999999999</v>
      </c>
      <c r="T1424" s="1">
        <f>Sueldos[[#This Row],[Salario diario]]*20*Sueldos[[#This Row],[dias del año]]</f>
        <v>68317.545205479444</v>
      </c>
      <c r="U1424" s="1">
        <f>Sueldos[[#This Row],[3 meses de sueldo]]+Sueldos[[#This Row],[20 dias por año]]</f>
        <v>181434.04520547943</v>
      </c>
    </row>
    <row r="1425" spans="1:21" x14ac:dyDescent="0.3">
      <c r="A1425" t="s">
        <v>2114</v>
      </c>
      <c r="B1425" t="s">
        <v>880</v>
      </c>
      <c r="C1425" t="s">
        <v>17</v>
      </c>
      <c r="D1425" s="10">
        <v>40937</v>
      </c>
      <c r="E1425" t="s">
        <v>18</v>
      </c>
      <c r="F1425">
        <v>3</v>
      </c>
      <c r="G1425" s="1">
        <v>13759</v>
      </c>
      <c r="H1425" s="1">
        <v>1238.31</v>
      </c>
      <c r="I1425" s="1">
        <v>412.77</v>
      </c>
      <c r="J1425" s="1">
        <v>412.77</v>
      </c>
      <c r="K1425" s="1">
        <v>4265.29</v>
      </c>
      <c r="L1425" s="1">
        <v>4540.47</v>
      </c>
      <c r="M1425" s="1">
        <f>SUM(Sueldos[[#This Row],[Salario Base]:[Bono General]])</f>
        <v>24628.61</v>
      </c>
      <c r="N1425" s="1">
        <f>SUMPRODUCT(Sueldos[[#This Row],[Salario Base]:[Bono General]]*Porcentajes[])</f>
        <v>970.00950000000012</v>
      </c>
      <c r="O1425" s="1">
        <f>Sueldos[[#This Row],[Aumento Mexicano]]*2</f>
        <v>1940.0190000000002</v>
      </c>
      <c r="P1425" s="1">
        <f>IF(Sueldos[[#This Row],[Calificación]]&gt;=4,Sueldos[[#This Row],[Aumento Mexicano]]*2,0)</f>
        <v>0</v>
      </c>
      <c r="Q1425" s="1">
        <f>Sueldos[[#This Row],[Sueldo total]]*3</f>
        <v>73885.83</v>
      </c>
      <c r="R1425" s="9">
        <f>(43102-Sueldos[[#This Row],[Fecha de Contratación]])/365</f>
        <v>5.9315068493150687</v>
      </c>
      <c r="S1425" s="1">
        <f>Sueldos[[#This Row],[Sueldo total]]/30</f>
        <v>820.95366666666666</v>
      </c>
      <c r="T1425" s="1">
        <f>Sueldos[[#This Row],[Salario diario]]*20*Sueldos[[#This Row],[dias del año]]</f>
        <v>97389.845936073063</v>
      </c>
      <c r="U1425" s="1">
        <f>Sueldos[[#This Row],[3 meses de sueldo]]+Sueldos[[#This Row],[20 dias por año]]</f>
        <v>171275.67593607306</v>
      </c>
    </row>
    <row r="1426" spans="1:21" x14ac:dyDescent="0.3">
      <c r="A1426" t="s">
        <v>2115</v>
      </c>
      <c r="B1426" t="s">
        <v>898</v>
      </c>
      <c r="C1426" t="s">
        <v>57</v>
      </c>
      <c r="D1426" s="10">
        <v>41955</v>
      </c>
      <c r="E1426" t="s">
        <v>18</v>
      </c>
      <c r="F1426">
        <v>1</v>
      </c>
      <c r="G1426" s="1">
        <v>9014.25</v>
      </c>
      <c r="H1426" s="1">
        <v>450.71250000000003</v>
      </c>
      <c r="I1426" s="1">
        <v>1352.1375</v>
      </c>
      <c r="J1426" s="1">
        <v>811.28249999999991</v>
      </c>
      <c r="K1426" s="1">
        <v>3425.415</v>
      </c>
      <c r="L1426" s="1">
        <v>2614.1324999999997</v>
      </c>
      <c r="M1426" s="1">
        <f>SUM(Sueldos[[#This Row],[Salario Base]:[Bono General]])</f>
        <v>17667.93</v>
      </c>
      <c r="N1426" s="1">
        <f>SUMPRODUCT(Sueldos[[#This Row],[Salario Base]:[Bono General]]*Porcentajes[])</f>
        <v>677.87160000000006</v>
      </c>
      <c r="O1426" s="1">
        <f>Sueldos[[#This Row],[Aumento Mexicano]]*2</f>
        <v>1355.7432000000001</v>
      </c>
      <c r="P1426" s="1">
        <f>IF(Sueldos[[#This Row],[Calificación]]&gt;=4,Sueldos[[#This Row],[Aumento Mexicano]]*2,0)</f>
        <v>0</v>
      </c>
      <c r="Q1426" s="1">
        <f>Sueldos[[#This Row],[Sueldo total]]*3</f>
        <v>53003.79</v>
      </c>
      <c r="R1426" s="9">
        <f>(43102-Sueldos[[#This Row],[Fecha de Contratación]])/365</f>
        <v>3.1424657534246574</v>
      </c>
      <c r="S1426" s="1">
        <f>Sueldos[[#This Row],[Sueldo total]]/30</f>
        <v>588.93100000000004</v>
      </c>
      <c r="T1426" s="1">
        <f>Sueldos[[#This Row],[Salario diario]]*20*Sueldos[[#This Row],[dias del año]]</f>
        <v>37013.909972602742</v>
      </c>
      <c r="U1426" s="1">
        <f>Sueldos[[#This Row],[3 meses de sueldo]]+Sueldos[[#This Row],[20 dias por año]]</f>
        <v>90017.699972602742</v>
      </c>
    </row>
    <row r="1427" spans="1:21" x14ac:dyDescent="0.3">
      <c r="A1427" t="s">
        <v>2116</v>
      </c>
      <c r="B1427" t="s">
        <v>1087</v>
      </c>
      <c r="C1427" t="s">
        <v>48</v>
      </c>
      <c r="D1427" s="10">
        <v>42698</v>
      </c>
      <c r="E1427" t="s">
        <v>18</v>
      </c>
      <c r="F1427">
        <v>2</v>
      </c>
      <c r="G1427" s="1">
        <v>13289.4</v>
      </c>
      <c r="H1427" s="1">
        <v>664.47</v>
      </c>
      <c r="I1427" s="1">
        <v>265.78800000000001</v>
      </c>
      <c r="J1427" s="1">
        <v>1063.152</v>
      </c>
      <c r="K1427" s="1">
        <v>5315.76</v>
      </c>
      <c r="L1427" s="1">
        <v>4252.6080000000002</v>
      </c>
      <c r="M1427" s="1">
        <f>SUM(Sueldos[[#This Row],[Salario Base]:[Bono General]])</f>
        <v>24851.178</v>
      </c>
      <c r="N1427" s="1">
        <f>SUMPRODUCT(Sueldos[[#This Row],[Salario Base]:[Bono General]]*Porcentajes[])</f>
        <v>959.49468000000002</v>
      </c>
      <c r="O1427" s="1">
        <f>Sueldos[[#This Row],[Aumento Mexicano]]*2</f>
        <v>1918.98936</v>
      </c>
      <c r="P1427" s="1">
        <f>IF(Sueldos[[#This Row],[Calificación]]&gt;=4,Sueldos[[#This Row],[Aumento Mexicano]]*2,0)</f>
        <v>0</v>
      </c>
      <c r="Q1427" s="1">
        <f>Sueldos[[#This Row],[Sueldo total]]*3</f>
        <v>74553.534</v>
      </c>
      <c r="R1427" s="9">
        <f>(43102-Sueldos[[#This Row],[Fecha de Contratación]])/365</f>
        <v>1.106849315068493</v>
      </c>
      <c r="S1427" s="1">
        <f>Sueldos[[#This Row],[Sueldo total]]/30</f>
        <v>828.37260000000003</v>
      </c>
      <c r="T1427" s="1">
        <f>Sueldos[[#This Row],[Salario diario]]*20*Sueldos[[#This Row],[dias del año]]</f>
        <v>18337.672898630135</v>
      </c>
      <c r="U1427" s="1">
        <f>Sueldos[[#This Row],[3 meses de sueldo]]+Sueldos[[#This Row],[20 dias por año]]</f>
        <v>92891.206898630131</v>
      </c>
    </row>
    <row r="1428" spans="1:21" x14ac:dyDescent="0.3">
      <c r="A1428" t="s">
        <v>431</v>
      </c>
      <c r="B1428" t="s">
        <v>880</v>
      </c>
      <c r="C1428" t="s">
        <v>209</v>
      </c>
      <c r="D1428" s="10">
        <v>42202</v>
      </c>
      <c r="E1428" t="s">
        <v>18</v>
      </c>
      <c r="F1428">
        <v>2</v>
      </c>
      <c r="G1428" s="1">
        <v>9266.4</v>
      </c>
      <c r="H1428" s="1">
        <v>648.64800000000002</v>
      </c>
      <c r="I1428" s="1">
        <v>833.97599999999989</v>
      </c>
      <c r="J1428" s="1">
        <v>1389.9599999999998</v>
      </c>
      <c r="K1428" s="1">
        <v>2501.9279999999999</v>
      </c>
      <c r="L1428" s="1">
        <v>3057.9119999999998</v>
      </c>
      <c r="M1428" s="1">
        <f>SUM(Sueldos[[#This Row],[Salario Base]:[Bono General]])</f>
        <v>17698.823999999997</v>
      </c>
      <c r="N1428" s="1">
        <f>SUMPRODUCT(Sueldos[[#This Row],[Salario Base]:[Bono General]]*Porcentajes[])</f>
        <v>708.87959999999998</v>
      </c>
      <c r="O1428" s="1">
        <f>Sueldos[[#This Row],[Aumento Mexicano]]*2</f>
        <v>1417.7592</v>
      </c>
      <c r="P1428" s="1">
        <f>IF(Sueldos[[#This Row],[Calificación]]&gt;=4,Sueldos[[#This Row],[Aumento Mexicano]]*2,0)</f>
        <v>0</v>
      </c>
      <c r="Q1428" s="1">
        <f>Sueldos[[#This Row],[Sueldo total]]*3</f>
        <v>53096.471999999994</v>
      </c>
      <c r="R1428" s="9">
        <f>(43102-Sueldos[[#This Row],[Fecha de Contratación]])/365</f>
        <v>2.4657534246575343</v>
      </c>
      <c r="S1428" s="1">
        <f>Sueldos[[#This Row],[Sueldo total]]/30</f>
        <v>589.96079999999995</v>
      </c>
      <c r="T1428" s="1">
        <f>Sueldos[[#This Row],[Salario diario]]*20*Sueldos[[#This Row],[dias del año]]</f>
        <v>29093.957260273972</v>
      </c>
      <c r="U1428" s="1">
        <f>Sueldos[[#This Row],[3 meses de sueldo]]+Sueldos[[#This Row],[20 dias por año]]</f>
        <v>82190.429260273959</v>
      </c>
    </row>
    <row r="1429" spans="1:21" x14ac:dyDescent="0.3">
      <c r="A1429" t="s">
        <v>2117</v>
      </c>
      <c r="B1429" t="s">
        <v>883</v>
      </c>
      <c r="C1429" t="s">
        <v>482</v>
      </c>
      <c r="D1429" s="10">
        <v>41164</v>
      </c>
      <c r="E1429" t="s">
        <v>15</v>
      </c>
      <c r="F1429">
        <v>4</v>
      </c>
      <c r="G1429" s="1">
        <v>29824.300000000003</v>
      </c>
      <c r="H1429" s="1">
        <v>2982.4300000000003</v>
      </c>
      <c r="I1429" s="1">
        <v>2385.9440000000004</v>
      </c>
      <c r="J1429" s="1">
        <v>3877.1590000000006</v>
      </c>
      <c r="K1429" s="1">
        <v>8350.8040000000019</v>
      </c>
      <c r="L1429" s="1">
        <v>9245.5330000000013</v>
      </c>
      <c r="M1429" s="1">
        <f>SUM(Sueldos[[#This Row],[Salario Base]:[Bono General]])</f>
        <v>56666.170000000013</v>
      </c>
      <c r="N1429" s="1">
        <f>SUMPRODUCT(Sueldos[[#This Row],[Salario Base]:[Bono General]]*Porcentajes[])</f>
        <v>2260.6819400000004</v>
      </c>
      <c r="O1429" s="1">
        <f>Sueldos[[#This Row],[Aumento Mexicano]]*2</f>
        <v>4521.3638800000008</v>
      </c>
      <c r="P1429" s="1">
        <f>IF(Sueldos[[#This Row],[Calificación]]&gt;=4,Sueldos[[#This Row],[Aumento Mexicano]]*2,0)</f>
        <v>4521.3638800000008</v>
      </c>
      <c r="Q1429" s="1">
        <f>Sueldos[[#This Row],[Sueldo total]]*3</f>
        <v>169998.51000000004</v>
      </c>
      <c r="R1429" s="9">
        <f>(43102-Sueldos[[#This Row],[Fecha de Contratación]])/365</f>
        <v>5.3095890410958901</v>
      </c>
      <c r="S1429" s="1">
        <f>Sueldos[[#This Row],[Sueldo total]]/30</f>
        <v>1888.8723333333337</v>
      </c>
      <c r="T1429" s="1">
        <f>Sueldos[[#This Row],[Salario diario]]*20*Sueldos[[#This Row],[dias del año]]</f>
        <v>200582.71682191783</v>
      </c>
      <c r="U1429" s="1">
        <f>Sueldos[[#This Row],[3 meses de sueldo]]+Sueldos[[#This Row],[20 dias por año]]</f>
        <v>370581.22682191787</v>
      </c>
    </row>
    <row r="1430" spans="1:21" x14ac:dyDescent="0.3">
      <c r="A1430" t="s">
        <v>2067</v>
      </c>
      <c r="B1430" t="s">
        <v>898</v>
      </c>
      <c r="C1430" t="s">
        <v>114</v>
      </c>
      <c r="D1430" s="10">
        <v>42734</v>
      </c>
      <c r="E1430" t="s">
        <v>15</v>
      </c>
      <c r="F1430">
        <v>4</v>
      </c>
      <c r="G1430" s="1">
        <v>27298.7</v>
      </c>
      <c r="H1430" s="1">
        <v>1910.9090000000003</v>
      </c>
      <c r="I1430" s="1">
        <v>1091.9480000000001</v>
      </c>
      <c r="J1430" s="1">
        <v>2729.8700000000003</v>
      </c>
      <c r="K1430" s="1">
        <v>7370.6490000000003</v>
      </c>
      <c r="L1430" s="1">
        <v>9008.5709999999999</v>
      </c>
      <c r="M1430" s="1">
        <f>SUM(Sueldos[[#This Row],[Salario Base]:[Bono General]])</f>
        <v>49410.646999999997</v>
      </c>
      <c r="N1430" s="1">
        <f>SUMPRODUCT(Sueldos[[#This Row],[Salario Base]:[Bono General]]*Porcentajes[])</f>
        <v>1965.5064000000002</v>
      </c>
      <c r="O1430" s="1">
        <f>Sueldos[[#This Row],[Aumento Mexicano]]*2</f>
        <v>3931.0128000000004</v>
      </c>
      <c r="P1430" s="1">
        <f>IF(Sueldos[[#This Row],[Calificación]]&gt;=4,Sueldos[[#This Row],[Aumento Mexicano]]*2,0)</f>
        <v>3931.0128000000004</v>
      </c>
      <c r="Q1430" s="1">
        <f>Sueldos[[#This Row],[Sueldo total]]*3</f>
        <v>148231.94099999999</v>
      </c>
      <c r="R1430" s="9">
        <f>(43102-Sueldos[[#This Row],[Fecha de Contratación]])/365</f>
        <v>1.0082191780821919</v>
      </c>
      <c r="S1430" s="1">
        <f>Sueldos[[#This Row],[Sueldo total]]/30</f>
        <v>1647.0215666666666</v>
      </c>
      <c r="T1430" s="1">
        <f>Sueldos[[#This Row],[Salario diario]]*20*Sueldos[[#This Row],[dias del año]]</f>
        <v>33211.174604566215</v>
      </c>
      <c r="U1430" s="1">
        <f>Sueldos[[#This Row],[3 meses de sueldo]]+Sueldos[[#This Row],[20 dias por año]]</f>
        <v>181443.11560456621</v>
      </c>
    </row>
    <row r="1431" spans="1:21" x14ac:dyDescent="0.3">
      <c r="A1431" t="s">
        <v>2118</v>
      </c>
      <c r="B1431" t="s">
        <v>898</v>
      </c>
      <c r="C1431" t="s">
        <v>86</v>
      </c>
      <c r="D1431" s="10">
        <v>41087</v>
      </c>
      <c r="E1431" t="s">
        <v>18</v>
      </c>
      <c r="F1431">
        <v>3</v>
      </c>
      <c r="G1431" s="1">
        <v>8992</v>
      </c>
      <c r="H1431" s="1">
        <v>809.28</v>
      </c>
      <c r="I1431" s="1">
        <v>899.2</v>
      </c>
      <c r="J1431" s="1">
        <v>629.44000000000005</v>
      </c>
      <c r="K1431" s="1">
        <v>2517.7600000000002</v>
      </c>
      <c r="L1431" s="1">
        <v>3506.88</v>
      </c>
      <c r="M1431" s="1">
        <f>SUM(Sueldos[[#This Row],[Salario Base]:[Bono General]])</f>
        <v>17354.560000000001</v>
      </c>
      <c r="N1431" s="1">
        <f>SUMPRODUCT(Sueldos[[#This Row],[Salario Base]:[Bono General]]*Porcentajes[])</f>
        <v>706.77120000000002</v>
      </c>
      <c r="O1431" s="1">
        <f>Sueldos[[#This Row],[Aumento Mexicano]]*2</f>
        <v>1413.5424</v>
      </c>
      <c r="P1431" s="1">
        <f>IF(Sueldos[[#This Row],[Calificación]]&gt;=4,Sueldos[[#This Row],[Aumento Mexicano]]*2,0)</f>
        <v>0</v>
      </c>
      <c r="Q1431" s="1">
        <f>Sueldos[[#This Row],[Sueldo total]]*3</f>
        <v>52063.680000000008</v>
      </c>
      <c r="R1431" s="9">
        <f>(43102-Sueldos[[#This Row],[Fecha de Contratación]])/365</f>
        <v>5.5205479452054798</v>
      </c>
      <c r="S1431" s="1">
        <f>Sueldos[[#This Row],[Sueldo total]]/30</f>
        <v>578.48533333333341</v>
      </c>
      <c r="T1431" s="1">
        <f>Sueldos[[#This Row],[Salario diario]]*20*Sueldos[[#This Row],[dias del año]]</f>
        <v>63871.120365296818</v>
      </c>
      <c r="U1431" s="1">
        <f>Sueldos[[#This Row],[3 meses de sueldo]]+Sueldos[[#This Row],[20 dias por año]]</f>
        <v>115934.80036529683</v>
      </c>
    </row>
    <row r="1432" spans="1:21" x14ac:dyDescent="0.3">
      <c r="A1432" t="s">
        <v>2119</v>
      </c>
      <c r="B1432" t="s">
        <v>898</v>
      </c>
      <c r="C1432" t="s">
        <v>353</v>
      </c>
      <c r="D1432" s="10">
        <v>42588</v>
      </c>
      <c r="E1432" t="s">
        <v>27</v>
      </c>
      <c r="F1432">
        <v>3</v>
      </c>
      <c r="G1432" s="1">
        <v>22902</v>
      </c>
      <c r="H1432" s="1">
        <v>1832.16</v>
      </c>
      <c r="I1432" s="1">
        <v>3206.28</v>
      </c>
      <c r="J1432" s="1">
        <v>1832.16</v>
      </c>
      <c r="K1432" s="1">
        <v>8473.74</v>
      </c>
      <c r="L1432" s="1">
        <v>7786.68</v>
      </c>
      <c r="M1432" s="1">
        <f>SUM(Sueldos[[#This Row],[Salario Base]:[Bono General]])</f>
        <v>46033.02</v>
      </c>
      <c r="N1432" s="1">
        <f>SUMPRODUCT(Sueldos[[#This Row],[Salario Base]:[Bono General]]*Porcentajes[])</f>
        <v>1816.1286</v>
      </c>
      <c r="O1432" s="1">
        <f>Sueldos[[#This Row],[Aumento Mexicano]]*2</f>
        <v>3632.2572</v>
      </c>
      <c r="P1432" s="1">
        <f>IF(Sueldos[[#This Row],[Calificación]]&gt;=4,Sueldos[[#This Row],[Aumento Mexicano]]*2,0)</f>
        <v>0</v>
      </c>
      <c r="Q1432" s="1">
        <f>Sueldos[[#This Row],[Sueldo total]]*3</f>
        <v>138099.06</v>
      </c>
      <c r="R1432" s="9">
        <f>(43102-Sueldos[[#This Row],[Fecha de Contratación]])/365</f>
        <v>1.4082191780821918</v>
      </c>
      <c r="S1432" s="1">
        <f>Sueldos[[#This Row],[Sueldo total]]/30</f>
        <v>1534.434</v>
      </c>
      <c r="T1432" s="1">
        <f>Sueldos[[#This Row],[Salario diario]]*20*Sueldos[[#This Row],[dias del año]]</f>
        <v>43216.387726027395</v>
      </c>
      <c r="U1432" s="1">
        <f>Sueldos[[#This Row],[3 meses de sueldo]]+Sueldos[[#This Row],[20 dias por año]]</f>
        <v>181315.4477260274</v>
      </c>
    </row>
    <row r="1433" spans="1:21" x14ac:dyDescent="0.3">
      <c r="A1433" t="s">
        <v>2120</v>
      </c>
      <c r="B1433" t="s">
        <v>880</v>
      </c>
      <c r="C1433" t="s">
        <v>98</v>
      </c>
      <c r="D1433" s="10">
        <v>42622</v>
      </c>
      <c r="E1433" t="s">
        <v>15</v>
      </c>
      <c r="F1433">
        <v>3</v>
      </c>
      <c r="G1433" s="1">
        <v>24811</v>
      </c>
      <c r="H1433" s="1">
        <v>1984.88</v>
      </c>
      <c r="I1433" s="1">
        <v>2977.3199999999997</v>
      </c>
      <c r="J1433" s="1">
        <v>1984.88</v>
      </c>
      <c r="K1433" s="1">
        <v>8187.63</v>
      </c>
      <c r="L1433" s="1">
        <v>9428.18</v>
      </c>
      <c r="M1433" s="1">
        <f>SUM(Sueldos[[#This Row],[Salario Base]:[Bono General]])</f>
        <v>49373.89</v>
      </c>
      <c r="N1433" s="1">
        <f>SUMPRODUCT(Sueldos[[#This Row],[Salario Base]:[Bono General]]*Porcentajes[])</f>
        <v>1987.3610999999999</v>
      </c>
      <c r="O1433" s="1">
        <f>Sueldos[[#This Row],[Aumento Mexicano]]*2</f>
        <v>3974.7221999999997</v>
      </c>
      <c r="P1433" s="1">
        <f>IF(Sueldos[[#This Row],[Calificación]]&gt;=4,Sueldos[[#This Row],[Aumento Mexicano]]*2,0)</f>
        <v>0</v>
      </c>
      <c r="Q1433" s="1">
        <f>Sueldos[[#This Row],[Sueldo total]]*3</f>
        <v>148121.66999999998</v>
      </c>
      <c r="R1433" s="9">
        <f>(43102-Sueldos[[#This Row],[Fecha de Contratación]])/365</f>
        <v>1.3150684931506849</v>
      </c>
      <c r="S1433" s="1">
        <f>Sueldos[[#This Row],[Sueldo total]]/30</f>
        <v>1645.7963333333332</v>
      </c>
      <c r="T1433" s="1">
        <f>Sueldos[[#This Row],[Salario diario]]*20*Sueldos[[#This Row],[dias del año]]</f>
        <v>43286.698082191775</v>
      </c>
      <c r="U1433" s="1">
        <f>Sueldos[[#This Row],[3 meses de sueldo]]+Sueldos[[#This Row],[20 dias por año]]</f>
        <v>191408.36808219177</v>
      </c>
    </row>
    <row r="1434" spans="1:21" x14ac:dyDescent="0.3">
      <c r="A1434" t="s">
        <v>1749</v>
      </c>
      <c r="B1434" t="s">
        <v>880</v>
      </c>
      <c r="C1434" t="s">
        <v>142</v>
      </c>
      <c r="D1434" s="10">
        <v>42303</v>
      </c>
      <c r="E1434" t="s">
        <v>27</v>
      </c>
      <c r="F1434">
        <v>2</v>
      </c>
      <c r="G1434" s="1">
        <v>13889.7</v>
      </c>
      <c r="H1434" s="1">
        <v>694.48500000000013</v>
      </c>
      <c r="I1434" s="1">
        <v>277.79400000000004</v>
      </c>
      <c r="J1434" s="1">
        <v>694.48500000000013</v>
      </c>
      <c r="K1434" s="1">
        <v>3889.1160000000004</v>
      </c>
      <c r="L1434" s="1">
        <v>4583.6010000000006</v>
      </c>
      <c r="M1434" s="1">
        <f>SUM(Sueldos[[#This Row],[Salario Base]:[Bono General]])</f>
        <v>24029.181000000004</v>
      </c>
      <c r="N1434" s="1">
        <f>SUMPRODUCT(Sueldos[[#This Row],[Salario Base]:[Bono General]]*Porcentajes[])</f>
        <v>941.72166000000016</v>
      </c>
      <c r="O1434" s="1">
        <f>Sueldos[[#This Row],[Aumento Mexicano]]*2</f>
        <v>1883.4433200000003</v>
      </c>
      <c r="P1434" s="1">
        <f>IF(Sueldos[[#This Row],[Calificación]]&gt;=4,Sueldos[[#This Row],[Aumento Mexicano]]*2,0)</f>
        <v>0</v>
      </c>
      <c r="Q1434" s="1">
        <f>Sueldos[[#This Row],[Sueldo total]]*3</f>
        <v>72087.543000000005</v>
      </c>
      <c r="R1434" s="9">
        <f>(43102-Sueldos[[#This Row],[Fecha de Contratación]])/365</f>
        <v>2.1890410958904107</v>
      </c>
      <c r="S1434" s="1">
        <f>Sueldos[[#This Row],[Sueldo total]]/30</f>
        <v>800.97270000000015</v>
      </c>
      <c r="T1434" s="1">
        <f>Sueldos[[#This Row],[Salario diario]]*20*Sueldos[[#This Row],[dias del año]]</f>
        <v>35067.24313972603</v>
      </c>
      <c r="U1434" s="1">
        <f>Sueldos[[#This Row],[3 meses de sueldo]]+Sueldos[[#This Row],[20 dias por año]]</f>
        <v>107154.78613972603</v>
      </c>
    </row>
    <row r="1435" spans="1:21" x14ac:dyDescent="0.3">
      <c r="A1435" t="s">
        <v>579</v>
      </c>
      <c r="B1435" t="s">
        <v>898</v>
      </c>
      <c r="C1435" t="s">
        <v>110</v>
      </c>
      <c r="D1435" s="10">
        <v>42137</v>
      </c>
      <c r="E1435" t="s">
        <v>18</v>
      </c>
      <c r="F1435">
        <v>3</v>
      </c>
      <c r="G1435" s="1">
        <v>13368</v>
      </c>
      <c r="H1435" s="1">
        <v>935.7600000000001</v>
      </c>
      <c r="I1435" s="1">
        <v>802.07999999999993</v>
      </c>
      <c r="J1435" s="1">
        <v>1871.5200000000002</v>
      </c>
      <c r="K1435" s="1">
        <v>3609.36</v>
      </c>
      <c r="L1435" s="1">
        <v>5213.5200000000004</v>
      </c>
      <c r="M1435" s="1">
        <f>SUM(Sueldos[[#This Row],[Salario Base]:[Bono General]])</f>
        <v>25800.240000000002</v>
      </c>
      <c r="N1435" s="1">
        <f>SUMPRODUCT(Sueldos[[#This Row],[Salario Base]:[Bono General]]*Porcentajes[])</f>
        <v>1056.0720000000001</v>
      </c>
      <c r="O1435" s="1">
        <f>Sueldos[[#This Row],[Aumento Mexicano]]*2</f>
        <v>2112.1440000000002</v>
      </c>
      <c r="P1435" s="1">
        <f>IF(Sueldos[[#This Row],[Calificación]]&gt;=4,Sueldos[[#This Row],[Aumento Mexicano]]*2,0)</f>
        <v>0</v>
      </c>
      <c r="Q1435" s="1">
        <f>Sueldos[[#This Row],[Sueldo total]]*3</f>
        <v>77400.72</v>
      </c>
      <c r="R1435" s="9">
        <f>(43102-Sueldos[[#This Row],[Fecha de Contratación]])/365</f>
        <v>2.6438356164383561</v>
      </c>
      <c r="S1435" s="1">
        <f>Sueldos[[#This Row],[Sueldo total]]/30</f>
        <v>860.00800000000004</v>
      </c>
      <c r="T1435" s="1">
        <f>Sueldos[[#This Row],[Salario diario]]*20*Sueldos[[#This Row],[dias del año]]</f>
        <v>45474.395616438356</v>
      </c>
      <c r="U1435" s="1">
        <f>Sueldos[[#This Row],[3 meses de sueldo]]+Sueldos[[#This Row],[20 dias por año]]</f>
        <v>122875.11561643836</v>
      </c>
    </row>
    <row r="1436" spans="1:21" x14ac:dyDescent="0.3">
      <c r="A1436" t="s">
        <v>2121</v>
      </c>
      <c r="B1436" t="s">
        <v>898</v>
      </c>
      <c r="C1436" t="s">
        <v>353</v>
      </c>
      <c r="D1436" s="10">
        <v>42360</v>
      </c>
      <c r="E1436" t="s">
        <v>15</v>
      </c>
      <c r="F1436">
        <v>5</v>
      </c>
      <c r="G1436" s="1">
        <v>37341.25</v>
      </c>
      <c r="H1436" s="1">
        <v>3360.7125000000001</v>
      </c>
      <c r="I1436" s="1">
        <v>1867.0625</v>
      </c>
      <c r="J1436" s="1">
        <v>4854.3625000000002</v>
      </c>
      <c r="K1436" s="1">
        <v>14563.0875</v>
      </c>
      <c r="L1436" s="1">
        <v>13442.85</v>
      </c>
      <c r="M1436" s="1">
        <f>SUM(Sueldos[[#This Row],[Salario Base]:[Bono General]])</f>
        <v>75429.325000000012</v>
      </c>
      <c r="N1436" s="1">
        <f>SUMPRODUCT(Sueldos[[#This Row],[Salario Base]:[Bono General]]*Porcentajes[])</f>
        <v>3017.1729999999998</v>
      </c>
      <c r="O1436" s="1">
        <f>Sueldos[[#This Row],[Aumento Mexicano]]*2</f>
        <v>6034.3459999999995</v>
      </c>
      <c r="P1436" s="1">
        <f>IF(Sueldos[[#This Row],[Calificación]]&gt;=4,Sueldos[[#This Row],[Aumento Mexicano]]*2,0)</f>
        <v>6034.3459999999995</v>
      </c>
      <c r="Q1436" s="1">
        <f>Sueldos[[#This Row],[Sueldo total]]*3</f>
        <v>226287.97500000003</v>
      </c>
      <c r="R1436" s="9">
        <f>(43102-Sueldos[[#This Row],[Fecha de Contratación]])/365</f>
        <v>2.032876712328767</v>
      </c>
      <c r="S1436" s="1">
        <f>Sueldos[[#This Row],[Sueldo total]]/30</f>
        <v>2514.3108333333339</v>
      </c>
      <c r="T1436" s="1">
        <f>Sueldos[[#This Row],[Salario diario]]*20*Sueldos[[#This Row],[dias del año]]</f>
        <v>102225.67881278539</v>
      </c>
      <c r="U1436" s="1">
        <f>Sueldos[[#This Row],[3 meses de sueldo]]+Sueldos[[#This Row],[20 dias por año]]</f>
        <v>328513.6538127854</v>
      </c>
    </row>
    <row r="1437" spans="1:21" x14ac:dyDescent="0.3">
      <c r="A1437" t="s">
        <v>2122</v>
      </c>
      <c r="B1437" t="s">
        <v>883</v>
      </c>
      <c r="C1437" t="s">
        <v>69</v>
      </c>
      <c r="D1437" s="10">
        <v>41770</v>
      </c>
      <c r="E1437" t="s">
        <v>50</v>
      </c>
      <c r="F1437">
        <v>3</v>
      </c>
      <c r="G1437" s="1">
        <v>44924</v>
      </c>
      <c r="H1437" s="1">
        <v>2246.2000000000003</v>
      </c>
      <c r="I1437" s="1">
        <v>4941.6400000000003</v>
      </c>
      <c r="J1437" s="1">
        <v>1347.72</v>
      </c>
      <c r="K1437" s="1">
        <v>15723.4</v>
      </c>
      <c r="L1437" s="1">
        <v>16172.64</v>
      </c>
      <c r="M1437" s="1">
        <f>SUM(Sueldos[[#This Row],[Salario Base]:[Bono General]])</f>
        <v>85355.599999999991</v>
      </c>
      <c r="N1437" s="1">
        <f>SUMPRODUCT(Sueldos[[#This Row],[Salario Base]:[Bono General]]*Porcentajes[])</f>
        <v>3351.3304000000003</v>
      </c>
      <c r="O1437" s="1">
        <f>Sueldos[[#This Row],[Aumento Mexicano]]*2</f>
        <v>6702.6608000000006</v>
      </c>
      <c r="P1437" s="1">
        <f>IF(Sueldos[[#This Row],[Calificación]]&gt;=4,Sueldos[[#This Row],[Aumento Mexicano]]*2,0)</f>
        <v>0</v>
      </c>
      <c r="Q1437" s="1">
        <f>Sueldos[[#This Row],[Sueldo total]]*3</f>
        <v>256066.8</v>
      </c>
      <c r="R1437" s="9">
        <f>(43102-Sueldos[[#This Row],[Fecha de Contratación]])/365</f>
        <v>3.6493150684931508</v>
      </c>
      <c r="S1437" s="1">
        <f>Sueldos[[#This Row],[Sueldo total]]/30</f>
        <v>2845.1866666666665</v>
      </c>
      <c r="T1437" s="1">
        <f>Sueldos[[#This Row],[Salario diario]]*20*Sueldos[[#This Row],[dias del año]]</f>
        <v>207659.6515068493</v>
      </c>
      <c r="U1437" s="1">
        <f>Sueldos[[#This Row],[3 meses de sueldo]]+Sueldos[[#This Row],[20 dias por año]]</f>
        <v>463726.45150684926</v>
      </c>
    </row>
    <row r="1438" spans="1:21" x14ac:dyDescent="0.3">
      <c r="A1438" t="s">
        <v>2123</v>
      </c>
      <c r="B1438" t="s">
        <v>880</v>
      </c>
      <c r="C1438" t="s">
        <v>209</v>
      </c>
      <c r="D1438" s="10">
        <v>42730</v>
      </c>
      <c r="E1438" t="s">
        <v>15</v>
      </c>
      <c r="F1438">
        <v>3</v>
      </c>
      <c r="G1438" s="1">
        <v>24347</v>
      </c>
      <c r="H1438" s="1">
        <v>2434.7000000000003</v>
      </c>
      <c r="I1438" s="1">
        <v>1460.82</v>
      </c>
      <c r="J1438" s="1">
        <v>3652.0499999999997</v>
      </c>
      <c r="K1438" s="1">
        <v>7304.0999999999995</v>
      </c>
      <c r="L1438" s="1">
        <v>8764.92</v>
      </c>
      <c r="M1438" s="1">
        <f>SUM(Sueldos[[#This Row],[Salario Base]:[Bono General]])</f>
        <v>47963.59</v>
      </c>
      <c r="N1438" s="1">
        <f>SUMPRODUCT(Sueldos[[#This Row],[Salario Base]:[Bono General]]*Porcentajes[])</f>
        <v>1950.1947</v>
      </c>
      <c r="O1438" s="1">
        <f>Sueldos[[#This Row],[Aumento Mexicano]]*2</f>
        <v>3900.3894</v>
      </c>
      <c r="P1438" s="1">
        <f>IF(Sueldos[[#This Row],[Calificación]]&gt;=4,Sueldos[[#This Row],[Aumento Mexicano]]*2,0)</f>
        <v>0</v>
      </c>
      <c r="Q1438" s="1">
        <f>Sueldos[[#This Row],[Sueldo total]]*3</f>
        <v>143890.76999999999</v>
      </c>
      <c r="R1438" s="9">
        <f>(43102-Sueldos[[#This Row],[Fecha de Contratación]])/365</f>
        <v>1.0191780821917809</v>
      </c>
      <c r="S1438" s="1">
        <f>Sueldos[[#This Row],[Sueldo total]]/30</f>
        <v>1598.7863333333332</v>
      </c>
      <c r="T1438" s="1">
        <f>Sueldos[[#This Row],[Salario diario]]*20*Sueldos[[#This Row],[dias del año]]</f>
        <v>32588.959780821919</v>
      </c>
      <c r="U1438" s="1">
        <f>Sueldos[[#This Row],[3 meses de sueldo]]+Sueldos[[#This Row],[20 dias por año]]</f>
        <v>176479.72978082192</v>
      </c>
    </row>
    <row r="1439" spans="1:21" x14ac:dyDescent="0.3">
      <c r="A1439" t="s">
        <v>2124</v>
      </c>
      <c r="B1439" t="s">
        <v>898</v>
      </c>
      <c r="C1439" t="s">
        <v>186</v>
      </c>
      <c r="D1439" s="10">
        <v>41709</v>
      </c>
      <c r="E1439" t="s">
        <v>15</v>
      </c>
      <c r="F1439">
        <v>1</v>
      </c>
      <c r="G1439" s="1">
        <v>19467</v>
      </c>
      <c r="H1439" s="1">
        <v>1752.03</v>
      </c>
      <c r="I1439" s="1">
        <v>2336.04</v>
      </c>
      <c r="J1439" s="1">
        <v>389.34000000000003</v>
      </c>
      <c r="K1439" s="1">
        <v>6618.7800000000007</v>
      </c>
      <c r="L1439" s="1">
        <v>6034.7699999999995</v>
      </c>
      <c r="M1439" s="1">
        <f>SUM(Sueldos[[#This Row],[Salario Base]:[Bono General]])</f>
        <v>36597.96</v>
      </c>
      <c r="N1439" s="1">
        <f>SUMPRODUCT(Sueldos[[#This Row],[Salario Base]:[Bono General]]*Porcentajes[])</f>
        <v>1423.0376999999999</v>
      </c>
      <c r="O1439" s="1">
        <f>Sueldos[[#This Row],[Aumento Mexicano]]*2</f>
        <v>2846.0753999999997</v>
      </c>
      <c r="P1439" s="1">
        <f>IF(Sueldos[[#This Row],[Calificación]]&gt;=4,Sueldos[[#This Row],[Aumento Mexicano]]*2,0)</f>
        <v>0</v>
      </c>
      <c r="Q1439" s="1">
        <f>Sueldos[[#This Row],[Sueldo total]]*3</f>
        <v>109793.88</v>
      </c>
      <c r="R1439" s="9">
        <f>(43102-Sueldos[[#This Row],[Fecha de Contratación]])/365</f>
        <v>3.8164383561643835</v>
      </c>
      <c r="S1439" s="1">
        <f>Sueldos[[#This Row],[Sueldo total]]/30</f>
        <v>1219.932</v>
      </c>
      <c r="T1439" s="1">
        <f>Sueldos[[#This Row],[Salario diario]]*20*Sueldos[[#This Row],[dias del año]]</f>
        <v>93115.905534246573</v>
      </c>
      <c r="U1439" s="1">
        <f>Sueldos[[#This Row],[3 meses de sueldo]]+Sueldos[[#This Row],[20 dias por año]]</f>
        <v>202909.78553424659</v>
      </c>
    </row>
    <row r="1440" spans="1:21" x14ac:dyDescent="0.3">
      <c r="A1440" t="s">
        <v>2125</v>
      </c>
      <c r="B1440" t="s">
        <v>898</v>
      </c>
      <c r="C1440" t="s">
        <v>121</v>
      </c>
      <c r="D1440" s="10">
        <v>42646</v>
      </c>
      <c r="E1440" t="s">
        <v>18</v>
      </c>
      <c r="F1440">
        <v>4</v>
      </c>
      <c r="G1440" s="1">
        <v>14589.300000000001</v>
      </c>
      <c r="H1440" s="1">
        <v>875.35800000000006</v>
      </c>
      <c r="I1440" s="1">
        <v>1167.144</v>
      </c>
      <c r="J1440" s="1">
        <v>1021.2510000000002</v>
      </c>
      <c r="K1440" s="1">
        <v>4668.576</v>
      </c>
      <c r="L1440" s="1">
        <v>5106.2550000000001</v>
      </c>
      <c r="M1440" s="1">
        <f>SUM(Sueldos[[#This Row],[Salario Base]:[Bono General]])</f>
        <v>27427.884000000002</v>
      </c>
      <c r="N1440" s="1">
        <f>SUMPRODUCT(Sueldos[[#This Row],[Salario Base]:[Bono General]]*Porcentajes[])</f>
        <v>1085.4439200000002</v>
      </c>
      <c r="O1440" s="1">
        <f>Sueldos[[#This Row],[Aumento Mexicano]]*2</f>
        <v>2170.8878400000003</v>
      </c>
      <c r="P1440" s="1">
        <f>IF(Sueldos[[#This Row],[Calificación]]&gt;=4,Sueldos[[#This Row],[Aumento Mexicano]]*2,0)</f>
        <v>2170.8878400000003</v>
      </c>
      <c r="Q1440" s="1">
        <f>Sueldos[[#This Row],[Sueldo total]]*3</f>
        <v>82283.652000000002</v>
      </c>
      <c r="R1440" s="9">
        <f>(43102-Sueldos[[#This Row],[Fecha de Contratación]])/365</f>
        <v>1.2493150684931507</v>
      </c>
      <c r="S1440" s="1">
        <f>Sueldos[[#This Row],[Sueldo total]]/30</f>
        <v>914.26280000000008</v>
      </c>
      <c r="T1440" s="1">
        <f>Sueldos[[#This Row],[Salario diario]]*20*Sueldos[[#This Row],[dias del año]]</f>
        <v>22844.045852054795</v>
      </c>
      <c r="U1440" s="1">
        <f>Sueldos[[#This Row],[3 meses de sueldo]]+Sueldos[[#This Row],[20 dias por año]]</f>
        <v>105127.6978520548</v>
      </c>
    </row>
    <row r="1441" spans="1:21" x14ac:dyDescent="0.3">
      <c r="A1441" t="s">
        <v>2126</v>
      </c>
      <c r="B1441" t="s">
        <v>880</v>
      </c>
      <c r="C1441" t="s">
        <v>119</v>
      </c>
      <c r="D1441" s="10">
        <v>41397</v>
      </c>
      <c r="E1441" t="s">
        <v>18</v>
      </c>
      <c r="F1441">
        <v>2</v>
      </c>
      <c r="G1441" s="1">
        <v>10102.5</v>
      </c>
      <c r="H1441" s="1">
        <v>909.22500000000002</v>
      </c>
      <c r="I1441" s="1">
        <v>1414.3500000000001</v>
      </c>
      <c r="J1441" s="1">
        <v>1010.25</v>
      </c>
      <c r="K1441" s="1">
        <v>3838.95</v>
      </c>
      <c r="L1441" s="1">
        <v>3737.9250000000002</v>
      </c>
      <c r="M1441" s="1">
        <f>SUM(Sueldos[[#This Row],[Salario Base]:[Bono General]])</f>
        <v>21013.200000000001</v>
      </c>
      <c r="N1441" s="1">
        <f>SUMPRODUCT(Sueldos[[#This Row],[Salario Base]:[Bono General]]*Porcentajes[])</f>
        <v>841.53824999999995</v>
      </c>
      <c r="O1441" s="1">
        <f>Sueldos[[#This Row],[Aumento Mexicano]]*2</f>
        <v>1683.0764999999999</v>
      </c>
      <c r="P1441" s="1">
        <f>IF(Sueldos[[#This Row],[Calificación]]&gt;=4,Sueldos[[#This Row],[Aumento Mexicano]]*2,0)</f>
        <v>0</v>
      </c>
      <c r="Q1441" s="1">
        <f>Sueldos[[#This Row],[Sueldo total]]*3</f>
        <v>63039.600000000006</v>
      </c>
      <c r="R1441" s="9">
        <f>(43102-Sueldos[[#This Row],[Fecha de Contratación]])/365</f>
        <v>4.6712328767123283</v>
      </c>
      <c r="S1441" s="1">
        <f>Sueldos[[#This Row],[Sueldo total]]/30</f>
        <v>700.44</v>
      </c>
      <c r="T1441" s="1">
        <f>Sueldos[[#This Row],[Salario diario]]*20*Sueldos[[#This Row],[dias del año]]</f>
        <v>65438.367123287673</v>
      </c>
      <c r="U1441" s="1">
        <f>Sueldos[[#This Row],[3 meses de sueldo]]+Sueldos[[#This Row],[20 dias por año]]</f>
        <v>128477.96712328767</v>
      </c>
    </row>
    <row r="1442" spans="1:21" x14ac:dyDescent="0.3">
      <c r="A1442" t="s">
        <v>656</v>
      </c>
      <c r="B1442" t="s">
        <v>880</v>
      </c>
      <c r="C1442" t="s">
        <v>79</v>
      </c>
      <c r="D1442" s="10">
        <v>43005</v>
      </c>
      <c r="E1442" t="s">
        <v>27</v>
      </c>
      <c r="F1442">
        <v>1</v>
      </c>
      <c r="G1442" s="1">
        <v>14414.25</v>
      </c>
      <c r="H1442" s="1">
        <v>864.85500000000002</v>
      </c>
      <c r="I1442" s="1">
        <v>2017.9950000000001</v>
      </c>
      <c r="J1442" s="1">
        <v>1008.9975000000001</v>
      </c>
      <c r="K1442" s="1">
        <v>4468.4174999999996</v>
      </c>
      <c r="L1442" s="1">
        <v>3747.7049999999999</v>
      </c>
      <c r="M1442" s="1">
        <f>SUM(Sueldos[[#This Row],[Salario Base]:[Bono General]])</f>
        <v>26522.22</v>
      </c>
      <c r="N1442" s="1">
        <f>SUMPRODUCT(Sueldos[[#This Row],[Salario Base]:[Bono General]]*Porcentajes[])</f>
        <v>1011.8803499999999</v>
      </c>
      <c r="O1442" s="1">
        <f>Sueldos[[#This Row],[Aumento Mexicano]]*2</f>
        <v>2023.7606999999998</v>
      </c>
      <c r="P1442" s="1">
        <f>IF(Sueldos[[#This Row],[Calificación]]&gt;=4,Sueldos[[#This Row],[Aumento Mexicano]]*2,0)</f>
        <v>0</v>
      </c>
      <c r="Q1442" s="1">
        <f>Sueldos[[#This Row],[Sueldo total]]*3</f>
        <v>79566.66</v>
      </c>
      <c r="R1442" s="9">
        <f>(43102-Sueldos[[#This Row],[Fecha de Contratación]])/365</f>
        <v>0.26575342465753427</v>
      </c>
      <c r="S1442" s="1">
        <f>Sueldos[[#This Row],[Sueldo total]]/30</f>
        <v>884.07400000000007</v>
      </c>
      <c r="T1442" s="1">
        <f>Sueldos[[#This Row],[Salario diario]]*20*Sueldos[[#This Row],[dias del año]]</f>
        <v>4698.9138630136995</v>
      </c>
      <c r="U1442" s="1">
        <f>Sueldos[[#This Row],[3 meses de sueldo]]+Sueldos[[#This Row],[20 dias por año]]</f>
        <v>84265.573863013706</v>
      </c>
    </row>
    <row r="1443" spans="1:21" x14ac:dyDescent="0.3">
      <c r="A1443" t="s">
        <v>927</v>
      </c>
      <c r="B1443" t="s">
        <v>898</v>
      </c>
      <c r="C1443" t="s">
        <v>44</v>
      </c>
      <c r="D1443" s="10">
        <v>41139</v>
      </c>
      <c r="E1443" t="s">
        <v>18</v>
      </c>
      <c r="F1443">
        <v>4</v>
      </c>
      <c r="G1443" s="1">
        <v>12409.1</v>
      </c>
      <c r="H1443" s="1">
        <v>1240.9100000000001</v>
      </c>
      <c r="I1443" s="1">
        <v>124.09100000000001</v>
      </c>
      <c r="J1443" s="1">
        <v>1365.001</v>
      </c>
      <c r="K1443" s="1">
        <v>4343.1849999999995</v>
      </c>
      <c r="L1443" s="1">
        <v>4467.2759999999998</v>
      </c>
      <c r="M1443" s="1">
        <f>SUM(Sueldos[[#This Row],[Salario Base]:[Bono General]])</f>
        <v>23949.563000000002</v>
      </c>
      <c r="N1443" s="1">
        <f>SUMPRODUCT(Sueldos[[#This Row],[Salario Base]:[Bono General]]*Porcentajes[])</f>
        <v>962.94615999999996</v>
      </c>
      <c r="O1443" s="1">
        <f>Sueldos[[#This Row],[Aumento Mexicano]]*2</f>
        <v>1925.8923199999999</v>
      </c>
      <c r="P1443" s="1">
        <f>IF(Sueldos[[#This Row],[Calificación]]&gt;=4,Sueldos[[#This Row],[Aumento Mexicano]]*2,0)</f>
        <v>1925.8923199999999</v>
      </c>
      <c r="Q1443" s="1">
        <f>Sueldos[[#This Row],[Sueldo total]]*3</f>
        <v>71848.689000000013</v>
      </c>
      <c r="R1443" s="9">
        <f>(43102-Sueldos[[#This Row],[Fecha de Contratación]])/365</f>
        <v>5.3780821917808215</v>
      </c>
      <c r="S1443" s="1">
        <f>Sueldos[[#This Row],[Sueldo total]]/30</f>
        <v>798.31876666666676</v>
      </c>
      <c r="T1443" s="1">
        <f>Sueldos[[#This Row],[Salario diario]]*20*Sueldos[[#This Row],[dias del año]]</f>
        <v>85868.478847488586</v>
      </c>
      <c r="U1443" s="1">
        <f>Sueldos[[#This Row],[3 meses de sueldo]]+Sueldos[[#This Row],[20 dias por año]]</f>
        <v>157717.1678474886</v>
      </c>
    </row>
    <row r="1444" spans="1:21" x14ac:dyDescent="0.3">
      <c r="A1444" t="s">
        <v>2127</v>
      </c>
      <c r="B1444" t="s">
        <v>880</v>
      </c>
      <c r="C1444" t="s">
        <v>168</v>
      </c>
      <c r="D1444" s="10">
        <v>41513</v>
      </c>
      <c r="E1444" t="s">
        <v>18</v>
      </c>
      <c r="F1444">
        <v>2</v>
      </c>
      <c r="G1444" s="1">
        <v>7738.2</v>
      </c>
      <c r="H1444" s="1">
        <v>541.67400000000009</v>
      </c>
      <c r="I1444" s="1">
        <v>696.43799999999999</v>
      </c>
      <c r="J1444" s="1">
        <v>232.14599999999999</v>
      </c>
      <c r="K1444" s="1">
        <v>2785.752</v>
      </c>
      <c r="L1444" s="1">
        <v>2940.5160000000001</v>
      </c>
      <c r="M1444" s="1">
        <f>SUM(Sueldos[[#This Row],[Salario Base]:[Bono General]])</f>
        <v>14934.726000000001</v>
      </c>
      <c r="N1444" s="1">
        <f>SUMPRODUCT(Sueldos[[#This Row],[Salario Base]:[Bono General]]*Porcentajes[])</f>
        <v>593.51994000000002</v>
      </c>
      <c r="O1444" s="1">
        <f>Sueldos[[#This Row],[Aumento Mexicano]]*2</f>
        <v>1187.03988</v>
      </c>
      <c r="P1444" s="1">
        <f>IF(Sueldos[[#This Row],[Calificación]]&gt;=4,Sueldos[[#This Row],[Aumento Mexicano]]*2,0)</f>
        <v>0</v>
      </c>
      <c r="Q1444" s="1">
        <f>Sueldos[[#This Row],[Sueldo total]]*3</f>
        <v>44804.178</v>
      </c>
      <c r="R1444" s="9">
        <f>(43102-Sueldos[[#This Row],[Fecha de Contratación]])/365</f>
        <v>4.353424657534247</v>
      </c>
      <c r="S1444" s="1">
        <f>Sueldos[[#This Row],[Sueldo total]]/30</f>
        <v>497.82420000000002</v>
      </c>
      <c r="T1444" s="1">
        <f>Sueldos[[#This Row],[Salario diario]]*20*Sueldos[[#This Row],[dias del año]]</f>
        <v>43344.802947945209</v>
      </c>
      <c r="U1444" s="1">
        <f>Sueldos[[#This Row],[3 meses de sueldo]]+Sueldos[[#This Row],[20 dias por año]]</f>
        <v>88148.980947945209</v>
      </c>
    </row>
    <row r="1445" spans="1:21" x14ac:dyDescent="0.3">
      <c r="A1445" t="s">
        <v>2128</v>
      </c>
      <c r="B1445" t="s">
        <v>940</v>
      </c>
      <c r="C1445" t="s">
        <v>260</v>
      </c>
      <c r="D1445" s="10">
        <v>40808</v>
      </c>
      <c r="E1445" t="s">
        <v>18</v>
      </c>
      <c r="F1445">
        <v>3</v>
      </c>
      <c r="G1445" s="1">
        <v>12838</v>
      </c>
      <c r="H1445" s="1">
        <v>898.66000000000008</v>
      </c>
      <c r="I1445" s="1">
        <v>1155.4199999999998</v>
      </c>
      <c r="J1445" s="1">
        <v>385.14</v>
      </c>
      <c r="K1445" s="1">
        <v>4108.16</v>
      </c>
      <c r="L1445" s="1">
        <v>4236.54</v>
      </c>
      <c r="M1445" s="1">
        <f>SUM(Sueldos[[#This Row],[Salario Base]:[Bono General]])</f>
        <v>23621.919999999998</v>
      </c>
      <c r="N1445" s="1">
        <f>SUMPRODUCT(Sueldos[[#This Row],[Salario Base]:[Bono General]]*Porcentajes[])</f>
        <v>924.33600000000001</v>
      </c>
      <c r="O1445" s="1">
        <f>Sueldos[[#This Row],[Aumento Mexicano]]*2</f>
        <v>1848.672</v>
      </c>
      <c r="P1445" s="1">
        <f>IF(Sueldos[[#This Row],[Calificación]]&gt;=4,Sueldos[[#This Row],[Aumento Mexicano]]*2,0)</f>
        <v>0</v>
      </c>
      <c r="Q1445" s="1">
        <f>Sueldos[[#This Row],[Sueldo total]]*3</f>
        <v>70865.759999999995</v>
      </c>
      <c r="R1445" s="9">
        <f>(43102-Sueldos[[#This Row],[Fecha de Contratación]])/365</f>
        <v>6.2849315068493148</v>
      </c>
      <c r="S1445" s="1">
        <f>Sueldos[[#This Row],[Sueldo total]]/30</f>
        <v>787.39733333333322</v>
      </c>
      <c r="T1445" s="1">
        <f>Sueldos[[#This Row],[Salario diario]]*20*Sueldos[[#This Row],[dias del año]]</f>
        <v>98974.766173515964</v>
      </c>
      <c r="U1445" s="1">
        <f>Sueldos[[#This Row],[3 meses de sueldo]]+Sueldos[[#This Row],[20 dias por año]]</f>
        <v>169840.52617351594</v>
      </c>
    </row>
    <row r="1446" spans="1:21" x14ac:dyDescent="0.3">
      <c r="A1446" t="s">
        <v>2129</v>
      </c>
      <c r="B1446" t="s">
        <v>898</v>
      </c>
      <c r="C1446" t="s">
        <v>253</v>
      </c>
      <c r="D1446" s="10">
        <v>40872</v>
      </c>
      <c r="E1446" t="s">
        <v>15</v>
      </c>
      <c r="F1446">
        <v>3</v>
      </c>
      <c r="G1446" s="1">
        <v>29082</v>
      </c>
      <c r="H1446" s="1">
        <v>2326.56</v>
      </c>
      <c r="I1446" s="1">
        <v>1744.9199999999998</v>
      </c>
      <c r="J1446" s="1">
        <v>3199.02</v>
      </c>
      <c r="K1446" s="1">
        <v>10469.52</v>
      </c>
      <c r="L1446" s="1">
        <v>11341.98</v>
      </c>
      <c r="M1446" s="1">
        <f>SUM(Sueldos[[#This Row],[Salario Base]:[Bono General]])</f>
        <v>58164</v>
      </c>
      <c r="N1446" s="1">
        <f>SUMPRODUCT(Sueldos[[#This Row],[Salario Base]:[Bono General]]*Porcentajes[])</f>
        <v>2349.8256000000001</v>
      </c>
      <c r="O1446" s="1">
        <f>Sueldos[[#This Row],[Aumento Mexicano]]*2</f>
        <v>4699.6512000000002</v>
      </c>
      <c r="P1446" s="1">
        <f>IF(Sueldos[[#This Row],[Calificación]]&gt;=4,Sueldos[[#This Row],[Aumento Mexicano]]*2,0)</f>
        <v>0</v>
      </c>
      <c r="Q1446" s="1">
        <f>Sueldos[[#This Row],[Sueldo total]]*3</f>
        <v>174492</v>
      </c>
      <c r="R1446" s="9">
        <f>(43102-Sueldos[[#This Row],[Fecha de Contratación]])/365</f>
        <v>6.1095890410958908</v>
      </c>
      <c r="S1446" s="1">
        <f>Sueldos[[#This Row],[Sueldo total]]/30</f>
        <v>1938.8</v>
      </c>
      <c r="T1446" s="1">
        <f>Sueldos[[#This Row],[Salario diario]]*20*Sueldos[[#This Row],[dias del año]]</f>
        <v>236905.42465753425</v>
      </c>
      <c r="U1446" s="1">
        <f>Sueldos[[#This Row],[3 meses de sueldo]]+Sueldos[[#This Row],[20 dias por año]]</f>
        <v>411397.42465753423</v>
      </c>
    </row>
    <row r="1447" spans="1:21" x14ac:dyDescent="0.3">
      <c r="A1447" t="s">
        <v>949</v>
      </c>
      <c r="B1447" t="s">
        <v>880</v>
      </c>
      <c r="C1447" t="s">
        <v>248</v>
      </c>
      <c r="D1447" s="10">
        <v>41587</v>
      </c>
      <c r="E1447" t="s">
        <v>18</v>
      </c>
      <c r="F1447">
        <v>3</v>
      </c>
      <c r="G1447" s="1">
        <v>11677</v>
      </c>
      <c r="H1447" s="1">
        <v>583.85</v>
      </c>
      <c r="I1447" s="1">
        <v>1634.7800000000002</v>
      </c>
      <c r="J1447" s="1">
        <v>934.16</v>
      </c>
      <c r="K1447" s="1">
        <v>3853.4100000000003</v>
      </c>
      <c r="L1447" s="1">
        <v>3736.64</v>
      </c>
      <c r="M1447" s="1">
        <f>SUM(Sueldos[[#This Row],[Salario Base]:[Bono General]])</f>
        <v>22419.84</v>
      </c>
      <c r="N1447" s="1">
        <f>SUMPRODUCT(Sueldos[[#This Row],[Salario Base]:[Bono General]]*Porcentajes[])</f>
        <v>874.60730000000001</v>
      </c>
      <c r="O1447" s="1">
        <f>Sueldos[[#This Row],[Aumento Mexicano]]*2</f>
        <v>1749.2146</v>
      </c>
      <c r="P1447" s="1">
        <f>IF(Sueldos[[#This Row],[Calificación]]&gt;=4,Sueldos[[#This Row],[Aumento Mexicano]]*2,0)</f>
        <v>0</v>
      </c>
      <c r="Q1447" s="1">
        <f>Sueldos[[#This Row],[Sueldo total]]*3</f>
        <v>67259.520000000004</v>
      </c>
      <c r="R1447" s="9">
        <f>(43102-Sueldos[[#This Row],[Fecha de Contratación]])/365</f>
        <v>4.1506849315068495</v>
      </c>
      <c r="S1447" s="1">
        <f>Sueldos[[#This Row],[Sueldo total]]/30</f>
        <v>747.32799999999997</v>
      </c>
      <c r="T1447" s="1">
        <f>Sueldos[[#This Row],[Salario diario]]*20*Sueldos[[#This Row],[dias del año]]</f>
        <v>62038.461369863013</v>
      </c>
      <c r="U1447" s="1">
        <f>Sueldos[[#This Row],[3 meses de sueldo]]+Sueldos[[#This Row],[20 dias por año]]</f>
        <v>129297.98136986302</v>
      </c>
    </row>
    <row r="1448" spans="1:21" x14ac:dyDescent="0.3">
      <c r="A1448" t="s">
        <v>846</v>
      </c>
      <c r="B1448" t="s">
        <v>880</v>
      </c>
      <c r="C1448" t="s">
        <v>170</v>
      </c>
      <c r="D1448" s="10">
        <v>41623</v>
      </c>
      <c r="E1448" t="s">
        <v>18</v>
      </c>
      <c r="F1448">
        <v>1</v>
      </c>
      <c r="G1448" s="1">
        <v>7935</v>
      </c>
      <c r="H1448" s="1">
        <v>476.09999999999997</v>
      </c>
      <c r="I1448" s="1">
        <v>476.09999999999997</v>
      </c>
      <c r="J1448" s="1">
        <v>714.15</v>
      </c>
      <c r="K1448" s="1">
        <v>2935.95</v>
      </c>
      <c r="L1448" s="1">
        <v>2221.8000000000002</v>
      </c>
      <c r="M1448" s="1">
        <f>SUM(Sueldos[[#This Row],[Salario Base]:[Bono General]])</f>
        <v>14759.099999999999</v>
      </c>
      <c r="N1448" s="1">
        <f>SUMPRODUCT(Sueldos[[#This Row],[Salario Base]:[Bono General]]*Porcentajes[])</f>
        <v>564.97199999999998</v>
      </c>
      <c r="O1448" s="1">
        <f>Sueldos[[#This Row],[Aumento Mexicano]]*2</f>
        <v>1129.944</v>
      </c>
      <c r="P1448" s="1">
        <f>IF(Sueldos[[#This Row],[Calificación]]&gt;=4,Sueldos[[#This Row],[Aumento Mexicano]]*2,0)</f>
        <v>0</v>
      </c>
      <c r="Q1448" s="1">
        <f>Sueldos[[#This Row],[Sueldo total]]*3</f>
        <v>44277.299999999996</v>
      </c>
      <c r="R1448" s="9">
        <f>(43102-Sueldos[[#This Row],[Fecha de Contratación]])/365</f>
        <v>4.0520547945205481</v>
      </c>
      <c r="S1448" s="1">
        <f>Sueldos[[#This Row],[Sueldo total]]/30</f>
        <v>491.96999999999997</v>
      </c>
      <c r="T1448" s="1">
        <f>Sueldos[[#This Row],[Salario diario]]*20*Sueldos[[#This Row],[dias del año]]</f>
        <v>39869.787945205477</v>
      </c>
      <c r="U1448" s="1">
        <f>Sueldos[[#This Row],[3 meses de sueldo]]+Sueldos[[#This Row],[20 dias por año]]</f>
        <v>84147.08794520548</v>
      </c>
    </row>
    <row r="1449" spans="1:21" x14ac:dyDescent="0.3">
      <c r="A1449" t="s">
        <v>2130</v>
      </c>
      <c r="B1449" t="s">
        <v>880</v>
      </c>
      <c r="C1449" t="s">
        <v>198</v>
      </c>
      <c r="D1449" s="10">
        <v>42198</v>
      </c>
      <c r="E1449" t="s">
        <v>27</v>
      </c>
      <c r="F1449">
        <v>3</v>
      </c>
      <c r="G1449" s="1">
        <v>21899</v>
      </c>
      <c r="H1449" s="1">
        <v>2189.9</v>
      </c>
      <c r="I1449" s="1">
        <v>1313.94</v>
      </c>
      <c r="J1449" s="1">
        <v>656.97</v>
      </c>
      <c r="K1449" s="1">
        <v>5693.74</v>
      </c>
      <c r="L1449" s="1">
        <v>6131.72</v>
      </c>
      <c r="M1449" s="1">
        <f>SUM(Sueldos[[#This Row],[Salario Base]:[Bono General]])</f>
        <v>37885.270000000004</v>
      </c>
      <c r="N1449" s="1">
        <f>SUMPRODUCT(Sueldos[[#This Row],[Salario Base]:[Bono General]]*Porcentajes[])</f>
        <v>1473.8027000000002</v>
      </c>
      <c r="O1449" s="1">
        <f>Sueldos[[#This Row],[Aumento Mexicano]]*2</f>
        <v>2947.6054000000004</v>
      </c>
      <c r="P1449" s="1">
        <f>IF(Sueldos[[#This Row],[Calificación]]&gt;=4,Sueldos[[#This Row],[Aumento Mexicano]]*2,0)</f>
        <v>0</v>
      </c>
      <c r="Q1449" s="1">
        <f>Sueldos[[#This Row],[Sueldo total]]*3</f>
        <v>113655.81000000001</v>
      </c>
      <c r="R1449" s="9">
        <f>(43102-Sueldos[[#This Row],[Fecha de Contratación]])/365</f>
        <v>2.4767123287671233</v>
      </c>
      <c r="S1449" s="1">
        <f>Sueldos[[#This Row],[Sueldo total]]/30</f>
        <v>1262.8423333333335</v>
      </c>
      <c r="T1449" s="1">
        <f>Sueldos[[#This Row],[Salario diario]]*20*Sueldos[[#This Row],[dias del año]]</f>
        <v>62553.943525114169</v>
      </c>
      <c r="U1449" s="1">
        <f>Sueldos[[#This Row],[3 meses de sueldo]]+Sueldos[[#This Row],[20 dias por año]]</f>
        <v>176209.75352511418</v>
      </c>
    </row>
    <row r="1450" spans="1:21" x14ac:dyDescent="0.3">
      <c r="A1450" t="s">
        <v>2131</v>
      </c>
      <c r="B1450" t="s">
        <v>898</v>
      </c>
      <c r="C1450" t="s">
        <v>44</v>
      </c>
      <c r="D1450" s="10">
        <v>42749</v>
      </c>
      <c r="E1450" t="s">
        <v>50</v>
      </c>
      <c r="F1450">
        <v>3</v>
      </c>
      <c r="G1450" s="1">
        <v>39495</v>
      </c>
      <c r="H1450" s="1">
        <v>2369.6999999999998</v>
      </c>
      <c r="I1450" s="1">
        <v>2764.65</v>
      </c>
      <c r="J1450" s="1">
        <v>5134.3500000000004</v>
      </c>
      <c r="K1450" s="1">
        <v>9873.75</v>
      </c>
      <c r="L1450" s="1">
        <v>14218.199999999999</v>
      </c>
      <c r="M1450" s="1">
        <f>SUM(Sueldos[[#This Row],[Salario Base]:[Bono General]])</f>
        <v>73855.649999999994</v>
      </c>
      <c r="N1450" s="1">
        <f>SUMPRODUCT(Sueldos[[#This Row],[Salario Base]:[Bono General]]*Porcentajes[])</f>
        <v>2985.8219999999997</v>
      </c>
      <c r="O1450" s="1">
        <f>Sueldos[[#This Row],[Aumento Mexicano]]*2</f>
        <v>5971.6439999999993</v>
      </c>
      <c r="P1450" s="1">
        <f>IF(Sueldos[[#This Row],[Calificación]]&gt;=4,Sueldos[[#This Row],[Aumento Mexicano]]*2,0)</f>
        <v>0</v>
      </c>
      <c r="Q1450" s="1">
        <f>Sueldos[[#This Row],[Sueldo total]]*3</f>
        <v>221566.94999999998</v>
      </c>
      <c r="R1450" s="9">
        <f>(43102-Sueldos[[#This Row],[Fecha de Contratación]])/365</f>
        <v>0.9671232876712329</v>
      </c>
      <c r="S1450" s="1">
        <f>Sueldos[[#This Row],[Sueldo total]]/30</f>
        <v>2461.855</v>
      </c>
      <c r="T1450" s="1">
        <f>Sueldos[[#This Row],[Salario diario]]*20*Sueldos[[#This Row],[dias del año]]</f>
        <v>47618.34602739726</v>
      </c>
      <c r="U1450" s="1">
        <f>Sueldos[[#This Row],[3 meses de sueldo]]+Sueldos[[#This Row],[20 dias por año]]</f>
        <v>269185.29602739727</v>
      </c>
    </row>
    <row r="1451" spans="1:21" x14ac:dyDescent="0.3">
      <c r="A1451" t="s">
        <v>2132</v>
      </c>
      <c r="B1451" t="s">
        <v>898</v>
      </c>
      <c r="C1451" t="s">
        <v>71</v>
      </c>
      <c r="D1451" s="10">
        <v>42211</v>
      </c>
      <c r="E1451" t="s">
        <v>18</v>
      </c>
      <c r="F1451">
        <v>3</v>
      </c>
      <c r="G1451" s="1">
        <v>13888</v>
      </c>
      <c r="H1451" s="1">
        <v>694.40000000000009</v>
      </c>
      <c r="I1451" s="1">
        <v>2083.1999999999998</v>
      </c>
      <c r="J1451" s="1">
        <v>972.16000000000008</v>
      </c>
      <c r="K1451" s="1">
        <v>4721.92</v>
      </c>
      <c r="L1451" s="1">
        <v>3749.76</v>
      </c>
      <c r="M1451" s="1">
        <f>SUM(Sueldos[[#This Row],[Salario Base]:[Bono General]])</f>
        <v>26109.440000000002</v>
      </c>
      <c r="N1451" s="1">
        <f>SUMPRODUCT(Sueldos[[#This Row],[Salario Base]:[Bono General]]*Porcentajes[])</f>
        <v>994.38080000000014</v>
      </c>
      <c r="O1451" s="1">
        <f>Sueldos[[#This Row],[Aumento Mexicano]]*2</f>
        <v>1988.7616000000003</v>
      </c>
      <c r="P1451" s="1">
        <f>IF(Sueldos[[#This Row],[Calificación]]&gt;=4,Sueldos[[#This Row],[Aumento Mexicano]]*2,0)</f>
        <v>0</v>
      </c>
      <c r="Q1451" s="1">
        <f>Sueldos[[#This Row],[Sueldo total]]*3</f>
        <v>78328.320000000007</v>
      </c>
      <c r="R1451" s="9">
        <f>(43102-Sueldos[[#This Row],[Fecha de Contratación]])/365</f>
        <v>2.441095890410959</v>
      </c>
      <c r="S1451" s="1">
        <f>Sueldos[[#This Row],[Sueldo total]]/30</f>
        <v>870.31466666666677</v>
      </c>
      <c r="T1451" s="1">
        <f>Sueldos[[#This Row],[Salario diario]]*20*Sueldos[[#This Row],[dias del año]]</f>
        <v>42490.431123287679</v>
      </c>
      <c r="U1451" s="1">
        <f>Sueldos[[#This Row],[3 meses de sueldo]]+Sueldos[[#This Row],[20 dias por año]]</f>
        <v>120818.75112328769</v>
      </c>
    </row>
    <row r="1452" spans="1:21" x14ac:dyDescent="0.3">
      <c r="A1452" t="s">
        <v>910</v>
      </c>
      <c r="B1452" t="s">
        <v>1087</v>
      </c>
      <c r="C1452" t="s">
        <v>110</v>
      </c>
      <c r="D1452" s="10">
        <v>41219</v>
      </c>
      <c r="E1452" t="s">
        <v>115</v>
      </c>
      <c r="F1452">
        <v>3</v>
      </c>
      <c r="G1452" s="1">
        <v>54093</v>
      </c>
      <c r="H1452" s="1">
        <v>2704.65</v>
      </c>
      <c r="I1452" s="1">
        <v>1622.79</v>
      </c>
      <c r="J1452" s="1">
        <v>3786.51</v>
      </c>
      <c r="K1452" s="1">
        <v>15146.04</v>
      </c>
      <c r="L1452" s="1">
        <v>20014.41</v>
      </c>
      <c r="M1452" s="1">
        <f>SUM(Sueldos[[#This Row],[Salario Base]:[Bono General]])</f>
        <v>97367.400000000009</v>
      </c>
      <c r="N1452" s="1">
        <f>SUMPRODUCT(Sueldos[[#This Row],[Salario Base]:[Bono General]]*Porcentajes[])</f>
        <v>3894.6959999999999</v>
      </c>
      <c r="O1452" s="1">
        <f>Sueldos[[#This Row],[Aumento Mexicano]]*2</f>
        <v>7789.3919999999998</v>
      </c>
      <c r="P1452" s="1">
        <f>IF(Sueldos[[#This Row],[Calificación]]&gt;=4,Sueldos[[#This Row],[Aumento Mexicano]]*2,0)</f>
        <v>0</v>
      </c>
      <c r="Q1452" s="1">
        <f>Sueldos[[#This Row],[Sueldo total]]*3</f>
        <v>292102.2</v>
      </c>
      <c r="R1452" s="9">
        <f>(43102-Sueldos[[#This Row],[Fecha de Contratación]])/365</f>
        <v>5.1589041095890407</v>
      </c>
      <c r="S1452" s="1">
        <f>Sueldos[[#This Row],[Sueldo total]]/30</f>
        <v>3245.5800000000004</v>
      </c>
      <c r="T1452" s="1">
        <f>Sueldos[[#This Row],[Salario diario]]*20*Sueldos[[#This Row],[dias del año]]</f>
        <v>334872.72000000003</v>
      </c>
      <c r="U1452" s="1">
        <f>Sueldos[[#This Row],[3 meses de sueldo]]+Sueldos[[#This Row],[20 dias por año]]</f>
        <v>626974.92000000004</v>
      </c>
    </row>
    <row r="1453" spans="1:21" x14ac:dyDescent="0.3">
      <c r="A1453" t="s">
        <v>2133</v>
      </c>
      <c r="B1453" t="s">
        <v>883</v>
      </c>
      <c r="C1453" t="s">
        <v>605</v>
      </c>
      <c r="D1453" s="10">
        <v>41452</v>
      </c>
      <c r="E1453" t="s">
        <v>15</v>
      </c>
      <c r="F1453">
        <v>3</v>
      </c>
      <c r="G1453" s="1">
        <v>30673</v>
      </c>
      <c r="H1453" s="1">
        <v>2147.11</v>
      </c>
      <c r="I1453" s="1">
        <v>3680.7599999999998</v>
      </c>
      <c r="J1453" s="1">
        <v>3067.3</v>
      </c>
      <c r="K1453" s="1">
        <v>8281.7100000000009</v>
      </c>
      <c r="L1453" s="1">
        <v>10735.55</v>
      </c>
      <c r="M1453" s="1">
        <f>SUM(Sueldos[[#This Row],[Salario Base]:[Bono General]])</f>
        <v>58585.430000000008</v>
      </c>
      <c r="N1453" s="1">
        <f>SUMPRODUCT(Sueldos[[#This Row],[Salario Base]:[Bono General]]*Porcentajes[])</f>
        <v>2349.5517999999997</v>
      </c>
      <c r="O1453" s="1">
        <f>Sueldos[[#This Row],[Aumento Mexicano]]*2</f>
        <v>4699.1035999999995</v>
      </c>
      <c r="P1453" s="1">
        <f>IF(Sueldos[[#This Row],[Calificación]]&gt;=4,Sueldos[[#This Row],[Aumento Mexicano]]*2,0)</f>
        <v>0</v>
      </c>
      <c r="Q1453" s="1">
        <f>Sueldos[[#This Row],[Sueldo total]]*3</f>
        <v>175756.29000000004</v>
      </c>
      <c r="R1453" s="9">
        <f>(43102-Sueldos[[#This Row],[Fecha de Contratación]])/365</f>
        <v>4.5205479452054798</v>
      </c>
      <c r="S1453" s="1">
        <f>Sueldos[[#This Row],[Sueldo total]]/30</f>
        <v>1952.847666666667</v>
      </c>
      <c r="T1453" s="1">
        <f>Sueldos[[#This Row],[Salario diario]]*20*Sueldos[[#This Row],[dias del año]]</f>
        <v>176558.83013698633</v>
      </c>
      <c r="U1453" s="1">
        <f>Sueldos[[#This Row],[3 meses de sueldo]]+Sueldos[[#This Row],[20 dias por año]]</f>
        <v>352315.12013698637</v>
      </c>
    </row>
    <row r="1454" spans="1:21" x14ac:dyDescent="0.3">
      <c r="A1454" t="s">
        <v>2134</v>
      </c>
      <c r="B1454" t="s">
        <v>883</v>
      </c>
      <c r="C1454" t="s">
        <v>193</v>
      </c>
      <c r="D1454" s="10">
        <v>41593</v>
      </c>
      <c r="E1454" t="s">
        <v>18</v>
      </c>
      <c r="F1454">
        <v>4</v>
      </c>
      <c r="G1454" s="1">
        <v>10535.800000000001</v>
      </c>
      <c r="H1454" s="1">
        <v>737.5060000000002</v>
      </c>
      <c r="I1454" s="1">
        <v>842.86400000000015</v>
      </c>
      <c r="J1454" s="1">
        <v>210.71600000000004</v>
      </c>
      <c r="K1454" s="1">
        <v>2633.9500000000003</v>
      </c>
      <c r="L1454" s="1">
        <v>3582.1720000000005</v>
      </c>
      <c r="M1454" s="1">
        <f>SUM(Sueldos[[#This Row],[Salario Base]:[Bono General]])</f>
        <v>18543.008000000002</v>
      </c>
      <c r="N1454" s="1">
        <f>SUMPRODUCT(Sueldos[[#This Row],[Salario Base]:[Bono General]]*Porcentajes[])</f>
        <v>734.34526000000005</v>
      </c>
      <c r="O1454" s="1">
        <f>Sueldos[[#This Row],[Aumento Mexicano]]*2</f>
        <v>1468.6905200000001</v>
      </c>
      <c r="P1454" s="1">
        <f>IF(Sueldos[[#This Row],[Calificación]]&gt;=4,Sueldos[[#This Row],[Aumento Mexicano]]*2,0)</f>
        <v>1468.6905200000001</v>
      </c>
      <c r="Q1454" s="1">
        <f>Sueldos[[#This Row],[Sueldo total]]*3</f>
        <v>55629.024000000005</v>
      </c>
      <c r="R1454" s="9">
        <f>(43102-Sueldos[[#This Row],[Fecha de Contratación]])/365</f>
        <v>4.1342465753424653</v>
      </c>
      <c r="S1454" s="1">
        <f>Sueldos[[#This Row],[Sueldo total]]/30</f>
        <v>618.1002666666667</v>
      </c>
      <c r="T1454" s="1">
        <f>Sueldos[[#This Row],[Salario diario]]*20*Sueldos[[#This Row],[dias del año]]</f>
        <v>51107.578213698631</v>
      </c>
      <c r="U1454" s="1">
        <f>Sueldos[[#This Row],[3 meses de sueldo]]+Sueldos[[#This Row],[20 dias por año]]</f>
        <v>106736.60221369864</v>
      </c>
    </row>
    <row r="1455" spans="1:21" x14ac:dyDescent="0.3">
      <c r="A1455" t="s">
        <v>1897</v>
      </c>
      <c r="B1455" t="s">
        <v>898</v>
      </c>
      <c r="C1455" t="s">
        <v>182</v>
      </c>
      <c r="D1455" s="10">
        <v>41569</v>
      </c>
      <c r="E1455" t="s">
        <v>18</v>
      </c>
      <c r="F1455">
        <v>3</v>
      </c>
      <c r="G1455" s="1">
        <v>11362</v>
      </c>
      <c r="H1455" s="1">
        <v>1022.5799999999999</v>
      </c>
      <c r="I1455" s="1">
        <v>1363.44</v>
      </c>
      <c r="J1455" s="1">
        <v>1136.2</v>
      </c>
      <c r="K1455" s="1">
        <v>3635.84</v>
      </c>
      <c r="L1455" s="1">
        <v>3294.9799999999996</v>
      </c>
      <c r="M1455" s="1">
        <f>SUM(Sueldos[[#This Row],[Salario Base]:[Bono General]])</f>
        <v>21815.040000000001</v>
      </c>
      <c r="N1455" s="1">
        <f>SUMPRODUCT(Sueldos[[#This Row],[Salario Base]:[Bono General]]*Porcentajes[])</f>
        <v>853.28620000000001</v>
      </c>
      <c r="O1455" s="1">
        <f>Sueldos[[#This Row],[Aumento Mexicano]]*2</f>
        <v>1706.5724</v>
      </c>
      <c r="P1455" s="1">
        <f>IF(Sueldos[[#This Row],[Calificación]]&gt;=4,Sueldos[[#This Row],[Aumento Mexicano]]*2,0)</f>
        <v>0</v>
      </c>
      <c r="Q1455" s="1">
        <f>Sueldos[[#This Row],[Sueldo total]]*3</f>
        <v>65445.120000000003</v>
      </c>
      <c r="R1455" s="9">
        <f>(43102-Sueldos[[#This Row],[Fecha de Contratación]])/365</f>
        <v>4.2</v>
      </c>
      <c r="S1455" s="1">
        <f>Sueldos[[#This Row],[Sueldo total]]/30</f>
        <v>727.16800000000001</v>
      </c>
      <c r="T1455" s="1">
        <f>Sueldos[[#This Row],[Salario diario]]*20*Sueldos[[#This Row],[dias del año]]</f>
        <v>61082.112000000008</v>
      </c>
      <c r="U1455" s="1">
        <f>Sueldos[[#This Row],[3 meses de sueldo]]+Sueldos[[#This Row],[20 dias por año]]</f>
        <v>126527.23200000002</v>
      </c>
    </row>
    <row r="1456" spans="1:21" x14ac:dyDescent="0.3">
      <c r="A1456" t="s">
        <v>2135</v>
      </c>
      <c r="B1456" t="s">
        <v>880</v>
      </c>
      <c r="C1456" t="s">
        <v>142</v>
      </c>
      <c r="D1456" s="10">
        <v>42623</v>
      </c>
      <c r="E1456" t="s">
        <v>50</v>
      </c>
      <c r="F1456">
        <v>3</v>
      </c>
      <c r="G1456" s="1">
        <v>30271</v>
      </c>
      <c r="H1456" s="1">
        <v>2118.9700000000003</v>
      </c>
      <c r="I1456" s="1">
        <v>3027.1000000000004</v>
      </c>
      <c r="J1456" s="1">
        <v>1513.5500000000002</v>
      </c>
      <c r="K1456" s="1">
        <v>10292.140000000001</v>
      </c>
      <c r="L1456" s="1">
        <v>10897.56</v>
      </c>
      <c r="M1456" s="1">
        <f>SUM(Sueldos[[#This Row],[Salario Base]:[Bono General]])</f>
        <v>58120.32</v>
      </c>
      <c r="N1456" s="1">
        <f>SUMPRODUCT(Sueldos[[#This Row],[Salario Base]:[Bono General]]*Porcentajes[])</f>
        <v>2303.6231000000002</v>
      </c>
      <c r="O1456" s="1">
        <f>Sueldos[[#This Row],[Aumento Mexicano]]*2</f>
        <v>4607.2462000000005</v>
      </c>
      <c r="P1456" s="1">
        <f>IF(Sueldos[[#This Row],[Calificación]]&gt;=4,Sueldos[[#This Row],[Aumento Mexicano]]*2,0)</f>
        <v>0</v>
      </c>
      <c r="Q1456" s="1">
        <f>Sueldos[[#This Row],[Sueldo total]]*3</f>
        <v>174360.95999999999</v>
      </c>
      <c r="R1456" s="9">
        <f>(43102-Sueldos[[#This Row],[Fecha de Contratación]])/365</f>
        <v>1.3123287671232877</v>
      </c>
      <c r="S1456" s="1">
        <f>Sueldos[[#This Row],[Sueldo total]]/30</f>
        <v>1937.3440000000001</v>
      </c>
      <c r="T1456" s="1">
        <f>Sueldos[[#This Row],[Salario diario]]*20*Sueldos[[#This Row],[dias del año]]</f>
        <v>50848.645260273981</v>
      </c>
      <c r="U1456" s="1">
        <f>Sueldos[[#This Row],[3 meses de sueldo]]+Sueldos[[#This Row],[20 dias por año]]</f>
        <v>225209.60526027397</v>
      </c>
    </row>
    <row r="1457" spans="1:21" x14ac:dyDescent="0.3">
      <c r="A1457" t="s">
        <v>2136</v>
      </c>
      <c r="B1457" t="s">
        <v>898</v>
      </c>
      <c r="C1457" t="s">
        <v>221</v>
      </c>
      <c r="D1457" s="10">
        <v>42711</v>
      </c>
      <c r="E1457" t="s">
        <v>18</v>
      </c>
      <c r="F1457">
        <v>2</v>
      </c>
      <c r="G1457" s="1">
        <v>9836.1</v>
      </c>
      <c r="H1457" s="1">
        <v>885.24900000000002</v>
      </c>
      <c r="I1457" s="1">
        <v>196.72200000000001</v>
      </c>
      <c r="J1457" s="1">
        <v>1475.415</v>
      </c>
      <c r="K1457" s="1">
        <v>3934.4400000000005</v>
      </c>
      <c r="L1457" s="1">
        <v>3836.0790000000002</v>
      </c>
      <c r="M1457" s="1">
        <f>SUM(Sueldos[[#This Row],[Salario Base]:[Bono General]])</f>
        <v>20164.005000000001</v>
      </c>
      <c r="N1457" s="1">
        <f>SUMPRODUCT(Sueldos[[#This Row],[Salario Base]:[Bono General]]*Porcentajes[])</f>
        <v>816.39630000000011</v>
      </c>
      <c r="O1457" s="1">
        <f>Sueldos[[#This Row],[Aumento Mexicano]]*2</f>
        <v>1632.7926000000002</v>
      </c>
      <c r="P1457" s="1">
        <f>IF(Sueldos[[#This Row],[Calificación]]&gt;=4,Sueldos[[#This Row],[Aumento Mexicano]]*2,0)</f>
        <v>0</v>
      </c>
      <c r="Q1457" s="1">
        <f>Sueldos[[#This Row],[Sueldo total]]*3</f>
        <v>60492.014999999999</v>
      </c>
      <c r="R1457" s="9">
        <f>(43102-Sueldos[[#This Row],[Fecha de Contratación]])/365</f>
        <v>1.0712328767123287</v>
      </c>
      <c r="S1457" s="1">
        <f>Sueldos[[#This Row],[Sueldo total]]/30</f>
        <v>672.13350000000003</v>
      </c>
      <c r="T1457" s="1">
        <f>Sueldos[[#This Row],[Salario diario]]*20*Sueldos[[#This Row],[dias del año]]</f>
        <v>14400.23005479452</v>
      </c>
      <c r="U1457" s="1">
        <f>Sueldos[[#This Row],[3 meses de sueldo]]+Sueldos[[#This Row],[20 dias por año]]</f>
        <v>74892.245054794519</v>
      </c>
    </row>
    <row r="1458" spans="1:21" x14ac:dyDescent="0.3">
      <c r="A1458" t="s">
        <v>1334</v>
      </c>
      <c r="B1458" t="s">
        <v>926</v>
      </c>
      <c r="C1458" t="s">
        <v>285</v>
      </c>
      <c r="D1458" s="10">
        <v>40565</v>
      </c>
      <c r="E1458" t="s">
        <v>18</v>
      </c>
      <c r="F1458">
        <v>4</v>
      </c>
      <c r="G1458" s="1">
        <v>13773.1</v>
      </c>
      <c r="H1458" s="1">
        <v>964.11700000000008</v>
      </c>
      <c r="I1458" s="1">
        <v>1790.5030000000002</v>
      </c>
      <c r="J1458" s="1">
        <v>1652.7719999999999</v>
      </c>
      <c r="K1458" s="1">
        <v>4682.8540000000003</v>
      </c>
      <c r="L1458" s="1">
        <v>5371.509</v>
      </c>
      <c r="M1458" s="1">
        <f>SUM(Sueldos[[#This Row],[Salario Base]:[Bono General]])</f>
        <v>28234.855000000003</v>
      </c>
      <c r="N1458" s="1">
        <f>SUMPRODUCT(Sueldos[[#This Row],[Salario Base]:[Bono General]]*Porcentajes[])</f>
        <v>1141.78999</v>
      </c>
      <c r="O1458" s="1">
        <f>Sueldos[[#This Row],[Aumento Mexicano]]*2</f>
        <v>2283.57998</v>
      </c>
      <c r="P1458" s="1">
        <f>IF(Sueldos[[#This Row],[Calificación]]&gt;=4,Sueldos[[#This Row],[Aumento Mexicano]]*2,0)</f>
        <v>2283.57998</v>
      </c>
      <c r="Q1458" s="1">
        <f>Sueldos[[#This Row],[Sueldo total]]*3</f>
        <v>84704.565000000002</v>
      </c>
      <c r="R1458" s="9">
        <f>(43102-Sueldos[[#This Row],[Fecha de Contratación]])/365</f>
        <v>6.9506849315068493</v>
      </c>
      <c r="S1458" s="1">
        <f>Sueldos[[#This Row],[Sueldo total]]/30</f>
        <v>941.16183333333345</v>
      </c>
      <c r="T1458" s="1">
        <f>Sueldos[[#This Row],[Salario diario]]*20*Sueldos[[#This Row],[dias del año]]</f>
        <v>130834.38746118722</v>
      </c>
      <c r="U1458" s="1">
        <f>Sueldos[[#This Row],[3 meses de sueldo]]+Sueldos[[#This Row],[20 dias por año]]</f>
        <v>215538.9524611872</v>
      </c>
    </row>
    <row r="1459" spans="1:21" x14ac:dyDescent="0.3">
      <c r="A1459" t="s">
        <v>2137</v>
      </c>
      <c r="B1459" t="s">
        <v>880</v>
      </c>
      <c r="C1459" t="s">
        <v>135</v>
      </c>
      <c r="D1459" s="10">
        <v>42044</v>
      </c>
      <c r="E1459" t="s">
        <v>18</v>
      </c>
      <c r="F1459">
        <v>3</v>
      </c>
      <c r="G1459" s="1">
        <v>12676</v>
      </c>
      <c r="H1459" s="1">
        <v>633.80000000000007</v>
      </c>
      <c r="I1459" s="1">
        <v>126.76</v>
      </c>
      <c r="J1459" s="1">
        <v>1647.88</v>
      </c>
      <c r="K1459" s="1">
        <v>3802.7999999999997</v>
      </c>
      <c r="L1459" s="1">
        <v>3169</v>
      </c>
      <c r="M1459" s="1">
        <f>SUM(Sueldos[[#This Row],[Salario Base]:[Bono General]])</f>
        <v>22056.239999999998</v>
      </c>
      <c r="N1459" s="1">
        <f>SUMPRODUCT(Sueldos[[#This Row],[Salario Base]:[Bono General]]*Porcentajes[])</f>
        <v>841.68640000000005</v>
      </c>
      <c r="O1459" s="1">
        <f>Sueldos[[#This Row],[Aumento Mexicano]]*2</f>
        <v>1683.3728000000001</v>
      </c>
      <c r="P1459" s="1">
        <f>IF(Sueldos[[#This Row],[Calificación]]&gt;=4,Sueldos[[#This Row],[Aumento Mexicano]]*2,0)</f>
        <v>0</v>
      </c>
      <c r="Q1459" s="1">
        <f>Sueldos[[#This Row],[Sueldo total]]*3</f>
        <v>66168.72</v>
      </c>
      <c r="R1459" s="9">
        <f>(43102-Sueldos[[#This Row],[Fecha de Contratación]])/365</f>
        <v>2.8986301369863012</v>
      </c>
      <c r="S1459" s="1">
        <f>Sueldos[[#This Row],[Sueldo total]]/30</f>
        <v>735.20799999999997</v>
      </c>
      <c r="T1459" s="1">
        <f>Sueldos[[#This Row],[Salario diario]]*20*Sueldos[[#This Row],[dias del año]]</f>
        <v>42621.921315068488</v>
      </c>
      <c r="U1459" s="1">
        <f>Sueldos[[#This Row],[3 meses de sueldo]]+Sueldos[[#This Row],[20 dias por año]]</f>
        <v>108790.6413150685</v>
      </c>
    </row>
    <row r="1460" spans="1:21" x14ac:dyDescent="0.3">
      <c r="A1460" t="s">
        <v>2138</v>
      </c>
      <c r="B1460" t="s">
        <v>883</v>
      </c>
      <c r="C1460" t="s">
        <v>114</v>
      </c>
      <c r="D1460" s="10">
        <v>41141</v>
      </c>
      <c r="E1460" t="s">
        <v>18</v>
      </c>
      <c r="F1460">
        <v>4</v>
      </c>
      <c r="G1460" s="1">
        <v>10795.400000000001</v>
      </c>
      <c r="H1460" s="1">
        <v>647.72400000000005</v>
      </c>
      <c r="I1460" s="1">
        <v>1079.5400000000002</v>
      </c>
      <c r="J1460" s="1">
        <v>863.63200000000018</v>
      </c>
      <c r="K1460" s="1">
        <v>3994.2980000000007</v>
      </c>
      <c r="L1460" s="1">
        <v>4210.206000000001</v>
      </c>
      <c r="M1460" s="1">
        <f>SUM(Sueldos[[#This Row],[Salario Base]:[Bono General]])</f>
        <v>21590.800000000007</v>
      </c>
      <c r="N1460" s="1">
        <f>SUMPRODUCT(Sueldos[[#This Row],[Salario Base]:[Bono General]]*Porcentajes[])</f>
        <v>863.63200000000006</v>
      </c>
      <c r="O1460" s="1">
        <f>Sueldos[[#This Row],[Aumento Mexicano]]*2</f>
        <v>1727.2640000000001</v>
      </c>
      <c r="P1460" s="1">
        <f>IF(Sueldos[[#This Row],[Calificación]]&gt;=4,Sueldos[[#This Row],[Aumento Mexicano]]*2,0)</f>
        <v>1727.2640000000001</v>
      </c>
      <c r="Q1460" s="1">
        <f>Sueldos[[#This Row],[Sueldo total]]*3</f>
        <v>64772.400000000023</v>
      </c>
      <c r="R1460" s="9">
        <f>(43102-Sueldos[[#This Row],[Fecha de Contratación]])/365</f>
        <v>5.3726027397260276</v>
      </c>
      <c r="S1460" s="1">
        <f>Sueldos[[#This Row],[Sueldo total]]/30</f>
        <v>719.6933333333335</v>
      </c>
      <c r="T1460" s="1">
        <f>Sueldos[[#This Row],[Salario diario]]*20*Sueldos[[#This Row],[dias del año]]</f>
        <v>77332.527488584499</v>
      </c>
      <c r="U1460" s="1">
        <f>Sueldos[[#This Row],[3 meses de sueldo]]+Sueldos[[#This Row],[20 dias por año]]</f>
        <v>142104.92748858454</v>
      </c>
    </row>
    <row r="1461" spans="1:21" x14ac:dyDescent="0.3">
      <c r="A1461" t="s">
        <v>2139</v>
      </c>
      <c r="B1461" t="s">
        <v>895</v>
      </c>
      <c r="C1461" t="s">
        <v>180</v>
      </c>
      <c r="D1461" s="10">
        <v>41771</v>
      </c>
      <c r="E1461" t="s">
        <v>18</v>
      </c>
      <c r="F1461">
        <v>3</v>
      </c>
      <c r="G1461" s="1">
        <v>15081</v>
      </c>
      <c r="H1461" s="1">
        <v>1508.1000000000001</v>
      </c>
      <c r="I1461" s="1">
        <v>754.05000000000007</v>
      </c>
      <c r="J1461" s="1">
        <v>452.43</v>
      </c>
      <c r="K1461" s="1">
        <v>4071.8700000000003</v>
      </c>
      <c r="L1461" s="1">
        <v>4524.3</v>
      </c>
      <c r="M1461" s="1">
        <f>SUM(Sueldos[[#This Row],[Salario Base]:[Bono General]])</f>
        <v>26391.749999999996</v>
      </c>
      <c r="N1461" s="1">
        <f>SUMPRODUCT(Sueldos[[#This Row],[Salario Base]:[Bono General]]*Porcentajes[])</f>
        <v>1034.5566000000001</v>
      </c>
      <c r="O1461" s="1">
        <f>Sueldos[[#This Row],[Aumento Mexicano]]*2</f>
        <v>2069.1132000000002</v>
      </c>
      <c r="P1461" s="1">
        <f>IF(Sueldos[[#This Row],[Calificación]]&gt;=4,Sueldos[[#This Row],[Aumento Mexicano]]*2,0)</f>
        <v>0</v>
      </c>
      <c r="Q1461" s="1">
        <f>Sueldos[[#This Row],[Sueldo total]]*3</f>
        <v>79175.249999999985</v>
      </c>
      <c r="R1461" s="9">
        <f>(43102-Sueldos[[#This Row],[Fecha de Contratación]])/365</f>
        <v>3.6465753424657534</v>
      </c>
      <c r="S1461" s="1">
        <f>Sueldos[[#This Row],[Sueldo total]]/30</f>
        <v>879.72499999999991</v>
      </c>
      <c r="T1461" s="1">
        <f>Sueldos[[#This Row],[Salario diario]]*20*Sueldos[[#This Row],[dias del año]]</f>
        <v>64159.669863013696</v>
      </c>
      <c r="U1461" s="1">
        <f>Sueldos[[#This Row],[3 meses de sueldo]]+Sueldos[[#This Row],[20 dias por año]]</f>
        <v>143334.91986301367</v>
      </c>
    </row>
    <row r="1462" spans="1:21" x14ac:dyDescent="0.3">
      <c r="A1462" t="s">
        <v>2140</v>
      </c>
      <c r="B1462" t="s">
        <v>909</v>
      </c>
      <c r="C1462" t="s">
        <v>92</v>
      </c>
      <c r="D1462" s="10">
        <v>41355</v>
      </c>
      <c r="E1462" t="s">
        <v>18</v>
      </c>
      <c r="F1462">
        <v>3</v>
      </c>
      <c r="G1462" s="1">
        <v>11349</v>
      </c>
      <c r="H1462" s="1">
        <v>794.43000000000006</v>
      </c>
      <c r="I1462" s="1">
        <v>1361.8799999999999</v>
      </c>
      <c r="J1462" s="1">
        <v>340.46999999999997</v>
      </c>
      <c r="K1462" s="1">
        <v>4312.62</v>
      </c>
      <c r="L1462" s="1">
        <v>3972.1499999999996</v>
      </c>
      <c r="M1462" s="1">
        <f>SUM(Sueldos[[#This Row],[Salario Base]:[Bono General]])</f>
        <v>22130.549999999996</v>
      </c>
      <c r="N1462" s="1">
        <f>SUMPRODUCT(Sueldos[[#This Row],[Salario Base]:[Bono General]]*Porcentajes[])</f>
        <v>867.06359999999995</v>
      </c>
      <c r="O1462" s="1">
        <f>Sueldos[[#This Row],[Aumento Mexicano]]*2</f>
        <v>1734.1271999999999</v>
      </c>
      <c r="P1462" s="1">
        <f>IF(Sueldos[[#This Row],[Calificación]]&gt;=4,Sueldos[[#This Row],[Aumento Mexicano]]*2,0)</f>
        <v>0</v>
      </c>
      <c r="Q1462" s="1">
        <f>Sueldos[[#This Row],[Sueldo total]]*3</f>
        <v>66391.649999999994</v>
      </c>
      <c r="R1462" s="9">
        <f>(43102-Sueldos[[#This Row],[Fecha de Contratación]])/365</f>
        <v>4.7863013698630139</v>
      </c>
      <c r="S1462" s="1">
        <f>Sueldos[[#This Row],[Sueldo total]]/30</f>
        <v>737.68499999999983</v>
      </c>
      <c r="T1462" s="1">
        <f>Sueldos[[#This Row],[Salario diario]]*20*Sueldos[[#This Row],[dias del año]]</f>
        <v>70615.654520547934</v>
      </c>
      <c r="U1462" s="1">
        <f>Sueldos[[#This Row],[3 meses de sueldo]]+Sueldos[[#This Row],[20 dias por año]]</f>
        <v>137007.30452054791</v>
      </c>
    </row>
    <row r="1463" spans="1:21" x14ac:dyDescent="0.3">
      <c r="A1463" t="s">
        <v>2141</v>
      </c>
      <c r="B1463" t="s">
        <v>895</v>
      </c>
      <c r="C1463" t="s">
        <v>107</v>
      </c>
      <c r="D1463" s="10">
        <v>41041</v>
      </c>
      <c r="E1463" t="s">
        <v>50</v>
      </c>
      <c r="F1463">
        <v>4</v>
      </c>
      <c r="G1463" s="1">
        <v>47257.100000000006</v>
      </c>
      <c r="H1463" s="1">
        <v>2835.4260000000004</v>
      </c>
      <c r="I1463" s="1">
        <v>2835.4260000000004</v>
      </c>
      <c r="J1463" s="1">
        <v>472.57100000000008</v>
      </c>
      <c r="K1463" s="1">
        <v>15122.272000000003</v>
      </c>
      <c r="L1463" s="1">
        <v>16539.985000000001</v>
      </c>
      <c r="M1463" s="1">
        <f>SUM(Sueldos[[#This Row],[Salario Base]:[Bono General]])</f>
        <v>85062.780000000013</v>
      </c>
      <c r="N1463" s="1">
        <f>SUMPRODUCT(Sueldos[[#This Row],[Salario Base]:[Bono General]]*Porcentajes[])</f>
        <v>3336.3512600000004</v>
      </c>
      <c r="O1463" s="1">
        <f>Sueldos[[#This Row],[Aumento Mexicano]]*2</f>
        <v>6672.7025200000007</v>
      </c>
      <c r="P1463" s="1">
        <f>IF(Sueldos[[#This Row],[Calificación]]&gt;=4,Sueldos[[#This Row],[Aumento Mexicano]]*2,0)</f>
        <v>6672.7025200000007</v>
      </c>
      <c r="Q1463" s="1">
        <f>Sueldos[[#This Row],[Sueldo total]]*3</f>
        <v>255188.34000000003</v>
      </c>
      <c r="R1463" s="9">
        <f>(43102-Sueldos[[#This Row],[Fecha de Contratación]])/365</f>
        <v>5.646575342465753</v>
      </c>
      <c r="S1463" s="1">
        <f>Sueldos[[#This Row],[Sueldo total]]/30</f>
        <v>2835.4260000000004</v>
      </c>
      <c r="T1463" s="1">
        <f>Sueldos[[#This Row],[Salario diario]]*20*Sueldos[[#This Row],[dias del año]]</f>
        <v>320208.930739726</v>
      </c>
      <c r="U1463" s="1">
        <f>Sueldos[[#This Row],[3 meses de sueldo]]+Sueldos[[#This Row],[20 dias por año]]</f>
        <v>575397.27073972602</v>
      </c>
    </row>
    <row r="1464" spans="1:21" x14ac:dyDescent="0.3">
      <c r="A1464" t="s">
        <v>2142</v>
      </c>
      <c r="B1464" t="s">
        <v>880</v>
      </c>
      <c r="C1464" t="s">
        <v>61</v>
      </c>
      <c r="D1464" s="10">
        <v>41343</v>
      </c>
      <c r="E1464" t="s">
        <v>27</v>
      </c>
      <c r="F1464">
        <v>3</v>
      </c>
      <c r="G1464" s="1">
        <v>22192</v>
      </c>
      <c r="H1464" s="1">
        <v>1109.6000000000001</v>
      </c>
      <c r="I1464" s="1">
        <v>665.76</v>
      </c>
      <c r="J1464" s="1">
        <v>665.76</v>
      </c>
      <c r="K1464" s="1">
        <v>8654.880000000001</v>
      </c>
      <c r="L1464" s="1">
        <v>8432.9600000000009</v>
      </c>
      <c r="M1464" s="1">
        <f>SUM(Sueldos[[#This Row],[Salario Base]:[Bono General]])</f>
        <v>41720.959999999999</v>
      </c>
      <c r="N1464" s="1">
        <f>SUMPRODUCT(Sueldos[[#This Row],[Salario Base]:[Bono General]]*Porcentajes[])</f>
        <v>1642.2080000000001</v>
      </c>
      <c r="O1464" s="1">
        <f>Sueldos[[#This Row],[Aumento Mexicano]]*2</f>
        <v>3284.4160000000002</v>
      </c>
      <c r="P1464" s="1">
        <f>IF(Sueldos[[#This Row],[Calificación]]&gt;=4,Sueldos[[#This Row],[Aumento Mexicano]]*2,0)</f>
        <v>0</v>
      </c>
      <c r="Q1464" s="1">
        <f>Sueldos[[#This Row],[Sueldo total]]*3</f>
        <v>125162.88</v>
      </c>
      <c r="R1464" s="9">
        <f>(43102-Sueldos[[#This Row],[Fecha de Contratación]])/365</f>
        <v>4.8191780821917805</v>
      </c>
      <c r="S1464" s="1">
        <f>Sueldos[[#This Row],[Sueldo total]]/30</f>
        <v>1390.6986666666667</v>
      </c>
      <c r="T1464" s="1">
        <f>Sueldos[[#This Row],[Salario diario]]*20*Sueldos[[#This Row],[dias del año]]</f>
        <v>134040.49066666668</v>
      </c>
      <c r="U1464" s="1">
        <f>Sueldos[[#This Row],[3 meses de sueldo]]+Sueldos[[#This Row],[20 dias por año]]</f>
        <v>259203.37066666668</v>
      </c>
    </row>
    <row r="1465" spans="1:21" x14ac:dyDescent="0.3">
      <c r="A1465" t="s">
        <v>2143</v>
      </c>
      <c r="B1465" t="s">
        <v>898</v>
      </c>
      <c r="C1465" t="s">
        <v>57</v>
      </c>
      <c r="D1465" s="10">
        <v>41624</v>
      </c>
      <c r="E1465" t="s">
        <v>27</v>
      </c>
      <c r="F1465">
        <v>3</v>
      </c>
      <c r="G1465" s="1">
        <v>20310</v>
      </c>
      <c r="H1465" s="1">
        <v>2031</v>
      </c>
      <c r="I1465" s="1">
        <v>2640.3</v>
      </c>
      <c r="J1465" s="1">
        <v>203.1</v>
      </c>
      <c r="K1465" s="1">
        <v>5280.6</v>
      </c>
      <c r="L1465" s="1">
        <v>6905.4000000000005</v>
      </c>
      <c r="M1465" s="1">
        <f>SUM(Sueldos[[#This Row],[Salario Base]:[Bono General]])</f>
        <v>37370.400000000001</v>
      </c>
      <c r="N1465" s="1">
        <f>SUMPRODUCT(Sueldos[[#This Row],[Salario Base]:[Bono General]]*Porcentajes[])</f>
        <v>1488.723</v>
      </c>
      <c r="O1465" s="1">
        <f>Sueldos[[#This Row],[Aumento Mexicano]]*2</f>
        <v>2977.4459999999999</v>
      </c>
      <c r="P1465" s="1">
        <f>IF(Sueldos[[#This Row],[Calificación]]&gt;=4,Sueldos[[#This Row],[Aumento Mexicano]]*2,0)</f>
        <v>0</v>
      </c>
      <c r="Q1465" s="1">
        <f>Sueldos[[#This Row],[Sueldo total]]*3</f>
        <v>112111.20000000001</v>
      </c>
      <c r="R1465" s="9">
        <f>(43102-Sueldos[[#This Row],[Fecha de Contratación]])/365</f>
        <v>4.0493150684931507</v>
      </c>
      <c r="S1465" s="1">
        <f>Sueldos[[#This Row],[Sueldo total]]/30</f>
        <v>1245.68</v>
      </c>
      <c r="T1465" s="1">
        <f>Sueldos[[#This Row],[Salario diario]]*20*Sueldos[[#This Row],[dias del año]]</f>
        <v>100883.01589041097</v>
      </c>
      <c r="U1465" s="1">
        <f>Sueldos[[#This Row],[3 meses de sueldo]]+Sueldos[[#This Row],[20 dias por año]]</f>
        <v>212994.215890411</v>
      </c>
    </row>
    <row r="1466" spans="1:21" x14ac:dyDescent="0.3">
      <c r="A1466" t="s">
        <v>1556</v>
      </c>
      <c r="B1466" t="s">
        <v>883</v>
      </c>
      <c r="C1466" t="s">
        <v>69</v>
      </c>
      <c r="D1466" s="10">
        <v>40805</v>
      </c>
      <c r="E1466" t="s">
        <v>18</v>
      </c>
      <c r="F1466">
        <v>3</v>
      </c>
      <c r="G1466" s="1">
        <v>10797</v>
      </c>
      <c r="H1466" s="1">
        <v>539.85</v>
      </c>
      <c r="I1466" s="1">
        <v>1403.6100000000001</v>
      </c>
      <c r="J1466" s="1">
        <v>1295.6399999999999</v>
      </c>
      <c r="K1466" s="1">
        <v>4318.8</v>
      </c>
      <c r="L1466" s="1">
        <v>4102.8599999999997</v>
      </c>
      <c r="M1466" s="1">
        <f>SUM(Sueldos[[#This Row],[Salario Base]:[Bono General]])</f>
        <v>22457.760000000002</v>
      </c>
      <c r="N1466" s="1">
        <f>SUMPRODUCT(Sueldos[[#This Row],[Salario Base]:[Bono General]]*Porcentajes[])</f>
        <v>893.99159999999995</v>
      </c>
      <c r="O1466" s="1">
        <f>Sueldos[[#This Row],[Aumento Mexicano]]*2</f>
        <v>1787.9831999999999</v>
      </c>
      <c r="P1466" s="1">
        <f>IF(Sueldos[[#This Row],[Calificación]]&gt;=4,Sueldos[[#This Row],[Aumento Mexicano]]*2,0)</f>
        <v>0</v>
      </c>
      <c r="Q1466" s="1">
        <f>Sueldos[[#This Row],[Sueldo total]]*3</f>
        <v>67373.279999999999</v>
      </c>
      <c r="R1466" s="9">
        <f>(43102-Sueldos[[#This Row],[Fecha de Contratación]])/365</f>
        <v>6.2931506849315069</v>
      </c>
      <c r="S1466" s="1">
        <f>Sueldos[[#This Row],[Sueldo total]]/30</f>
        <v>748.5920000000001</v>
      </c>
      <c r="T1466" s="1">
        <f>Sueldos[[#This Row],[Salario diario]]*20*Sueldos[[#This Row],[dias del año]]</f>
        <v>94220.045150684949</v>
      </c>
      <c r="U1466" s="1">
        <f>Sueldos[[#This Row],[3 meses de sueldo]]+Sueldos[[#This Row],[20 dias por año]]</f>
        <v>161593.32515068495</v>
      </c>
    </row>
    <row r="1467" spans="1:21" x14ac:dyDescent="0.3">
      <c r="A1467" t="s">
        <v>2144</v>
      </c>
      <c r="B1467" t="s">
        <v>909</v>
      </c>
      <c r="C1467" t="s">
        <v>2</v>
      </c>
      <c r="D1467" s="10">
        <v>42741</v>
      </c>
      <c r="E1467" t="s">
        <v>27</v>
      </c>
      <c r="F1467">
        <v>2</v>
      </c>
      <c r="G1467" s="1">
        <v>14652</v>
      </c>
      <c r="H1467" s="1">
        <v>732.6</v>
      </c>
      <c r="I1467" s="1">
        <v>879.12</v>
      </c>
      <c r="J1467" s="1">
        <v>439.56</v>
      </c>
      <c r="K1467" s="1">
        <v>4542.12</v>
      </c>
      <c r="L1467" s="1">
        <v>4981.68</v>
      </c>
      <c r="M1467" s="1">
        <f>SUM(Sueldos[[#This Row],[Salario Base]:[Bono General]])</f>
        <v>26227.08</v>
      </c>
      <c r="N1467" s="1">
        <f>SUMPRODUCT(Sueldos[[#This Row],[Salario Base]:[Bono General]]*Porcentajes[])</f>
        <v>1025.6399999999999</v>
      </c>
      <c r="O1467" s="1">
        <f>Sueldos[[#This Row],[Aumento Mexicano]]*2</f>
        <v>2051.2799999999997</v>
      </c>
      <c r="P1467" s="1">
        <f>IF(Sueldos[[#This Row],[Calificación]]&gt;=4,Sueldos[[#This Row],[Aumento Mexicano]]*2,0)</f>
        <v>0</v>
      </c>
      <c r="Q1467" s="1">
        <f>Sueldos[[#This Row],[Sueldo total]]*3</f>
        <v>78681.240000000005</v>
      </c>
      <c r="R1467" s="9">
        <f>(43102-Sueldos[[#This Row],[Fecha de Contratación]])/365</f>
        <v>0.989041095890411</v>
      </c>
      <c r="S1467" s="1">
        <f>Sueldos[[#This Row],[Sueldo total]]/30</f>
        <v>874.2360000000001</v>
      </c>
      <c r="T1467" s="1">
        <f>Sueldos[[#This Row],[Salario diario]]*20*Sueldos[[#This Row],[dias del año]]</f>
        <v>17293.106630136986</v>
      </c>
      <c r="U1467" s="1">
        <f>Sueldos[[#This Row],[3 meses de sueldo]]+Sueldos[[#This Row],[20 dias por año]]</f>
        <v>95974.346630136992</v>
      </c>
    </row>
    <row r="1468" spans="1:21" x14ac:dyDescent="0.3">
      <c r="A1468" t="s">
        <v>1647</v>
      </c>
      <c r="B1468" t="s">
        <v>898</v>
      </c>
      <c r="C1468" t="s">
        <v>129</v>
      </c>
      <c r="D1468" s="10">
        <v>41182</v>
      </c>
      <c r="E1468" t="s">
        <v>18</v>
      </c>
      <c r="F1468">
        <v>4</v>
      </c>
      <c r="G1468" s="1">
        <v>16212.900000000001</v>
      </c>
      <c r="H1468" s="1">
        <v>1297.0320000000002</v>
      </c>
      <c r="I1468" s="1">
        <v>972.774</v>
      </c>
      <c r="J1468" s="1">
        <v>324.25800000000004</v>
      </c>
      <c r="K1468" s="1">
        <v>4863.87</v>
      </c>
      <c r="L1468" s="1">
        <v>4053.2250000000004</v>
      </c>
      <c r="M1468" s="1">
        <f>SUM(Sueldos[[#This Row],[Salario Base]:[Bono General]])</f>
        <v>27724.059000000001</v>
      </c>
      <c r="N1468" s="1">
        <f>SUMPRODUCT(Sueldos[[#This Row],[Salario Base]:[Bono General]]*Porcentajes[])</f>
        <v>1048.9746300000002</v>
      </c>
      <c r="O1468" s="1">
        <f>Sueldos[[#This Row],[Aumento Mexicano]]*2</f>
        <v>2097.9492600000003</v>
      </c>
      <c r="P1468" s="1">
        <f>IF(Sueldos[[#This Row],[Calificación]]&gt;=4,Sueldos[[#This Row],[Aumento Mexicano]]*2,0)</f>
        <v>2097.9492600000003</v>
      </c>
      <c r="Q1468" s="1">
        <f>Sueldos[[#This Row],[Sueldo total]]*3</f>
        <v>83172.176999999996</v>
      </c>
      <c r="R1468" s="9">
        <f>(43102-Sueldos[[#This Row],[Fecha de Contratación]])/365</f>
        <v>5.2602739726027394</v>
      </c>
      <c r="S1468" s="1">
        <f>Sueldos[[#This Row],[Sueldo total]]/30</f>
        <v>924.13530000000003</v>
      </c>
      <c r="T1468" s="1">
        <f>Sueldos[[#This Row],[Salario diario]]*20*Sueldos[[#This Row],[dias del año]]</f>
        <v>97224.097315068502</v>
      </c>
      <c r="U1468" s="1">
        <f>Sueldos[[#This Row],[3 meses de sueldo]]+Sueldos[[#This Row],[20 dias por año]]</f>
        <v>180396.2743150685</v>
      </c>
    </row>
    <row r="1469" spans="1:21" x14ac:dyDescent="0.3">
      <c r="A1469" t="s">
        <v>2145</v>
      </c>
      <c r="B1469" t="s">
        <v>883</v>
      </c>
      <c r="C1469" t="s">
        <v>133</v>
      </c>
      <c r="D1469" s="10">
        <v>42522</v>
      </c>
      <c r="E1469" t="s">
        <v>53</v>
      </c>
      <c r="F1469">
        <v>3</v>
      </c>
      <c r="G1469" s="1">
        <v>69553</v>
      </c>
      <c r="H1469" s="1">
        <v>3477.65</v>
      </c>
      <c r="I1469" s="1">
        <v>6259.7699999999995</v>
      </c>
      <c r="J1469" s="1">
        <v>4173.18</v>
      </c>
      <c r="K1469" s="1">
        <v>22952.49</v>
      </c>
      <c r="L1469" s="1">
        <v>25039.079999999998</v>
      </c>
      <c r="M1469" s="1">
        <f>SUM(Sueldos[[#This Row],[Salario Base]:[Bono General]])</f>
        <v>131455.17000000001</v>
      </c>
      <c r="N1469" s="1">
        <f>SUMPRODUCT(Sueldos[[#This Row],[Salario Base]:[Bono General]]*Porcentajes[])</f>
        <v>5195.6091000000006</v>
      </c>
      <c r="O1469" s="1">
        <f>Sueldos[[#This Row],[Aumento Mexicano]]*2</f>
        <v>10391.218200000001</v>
      </c>
      <c r="P1469" s="1">
        <f>IF(Sueldos[[#This Row],[Calificación]]&gt;=4,Sueldos[[#This Row],[Aumento Mexicano]]*2,0)</f>
        <v>0</v>
      </c>
      <c r="Q1469" s="1">
        <f>Sueldos[[#This Row],[Sueldo total]]*3</f>
        <v>394365.51</v>
      </c>
      <c r="R1469" s="9">
        <f>(43102-Sueldos[[#This Row],[Fecha de Contratación]])/365</f>
        <v>1.5890410958904109</v>
      </c>
      <c r="S1469" s="1">
        <f>Sueldos[[#This Row],[Sueldo total]]/30</f>
        <v>4381.8390000000009</v>
      </c>
      <c r="T1469" s="1">
        <f>Sueldos[[#This Row],[Salario diario]]*20*Sueldos[[#This Row],[dias del año]]</f>
        <v>139258.44493150685</v>
      </c>
      <c r="U1469" s="1">
        <f>Sueldos[[#This Row],[3 meses de sueldo]]+Sueldos[[#This Row],[20 dias por año]]</f>
        <v>533623.95493150689</v>
      </c>
    </row>
    <row r="1470" spans="1:21" x14ac:dyDescent="0.3">
      <c r="A1470" t="s">
        <v>2146</v>
      </c>
      <c r="B1470" t="s">
        <v>883</v>
      </c>
      <c r="C1470" t="s">
        <v>225</v>
      </c>
      <c r="D1470" s="10">
        <v>42778</v>
      </c>
      <c r="E1470" t="s">
        <v>50</v>
      </c>
      <c r="F1470">
        <v>4</v>
      </c>
      <c r="G1470" s="1">
        <v>43629.3</v>
      </c>
      <c r="H1470" s="1">
        <v>3926.6370000000002</v>
      </c>
      <c r="I1470" s="1">
        <v>5235.5160000000005</v>
      </c>
      <c r="J1470" s="1">
        <v>4799.223</v>
      </c>
      <c r="K1470" s="1">
        <v>11343.618</v>
      </c>
      <c r="L1470" s="1">
        <v>14397.669000000002</v>
      </c>
      <c r="M1470" s="1">
        <f>SUM(Sueldos[[#This Row],[Salario Base]:[Bono General]])</f>
        <v>83331.963000000018</v>
      </c>
      <c r="N1470" s="1">
        <f>SUMPRODUCT(Sueldos[[#This Row],[Salario Base]:[Bono General]]*Porcentajes[])</f>
        <v>3342.0043800000003</v>
      </c>
      <c r="O1470" s="1">
        <f>Sueldos[[#This Row],[Aumento Mexicano]]*2</f>
        <v>6684.0087600000006</v>
      </c>
      <c r="P1470" s="1">
        <f>IF(Sueldos[[#This Row],[Calificación]]&gt;=4,Sueldos[[#This Row],[Aumento Mexicano]]*2,0)</f>
        <v>6684.0087600000006</v>
      </c>
      <c r="Q1470" s="1">
        <f>Sueldos[[#This Row],[Sueldo total]]*3</f>
        <v>249995.88900000005</v>
      </c>
      <c r="R1470" s="9">
        <f>(43102-Sueldos[[#This Row],[Fecha de Contratación]])/365</f>
        <v>0.88767123287671235</v>
      </c>
      <c r="S1470" s="1">
        <f>Sueldos[[#This Row],[Sueldo total]]/30</f>
        <v>2777.7321000000006</v>
      </c>
      <c r="T1470" s="1">
        <f>Sueldos[[#This Row],[Salario diario]]*20*Sueldos[[#This Row],[dias del año]]</f>
        <v>49314.257556164397</v>
      </c>
      <c r="U1470" s="1">
        <f>Sueldos[[#This Row],[3 meses de sueldo]]+Sueldos[[#This Row],[20 dias por año]]</f>
        <v>299310.14655616443</v>
      </c>
    </row>
    <row r="1471" spans="1:21" x14ac:dyDescent="0.3">
      <c r="A1471" t="s">
        <v>2147</v>
      </c>
      <c r="B1471" t="s">
        <v>880</v>
      </c>
      <c r="C1471" t="s">
        <v>440</v>
      </c>
      <c r="D1471" s="10">
        <v>40862</v>
      </c>
      <c r="E1471" t="s">
        <v>18</v>
      </c>
      <c r="F1471">
        <v>3</v>
      </c>
      <c r="G1471" s="1">
        <v>13781</v>
      </c>
      <c r="H1471" s="1">
        <v>1240.29</v>
      </c>
      <c r="I1471" s="1">
        <v>964.67000000000007</v>
      </c>
      <c r="J1471" s="1">
        <v>1378.1000000000001</v>
      </c>
      <c r="K1471" s="1">
        <v>3858.6800000000003</v>
      </c>
      <c r="L1471" s="1">
        <v>4961.16</v>
      </c>
      <c r="M1471" s="1">
        <f>SUM(Sueldos[[#This Row],[Salario Base]:[Bono General]])</f>
        <v>26183.9</v>
      </c>
      <c r="N1471" s="1">
        <f>SUMPRODUCT(Sueldos[[#This Row],[Salario Base]:[Bono General]]*Porcentajes[])</f>
        <v>1058.3807999999999</v>
      </c>
      <c r="O1471" s="1">
        <f>Sueldos[[#This Row],[Aumento Mexicano]]*2</f>
        <v>2116.7615999999998</v>
      </c>
      <c r="P1471" s="1">
        <f>IF(Sueldos[[#This Row],[Calificación]]&gt;=4,Sueldos[[#This Row],[Aumento Mexicano]]*2,0)</f>
        <v>0</v>
      </c>
      <c r="Q1471" s="1">
        <f>Sueldos[[#This Row],[Sueldo total]]*3</f>
        <v>78551.700000000012</v>
      </c>
      <c r="R1471" s="9">
        <f>(43102-Sueldos[[#This Row],[Fecha de Contratación]])/365</f>
        <v>6.1369863013698627</v>
      </c>
      <c r="S1471" s="1">
        <f>Sueldos[[#This Row],[Sueldo total]]/30</f>
        <v>872.79666666666674</v>
      </c>
      <c r="T1471" s="1">
        <f>Sueldos[[#This Row],[Salario diario]]*20*Sueldos[[#This Row],[dias del año]]</f>
        <v>107126.82374429224</v>
      </c>
      <c r="U1471" s="1">
        <f>Sueldos[[#This Row],[3 meses de sueldo]]+Sueldos[[#This Row],[20 dias por año]]</f>
        <v>185678.52374429227</v>
      </c>
    </row>
    <row r="1472" spans="1:21" x14ac:dyDescent="0.3">
      <c r="A1472" t="s">
        <v>2148</v>
      </c>
      <c r="B1472" t="s">
        <v>895</v>
      </c>
      <c r="C1472" t="s">
        <v>140</v>
      </c>
      <c r="D1472" s="10">
        <v>41786</v>
      </c>
      <c r="E1472" t="s">
        <v>115</v>
      </c>
      <c r="F1472">
        <v>3</v>
      </c>
      <c r="G1472" s="1">
        <v>47476</v>
      </c>
      <c r="H1472" s="1">
        <v>2373.8000000000002</v>
      </c>
      <c r="I1472" s="1">
        <v>7121.4</v>
      </c>
      <c r="J1472" s="1">
        <v>2373.8000000000002</v>
      </c>
      <c r="K1472" s="1">
        <v>12818.52</v>
      </c>
      <c r="L1472" s="1">
        <v>11869</v>
      </c>
      <c r="M1472" s="1">
        <f>SUM(Sueldos[[#This Row],[Salario Base]:[Bono General]])</f>
        <v>84032.52</v>
      </c>
      <c r="N1472" s="1">
        <f>SUMPRODUCT(Sueldos[[#This Row],[Salario Base]:[Bono General]]*Porcentajes[])</f>
        <v>3185.6396</v>
      </c>
      <c r="O1472" s="1">
        <f>Sueldos[[#This Row],[Aumento Mexicano]]*2</f>
        <v>6371.2791999999999</v>
      </c>
      <c r="P1472" s="1">
        <f>IF(Sueldos[[#This Row],[Calificación]]&gt;=4,Sueldos[[#This Row],[Aumento Mexicano]]*2,0)</f>
        <v>0</v>
      </c>
      <c r="Q1472" s="1">
        <f>Sueldos[[#This Row],[Sueldo total]]*3</f>
        <v>252097.56</v>
      </c>
      <c r="R1472" s="9">
        <f>(43102-Sueldos[[#This Row],[Fecha de Contratación]])/365</f>
        <v>3.6054794520547944</v>
      </c>
      <c r="S1472" s="1">
        <f>Sueldos[[#This Row],[Sueldo total]]/30</f>
        <v>2801.0840000000003</v>
      </c>
      <c r="T1472" s="1">
        <f>Sueldos[[#This Row],[Salario diario]]*20*Sueldos[[#This Row],[dias del año]]</f>
        <v>201985.01610958905</v>
      </c>
      <c r="U1472" s="1">
        <f>Sueldos[[#This Row],[3 meses de sueldo]]+Sueldos[[#This Row],[20 dias por año]]</f>
        <v>454082.57610958908</v>
      </c>
    </row>
    <row r="1473" spans="1:21" x14ac:dyDescent="0.3">
      <c r="A1473" t="s">
        <v>2149</v>
      </c>
      <c r="B1473" t="s">
        <v>898</v>
      </c>
      <c r="C1473" t="s">
        <v>142</v>
      </c>
      <c r="D1473" s="10">
        <v>42858</v>
      </c>
      <c r="E1473" t="s">
        <v>18</v>
      </c>
      <c r="F1473">
        <v>3</v>
      </c>
      <c r="G1473" s="1">
        <v>8313</v>
      </c>
      <c r="H1473" s="1">
        <v>581.91000000000008</v>
      </c>
      <c r="I1473" s="1">
        <v>914.43</v>
      </c>
      <c r="J1473" s="1">
        <v>1246.95</v>
      </c>
      <c r="K1473" s="1">
        <v>2078.25</v>
      </c>
      <c r="L1473" s="1">
        <v>2078.25</v>
      </c>
      <c r="M1473" s="1">
        <f>SUM(Sueldos[[#This Row],[Salario Base]:[Bono General]])</f>
        <v>15212.79</v>
      </c>
      <c r="N1473" s="1">
        <f>SUMPRODUCT(Sueldos[[#This Row],[Salario Base]:[Bono General]]*Porcentajes[])</f>
        <v>591.05430000000001</v>
      </c>
      <c r="O1473" s="1">
        <f>Sueldos[[#This Row],[Aumento Mexicano]]*2</f>
        <v>1182.1086</v>
      </c>
      <c r="P1473" s="1">
        <f>IF(Sueldos[[#This Row],[Calificación]]&gt;=4,Sueldos[[#This Row],[Aumento Mexicano]]*2,0)</f>
        <v>0</v>
      </c>
      <c r="Q1473" s="1">
        <f>Sueldos[[#This Row],[Sueldo total]]*3</f>
        <v>45638.37</v>
      </c>
      <c r="R1473" s="9">
        <f>(43102-Sueldos[[#This Row],[Fecha de Contratación]])/365</f>
        <v>0.66849315068493154</v>
      </c>
      <c r="S1473" s="1">
        <f>Sueldos[[#This Row],[Sueldo total]]/30</f>
        <v>507.09300000000002</v>
      </c>
      <c r="T1473" s="1">
        <f>Sueldos[[#This Row],[Salario diario]]*20*Sueldos[[#This Row],[dias del año]]</f>
        <v>6779.76394520548</v>
      </c>
      <c r="U1473" s="1">
        <f>Sueldos[[#This Row],[3 meses de sueldo]]+Sueldos[[#This Row],[20 dias por año]]</f>
        <v>52418.133945205482</v>
      </c>
    </row>
    <row r="1474" spans="1:21" x14ac:dyDescent="0.3">
      <c r="A1474" t="s">
        <v>2150</v>
      </c>
      <c r="B1474" t="s">
        <v>883</v>
      </c>
      <c r="C1474" t="s">
        <v>121</v>
      </c>
      <c r="D1474" s="10">
        <v>40582</v>
      </c>
      <c r="E1474" t="s">
        <v>18</v>
      </c>
      <c r="F1474">
        <v>2</v>
      </c>
      <c r="G1474" s="1">
        <v>12956.4</v>
      </c>
      <c r="H1474" s="1">
        <v>1036.5119999999999</v>
      </c>
      <c r="I1474" s="1">
        <v>906.94800000000009</v>
      </c>
      <c r="J1474" s="1">
        <v>1943.4599999999998</v>
      </c>
      <c r="K1474" s="1">
        <v>4534.74</v>
      </c>
      <c r="L1474" s="1">
        <v>5052.9960000000001</v>
      </c>
      <c r="M1474" s="1">
        <f>SUM(Sueldos[[#This Row],[Salario Base]:[Bono General]])</f>
        <v>26431.055999999997</v>
      </c>
      <c r="N1474" s="1">
        <f>SUMPRODUCT(Sueldos[[#This Row],[Salario Base]:[Bono General]]*Porcentajes[])</f>
        <v>1074.08556</v>
      </c>
      <c r="O1474" s="1">
        <f>Sueldos[[#This Row],[Aumento Mexicano]]*2</f>
        <v>2148.17112</v>
      </c>
      <c r="P1474" s="1">
        <f>IF(Sueldos[[#This Row],[Calificación]]&gt;=4,Sueldos[[#This Row],[Aumento Mexicano]]*2,0)</f>
        <v>0</v>
      </c>
      <c r="Q1474" s="1">
        <f>Sueldos[[#This Row],[Sueldo total]]*3</f>
        <v>79293.167999999991</v>
      </c>
      <c r="R1474" s="9">
        <f>(43102-Sueldos[[#This Row],[Fecha de Contratación]])/365</f>
        <v>6.904109589041096</v>
      </c>
      <c r="S1474" s="1">
        <f>Sueldos[[#This Row],[Sueldo total]]/30</f>
        <v>881.03519999999992</v>
      </c>
      <c r="T1474" s="1">
        <f>Sueldos[[#This Row],[Salario diario]]*20*Sueldos[[#This Row],[dias del año]]</f>
        <v>121655.27145205477</v>
      </c>
      <c r="U1474" s="1">
        <f>Sueldos[[#This Row],[3 meses de sueldo]]+Sueldos[[#This Row],[20 dias por año]]</f>
        <v>200948.43945205476</v>
      </c>
    </row>
    <row r="1475" spans="1:21" x14ac:dyDescent="0.3">
      <c r="A1475" t="s">
        <v>877</v>
      </c>
      <c r="B1475" t="s">
        <v>940</v>
      </c>
      <c r="C1475" t="s">
        <v>75</v>
      </c>
      <c r="D1475" s="10">
        <v>42374</v>
      </c>
      <c r="E1475" t="s">
        <v>18</v>
      </c>
      <c r="F1475">
        <v>5</v>
      </c>
      <c r="G1475" s="1">
        <v>17272.5</v>
      </c>
      <c r="H1475" s="1">
        <v>1381.8</v>
      </c>
      <c r="I1475" s="1">
        <v>1209.075</v>
      </c>
      <c r="J1475" s="1">
        <v>1036.3499999999999</v>
      </c>
      <c r="K1475" s="1">
        <v>6390.8249999999998</v>
      </c>
      <c r="L1475" s="1">
        <v>6563.55</v>
      </c>
      <c r="M1475" s="1">
        <f>SUM(Sueldos[[#This Row],[Salario Base]:[Bono General]])</f>
        <v>33854.1</v>
      </c>
      <c r="N1475" s="1">
        <f>SUMPRODUCT(Sueldos[[#This Row],[Salario Base]:[Bono General]]*Porcentajes[])</f>
        <v>1352.4367499999998</v>
      </c>
      <c r="O1475" s="1">
        <f>Sueldos[[#This Row],[Aumento Mexicano]]*2</f>
        <v>2704.8734999999997</v>
      </c>
      <c r="P1475" s="1">
        <f>IF(Sueldos[[#This Row],[Calificación]]&gt;=4,Sueldos[[#This Row],[Aumento Mexicano]]*2,0)</f>
        <v>2704.8734999999997</v>
      </c>
      <c r="Q1475" s="1">
        <f>Sueldos[[#This Row],[Sueldo total]]*3</f>
        <v>101562.29999999999</v>
      </c>
      <c r="R1475" s="9">
        <f>(43102-Sueldos[[#This Row],[Fecha de Contratación]])/365</f>
        <v>1.9945205479452055</v>
      </c>
      <c r="S1475" s="1">
        <f>Sueldos[[#This Row],[Sueldo total]]/30</f>
        <v>1128.47</v>
      </c>
      <c r="T1475" s="1">
        <f>Sueldos[[#This Row],[Salario diario]]*20*Sueldos[[#This Row],[dias del año]]</f>
        <v>45015.132054794522</v>
      </c>
      <c r="U1475" s="1">
        <f>Sueldos[[#This Row],[3 meses de sueldo]]+Sueldos[[#This Row],[20 dias por año]]</f>
        <v>146577.43205479451</v>
      </c>
    </row>
    <row r="1476" spans="1:21" x14ac:dyDescent="0.3">
      <c r="A1476" t="s">
        <v>2151</v>
      </c>
      <c r="B1476" t="s">
        <v>880</v>
      </c>
      <c r="C1476" t="s">
        <v>151</v>
      </c>
      <c r="D1476" s="10">
        <v>41441</v>
      </c>
      <c r="E1476" t="s">
        <v>15</v>
      </c>
      <c r="F1476">
        <v>5</v>
      </c>
      <c r="G1476" s="1">
        <v>32126.25</v>
      </c>
      <c r="H1476" s="1">
        <v>2570.1</v>
      </c>
      <c r="I1476" s="1">
        <v>321.26249999999999</v>
      </c>
      <c r="J1476" s="1">
        <v>4497.6750000000002</v>
      </c>
      <c r="K1476" s="1">
        <v>10922.925000000001</v>
      </c>
      <c r="L1476" s="1">
        <v>12850.5</v>
      </c>
      <c r="M1476" s="1">
        <f>SUM(Sueldos[[#This Row],[Salario Base]:[Bono General]])</f>
        <v>63288.712500000001</v>
      </c>
      <c r="N1476" s="1">
        <f>SUMPRODUCT(Sueldos[[#This Row],[Salario Base]:[Bono General]]*Porcentajes[])</f>
        <v>2582.9504999999999</v>
      </c>
      <c r="O1476" s="1">
        <f>Sueldos[[#This Row],[Aumento Mexicano]]*2</f>
        <v>5165.9009999999998</v>
      </c>
      <c r="P1476" s="1">
        <f>IF(Sueldos[[#This Row],[Calificación]]&gt;=4,Sueldos[[#This Row],[Aumento Mexicano]]*2,0)</f>
        <v>5165.9009999999998</v>
      </c>
      <c r="Q1476" s="1">
        <f>Sueldos[[#This Row],[Sueldo total]]*3</f>
        <v>189866.13750000001</v>
      </c>
      <c r="R1476" s="9">
        <f>(43102-Sueldos[[#This Row],[Fecha de Contratación]])/365</f>
        <v>4.5506849315068489</v>
      </c>
      <c r="S1476" s="1">
        <f>Sueldos[[#This Row],[Sueldo total]]/30</f>
        <v>2109.6237500000002</v>
      </c>
      <c r="T1476" s="1">
        <f>Sueldos[[#This Row],[Salario diario]]*20*Sueldos[[#This Row],[dias del año]]</f>
        <v>192004.66020547945</v>
      </c>
      <c r="U1476" s="1">
        <f>Sueldos[[#This Row],[3 meses de sueldo]]+Sueldos[[#This Row],[20 dias por año]]</f>
        <v>381870.79770547943</v>
      </c>
    </row>
    <row r="1477" spans="1:21" x14ac:dyDescent="0.3">
      <c r="A1477" t="s">
        <v>2126</v>
      </c>
      <c r="B1477" t="s">
        <v>898</v>
      </c>
      <c r="C1477" t="s">
        <v>48</v>
      </c>
      <c r="D1477" s="10">
        <v>41565</v>
      </c>
      <c r="E1477" t="s">
        <v>15</v>
      </c>
      <c r="F1477">
        <v>4</v>
      </c>
      <c r="G1477" s="1">
        <v>32067.200000000004</v>
      </c>
      <c r="H1477" s="1">
        <v>2244.7040000000006</v>
      </c>
      <c r="I1477" s="1">
        <v>2244.7040000000006</v>
      </c>
      <c r="J1477" s="1">
        <v>4168.7360000000008</v>
      </c>
      <c r="K1477" s="1">
        <v>9620.1600000000017</v>
      </c>
      <c r="L1477" s="1">
        <v>8978.8160000000025</v>
      </c>
      <c r="M1477" s="1">
        <f>SUM(Sueldos[[#This Row],[Salario Base]:[Bono General]])</f>
        <v>59324.320000000007</v>
      </c>
      <c r="N1477" s="1">
        <f>SUMPRODUCT(Sueldos[[#This Row],[Salario Base]:[Bono General]]*Porcentajes[])</f>
        <v>2312.0451200000007</v>
      </c>
      <c r="O1477" s="1">
        <f>Sueldos[[#This Row],[Aumento Mexicano]]*2</f>
        <v>4624.0902400000014</v>
      </c>
      <c r="P1477" s="1">
        <f>IF(Sueldos[[#This Row],[Calificación]]&gt;=4,Sueldos[[#This Row],[Aumento Mexicano]]*2,0)</f>
        <v>4624.0902400000014</v>
      </c>
      <c r="Q1477" s="1">
        <f>Sueldos[[#This Row],[Sueldo total]]*3</f>
        <v>177972.96000000002</v>
      </c>
      <c r="R1477" s="9">
        <f>(43102-Sueldos[[#This Row],[Fecha de Contratación]])/365</f>
        <v>4.2109589041095887</v>
      </c>
      <c r="S1477" s="1">
        <f>Sueldos[[#This Row],[Sueldo total]]/30</f>
        <v>1977.4773333333335</v>
      </c>
      <c r="T1477" s="1">
        <f>Sueldos[[#This Row],[Salario diario]]*20*Sueldos[[#This Row],[dias del año]]</f>
        <v>166541.51568949773</v>
      </c>
      <c r="U1477" s="1">
        <f>Sueldos[[#This Row],[3 meses de sueldo]]+Sueldos[[#This Row],[20 dias por año]]</f>
        <v>344514.47568949778</v>
      </c>
    </row>
    <row r="1478" spans="1:21" x14ac:dyDescent="0.3">
      <c r="A1478" t="s">
        <v>825</v>
      </c>
      <c r="B1478" t="s">
        <v>880</v>
      </c>
      <c r="C1478" t="s">
        <v>46</v>
      </c>
      <c r="D1478" s="10">
        <v>42089</v>
      </c>
      <c r="E1478" t="s">
        <v>27</v>
      </c>
      <c r="F1478">
        <v>3</v>
      </c>
      <c r="G1478" s="1">
        <v>19921</v>
      </c>
      <c r="H1478" s="1">
        <v>1195.26</v>
      </c>
      <c r="I1478" s="1">
        <v>2788.94</v>
      </c>
      <c r="J1478" s="1">
        <v>796.84</v>
      </c>
      <c r="K1478" s="1">
        <v>7370.7699999999995</v>
      </c>
      <c r="L1478" s="1">
        <v>7370.7699999999995</v>
      </c>
      <c r="M1478" s="1">
        <f>SUM(Sueldos[[#This Row],[Salario Base]:[Bono General]])</f>
        <v>39443.579999999994</v>
      </c>
      <c r="N1478" s="1">
        <f>SUMPRODUCT(Sueldos[[#This Row],[Salario Base]:[Bono General]]*Porcentajes[])</f>
        <v>1557.8221999999998</v>
      </c>
      <c r="O1478" s="1">
        <f>Sueldos[[#This Row],[Aumento Mexicano]]*2</f>
        <v>3115.6443999999997</v>
      </c>
      <c r="P1478" s="1">
        <f>IF(Sueldos[[#This Row],[Calificación]]&gt;=4,Sueldos[[#This Row],[Aumento Mexicano]]*2,0)</f>
        <v>0</v>
      </c>
      <c r="Q1478" s="1">
        <f>Sueldos[[#This Row],[Sueldo total]]*3</f>
        <v>118330.73999999999</v>
      </c>
      <c r="R1478" s="9">
        <f>(43102-Sueldos[[#This Row],[Fecha de Contratación]])/365</f>
        <v>2.7753424657534245</v>
      </c>
      <c r="S1478" s="1">
        <f>Sueldos[[#This Row],[Sueldo total]]/30</f>
        <v>1314.7859999999998</v>
      </c>
      <c r="T1478" s="1">
        <f>Sueldos[[#This Row],[Salario diario]]*20*Sueldos[[#This Row],[dias del año]]</f>
        <v>72979.628383561634</v>
      </c>
      <c r="U1478" s="1">
        <f>Sueldos[[#This Row],[3 meses de sueldo]]+Sueldos[[#This Row],[20 dias por año]]</f>
        <v>191310.36838356161</v>
      </c>
    </row>
    <row r="1479" spans="1:21" x14ac:dyDescent="0.3">
      <c r="A1479" t="s">
        <v>68</v>
      </c>
      <c r="B1479" t="s">
        <v>880</v>
      </c>
      <c r="C1479" t="s">
        <v>32</v>
      </c>
      <c r="D1479" s="10">
        <v>40682</v>
      </c>
      <c r="E1479" t="s">
        <v>27</v>
      </c>
      <c r="F1479">
        <v>3</v>
      </c>
      <c r="G1479" s="1">
        <v>22133</v>
      </c>
      <c r="H1479" s="1">
        <v>1770.64</v>
      </c>
      <c r="I1479" s="1">
        <v>2655.96</v>
      </c>
      <c r="J1479" s="1">
        <v>221.33</v>
      </c>
      <c r="K1479" s="1">
        <v>5975.9100000000008</v>
      </c>
      <c r="L1479" s="1">
        <v>8631.8700000000008</v>
      </c>
      <c r="M1479" s="1">
        <f>SUM(Sueldos[[#This Row],[Salario Base]:[Bono General]])</f>
        <v>41388.71</v>
      </c>
      <c r="N1479" s="1">
        <f>SUMPRODUCT(Sueldos[[#This Row],[Salario Base]:[Bono General]]*Porcentajes[])</f>
        <v>1671.0415000000003</v>
      </c>
      <c r="O1479" s="1">
        <f>Sueldos[[#This Row],[Aumento Mexicano]]*2</f>
        <v>3342.0830000000005</v>
      </c>
      <c r="P1479" s="1">
        <f>IF(Sueldos[[#This Row],[Calificación]]&gt;=4,Sueldos[[#This Row],[Aumento Mexicano]]*2,0)</f>
        <v>0</v>
      </c>
      <c r="Q1479" s="1">
        <f>Sueldos[[#This Row],[Sueldo total]]*3</f>
        <v>124166.13</v>
      </c>
      <c r="R1479" s="9">
        <f>(43102-Sueldos[[#This Row],[Fecha de Contratación]])/365</f>
        <v>6.6301369863013697</v>
      </c>
      <c r="S1479" s="1">
        <f>Sueldos[[#This Row],[Sueldo total]]/30</f>
        <v>1379.6236666666666</v>
      </c>
      <c r="T1479" s="1">
        <f>Sueldos[[#This Row],[Salario diario]]*20*Sueldos[[#This Row],[dias del año]]</f>
        <v>182941.87799086756</v>
      </c>
      <c r="U1479" s="1">
        <f>Sueldos[[#This Row],[3 meses de sueldo]]+Sueldos[[#This Row],[20 dias por año]]</f>
        <v>307108.0079908676</v>
      </c>
    </row>
    <row r="1480" spans="1:21" x14ac:dyDescent="0.3">
      <c r="A1480" t="s">
        <v>2152</v>
      </c>
      <c r="B1480" t="s">
        <v>898</v>
      </c>
      <c r="C1480" t="s">
        <v>121</v>
      </c>
      <c r="D1480" s="10">
        <v>41680</v>
      </c>
      <c r="E1480" t="s">
        <v>18</v>
      </c>
      <c r="F1480">
        <v>3</v>
      </c>
      <c r="G1480" s="1">
        <v>12596</v>
      </c>
      <c r="H1480" s="1">
        <v>881.72</v>
      </c>
      <c r="I1480" s="1">
        <v>755.76</v>
      </c>
      <c r="J1480" s="1">
        <v>755.76</v>
      </c>
      <c r="K1480" s="1">
        <v>3526.88</v>
      </c>
      <c r="L1480" s="1">
        <v>4660.5199999999995</v>
      </c>
      <c r="M1480" s="1">
        <f>SUM(Sueldos[[#This Row],[Salario Base]:[Bono General]])</f>
        <v>23176.639999999999</v>
      </c>
      <c r="N1480" s="1">
        <f>SUMPRODUCT(Sueldos[[#This Row],[Salario Base]:[Bono General]]*Porcentajes[])</f>
        <v>930.84439999999995</v>
      </c>
      <c r="O1480" s="1">
        <f>Sueldos[[#This Row],[Aumento Mexicano]]*2</f>
        <v>1861.6887999999999</v>
      </c>
      <c r="P1480" s="1">
        <f>IF(Sueldos[[#This Row],[Calificación]]&gt;=4,Sueldos[[#This Row],[Aumento Mexicano]]*2,0)</f>
        <v>0</v>
      </c>
      <c r="Q1480" s="1">
        <f>Sueldos[[#This Row],[Sueldo total]]*3</f>
        <v>69529.919999999998</v>
      </c>
      <c r="R1480" s="9">
        <f>(43102-Sueldos[[#This Row],[Fecha de Contratación]])/365</f>
        <v>3.8958904109589043</v>
      </c>
      <c r="S1480" s="1">
        <f>Sueldos[[#This Row],[Sueldo total]]/30</f>
        <v>772.55466666666666</v>
      </c>
      <c r="T1480" s="1">
        <f>Sueldos[[#This Row],[Salario diario]]*20*Sueldos[[#This Row],[dias del año]]</f>
        <v>60195.766356164393</v>
      </c>
      <c r="U1480" s="1">
        <f>Sueldos[[#This Row],[3 meses de sueldo]]+Sueldos[[#This Row],[20 dias por año]]</f>
        <v>129725.6863561644</v>
      </c>
    </row>
    <row r="1481" spans="1:21" x14ac:dyDescent="0.3">
      <c r="A1481" t="s">
        <v>604</v>
      </c>
      <c r="B1481" t="s">
        <v>1087</v>
      </c>
      <c r="C1481" t="s">
        <v>127</v>
      </c>
      <c r="D1481" s="10">
        <v>42729</v>
      </c>
      <c r="E1481" t="s">
        <v>27</v>
      </c>
      <c r="F1481">
        <v>2</v>
      </c>
      <c r="G1481" s="1">
        <v>15630.300000000001</v>
      </c>
      <c r="H1481" s="1">
        <v>1250.4240000000002</v>
      </c>
      <c r="I1481" s="1">
        <v>1875.636</v>
      </c>
      <c r="J1481" s="1">
        <v>2344.5450000000001</v>
      </c>
      <c r="K1481" s="1">
        <v>4689.09</v>
      </c>
      <c r="L1481" s="1">
        <v>6095.8170000000009</v>
      </c>
      <c r="M1481" s="1">
        <f>SUM(Sueldos[[#This Row],[Salario Base]:[Bono General]])</f>
        <v>31885.811999999998</v>
      </c>
      <c r="N1481" s="1">
        <f>SUMPRODUCT(Sueldos[[#This Row],[Salario Base]:[Bono General]]*Porcentajes[])</f>
        <v>1303.56702</v>
      </c>
      <c r="O1481" s="1">
        <f>Sueldos[[#This Row],[Aumento Mexicano]]*2</f>
        <v>2607.1340399999999</v>
      </c>
      <c r="P1481" s="1">
        <f>IF(Sueldos[[#This Row],[Calificación]]&gt;=4,Sueldos[[#This Row],[Aumento Mexicano]]*2,0)</f>
        <v>0</v>
      </c>
      <c r="Q1481" s="1">
        <f>Sueldos[[#This Row],[Sueldo total]]*3</f>
        <v>95657.435999999987</v>
      </c>
      <c r="R1481" s="9">
        <f>(43102-Sueldos[[#This Row],[Fecha de Contratación]])/365</f>
        <v>1.021917808219178</v>
      </c>
      <c r="S1481" s="1">
        <f>Sueldos[[#This Row],[Sueldo total]]/30</f>
        <v>1062.8604</v>
      </c>
      <c r="T1481" s="1">
        <f>Sueldos[[#This Row],[Salario diario]]*20*Sueldos[[#This Row],[dias del año]]</f>
        <v>21723.119408219176</v>
      </c>
      <c r="U1481" s="1">
        <f>Sueldos[[#This Row],[3 meses de sueldo]]+Sueldos[[#This Row],[20 dias por año]]</f>
        <v>117380.55540821917</v>
      </c>
    </row>
    <row r="1482" spans="1:21" x14ac:dyDescent="0.3">
      <c r="A1482" t="s">
        <v>2153</v>
      </c>
      <c r="B1482" t="s">
        <v>880</v>
      </c>
      <c r="C1482" t="s">
        <v>170</v>
      </c>
      <c r="D1482" s="10">
        <v>42864</v>
      </c>
      <c r="E1482" t="s">
        <v>27</v>
      </c>
      <c r="F1482">
        <v>4</v>
      </c>
      <c r="G1482" s="1">
        <v>23127.500000000004</v>
      </c>
      <c r="H1482" s="1">
        <v>2312.7500000000005</v>
      </c>
      <c r="I1482" s="1">
        <v>2312.7500000000005</v>
      </c>
      <c r="J1482" s="1">
        <v>3006.5750000000007</v>
      </c>
      <c r="K1482" s="1">
        <v>6706.9750000000004</v>
      </c>
      <c r="L1482" s="1">
        <v>7632.0750000000016</v>
      </c>
      <c r="M1482" s="1">
        <f>SUM(Sueldos[[#This Row],[Salario Base]:[Bono General]])</f>
        <v>45098.625000000007</v>
      </c>
      <c r="N1482" s="1">
        <f>SUMPRODUCT(Sueldos[[#This Row],[Salario Base]:[Bono General]]*Porcentajes[])</f>
        <v>1810.8832500000001</v>
      </c>
      <c r="O1482" s="1">
        <f>Sueldos[[#This Row],[Aumento Mexicano]]*2</f>
        <v>3621.7665000000002</v>
      </c>
      <c r="P1482" s="1">
        <f>IF(Sueldos[[#This Row],[Calificación]]&gt;=4,Sueldos[[#This Row],[Aumento Mexicano]]*2,0)</f>
        <v>3621.7665000000002</v>
      </c>
      <c r="Q1482" s="1">
        <f>Sueldos[[#This Row],[Sueldo total]]*3</f>
        <v>135295.87500000003</v>
      </c>
      <c r="R1482" s="9">
        <f>(43102-Sueldos[[#This Row],[Fecha de Contratación]])/365</f>
        <v>0.65205479452054793</v>
      </c>
      <c r="S1482" s="1">
        <f>Sueldos[[#This Row],[Sueldo total]]/30</f>
        <v>1503.2875000000001</v>
      </c>
      <c r="T1482" s="1">
        <f>Sueldos[[#This Row],[Salario diario]]*20*Sueldos[[#This Row],[dias del año]]</f>
        <v>19604.516438356168</v>
      </c>
      <c r="U1482" s="1">
        <f>Sueldos[[#This Row],[3 meses de sueldo]]+Sueldos[[#This Row],[20 dias por año]]</f>
        <v>154900.39143835619</v>
      </c>
    </row>
    <row r="1483" spans="1:21" x14ac:dyDescent="0.3">
      <c r="A1483" t="s">
        <v>2154</v>
      </c>
      <c r="B1483" t="s">
        <v>926</v>
      </c>
      <c r="C1483" t="s">
        <v>24</v>
      </c>
      <c r="D1483" s="10">
        <v>41225</v>
      </c>
      <c r="E1483" t="s">
        <v>18</v>
      </c>
      <c r="F1483">
        <v>5</v>
      </c>
      <c r="G1483" s="1">
        <v>11711.25</v>
      </c>
      <c r="H1483" s="1">
        <v>702.67499999999995</v>
      </c>
      <c r="I1483" s="1">
        <v>1639.575</v>
      </c>
      <c r="J1483" s="1">
        <v>1405.35</v>
      </c>
      <c r="K1483" s="1">
        <v>3279.15</v>
      </c>
      <c r="L1483" s="1">
        <v>3044.9250000000002</v>
      </c>
      <c r="M1483" s="1">
        <f>SUM(Sueldos[[#This Row],[Salario Base]:[Bono General]])</f>
        <v>21782.924999999999</v>
      </c>
      <c r="N1483" s="1">
        <f>SUMPRODUCT(Sueldos[[#This Row],[Salario Base]:[Bono General]]*Porcentajes[])</f>
        <v>840.86775000000011</v>
      </c>
      <c r="O1483" s="1">
        <f>Sueldos[[#This Row],[Aumento Mexicano]]*2</f>
        <v>1681.7355000000002</v>
      </c>
      <c r="P1483" s="1">
        <f>IF(Sueldos[[#This Row],[Calificación]]&gt;=4,Sueldos[[#This Row],[Aumento Mexicano]]*2,0)</f>
        <v>1681.7355000000002</v>
      </c>
      <c r="Q1483" s="1">
        <f>Sueldos[[#This Row],[Sueldo total]]*3</f>
        <v>65348.774999999994</v>
      </c>
      <c r="R1483" s="9">
        <f>(43102-Sueldos[[#This Row],[Fecha de Contratación]])/365</f>
        <v>5.1424657534246574</v>
      </c>
      <c r="S1483" s="1">
        <f>Sueldos[[#This Row],[Sueldo total]]/30</f>
        <v>726.09749999999997</v>
      </c>
      <c r="T1483" s="1">
        <f>Sueldos[[#This Row],[Salario diario]]*20*Sueldos[[#This Row],[dias del año]]</f>
        <v>74678.630547945198</v>
      </c>
      <c r="U1483" s="1">
        <f>Sueldos[[#This Row],[3 meses de sueldo]]+Sueldos[[#This Row],[20 dias por año]]</f>
        <v>140027.40554794518</v>
      </c>
    </row>
    <row r="1484" spans="1:21" x14ac:dyDescent="0.3">
      <c r="A1484" t="s">
        <v>2155</v>
      </c>
      <c r="B1484" t="s">
        <v>880</v>
      </c>
      <c r="C1484" t="s">
        <v>98</v>
      </c>
      <c r="D1484" s="10">
        <v>41090</v>
      </c>
      <c r="E1484" t="s">
        <v>50</v>
      </c>
      <c r="F1484">
        <v>3</v>
      </c>
      <c r="G1484" s="1">
        <v>46065</v>
      </c>
      <c r="H1484" s="1">
        <v>3224.55</v>
      </c>
      <c r="I1484" s="1">
        <v>460.65000000000003</v>
      </c>
      <c r="J1484" s="1">
        <v>5067.1499999999996</v>
      </c>
      <c r="K1484" s="1">
        <v>17504.7</v>
      </c>
      <c r="L1484" s="1">
        <v>18426</v>
      </c>
      <c r="M1484" s="1">
        <f>SUM(Sueldos[[#This Row],[Salario Base]:[Bono General]])</f>
        <v>90748.05</v>
      </c>
      <c r="N1484" s="1">
        <f>SUMPRODUCT(Sueldos[[#This Row],[Salario Base]:[Bono General]]*Porcentajes[])</f>
        <v>3662.1675</v>
      </c>
      <c r="O1484" s="1">
        <f>Sueldos[[#This Row],[Aumento Mexicano]]*2</f>
        <v>7324.335</v>
      </c>
      <c r="P1484" s="1">
        <f>IF(Sueldos[[#This Row],[Calificación]]&gt;=4,Sueldos[[#This Row],[Aumento Mexicano]]*2,0)</f>
        <v>0</v>
      </c>
      <c r="Q1484" s="1">
        <f>Sueldos[[#This Row],[Sueldo total]]*3</f>
        <v>272244.15000000002</v>
      </c>
      <c r="R1484" s="9">
        <f>(43102-Sueldos[[#This Row],[Fecha de Contratación]])/365</f>
        <v>5.5123287671232877</v>
      </c>
      <c r="S1484" s="1">
        <f>Sueldos[[#This Row],[Sueldo total]]/30</f>
        <v>3024.9349999999999</v>
      </c>
      <c r="T1484" s="1">
        <f>Sueldos[[#This Row],[Salario diario]]*20*Sueldos[[#This Row],[dias del año]]</f>
        <v>333488.72438356164</v>
      </c>
      <c r="U1484" s="1">
        <f>Sueldos[[#This Row],[3 meses de sueldo]]+Sueldos[[#This Row],[20 dias por año]]</f>
        <v>605732.87438356166</v>
      </c>
    </row>
    <row r="1485" spans="1:21" x14ac:dyDescent="0.3">
      <c r="A1485" t="s">
        <v>2156</v>
      </c>
      <c r="B1485" t="s">
        <v>898</v>
      </c>
      <c r="C1485" t="s">
        <v>601</v>
      </c>
      <c r="D1485" s="10">
        <v>42189</v>
      </c>
      <c r="E1485" t="s">
        <v>18</v>
      </c>
      <c r="F1485">
        <v>2</v>
      </c>
      <c r="G1485" s="1">
        <v>13413.6</v>
      </c>
      <c r="H1485" s="1">
        <v>804.81600000000003</v>
      </c>
      <c r="I1485" s="1">
        <v>1609.6320000000001</v>
      </c>
      <c r="J1485" s="1">
        <v>1743.768</v>
      </c>
      <c r="K1485" s="1">
        <v>4158.2160000000003</v>
      </c>
      <c r="L1485" s="1">
        <v>4694.76</v>
      </c>
      <c r="M1485" s="1">
        <f>SUM(Sueldos[[#This Row],[Salario Base]:[Bono General]])</f>
        <v>26424.792000000001</v>
      </c>
      <c r="N1485" s="1">
        <f>SUMPRODUCT(Sueldos[[#This Row],[Salario Base]:[Bono General]]*Porcentajes[])</f>
        <v>1055.65032</v>
      </c>
      <c r="O1485" s="1">
        <f>Sueldos[[#This Row],[Aumento Mexicano]]*2</f>
        <v>2111.3006399999999</v>
      </c>
      <c r="P1485" s="1">
        <f>IF(Sueldos[[#This Row],[Calificación]]&gt;=4,Sueldos[[#This Row],[Aumento Mexicano]]*2,0)</f>
        <v>0</v>
      </c>
      <c r="Q1485" s="1">
        <f>Sueldos[[#This Row],[Sueldo total]]*3</f>
        <v>79274.376000000004</v>
      </c>
      <c r="R1485" s="9">
        <f>(43102-Sueldos[[#This Row],[Fecha de Contratación]])/365</f>
        <v>2.5013698630136987</v>
      </c>
      <c r="S1485" s="1">
        <f>Sueldos[[#This Row],[Sueldo total]]/30</f>
        <v>880.82640000000004</v>
      </c>
      <c r="T1485" s="1">
        <f>Sueldos[[#This Row],[Salario diario]]*20*Sueldos[[#This Row],[dias del año]]</f>
        <v>44065.452230136994</v>
      </c>
      <c r="U1485" s="1">
        <f>Sueldos[[#This Row],[3 meses de sueldo]]+Sueldos[[#This Row],[20 dias por año]]</f>
        <v>123339.82823013701</v>
      </c>
    </row>
    <row r="1486" spans="1:21" x14ac:dyDescent="0.3">
      <c r="A1486" t="s">
        <v>2157</v>
      </c>
      <c r="B1486" t="s">
        <v>883</v>
      </c>
      <c r="C1486" t="s">
        <v>255</v>
      </c>
      <c r="D1486" s="10">
        <v>42878</v>
      </c>
      <c r="E1486" t="s">
        <v>15</v>
      </c>
      <c r="F1486">
        <v>4</v>
      </c>
      <c r="G1486" s="1">
        <v>27082.000000000004</v>
      </c>
      <c r="H1486" s="1">
        <v>1354.1000000000004</v>
      </c>
      <c r="I1486" s="1">
        <v>812.46</v>
      </c>
      <c r="J1486" s="1">
        <v>3791.4800000000009</v>
      </c>
      <c r="K1486" s="1">
        <v>10020.340000000002</v>
      </c>
      <c r="L1486" s="1">
        <v>7041.3200000000015</v>
      </c>
      <c r="M1486" s="1">
        <f>SUM(Sueldos[[#This Row],[Salario Base]:[Bono General]])</f>
        <v>50101.700000000012</v>
      </c>
      <c r="N1486" s="1">
        <f>SUMPRODUCT(Sueldos[[#This Row],[Salario Base]:[Bono General]]*Porcentajes[])</f>
        <v>1909.2810000000004</v>
      </c>
      <c r="O1486" s="1">
        <f>Sueldos[[#This Row],[Aumento Mexicano]]*2</f>
        <v>3818.5620000000008</v>
      </c>
      <c r="P1486" s="1">
        <f>IF(Sueldos[[#This Row],[Calificación]]&gt;=4,Sueldos[[#This Row],[Aumento Mexicano]]*2,0)</f>
        <v>3818.5620000000008</v>
      </c>
      <c r="Q1486" s="1">
        <f>Sueldos[[#This Row],[Sueldo total]]*3</f>
        <v>150305.10000000003</v>
      </c>
      <c r="R1486" s="9">
        <f>(43102-Sueldos[[#This Row],[Fecha de Contratación]])/365</f>
        <v>0.61369863013698633</v>
      </c>
      <c r="S1486" s="1">
        <f>Sueldos[[#This Row],[Sueldo total]]/30</f>
        <v>1670.0566666666671</v>
      </c>
      <c r="T1486" s="1">
        <f>Sueldos[[#This Row],[Salario diario]]*20*Sueldos[[#This Row],[dias del año]]</f>
        <v>20498.229771689501</v>
      </c>
      <c r="U1486" s="1">
        <f>Sueldos[[#This Row],[3 meses de sueldo]]+Sueldos[[#This Row],[20 dias por año]]</f>
        <v>170803.32977168955</v>
      </c>
    </row>
    <row r="1487" spans="1:21" x14ac:dyDescent="0.3">
      <c r="A1487" t="s">
        <v>2158</v>
      </c>
      <c r="B1487" t="s">
        <v>895</v>
      </c>
      <c r="C1487" t="s">
        <v>373</v>
      </c>
      <c r="D1487" s="10">
        <v>41745</v>
      </c>
      <c r="E1487" t="s">
        <v>18</v>
      </c>
      <c r="F1487">
        <v>3</v>
      </c>
      <c r="G1487" s="1">
        <v>9665</v>
      </c>
      <c r="H1487" s="1">
        <v>869.85</v>
      </c>
      <c r="I1487" s="1">
        <v>676.55000000000007</v>
      </c>
      <c r="J1487" s="1">
        <v>193.3</v>
      </c>
      <c r="K1487" s="1">
        <v>3769.35</v>
      </c>
      <c r="L1487" s="1">
        <v>3866</v>
      </c>
      <c r="M1487" s="1">
        <f>SUM(Sueldos[[#This Row],[Salario Base]:[Bono General]])</f>
        <v>19040.05</v>
      </c>
      <c r="N1487" s="1">
        <f>SUMPRODUCT(Sueldos[[#This Row],[Salario Base]:[Bono General]]*Porcentajes[])</f>
        <v>762.56849999999997</v>
      </c>
      <c r="O1487" s="1">
        <f>Sueldos[[#This Row],[Aumento Mexicano]]*2</f>
        <v>1525.1369999999999</v>
      </c>
      <c r="P1487" s="1">
        <f>IF(Sueldos[[#This Row],[Calificación]]&gt;=4,Sueldos[[#This Row],[Aumento Mexicano]]*2,0)</f>
        <v>0</v>
      </c>
      <c r="Q1487" s="1">
        <f>Sueldos[[#This Row],[Sueldo total]]*3</f>
        <v>57120.149999999994</v>
      </c>
      <c r="R1487" s="9">
        <f>(43102-Sueldos[[#This Row],[Fecha de Contratación]])/365</f>
        <v>3.7178082191780821</v>
      </c>
      <c r="S1487" s="1">
        <f>Sueldos[[#This Row],[Sueldo total]]/30</f>
        <v>634.66833333333329</v>
      </c>
      <c r="T1487" s="1">
        <f>Sueldos[[#This Row],[Salario diario]]*20*Sueldos[[#This Row],[dias del año]]</f>
        <v>47191.50292237442</v>
      </c>
      <c r="U1487" s="1">
        <f>Sueldos[[#This Row],[3 meses de sueldo]]+Sueldos[[#This Row],[20 dias por año]]</f>
        <v>104311.65292237441</v>
      </c>
    </row>
    <row r="1488" spans="1:21" x14ac:dyDescent="0.3">
      <c r="A1488" t="s">
        <v>1997</v>
      </c>
      <c r="B1488" t="s">
        <v>898</v>
      </c>
      <c r="C1488" t="s">
        <v>255</v>
      </c>
      <c r="D1488" s="10">
        <v>42848</v>
      </c>
      <c r="E1488" t="s">
        <v>18</v>
      </c>
      <c r="F1488">
        <v>2</v>
      </c>
      <c r="G1488" s="1">
        <v>9810.9</v>
      </c>
      <c r="H1488" s="1">
        <v>784.87199999999996</v>
      </c>
      <c r="I1488" s="1">
        <v>1471.635</v>
      </c>
      <c r="J1488" s="1">
        <v>686.76300000000003</v>
      </c>
      <c r="K1488" s="1">
        <v>2648.9430000000002</v>
      </c>
      <c r="L1488" s="1">
        <v>3728.1419999999998</v>
      </c>
      <c r="M1488" s="1">
        <f>SUM(Sueldos[[#This Row],[Salario Base]:[Bono General]])</f>
        <v>19131.255000000001</v>
      </c>
      <c r="N1488" s="1">
        <f>SUMPRODUCT(Sueldos[[#This Row],[Salario Base]:[Bono General]]*Porcentajes[])</f>
        <v>775.0610999999999</v>
      </c>
      <c r="O1488" s="1">
        <f>Sueldos[[#This Row],[Aumento Mexicano]]*2</f>
        <v>1550.1221999999998</v>
      </c>
      <c r="P1488" s="1">
        <f>IF(Sueldos[[#This Row],[Calificación]]&gt;=4,Sueldos[[#This Row],[Aumento Mexicano]]*2,0)</f>
        <v>0</v>
      </c>
      <c r="Q1488" s="1">
        <f>Sueldos[[#This Row],[Sueldo total]]*3</f>
        <v>57393.764999999999</v>
      </c>
      <c r="R1488" s="9">
        <f>(43102-Sueldos[[#This Row],[Fecha de Contratación]])/365</f>
        <v>0.69589041095890414</v>
      </c>
      <c r="S1488" s="1">
        <f>Sueldos[[#This Row],[Sueldo total]]/30</f>
        <v>637.70850000000007</v>
      </c>
      <c r="T1488" s="1">
        <f>Sueldos[[#This Row],[Salario diario]]*20*Sueldos[[#This Row],[dias del año]]</f>
        <v>8875.5046027397275</v>
      </c>
      <c r="U1488" s="1">
        <f>Sueldos[[#This Row],[3 meses de sueldo]]+Sueldos[[#This Row],[20 dias por año]]</f>
        <v>66269.269602739732</v>
      </c>
    </row>
    <row r="1489" spans="1:21" x14ac:dyDescent="0.3">
      <c r="A1489" t="s">
        <v>2159</v>
      </c>
      <c r="B1489" t="s">
        <v>898</v>
      </c>
      <c r="C1489" t="s">
        <v>110</v>
      </c>
      <c r="D1489" s="10">
        <v>42640</v>
      </c>
      <c r="E1489" t="s">
        <v>18</v>
      </c>
      <c r="F1489">
        <v>3</v>
      </c>
      <c r="G1489" s="1">
        <v>8585</v>
      </c>
      <c r="H1489" s="1">
        <v>515.1</v>
      </c>
      <c r="I1489" s="1">
        <v>1201.9000000000001</v>
      </c>
      <c r="J1489" s="1">
        <v>944.35</v>
      </c>
      <c r="K1489" s="1">
        <v>3090.6</v>
      </c>
      <c r="L1489" s="1">
        <v>3348.15</v>
      </c>
      <c r="M1489" s="1">
        <f>SUM(Sueldos[[#This Row],[Salario Base]:[Bono General]])</f>
        <v>17685.100000000002</v>
      </c>
      <c r="N1489" s="1">
        <f>SUMPRODUCT(Sueldos[[#This Row],[Salario Base]:[Bono General]]*Porcentajes[])</f>
        <v>710.83799999999997</v>
      </c>
      <c r="O1489" s="1">
        <f>Sueldos[[#This Row],[Aumento Mexicano]]*2</f>
        <v>1421.6759999999999</v>
      </c>
      <c r="P1489" s="1">
        <f>IF(Sueldos[[#This Row],[Calificación]]&gt;=4,Sueldos[[#This Row],[Aumento Mexicano]]*2,0)</f>
        <v>0</v>
      </c>
      <c r="Q1489" s="1">
        <f>Sueldos[[#This Row],[Sueldo total]]*3</f>
        <v>53055.3</v>
      </c>
      <c r="R1489" s="9">
        <f>(43102-Sueldos[[#This Row],[Fecha de Contratación]])/365</f>
        <v>1.2657534246575342</v>
      </c>
      <c r="S1489" s="1">
        <f>Sueldos[[#This Row],[Sueldo total]]/30</f>
        <v>589.50333333333344</v>
      </c>
      <c r="T1489" s="1">
        <f>Sueldos[[#This Row],[Salario diario]]*20*Sueldos[[#This Row],[dias del año]]</f>
        <v>14923.317260273974</v>
      </c>
      <c r="U1489" s="1">
        <f>Sueldos[[#This Row],[3 meses de sueldo]]+Sueldos[[#This Row],[20 dias por año]]</f>
        <v>67978.617260273983</v>
      </c>
    </row>
    <row r="1490" spans="1:21" x14ac:dyDescent="0.3">
      <c r="A1490" t="s">
        <v>454</v>
      </c>
      <c r="B1490" t="s">
        <v>898</v>
      </c>
      <c r="C1490" t="s">
        <v>46</v>
      </c>
      <c r="D1490" s="10">
        <v>41194</v>
      </c>
      <c r="E1490" t="s">
        <v>18</v>
      </c>
      <c r="F1490">
        <v>4</v>
      </c>
      <c r="G1490" s="1">
        <v>11466.400000000001</v>
      </c>
      <c r="H1490" s="1">
        <v>573.32000000000005</v>
      </c>
      <c r="I1490" s="1">
        <v>917.31200000000013</v>
      </c>
      <c r="J1490" s="1">
        <v>1490.6320000000003</v>
      </c>
      <c r="K1490" s="1">
        <v>4127.9040000000005</v>
      </c>
      <c r="L1490" s="1">
        <v>3439.9200000000005</v>
      </c>
      <c r="M1490" s="1">
        <f>SUM(Sueldos[[#This Row],[Salario Base]:[Bono General]])</f>
        <v>22015.488000000001</v>
      </c>
      <c r="N1490" s="1">
        <f>SUMPRODUCT(Sueldos[[#This Row],[Salario Base]:[Bono General]]*Porcentajes[])</f>
        <v>854.24680000000012</v>
      </c>
      <c r="O1490" s="1">
        <f>Sueldos[[#This Row],[Aumento Mexicano]]*2</f>
        <v>1708.4936000000002</v>
      </c>
      <c r="P1490" s="1">
        <f>IF(Sueldos[[#This Row],[Calificación]]&gt;=4,Sueldos[[#This Row],[Aumento Mexicano]]*2,0)</f>
        <v>1708.4936000000002</v>
      </c>
      <c r="Q1490" s="1">
        <f>Sueldos[[#This Row],[Sueldo total]]*3</f>
        <v>66046.464000000007</v>
      </c>
      <c r="R1490" s="9">
        <f>(43102-Sueldos[[#This Row],[Fecha de Contratación]])/365</f>
        <v>5.2273972602739729</v>
      </c>
      <c r="S1490" s="1">
        <f>Sueldos[[#This Row],[Sueldo total]]/30</f>
        <v>733.84960000000001</v>
      </c>
      <c r="T1490" s="1">
        <f>Sueldos[[#This Row],[Salario diario]]*20*Sueldos[[#This Row],[dias del año]]</f>
        <v>76722.467769863026</v>
      </c>
      <c r="U1490" s="1">
        <f>Sueldos[[#This Row],[3 meses de sueldo]]+Sueldos[[#This Row],[20 dias por año]]</f>
        <v>142768.93176986303</v>
      </c>
    </row>
    <row r="1491" spans="1:21" x14ac:dyDescent="0.3">
      <c r="A1491" t="s">
        <v>703</v>
      </c>
      <c r="B1491" t="s">
        <v>883</v>
      </c>
      <c r="C1491" t="s">
        <v>129</v>
      </c>
      <c r="D1491" s="10">
        <v>40600</v>
      </c>
      <c r="E1491" t="s">
        <v>18</v>
      </c>
      <c r="F1491">
        <v>3</v>
      </c>
      <c r="G1491" s="1">
        <v>8609</v>
      </c>
      <c r="H1491" s="1">
        <v>688.72</v>
      </c>
      <c r="I1491" s="1">
        <v>258.27</v>
      </c>
      <c r="J1491" s="1">
        <v>1291.3499999999999</v>
      </c>
      <c r="K1491" s="1">
        <v>2582.6999999999998</v>
      </c>
      <c r="L1491" s="1">
        <v>2496.6099999999997</v>
      </c>
      <c r="M1491" s="1">
        <f>SUM(Sueldos[[#This Row],[Salario Base]:[Bono General]])</f>
        <v>15926.650000000001</v>
      </c>
      <c r="N1491" s="1">
        <f>SUMPRODUCT(Sueldos[[#This Row],[Salario Base]:[Bono General]]*Porcentajes[])</f>
        <v>626.73519999999996</v>
      </c>
      <c r="O1491" s="1">
        <f>Sueldos[[#This Row],[Aumento Mexicano]]*2</f>
        <v>1253.4703999999999</v>
      </c>
      <c r="P1491" s="1">
        <f>IF(Sueldos[[#This Row],[Calificación]]&gt;=4,Sueldos[[#This Row],[Aumento Mexicano]]*2,0)</f>
        <v>0</v>
      </c>
      <c r="Q1491" s="1">
        <f>Sueldos[[#This Row],[Sueldo total]]*3</f>
        <v>47779.950000000004</v>
      </c>
      <c r="R1491" s="9">
        <f>(43102-Sueldos[[#This Row],[Fecha de Contratación]])/365</f>
        <v>6.8547945205479452</v>
      </c>
      <c r="S1491" s="1">
        <f>Sueldos[[#This Row],[Sueldo total]]/30</f>
        <v>530.88833333333343</v>
      </c>
      <c r="T1491" s="1">
        <f>Sueldos[[#This Row],[Salario diario]]*20*Sueldos[[#This Row],[dias del año]]</f>
        <v>72782.608767123296</v>
      </c>
      <c r="U1491" s="1">
        <f>Sueldos[[#This Row],[3 meses de sueldo]]+Sueldos[[#This Row],[20 dias por año]]</f>
        <v>120562.55876712329</v>
      </c>
    </row>
    <row r="1492" spans="1:21" x14ac:dyDescent="0.3">
      <c r="A1492" t="s">
        <v>2160</v>
      </c>
      <c r="B1492" t="s">
        <v>898</v>
      </c>
      <c r="C1492" t="s">
        <v>373</v>
      </c>
      <c r="D1492" s="10">
        <v>42207</v>
      </c>
      <c r="E1492" t="s">
        <v>27</v>
      </c>
      <c r="F1492">
        <v>2</v>
      </c>
      <c r="G1492" s="1">
        <v>16548.3</v>
      </c>
      <c r="H1492" s="1">
        <v>1323.864</v>
      </c>
      <c r="I1492" s="1">
        <v>1158.3810000000001</v>
      </c>
      <c r="J1492" s="1">
        <v>992.89799999999991</v>
      </c>
      <c r="K1492" s="1">
        <v>5957.3879999999999</v>
      </c>
      <c r="L1492" s="1">
        <v>4137.0749999999998</v>
      </c>
      <c r="M1492" s="1">
        <f>SUM(Sueldos[[#This Row],[Salario Base]:[Bono General]])</f>
        <v>30117.906000000003</v>
      </c>
      <c r="N1492" s="1">
        <f>SUMPRODUCT(Sueldos[[#This Row],[Salario Base]:[Bono General]]*Porcentajes[])</f>
        <v>1140.17787</v>
      </c>
      <c r="O1492" s="1">
        <f>Sueldos[[#This Row],[Aumento Mexicano]]*2</f>
        <v>2280.35574</v>
      </c>
      <c r="P1492" s="1">
        <f>IF(Sueldos[[#This Row],[Calificación]]&gt;=4,Sueldos[[#This Row],[Aumento Mexicano]]*2,0)</f>
        <v>0</v>
      </c>
      <c r="Q1492" s="1">
        <f>Sueldos[[#This Row],[Sueldo total]]*3</f>
        <v>90353.718000000008</v>
      </c>
      <c r="R1492" s="9">
        <f>(43102-Sueldos[[#This Row],[Fecha de Contratación]])/365</f>
        <v>2.452054794520548</v>
      </c>
      <c r="S1492" s="1">
        <f>Sueldos[[#This Row],[Sueldo total]]/30</f>
        <v>1003.9302000000001</v>
      </c>
      <c r="T1492" s="1">
        <f>Sueldos[[#This Row],[Salario diario]]*20*Sueldos[[#This Row],[dias del año]]</f>
        <v>49233.83720547946</v>
      </c>
      <c r="U1492" s="1">
        <f>Sueldos[[#This Row],[3 meses de sueldo]]+Sueldos[[#This Row],[20 dias por año]]</f>
        <v>139587.55520547947</v>
      </c>
    </row>
    <row r="1493" spans="1:21" x14ac:dyDescent="0.3">
      <c r="A1493" t="s">
        <v>2161</v>
      </c>
      <c r="B1493" t="s">
        <v>898</v>
      </c>
      <c r="C1493" t="s">
        <v>135</v>
      </c>
      <c r="D1493" s="10">
        <v>40926</v>
      </c>
      <c r="E1493" t="s">
        <v>18</v>
      </c>
      <c r="F1493">
        <v>5</v>
      </c>
      <c r="G1493" s="1">
        <v>11802.5</v>
      </c>
      <c r="H1493" s="1">
        <v>1062.2249999999999</v>
      </c>
      <c r="I1493" s="1">
        <v>944.2</v>
      </c>
      <c r="J1493" s="1">
        <v>236.05</v>
      </c>
      <c r="K1493" s="1">
        <v>4130.875</v>
      </c>
      <c r="L1493" s="1">
        <v>4721</v>
      </c>
      <c r="M1493" s="1">
        <f>SUM(Sueldos[[#This Row],[Salario Base]:[Bono General]])</f>
        <v>22896.85</v>
      </c>
      <c r="N1493" s="1">
        <f>SUMPRODUCT(Sueldos[[#This Row],[Salario Base]:[Bono General]]*Porcentajes[])</f>
        <v>921.77525000000003</v>
      </c>
      <c r="O1493" s="1">
        <f>Sueldos[[#This Row],[Aumento Mexicano]]*2</f>
        <v>1843.5505000000001</v>
      </c>
      <c r="P1493" s="1">
        <f>IF(Sueldos[[#This Row],[Calificación]]&gt;=4,Sueldos[[#This Row],[Aumento Mexicano]]*2,0)</f>
        <v>1843.5505000000001</v>
      </c>
      <c r="Q1493" s="1">
        <f>Sueldos[[#This Row],[Sueldo total]]*3</f>
        <v>68690.549999999988</v>
      </c>
      <c r="R1493" s="9">
        <f>(43102-Sueldos[[#This Row],[Fecha de Contratación]])/365</f>
        <v>5.9616438356164387</v>
      </c>
      <c r="S1493" s="1">
        <f>Sueldos[[#This Row],[Sueldo total]]/30</f>
        <v>763.22833333333324</v>
      </c>
      <c r="T1493" s="1">
        <f>Sueldos[[#This Row],[Salario diario]]*20*Sueldos[[#This Row],[dias del año]]</f>
        <v>91001.909771689505</v>
      </c>
      <c r="U1493" s="1">
        <f>Sueldos[[#This Row],[3 meses de sueldo]]+Sueldos[[#This Row],[20 dias por año]]</f>
        <v>159692.45977168949</v>
      </c>
    </row>
    <row r="1494" spans="1:21" x14ac:dyDescent="0.3">
      <c r="A1494" t="s">
        <v>2162</v>
      </c>
      <c r="B1494" t="s">
        <v>880</v>
      </c>
      <c r="C1494" t="s">
        <v>117</v>
      </c>
      <c r="D1494" s="10">
        <v>42741</v>
      </c>
      <c r="E1494" t="s">
        <v>27</v>
      </c>
      <c r="F1494">
        <v>2</v>
      </c>
      <c r="G1494" s="1">
        <v>14749.2</v>
      </c>
      <c r="H1494" s="1">
        <v>737.46</v>
      </c>
      <c r="I1494" s="1">
        <v>884.952</v>
      </c>
      <c r="J1494" s="1">
        <v>442.476</v>
      </c>
      <c r="K1494" s="1">
        <v>5309.7120000000004</v>
      </c>
      <c r="L1494" s="1">
        <v>4277.268</v>
      </c>
      <c r="M1494" s="1">
        <f>SUM(Sueldos[[#This Row],[Salario Base]:[Bono General]])</f>
        <v>26401.067999999999</v>
      </c>
      <c r="N1494" s="1">
        <f>SUMPRODUCT(Sueldos[[#This Row],[Salario Base]:[Bono General]]*Porcentajes[])</f>
        <v>1002.9456</v>
      </c>
      <c r="O1494" s="1">
        <f>Sueldos[[#This Row],[Aumento Mexicano]]*2</f>
        <v>2005.8912</v>
      </c>
      <c r="P1494" s="1">
        <f>IF(Sueldos[[#This Row],[Calificación]]&gt;=4,Sueldos[[#This Row],[Aumento Mexicano]]*2,0)</f>
        <v>0</v>
      </c>
      <c r="Q1494" s="1">
        <f>Sueldos[[#This Row],[Sueldo total]]*3</f>
        <v>79203.203999999998</v>
      </c>
      <c r="R1494" s="9">
        <f>(43102-Sueldos[[#This Row],[Fecha de Contratación]])/365</f>
        <v>0.989041095890411</v>
      </c>
      <c r="S1494" s="1">
        <f>Sueldos[[#This Row],[Sueldo total]]/30</f>
        <v>880.03559999999993</v>
      </c>
      <c r="T1494" s="1">
        <f>Sueldos[[#This Row],[Salario diario]]*20*Sueldos[[#This Row],[dias del año]]</f>
        <v>17407.827484931506</v>
      </c>
      <c r="U1494" s="1">
        <f>Sueldos[[#This Row],[3 meses de sueldo]]+Sueldos[[#This Row],[20 dias por año]]</f>
        <v>96611.031484931504</v>
      </c>
    </row>
    <row r="1495" spans="1:21" x14ac:dyDescent="0.3">
      <c r="A1495" t="s">
        <v>2163</v>
      </c>
      <c r="B1495" t="s">
        <v>880</v>
      </c>
      <c r="C1495" t="s">
        <v>177</v>
      </c>
      <c r="D1495" s="10">
        <v>41603</v>
      </c>
      <c r="E1495" t="s">
        <v>27</v>
      </c>
      <c r="F1495">
        <v>3</v>
      </c>
      <c r="G1495" s="1">
        <v>17771</v>
      </c>
      <c r="H1495" s="1">
        <v>1243.97</v>
      </c>
      <c r="I1495" s="1">
        <v>710.84</v>
      </c>
      <c r="J1495" s="1">
        <v>1777.1000000000001</v>
      </c>
      <c r="K1495" s="1">
        <v>4620.46</v>
      </c>
      <c r="L1495" s="1">
        <v>4798.17</v>
      </c>
      <c r="M1495" s="1">
        <f>SUM(Sueldos[[#This Row],[Salario Base]:[Bono General]])</f>
        <v>30921.54</v>
      </c>
      <c r="N1495" s="1">
        <f>SUMPRODUCT(Sueldos[[#This Row],[Salario Base]:[Bono General]]*Porcentajes[])</f>
        <v>1199.5425</v>
      </c>
      <c r="O1495" s="1">
        <f>Sueldos[[#This Row],[Aumento Mexicano]]*2</f>
        <v>2399.085</v>
      </c>
      <c r="P1495" s="1">
        <f>IF(Sueldos[[#This Row],[Calificación]]&gt;=4,Sueldos[[#This Row],[Aumento Mexicano]]*2,0)</f>
        <v>0</v>
      </c>
      <c r="Q1495" s="1">
        <f>Sueldos[[#This Row],[Sueldo total]]*3</f>
        <v>92764.62</v>
      </c>
      <c r="R1495" s="9">
        <f>(43102-Sueldos[[#This Row],[Fecha de Contratación]])/365</f>
        <v>4.1068493150684935</v>
      </c>
      <c r="S1495" s="1">
        <f>Sueldos[[#This Row],[Sueldo total]]/30</f>
        <v>1030.7180000000001</v>
      </c>
      <c r="T1495" s="1">
        <f>Sueldos[[#This Row],[Salario diario]]*20*Sueldos[[#This Row],[dias del año]]</f>
        <v>84660.070246575357</v>
      </c>
      <c r="U1495" s="1">
        <f>Sueldos[[#This Row],[3 meses de sueldo]]+Sueldos[[#This Row],[20 dias por año]]</f>
        <v>177424.69024657534</v>
      </c>
    </row>
    <row r="1496" spans="1:21" x14ac:dyDescent="0.3">
      <c r="A1496" t="s">
        <v>2164</v>
      </c>
      <c r="B1496" t="s">
        <v>883</v>
      </c>
      <c r="C1496" t="s">
        <v>605</v>
      </c>
      <c r="D1496" s="10">
        <v>42048</v>
      </c>
      <c r="E1496" t="s">
        <v>53</v>
      </c>
      <c r="F1496">
        <v>4</v>
      </c>
      <c r="G1496" s="1">
        <v>76007.8</v>
      </c>
      <c r="H1496" s="1">
        <v>6080.6240000000007</v>
      </c>
      <c r="I1496" s="1">
        <v>760.07800000000009</v>
      </c>
      <c r="J1496" s="1">
        <v>11401.17</v>
      </c>
      <c r="K1496" s="1">
        <v>25842.652000000002</v>
      </c>
      <c r="L1496" s="1">
        <v>22802.34</v>
      </c>
      <c r="M1496" s="1">
        <f>SUM(Sueldos[[#This Row],[Salario Base]:[Bono General]])</f>
        <v>142894.66399999999</v>
      </c>
      <c r="N1496" s="1">
        <f>SUMPRODUCT(Sueldos[[#This Row],[Salario Base]:[Bono General]]*Porcentajes[])</f>
        <v>5616.97642</v>
      </c>
      <c r="O1496" s="1">
        <f>Sueldos[[#This Row],[Aumento Mexicano]]*2</f>
        <v>11233.95284</v>
      </c>
      <c r="P1496" s="1">
        <f>IF(Sueldos[[#This Row],[Calificación]]&gt;=4,Sueldos[[#This Row],[Aumento Mexicano]]*2,0)</f>
        <v>11233.95284</v>
      </c>
      <c r="Q1496" s="1">
        <f>Sueldos[[#This Row],[Sueldo total]]*3</f>
        <v>428683.99199999997</v>
      </c>
      <c r="R1496" s="9">
        <f>(43102-Sueldos[[#This Row],[Fecha de Contratación]])/365</f>
        <v>2.8876712328767122</v>
      </c>
      <c r="S1496" s="1">
        <f>Sueldos[[#This Row],[Sueldo total]]/30</f>
        <v>4763.1554666666661</v>
      </c>
      <c r="T1496" s="1">
        <f>Sueldos[[#This Row],[Salario diario]]*20*Sueldos[[#This Row],[dias del año]]</f>
        <v>275088.5403762557</v>
      </c>
      <c r="U1496" s="1">
        <f>Sueldos[[#This Row],[3 meses de sueldo]]+Sueldos[[#This Row],[20 dias por año]]</f>
        <v>703772.53237625561</v>
      </c>
    </row>
    <row r="1497" spans="1:21" x14ac:dyDescent="0.3">
      <c r="A1497" t="s">
        <v>2165</v>
      </c>
      <c r="B1497" t="s">
        <v>898</v>
      </c>
      <c r="C1497" t="s">
        <v>81</v>
      </c>
      <c r="D1497" s="10">
        <v>41564</v>
      </c>
      <c r="E1497" t="s">
        <v>27</v>
      </c>
      <c r="F1497">
        <v>2</v>
      </c>
      <c r="G1497" s="1">
        <v>15554.7</v>
      </c>
      <c r="H1497" s="1">
        <v>1088.8290000000002</v>
      </c>
      <c r="I1497" s="1">
        <v>466.64100000000002</v>
      </c>
      <c r="J1497" s="1">
        <v>1866.5640000000001</v>
      </c>
      <c r="K1497" s="1">
        <v>4199.7690000000002</v>
      </c>
      <c r="L1497" s="1">
        <v>5133.0510000000004</v>
      </c>
      <c r="M1497" s="1">
        <f>SUM(Sueldos[[#This Row],[Salario Base]:[Bono General]])</f>
        <v>28309.554</v>
      </c>
      <c r="N1497" s="1">
        <f>SUMPRODUCT(Sueldos[[#This Row],[Salario Base]:[Bono General]]*Porcentajes[])</f>
        <v>1129.2712200000001</v>
      </c>
      <c r="O1497" s="1">
        <f>Sueldos[[#This Row],[Aumento Mexicano]]*2</f>
        <v>2258.5424400000002</v>
      </c>
      <c r="P1497" s="1">
        <f>IF(Sueldos[[#This Row],[Calificación]]&gt;=4,Sueldos[[#This Row],[Aumento Mexicano]]*2,0)</f>
        <v>0</v>
      </c>
      <c r="Q1497" s="1">
        <f>Sueldos[[#This Row],[Sueldo total]]*3</f>
        <v>84928.661999999997</v>
      </c>
      <c r="R1497" s="9">
        <f>(43102-Sueldos[[#This Row],[Fecha de Contratación]])/365</f>
        <v>4.2136986301369861</v>
      </c>
      <c r="S1497" s="1">
        <f>Sueldos[[#This Row],[Sueldo total]]/30</f>
        <v>943.65179999999998</v>
      </c>
      <c r="T1497" s="1">
        <f>Sueldos[[#This Row],[Salario diario]]*20*Sueldos[[#This Row],[dias del año]]</f>
        <v>79525.285939726018</v>
      </c>
      <c r="U1497" s="1">
        <f>Sueldos[[#This Row],[3 meses de sueldo]]+Sueldos[[#This Row],[20 dias por año]]</f>
        <v>164453.947939726</v>
      </c>
    </row>
    <row r="1498" spans="1:21" x14ac:dyDescent="0.3">
      <c r="A1498" t="s">
        <v>402</v>
      </c>
      <c r="B1498" t="s">
        <v>883</v>
      </c>
      <c r="C1498" t="s">
        <v>77</v>
      </c>
      <c r="D1498" s="10">
        <v>41843</v>
      </c>
      <c r="E1498" t="s">
        <v>15</v>
      </c>
      <c r="F1498">
        <v>3</v>
      </c>
      <c r="G1498" s="1">
        <v>32395</v>
      </c>
      <c r="H1498" s="1">
        <v>1943.6999999999998</v>
      </c>
      <c r="I1498" s="1">
        <v>323.95</v>
      </c>
      <c r="J1498" s="1">
        <v>2915.5499999999997</v>
      </c>
      <c r="K1498" s="1">
        <v>11014.300000000001</v>
      </c>
      <c r="L1498" s="1">
        <v>12958</v>
      </c>
      <c r="M1498" s="1">
        <f>SUM(Sueldos[[#This Row],[Salario Base]:[Bono General]])</f>
        <v>61550.5</v>
      </c>
      <c r="N1498" s="1">
        <f>SUMPRODUCT(Sueldos[[#This Row],[Salario Base]:[Bono General]]*Porcentajes[])</f>
        <v>2484.6965</v>
      </c>
      <c r="O1498" s="1">
        <f>Sueldos[[#This Row],[Aumento Mexicano]]*2</f>
        <v>4969.393</v>
      </c>
      <c r="P1498" s="1">
        <f>IF(Sueldos[[#This Row],[Calificación]]&gt;=4,Sueldos[[#This Row],[Aumento Mexicano]]*2,0)</f>
        <v>0</v>
      </c>
      <c r="Q1498" s="1">
        <f>Sueldos[[#This Row],[Sueldo total]]*3</f>
        <v>184651.5</v>
      </c>
      <c r="R1498" s="9">
        <f>(43102-Sueldos[[#This Row],[Fecha de Contratación]])/365</f>
        <v>3.4493150684931506</v>
      </c>
      <c r="S1498" s="1">
        <f>Sueldos[[#This Row],[Sueldo total]]/30</f>
        <v>2051.6833333333334</v>
      </c>
      <c r="T1498" s="1">
        <f>Sueldos[[#This Row],[Salario diario]]*20*Sueldos[[#This Row],[dias del año]]</f>
        <v>141538.04474885846</v>
      </c>
      <c r="U1498" s="1">
        <f>Sueldos[[#This Row],[3 meses de sueldo]]+Sueldos[[#This Row],[20 dias por año]]</f>
        <v>326189.54474885843</v>
      </c>
    </row>
    <row r="1499" spans="1:21" x14ac:dyDescent="0.3">
      <c r="A1499" t="s">
        <v>2166</v>
      </c>
      <c r="B1499" t="s">
        <v>883</v>
      </c>
      <c r="C1499" t="s">
        <v>253</v>
      </c>
      <c r="D1499" s="10">
        <v>42382</v>
      </c>
      <c r="E1499" t="s">
        <v>15</v>
      </c>
      <c r="F1499">
        <v>3</v>
      </c>
      <c r="G1499" s="1">
        <v>22797</v>
      </c>
      <c r="H1499" s="1">
        <v>2051.73</v>
      </c>
      <c r="I1499" s="1">
        <v>911.88</v>
      </c>
      <c r="J1499" s="1">
        <v>227.97</v>
      </c>
      <c r="K1499" s="1">
        <v>9118.8000000000011</v>
      </c>
      <c r="L1499" s="1">
        <v>6611.1299999999992</v>
      </c>
      <c r="M1499" s="1">
        <f>SUM(Sueldos[[#This Row],[Salario Base]:[Bono General]])</f>
        <v>41718.51</v>
      </c>
      <c r="N1499" s="1">
        <f>SUMPRODUCT(Sueldos[[#This Row],[Salario Base]:[Bono General]]*Porcentajes[])</f>
        <v>1591.2305999999999</v>
      </c>
      <c r="O1499" s="1">
        <f>Sueldos[[#This Row],[Aumento Mexicano]]*2</f>
        <v>3182.4611999999997</v>
      </c>
      <c r="P1499" s="1">
        <f>IF(Sueldos[[#This Row],[Calificación]]&gt;=4,Sueldos[[#This Row],[Aumento Mexicano]]*2,0)</f>
        <v>0</v>
      </c>
      <c r="Q1499" s="1">
        <f>Sueldos[[#This Row],[Sueldo total]]*3</f>
        <v>125155.53</v>
      </c>
      <c r="R1499" s="9">
        <f>(43102-Sueldos[[#This Row],[Fecha de Contratación]])/365</f>
        <v>1.9726027397260273</v>
      </c>
      <c r="S1499" s="1">
        <f>Sueldos[[#This Row],[Sueldo total]]/30</f>
        <v>1390.617</v>
      </c>
      <c r="T1499" s="1">
        <f>Sueldos[[#This Row],[Salario diario]]*20*Sueldos[[#This Row],[dias del año]]</f>
        <v>54862.698082191775</v>
      </c>
      <c r="U1499" s="1">
        <f>Sueldos[[#This Row],[3 meses de sueldo]]+Sueldos[[#This Row],[20 dias por año]]</f>
        <v>180018.22808219178</v>
      </c>
    </row>
    <row r="1500" spans="1:21" x14ac:dyDescent="0.3">
      <c r="A1500" t="s">
        <v>2167</v>
      </c>
      <c r="B1500" t="s">
        <v>883</v>
      </c>
      <c r="C1500" t="s">
        <v>213</v>
      </c>
      <c r="D1500" s="10">
        <v>41993</v>
      </c>
      <c r="E1500" t="s">
        <v>27</v>
      </c>
      <c r="F1500">
        <v>4</v>
      </c>
      <c r="G1500" s="1">
        <v>16042.400000000001</v>
      </c>
      <c r="H1500" s="1">
        <v>1443.816</v>
      </c>
      <c r="I1500" s="1">
        <v>320.84800000000001</v>
      </c>
      <c r="J1500" s="1">
        <v>802.12000000000012</v>
      </c>
      <c r="K1500" s="1">
        <v>4331.4480000000003</v>
      </c>
      <c r="L1500" s="1">
        <v>4331.4480000000003</v>
      </c>
      <c r="M1500" s="1">
        <f>SUM(Sueldos[[#This Row],[Salario Base]:[Bono General]])</f>
        <v>27272.080000000002</v>
      </c>
      <c r="N1500" s="1">
        <f>SUMPRODUCT(Sueldos[[#This Row],[Salario Base]:[Bono General]]*Porcentajes[])</f>
        <v>1053.9856800000002</v>
      </c>
      <c r="O1500" s="1">
        <f>Sueldos[[#This Row],[Aumento Mexicano]]*2</f>
        <v>2107.9713600000005</v>
      </c>
      <c r="P1500" s="1">
        <f>IF(Sueldos[[#This Row],[Calificación]]&gt;=4,Sueldos[[#This Row],[Aumento Mexicano]]*2,0)</f>
        <v>2107.9713600000005</v>
      </c>
      <c r="Q1500" s="1">
        <f>Sueldos[[#This Row],[Sueldo total]]*3</f>
        <v>81816.240000000005</v>
      </c>
      <c r="R1500" s="9">
        <f>(43102-Sueldos[[#This Row],[Fecha de Contratación]])/365</f>
        <v>3.0383561643835617</v>
      </c>
      <c r="S1500" s="1">
        <f>Sueldos[[#This Row],[Sueldo total]]/30</f>
        <v>909.06933333333336</v>
      </c>
      <c r="T1500" s="1">
        <f>Sueldos[[#This Row],[Salario diario]]*20*Sueldos[[#This Row],[dias del año]]</f>
        <v>55241.528255707759</v>
      </c>
      <c r="U1500" s="1">
        <f>Sueldos[[#This Row],[3 meses de sueldo]]+Sueldos[[#This Row],[20 dias por año]]</f>
        <v>137057.76825570775</v>
      </c>
    </row>
    <row r="1501" spans="1:21" x14ac:dyDescent="0.3">
      <c r="A1501" t="s">
        <v>2168</v>
      </c>
      <c r="B1501" t="s">
        <v>898</v>
      </c>
      <c r="C1501" t="s">
        <v>140</v>
      </c>
      <c r="D1501" s="10">
        <v>42252</v>
      </c>
      <c r="E1501" t="s">
        <v>18</v>
      </c>
      <c r="F1501">
        <v>2</v>
      </c>
      <c r="G1501" s="1">
        <v>10458</v>
      </c>
      <c r="H1501" s="1">
        <v>627.48</v>
      </c>
      <c r="I1501" s="1">
        <v>1359.54</v>
      </c>
      <c r="J1501" s="1">
        <v>941.21999999999991</v>
      </c>
      <c r="K1501" s="1">
        <v>2614.5</v>
      </c>
      <c r="L1501" s="1">
        <v>3869.46</v>
      </c>
      <c r="M1501" s="1">
        <f>SUM(Sueldos[[#This Row],[Salario Base]:[Bono General]])</f>
        <v>19870.2</v>
      </c>
      <c r="N1501" s="1">
        <f>SUMPRODUCT(Sueldos[[#This Row],[Salario Base]:[Bono General]]*Porcentajes[])</f>
        <v>802.12860000000001</v>
      </c>
      <c r="O1501" s="1">
        <f>Sueldos[[#This Row],[Aumento Mexicano]]*2</f>
        <v>1604.2572</v>
      </c>
      <c r="P1501" s="1">
        <f>IF(Sueldos[[#This Row],[Calificación]]&gt;=4,Sueldos[[#This Row],[Aumento Mexicano]]*2,0)</f>
        <v>0</v>
      </c>
      <c r="Q1501" s="1">
        <f>Sueldos[[#This Row],[Sueldo total]]*3</f>
        <v>59610.600000000006</v>
      </c>
      <c r="R1501" s="9">
        <f>(43102-Sueldos[[#This Row],[Fecha de Contratación]])/365</f>
        <v>2.3287671232876712</v>
      </c>
      <c r="S1501" s="1">
        <f>Sueldos[[#This Row],[Sueldo total]]/30</f>
        <v>662.34</v>
      </c>
      <c r="T1501" s="1">
        <f>Sueldos[[#This Row],[Salario diario]]*20*Sueldos[[#This Row],[dias del año]]</f>
        <v>30848.712328767124</v>
      </c>
      <c r="U1501" s="1">
        <f>Sueldos[[#This Row],[3 meses de sueldo]]+Sueldos[[#This Row],[20 dias por año]]</f>
        <v>90459.312328767133</v>
      </c>
    </row>
    <row r="1502" spans="1:21" x14ac:dyDescent="0.3">
      <c r="A1502" t="s">
        <v>825</v>
      </c>
      <c r="B1502" t="s">
        <v>895</v>
      </c>
      <c r="C1502" t="s">
        <v>601</v>
      </c>
      <c r="D1502" s="10">
        <v>40524</v>
      </c>
      <c r="E1502" t="s">
        <v>18</v>
      </c>
      <c r="F1502">
        <v>2</v>
      </c>
      <c r="G1502" s="1">
        <v>12945.6</v>
      </c>
      <c r="H1502" s="1">
        <v>1165.104</v>
      </c>
      <c r="I1502" s="1">
        <v>647.28000000000009</v>
      </c>
      <c r="J1502" s="1">
        <v>1424.0160000000001</v>
      </c>
      <c r="K1502" s="1">
        <v>3624.7680000000005</v>
      </c>
      <c r="L1502" s="1">
        <v>3365.8560000000002</v>
      </c>
      <c r="M1502" s="1">
        <f>SUM(Sueldos[[#This Row],[Salario Base]:[Bono General]])</f>
        <v>23172.624</v>
      </c>
      <c r="N1502" s="1">
        <f>SUMPRODUCT(Sueldos[[#This Row],[Salario Base]:[Bono General]]*Porcentajes[])</f>
        <v>899.7192</v>
      </c>
      <c r="O1502" s="1">
        <f>Sueldos[[#This Row],[Aumento Mexicano]]*2</f>
        <v>1799.4384</v>
      </c>
      <c r="P1502" s="1">
        <f>IF(Sueldos[[#This Row],[Calificación]]&gt;=4,Sueldos[[#This Row],[Aumento Mexicano]]*2,0)</f>
        <v>0</v>
      </c>
      <c r="Q1502" s="1">
        <f>Sueldos[[#This Row],[Sueldo total]]*3</f>
        <v>69517.872000000003</v>
      </c>
      <c r="R1502" s="9">
        <f>(43102-Sueldos[[#This Row],[Fecha de Contratación]])/365</f>
        <v>7.0630136986301366</v>
      </c>
      <c r="S1502" s="1">
        <f>Sueldos[[#This Row],[Sueldo total]]/30</f>
        <v>772.42079999999999</v>
      </c>
      <c r="T1502" s="1">
        <f>Sueldos[[#This Row],[Salario diario]]*20*Sueldos[[#This Row],[dias del año]]</f>
        <v>109112.37383013697</v>
      </c>
      <c r="U1502" s="1">
        <f>Sueldos[[#This Row],[3 meses de sueldo]]+Sueldos[[#This Row],[20 dias por año]]</f>
        <v>178630.24583013699</v>
      </c>
    </row>
    <row r="1503" spans="1:21" x14ac:dyDescent="0.3">
      <c r="A1503" t="s">
        <v>1199</v>
      </c>
      <c r="B1503" t="s">
        <v>883</v>
      </c>
      <c r="C1503" t="s">
        <v>73</v>
      </c>
      <c r="D1503" s="10">
        <v>40729</v>
      </c>
      <c r="E1503" t="s">
        <v>15</v>
      </c>
      <c r="F1503">
        <v>4</v>
      </c>
      <c r="G1503" s="1">
        <v>26645.300000000003</v>
      </c>
      <c r="H1503" s="1">
        <v>1332.2650000000003</v>
      </c>
      <c r="I1503" s="1">
        <v>3730.3420000000006</v>
      </c>
      <c r="J1503" s="1">
        <v>1598.7180000000001</v>
      </c>
      <c r="K1503" s="1">
        <v>8792.9490000000005</v>
      </c>
      <c r="L1503" s="1">
        <v>9592.3080000000009</v>
      </c>
      <c r="M1503" s="1">
        <f>SUM(Sueldos[[#This Row],[Salario Base]:[Bono General]])</f>
        <v>51691.881999999998</v>
      </c>
      <c r="N1503" s="1">
        <f>SUMPRODUCT(Sueldos[[#This Row],[Salario Base]:[Bono General]]*Porcentajes[])</f>
        <v>2043.6945100000003</v>
      </c>
      <c r="O1503" s="1">
        <f>Sueldos[[#This Row],[Aumento Mexicano]]*2</f>
        <v>4087.3890200000005</v>
      </c>
      <c r="P1503" s="1">
        <f>IF(Sueldos[[#This Row],[Calificación]]&gt;=4,Sueldos[[#This Row],[Aumento Mexicano]]*2,0)</f>
        <v>4087.3890200000005</v>
      </c>
      <c r="Q1503" s="1">
        <f>Sueldos[[#This Row],[Sueldo total]]*3</f>
        <v>155075.64600000001</v>
      </c>
      <c r="R1503" s="9">
        <f>(43102-Sueldos[[#This Row],[Fecha de Contratación]])/365</f>
        <v>6.5013698630136982</v>
      </c>
      <c r="S1503" s="1">
        <f>Sueldos[[#This Row],[Sueldo total]]/30</f>
        <v>1723.0627333333332</v>
      </c>
      <c r="T1503" s="1">
        <f>Sueldos[[#This Row],[Salario diario]]*20*Sueldos[[#This Row],[dias del año]]</f>
        <v>224045.36253150681</v>
      </c>
      <c r="U1503" s="1">
        <f>Sueldos[[#This Row],[3 meses de sueldo]]+Sueldos[[#This Row],[20 dias por año]]</f>
        <v>379121.00853150681</v>
      </c>
    </row>
    <row r="1504" spans="1:21" x14ac:dyDescent="0.3">
      <c r="A1504" t="s">
        <v>2169</v>
      </c>
      <c r="B1504" t="s">
        <v>898</v>
      </c>
      <c r="C1504" t="s">
        <v>42</v>
      </c>
      <c r="D1504" s="10">
        <v>42468</v>
      </c>
      <c r="E1504" t="s">
        <v>50</v>
      </c>
      <c r="F1504">
        <v>3</v>
      </c>
      <c r="G1504" s="1">
        <v>40941</v>
      </c>
      <c r="H1504" s="1">
        <v>2047.0500000000002</v>
      </c>
      <c r="I1504" s="1">
        <v>2456.46</v>
      </c>
      <c r="J1504" s="1">
        <v>4094.1000000000004</v>
      </c>
      <c r="K1504" s="1">
        <v>14329.349999999999</v>
      </c>
      <c r="L1504" s="1">
        <v>15148.17</v>
      </c>
      <c r="M1504" s="1">
        <f>SUM(Sueldos[[#This Row],[Salario Base]:[Bono General]])</f>
        <v>79016.13</v>
      </c>
      <c r="N1504" s="1">
        <f>SUMPRODUCT(Sueldos[[#This Row],[Salario Base]:[Bono General]]*Porcentajes[])</f>
        <v>3144.2687999999998</v>
      </c>
      <c r="O1504" s="1">
        <f>Sueldos[[#This Row],[Aumento Mexicano]]*2</f>
        <v>6288.5375999999997</v>
      </c>
      <c r="P1504" s="1">
        <f>IF(Sueldos[[#This Row],[Calificación]]&gt;=4,Sueldos[[#This Row],[Aumento Mexicano]]*2,0)</f>
        <v>0</v>
      </c>
      <c r="Q1504" s="1">
        <f>Sueldos[[#This Row],[Sueldo total]]*3</f>
        <v>237048.39</v>
      </c>
      <c r="R1504" s="9">
        <f>(43102-Sueldos[[#This Row],[Fecha de Contratación]])/365</f>
        <v>1.736986301369863</v>
      </c>
      <c r="S1504" s="1">
        <f>Sueldos[[#This Row],[Sueldo total]]/30</f>
        <v>2633.8710000000001</v>
      </c>
      <c r="T1504" s="1">
        <f>Sueldos[[#This Row],[Salario diario]]*20*Sueldos[[#This Row],[dias del año]]</f>
        <v>91499.956931506851</v>
      </c>
      <c r="U1504" s="1">
        <f>Sueldos[[#This Row],[3 meses de sueldo]]+Sueldos[[#This Row],[20 dias por año]]</f>
        <v>328548.34693150688</v>
      </c>
    </row>
    <row r="1505" spans="1:21" x14ac:dyDescent="0.3">
      <c r="A1505" t="s">
        <v>2170</v>
      </c>
      <c r="B1505" t="s">
        <v>940</v>
      </c>
      <c r="C1505" t="s">
        <v>26</v>
      </c>
      <c r="D1505" s="10">
        <v>40949</v>
      </c>
      <c r="E1505" t="s">
        <v>18</v>
      </c>
      <c r="F1505">
        <v>2</v>
      </c>
      <c r="G1505" s="1">
        <v>12340.800000000001</v>
      </c>
      <c r="H1505" s="1">
        <v>987.26400000000012</v>
      </c>
      <c r="I1505" s="1">
        <v>863.85600000000011</v>
      </c>
      <c r="J1505" s="1">
        <v>740.44800000000009</v>
      </c>
      <c r="K1505" s="1">
        <v>3949.0560000000005</v>
      </c>
      <c r="L1505" s="1">
        <v>3455.4240000000004</v>
      </c>
      <c r="M1505" s="1">
        <f>SUM(Sueldos[[#This Row],[Salario Base]:[Bono General]])</f>
        <v>22336.848000000002</v>
      </c>
      <c r="N1505" s="1">
        <f>SUMPRODUCT(Sueldos[[#This Row],[Salario Base]:[Bono General]]*Porcentajes[])</f>
        <v>861.3878400000001</v>
      </c>
      <c r="O1505" s="1">
        <f>Sueldos[[#This Row],[Aumento Mexicano]]*2</f>
        <v>1722.7756800000002</v>
      </c>
      <c r="P1505" s="1">
        <f>IF(Sueldos[[#This Row],[Calificación]]&gt;=4,Sueldos[[#This Row],[Aumento Mexicano]]*2,0)</f>
        <v>0</v>
      </c>
      <c r="Q1505" s="1">
        <f>Sueldos[[#This Row],[Sueldo total]]*3</f>
        <v>67010.544000000009</v>
      </c>
      <c r="R1505" s="9">
        <f>(43102-Sueldos[[#This Row],[Fecha de Contratación]])/365</f>
        <v>5.8986301369863012</v>
      </c>
      <c r="S1505" s="1">
        <f>Sueldos[[#This Row],[Sueldo total]]/30</f>
        <v>744.56160000000011</v>
      </c>
      <c r="T1505" s="1">
        <f>Sueldos[[#This Row],[Salario diario]]*20*Sueldos[[#This Row],[dias del año]]</f>
        <v>87837.869852054806</v>
      </c>
      <c r="U1505" s="1">
        <f>Sueldos[[#This Row],[3 meses de sueldo]]+Sueldos[[#This Row],[20 dias por año]]</f>
        <v>154848.4138520548</v>
      </c>
    </row>
    <row r="1506" spans="1:21" x14ac:dyDescent="0.3">
      <c r="A1506" t="s">
        <v>2171</v>
      </c>
      <c r="B1506" t="s">
        <v>880</v>
      </c>
      <c r="C1506" t="s">
        <v>57</v>
      </c>
      <c r="D1506" s="10">
        <v>42740</v>
      </c>
      <c r="E1506" t="s">
        <v>53</v>
      </c>
      <c r="F1506">
        <v>3</v>
      </c>
      <c r="G1506" s="1">
        <v>97707</v>
      </c>
      <c r="H1506" s="1">
        <v>8793.6299999999992</v>
      </c>
      <c r="I1506" s="1">
        <v>1954.14</v>
      </c>
      <c r="J1506" s="1">
        <v>2931.21</v>
      </c>
      <c r="K1506" s="1">
        <v>38105.730000000003</v>
      </c>
      <c r="L1506" s="1">
        <v>39082.800000000003</v>
      </c>
      <c r="M1506" s="1">
        <f>SUM(Sueldos[[#This Row],[Salario Base]:[Bono General]])</f>
        <v>188574.51</v>
      </c>
      <c r="N1506" s="1">
        <f>SUMPRODUCT(Sueldos[[#This Row],[Salario Base]:[Bono General]]*Porcentajes[])</f>
        <v>7562.5218000000004</v>
      </c>
      <c r="O1506" s="1">
        <f>Sueldos[[#This Row],[Aumento Mexicano]]*2</f>
        <v>15125.043600000001</v>
      </c>
      <c r="P1506" s="1">
        <f>IF(Sueldos[[#This Row],[Calificación]]&gt;=4,Sueldos[[#This Row],[Aumento Mexicano]]*2,0)</f>
        <v>0</v>
      </c>
      <c r="Q1506" s="1">
        <f>Sueldos[[#This Row],[Sueldo total]]*3</f>
        <v>565723.53</v>
      </c>
      <c r="R1506" s="9">
        <f>(43102-Sueldos[[#This Row],[Fecha de Contratación]])/365</f>
        <v>0.99178082191780825</v>
      </c>
      <c r="S1506" s="1">
        <f>Sueldos[[#This Row],[Sueldo total]]/30</f>
        <v>6285.817</v>
      </c>
      <c r="T1506" s="1">
        <f>Sueldos[[#This Row],[Salario diario]]*20*Sueldos[[#This Row],[dias del año]]</f>
        <v>124683.05501369863</v>
      </c>
      <c r="U1506" s="1">
        <f>Sueldos[[#This Row],[3 meses de sueldo]]+Sueldos[[#This Row],[20 dias por año]]</f>
        <v>690406.58501369867</v>
      </c>
    </row>
    <row r="1507" spans="1:21" x14ac:dyDescent="0.3">
      <c r="A1507" t="s">
        <v>2172</v>
      </c>
      <c r="B1507" t="s">
        <v>880</v>
      </c>
      <c r="C1507" t="s">
        <v>44</v>
      </c>
      <c r="D1507" s="10">
        <v>42723</v>
      </c>
      <c r="E1507" t="s">
        <v>18</v>
      </c>
      <c r="F1507">
        <v>4</v>
      </c>
      <c r="G1507" s="1">
        <v>12095.6</v>
      </c>
      <c r="H1507" s="1">
        <v>604.78000000000009</v>
      </c>
      <c r="I1507" s="1">
        <v>120.956</v>
      </c>
      <c r="J1507" s="1">
        <v>362.86799999999999</v>
      </c>
      <c r="K1507" s="1">
        <v>4233.46</v>
      </c>
      <c r="L1507" s="1">
        <v>3870.5920000000001</v>
      </c>
      <c r="M1507" s="1">
        <f>SUM(Sueldos[[#This Row],[Salario Base]:[Bono General]])</f>
        <v>21288.256000000001</v>
      </c>
      <c r="N1507" s="1">
        <f>SUMPRODUCT(Sueldos[[#This Row],[Salario Base]:[Bono General]]*Porcentajes[])</f>
        <v>820.08168000000001</v>
      </c>
      <c r="O1507" s="1">
        <f>Sueldos[[#This Row],[Aumento Mexicano]]*2</f>
        <v>1640.16336</v>
      </c>
      <c r="P1507" s="1">
        <f>IF(Sueldos[[#This Row],[Calificación]]&gt;=4,Sueldos[[#This Row],[Aumento Mexicano]]*2,0)</f>
        <v>1640.16336</v>
      </c>
      <c r="Q1507" s="1">
        <f>Sueldos[[#This Row],[Sueldo total]]*3</f>
        <v>63864.768000000004</v>
      </c>
      <c r="R1507" s="9">
        <f>(43102-Sueldos[[#This Row],[Fecha de Contratación]])/365</f>
        <v>1.0383561643835617</v>
      </c>
      <c r="S1507" s="1">
        <f>Sueldos[[#This Row],[Sueldo total]]/30</f>
        <v>709.60853333333341</v>
      </c>
      <c r="T1507" s="1">
        <f>Sueldos[[#This Row],[Salario diario]]*20*Sueldos[[#This Row],[dias del año]]</f>
        <v>14736.527897716898</v>
      </c>
      <c r="U1507" s="1">
        <f>Sueldos[[#This Row],[3 meses de sueldo]]+Sueldos[[#This Row],[20 dias por año]]</f>
        <v>78601.295897716904</v>
      </c>
    </row>
    <row r="1508" spans="1:21" x14ac:dyDescent="0.3">
      <c r="A1508" t="s">
        <v>2173</v>
      </c>
      <c r="B1508" t="s">
        <v>898</v>
      </c>
      <c r="C1508" t="s">
        <v>125</v>
      </c>
      <c r="D1508" s="10">
        <v>41507</v>
      </c>
      <c r="E1508" t="s">
        <v>18</v>
      </c>
      <c r="F1508">
        <v>4</v>
      </c>
      <c r="G1508" s="1">
        <v>14854.400000000001</v>
      </c>
      <c r="H1508" s="1">
        <v>1188.3520000000001</v>
      </c>
      <c r="I1508" s="1">
        <v>1188.3520000000001</v>
      </c>
      <c r="J1508" s="1">
        <v>445.63200000000001</v>
      </c>
      <c r="K1508" s="1">
        <v>3862.1440000000007</v>
      </c>
      <c r="L1508" s="1">
        <v>4901.9520000000011</v>
      </c>
      <c r="M1508" s="1">
        <f>SUM(Sueldos[[#This Row],[Salario Base]:[Bono General]])</f>
        <v>26440.832000000006</v>
      </c>
      <c r="N1508" s="1">
        <f>SUMPRODUCT(Sueldos[[#This Row],[Salario Base]:[Bono General]]*Porcentajes[])</f>
        <v>1045.7497600000002</v>
      </c>
      <c r="O1508" s="1">
        <f>Sueldos[[#This Row],[Aumento Mexicano]]*2</f>
        <v>2091.4995200000003</v>
      </c>
      <c r="P1508" s="1">
        <f>IF(Sueldos[[#This Row],[Calificación]]&gt;=4,Sueldos[[#This Row],[Aumento Mexicano]]*2,0)</f>
        <v>2091.4995200000003</v>
      </c>
      <c r="Q1508" s="1">
        <f>Sueldos[[#This Row],[Sueldo total]]*3</f>
        <v>79322.496000000014</v>
      </c>
      <c r="R1508" s="9">
        <f>(43102-Sueldos[[#This Row],[Fecha de Contratación]])/365</f>
        <v>4.3698630136986303</v>
      </c>
      <c r="S1508" s="1">
        <f>Sueldos[[#This Row],[Sueldo total]]/30</f>
        <v>881.36106666666683</v>
      </c>
      <c r="T1508" s="1">
        <f>Sueldos[[#This Row],[Salario diario]]*20*Sueldos[[#This Row],[dias del año]]</f>
        <v>77028.542538812791</v>
      </c>
      <c r="U1508" s="1">
        <f>Sueldos[[#This Row],[3 meses de sueldo]]+Sueldos[[#This Row],[20 dias por año]]</f>
        <v>156351.03853881281</v>
      </c>
    </row>
    <row r="1509" spans="1:21" x14ac:dyDescent="0.3">
      <c r="A1509" t="s">
        <v>2174</v>
      </c>
      <c r="B1509" t="s">
        <v>883</v>
      </c>
      <c r="C1509" t="s">
        <v>88</v>
      </c>
      <c r="D1509" s="10">
        <v>41423</v>
      </c>
      <c r="E1509" t="s">
        <v>15</v>
      </c>
      <c r="F1509">
        <v>4</v>
      </c>
      <c r="G1509" s="1">
        <v>23477.300000000003</v>
      </c>
      <c r="H1509" s="1">
        <v>1878.1840000000002</v>
      </c>
      <c r="I1509" s="1">
        <v>1878.1840000000002</v>
      </c>
      <c r="J1509" s="1">
        <v>234.77300000000002</v>
      </c>
      <c r="K1509" s="1">
        <v>8921.3740000000016</v>
      </c>
      <c r="L1509" s="1">
        <v>6104.0980000000009</v>
      </c>
      <c r="M1509" s="1">
        <f>SUM(Sueldos[[#This Row],[Salario Base]:[Bono General]])</f>
        <v>42493.913000000008</v>
      </c>
      <c r="N1509" s="1">
        <f>SUMPRODUCT(Sueldos[[#This Row],[Salario Base]:[Bono General]]*Porcentajes[])</f>
        <v>1598.8041300000002</v>
      </c>
      <c r="O1509" s="1">
        <f>Sueldos[[#This Row],[Aumento Mexicano]]*2</f>
        <v>3197.6082600000004</v>
      </c>
      <c r="P1509" s="1">
        <f>IF(Sueldos[[#This Row],[Calificación]]&gt;=4,Sueldos[[#This Row],[Aumento Mexicano]]*2,0)</f>
        <v>3197.6082600000004</v>
      </c>
      <c r="Q1509" s="1">
        <f>Sueldos[[#This Row],[Sueldo total]]*3</f>
        <v>127481.73900000003</v>
      </c>
      <c r="R1509" s="9">
        <f>(43102-Sueldos[[#This Row],[Fecha de Contratación]])/365</f>
        <v>4.5999999999999996</v>
      </c>
      <c r="S1509" s="1">
        <f>Sueldos[[#This Row],[Sueldo total]]/30</f>
        <v>1416.463766666667</v>
      </c>
      <c r="T1509" s="1">
        <f>Sueldos[[#This Row],[Salario diario]]*20*Sueldos[[#This Row],[dias del año]]</f>
        <v>130314.66653333335</v>
      </c>
      <c r="U1509" s="1">
        <f>Sueldos[[#This Row],[3 meses de sueldo]]+Sueldos[[#This Row],[20 dias por año]]</f>
        <v>257796.40553333337</v>
      </c>
    </row>
    <row r="1510" spans="1:21" x14ac:dyDescent="0.3">
      <c r="A1510" t="s">
        <v>388</v>
      </c>
      <c r="B1510" t="s">
        <v>883</v>
      </c>
      <c r="C1510" t="s">
        <v>177</v>
      </c>
      <c r="D1510" s="10">
        <v>41834</v>
      </c>
      <c r="E1510" t="s">
        <v>27</v>
      </c>
      <c r="F1510">
        <v>3</v>
      </c>
      <c r="G1510" s="1">
        <v>21259</v>
      </c>
      <c r="H1510" s="1">
        <v>1488.13</v>
      </c>
      <c r="I1510" s="1">
        <v>2763.67</v>
      </c>
      <c r="J1510" s="1">
        <v>1488.13</v>
      </c>
      <c r="K1510" s="1">
        <v>8291.01</v>
      </c>
      <c r="L1510" s="1">
        <v>6802.88</v>
      </c>
      <c r="M1510" s="1">
        <f>SUM(Sueldos[[#This Row],[Salario Base]:[Bono General]])</f>
        <v>42092.82</v>
      </c>
      <c r="N1510" s="1">
        <f>SUMPRODUCT(Sueldos[[#This Row],[Salario Base]:[Bono General]]*Porcentajes[])</f>
        <v>1636.9430000000002</v>
      </c>
      <c r="O1510" s="1">
        <f>Sueldos[[#This Row],[Aumento Mexicano]]*2</f>
        <v>3273.8860000000004</v>
      </c>
      <c r="P1510" s="1">
        <f>IF(Sueldos[[#This Row],[Calificación]]&gt;=4,Sueldos[[#This Row],[Aumento Mexicano]]*2,0)</f>
        <v>0</v>
      </c>
      <c r="Q1510" s="1">
        <f>Sueldos[[#This Row],[Sueldo total]]*3</f>
        <v>126278.45999999999</v>
      </c>
      <c r="R1510" s="9">
        <f>(43102-Sueldos[[#This Row],[Fecha de Contratación]])/365</f>
        <v>3.473972602739726</v>
      </c>
      <c r="S1510" s="1">
        <f>Sueldos[[#This Row],[Sueldo total]]/30</f>
        <v>1403.0940000000001</v>
      </c>
      <c r="T1510" s="1">
        <f>Sueldos[[#This Row],[Salario diario]]*20*Sueldos[[#This Row],[dias del año]]</f>
        <v>97486.202301369864</v>
      </c>
      <c r="U1510" s="1">
        <f>Sueldos[[#This Row],[3 meses de sueldo]]+Sueldos[[#This Row],[20 dias por año]]</f>
        <v>223764.66230136986</v>
      </c>
    </row>
    <row r="1511" spans="1:21" x14ac:dyDescent="0.3">
      <c r="A1511" t="s">
        <v>2175</v>
      </c>
      <c r="B1511" t="s">
        <v>1087</v>
      </c>
      <c r="C1511" t="s">
        <v>323</v>
      </c>
      <c r="D1511" s="10">
        <v>40809</v>
      </c>
      <c r="E1511" t="s">
        <v>15</v>
      </c>
      <c r="F1511">
        <v>4</v>
      </c>
      <c r="G1511" s="1">
        <v>30140.000000000004</v>
      </c>
      <c r="H1511" s="1">
        <v>3014.0000000000005</v>
      </c>
      <c r="I1511" s="1">
        <v>1507.0000000000002</v>
      </c>
      <c r="J1511" s="1">
        <v>2411.2000000000003</v>
      </c>
      <c r="K1511" s="1">
        <v>9042</v>
      </c>
      <c r="L1511" s="1">
        <v>10850.400000000001</v>
      </c>
      <c r="M1511" s="1">
        <f>SUM(Sueldos[[#This Row],[Salario Base]:[Bono General]])</f>
        <v>56964.600000000006</v>
      </c>
      <c r="N1511" s="1">
        <f>SUMPRODUCT(Sueldos[[#This Row],[Salario Base]:[Bono General]]*Porcentajes[])</f>
        <v>2296.6680000000001</v>
      </c>
      <c r="O1511" s="1">
        <f>Sueldos[[#This Row],[Aumento Mexicano]]*2</f>
        <v>4593.3360000000002</v>
      </c>
      <c r="P1511" s="1">
        <f>IF(Sueldos[[#This Row],[Calificación]]&gt;=4,Sueldos[[#This Row],[Aumento Mexicano]]*2,0)</f>
        <v>4593.3360000000002</v>
      </c>
      <c r="Q1511" s="1">
        <f>Sueldos[[#This Row],[Sueldo total]]*3</f>
        <v>170893.80000000002</v>
      </c>
      <c r="R1511" s="9">
        <f>(43102-Sueldos[[#This Row],[Fecha de Contratación]])/365</f>
        <v>6.2821917808219174</v>
      </c>
      <c r="S1511" s="1">
        <f>Sueldos[[#This Row],[Sueldo total]]/30</f>
        <v>1898.8200000000002</v>
      </c>
      <c r="T1511" s="1">
        <f>Sueldos[[#This Row],[Salario diario]]*20*Sueldos[[#This Row],[dias del año]]</f>
        <v>238575.02794520548</v>
      </c>
      <c r="U1511" s="1">
        <f>Sueldos[[#This Row],[3 meses de sueldo]]+Sueldos[[#This Row],[20 dias por año]]</f>
        <v>409468.8279452055</v>
      </c>
    </row>
    <row r="1512" spans="1:21" x14ac:dyDescent="0.3">
      <c r="A1512" t="s">
        <v>2176</v>
      </c>
      <c r="B1512" t="s">
        <v>880</v>
      </c>
      <c r="C1512" t="s">
        <v>317</v>
      </c>
      <c r="D1512" s="10">
        <v>40840</v>
      </c>
      <c r="E1512" t="s">
        <v>27</v>
      </c>
      <c r="F1512">
        <v>4</v>
      </c>
      <c r="G1512" s="1">
        <v>22455.4</v>
      </c>
      <c r="H1512" s="1">
        <v>2020.9860000000001</v>
      </c>
      <c r="I1512" s="1">
        <v>1347.3240000000001</v>
      </c>
      <c r="J1512" s="1">
        <v>2020.9860000000001</v>
      </c>
      <c r="K1512" s="1">
        <v>8533.0520000000015</v>
      </c>
      <c r="L1512" s="1">
        <v>6736.62</v>
      </c>
      <c r="M1512" s="1">
        <f>SUM(Sueldos[[#This Row],[Salario Base]:[Bono General]])</f>
        <v>43114.368000000009</v>
      </c>
      <c r="N1512" s="1">
        <f>SUMPRODUCT(Sueldos[[#This Row],[Salario Base]:[Bono General]]*Porcentajes[])</f>
        <v>1677.4183800000001</v>
      </c>
      <c r="O1512" s="1">
        <f>Sueldos[[#This Row],[Aumento Mexicano]]*2</f>
        <v>3354.8367600000001</v>
      </c>
      <c r="P1512" s="1">
        <f>IF(Sueldos[[#This Row],[Calificación]]&gt;=4,Sueldos[[#This Row],[Aumento Mexicano]]*2,0)</f>
        <v>3354.8367600000001</v>
      </c>
      <c r="Q1512" s="1">
        <f>Sueldos[[#This Row],[Sueldo total]]*3</f>
        <v>129343.10400000002</v>
      </c>
      <c r="R1512" s="9">
        <f>(43102-Sueldos[[#This Row],[Fecha de Contratación]])/365</f>
        <v>6.1972602739726028</v>
      </c>
      <c r="S1512" s="1">
        <f>Sueldos[[#This Row],[Sueldo total]]/30</f>
        <v>1437.1456000000003</v>
      </c>
      <c r="T1512" s="1">
        <f>Sueldos[[#This Row],[Salario diario]]*20*Sueldos[[#This Row],[dias del año]]</f>
        <v>178127.30669589044</v>
      </c>
      <c r="U1512" s="1">
        <f>Sueldos[[#This Row],[3 meses de sueldo]]+Sueldos[[#This Row],[20 dias por año]]</f>
        <v>307470.41069589043</v>
      </c>
    </row>
    <row r="1513" spans="1:21" x14ac:dyDescent="0.3">
      <c r="A1513" t="s">
        <v>2177</v>
      </c>
      <c r="B1513" t="s">
        <v>898</v>
      </c>
      <c r="C1513" t="s">
        <v>26</v>
      </c>
      <c r="D1513" s="10">
        <v>40716</v>
      </c>
      <c r="E1513" t="s">
        <v>18</v>
      </c>
      <c r="F1513">
        <v>3</v>
      </c>
      <c r="G1513" s="1">
        <v>13930</v>
      </c>
      <c r="H1513" s="1">
        <v>696.5</v>
      </c>
      <c r="I1513" s="1">
        <v>696.5</v>
      </c>
      <c r="J1513" s="1">
        <v>557.20000000000005</v>
      </c>
      <c r="K1513" s="1">
        <v>4736.2000000000007</v>
      </c>
      <c r="L1513" s="1">
        <v>3482.5</v>
      </c>
      <c r="M1513" s="1">
        <f>SUM(Sueldos[[#This Row],[Salario Base]:[Bono General]])</f>
        <v>24098.9</v>
      </c>
      <c r="N1513" s="1">
        <f>SUMPRODUCT(Sueldos[[#This Row],[Salario Base]:[Bono General]]*Porcentajes[])</f>
        <v>901.27099999999996</v>
      </c>
      <c r="O1513" s="1">
        <f>Sueldos[[#This Row],[Aumento Mexicano]]*2</f>
        <v>1802.5419999999999</v>
      </c>
      <c r="P1513" s="1">
        <f>IF(Sueldos[[#This Row],[Calificación]]&gt;=4,Sueldos[[#This Row],[Aumento Mexicano]]*2,0)</f>
        <v>0</v>
      </c>
      <c r="Q1513" s="1">
        <f>Sueldos[[#This Row],[Sueldo total]]*3</f>
        <v>72296.700000000012</v>
      </c>
      <c r="R1513" s="9">
        <f>(43102-Sueldos[[#This Row],[Fecha de Contratación]])/365</f>
        <v>6.536986301369863</v>
      </c>
      <c r="S1513" s="1">
        <f>Sueldos[[#This Row],[Sueldo total]]/30</f>
        <v>803.29666666666674</v>
      </c>
      <c r="T1513" s="1">
        <f>Sueldos[[#This Row],[Salario diario]]*20*Sueldos[[#This Row],[dias del año]]</f>
        <v>105022.78611872147</v>
      </c>
      <c r="U1513" s="1">
        <f>Sueldos[[#This Row],[3 meses de sueldo]]+Sueldos[[#This Row],[20 dias por año]]</f>
        <v>177319.48611872148</v>
      </c>
    </row>
    <row r="1514" spans="1:21" x14ac:dyDescent="0.3">
      <c r="A1514" t="s">
        <v>2178</v>
      </c>
      <c r="B1514" t="s">
        <v>880</v>
      </c>
      <c r="C1514" t="s">
        <v>92</v>
      </c>
      <c r="D1514" s="10">
        <v>41816</v>
      </c>
      <c r="E1514" t="s">
        <v>27</v>
      </c>
      <c r="F1514">
        <v>4</v>
      </c>
      <c r="G1514" s="1">
        <v>21887.800000000003</v>
      </c>
      <c r="H1514" s="1">
        <v>2188.7800000000002</v>
      </c>
      <c r="I1514" s="1">
        <v>437.75600000000009</v>
      </c>
      <c r="J1514" s="1">
        <v>218.87800000000004</v>
      </c>
      <c r="K1514" s="1">
        <v>6347.4620000000004</v>
      </c>
      <c r="L1514" s="1">
        <v>8317.3640000000014</v>
      </c>
      <c r="M1514" s="1">
        <f>SUM(Sueldos[[#This Row],[Salario Base]:[Bono General]])</f>
        <v>39398.040000000008</v>
      </c>
      <c r="N1514" s="1">
        <f>SUMPRODUCT(Sueldos[[#This Row],[Salario Base]:[Bono General]]*Porcentajes[])</f>
        <v>1589.0542800000003</v>
      </c>
      <c r="O1514" s="1">
        <f>Sueldos[[#This Row],[Aumento Mexicano]]*2</f>
        <v>3178.1085600000006</v>
      </c>
      <c r="P1514" s="1">
        <f>IF(Sueldos[[#This Row],[Calificación]]&gt;=4,Sueldos[[#This Row],[Aumento Mexicano]]*2,0)</f>
        <v>3178.1085600000006</v>
      </c>
      <c r="Q1514" s="1">
        <f>Sueldos[[#This Row],[Sueldo total]]*3</f>
        <v>118194.12000000002</v>
      </c>
      <c r="R1514" s="9">
        <f>(43102-Sueldos[[#This Row],[Fecha de Contratación]])/365</f>
        <v>3.5232876712328767</v>
      </c>
      <c r="S1514" s="1">
        <f>Sueldos[[#This Row],[Sueldo total]]/30</f>
        <v>1313.2680000000003</v>
      </c>
      <c r="T1514" s="1">
        <f>Sueldos[[#This Row],[Salario diario]]*20*Sueldos[[#This Row],[dias del año]]</f>
        <v>92540.419068493167</v>
      </c>
      <c r="U1514" s="1">
        <f>Sueldos[[#This Row],[3 meses de sueldo]]+Sueldos[[#This Row],[20 dias por año]]</f>
        <v>210734.53906849318</v>
      </c>
    </row>
    <row r="1515" spans="1:21" x14ac:dyDescent="0.3">
      <c r="A1515" t="s">
        <v>714</v>
      </c>
      <c r="B1515" t="s">
        <v>883</v>
      </c>
      <c r="C1515" t="s">
        <v>166</v>
      </c>
      <c r="D1515" s="10">
        <v>42693</v>
      </c>
      <c r="E1515" t="s">
        <v>115</v>
      </c>
      <c r="F1515">
        <v>2</v>
      </c>
      <c r="G1515" s="1">
        <v>50719.5</v>
      </c>
      <c r="H1515" s="1">
        <v>4564.7550000000001</v>
      </c>
      <c r="I1515" s="1">
        <v>5579.1450000000004</v>
      </c>
      <c r="J1515" s="1">
        <v>6086.34</v>
      </c>
      <c r="K1515" s="1">
        <v>17751.824999999997</v>
      </c>
      <c r="L1515" s="1">
        <v>13694.265000000001</v>
      </c>
      <c r="M1515" s="1">
        <f>SUM(Sueldos[[#This Row],[Salario Base]:[Bono General]])</f>
        <v>98395.829999999987</v>
      </c>
      <c r="N1515" s="1">
        <f>SUMPRODUCT(Sueldos[[#This Row],[Salario Base]:[Bono General]]*Porcentajes[])</f>
        <v>3814.1063999999997</v>
      </c>
      <c r="O1515" s="1">
        <f>Sueldos[[#This Row],[Aumento Mexicano]]*2</f>
        <v>7628.2127999999993</v>
      </c>
      <c r="P1515" s="1">
        <f>IF(Sueldos[[#This Row],[Calificación]]&gt;=4,Sueldos[[#This Row],[Aumento Mexicano]]*2,0)</f>
        <v>0</v>
      </c>
      <c r="Q1515" s="1">
        <f>Sueldos[[#This Row],[Sueldo total]]*3</f>
        <v>295187.49</v>
      </c>
      <c r="R1515" s="9">
        <f>(43102-Sueldos[[#This Row],[Fecha de Contratación]])/365</f>
        <v>1.1205479452054794</v>
      </c>
      <c r="S1515" s="1">
        <f>Sueldos[[#This Row],[Sueldo total]]/30</f>
        <v>3279.8609999999994</v>
      </c>
      <c r="T1515" s="1">
        <f>Sueldos[[#This Row],[Salario diario]]*20*Sueldos[[#This Row],[dias del año]]</f>
        <v>73504.830082191766</v>
      </c>
      <c r="U1515" s="1">
        <f>Sueldos[[#This Row],[3 meses de sueldo]]+Sueldos[[#This Row],[20 dias por año]]</f>
        <v>368692.32008219173</v>
      </c>
    </row>
    <row r="1516" spans="1:21" x14ac:dyDescent="0.3">
      <c r="A1516" t="s">
        <v>2179</v>
      </c>
      <c r="B1516" t="s">
        <v>898</v>
      </c>
      <c r="C1516" t="s">
        <v>98</v>
      </c>
      <c r="D1516" s="10">
        <v>41080</v>
      </c>
      <c r="E1516" t="s">
        <v>27</v>
      </c>
      <c r="F1516">
        <v>4</v>
      </c>
      <c r="G1516" s="1">
        <v>22850.300000000003</v>
      </c>
      <c r="H1516" s="1">
        <v>1828.0240000000003</v>
      </c>
      <c r="I1516" s="1">
        <v>2742.0360000000001</v>
      </c>
      <c r="J1516" s="1">
        <v>914.01200000000017</v>
      </c>
      <c r="K1516" s="1">
        <v>8454.6110000000008</v>
      </c>
      <c r="L1516" s="1">
        <v>6398.0840000000017</v>
      </c>
      <c r="M1516" s="1">
        <f>SUM(Sueldos[[#This Row],[Salario Base]:[Bono General]])</f>
        <v>43187.06700000001</v>
      </c>
      <c r="N1516" s="1">
        <f>SUMPRODUCT(Sueldos[[#This Row],[Salario Base]:[Bono General]]*Porcentajes[])</f>
        <v>1652.0766900000003</v>
      </c>
      <c r="O1516" s="1">
        <f>Sueldos[[#This Row],[Aumento Mexicano]]*2</f>
        <v>3304.1533800000007</v>
      </c>
      <c r="P1516" s="1">
        <f>IF(Sueldos[[#This Row],[Calificación]]&gt;=4,Sueldos[[#This Row],[Aumento Mexicano]]*2,0)</f>
        <v>3304.1533800000007</v>
      </c>
      <c r="Q1516" s="1">
        <f>Sueldos[[#This Row],[Sueldo total]]*3</f>
        <v>129561.20100000003</v>
      </c>
      <c r="R1516" s="9">
        <f>(43102-Sueldos[[#This Row],[Fecha de Contratación]])/365</f>
        <v>5.5397260273972604</v>
      </c>
      <c r="S1516" s="1">
        <f>Sueldos[[#This Row],[Sueldo total]]/30</f>
        <v>1439.5689000000004</v>
      </c>
      <c r="T1516" s="1">
        <f>Sueldos[[#This Row],[Salario diario]]*20*Sueldos[[#This Row],[dias del año]]</f>
        <v>159496.34607123293</v>
      </c>
      <c r="U1516" s="1">
        <f>Sueldos[[#This Row],[3 meses de sueldo]]+Sueldos[[#This Row],[20 dias por año]]</f>
        <v>289057.54707123293</v>
      </c>
    </row>
    <row r="1517" spans="1:21" x14ac:dyDescent="0.3">
      <c r="A1517" t="s">
        <v>829</v>
      </c>
      <c r="B1517" t="s">
        <v>880</v>
      </c>
      <c r="C1517" t="s">
        <v>2</v>
      </c>
      <c r="D1517" s="10">
        <v>42000</v>
      </c>
      <c r="E1517" t="s">
        <v>18</v>
      </c>
      <c r="F1517">
        <v>3</v>
      </c>
      <c r="G1517" s="1">
        <v>11434</v>
      </c>
      <c r="H1517" s="1">
        <v>800.38000000000011</v>
      </c>
      <c r="I1517" s="1">
        <v>457.36</v>
      </c>
      <c r="J1517" s="1">
        <v>457.36</v>
      </c>
      <c r="K1517" s="1">
        <v>4459.26</v>
      </c>
      <c r="L1517" s="1">
        <v>4573.6000000000004</v>
      </c>
      <c r="M1517" s="1">
        <f>SUM(Sueldos[[#This Row],[Salario Base]:[Bono General]])</f>
        <v>22181.96</v>
      </c>
      <c r="N1517" s="1">
        <f>SUMPRODUCT(Sueldos[[#This Row],[Salario Base]:[Bono General]]*Porcentajes[])</f>
        <v>886.13499999999999</v>
      </c>
      <c r="O1517" s="1">
        <f>Sueldos[[#This Row],[Aumento Mexicano]]*2</f>
        <v>1772.27</v>
      </c>
      <c r="P1517" s="1">
        <f>IF(Sueldos[[#This Row],[Calificación]]&gt;=4,Sueldos[[#This Row],[Aumento Mexicano]]*2,0)</f>
        <v>0</v>
      </c>
      <c r="Q1517" s="1">
        <f>Sueldos[[#This Row],[Sueldo total]]*3</f>
        <v>66545.88</v>
      </c>
      <c r="R1517" s="9">
        <f>(43102-Sueldos[[#This Row],[Fecha de Contratación]])/365</f>
        <v>3.0191780821917806</v>
      </c>
      <c r="S1517" s="1">
        <f>Sueldos[[#This Row],[Sueldo total]]/30</f>
        <v>739.3986666666666</v>
      </c>
      <c r="T1517" s="1">
        <f>Sueldos[[#This Row],[Salario diario]]*20*Sueldos[[#This Row],[dias del año]]</f>
        <v>44647.524968036523</v>
      </c>
      <c r="U1517" s="1">
        <f>Sueldos[[#This Row],[3 meses de sueldo]]+Sueldos[[#This Row],[20 dias por año]]</f>
        <v>111193.40496803653</v>
      </c>
    </row>
    <row r="1518" spans="1:21" x14ac:dyDescent="0.3">
      <c r="A1518" t="s">
        <v>1849</v>
      </c>
      <c r="B1518" t="s">
        <v>883</v>
      </c>
      <c r="C1518" t="s">
        <v>273</v>
      </c>
      <c r="D1518" s="10">
        <v>40702</v>
      </c>
      <c r="E1518" t="s">
        <v>18</v>
      </c>
      <c r="F1518">
        <v>3</v>
      </c>
      <c r="G1518" s="1">
        <v>10701</v>
      </c>
      <c r="H1518" s="1">
        <v>963.08999999999992</v>
      </c>
      <c r="I1518" s="1">
        <v>214.02</v>
      </c>
      <c r="J1518" s="1">
        <v>214.02</v>
      </c>
      <c r="K1518" s="1">
        <v>3317.31</v>
      </c>
      <c r="L1518" s="1">
        <v>4173.3900000000003</v>
      </c>
      <c r="M1518" s="1">
        <f>SUM(Sueldos[[#This Row],[Salario Base]:[Bono General]])</f>
        <v>19582.830000000002</v>
      </c>
      <c r="N1518" s="1">
        <f>SUMPRODUCT(Sueldos[[#This Row],[Salario Base]:[Bono General]]*Porcentajes[])</f>
        <v>789.73379999999997</v>
      </c>
      <c r="O1518" s="1">
        <f>Sueldos[[#This Row],[Aumento Mexicano]]*2</f>
        <v>1579.4675999999999</v>
      </c>
      <c r="P1518" s="1">
        <f>IF(Sueldos[[#This Row],[Calificación]]&gt;=4,Sueldos[[#This Row],[Aumento Mexicano]]*2,0)</f>
        <v>0</v>
      </c>
      <c r="Q1518" s="1">
        <f>Sueldos[[#This Row],[Sueldo total]]*3</f>
        <v>58748.490000000005</v>
      </c>
      <c r="R1518" s="9">
        <f>(43102-Sueldos[[#This Row],[Fecha de Contratación]])/365</f>
        <v>6.5753424657534243</v>
      </c>
      <c r="S1518" s="1">
        <f>Sueldos[[#This Row],[Sueldo total]]/30</f>
        <v>652.76100000000008</v>
      </c>
      <c r="T1518" s="1">
        <f>Sueldos[[#This Row],[Salario diario]]*20*Sueldos[[#This Row],[dias del año]]</f>
        <v>85842.542465753431</v>
      </c>
      <c r="U1518" s="1">
        <f>Sueldos[[#This Row],[3 meses de sueldo]]+Sueldos[[#This Row],[20 dias por año]]</f>
        <v>144591.03246575344</v>
      </c>
    </row>
    <row r="1519" spans="1:21" x14ac:dyDescent="0.3">
      <c r="A1519" t="s">
        <v>2180</v>
      </c>
      <c r="B1519" t="s">
        <v>898</v>
      </c>
      <c r="C1519" t="s">
        <v>285</v>
      </c>
      <c r="D1519" s="10">
        <v>41894</v>
      </c>
      <c r="E1519" t="s">
        <v>18</v>
      </c>
      <c r="F1519">
        <v>3</v>
      </c>
      <c r="G1519" s="1">
        <v>13051</v>
      </c>
      <c r="H1519" s="1">
        <v>1305.1000000000001</v>
      </c>
      <c r="I1519" s="1">
        <v>1305.1000000000001</v>
      </c>
      <c r="J1519" s="1">
        <v>1305.1000000000001</v>
      </c>
      <c r="K1519" s="1">
        <v>4567.8499999999995</v>
      </c>
      <c r="L1519" s="1">
        <v>3654.28</v>
      </c>
      <c r="M1519" s="1">
        <f>SUM(Sueldos[[#This Row],[Salario Base]:[Bono General]])</f>
        <v>25188.429999999997</v>
      </c>
      <c r="N1519" s="1">
        <f>SUMPRODUCT(Sueldos[[#This Row],[Salario Base]:[Bono General]]*Porcentajes[])</f>
        <v>980.13009999999997</v>
      </c>
      <c r="O1519" s="1">
        <f>Sueldos[[#This Row],[Aumento Mexicano]]*2</f>
        <v>1960.2601999999999</v>
      </c>
      <c r="P1519" s="1">
        <f>IF(Sueldos[[#This Row],[Calificación]]&gt;=4,Sueldos[[#This Row],[Aumento Mexicano]]*2,0)</f>
        <v>0</v>
      </c>
      <c r="Q1519" s="1">
        <f>Sueldos[[#This Row],[Sueldo total]]*3</f>
        <v>75565.289999999994</v>
      </c>
      <c r="R1519" s="9">
        <f>(43102-Sueldos[[#This Row],[Fecha de Contratación]])/365</f>
        <v>3.3095890410958906</v>
      </c>
      <c r="S1519" s="1">
        <f>Sueldos[[#This Row],[Sueldo total]]/30</f>
        <v>839.61433333333321</v>
      </c>
      <c r="T1519" s="1">
        <f>Sueldos[[#This Row],[Salario diario]]*20*Sueldos[[#This Row],[dias del año]]</f>
        <v>55575.567926940632</v>
      </c>
      <c r="U1519" s="1">
        <f>Sueldos[[#This Row],[3 meses de sueldo]]+Sueldos[[#This Row],[20 dias por año]]</f>
        <v>131140.85792694063</v>
      </c>
    </row>
    <row r="1520" spans="1:21" x14ac:dyDescent="0.3">
      <c r="A1520" t="s">
        <v>2181</v>
      </c>
      <c r="B1520" t="s">
        <v>883</v>
      </c>
      <c r="C1520" t="s">
        <v>160</v>
      </c>
      <c r="D1520" s="10">
        <v>41656</v>
      </c>
      <c r="E1520" t="s">
        <v>18</v>
      </c>
      <c r="F1520">
        <v>2</v>
      </c>
      <c r="G1520" s="1">
        <v>8843.4</v>
      </c>
      <c r="H1520" s="1">
        <v>795.90599999999995</v>
      </c>
      <c r="I1520" s="1">
        <v>530.60399999999993</v>
      </c>
      <c r="J1520" s="1">
        <v>972.774</v>
      </c>
      <c r="K1520" s="1">
        <v>3272.058</v>
      </c>
      <c r="L1520" s="1">
        <v>2210.85</v>
      </c>
      <c r="M1520" s="1">
        <f>SUM(Sueldos[[#This Row],[Salario Base]:[Bono General]])</f>
        <v>16625.591999999997</v>
      </c>
      <c r="N1520" s="1">
        <f>SUMPRODUCT(Sueldos[[#This Row],[Salario Base]:[Bono General]]*Porcentajes[])</f>
        <v>635.84046000000001</v>
      </c>
      <c r="O1520" s="1">
        <f>Sueldos[[#This Row],[Aumento Mexicano]]*2</f>
        <v>1271.68092</v>
      </c>
      <c r="P1520" s="1">
        <f>IF(Sueldos[[#This Row],[Calificación]]&gt;=4,Sueldos[[#This Row],[Aumento Mexicano]]*2,0)</f>
        <v>0</v>
      </c>
      <c r="Q1520" s="1">
        <f>Sueldos[[#This Row],[Sueldo total]]*3</f>
        <v>49876.775999999991</v>
      </c>
      <c r="R1520" s="9">
        <f>(43102-Sueldos[[#This Row],[Fecha de Contratación]])/365</f>
        <v>3.9616438356164383</v>
      </c>
      <c r="S1520" s="1">
        <f>Sueldos[[#This Row],[Sueldo total]]/30</f>
        <v>554.18639999999994</v>
      </c>
      <c r="T1520" s="1">
        <f>Sueldos[[#This Row],[Salario diario]]*20*Sueldos[[#This Row],[dias del año]]</f>
        <v>43909.782706849313</v>
      </c>
      <c r="U1520" s="1">
        <f>Sueldos[[#This Row],[3 meses de sueldo]]+Sueldos[[#This Row],[20 dias por año]]</f>
        <v>93786.558706849304</v>
      </c>
    </row>
    <row r="1521" spans="1:21" x14ac:dyDescent="0.3">
      <c r="A1521" t="s">
        <v>2182</v>
      </c>
      <c r="B1521" t="s">
        <v>880</v>
      </c>
      <c r="C1521" t="s">
        <v>601</v>
      </c>
      <c r="D1521" s="10">
        <v>41546</v>
      </c>
      <c r="E1521" t="s">
        <v>15</v>
      </c>
      <c r="F1521">
        <v>2</v>
      </c>
      <c r="G1521" s="1">
        <v>25307.100000000002</v>
      </c>
      <c r="H1521" s="1">
        <v>2530.7100000000005</v>
      </c>
      <c r="I1521" s="1">
        <v>3289.9230000000002</v>
      </c>
      <c r="J1521" s="1">
        <v>3036.8520000000003</v>
      </c>
      <c r="K1521" s="1">
        <v>6579.8460000000005</v>
      </c>
      <c r="L1521" s="1">
        <v>8098.2720000000008</v>
      </c>
      <c r="M1521" s="1">
        <f>SUM(Sueldos[[#This Row],[Salario Base]:[Bono General]])</f>
        <v>48842.702999999994</v>
      </c>
      <c r="N1521" s="1">
        <f>SUMPRODUCT(Sueldos[[#This Row],[Salario Base]:[Bono General]]*Porcentajes[])</f>
        <v>1958.7695400000002</v>
      </c>
      <c r="O1521" s="1">
        <f>Sueldos[[#This Row],[Aumento Mexicano]]*2</f>
        <v>3917.5390800000005</v>
      </c>
      <c r="P1521" s="1">
        <f>IF(Sueldos[[#This Row],[Calificación]]&gt;=4,Sueldos[[#This Row],[Aumento Mexicano]]*2,0)</f>
        <v>0</v>
      </c>
      <c r="Q1521" s="1">
        <f>Sueldos[[#This Row],[Sueldo total]]*3</f>
        <v>146528.109</v>
      </c>
      <c r="R1521" s="9">
        <f>(43102-Sueldos[[#This Row],[Fecha de Contratación]])/365</f>
        <v>4.2630136986301368</v>
      </c>
      <c r="S1521" s="1">
        <f>Sueldos[[#This Row],[Sueldo total]]/30</f>
        <v>1628.0900999999999</v>
      </c>
      <c r="T1521" s="1">
        <f>Sueldos[[#This Row],[Salario diario]]*20*Sueldos[[#This Row],[dias del año]]</f>
        <v>138811.40797808216</v>
      </c>
      <c r="U1521" s="1">
        <f>Sueldos[[#This Row],[3 meses de sueldo]]+Sueldos[[#This Row],[20 dias por año]]</f>
        <v>285339.51697808213</v>
      </c>
    </row>
    <row r="1522" spans="1:21" x14ac:dyDescent="0.3">
      <c r="A1522" t="s">
        <v>2183</v>
      </c>
      <c r="B1522" t="s">
        <v>883</v>
      </c>
      <c r="C1522" t="s">
        <v>100</v>
      </c>
      <c r="D1522" s="10">
        <v>41469</v>
      </c>
      <c r="E1522" t="s">
        <v>27</v>
      </c>
      <c r="F1522">
        <v>1</v>
      </c>
      <c r="G1522" s="1">
        <v>15900.75</v>
      </c>
      <c r="H1522" s="1">
        <v>795.03750000000002</v>
      </c>
      <c r="I1522" s="1">
        <v>2385.1124999999997</v>
      </c>
      <c r="J1522" s="1">
        <v>795.03750000000002</v>
      </c>
      <c r="K1522" s="1">
        <v>5724.2699999999995</v>
      </c>
      <c r="L1522" s="1">
        <v>5088.24</v>
      </c>
      <c r="M1522" s="1">
        <f>SUM(Sueldos[[#This Row],[Salario Base]:[Bono General]])</f>
        <v>30688.447499999995</v>
      </c>
      <c r="N1522" s="1">
        <f>SUMPRODUCT(Sueldos[[#This Row],[Salario Base]:[Bono General]]*Porcentajes[])</f>
        <v>1187.7860249999999</v>
      </c>
      <c r="O1522" s="1">
        <f>Sueldos[[#This Row],[Aumento Mexicano]]*2</f>
        <v>2375.5720499999998</v>
      </c>
      <c r="P1522" s="1">
        <f>IF(Sueldos[[#This Row],[Calificación]]&gt;=4,Sueldos[[#This Row],[Aumento Mexicano]]*2,0)</f>
        <v>0</v>
      </c>
      <c r="Q1522" s="1">
        <f>Sueldos[[#This Row],[Sueldo total]]*3</f>
        <v>92065.342499999984</v>
      </c>
      <c r="R1522" s="9">
        <f>(43102-Sueldos[[#This Row],[Fecha de Contratación]])/365</f>
        <v>4.4739726027397264</v>
      </c>
      <c r="S1522" s="1">
        <f>Sueldos[[#This Row],[Sueldo total]]/30</f>
        <v>1022.9482499999998</v>
      </c>
      <c r="T1522" s="1">
        <f>Sueldos[[#This Row],[Salario diario]]*20*Sueldos[[#This Row],[dias del año]]</f>
        <v>91532.848890410954</v>
      </c>
      <c r="U1522" s="1">
        <f>Sueldos[[#This Row],[3 meses de sueldo]]+Sueldos[[#This Row],[20 dias por año]]</f>
        <v>183598.19139041094</v>
      </c>
    </row>
    <row r="1523" spans="1:21" x14ac:dyDescent="0.3">
      <c r="A1523" t="s">
        <v>2184</v>
      </c>
      <c r="B1523" t="s">
        <v>880</v>
      </c>
      <c r="C1523" t="s">
        <v>121</v>
      </c>
      <c r="D1523" s="10">
        <v>41648</v>
      </c>
      <c r="E1523" t="s">
        <v>15</v>
      </c>
      <c r="F1523">
        <v>2</v>
      </c>
      <c r="G1523" s="1">
        <v>25391.7</v>
      </c>
      <c r="H1523" s="1">
        <v>2285.2530000000002</v>
      </c>
      <c r="I1523" s="1">
        <v>1777.4190000000003</v>
      </c>
      <c r="J1523" s="1">
        <v>2031.336</v>
      </c>
      <c r="K1523" s="1">
        <v>8379.2610000000004</v>
      </c>
      <c r="L1523" s="1">
        <v>7871.4270000000006</v>
      </c>
      <c r="M1523" s="1">
        <f>SUM(Sueldos[[#This Row],[Salario Base]:[Bono General]])</f>
        <v>47736.396000000008</v>
      </c>
      <c r="N1523" s="1">
        <f>SUMPRODUCT(Sueldos[[#This Row],[Salario Base]:[Bono General]]*Porcentajes[])</f>
        <v>1873.9074599999999</v>
      </c>
      <c r="O1523" s="1">
        <f>Sueldos[[#This Row],[Aumento Mexicano]]*2</f>
        <v>3747.8149199999998</v>
      </c>
      <c r="P1523" s="1">
        <f>IF(Sueldos[[#This Row],[Calificación]]&gt;=4,Sueldos[[#This Row],[Aumento Mexicano]]*2,0)</f>
        <v>0</v>
      </c>
      <c r="Q1523" s="1">
        <f>Sueldos[[#This Row],[Sueldo total]]*3</f>
        <v>143209.18800000002</v>
      </c>
      <c r="R1523" s="9">
        <f>(43102-Sueldos[[#This Row],[Fecha de Contratación]])/365</f>
        <v>3.9835616438356163</v>
      </c>
      <c r="S1523" s="1">
        <f>Sueldos[[#This Row],[Sueldo total]]/30</f>
        <v>1591.2132000000004</v>
      </c>
      <c r="T1523" s="1">
        <f>Sueldos[[#This Row],[Salario diario]]*20*Sueldos[[#This Row],[dias del año]]</f>
        <v>126773.91741369865</v>
      </c>
      <c r="U1523" s="1">
        <f>Sueldos[[#This Row],[3 meses de sueldo]]+Sueldos[[#This Row],[20 dias por año]]</f>
        <v>269983.10541369871</v>
      </c>
    </row>
    <row r="1524" spans="1:21" x14ac:dyDescent="0.3">
      <c r="A1524" t="s">
        <v>2185</v>
      </c>
      <c r="B1524" t="s">
        <v>880</v>
      </c>
      <c r="C1524" t="s">
        <v>92</v>
      </c>
      <c r="D1524" s="10">
        <v>42376</v>
      </c>
      <c r="E1524" t="s">
        <v>15</v>
      </c>
      <c r="F1524">
        <v>2</v>
      </c>
      <c r="G1524" s="1">
        <v>25270.2</v>
      </c>
      <c r="H1524" s="1">
        <v>2274.3179999999998</v>
      </c>
      <c r="I1524" s="1">
        <v>1263.5100000000002</v>
      </c>
      <c r="J1524" s="1">
        <v>2274.3179999999998</v>
      </c>
      <c r="K1524" s="1">
        <v>7075.6560000000009</v>
      </c>
      <c r="L1524" s="1">
        <v>6317.55</v>
      </c>
      <c r="M1524" s="1">
        <f>SUM(Sueldos[[#This Row],[Salario Base]:[Bono General]])</f>
        <v>44475.552000000003</v>
      </c>
      <c r="N1524" s="1">
        <f>SUMPRODUCT(Sueldos[[#This Row],[Salario Base]:[Bono General]]*Porcentajes[])</f>
        <v>1713.3195599999999</v>
      </c>
      <c r="O1524" s="1">
        <f>Sueldos[[#This Row],[Aumento Mexicano]]*2</f>
        <v>3426.6391199999998</v>
      </c>
      <c r="P1524" s="1">
        <f>IF(Sueldos[[#This Row],[Calificación]]&gt;=4,Sueldos[[#This Row],[Aumento Mexicano]]*2,0)</f>
        <v>0</v>
      </c>
      <c r="Q1524" s="1">
        <f>Sueldos[[#This Row],[Sueldo total]]*3</f>
        <v>133426.65600000002</v>
      </c>
      <c r="R1524" s="9">
        <f>(43102-Sueldos[[#This Row],[Fecha de Contratación]])/365</f>
        <v>1.989041095890411</v>
      </c>
      <c r="S1524" s="1">
        <f>Sueldos[[#This Row],[Sueldo total]]/30</f>
        <v>1482.5184000000002</v>
      </c>
      <c r="T1524" s="1">
        <f>Sueldos[[#This Row],[Salario diario]]*20*Sueldos[[#This Row],[dias del año]]</f>
        <v>58975.800460273975</v>
      </c>
      <c r="U1524" s="1">
        <f>Sueldos[[#This Row],[3 meses de sueldo]]+Sueldos[[#This Row],[20 dias por año]]</f>
        <v>192402.456460274</v>
      </c>
    </row>
    <row r="1525" spans="1:21" x14ac:dyDescent="0.3">
      <c r="A1525" t="s">
        <v>2003</v>
      </c>
      <c r="B1525" t="s">
        <v>898</v>
      </c>
      <c r="C1525" t="s">
        <v>81</v>
      </c>
      <c r="D1525" s="10">
        <v>42039</v>
      </c>
      <c r="E1525" t="s">
        <v>27</v>
      </c>
      <c r="F1525">
        <v>3</v>
      </c>
      <c r="G1525" s="1">
        <v>18704</v>
      </c>
      <c r="H1525" s="1">
        <v>1309.2800000000002</v>
      </c>
      <c r="I1525" s="1">
        <v>561.12</v>
      </c>
      <c r="J1525" s="1">
        <v>2805.6</v>
      </c>
      <c r="K1525" s="1">
        <v>6359.3600000000006</v>
      </c>
      <c r="L1525" s="1">
        <v>7107.52</v>
      </c>
      <c r="M1525" s="1">
        <f>SUM(Sueldos[[#This Row],[Salario Base]:[Bono General]])</f>
        <v>36846.879999999997</v>
      </c>
      <c r="N1525" s="1">
        <f>SUMPRODUCT(Sueldos[[#This Row],[Salario Base]:[Bono General]]*Porcentajes[])</f>
        <v>1490.7087999999999</v>
      </c>
      <c r="O1525" s="1">
        <f>Sueldos[[#This Row],[Aumento Mexicano]]*2</f>
        <v>2981.4175999999998</v>
      </c>
      <c r="P1525" s="1">
        <f>IF(Sueldos[[#This Row],[Calificación]]&gt;=4,Sueldos[[#This Row],[Aumento Mexicano]]*2,0)</f>
        <v>0</v>
      </c>
      <c r="Q1525" s="1">
        <f>Sueldos[[#This Row],[Sueldo total]]*3</f>
        <v>110540.63999999998</v>
      </c>
      <c r="R1525" s="9">
        <f>(43102-Sueldos[[#This Row],[Fecha de Contratación]])/365</f>
        <v>2.9123287671232876</v>
      </c>
      <c r="S1525" s="1">
        <f>Sueldos[[#This Row],[Sueldo total]]/30</f>
        <v>1228.2293333333332</v>
      </c>
      <c r="T1525" s="1">
        <f>Sueldos[[#This Row],[Salario diario]]*20*Sueldos[[#This Row],[dias del año]]</f>
        <v>71540.152401826475</v>
      </c>
      <c r="U1525" s="1">
        <f>Sueldos[[#This Row],[3 meses de sueldo]]+Sueldos[[#This Row],[20 dias por año]]</f>
        <v>182080.79240182647</v>
      </c>
    </row>
    <row r="1526" spans="1:21" x14ac:dyDescent="0.3">
      <c r="A1526" t="s">
        <v>2180</v>
      </c>
      <c r="B1526" t="s">
        <v>926</v>
      </c>
      <c r="C1526" t="s">
        <v>160</v>
      </c>
      <c r="D1526" s="10">
        <v>41529</v>
      </c>
      <c r="E1526" t="s">
        <v>27</v>
      </c>
      <c r="F1526">
        <v>4</v>
      </c>
      <c r="G1526" s="1">
        <v>17503.2</v>
      </c>
      <c r="H1526" s="1">
        <v>1400.2560000000001</v>
      </c>
      <c r="I1526" s="1">
        <v>1050.192</v>
      </c>
      <c r="J1526" s="1">
        <v>1050.192</v>
      </c>
      <c r="K1526" s="1">
        <v>5425.9920000000002</v>
      </c>
      <c r="L1526" s="1">
        <v>5601.0240000000003</v>
      </c>
      <c r="M1526" s="1">
        <f>SUM(Sueldos[[#This Row],[Salario Base]:[Bono General]])</f>
        <v>32030.856000000003</v>
      </c>
      <c r="N1526" s="1">
        <f>SUMPRODUCT(Sueldos[[#This Row],[Salario Base]:[Bono General]]*Porcentajes[])</f>
        <v>1258.48008</v>
      </c>
      <c r="O1526" s="1">
        <f>Sueldos[[#This Row],[Aumento Mexicano]]*2</f>
        <v>2516.9601600000001</v>
      </c>
      <c r="P1526" s="1">
        <f>IF(Sueldos[[#This Row],[Calificación]]&gt;=4,Sueldos[[#This Row],[Aumento Mexicano]]*2,0)</f>
        <v>2516.9601600000001</v>
      </c>
      <c r="Q1526" s="1">
        <f>Sueldos[[#This Row],[Sueldo total]]*3</f>
        <v>96092.568000000014</v>
      </c>
      <c r="R1526" s="9">
        <f>(43102-Sueldos[[#This Row],[Fecha de Contratación]])/365</f>
        <v>4.3095890410958901</v>
      </c>
      <c r="S1526" s="1">
        <f>Sueldos[[#This Row],[Sueldo total]]/30</f>
        <v>1067.6952000000001</v>
      </c>
      <c r="T1526" s="1">
        <f>Sueldos[[#This Row],[Salario diario]]*20*Sueldos[[#This Row],[dias del año]]</f>
        <v>92026.55066301371</v>
      </c>
      <c r="U1526" s="1">
        <f>Sueldos[[#This Row],[3 meses de sueldo]]+Sueldos[[#This Row],[20 dias por año]]</f>
        <v>188119.11866301374</v>
      </c>
    </row>
    <row r="1527" spans="1:21" x14ac:dyDescent="0.3">
      <c r="A1527" t="s">
        <v>1211</v>
      </c>
      <c r="B1527" t="s">
        <v>898</v>
      </c>
      <c r="C1527" t="s">
        <v>221</v>
      </c>
      <c r="D1527" s="10">
        <v>41640</v>
      </c>
      <c r="E1527" t="s">
        <v>18</v>
      </c>
      <c r="F1527">
        <v>3</v>
      </c>
      <c r="G1527" s="1">
        <v>10237</v>
      </c>
      <c r="H1527" s="1">
        <v>921.32999999999993</v>
      </c>
      <c r="I1527" s="1">
        <v>1126.07</v>
      </c>
      <c r="J1527" s="1">
        <v>1023.7</v>
      </c>
      <c r="K1527" s="1">
        <v>2763.9900000000002</v>
      </c>
      <c r="L1527" s="1">
        <v>2661.62</v>
      </c>
      <c r="M1527" s="1">
        <f>SUM(Sueldos[[#This Row],[Salario Base]:[Bono General]])</f>
        <v>18733.71</v>
      </c>
      <c r="N1527" s="1">
        <f>SUMPRODUCT(Sueldos[[#This Row],[Salario Base]:[Bono General]]*Porcentajes[])</f>
        <v>727.85070000000007</v>
      </c>
      <c r="O1527" s="1">
        <f>Sueldos[[#This Row],[Aumento Mexicano]]*2</f>
        <v>1455.7014000000001</v>
      </c>
      <c r="P1527" s="1">
        <f>IF(Sueldos[[#This Row],[Calificación]]&gt;=4,Sueldos[[#This Row],[Aumento Mexicano]]*2,0)</f>
        <v>0</v>
      </c>
      <c r="Q1527" s="1">
        <f>Sueldos[[#This Row],[Sueldo total]]*3</f>
        <v>56201.13</v>
      </c>
      <c r="R1527" s="9">
        <f>(43102-Sueldos[[#This Row],[Fecha de Contratación]])/365</f>
        <v>4.0054794520547947</v>
      </c>
      <c r="S1527" s="1">
        <f>Sueldos[[#This Row],[Sueldo total]]/30</f>
        <v>624.45699999999999</v>
      </c>
      <c r="T1527" s="1">
        <f>Sueldos[[#This Row],[Salario diario]]*20*Sueldos[[#This Row],[dias del año]]</f>
        <v>50024.993643835616</v>
      </c>
      <c r="U1527" s="1">
        <f>Sueldos[[#This Row],[3 meses de sueldo]]+Sueldos[[#This Row],[20 dias por año]]</f>
        <v>106226.12364383561</v>
      </c>
    </row>
    <row r="1528" spans="1:21" x14ac:dyDescent="0.3">
      <c r="A1528" t="s">
        <v>2186</v>
      </c>
      <c r="B1528" t="s">
        <v>909</v>
      </c>
      <c r="C1528" t="s">
        <v>965</v>
      </c>
      <c r="D1528" s="10">
        <v>42402</v>
      </c>
      <c r="E1528" t="s">
        <v>18</v>
      </c>
      <c r="F1528">
        <v>3</v>
      </c>
      <c r="G1528" s="1">
        <v>14839</v>
      </c>
      <c r="H1528" s="1">
        <v>1187.1200000000001</v>
      </c>
      <c r="I1528" s="1">
        <v>296.78000000000003</v>
      </c>
      <c r="J1528" s="1">
        <v>1929.0700000000002</v>
      </c>
      <c r="K1528" s="1">
        <v>5490.43</v>
      </c>
      <c r="L1528" s="1">
        <v>4896.87</v>
      </c>
      <c r="M1528" s="1">
        <f>SUM(Sueldos[[#This Row],[Salario Base]:[Bono General]])</f>
        <v>28639.27</v>
      </c>
      <c r="N1528" s="1">
        <f>SUMPRODUCT(Sueldos[[#This Row],[Salario Base]:[Bono General]]*Porcentajes[])</f>
        <v>1132.2157</v>
      </c>
      <c r="O1528" s="1">
        <f>Sueldos[[#This Row],[Aumento Mexicano]]*2</f>
        <v>2264.4313999999999</v>
      </c>
      <c r="P1528" s="1">
        <f>IF(Sueldos[[#This Row],[Calificación]]&gt;=4,Sueldos[[#This Row],[Aumento Mexicano]]*2,0)</f>
        <v>0</v>
      </c>
      <c r="Q1528" s="1">
        <f>Sueldos[[#This Row],[Sueldo total]]*3</f>
        <v>85917.81</v>
      </c>
      <c r="R1528" s="9">
        <f>(43102-Sueldos[[#This Row],[Fecha de Contratación]])/365</f>
        <v>1.9178082191780821</v>
      </c>
      <c r="S1528" s="1">
        <f>Sueldos[[#This Row],[Sueldo total]]/30</f>
        <v>954.64233333333334</v>
      </c>
      <c r="T1528" s="1">
        <f>Sueldos[[#This Row],[Salario diario]]*20*Sueldos[[#This Row],[dias del año]]</f>
        <v>36616.418264840184</v>
      </c>
      <c r="U1528" s="1">
        <f>Sueldos[[#This Row],[3 meses de sueldo]]+Sueldos[[#This Row],[20 dias por año]]</f>
        <v>122534.22826484017</v>
      </c>
    </row>
    <row r="1529" spans="1:21" x14ac:dyDescent="0.3">
      <c r="A1529" t="s">
        <v>1458</v>
      </c>
      <c r="B1529" t="s">
        <v>895</v>
      </c>
      <c r="C1529" t="s">
        <v>96</v>
      </c>
      <c r="D1529" s="10">
        <v>42863</v>
      </c>
      <c r="E1529" t="s">
        <v>15</v>
      </c>
      <c r="F1529">
        <v>2</v>
      </c>
      <c r="G1529" s="1">
        <v>19692</v>
      </c>
      <c r="H1529" s="1">
        <v>1575.3600000000001</v>
      </c>
      <c r="I1529" s="1">
        <v>196.92000000000002</v>
      </c>
      <c r="J1529" s="1">
        <v>196.92000000000002</v>
      </c>
      <c r="K1529" s="1">
        <v>5907.5999999999995</v>
      </c>
      <c r="L1529" s="1">
        <v>5907.5999999999995</v>
      </c>
      <c r="M1529" s="1">
        <f>SUM(Sueldos[[#This Row],[Salario Base]:[Bono General]])</f>
        <v>33476.399999999994</v>
      </c>
      <c r="N1529" s="1">
        <f>SUMPRODUCT(Sueldos[[#This Row],[Salario Base]:[Bono General]]*Porcentajes[])</f>
        <v>1293.7644</v>
      </c>
      <c r="O1529" s="1">
        <f>Sueldos[[#This Row],[Aumento Mexicano]]*2</f>
        <v>2587.5288</v>
      </c>
      <c r="P1529" s="1">
        <f>IF(Sueldos[[#This Row],[Calificación]]&gt;=4,Sueldos[[#This Row],[Aumento Mexicano]]*2,0)</f>
        <v>0</v>
      </c>
      <c r="Q1529" s="1">
        <f>Sueldos[[#This Row],[Sueldo total]]*3</f>
        <v>100429.19999999998</v>
      </c>
      <c r="R1529" s="9">
        <f>(43102-Sueldos[[#This Row],[Fecha de Contratación]])/365</f>
        <v>0.65479452054794518</v>
      </c>
      <c r="S1529" s="1">
        <f>Sueldos[[#This Row],[Sueldo total]]/30</f>
        <v>1115.8799999999999</v>
      </c>
      <c r="T1529" s="1">
        <f>Sueldos[[#This Row],[Salario diario]]*20*Sueldos[[#This Row],[dias del año]]</f>
        <v>14613.442191780821</v>
      </c>
      <c r="U1529" s="1">
        <f>Sueldos[[#This Row],[3 meses de sueldo]]+Sueldos[[#This Row],[20 dias por año]]</f>
        <v>115042.6421917808</v>
      </c>
    </row>
    <row r="1530" spans="1:21" x14ac:dyDescent="0.3">
      <c r="A1530" t="s">
        <v>2187</v>
      </c>
      <c r="B1530" t="s">
        <v>883</v>
      </c>
      <c r="C1530" t="s">
        <v>114</v>
      </c>
      <c r="D1530" s="10">
        <v>40729</v>
      </c>
      <c r="E1530" t="s">
        <v>27</v>
      </c>
      <c r="F1530">
        <v>2</v>
      </c>
      <c r="G1530" s="1">
        <v>16273.800000000001</v>
      </c>
      <c r="H1530" s="1">
        <v>1139.1660000000002</v>
      </c>
      <c r="I1530" s="1">
        <v>1301.9040000000002</v>
      </c>
      <c r="J1530" s="1">
        <v>1952.856</v>
      </c>
      <c r="K1530" s="1">
        <v>4393.9260000000004</v>
      </c>
      <c r="L1530" s="1">
        <v>5370.3540000000003</v>
      </c>
      <c r="M1530" s="1">
        <f>SUM(Sueldos[[#This Row],[Salario Base]:[Bono General]])</f>
        <v>30432.005999999998</v>
      </c>
      <c r="N1530" s="1">
        <f>SUMPRODUCT(Sueldos[[#This Row],[Salario Base]:[Bono General]]*Porcentajes[])</f>
        <v>1214.0254799999998</v>
      </c>
      <c r="O1530" s="1">
        <f>Sueldos[[#This Row],[Aumento Mexicano]]*2</f>
        <v>2428.0509599999996</v>
      </c>
      <c r="P1530" s="1">
        <f>IF(Sueldos[[#This Row],[Calificación]]&gt;=4,Sueldos[[#This Row],[Aumento Mexicano]]*2,0)</f>
        <v>0</v>
      </c>
      <c r="Q1530" s="1">
        <f>Sueldos[[#This Row],[Sueldo total]]*3</f>
        <v>91296.017999999996</v>
      </c>
      <c r="R1530" s="9">
        <f>(43102-Sueldos[[#This Row],[Fecha de Contratación]])/365</f>
        <v>6.5013698630136982</v>
      </c>
      <c r="S1530" s="1">
        <f>Sueldos[[#This Row],[Sueldo total]]/30</f>
        <v>1014.4001999999999</v>
      </c>
      <c r="T1530" s="1">
        <f>Sueldos[[#This Row],[Salario diario]]*20*Sueldos[[#This Row],[dias del año]]</f>
        <v>131899.81778630134</v>
      </c>
      <c r="U1530" s="1">
        <f>Sueldos[[#This Row],[3 meses de sueldo]]+Sueldos[[#This Row],[20 dias por año]]</f>
        <v>223195.83578630135</v>
      </c>
    </row>
    <row r="1531" spans="1:21" x14ac:dyDescent="0.3">
      <c r="A1531" t="s">
        <v>2188</v>
      </c>
      <c r="B1531" t="s">
        <v>940</v>
      </c>
      <c r="C1531" t="s">
        <v>42</v>
      </c>
      <c r="D1531" s="10">
        <v>41972</v>
      </c>
      <c r="E1531" t="s">
        <v>18</v>
      </c>
      <c r="F1531">
        <v>3</v>
      </c>
      <c r="G1531" s="1">
        <v>9651</v>
      </c>
      <c r="H1531" s="1">
        <v>482.55</v>
      </c>
      <c r="I1531" s="1">
        <v>482.55</v>
      </c>
      <c r="J1531" s="1">
        <v>1447.6499999999999</v>
      </c>
      <c r="K1531" s="1">
        <v>2412.75</v>
      </c>
      <c r="L1531" s="1">
        <v>2509.2600000000002</v>
      </c>
      <c r="M1531" s="1">
        <f>SUM(Sueldos[[#This Row],[Salario Base]:[Bono General]])</f>
        <v>16985.759999999998</v>
      </c>
      <c r="N1531" s="1">
        <f>SUMPRODUCT(Sueldos[[#This Row],[Salario Base]:[Bono General]]*Porcentajes[])</f>
        <v>658.19820000000004</v>
      </c>
      <c r="O1531" s="1">
        <f>Sueldos[[#This Row],[Aumento Mexicano]]*2</f>
        <v>1316.3964000000001</v>
      </c>
      <c r="P1531" s="1">
        <f>IF(Sueldos[[#This Row],[Calificación]]&gt;=4,Sueldos[[#This Row],[Aumento Mexicano]]*2,0)</f>
        <v>0</v>
      </c>
      <c r="Q1531" s="1">
        <f>Sueldos[[#This Row],[Sueldo total]]*3</f>
        <v>50957.279999999999</v>
      </c>
      <c r="R1531" s="9">
        <f>(43102-Sueldos[[#This Row],[Fecha de Contratación]])/365</f>
        <v>3.095890410958904</v>
      </c>
      <c r="S1531" s="1">
        <f>Sueldos[[#This Row],[Sueldo total]]/30</f>
        <v>566.19199999999989</v>
      </c>
      <c r="T1531" s="1">
        <f>Sueldos[[#This Row],[Salario diario]]*20*Sueldos[[#This Row],[dias del año]]</f>
        <v>35057.367671232874</v>
      </c>
      <c r="U1531" s="1">
        <f>Sueldos[[#This Row],[3 meses de sueldo]]+Sueldos[[#This Row],[20 dias por año]]</f>
        <v>86014.647671232873</v>
      </c>
    </row>
    <row r="1532" spans="1:21" x14ac:dyDescent="0.3">
      <c r="A1532" t="s">
        <v>2189</v>
      </c>
      <c r="B1532" t="s">
        <v>898</v>
      </c>
      <c r="C1532" t="s">
        <v>32</v>
      </c>
      <c r="D1532" s="10">
        <v>42766</v>
      </c>
      <c r="E1532" t="s">
        <v>27</v>
      </c>
      <c r="F1532">
        <v>4</v>
      </c>
      <c r="G1532" s="1">
        <v>16481.300000000003</v>
      </c>
      <c r="H1532" s="1">
        <v>1318.5040000000004</v>
      </c>
      <c r="I1532" s="1">
        <v>494.43900000000008</v>
      </c>
      <c r="J1532" s="1">
        <v>2142.5690000000004</v>
      </c>
      <c r="K1532" s="1">
        <v>5933.2680000000009</v>
      </c>
      <c r="L1532" s="1">
        <v>4285.1380000000008</v>
      </c>
      <c r="M1532" s="1">
        <f>SUM(Sueldos[[#This Row],[Salario Base]:[Bono General]])</f>
        <v>30655.218000000001</v>
      </c>
      <c r="N1532" s="1">
        <f>SUMPRODUCT(Sueldos[[#This Row],[Salario Base]:[Bono General]]*Porcentajes[])</f>
        <v>1178.4129500000004</v>
      </c>
      <c r="O1532" s="1">
        <f>Sueldos[[#This Row],[Aumento Mexicano]]*2</f>
        <v>2356.8259000000007</v>
      </c>
      <c r="P1532" s="1">
        <f>IF(Sueldos[[#This Row],[Calificación]]&gt;=4,Sueldos[[#This Row],[Aumento Mexicano]]*2,0)</f>
        <v>2356.8259000000007</v>
      </c>
      <c r="Q1532" s="1">
        <f>Sueldos[[#This Row],[Sueldo total]]*3</f>
        <v>91965.65400000001</v>
      </c>
      <c r="R1532" s="9">
        <f>(43102-Sueldos[[#This Row],[Fecha de Contratación]])/365</f>
        <v>0.92054794520547945</v>
      </c>
      <c r="S1532" s="1">
        <f>Sueldos[[#This Row],[Sueldo total]]/30</f>
        <v>1021.8406</v>
      </c>
      <c r="T1532" s="1">
        <f>Sueldos[[#This Row],[Salario diario]]*20*Sueldos[[#This Row],[dias del año]]</f>
        <v>18813.065293150685</v>
      </c>
      <c r="U1532" s="1">
        <f>Sueldos[[#This Row],[3 meses de sueldo]]+Sueldos[[#This Row],[20 dias por año]]</f>
        <v>110778.7192931507</v>
      </c>
    </row>
    <row r="1533" spans="1:21" x14ac:dyDescent="0.3">
      <c r="A1533" t="s">
        <v>2190</v>
      </c>
      <c r="B1533" t="s">
        <v>883</v>
      </c>
      <c r="C1533" t="s">
        <v>14</v>
      </c>
      <c r="D1533" s="10">
        <v>41818</v>
      </c>
      <c r="E1533" t="s">
        <v>18</v>
      </c>
      <c r="F1533">
        <v>3</v>
      </c>
      <c r="G1533" s="1">
        <v>10746</v>
      </c>
      <c r="H1533" s="1">
        <v>967.14</v>
      </c>
      <c r="I1533" s="1">
        <v>967.14</v>
      </c>
      <c r="J1533" s="1">
        <v>752.22</v>
      </c>
      <c r="K1533" s="1">
        <v>3116.3399999999997</v>
      </c>
      <c r="L1533" s="1">
        <v>2901.42</v>
      </c>
      <c r="M1533" s="1">
        <f>SUM(Sueldos[[#This Row],[Salario Base]:[Bono General]])</f>
        <v>19450.259999999995</v>
      </c>
      <c r="N1533" s="1">
        <f>SUMPRODUCT(Sueldos[[#This Row],[Salario Base]:[Bono General]]*Porcentajes[])</f>
        <v>753.29460000000006</v>
      </c>
      <c r="O1533" s="1">
        <f>Sueldos[[#This Row],[Aumento Mexicano]]*2</f>
        <v>1506.5892000000001</v>
      </c>
      <c r="P1533" s="1">
        <f>IF(Sueldos[[#This Row],[Calificación]]&gt;=4,Sueldos[[#This Row],[Aumento Mexicano]]*2,0)</f>
        <v>0</v>
      </c>
      <c r="Q1533" s="1">
        <f>Sueldos[[#This Row],[Sueldo total]]*3</f>
        <v>58350.779999999984</v>
      </c>
      <c r="R1533" s="9">
        <f>(43102-Sueldos[[#This Row],[Fecha de Contratación]])/365</f>
        <v>3.5178082191780824</v>
      </c>
      <c r="S1533" s="1">
        <f>Sueldos[[#This Row],[Sueldo total]]/30</f>
        <v>648.34199999999987</v>
      </c>
      <c r="T1533" s="1">
        <f>Sueldos[[#This Row],[Salario diario]]*20*Sueldos[[#This Row],[dias del año]]</f>
        <v>45614.856328767113</v>
      </c>
      <c r="U1533" s="1">
        <f>Sueldos[[#This Row],[3 meses de sueldo]]+Sueldos[[#This Row],[20 dias por año]]</f>
        <v>103965.6363287671</v>
      </c>
    </row>
    <row r="1534" spans="1:21" x14ac:dyDescent="0.3">
      <c r="A1534" t="s">
        <v>2191</v>
      </c>
      <c r="B1534" t="s">
        <v>880</v>
      </c>
      <c r="C1534" t="s">
        <v>312</v>
      </c>
      <c r="D1534" s="10">
        <v>42971</v>
      </c>
      <c r="E1534" t="s">
        <v>15</v>
      </c>
      <c r="F1534">
        <v>3</v>
      </c>
      <c r="G1534" s="1">
        <v>26836</v>
      </c>
      <c r="H1534" s="1">
        <v>1878.5200000000002</v>
      </c>
      <c r="I1534" s="1">
        <v>536.72</v>
      </c>
      <c r="J1534" s="1">
        <v>2415.2399999999998</v>
      </c>
      <c r="K1534" s="1">
        <v>9929.32</v>
      </c>
      <c r="L1534" s="1">
        <v>9929.32</v>
      </c>
      <c r="M1534" s="1">
        <f>SUM(Sueldos[[#This Row],[Salario Base]:[Bono General]])</f>
        <v>51525.120000000003</v>
      </c>
      <c r="N1534" s="1">
        <f>SUMPRODUCT(Sueldos[[#This Row],[Salario Base]:[Bono General]]*Porcentajes[])</f>
        <v>2052.9539999999997</v>
      </c>
      <c r="O1534" s="1">
        <f>Sueldos[[#This Row],[Aumento Mexicano]]*2</f>
        <v>4105.9079999999994</v>
      </c>
      <c r="P1534" s="1">
        <f>IF(Sueldos[[#This Row],[Calificación]]&gt;=4,Sueldos[[#This Row],[Aumento Mexicano]]*2,0)</f>
        <v>0</v>
      </c>
      <c r="Q1534" s="1">
        <f>Sueldos[[#This Row],[Sueldo total]]*3</f>
        <v>154575.36000000002</v>
      </c>
      <c r="R1534" s="9">
        <f>(43102-Sueldos[[#This Row],[Fecha de Contratación]])/365</f>
        <v>0.35890410958904112</v>
      </c>
      <c r="S1534" s="1">
        <f>Sueldos[[#This Row],[Sueldo total]]/30</f>
        <v>1717.5040000000001</v>
      </c>
      <c r="T1534" s="1">
        <f>Sueldos[[#This Row],[Salario diario]]*20*Sueldos[[#This Row],[dias del año]]</f>
        <v>12328.384876712331</v>
      </c>
      <c r="U1534" s="1">
        <f>Sueldos[[#This Row],[3 meses de sueldo]]+Sueldos[[#This Row],[20 dias por año]]</f>
        <v>166903.74487671236</v>
      </c>
    </row>
    <row r="1535" spans="1:21" x14ac:dyDescent="0.3">
      <c r="A1535" t="s">
        <v>2192</v>
      </c>
      <c r="B1535" t="s">
        <v>895</v>
      </c>
      <c r="C1535" t="s">
        <v>40</v>
      </c>
      <c r="D1535" s="10">
        <v>41328</v>
      </c>
      <c r="E1535" t="s">
        <v>115</v>
      </c>
      <c r="F1535">
        <v>3</v>
      </c>
      <c r="G1535" s="1">
        <v>47997</v>
      </c>
      <c r="H1535" s="1">
        <v>3839.76</v>
      </c>
      <c r="I1535" s="1">
        <v>4319.7299999999996</v>
      </c>
      <c r="J1535" s="1">
        <v>1439.9099999999999</v>
      </c>
      <c r="K1535" s="1">
        <v>18718.830000000002</v>
      </c>
      <c r="L1535" s="1">
        <v>15359.04</v>
      </c>
      <c r="M1535" s="1">
        <f>SUM(Sueldos[[#This Row],[Salario Base]:[Bono General]])</f>
        <v>91674.270000000019</v>
      </c>
      <c r="N1535" s="1">
        <f>SUMPRODUCT(Sueldos[[#This Row],[Salario Base]:[Bono General]]*Porcentajes[])</f>
        <v>3551.7780000000002</v>
      </c>
      <c r="O1535" s="1">
        <f>Sueldos[[#This Row],[Aumento Mexicano]]*2</f>
        <v>7103.5560000000005</v>
      </c>
      <c r="P1535" s="1">
        <f>IF(Sueldos[[#This Row],[Calificación]]&gt;=4,Sueldos[[#This Row],[Aumento Mexicano]]*2,0)</f>
        <v>0</v>
      </c>
      <c r="Q1535" s="1">
        <f>Sueldos[[#This Row],[Sueldo total]]*3</f>
        <v>275022.81000000006</v>
      </c>
      <c r="R1535" s="9">
        <f>(43102-Sueldos[[#This Row],[Fecha de Contratación]])/365</f>
        <v>4.86027397260274</v>
      </c>
      <c r="S1535" s="1">
        <f>Sueldos[[#This Row],[Sueldo total]]/30</f>
        <v>3055.8090000000007</v>
      </c>
      <c r="T1535" s="1">
        <f>Sueldos[[#This Row],[Salario diario]]*20*Sueldos[[#This Row],[dias del año]]</f>
        <v>297041.37895890418</v>
      </c>
      <c r="U1535" s="1">
        <f>Sueldos[[#This Row],[3 meses de sueldo]]+Sueldos[[#This Row],[20 dias por año]]</f>
        <v>572064.18895890424</v>
      </c>
    </row>
    <row r="1536" spans="1:21" x14ac:dyDescent="0.3">
      <c r="A1536" t="s">
        <v>2193</v>
      </c>
      <c r="B1536" t="s">
        <v>898</v>
      </c>
      <c r="C1536" t="s">
        <v>77</v>
      </c>
      <c r="D1536" s="10">
        <v>42204</v>
      </c>
      <c r="E1536" t="s">
        <v>18</v>
      </c>
      <c r="F1536">
        <v>5</v>
      </c>
      <c r="G1536" s="1">
        <v>17467.5</v>
      </c>
      <c r="H1536" s="1">
        <v>1397.4</v>
      </c>
      <c r="I1536" s="1">
        <v>349.35</v>
      </c>
      <c r="J1536" s="1">
        <v>698.7</v>
      </c>
      <c r="K1536" s="1">
        <v>6637.65</v>
      </c>
      <c r="L1536" s="1">
        <v>6462.9750000000004</v>
      </c>
      <c r="M1536" s="1">
        <f>SUM(Sueldos[[#This Row],[Salario Base]:[Bono General]])</f>
        <v>33013.574999999997</v>
      </c>
      <c r="N1536" s="1">
        <f>SUMPRODUCT(Sueldos[[#This Row],[Salario Base]:[Bono General]]*Porcentajes[])</f>
        <v>1308.3157500000002</v>
      </c>
      <c r="O1536" s="1">
        <f>Sueldos[[#This Row],[Aumento Mexicano]]*2</f>
        <v>2616.6315000000004</v>
      </c>
      <c r="P1536" s="1">
        <f>IF(Sueldos[[#This Row],[Calificación]]&gt;=4,Sueldos[[#This Row],[Aumento Mexicano]]*2,0)</f>
        <v>2616.6315000000004</v>
      </c>
      <c r="Q1536" s="1">
        <f>Sueldos[[#This Row],[Sueldo total]]*3</f>
        <v>99040.724999999991</v>
      </c>
      <c r="R1536" s="9">
        <f>(43102-Sueldos[[#This Row],[Fecha de Contratación]])/365</f>
        <v>2.4602739726027396</v>
      </c>
      <c r="S1536" s="1">
        <f>Sueldos[[#This Row],[Sueldo total]]/30</f>
        <v>1100.4524999999999</v>
      </c>
      <c r="T1536" s="1">
        <f>Sueldos[[#This Row],[Salario diario]]*20*Sueldos[[#This Row],[dias del año]]</f>
        <v>54148.292876712316</v>
      </c>
      <c r="U1536" s="1">
        <f>Sueldos[[#This Row],[3 meses de sueldo]]+Sueldos[[#This Row],[20 dias por año]]</f>
        <v>153189.01787671231</v>
      </c>
    </row>
    <row r="1537" spans="1:21" x14ac:dyDescent="0.3">
      <c r="A1537" t="s">
        <v>2119</v>
      </c>
      <c r="B1537" t="s">
        <v>883</v>
      </c>
      <c r="C1537" t="s">
        <v>121</v>
      </c>
      <c r="D1537" s="10">
        <v>40683</v>
      </c>
      <c r="E1537" t="s">
        <v>18</v>
      </c>
      <c r="F1537">
        <v>3</v>
      </c>
      <c r="G1537" s="1">
        <v>13150</v>
      </c>
      <c r="H1537" s="1">
        <v>1052</v>
      </c>
      <c r="I1537" s="1">
        <v>263</v>
      </c>
      <c r="J1537" s="1">
        <v>657.5</v>
      </c>
      <c r="K1537" s="1">
        <v>3945</v>
      </c>
      <c r="L1537" s="1">
        <v>4076.5</v>
      </c>
      <c r="M1537" s="1">
        <f>SUM(Sueldos[[#This Row],[Salario Base]:[Bono General]])</f>
        <v>23144</v>
      </c>
      <c r="N1537" s="1">
        <f>SUMPRODUCT(Sueldos[[#This Row],[Salario Base]:[Bono General]]*Porcentajes[])</f>
        <v>904.72</v>
      </c>
      <c r="O1537" s="1">
        <f>Sueldos[[#This Row],[Aumento Mexicano]]*2</f>
        <v>1809.44</v>
      </c>
      <c r="P1537" s="1">
        <f>IF(Sueldos[[#This Row],[Calificación]]&gt;=4,Sueldos[[#This Row],[Aumento Mexicano]]*2,0)</f>
        <v>0</v>
      </c>
      <c r="Q1537" s="1">
        <f>Sueldos[[#This Row],[Sueldo total]]*3</f>
        <v>69432</v>
      </c>
      <c r="R1537" s="9">
        <f>(43102-Sueldos[[#This Row],[Fecha de Contratación]])/365</f>
        <v>6.6273972602739724</v>
      </c>
      <c r="S1537" s="1">
        <f>Sueldos[[#This Row],[Sueldo total]]/30</f>
        <v>771.4666666666667</v>
      </c>
      <c r="T1537" s="1">
        <f>Sueldos[[#This Row],[Salario diario]]*20*Sueldos[[#This Row],[dias del año]]</f>
        <v>102256.32146118721</v>
      </c>
      <c r="U1537" s="1">
        <f>Sueldos[[#This Row],[3 meses de sueldo]]+Sueldos[[#This Row],[20 dias por año]]</f>
        <v>171688.32146118721</v>
      </c>
    </row>
    <row r="1538" spans="1:21" x14ac:dyDescent="0.3">
      <c r="A1538" t="s">
        <v>1795</v>
      </c>
      <c r="B1538" t="s">
        <v>880</v>
      </c>
      <c r="C1538" t="s">
        <v>965</v>
      </c>
      <c r="D1538" s="10">
        <v>40961</v>
      </c>
      <c r="E1538" t="s">
        <v>50</v>
      </c>
      <c r="F1538">
        <v>2</v>
      </c>
      <c r="G1538" s="1">
        <v>38274.300000000003</v>
      </c>
      <c r="H1538" s="1">
        <v>3827.4300000000003</v>
      </c>
      <c r="I1538" s="1">
        <v>4592.9160000000002</v>
      </c>
      <c r="J1538" s="1">
        <v>382.74300000000005</v>
      </c>
      <c r="K1538" s="1">
        <v>12247.776000000002</v>
      </c>
      <c r="L1538" s="1">
        <v>9951.3180000000011</v>
      </c>
      <c r="M1538" s="1">
        <f>SUM(Sueldos[[#This Row],[Salario Base]:[Bono General]])</f>
        <v>69276.483000000007</v>
      </c>
      <c r="N1538" s="1">
        <f>SUMPRODUCT(Sueldos[[#This Row],[Salario Base]:[Bono General]]*Porcentajes[])</f>
        <v>2644.7541300000003</v>
      </c>
      <c r="O1538" s="1">
        <f>Sueldos[[#This Row],[Aumento Mexicano]]*2</f>
        <v>5289.5082600000005</v>
      </c>
      <c r="P1538" s="1">
        <f>IF(Sueldos[[#This Row],[Calificación]]&gt;=4,Sueldos[[#This Row],[Aumento Mexicano]]*2,0)</f>
        <v>0</v>
      </c>
      <c r="Q1538" s="1">
        <f>Sueldos[[#This Row],[Sueldo total]]*3</f>
        <v>207829.44900000002</v>
      </c>
      <c r="R1538" s="9">
        <f>(43102-Sueldos[[#This Row],[Fecha de Contratación]])/365</f>
        <v>5.8657534246575347</v>
      </c>
      <c r="S1538" s="1">
        <f>Sueldos[[#This Row],[Sueldo total]]/30</f>
        <v>2309.2161000000001</v>
      </c>
      <c r="T1538" s="1">
        <f>Sueldos[[#This Row],[Salario diario]]*20*Sueldos[[#This Row],[dias del año]]</f>
        <v>270905.84493698634</v>
      </c>
      <c r="U1538" s="1">
        <f>Sueldos[[#This Row],[3 meses de sueldo]]+Sueldos[[#This Row],[20 dias por año]]</f>
        <v>478735.29393698636</v>
      </c>
    </row>
    <row r="1539" spans="1:21" x14ac:dyDescent="0.3">
      <c r="A1539" t="s">
        <v>2194</v>
      </c>
      <c r="B1539" t="s">
        <v>880</v>
      </c>
      <c r="C1539" t="s">
        <v>44</v>
      </c>
      <c r="D1539" s="10">
        <v>40510</v>
      </c>
      <c r="E1539" t="s">
        <v>18</v>
      </c>
      <c r="F1539">
        <v>2</v>
      </c>
      <c r="G1539" s="1">
        <v>9949.5</v>
      </c>
      <c r="H1539" s="1">
        <v>696.46500000000003</v>
      </c>
      <c r="I1539" s="1">
        <v>1492.425</v>
      </c>
      <c r="J1539" s="1">
        <v>895.45499999999993</v>
      </c>
      <c r="K1539" s="1">
        <v>3084.3449999999998</v>
      </c>
      <c r="L1539" s="1">
        <v>2686.3650000000002</v>
      </c>
      <c r="M1539" s="1">
        <f>SUM(Sueldos[[#This Row],[Salario Base]:[Bono General]])</f>
        <v>18804.555</v>
      </c>
      <c r="N1539" s="1">
        <f>SUMPRODUCT(Sueldos[[#This Row],[Salario Base]:[Bono General]]*Porcentajes[])</f>
        <v>725.31855000000007</v>
      </c>
      <c r="O1539" s="1">
        <f>Sueldos[[#This Row],[Aumento Mexicano]]*2</f>
        <v>1450.6371000000001</v>
      </c>
      <c r="P1539" s="1">
        <f>IF(Sueldos[[#This Row],[Calificación]]&gt;=4,Sueldos[[#This Row],[Aumento Mexicano]]*2,0)</f>
        <v>0</v>
      </c>
      <c r="Q1539" s="1">
        <f>Sueldos[[#This Row],[Sueldo total]]*3</f>
        <v>56413.665000000001</v>
      </c>
      <c r="R1539" s="9">
        <f>(43102-Sueldos[[#This Row],[Fecha de Contratación]])/365</f>
        <v>7.1013698630136988</v>
      </c>
      <c r="S1539" s="1">
        <f>Sueldos[[#This Row],[Sueldo total]]/30</f>
        <v>626.81849999999997</v>
      </c>
      <c r="T1539" s="1">
        <f>Sueldos[[#This Row],[Salario diario]]*20*Sueldos[[#This Row],[dias del año]]</f>
        <v>89025.400109589042</v>
      </c>
      <c r="U1539" s="1">
        <f>Sueldos[[#This Row],[3 meses de sueldo]]+Sueldos[[#This Row],[20 dias por año]]</f>
        <v>145439.06510958905</v>
      </c>
    </row>
    <row r="1540" spans="1:21" x14ac:dyDescent="0.3">
      <c r="A1540" t="s">
        <v>2139</v>
      </c>
      <c r="B1540" t="s">
        <v>883</v>
      </c>
      <c r="C1540" t="s">
        <v>198</v>
      </c>
      <c r="D1540" s="10">
        <v>41836</v>
      </c>
      <c r="E1540" t="s">
        <v>18</v>
      </c>
      <c r="F1540">
        <v>2</v>
      </c>
      <c r="G1540" s="1">
        <v>13327.2</v>
      </c>
      <c r="H1540" s="1">
        <v>1332.7200000000003</v>
      </c>
      <c r="I1540" s="1">
        <v>1199.4480000000001</v>
      </c>
      <c r="J1540" s="1">
        <v>1465.9920000000002</v>
      </c>
      <c r="K1540" s="1">
        <v>4131.4319999999998</v>
      </c>
      <c r="L1540" s="1">
        <v>4664.5199999999995</v>
      </c>
      <c r="M1540" s="1">
        <f>SUM(Sueldos[[#This Row],[Salario Base]:[Bono General]])</f>
        <v>26121.312000000002</v>
      </c>
      <c r="N1540" s="1">
        <f>SUMPRODUCT(Sueldos[[#This Row],[Salario Base]:[Bono General]]*Porcentajes[])</f>
        <v>1051.5160800000001</v>
      </c>
      <c r="O1540" s="1">
        <f>Sueldos[[#This Row],[Aumento Mexicano]]*2</f>
        <v>2103.0321600000002</v>
      </c>
      <c r="P1540" s="1">
        <f>IF(Sueldos[[#This Row],[Calificación]]&gt;=4,Sueldos[[#This Row],[Aumento Mexicano]]*2,0)</f>
        <v>0</v>
      </c>
      <c r="Q1540" s="1">
        <f>Sueldos[[#This Row],[Sueldo total]]*3</f>
        <v>78363.936000000002</v>
      </c>
      <c r="R1540" s="9">
        <f>(43102-Sueldos[[#This Row],[Fecha de Contratación]])/365</f>
        <v>3.4684931506849317</v>
      </c>
      <c r="S1540" s="1">
        <f>Sueldos[[#This Row],[Sueldo total]]/30</f>
        <v>870.71040000000005</v>
      </c>
      <c r="T1540" s="1">
        <f>Sueldos[[#This Row],[Salario diario]]*20*Sueldos[[#This Row],[dias del año]]</f>
        <v>60401.061172602749</v>
      </c>
      <c r="U1540" s="1">
        <f>Sueldos[[#This Row],[3 meses de sueldo]]+Sueldos[[#This Row],[20 dias por año]]</f>
        <v>138764.99717260274</v>
      </c>
    </row>
    <row r="1541" spans="1:21" x14ac:dyDescent="0.3">
      <c r="A1541" t="s">
        <v>2002</v>
      </c>
      <c r="B1541" t="s">
        <v>883</v>
      </c>
      <c r="C1541" t="s">
        <v>71</v>
      </c>
      <c r="D1541" s="10">
        <v>41228</v>
      </c>
      <c r="E1541" t="s">
        <v>15</v>
      </c>
      <c r="F1541">
        <v>2</v>
      </c>
      <c r="G1541" s="1">
        <v>29623.5</v>
      </c>
      <c r="H1541" s="1">
        <v>2962.3500000000004</v>
      </c>
      <c r="I1541" s="1">
        <v>2073.645</v>
      </c>
      <c r="J1541" s="1">
        <v>2666.1149999999998</v>
      </c>
      <c r="K1541" s="1">
        <v>10960.695</v>
      </c>
      <c r="L1541" s="1">
        <v>8590.8149999999987</v>
      </c>
      <c r="M1541" s="1">
        <f>SUM(Sueldos[[#This Row],[Salario Base]:[Bono General]])</f>
        <v>56877.119999999995</v>
      </c>
      <c r="N1541" s="1">
        <f>SUMPRODUCT(Sueldos[[#This Row],[Salario Base]:[Bono General]]*Porcentajes[])</f>
        <v>2212.87545</v>
      </c>
      <c r="O1541" s="1">
        <f>Sueldos[[#This Row],[Aumento Mexicano]]*2</f>
        <v>4425.7509</v>
      </c>
      <c r="P1541" s="1">
        <f>IF(Sueldos[[#This Row],[Calificación]]&gt;=4,Sueldos[[#This Row],[Aumento Mexicano]]*2,0)</f>
        <v>0</v>
      </c>
      <c r="Q1541" s="1">
        <f>Sueldos[[#This Row],[Sueldo total]]*3</f>
        <v>170631.36</v>
      </c>
      <c r="R1541" s="9">
        <f>(43102-Sueldos[[#This Row],[Fecha de Contratación]])/365</f>
        <v>5.1342465753424653</v>
      </c>
      <c r="S1541" s="1">
        <f>Sueldos[[#This Row],[Sueldo total]]/30</f>
        <v>1895.9039999999998</v>
      </c>
      <c r="T1541" s="1">
        <f>Sueldos[[#This Row],[Salario diario]]*20*Sueldos[[#This Row],[dias del año]]</f>
        <v>194680.77238356159</v>
      </c>
      <c r="U1541" s="1">
        <f>Sueldos[[#This Row],[3 meses de sueldo]]+Sueldos[[#This Row],[20 dias por año]]</f>
        <v>365312.13238356158</v>
      </c>
    </row>
    <row r="1542" spans="1:21" x14ac:dyDescent="0.3">
      <c r="A1542" t="s">
        <v>357</v>
      </c>
      <c r="B1542" t="s">
        <v>898</v>
      </c>
      <c r="C1542" t="s">
        <v>225</v>
      </c>
      <c r="D1542" s="10">
        <v>40568</v>
      </c>
      <c r="E1542" t="s">
        <v>15</v>
      </c>
      <c r="F1542">
        <v>4</v>
      </c>
      <c r="G1542" s="1">
        <v>32513.800000000003</v>
      </c>
      <c r="H1542" s="1">
        <v>1950.8280000000002</v>
      </c>
      <c r="I1542" s="1">
        <v>1625.6900000000003</v>
      </c>
      <c r="J1542" s="1">
        <v>4551.9320000000007</v>
      </c>
      <c r="K1542" s="1">
        <v>10404.416000000001</v>
      </c>
      <c r="L1542" s="1">
        <v>11379.83</v>
      </c>
      <c r="M1542" s="1">
        <f>SUM(Sueldos[[#This Row],[Salario Base]:[Bono General]])</f>
        <v>62426.496000000014</v>
      </c>
      <c r="N1542" s="1">
        <f>SUMPRODUCT(Sueldos[[#This Row],[Salario Base]:[Bono General]]*Porcentajes[])</f>
        <v>2493.8084600000002</v>
      </c>
      <c r="O1542" s="1">
        <f>Sueldos[[#This Row],[Aumento Mexicano]]*2</f>
        <v>4987.6169200000004</v>
      </c>
      <c r="P1542" s="1">
        <f>IF(Sueldos[[#This Row],[Calificación]]&gt;=4,Sueldos[[#This Row],[Aumento Mexicano]]*2,0)</f>
        <v>4987.6169200000004</v>
      </c>
      <c r="Q1542" s="1">
        <f>Sueldos[[#This Row],[Sueldo total]]*3</f>
        <v>187279.48800000004</v>
      </c>
      <c r="R1542" s="9">
        <f>(43102-Sueldos[[#This Row],[Fecha de Contratación]])/365</f>
        <v>6.9424657534246572</v>
      </c>
      <c r="S1542" s="1">
        <f>Sueldos[[#This Row],[Sueldo total]]/30</f>
        <v>2080.8832000000007</v>
      </c>
      <c r="T1542" s="1">
        <f>Sueldos[[#This Row],[Salario diario]]*20*Sueldos[[#This Row],[dias del año]]</f>
        <v>288929.20705753431</v>
      </c>
      <c r="U1542" s="1">
        <f>Sueldos[[#This Row],[3 meses de sueldo]]+Sueldos[[#This Row],[20 dias por año]]</f>
        <v>476208.69505753438</v>
      </c>
    </row>
    <row r="1543" spans="1:21" x14ac:dyDescent="0.3">
      <c r="A1543" t="s">
        <v>2195</v>
      </c>
      <c r="B1543" t="s">
        <v>883</v>
      </c>
      <c r="C1543" t="s">
        <v>14</v>
      </c>
      <c r="D1543" s="10">
        <v>42114</v>
      </c>
      <c r="E1543" t="s">
        <v>27</v>
      </c>
      <c r="F1543">
        <v>2</v>
      </c>
      <c r="G1543" s="1">
        <v>18651.600000000002</v>
      </c>
      <c r="H1543" s="1">
        <v>1119.096</v>
      </c>
      <c r="I1543" s="1">
        <v>1865.1600000000003</v>
      </c>
      <c r="J1543" s="1">
        <v>1678.6440000000002</v>
      </c>
      <c r="K1543" s="1">
        <v>7087.6080000000011</v>
      </c>
      <c r="L1543" s="1">
        <v>7087.6080000000011</v>
      </c>
      <c r="M1543" s="1">
        <f>SUM(Sueldos[[#This Row],[Salario Base]:[Bono General]])</f>
        <v>37489.716000000008</v>
      </c>
      <c r="N1543" s="1">
        <f>SUMPRODUCT(Sueldos[[#This Row],[Salario Base]:[Bono General]]*Porcentajes[])</f>
        <v>1493.99316</v>
      </c>
      <c r="O1543" s="1">
        <f>Sueldos[[#This Row],[Aumento Mexicano]]*2</f>
        <v>2987.98632</v>
      </c>
      <c r="P1543" s="1">
        <f>IF(Sueldos[[#This Row],[Calificación]]&gt;=4,Sueldos[[#This Row],[Aumento Mexicano]]*2,0)</f>
        <v>0</v>
      </c>
      <c r="Q1543" s="1">
        <f>Sueldos[[#This Row],[Sueldo total]]*3</f>
        <v>112469.14800000002</v>
      </c>
      <c r="R1543" s="9">
        <f>(43102-Sueldos[[#This Row],[Fecha de Contratación]])/365</f>
        <v>2.7068493150684931</v>
      </c>
      <c r="S1543" s="1">
        <f>Sueldos[[#This Row],[Sueldo total]]/30</f>
        <v>1249.6572000000003</v>
      </c>
      <c r="T1543" s="1">
        <f>Sueldos[[#This Row],[Salario diario]]*20*Sueldos[[#This Row],[dias del año]]</f>
        <v>67652.674717808244</v>
      </c>
      <c r="U1543" s="1">
        <f>Sueldos[[#This Row],[3 meses de sueldo]]+Sueldos[[#This Row],[20 dias por año]]</f>
        <v>180121.82271780825</v>
      </c>
    </row>
    <row r="1544" spans="1:21" x14ac:dyDescent="0.3">
      <c r="A1544" t="s">
        <v>1005</v>
      </c>
      <c r="B1544" t="s">
        <v>898</v>
      </c>
      <c r="C1544" t="s">
        <v>24</v>
      </c>
      <c r="D1544" s="10">
        <v>42494</v>
      </c>
      <c r="E1544" t="s">
        <v>27</v>
      </c>
      <c r="F1544">
        <v>3</v>
      </c>
      <c r="G1544" s="1">
        <v>20509</v>
      </c>
      <c r="H1544" s="1">
        <v>1435.63</v>
      </c>
      <c r="I1544" s="1">
        <v>1230.54</v>
      </c>
      <c r="J1544" s="1">
        <v>2050.9</v>
      </c>
      <c r="K1544" s="1">
        <v>6562.88</v>
      </c>
      <c r="L1544" s="1">
        <v>7793.42</v>
      </c>
      <c r="M1544" s="1">
        <f>SUM(Sueldos[[#This Row],[Salario Base]:[Bono General]])</f>
        <v>39582.370000000003</v>
      </c>
      <c r="N1544" s="1">
        <f>SUMPRODUCT(Sueldos[[#This Row],[Salario Base]:[Bono General]]*Porcentajes[])</f>
        <v>1595.6001999999999</v>
      </c>
      <c r="O1544" s="1">
        <f>Sueldos[[#This Row],[Aumento Mexicano]]*2</f>
        <v>3191.2003999999997</v>
      </c>
      <c r="P1544" s="1">
        <f>IF(Sueldos[[#This Row],[Calificación]]&gt;=4,Sueldos[[#This Row],[Aumento Mexicano]]*2,0)</f>
        <v>0</v>
      </c>
      <c r="Q1544" s="1">
        <f>Sueldos[[#This Row],[Sueldo total]]*3</f>
        <v>118747.11000000002</v>
      </c>
      <c r="R1544" s="9">
        <f>(43102-Sueldos[[#This Row],[Fecha de Contratación]])/365</f>
        <v>1.6657534246575343</v>
      </c>
      <c r="S1544" s="1">
        <f>Sueldos[[#This Row],[Sueldo total]]/30</f>
        <v>1319.4123333333334</v>
      </c>
      <c r="T1544" s="1">
        <f>Sueldos[[#This Row],[Salario diario]]*20*Sueldos[[#This Row],[dias del año]]</f>
        <v>43956.312255707766</v>
      </c>
      <c r="U1544" s="1">
        <f>Sueldos[[#This Row],[3 meses de sueldo]]+Sueldos[[#This Row],[20 dias por año]]</f>
        <v>162703.42225570779</v>
      </c>
    </row>
    <row r="1545" spans="1:21" x14ac:dyDescent="0.3">
      <c r="A1545" t="s">
        <v>2196</v>
      </c>
      <c r="B1545" t="s">
        <v>940</v>
      </c>
      <c r="C1545" t="s">
        <v>61</v>
      </c>
      <c r="D1545" s="10">
        <v>41569</v>
      </c>
      <c r="E1545" t="s">
        <v>27</v>
      </c>
      <c r="F1545">
        <v>2</v>
      </c>
      <c r="G1545" s="1">
        <v>17345.7</v>
      </c>
      <c r="H1545" s="1">
        <v>867.28500000000008</v>
      </c>
      <c r="I1545" s="1">
        <v>346.91400000000004</v>
      </c>
      <c r="J1545" s="1">
        <v>2428.3980000000001</v>
      </c>
      <c r="K1545" s="1">
        <v>6070.9949999999999</v>
      </c>
      <c r="L1545" s="1">
        <v>4336.4250000000002</v>
      </c>
      <c r="M1545" s="1">
        <f>SUM(Sueldos[[#This Row],[Salario Base]:[Bono General]])</f>
        <v>31395.717000000001</v>
      </c>
      <c r="N1545" s="1">
        <f>SUMPRODUCT(Sueldos[[#This Row],[Salario Base]:[Bono General]]*Porcentajes[])</f>
        <v>1193.3841600000001</v>
      </c>
      <c r="O1545" s="1">
        <f>Sueldos[[#This Row],[Aumento Mexicano]]*2</f>
        <v>2386.7683200000001</v>
      </c>
      <c r="P1545" s="1">
        <f>IF(Sueldos[[#This Row],[Calificación]]&gt;=4,Sueldos[[#This Row],[Aumento Mexicano]]*2,0)</f>
        <v>0</v>
      </c>
      <c r="Q1545" s="1">
        <f>Sueldos[[#This Row],[Sueldo total]]*3</f>
        <v>94187.150999999998</v>
      </c>
      <c r="R1545" s="9">
        <f>(43102-Sueldos[[#This Row],[Fecha de Contratación]])/365</f>
        <v>4.2</v>
      </c>
      <c r="S1545" s="1">
        <f>Sueldos[[#This Row],[Sueldo total]]/30</f>
        <v>1046.5238999999999</v>
      </c>
      <c r="T1545" s="1">
        <f>Sueldos[[#This Row],[Salario diario]]*20*Sueldos[[#This Row],[dias del año]]</f>
        <v>87908.007599999997</v>
      </c>
      <c r="U1545" s="1">
        <f>Sueldos[[#This Row],[3 meses de sueldo]]+Sueldos[[#This Row],[20 dias por año]]</f>
        <v>182095.1586</v>
      </c>
    </row>
    <row r="1546" spans="1:21" x14ac:dyDescent="0.3">
      <c r="A1546" t="s">
        <v>2197</v>
      </c>
      <c r="B1546" t="s">
        <v>880</v>
      </c>
      <c r="C1546" t="s">
        <v>73</v>
      </c>
      <c r="D1546" s="10">
        <v>40494</v>
      </c>
      <c r="E1546" t="s">
        <v>18</v>
      </c>
      <c r="F1546">
        <v>3</v>
      </c>
      <c r="G1546" s="1">
        <v>11962</v>
      </c>
      <c r="H1546" s="1">
        <v>837.34</v>
      </c>
      <c r="I1546" s="1">
        <v>1076.58</v>
      </c>
      <c r="J1546" s="1">
        <v>358.86</v>
      </c>
      <c r="K1546" s="1">
        <v>4784.8</v>
      </c>
      <c r="L1546" s="1">
        <v>4545.5600000000004</v>
      </c>
      <c r="M1546" s="1">
        <f>SUM(Sueldos[[#This Row],[Salario Base]:[Bono General]])</f>
        <v>23565.140000000003</v>
      </c>
      <c r="N1546" s="1">
        <f>SUMPRODUCT(Sueldos[[#This Row],[Salario Base]:[Bono General]]*Porcentajes[])</f>
        <v>931.8398000000002</v>
      </c>
      <c r="O1546" s="1">
        <f>Sueldos[[#This Row],[Aumento Mexicano]]*2</f>
        <v>1863.6796000000004</v>
      </c>
      <c r="P1546" s="1">
        <f>IF(Sueldos[[#This Row],[Calificación]]&gt;=4,Sueldos[[#This Row],[Aumento Mexicano]]*2,0)</f>
        <v>0</v>
      </c>
      <c r="Q1546" s="1">
        <f>Sueldos[[#This Row],[Sueldo total]]*3</f>
        <v>70695.420000000013</v>
      </c>
      <c r="R1546" s="9">
        <f>(43102-Sueldos[[#This Row],[Fecha de Contratación]])/365</f>
        <v>7.1452054794520548</v>
      </c>
      <c r="S1546" s="1">
        <f>Sueldos[[#This Row],[Sueldo total]]/30</f>
        <v>785.50466666666682</v>
      </c>
      <c r="T1546" s="1">
        <f>Sueldos[[#This Row],[Salario diario]]*20*Sueldos[[#This Row],[dias del año]]</f>
        <v>112251.84496803654</v>
      </c>
      <c r="U1546" s="1">
        <f>Sueldos[[#This Row],[3 meses de sueldo]]+Sueldos[[#This Row],[20 dias por año]]</f>
        <v>182947.26496803656</v>
      </c>
    </row>
    <row r="1547" spans="1:21" x14ac:dyDescent="0.3">
      <c r="A1547" t="s">
        <v>2198</v>
      </c>
      <c r="B1547" t="s">
        <v>898</v>
      </c>
      <c r="C1547" t="s">
        <v>119</v>
      </c>
      <c r="D1547" s="10">
        <v>40755</v>
      </c>
      <c r="E1547" t="s">
        <v>18</v>
      </c>
      <c r="F1547">
        <v>3</v>
      </c>
      <c r="G1547" s="1">
        <v>12624</v>
      </c>
      <c r="H1547" s="1">
        <v>1136.1599999999999</v>
      </c>
      <c r="I1547" s="1">
        <v>1514.8799999999999</v>
      </c>
      <c r="J1547" s="1">
        <v>126.24000000000001</v>
      </c>
      <c r="K1547" s="1">
        <v>4292.16</v>
      </c>
      <c r="L1547" s="1">
        <v>4923.3600000000006</v>
      </c>
      <c r="M1547" s="1">
        <f>SUM(Sueldos[[#This Row],[Salario Base]:[Bono General]])</f>
        <v>24616.799999999999</v>
      </c>
      <c r="N1547" s="1">
        <f>SUMPRODUCT(Sueldos[[#This Row],[Salario Base]:[Bono General]]*Porcentajes[])</f>
        <v>987.19680000000005</v>
      </c>
      <c r="O1547" s="1">
        <f>Sueldos[[#This Row],[Aumento Mexicano]]*2</f>
        <v>1974.3936000000001</v>
      </c>
      <c r="P1547" s="1">
        <f>IF(Sueldos[[#This Row],[Calificación]]&gt;=4,Sueldos[[#This Row],[Aumento Mexicano]]*2,0)</f>
        <v>0</v>
      </c>
      <c r="Q1547" s="1">
        <f>Sueldos[[#This Row],[Sueldo total]]*3</f>
        <v>73850.399999999994</v>
      </c>
      <c r="R1547" s="9">
        <f>(43102-Sueldos[[#This Row],[Fecha de Contratación]])/365</f>
        <v>6.4301369863013695</v>
      </c>
      <c r="S1547" s="1">
        <f>Sueldos[[#This Row],[Sueldo total]]/30</f>
        <v>820.56</v>
      </c>
      <c r="T1547" s="1">
        <f>Sueldos[[#This Row],[Salario diario]]*20*Sueldos[[#This Row],[dias del año]]</f>
        <v>105526.26410958901</v>
      </c>
      <c r="U1547" s="1">
        <f>Sueldos[[#This Row],[3 meses de sueldo]]+Sueldos[[#This Row],[20 dias por año]]</f>
        <v>179376.66410958901</v>
      </c>
    </row>
    <row r="1548" spans="1:21" x14ac:dyDescent="0.3">
      <c r="A1548" t="s">
        <v>2199</v>
      </c>
      <c r="B1548" t="s">
        <v>898</v>
      </c>
      <c r="C1548" t="s">
        <v>413</v>
      </c>
      <c r="D1548" s="10">
        <v>43024</v>
      </c>
      <c r="E1548" t="s">
        <v>18</v>
      </c>
      <c r="F1548">
        <v>4</v>
      </c>
      <c r="G1548" s="1">
        <v>15722.300000000001</v>
      </c>
      <c r="H1548" s="1">
        <v>1415.0070000000001</v>
      </c>
      <c r="I1548" s="1">
        <v>314.44600000000003</v>
      </c>
      <c r="J1548" s="1">
        <v>314.44600000000003</v>
      </c>
      <c r="K1548" s="1">
        <v>5502.8050000000003</v>
      </c>
      <c r="L1548" s="1">
        <v>4402.2440000000006</v>
      </c>
      <c r="M1548" s="1">
        <f>SUM(Sueldos[[#This Row],[Salario Base]:[Bono General]])</f>
        <v>27671.248</v>
      </c>
      <c r="N1548" s="1">
        <f>SUMPRODUCT(Sueldos[[#This Row],[Salario Base]:[Bono General]]*Porcentajes[])</f>
        <v>1058.1107900000002</v>
      </c>
      <c r="O1548" s="1">
        <f>Sueldos[[#This Row],[Aumento Mexicano]]*2</f>
        <v>2116.2215800000004</v>
      </c>
      <c r="P1548" s="1">
        <f>IF(Sueldos[[#This Row],[Calificación]]&gt;=4,Sueldos[[#This Row],[Aumento Mexicano]]*2,0)</f>
        <v>2116.2215800000004</v>
      </c>
      <c r="Q1548" s="1">
        <f>Sueldos[[#This Row],[Sueldo total]]*3</f>
        <v>83013.744000000006</v>
      </c>
      <c r="R1548" s="9">
        <f>(43102-Sueldos[[#This Row],[Fecha de Contratación]])/365</f>
        <v>0.21369863013698631</v>
      </c>
      <c r="S1548" s="1">
        <f>Sueldos[[#This Row],[Sueldo total]]/30</f>
        <v>922.37493333333327</v>
      </c>
      <c r="T1548" s="1">
        <f>Sueldos[[#This Row],[Salario diario]]*20*Sueldos[[#This Row],[dias del año]]</f>
        <v>3942.205194520548</v>
      </c>
      <c r="U1548" s="1">
        <f>Sueldos[[#This Row],[3 meses de sueldo]]+Sueldos[[#This Row],[20 dias por año]]</f>
        <v>86955.949194520552</v>
      </c>
    </row>
    <row r="1549" spans="1:21" x14ac:dyDescent="0.3">
      <c r="A1549" t="s">
        <v>2200</v>
      </c>
      <c r="B1549" t="s">
        <v>940</v>
      </c>
      <c r="C1549" t="s">
        <v>117</v>
      </c>
      <c r="D1549" s="10">
        <v>42539</v>
      </c>
      <c r="E1549" t="s">
        <v>18</v>
      </c>
      <c r="F1549">
        <v>1</v>
      </c>
      <c r="G1549" s="1">
        <v>9922.5</v>
      </c>
      <c r="H1549" s="1">
        <v>496.125</v>
      </c>
      <c r="I1549" s="1">
        <v>992.25</v>
      </c>
      <c r="J1549" s="1">
        <v>595.35</v>
      </c>
      <c r="K1549" s="1">
        <v>3373.65</v>
      </c>
      <c r="L1549" s="1">
        <v>3770.55</v>
      </c>
      <c r="M1549" s="1">
        <f>SUM(Sueldos[[#This Row],[Salario Base]:[Bono General]])</f>
        <v>19150.424999999999</v>
      </c>
      <c r="N1549" s="1">
        <f>SUMPRODUCT(Sueldos[[#This Row],[Salario Base]:[Bono General]]*Porcentajes[])</f>
        <v>762.048</v>
      </c>
      <c r="O1549" s="1">
        <f>Sueldos[[#This Row],[Aumento Mexicano]]*2</f>
        <v>1524.096</v>
      </c>
      <c r="P1549" s="1">
        <f>IF(Sueldos[[#This Row],[Calificación]]&gt;=4,Sueldos[[#This Row],[Aumento Mexicano]]*2,0)</f>
        <v>0</v>
      </c>
      <c r="Q1549" s="1">
        <f>Sueldos[[#This Row],[Sueldo total]]*3</f>
        <v>57451.274999999994</v>
      </c>
      <c r="R1549" s="9">
        <f>(43102-Sueldos[[#This Row],[Fecha de Contratación]])/365</f>
        <v>1.5424657534246575</v>
      </c>
      <c r="S1549" s="1">
        <f>Sueldos[[#This Row],[Sueldo total]]/30</f>
        <v>638.34749999999997</v>
      </c>
      <c r="T1549" s="1">
        <f>Sueldos[[#This Row],[Salario diario]]*20*Sueldos[[#This Row],[dias del año]]</f>
        <v>19692.583150684928</v>
      </c>
      <c r="U1549" s="1">
        <f>Sueldos[[#This Row],[3 meses de sueldo]]+Sueldos[[#This Row],[20 dias por año]]</f>
        <v>77143.858150684915</v>
      </c>
    </row>
    <row r="1550" spans="1:21" x14ac:dyDescent="0.3">
      <c r="A1550" t="s">
        <v>1022</v>
      </c>
      <c r="B1550" t="s">
        <v>880</v>
      </c>
      <c r="C1550" t="s">
        <v>29</v>
      </c>
      <c r="D1550" s="10">
        <v>42569</v>
      </c>
      <c r="E1550" t="s">
        <v>18</v>
      </c>
      <c r="F1550">
        <v>3</v>
      </c>
      <c r="G1550" s="1">
        <v>9878</v>
      </c>
      <c r="H1550" s="1">
        <v>987.80000000000007</v>
      </c>
      <c r="I1550" s="1">
        <v>691.46</v>
      </c>
      <c r="J1550" s="1">
        <v>98.78</v>
      </c>
      <c r="K1550" s="1">
        <v>3753.64</v>
      </c>
      <c r="L1550" s="1">
        <v>3753.64</v>
      </c>
      <c r="M1550" s="1">
        <f>SUM(Sueldos[[#This Row],[Salario Base]:[Bono General]])</f>
        <v>19163.32</v>
      </c>
      <c r="N1550" s="1">
        <f>SUMPRODUCT(Sueldos[[#This Row],[Salario Base]:[Bono General]]*Porcentajes[])</f>
        <v>763.56939999999997</v>
      </c>
      <c r="O1550" s="1">
        <f>Sueldos[[#This Row],[Aumento Mexicano]]*2</f>
        <v>1527.1387999999999</v>
      </c>
      <c r="P1550" s="1">
        <f>IF(Sueldos[[#This Row],[Calificación]]&gt;=4,Sueldos[[#This Row],[Aumento Mexicano]]*2,0)</f>
        <v>0</v>
      </c>
      <c r="Q1550" s="1">
        <f>Sueldos[[#This Row],[Sueldo total]]*3</f>
        <v>57489.96</v>
      </c>
      <c r="R1550" s="9">
        <f>(43102-Sueldos[[#This Row],[Fecha de Contratación]])/365</f>
        <v>1.4602739726027398</v>
      </c>
      <c r="S1550" s="1">
        <f>Sueldos[[#This Row],[Sueldo total]]/30</f>
        <v>638.77733333333333</v>
      </c>
      <c r="T1550" s="1">
        <f>Sueldos[[#This Row],[Salario diario]]*20*Sueldos[[#This Row],[dias del año]]</f>
        <v>18655.798283105025</v>
      </c>
      <c r="U1550" s="1">
        <f>Sueldos[[#This Row],[3 meses de sueldo]]+Sueldos[[#This Row],[20 dias por año]]</f>
        <v>76145.758283105024</v>
      </c>
    </row>
    <row r="1551" spans="1:21" x14ac:dyDescent="0.3">
      <c r="A1551" t="s">
        <v>1579</v>
      </c>
      <c r="B1551" t="s">
        <v>880</v>
      </c>
      <c r="C1551" t="s">
        <v>125</v>
      </c>
      <c r="D1551" s="10">
        <v>41583</v>
      </c>
      <c r="E1551" t="s">
        <v>18</v>
      </c>
      <c r="F1551">
        <v>4</v>
      </c>
      <c r="G1551" s="1">
        <v>11231</v>
      </c>
      <c r="H1551" s="1">
        <v>1123.1000000000001</v>
      </c>
      <c r="I1551" s="1">
        <v>561.55000000000007</v>
      </c>
      <c r="J1551" s="1">
        <v>1684.6499999999999</v>
      </c>
      <c r="K1551" s="1">
        <v>3930.85</v>
      </c>
      <c r="L1551" s="1">
        <v>3032.3700000000003</v>
      </c>
      <c r="M1551" s="1">
        <f>SUM(Sueldos[[#This Row],[Salario Base]:[Bono General]])</f>
        <v>21563.519999999997</v>
      </c>
      <c r="N1551" s="1">
        <f>SUMPRODUCT(Sueldos[[#This Row],[Salario Base]:[Bono General]]*Porcentajes[])</f>
        <v>841.20190000000002</v>
      </c>
      <c r="O1551" s="1">
        <f>Sueldos[[#This Row],[Aumento Mexicano]]*2</f>
        <v>1682.4038</v>
      </c>
      <c r="P1551" s="1">
        <f>IF(Sueldos[[#This Row],[Calificación]]&gt;=4,Sueldos[[#This Row],[Aumento Mexicano]]*2,0)</f>
        <v>1682.4038</v>
      </c>
      <c r="Q1551" s="1">
        <f>Sueldos[[#This Row],[Sueldo total]]*3</f>
        <v>64690.55999999999</v>
      </c>
      <c r="R1551" s="9">
        <f>(43102-Sueldos[[#This Row],[Fecha de Contratación]])/365</f>
        <v>4.161643835616438</v>
      </c>
      <c r="S1551" s="1">
        <f>Sueldos[[#This Row],[Sueldo total]]/30</f>
        <v>718.78399999999988</v>
      </c>
      <c r="T1551" s="1">
        <f>Sueldos[[#This Row],[Salario diario]]*20*Sueldos[[#This Row],[dias del año]]</f>
        <v>59826.460054794501</v>
      </c>
      <c r="U1551" s="1">
        <f>Sueldos[[#This Row],[3 meses de sueldo]]+Sueldos[[#This Row],[20 dias por año]]</f>
        <v>124517.0200547945</v>
      </c>
    </row>
    <row r="1552" spans="1:21" x14ac:dyDescent="0.3">
      <c r="A1552" t="s">
        <v>2201</v>
      </c>
      <c r="B1552" t="s">
        <v>898</v>
      </c>
      <c r="C1552" t="s">
        <v>2</v>
      </c>
      <c r="D1552" s="10">
        <v>41498</v>
      </c>
      <c r="E1552" t="s">
        <v>27</v>
      </c>
      <c r="F1552">
        <v>5</v>
      </c>
      <c r="G1552" s="1">
        <v>26002.5</v>
      </c>
      <c r="H1552" s="1">
        <v>2080.1999999999998</v>
      </c>
      <c r="I1552" s="1">
        <v>520.04999999999995</v>
      </c>
      <c r="J1552" s="1">
        <v>2340.2249999999999</v>
      </c>
      <c r="K1552" s="1">
        <v>7280.7000000000007</v>
      </c>
      <c r="L1552" s="1">
        <v>9880.9500000000007</v>
      </c>
      <c r="M1552" s="1">
        <f>SUM(Sueldos[[#This Row],[Salario Base]:[Bono General]])</f>
        <v>48104.625</v>
      </c>
      <c r="N1552" s="1">
        <f>SUMPRODUCT(Sueldos[[#This Row],[Salario Base]:[Bono General]]*Porcentajes[])</f>
        <v>1952.78775</v>
      </c>
      <c r="O1552" s="1">
        <f>Sueldos[[#This Row],[Aumento Mexicano]]*2</f>
        <v>3905.5754999999999</v>
      </c>
      <c r="P1552" s="1">
        <f>IF(Sueldos[[#This Row],[Calificación]]&gt;=4,Sueldos[[#This Row],[Aumento Mexicano]]*2,0)</f>
        <v>3905.5754999999999</v>
      </c>
      <c r="Q1552" s="1">
        <f>Sueldos[[#This Row],[Sueldo total]]*3</f>
        <v>144313.875</v>
      </c>
      <c r="R1552" s="9">
        <f>(43102-Sueldos[[#This Row],[Fecha de Contratación]])/365</f>
        <v>4.3945205479452056</v>
      </c>
      <c r="S1552" s="1">
        <f>Sueldos[[#This Row],[Sueldo total]]/30</f>
        <v>1603.4875</v>
      </c>
      <c r="T1552" s="1">
        <f>Sueldos[[#This Row],[Salario diario]]*20*Sueldos[[#This Row],[dias del año]]</f>
        <v>140931.17534246575</v>
      </c>
      <c r="U1552" s="1">
        <f>Sueldos[[#This Row],[3 meses de sueldo]]+Sueldos[[#This Row],[20 dias por año]]</f>
        <v>285245.05034246575</v>
      </c>
    </row>
    <row r="1553" spans="1:21" x14ac:dyDescent="0.3">
      <c r="A1553" t="s">
        <v>2202</v>
      </c>
      <c r="B1553" t="s">
        <v>880</v>
      </c>
      <c r="C1553" t="s">
        <v>112</v>
      </c>
      <c r="D1553" s="10">
        <v>40512</v>
      </c>
      <c r="E1553" t="s">
        <v>18</v>
      </c>
      <c r="F1553">
        <v>3</v>
      </c>
      <c r="G1553" s="1">
        <v>12565</v>
      </c>
      <c r="H1553" s="1">
        <v>879.55000000000007</v>
      </c>
      <c r="I1553" s="1">
        <v>502.6</v>
      </c>
      <c r="J1553" s="1">
        <v>1382.15</v>
      </c>
      <c r="K1553" s="1">
        <v>4146.45</v>
      </c>
      <c r="L1553" s="1">
        <v>4774.7</v>
      </c>
      <c r="M1553" s="1">
        <f>SUM(Sueldos[[#This Row],[Salario Base]:[Bono General]])</f>
        <v>24250.45</v>
      </c>
      <c r="N1553" s="1">
        <f>SUMPRODUCT(Sueldos[[#This Row],[Salario Base]:[Bono General]]*Porcentajes[])</f>
        <v>977.55700000000002</v>
      </c>
      <c r="O1553" s="1">
        <f>Sueldos[[#This Row],[Aumento Mexicano]]*2</f>
        <v>1955.114</v>
      </c>
      <c r="P1553" s="1">
        <f>IF(Sueldos[[#This Row],[Calificación]]&gt;=4,Sueldos[[#This Row],[Aumento Mexicano]]*2,0)</f>
        <v>0</v>
      </c>
      <c r="Q1553" s="1">
        <f>Sueldos[[#This Row],[Sueldo total]]*3</f>
        <v>72751.350000000006</v>
      </c>
      <c r="R1553" s="9">
        <f>(43102-Sueldos[[#This Row],[Fecha de Contratación]])/365</f>
        <v>7.095890410958904</v>
      </c>
      <c r="S1553" s="1">
        <f>Sueldos[[#This Row],[Sueldo total]]/30</f>
        <v>808.34833333333336</v>
      </c>
      <c r="T1553" s="1">
        <f>Sueldos[[#This Row],[Salario diario]]*20*Sueldos[[#This Row],[dias del año]]</f>
        <v>114719.02374429224</v>
      </c>
      <c r="U1553" s="1">
        <f>Sueldos[[#This Row],[3 meses de sueldo]]+Sueldos[[#This Row],[20 dias por año]]</f>
        <v>187470.37374429224</v>
      </c>
    </row>
    <row r="1554" spans="1:21" x14ac:dyDescent="0.3">
      <c r="A1554" t="s">
        <v>1787</v>
      </c>
      <c r="B1554" t="s">
        <v>898</v>
      </c>
      <c r="C1554" t="s">
        <v>88</v>
      </c>
      <c r="D1554" s="10">
        <v>42255</v>
      </c>
      <c r="E1554" t="s">
        <v>27</v>
      </c>
      <c r="F1554">
        <v>4</v>
      </c>
      <c r="G1554" s="1">
        <v>16401</v>
      </c>
      <c r="H1554" s="1">
        <v>820.05000000000007</v>
      </c>
      <c r="I1554" s="1">
        <v>1148.0700000000002</v>
      </c>
      <c r="J1554" s="1">
        <v>820.05000000000007</v>
      </c>
      <c r="K1554" s="1">
        <v>6396.39</v>
      </c>
      <c r="L1554" s="1">
        <v>6396.39</v>
      </c>
      <c r="M1554" s="1">
        <f>SUM(Sueldos[[#This Row],[Salario Base]:[Bono General]])</f>
        <v>31981.949999999997</v>
      </c>
      <c r="N1554" s="1">
        <f>SUMPRODUCT(Sueldos[[#This Row],[Salario Base]:[Bono General]]*Porcentajes[])</f>
        <v>1267.7973000000002</v>
      </c>
      <c r="O1554" s="1">
        <f>Sueldos[[#This Row],[Aumento Mexicano]]*2</f>
        <v>2535.5946000000004</v>
      </c>
      <c r="P1554" s="1">
        <f>IF(Sueldos[[#This Row],[Calificación]]&gt;=4,Sueldos[[#This Row],[Aumento Mexicano]]*2,0)</f>
        <v>2535.5946000000004</v>
      </c>
      <c r="Q1554" s="1">
        <f>Sueldos[[#This Row],[Sueldo total]]*3</f>
        <v>95945.849999999991</v>
      </c>
      <c r="R1554" s="9">
        <f>(43102-Sueldos[[#This Row],[Fecha de Contratación]])/365</f>
        <v>2.3205479452054796</v>
      </c>
      <c r="S1554" s="1">
        <f>Sueldos[[#This Row],[Sueldo total]]/30</f>
        <v>1066.0649999999998</v>
      </c>
      <c r="T1554" s="1">
        <f>Sueldos[[#This Row],[Salario diario]]*20*Sueldos[[#This Row],[dias del año]]</f>
        <v>49477.098904109582</v>
      </c>
      <c r="U1554" s="1">
        <f>Sueldos[[#This Row],[3 meses de sueldo]]+Sueldos[[#This Row],[20 dias por año]]</f>
        <v>145422.94890410957</v>
      </c>
    </row>
    <row r="1555" spans="1:21" x14ac:dyDescent="0.3">
      <c r="A1555" t="s">
        <v>1798</v>
      </c>
      <c r="B1555" t="s">
        <v>883</v>
      </c>
      <c r="C1555" t="s">
        <v>61</v>
      </c>
      <c r="D1555" s="10">
        <v>42655</v>
      </c>
      <c r="E1555" t="s">
        <v>18</v>
      </c>
      <c r="F1555">
        <v>3</v>
      </c>
      <c r="G1555" s="1">
        <v>12231</v>
      </c>
      <c r="H1555" s="1">
        <v>978.48</v>
      </c>
      <c r="I1555" s="1">
        <v>1712.3400000000001</v>
      </c>
      <c r="J1555" s="1">
        <v>1223.1000000000001</v>
      </c>
      <c r="K1555" s="1">
        <v>3302.3700000000003</v>
      </c>
      <c r="L1555" s="1">
        <v>4280.8499999999995</v>
      </c>
      <c r="M1555" s="1">
        <f>SUM(Sueldos[[#This Row],[Salario Base]:[Bono General]])</f>
        <v>23728.14</v>
      </c>
      <c r="N1555" s="1">
        <f>SUMPRODUCT(Sueldos[[#This Row],[Salario Base]:[Bono General]]*Porcentajes[])</f>
        <v>954.01800000000003</v>
      </c>
      <c r="O1555" s="1">
        <f>Sueldos[[#This Row],[Aumento Mexicano]]*2</f>
        <v>1908.0360000000001</v>
      </c>
      <c r="P1555" s="1">
        <f>IF(Sueldos[[#This Row],[Calificación]]&gt;=4,Sueldos[[#This Row],[Aumento Mexicano]]*2,0)</f>
        <v>0</v>
      </c>
      <c r="Q1555" s="1">
        <f>Sueldos[[#This Row],[Sueldo total]]*3</f>
        <v>71184.42</v>
      </c>
      <c r="R1555" s="9">
        <f>(43102-Sueldos[[#This Row],[Fecha de Contratación]])/365</f>
        <v>1.2246575342465753</v>
      </c>
      <c r="S1555" s="1">
        <f>Sueldos[[#This Row],[Sueldo total]]/30</f>
        <v>790.93799999999999</v>
      </c>
      <c r="T1555" s="1">
        <f>Sueldos[[#This Row],[Salario diario]]*20*Sueldos[[#This Row],[dias del año]]</f>
        <v>19372.563616438354</v>
      </c>
      <c r="U1555" s="1">
        <f>Sueldos[[#This Row],[3 meses de sueldo]]+Sueldos[[#This Row],[20 dias por año]]</f>
        <v>90556.983616438345</v>
      </c>
    </row>
    <row r="1556" spans="1:21" x14ac:dyDescent="0.3">
      <c r="A1556" t="s">
        <v>981</v>
      </c>
      <c r="B1556" t="s">
        <v>898</v>
      </c>
      <c r="C1556" t="s">
        <v>482</v>
      </c>
      <c r="D1556" s="10">
        <v>42916</v>
      </c>
      <c r="E1556" t="s">
        <v>53</v>
      </c>
      <c r="F1556">
        <v>4</v>
      </c>
      <c r="G1556" s="1">
        <v>112634.50000000001</v>
      </c>
      <c r="H1556" s="1">
        <v>9010.760000000002</v>
      </c>
      <c r="I1556" s="1">
        <v>9010.760000000002</v>
      </c>
      <c r="J1556" s="1">
        <v>10137.105000000001</v>
      </c>
      <c r="K1556" s="1">
        <v>29284.970000000005</v>
      </c>
      <c r="L1556" s="1">
        <v>39422.075000000004</v>
      </c>
      <c r="M1556" s="1">
        <f>SUM(Sueldos[[#This Row],[Salario Base]:[Bono General]])</f>
        <v>209500.17000000004</v>
      </c>
      <c r="N1556" s="1">
        <f>SUMPRODUCT(Sueldos[[#This Row],[Salario Base]:[Bono General]]*Porcentajes[])</f>
        <v>8425.0606000000025</v>
      </c>
      <c r="O1556" s="1">
        <f>Sueldos[[#This Row],[Aumento Mexicano]]*2</f>
        <v>16850.121200000005</v>
      </c>
      <c r="P1556" s="1">
        <f>IF(Sueldos[[#This Row],[Calificación]]&gt;=4,Sueldos[[#This Row],[Aumento Mexicano]]*2,0)</f>
        <v>16850.121200000005</v>
      </c>
      <c r="Q1556" s="1">
        <f>Sueldos[[#This Row],[Sueldo total]]*3</f>
        <v>628500.51000000013</v>
      </c>
      <c r="R1556" s="9">
        <f>(43102-Sueldos[[#This Row],[Fecha de Contratación]])/365</f>
        <v>0.50958904109589043</v>
      </c>
      <c r="S1556" s="1">
        <f>Sueldos[[#This Row],[Sueldo total]]/30</f>
        <v>6983.3390000000018</v>
      </c>
      <c r="T1556" s="1">
        <f>Sueldos[[#This Row],[Salario diario]]*20*Sueldos[[#This Row],[dias del año]]</f>
        <v>71172.660493150703</v>
      </c>
      <c r="U1556" s="1">
        <f>Sueldos[[#This Row],[3 meses de sueldo]]+Sueldos[[#This Row],[20 dias por año]]</f>
        <v>699673.17049315083</v>
      </c>
    </row>
    <row r="1557" spans="1:21" x14ac:dyDescent="0.3">
      <c r="A1557" t="s">
        <v>2203</v>
      </c>
      <c r="B1557" t="s">
        <v>880</v>
      </c>
      <c r="C1557" t="s">
        <v>413</v>
      </c>
      <c r="D1557" s="10">
        <v>40783</v>
      </c>
      <c r="E1557" t="s">
        <v>18</v>
      </c>
      <c r="F1557">
        <v>2</v>
      </c>
      <c r="G1557" s="1">
        <v>9057.6</v>
      </c>
      <c r="H1557" s="1">
        <v>634.03200000000004</v>
      </c>
      <c r="I1557" s="1">
        <v>1358.64</v>
      </c>
      <c r="J1557" s="1">
        <v>905.7600000000001</v>
      </c>
      <c r="K1557" s="1">
        <v>2717.28</v>
      </c>
      <c r="L1557" s="1">
        <v>2807.8560000000002</v>
      </c>
      <c r="M1557" s="1">
        <f>SUM(Sueldos[[#This Row],[Salario Base]:[Bono General]])</f>
        <v>17481.168000000001</v>
      </c>
      <c r="N1557" s="1">
        <f>SUMPRODUCT(Sueldos[[#This Row],[Salario Base]:[Bono General]]*Porcentajes[])</f>
        <v>687.47184000000004</v>
      </c>
      <c r="O1557" s="1">
        <f>Sueldos[[#This Row],[Aumento Mexicano]]*2</f>
        <v>1374.9436800000001</v>
      </c>
      <c r="P1557" s="1">
        <f>IF(Sueldos[[#This Row],[Calificación]]&gt;=4,Sueldos[[#This Row],[Aumento Mexicano]]*2,0)</f>
        <v>0</v>
      </c>
      <c r="Q1557" s="1">
        <f>Sueldos[[#This Row],[Sueldo total]]*3</f>
        <v>52443.504000000001</v>
      </c>
      <c r="R1557" s="9">
        <f>(43102-Sueldos[[#This Row],[Fecha de Contratación]])/365</f>
        <v>6.353424657534247</v>
      </c>
      <c r="S1557" s="1">
        <f>Sueldos[[#This Row],[Sueldo total]]/30</f>
        <v>582.7056</v>
      </c>
      <c r="T1557" s="1">
        <f>Sueldos[[#This Row],[Salario diario]]*20*Sueldos[[#This Row],[dias del año]]</f>
        <v>74043.522542465769</v>
      </c>
      <c r="U1557" s="1">
        <f>Sueldos[[#This Row],[3 meses de sueldo]]+Sueldos[[#This Row],[20 dias por año]]</f>
        <v>126487.02654246577</v>
      </c>
    </row>
    <row r="1558" spans="1:21" x14ac:dyDescent="0.3">
      <c r="A1558" t="s">
        <v>2204</v>
      </c>
      <c r="B1558" t="s">
        <v>883</v>
      </c>
      <c r="C1558" t="s">
        <v>61</v>
      </c>
      <c r="D1558" s="10">
        <v>41126</v>
      </c>
      <c r="E1558" t="s">
        <v>18</v>
      </c>
      <c r="F1558">
        <v>4</v>
      </c>
      <c r="G1558" s="1">
        <v>12982.2</v>
      </c>
      <c r="H1558" s="1">
        <v>649.11000000000013</v>
      </c>
      <c r="I1558" s="1">
        <v>1298.2200000000003</v>
      </c>
      <c r="J1558" s="1">
        <v>1168.3979999999999</v>
      </c>
      <c r="K1558" s="1">
        <v>4543.7699999999995</v>
      </c>
      <c r="L1558" s="1">
        <v>4933.2360000000008</v>
      </c>
      <c r="M1558" s="1">
        <f>SUM(Sueldos[[#This Row],[Salario Base]:[Bono General]])</f>
        <v>25574.934000000001</v>
      </c>
      <c r="N1558" s="1">
        <f>SUMPRODUCT(Sueldos[[#This Row],[Salario Base]:[Bono General]]*Porcentajes[])</f>
        <v>1020.40092</v>
      </c>
      <c r="O1558" s="1">
        <f>Sueldos[[#This Row],[Aumento Mexicano]]*2</f>
        <v>2040.8018400000001</v>
      </c>
      <c r="P1558" s="1">
        <f>IF(Sueldos[[#This Row],[Calificación]]&gt;=4,Sueldos[[#This Row],[Aumento Mexicano]]*2,0)</f>
        <v>2040.8018400000001</v>
      </c>
      <c r="Q1558" s="1">
        <f>Sueldos[[#This Row],[Sueldo total]]*3</f>
        <v>76724.801999999996</v>
      </c>
      <c r="R1558" s="9">
        <f>(43102-Sueldos[[#This Row],[Fecha de Contratación]])/365</f>
        <v>5.4136986301369863</v>
      </c>
      <c r="S1558" s="1">
        <f>Sueldos[[#This Row],[Sueldo total]]/30</f>
        <v>852.49779999999998</v>
      </c>
      <c r="T1558" s="1">
        <f>Sueldos[[#This Row],[Salario diario]]*20*Sueldos[[#This Row],[dias del año]]</f>
        <v>92303.323441095883</v>
      </c>
      <c r="U1558" s="1">
        <f>Sueldos[[#This Row],[3 meses de sueldo]]+Sueldos[[#This Row],[20 dias por año]]</f>
        <v>169028.12544109588</v>
      </c>
    </row>
    <row r="1559" spans="1:21" x14ac:dyDescent="0.3">
      <c r="A1559" t="s">
        <v>2205</v>
      </c>
      <c r="B1559" t="s">
        <v>898</v>
      </c>
      <c r="C1559" t="s">
        <v>24</v>
      </c>
      <c r="D1559" s="10">
        <v>41045</v>
      </c>
      <c r="E1559" t="s">
        <v>18</v>
      </c>
      <c r="F1559">
        <v>3</v>
      </c>
      <c r="G1559" s="1">
        <v>12547</v>
      </c>
      <c r="H1559" s="1">
        <v>1129.23</v>
      </c>
      <c r="I1559" s="1">
        <v>376.40999999999997</v>
      </c>
      <c r="J1559" s="1">
        <v>1254.7</v>
      </c>
      <c r="K1559" s="1">
        <v>4893.33</v>
      </c>
      <c r="L1559" s="1">
        <v>3764.1</v>
      </c>
      <c r="M1559" s="1">
        <f>SUM(Sueldos[[#This Row],[Salario Base]:[Bono General]])</f>
        <v>23964.769999999997</v>
      </c>
      <c r="N1559" s="1">
        <f>SUMPRODUCT(Sueldos[[#This Row],[Salario Base]:[Bono General]]*Porcentajes[])</f>
        <v>932.24209999999994</v>
      </c>
      <c r="O1559" s="1">
        <f>Sueldos[[#This Row],[Aumento Mexicano]]*2</f>
        <v>1864.4841999999999</v>
      </c>
      <c r="P1559" s="1">
        <f>IF(Sueldos[[#This Row],[Calificación]]&gt;=4,Sueldos[[#This Row],[Aumento Mexicano]]*2,0)</f>
        <v>0</v>
      </c>
      <c r="Q1559" s="1">
        <f>Sueldos[[#This Row],[Sueldo total]]*3</f>
        <v>71894.31</v>
      </c>
      <c r="R1559" s="9">
        <f>(43102-Sueldos[[#This Row],[Fecha de Contratación]])/365</f>
        <v>5.6356164383561644</v>
      </c>
      <c r="S1559" s="1">
        <f>Sueldos[[#This Row],[Sueldo total]]/30</f>
        <v>798.82566666666651</v>
      </c>
      <c r="T1559" s="1">
        <f>Sueldos[[#This Row],[Salario diario]]*20*Sueldos[[#This Row],[dias del año]]</f>
        <v>90037.501168949762</v>
      </c>
      <c r="U1559" s="1">
        <f>Sueldos[[#This Row],[3 meses de sueldo]]+Sueldos[[#This Row],[20 dias por año]]</f>
        <v>161931.81116894976</v>
      </c>
    </row>
    <row r="1560" spans="1:21" x14ac:dyDescent="0.3">
      <c r="A1560" t="s">
        <v>2206</v>
      </c>
      <c r="B1560" t="s">
        <v>883</v>
      </c>
      <c r="C1560" t="s">
        <v>323</v>
      </c>
      <c r="D1560" s="10">
        <v>42649</v>
      </c>
      <c r="E1560" t="s">
        <v>27</v>
      </c>
      <c r="F1560">
        <v>3</v>
      </c>
      <c r="G1560" s="1">
        <v>17479</v>
      </c>
      <c r="H1560" s="1">
        <v>1573.11</v>
      </c>
      <c r="I1560" s="1">
        <v>2097.48</v>
      </c>
      <c r="J1560" s="1">
        <v>2097.48</v>
      </c>
      <c r="K1560" s="1">
        <v>5418.49</v>
      </c>
      <c r="L1560" s="1">
        <v>6991.6</v>
      </c>
      <c r="M1560" s="1">
        <f>SUM(Sueldos[[#This Row],[Salario Base]:[Bono General]])</f>
        <v>35657.159999999996</v>
      </c>
      <c r="N1560" s="1">
        <f>SUMPRODUCT(Sueldos[[#This Row],[Salario Base]:[Bono General]]*Porcentajes[])</f>
        <v>1459.4965000000002</v>
      </c>
      <c r="O1560" s="1">
        <f>Sueldos[[#This Row],[Aumento Mexicano]]*2</f>
        <v>2918.9930000000004</v>
      </c>
      <c r="P1560" s="1">
        <f>IF(Sueldos[[#This Row],[Calificación]]&gt;=4,Sueldos[[#This Row],[Aumento Mexicano]]*2,0)</f>
        <v>0</v>
      </c>
      <c r="Q1560" s="1">
        <f>Sueldos[[#This Row],[Sueldo total]]*3</f>
        <v>106971.47999999998</v>
      </c>
      <c r="R1560" s="9">
        <f>(43102-Sueldos[[#This Row],[Fecha de Contratación]])/365</f>
        <v>1.2410958904109588</v>
      </c>
      <c r="S1560" s="1">
        <f>Sueldos[[#This Row],[Sueldo total]]/30</f>
        <v>1188.5719999999999</v>
      </c>
      <c r="T1560" s="1">
        <f>Sueldos[[#This Row],[Salario diario]]*20*Sueldos[[#This Row],[dias del año]]</f>
        <v>29502.63649315068</v>
      </c>
      <c r="U1560" s="1">
        <f>Sueldos[[#This Row],[3 meses de sueldo]]+Sueldos[[#This Row],[20 dias por año]]</f>
        <v>136474.11649315065</v>
      </c>
    </row>
    <row r="1561" spans="1:21" x14ac:dyDescent="0.3">
      <c r="A1561" t="s">
        <v>2207</v>
      </c>
      <c r="B1561" t="s">
        <v>880</v>
      </c>
      <c r="C1561" t="s">
        <v>96</v>
      </c>
      <c r="D1561" s="10">
        <v>41163</v>
      </c>
      <c r="E1561" t="s">
        <v>18</v>
      </c>
      <c r="F1561">
        <v>3</v>
      </c>
      <c r="G1561" s="1">
        <v>8062</v>
      </c>
      <c r="H1561" s="1">
        <v>564.34</v>
      </c>
      <c r="I1561" s="1">
        <v>322.48</v>
      </c>
      <c r="J1561" s="1">
        <v>1048.06</v>
      </c>
      <c r="K1561" s="1">
        <v>2902.3199999999997</v>
      </c>
      <c r="L1561" s="1">
        <v>2096.12</v>
      </c>
      <c r="M1561" s="1">
        <f>SUM(Sueldos[[#This Row],[Salario Base]:[Bono General]])</f>
        <v>14995.32</v>
      </c>
      <c r="N1561" s="1">
        <f>SUMPRODUCT(Sueldos[[#This Row],[Salario Base]:[Bono General]]*Porcentajes[])</f>
        <v>574.82060000000001</v>
      </c>
      <c r="O1561" s="1">
        <f>Sueldos[[#This Row],[Aumento Mexicano]]*2</f>
        <v>1149.6412</v>
      </c>
      <c r="P1561" s="1">
        <f>IF(Sueldos[[#This Row],[Calificación]]&gt;=4,Sueldos[[#This Row],[Aumento Mexicano]]*2,0)</f>
        <v>0</v>
      </c>
      <c r="Q1561" s="1">
        <f>Sueldos[[#This Row],[Sueldo total]]*3</f>
        <v>44985.96</v>
      </c>
      <c r="R1561" s="9">
        <f>(43102-Sueldos[[#This Row],[Fecha de Contratación]])/365</f>
        <v>5.3123287671232875</v>
      </c>
      <c r="S1561" s="1">
        <f>Sueldos[[#This Row],[Sueldo total]]/30</f>
        <v>499.84399999999999</v>
      </c>
      <c r="T1561" s="1">
        <f>Sueldos[[#This Row],[Salario diario]]*20*Sueldos[[#This Row],[dias del año]]</f>
        <v>53106.713205479449</v>
      </c>
      <c r="U1561" s="1">
        <f>Sueldos[[#This Row],[3 meses de sueldo]]+Sueldos[[#This Row],[20 dias por año]]</f>
        <v>98092.673205479456</v>
      </c>
    </row>
    <row r="1562" spans="1:21" x14ac:dyDescent="0.3">
      <c r="A1562" t="s">
        <v>2208</v>
      </c>
      <c r="B1562" t="s">
        <v>883</v>
      </c>
      <c r="C1562" t="s">
        <v>46</v>
      </c>
      <c r="D1562" s="10">
        <v>42924</v>
      </c>
      <c r="E1562" t="s">
        <v>18</v>
      </c>
      <c r="F1562">
        <v>3</v>
      </c>
      <c r="G1562" s="1">
        <v>9035</v>
      </c>
      <c r="H1562" s="1">
        <v>632.45000000000005</v>
      </c>
      <c r="I1562" s="1">
        <v>180.70000000000002</v>
      </c>
      <c r="J1562" s="1">
        <v>542.1</v>
      </c>
      <c r="K1562" s="1">
        <v>2439.4500000000003</v>
      </c>
      <c r="L1562" s="1">
        <v>3071.9</v>
      </c>
      <c r="M1562" s="1">
        <f>SUM(Sueldos[[#This Row],[Salario Base]:[Bono General]])</f>
        <v>15901.600000000002</v>
      </c>
      <c r="N1562" s="1">
        <f>SUMPRODUCT(Sueldos[[#This Row],[Salario Base]:[Bono General]]*Porcentajes[])</f>
        <v>631.54650000000004</v>
      </c>
      <c r="O1562" s="1">
        <f>Sueldos[[#This Row],[Aumento Mexicano]]*2</f>
        <v>1263.0930000000001</v>
      </c>
      <c r="P1562" s="1">
        <f>IF(Sueldos[[#This Row],[Calificación]]&gt;=4,Sueldos[[#This Row],[Aumento Mexicano]]*2,0)</f>
        <v>0</v>
      </c>
      <c r="Q1562" s="1">
        <f>Sueldos[[#This Row],[Sueldo total]]*3</f>
        <v>47704.800000000003</v>
      </c>
      <c r="R1562" s="9">
        <f>(43102-Sueldos[[#This Row],[Fecha de Contratación]])/365</f>
        <v>0.48767123287671232</v>
      </c>
      <c r="S1562" s="1">
        <f>Sueldos[[#This Row],[Sueldo total]]/30</f>
        <v>530.0533333333334</v>
      </c>
      <c r="T1562" s="1">
        <f>Sueldos[[#This Row],[Salario diario]]*20*Sueldos[[#This Row],[dias del año]]</f>
        <v>5169.8352511415533</v>
      </c>
      <c r="U1562" s="1">
        <f>Sueldos[[#This Row],[3 meses de sueldo]]+Sueldos[[#This Row],[20 dias por año]]</f>
        <v>52874.635251141553</v>
      </c>
    </row>
    <row r="1563" spans="1:21" x14ac:dyDescent="0.3">
      <c r="A1563" t="s">
        <v>2209</v>
      </c>
      <c r="B1563" t="s">
        <v>926</v>
      </c>
      <c r="C1563" t="s">
        <v>290</v>
      </c>
      <c r="D1563" s="10">
        <v>42026</v>
      </c>
      <c r="E1563" t="s">
        <v>18</v>
      </c>
      <c r="F1563">
        <v>3</v>
      </c>
      <c r="G1563" s="1">
        <v>9228</v>
      </c>
      <c r="H1563" s="1">
        <v>922.80000000000007</v>
      </c>
      <c r="I1563" s="1">
        <v>553.67999999999995</v>
      </c>
      <c r="J1563" s="1">
        <v>461.40000000000003</v>
      </c>
      <c r="K1563" s="1">
        <v>2676.12</v>
      </c>
      <c r="L1563" s="1">
        <v>2952.96</v>
      </c>
      <c r="M1563" s="1">
        <f>SUM(Sueldos[[#This Row],[Salario Base]:[Bono General]])</f>
        <v>16794.96</v>
      </c>
      <c r="N1563" s="1">
        <f>SUMPRODUCT(Sueldos[[#This Row],[Salario Base]:[Bono General]]*Porcentajes[])</f>
        <v>664.41599999999994</v>
      </c>
      <c r="O1563" s="1">
        <f>Sueldos[[#This Row],[Aumento Mexicano]]*2</f>
        <v>1328.8319999999999</v>
      </c>
      <c r="P1563" s="1">
        <f>IF(Sueldos[[#This Row],[Calificación]]&gt;=4,Sueldos[[#This Row],[Aumento Mexicano]]*2,0)</f>
        <v>0</v>
      </c>
      <c r="Q1563" s="1">
        <f>Sueldos[[#This Row],[Sueldo total]]*3</f>
        <v>50384.88</v>
      </c>
      <c r="R1563" s="9">
        <f>(43102-Sueldos[[#This Row],[Fecha de Contratación]])/365</f>
        <v>2.9479452054794519</v>
      </c>
      <c r="S1563" s="1">
        <f>Sueldos[[#This Row],[Sueldo total]]/30</f>
        <v>559.83199999999999</v>
      </c>
      <c r="T1563" s="1">
        <f>Sueldos[[#This Row],[Salario diario]]*20*Sueldos[[#This Row],[dias del año]]</f>
        <v>33007.081205479451</v>
      </c>
      <c r="U1563" s="1">
        <f>Sueldos[[#This Row],[3 meses de sueldo]]+Sueldos[[#This Row],[20 dias por año]]</f>
        <v>83391.961205479456</v>
      </c>
    </row>
    <row r="1564" spans="1:21" x14ac:dyDescent="0.3">
      <c r="A1564" t="s">
        <v>2210</v>
      </c>
      <c r="B1564" t="s">
        <v>883</v>
      </c>
      <c r="C1564" t="s">
        <v>90</v>
      </c>
      <c r="D1564" s="10">
        <v>41186</v>
      </c>
      <c r="E1564" t="s">
        <v>18</v>
      </c>
      <c r="F1564">
        <v>4</v>
      </c>
      <c r="G1564" s="1">
        <v>11569.800000000001</v>
      </c>
      <c r="H1564" s="1">
        <v>1156.9800000000002</v>
      </c>
      <c r="I1564" s="1">
        <v>115.69800000000001</v>
      </c>
      <c r="J1564" s="1">
        <v>1041.2820000000002</v>
      </c>
      <c r="K1564" s="1">
        <v>4627.920000000001</v>
      </c>
      <c r="L1564" s="1">
        <v>3818.0340000000006</v>
      </c>
      <c r="M1564" s="1">
        <f>SUM(Sueldos[[#This Row],[Salario Base]:[Bono General]])</f>
        <v>22329.714000000004</v>
      </c>
      <c r="N1564" s="1">
        <f>SUMPRODUCT(Sueldos[[#This Row],[Salario Base]:[Bono General]]*Porcentajes[])</f>
        <v>879.30480000000011</v>
      </c>
      <c r="O1564" s="1">
        <f>Sueldos[[#This Row],[Aumento Mexicano]]*2</f>
        <v>1758.6096000000002</v>
      </c>
      <c r="P1564" s="1">
        <f>IF(Sueldos[[#This Row],[Calificación]]&gt;=4,Sueldos[[#This Row],[Aumento Mexicano]]*2,0)</f>
        <v>1758.6096000000002</v>
      </c>
      <c r="Q1564" s="1">
        <f>Sueldos[[#This Row],[Sueldo total]]*3</f>
        <v>66989.142000000007</v>
      </c>
      <c r="R1564" s="9">
        <f>(43102-Sueldos[[#This Row],[Fecha de Contratación]])/365</f>
        <v>5.2493150684931509</v>
      </c>
      <c r="S1564" s="1">
        <f>Sueldos[[#This Row],[Sueldo total]]/30</f>
        <v>744.32380000000012</v>
      </c>
      <c r="T1564" s="1">
        <f>Sueldos[[#This Row],[Salario diario]]*20*Sueldos[[#This Row],[dias del año]]</f>
        <v>78143.802783561652</v>
      </c>
      <c r="U1564" s="1">
        <f>Sueldos[[#This Row],[3 meses de sueldo]]+Sueldos[[#This Row],[20 dias por año]]</f>
        <v>145132.94478356166</v>
      </c>
    </row>
    <row r="1565" spans="1:21" x14ac:dyDescent="0.3">
      <c r="A1565" t="s">
        <v>2211</v>
      </c>
      <c r="B1565" t="s">
        <v>880</v>
      </c>
      <c r="C1565" t="s">
        <v>71</v>
      </c>
      <c r="D1565" s="10">
        <v>43012</v>
      </c>
      <c r="E1565" t="s">
        <v>18</v>
      </c>
      <c r="F1565">
        <v>4</v>
      </c>
      <c r="G1565" s="1">
        <v>11170.5</v>
      </c>
      <c r="H1565" s="1">
        <v>1117.05</v>
      </c>
      <c r="I1565" s="1">
        <v>111.705</v>
      </c>
      <c r="J1565" s="1">
        <v>1340.46</v>
      </c>
      <c r="K1565" s="1">
        <v>4244.79</v>
      </c>
      <c r="L1565" s="1">
        <v>4468.2</v>
      </c>
      <c r="M1565" s="1">
        <f>SUM(Sueldos[[#This Row],[Salario Base]:[Bono General]])</f>
        <v>22452.705000000002</v>
      </c>
      <c r="N1565" s="1">
        <f>SUMPRODUCT(Sueldos[[#This Row],[Salario Base]:[Bono General]]*Porcentajes[])</f>
        <v>913.7469000000001</v>
      </c>
      <c r="O1565" s="1">
        <f>Sueldos[[#This Row],[Aumento Mexicano]]*2</f>
        <v>1827.4938000000002</v>
      </c>
      <c r="P1565" s="1">
        <f>IF(Sueldos[[#This Row],[Calificación]]&gt;=4,Sueldos[[#This Row],[Aumento Mexicano]]*2,0)</f>
        <v>1827.4938000000002</v>
      </c>
      <c r="Q1565" s="1">
        <f>Sueldos[[#This Row],[Sueldo total]]*3</f>
        <v>67358.115000000005</v>
      </c>
      <c r="R1565" s="9">
        <f>(43102-Sueldos[[#This Row],[Fecha de Contratación]])/365</f>
        <v>0.24657534246575341</v>
      </c>
      <c r="S1565" s="1">
        <f>Sueldos[[#This Row],[Sueldo total]]/30</f>
        <v>748.4235000000001</v>
      </c>
      <c r="T1565" s="1">
        <f>Sueldos[[#This Row],[Salario diario]]*20*Sueldos[[#This Row],[dias del año]]</f>
        <v>3690.8556164383563</v>
      </c>
      <c r="U1565" s="1">
        <f>Sueldos[[#This Row],[3 meses de sueldo]]+Sueldos[[#This Row],[20 dias por año]]</f>
        <v>71048.970616438368</v>
      </c>
    </row>
    <row r="1566" spans="1:21" x14ac:dyDescent="0.3">
      <c r="A1566" t="s">
        <v>2212</v>
      </c>
      <c r="B1566" t="s">
        <v>883</v>
      </c>
      <c r="C1566" t="s">
        <v>182</v>
      </c>
      <c r="D1566" s="10">
        <v>42583</v>
      </c>
      <c r="E1566" t="s">
        <v>18</v>
      </c>
      <c r="F1566">
        <v>3</v>
      </c>
      <c r="G1566" s="1">
        <v>14801</v>
      </c>
      <c r="H1566" s="1">
        <v>1480.1000000000001</v>
      </c>
      <c r="I1566" s="1">
        <v>1776.12</v>
      </c>
      <c r="J1566" s="1">
        <v>740.05000000000007</v>
      </c>
      <c r="K1566" s="1">
        <v>5328.36</v>
      </c>
      <c r="L1566" s="1">
        <v>4588.3100000000004</v>
      </c>
      <c r="M1566" s="1">
        <f>SUM(Sueldos[[#This Row],[Salario Base]:[Bono General]])</f>
        <v>28713.940000000002</v>
      </c>
      <c r="N1566" s="1">
        <f>SUMPRODUCT(Sueldos[[#This Row],[Salario Base]:[Bono General]]*Porcentajes[])</f>
        <v>1121.9158000000002</v>
      </c>
      <c r="O1566" s="1">
        <f>Sueldos[[#This Row],[Aumento Mexicano]]*2</f>
        <v>2243.8316000000004</v>
      </c>
      <c r="P1566" s="1">
        <f>IF(Sueldos[[#This Row],[Calificación]]&gt;=4,Sueldos[[#This Row],[Aumento Mexicano]]*2,0)</f>
        <v>0</v>
      </c>
      <c r="Q1566" s="1">
        <f>Sueldos[[#This Row],[Sueldo total]]*3</f>
        <v>86141.82</v>
      </c>
      <c r="R1566" s="9">
        <f>(43102-Sueldos[[#This Row],[Fecha de Contratación]])/365</f>
        <v>1.4219178082191781</v>
      </c>
      <c r="S1566" s="1">
        <f>Sueldos[[#This Row],[Sueldo total]]/30</f>
        <v>957.13133333333337</v>
      </c>
      <c r="T1566" s="1">
        <f>Sueldos[[#This Row],[Salario diario]]*20*Sueldos[[#This Row],[dias del año]]</f>
        <v>27219.24175342466</v>
      </c>
      <c r="U1566" s="1">
        <f>Sueldos[[#This Row],[3 meses de sueldo]]+Sueldos[[#This Row],[20 dias por año]]</f>
        <v>113361.06175342467</v>
      </c>
    </row>
    <row r="1567" spans="1:21" x14ac:dyDescent="0.3">
      <c r="A1567" t="s">
        <v>2213</v>
      </c>
      <c r="B1567" t="s">
        <v>883</v>
      </c>
      <c r="C1567" t="s">
        <v>411</v>
      </c>
      <c r="D1567" s="10">
        <v>41366</v>
      </c>
      <c r="E1567" t="s">
        <v>15</v>
      </c>
      <c r="F1567">
        <v>2</v>
      </c>
      <c r="G1567" s="1">
        <v>25086.600000000002</v>
      </c>
      <c r="H1567" s="1">
        <v>2508.6600000000003</v>
      </c>
      <c r="I1567" s="1">
        <v>1254.3300000000002</v>
      </c>
      <c r="J1567" s="1">
        <v>1254.3300000000002</v>
      </c>
      <c r="K1567" s="1">
        <v>8529.4440000000013</v>
      </c>
      <c r="L1567" s="1">
        <v>8529.4440000000013</v>
      </c>
      <c r="M1567" s="1">
        <f>SUM(Sueldos[[#This Row],[Salario Base]:[Bono General]])</f>
        <v>47162.808000000012</v>
      </c>
      <c r="N1567" s="1">
        <f>SUMPRODUCT(Sueldos[[#This Row],[Salario Base]:[Bono General]]*Porcentajes[])</f>
        <v>1868.9517000000003</v>
      </c>
      <c r="O1567" s="1">
        <f>Sueldos[[#This Row],[Aumento Mexicano]]*2</f>
        <v>3737.9034000000006</v>
      </c>
      <c r="P1567" s="1">
        <f>IF(Sueldos[[#This Row],[Calificación]]&gt;=4,Sueldos[[#This Row],[Aumento Mexicano]]*2,0)</f>
        <v>0</v>
      </c>
      <c r="Q1567" s="1">
        <f>Sueldos[[#This Row],[Sueldo total]]*3</f>
        <v>141488.42400000003</v>
      </c>
      <c r="R1567" s="9">
        <f>(43102-Sueldos[[#This Row],[Fecha de Contratación]])/365</f>
        <v>4.7561643835616438</v>
      </c>
      <c r="S1567" s="1">
        <f>Sueldos[[#This Row],[Sueldo total]]/30</f>
        <v>1572.0936000000004</v>
      </c>
      <c r="T1567" s="1">
        <f>Sueldos[[#This Row],[Salario diario]]*20*Sueldos[[#This Row],[dias del año]]</f>
        <v>149542.71175890413</v>
      </c>
      <c r="U1567" s="1">
        <f>Sueldos[[#This Row],[3 meses de sueldo]]+Sueldos[[#This Row],[20 dias por año]]</f>
        <v>291031.13575890416</v>
      </c>
    </row>
    <row r="1568" spans="1:21" x14ac:dyDescent="0.3">
      <c r="A1568" t="s">
        <v>2214</v>
      </c>
      <c r="B1568" t="s">
        <v>883</v>
      </c>
      <c r="C1568" t="s">
        <v>190</v>
      </c>
      <c r="D1568" s="10">
        <v>43005</v>
      </c>
      <c r="E1568" t="s">
        <v>15</v>
      </c>
      <c r="F1568">
        <v>2</v>
      </c>
      <c r="G1568" s="1">
        <v>25293.600000000002</v>
      </c>
      <c r="H1568" s="1">
        <v>1770.5520000000004</v>
      </c>
      <c r="I1568" s="1">
        <v>3541.1040000000007</v>
      </c>
      <c r="J1568" s="1">
        <v>3794.04</v>
      </c>
      <c r="K1568" s="1">
        <v>7335.1440000000002</v>
      </c>
      <c r="L1568" s="1">
        <v>8093.9520000000011</v>
      </c>
      <c r="M1568" s="1">
        <f>SUM(Sueldos[[#This Row],[Salario Base]:[Bono General]])</f>
        <v>49828.392000000007</v>
      </c>
      <c r="N1568" s="1">
        <f>SUMPRODUCT(Sueldos[[#This Row],[Salario Base]:[Bono General]]*Porcentajes[])</f>
        <v>1983.0182399999999</v>
      </c>
      <c r="O1568" s="1">
        <f>Sueldos[[#This Row],[Aumento Mexicano]]*2</f>
        <v>3966.0364799999998</v>
      </c>
      <c r="P1568" s="1">
        <f>IF(Sueldos[[#This Row],[Calificación]]&gt;=4,Sueldos[[#This Row],[Aumento Mexicano]]*2,0)</f>
        <v>0</v>
      </c>
      <c r="Q1568" s="1">
        <f>Sueldos[[#This Row],[Sueldo total]]*3</f>
        <v>149485.17600000004</v>
      </c>
      <c r="R1568" s="9">
        <f>(43102-Sueldos[[#This Row],[Fecha de Contratación]])/365</f>
        <v>0.26575342465753427</v>
      </c>
      <c r="S1568" s="1">
        <f>Sueldos[[#This Row],[Sueldo total]]/30</f>
        <v>1660.9464000000003</v>
      </c>
      <c r="T1568" s="1">
        <f>Sueldos[[#This Row],[Salario diario]]*20*Sueldos[[#This Row],[dias del año]]</f>
        <v>8828.0438794520578</v>
      </c>
      <c r="U1568" s="1">
        <f>Sueldos[[#This Row],[3 meses de sueldo]]+Sueldos[[#This Row],[20 dias por año]]</f>
        <v>158313.21987945208</v>
      </c>
    </row>
    <row r="1569" spans="1:21" x14ac:dyDescent="0.3">
      <c r="A1569" t="s">
        <v>2215</v>
      </c>
      <c r="B1569" t="s">
        <v>926</v>
      </c>
      <c r="C1569" t="s">
        <v>213</v>
      </c>
      <c r="D1569" s="10">
        <v>41115</v>
      </c>
      <c r="E1569" t="s">
        <v>18</v>
      </c>
      <c r="F1569">
        <v>3</v>
      </c>
      <c r="G1569" s="1">
        <v>11558</v>
      </c>
      <c r="H1569" s="1">
        <v>1155.8</v>
      </c>
      <c r="I1569" s="1">
        <v>231.16</v>
      </c>
      <c r="J1569" s="1">
        <v>1155.8</v>
      </c>
      <c r="K1569" s="1">
        <v>3236.2400000000002</v>
      </c>
      <c r="L1569" s="1">
        <v>3467.4</v>
      </c>
      <c r="M1569" s="1">
        <f>SUM(Sueldos[[#This Row],[Salario Base]:[Bono General]])</f>
        <v>20804.400000000001</v>
      </c>
      <c r="N1569" s="1">
        <f>SUMPRODUCT(Sueldos[[#This Row],[Salario Base]:[Bono General]]*Porcentajes[])</f>
        <v>822.92960000000016</v>
      </c>
      <c r="O1569" s="1">
        <f>Sueldos[[#This Row],[Aumento Mexicano]]*2</f>
        <v>1645.8592000000003</v>
      </c>
      <c r="P1569" s="1">
        <f>IF(Sueldos[[#This Row],[Calificación]]&gt;=4,Sueldos[[#This Row],[Aumento Mexicano]]*2,0)</f>
        <v>0</v>
      </c>
      <c r="Q1569" s="1">
        <f>Sueldos[[#This Row],[Sueldo total]]*3</f>
        <v>62413.200000000004</v>
      </c>
      <c r="R1569" s="9">
        <f>(43102-Sueldos[[#This Row],[Fecha de Contratación]])/365</f>
        <v>5.4438356164383563</v>
      </c>
      <c r="S1569" s="1">
        <f>Sueldos[[#This Row],[Sueldo total]]/30</f>
        <v>693.48</v>
      </c>
      <c r="T1569" s="1">
        <f>Sueldos[[#This Row],[Salario diario]]*20*Sueldos[[#This Row],[dias del año]]</f>
        <v>75503.82246575343</v>
      </c>
      <c r="U1569" s="1">
        <f>Sueldos[[#This Row],[3 meses de sueldo]]+Sueldos[[#This Row],[20 dias por año]]</f>
        <v>137917.02246575343</v>
      </c>
    </row>
    <row r="1570" spans="1:21" x14ac:dyDescent="0.3">
      <c r="A1570" t="s">
        <v>2216</v>
      </c>
      <c r="B1570" t="s">
        <v>898</v>
      </c>
      <c r="C1570" t="s">
        <v>330</v>
      </c>
      <c r="D1570" s="10">
        <v>41331</v>
      </c>
      <c r="E1570" t="s">
        <v>18</v>
      </c>
      <c r="F1570">
        <v>4</v>
      </c>
      <c r="G1570" s="1">
        <v>13833.6</v>
      </c>
      <c r="H1570" s="1">
        <v>691.68000000000006</v>
      </c>
      <c r="I1570" s="1">
        <v>1660.0319999999999</v>
      </c>
      <c r="J1570" s="1">
        <v>968.35200000000009</v>
      </c>
      <c r="K1570" s="1">
        <v>3596.7360000000003</v>
      </c>
      <c r="L1570" s="1">
        <v>4426.7520000000004</v>
      </c>
      <c r="M1570" s="1">
        <f>SUM(Sueldos[[#This Row],[Salario Base]:[Bono General]])</f>
        <v>25177.152000000002</v>
      </c>
      <c r="N1570" s="1">
        <f>SUMPRODUCT(Sueldos[[#This Row],[Salario Base]:[Bono General]]*Porcentajes[])</f>
        <v>989.10239999999999</v>
      </c>
      <c r="O1570" s="1">
        <f>Sueldos[[#This Row],[Aumento Mexicano]]*2</f>
        <v>1978.2048</v>
      </c>
      <c r="P1570" s="1">
        <f>IF(Sueldos[[#This Row],[Calificación]]&gt;=4,Sueldos[[#This Row],[Aumento Mexicano]]*2,0)</f>
        <v>1978.2048</v>
      </c>
      <c r="Q1570" s="1">
        <f>Sueldos[[#This Row],[Sueldo total]]*3</f>
        <v>75531.456000000006</v>
      </c>
      <c r="R1570" s="9">
        <f>(43102-Sueldos[[#This Row],[Fecha de Contratación]])/365</f>
        <v>4.8520547945205479</v>
      </c>
      <c r="S1570" s="1">
        <f>Sueldos[[#This Row],[Sueldo total]]/30</f>
        <v>839.23840000000007</v>
      </c>
      <c r="T1570" s="1">
        <f>Sueldos[[#This Row],[Salario diario]]*20*Sueldos[[#This Row],[dias del año]]</f>
        <v>81440.614049315074</v>
      </c>
      <c r="U1570" s="1">
        <f>Sueldos[[#This Row],[3 meses de sueldo]]+Sueldos[[#This Row],[20 dias por año]]</f>
        <v>156972.07004931508</v>
      </c>
    </row>
    <row r="1571" spans="1:21" x14ac:dyDescent="0.3">
      <c r="A1571" t="s">
        <v>2217</v>
      </c>
      <c r="B1571" t="s">
        <v>883</v>
      </c>
      <c r="C1571" t="s">
        <v>34</v>
      </c>
      <c r="D1571" s="10">
        <v>42130</v>
      </c>
      <c r="E1571" t="s">
        <v>18</v>
      </c>
      <c r="F1571">
        <v>3</v>
      </c>
      <c r="G1571" s="1">
        <v>13810</v>
      </c>
      <c r="H1571" s="1">
        <v>1104.8</v>
      </c>
      <c r="I1571" s="1">
        <v>138.1</v>
      </c>
      <c r="J1571" s="1">
        <v>552.4</v>
      </c>
      <c r="K1571" s="1">
        <v>4695.4000000000005</v>
      </c>
      <c r="L1571" s="1">
        <v>4419.2</v>
      </c>
      <c r="M1571" s="1">
        <f>SUM(Sueldos[[#This Row],[Salario Base]:[Bono General]])</f>
        <v>24719.9</v>
      </c>
      <c r="N1571" s="1">
        <f>SUMPRODUCT(Sueldos[[#This Row],[Salario Base]:[Bono General]]*Porcentajes[])</f>
        <v>963.9380000000001</v>
      </c>
      <c r="O1571" s="1">
        <f>Sueldos[[#This Row],[Aumento Mexicano]]*2</f>
        <v>1927.8760000000002</v>
      </c>
      <c r="P1571" s="1">
        <f>IF(Sueldos[[#This Row],[Calificación]]&gt;=4,Sueldos[[#This Row],[Aumento Mexicano]]*2,0)</f>
        <v>0</v>
      </c>
      <c r="Q1571" s="1">
        <f>Sueldos[[#This Row],[Sueldo total]]*3</f>
        <v>74159.700000000012</v>
      </c>
      <c r="R1571" s="9">
        <f>(43102-Sueldos[[#This Row],[Fecha de Contratación]])/365</f>
        <v>2.6630136986301371</v>
      </c>
      <c r="S1571" s="1">
        <f>Sueldos[[#This Row],[Sueldo total]]/30</f>
        <v>823.99666666666667</v>
      </c>
      <c r="T1571" s="1">
        <f>Sueldos[[#This Row],[Salario diario]]*20*Sueldos[[#This Row],[dias del año]]</f>
        <v>43886.288219178088</v>
      </c>
      <c r="U1571" s="1">
        <f>Sueldos[[#This Row],[3 meses de sueldo]]+Sueldos[[#This Row],[20 dias por año]]</f>
        <v>118045.98821917811</v>
      </c>
    </row>
    <row r="1572" spans="1:21" x14ac:dyDescent="0.3">
      <c r="A1572" t="s">
        <v>2218</v>
      </c>
      <c r="B1572" t="s">
        <v>880</v>
      </c>
      <c r="C1572" t="s">
        <v>14</v>
      </c>
      <c r="D1572" s="10">
        <v>42567</v>
      </c>
      <c r="E1572" t="s">
        <v>18</v>
      </c>
      <c r="F1572">
        <v>3</v>
      </c>
      <c r="G1572" s="1">
        <v>15274</v>
      </c>
      <c r="H1572" s="1">
        <v>763.7</v>
      </c>
      <c r="I1572" s="1">
        <v>763.7</v>
      </c>
      <c r="J1572" s="1">
        <v>763.7</v>
      </c>
      <c r="K1572" s="1">
        <v>5040.42</v>
      </c>
      <c r="L1572" s="1">
        <v>3971.2400000000002</v>
      </c>
      <c r="M1572" s="1">
        <f>SUM(Sueldos[[#This Row],[Salario Base]:[Bono General]])</f>
        <v>26576.760000000006</v>
      </c>
      <c r="N1572" s="1">
        <f>SUMPRODUCT(Sueldos[[#This Row],[Salario Base]:[Bono General]]*Porcentajes[])</f>
        <v>1001.9743999999999</v>
      </c>
      <c r="O1572" s="1">
        <f>Sueldos[[#This Row],[Aumento Mexicano]]*2</f>
        <v>2003.9487999999999</v>
      </c>
      <c r="P1572" s="1">
        <f>IF(Sueldos[[#This Row],[Calificación]]&gt;=4,Sueldos[[#This Row],[Aumento Mexicano]]*2,0)</f>
        <v>0</v>
      </c>
      <c r="Q1572" s="1">
        <f>Sueldos[[#This Row],[Sueldo total]]*3</f>
        <v>79730.280000000013</v>
      </c>
      <c r="R1572" s="9">
        <f>(43102-Sueldos[[#This Row],[Fecha de Contratación]])/365</f>
        <v>1.4657534246575343</v>
      </c>
      <c r="S1572" s="1">
        <f>Sueldos[[#This Row],[Sueldo total]]/30</f>
        <v>885.89200000000017</v>
      </c>
      <c r="T1572" s="1">
        <f>Sueldos[[#This Row],[Salario diario]]*20*Sueldos[[#This Row],[dias del año]]</f>
        <v>25969.984657534253</v>
      </c>
      <c r="U1572" s="1">
        <f>Sueldos[[#This Row],[3 meses de sueldo]]+Sueldos[[#This Row],[20 dias por año]]</f>
        <v>105700.26465753427</v>
      </c>
    </row>
    <row r="1573" spans="1:21" x14ac:dyDescent="0.3">
      <c r="A1573" t="s">
        <v>2219</v>
      </c>
      <c r="B1573" t="s">
        <v>898</v>
      </c>
      <c r="C1573" t="s">
        <v>114</v>
      </c>
      <c r="D1573" s="10">
        <v>41324</v>
      </c>
      <c r="E1573" t="s">
        <v>27</v>
      </c>
      <c r="F1573">
        <v>4</v>
      </c>
      <c r="G1573" s="1">
        <v>22504.9</v>
      </c>
      <c r="H1573" s="1">
        <v>2250.4900000000002</v>
      </c>
      <c r="I1573" s="1">
        <v>2475.5390000000002</v>
      </c>
      <c r="J1573" s="1">
        <v>450.09800000000001</v>
      </c>
      <c r="K1573" s="1">
        <v>7651.6660000000011</v>
      </c>
      <c r="L1573" s="1">
        <v>8551.862000000001</v>
      </c>
      <c r="M1573" s="1">
        <f>SUM(Sueldos[[#This Row],[Salario Base]:[Bono General]])</f>
        <v>43884.555000000008</v>
      </c>
      <c r="N1573" s="1">
        <f>SUMPRODUCT(Sueldos[[#This Row],[Salario Base]:[Bono General]]*Porcentajes[])</f>
        <v>1759.8831800000003</v>
      </c>
      <c r="O1573" s="1">
        <f>Sueldos[[#This Row],[Aumento Mexicano]]*2</f>
        <v>3519.7663600000005</v>
      </c>
      <c r="P1573" s="1">
        <f>IF(Sueldos[[#This Row],[Calificación]]&gt;=4,Sueldos[[#This Row],[Aumento Mexicano]]*2,0)</f>
        <v>3519.7663600000005</v>
      </c>
      <c r="Q1573" s="1">
        <f>Sueldos[[#This Row],[Sueldo total]]*3</f>
        <v>131653.66500000004</v>
      </c>
      <c r="R1573" s="9">
        <f>(43102-Sueldos[[#This Row],[Fecha de Contratación]])/365</f>
        <v>4.8712328767123285</v>
      </c>
      <c r="S1573" s="1">
        <f>Sueldos[[#This Row],[Sueldo total]]/30</f>
        <v>1462.8185000000003</v>
      </c>
      <c r="T1573" s="1">
        <f>Sueldos[[#This Row],[Salario diario]]*20*Sueldos[[#This Row],[dias del año]]</f>
        <v>142514.59139726029</v>
      </c>
      <c r="U1573" s="1">
        <f>Sueldos[[#This Row],[3 meses de sueldo]]+Sueldos[[#This Row],[20 dias por año]]</f>
        <v>274168.25639726035</v>
      </c>
    </row>
    <row r="1574" spans="1:21" x14ac:dyDescent="0.3">
      <c r="A1574" t="s">
        <v>2049</v>
      </c>
      <c r="B1574" t="s">
        <v>883</v>
      </c>
      <c r="C1574" t="s">
        <v>36</v>
      </c>
      <c r="D1574" s="10">
        <v>40783</v>
      </c>
      <c r="E1574" t="s">
        <v>18</v>
      </c>
      <c r="F1574">
        <v>5</v>
      </c>
      <c r="G1574" s="1">
        <v>17252.5</v>
      </c>
      <c r="H1574" s="1">
        <v>862.625</v>
      </c>
      <c r="I1574" s="1">
        <v>345.05</v>
      </c>
      <c r="J1574" s="1">
        <v>2415.3500000000004</v>
      </c>
      <c r="K1574" s="1">
        <v>4313.125</v>
      </c>
      <c r="L1574" s="1">
        <v>6901</v>
      </c>
      <c r="M1574" s="1">
        <f>SUM(Sueldos[[#This Row],[Salario Base]:[Bono General]])</f>
        <v>32089.65</v>
      </c>
      <c r="N1574" s="1">
        <f>SUMPRODUCT(Sueldos[[#This Row],[Salario Base]:[Bono General]]*Porcentajes[])</f>
        <v>1316.3657499999999</v>
      </c>
      <c r="O1574" s="1">
        <f>Sueldos[[#This Row],[Aumento Mexicano]]*2</f>
        <v>2632.7314999999999</v>
      </c>
      <c r="P1574" s="1">
        <f>IF(Sueldos[[#This Row],[Calificación]]&gt;=4,Sueldos[[#This Row],[Aumento Mexicano]]*2,0)</f>
        <v>2632.7314999999999</v>
      </c>
      <c r="Q1574" s="1">
        <f>Sueldos[[#This Row],[Sueldo total]]*3</f>
        <v>96268.950000000012</v>
      </c>
      <c r="R1574" s="9">
        <f>(43102-Sueldos[[#This Row],[Fecha de Contratación]])/365</f>
        <v>6.353424657534247</v>
      </c>
      <c r="S1574" s="1">
        <f>Sueldos[[#This Row],[Sueldo total]]/30</f>
        <v>1069.655</v>
      </c>
      <c r="T1574" s="1">
        <f>Sueldos[[#This Row],[Salario diario]]*20*Sueldos[[#This Row],[dias del año]]</f>
        <v>135919.44904109588</v>
      </c>
      <c r="U1574" s="1">
        <f>Sueldos[[#This Row],[3 meses de sueldo]]+Sueldos[[#This Row],[20 dias por año]]</f>
        <v>232188.39904109589</v>
      </c>
    </row>
    <row r="1575" spans="1:21" x14ac:dyDescent="0.3">
      <c r="A1575" t="s">
        <v>1163</v>
      </c>
      <c r="B1575" t="s">
        <v>883</v>
      </c>
      <c r="C1575" t="s">
        <v>55</v>
      </c>
      <c r="D1575" s="10">
        <v>41482</v>
      </c>
      <c r="E1575" t="s">
        <v>27</v>
      </c>
      <c r="F1575">
        <v>4</v>
      </c>
      <c r="G1575" s="1">
        <v>20458.900000000001</v>
      </c>
      <c r="H1575" s="1">
        <v>1432.1230000000003</v>
      </c>
      <c r="I1575" s="1">
        <v>2045.8900000000003</v>
      </c>
      <c r="J1575" s="1">
        <v>2250.4790000000003</v>
      </c>
      <c r="K1575" s="1">
        <v>8183.5600000000013</v>
      </c>
      <c r="L1575" s="1">
        <v>7365.2040000000006</v>
      </c>
      <c r="M1575" s="1">
        <f>SUM(Sueldos[[#This Row],[Salario Base]:[Bono General]])</f>
        <v>41736.156000000003</v>
      </c>
      <c r="N1575" s="1">
        <f>SUMPRODUCT(Sueldos[[#This Row],[Salario Base]:[Bono General]]*Porcentajes[])</f>
        <v>1655.1250100000002</v>
      </c>
      <c r="O1575" s="1">
        <f>Sueldos[[#This Row],[Aumento Mexicano]]*2</f>
        <v>3310.2500200000004</v>
      </c>
      <c r="P1575" s="1">
        <f>IF(Sueldos[[#This Row],[Calificación]]&gt;=4,Sueldos[[#This Row],[Aumento Mexicano]]*2,0)</f>
        <v>3310.2500200000004</v>
      </c>
      <c r="Q1575" s="1">
        <f>Sueldos[[#This Row],[Sueldo total]]*3</f>
        <v>125208.46800000001</v>
      </c>
      <c r="R1575" s="9">
        <f>(43102-Sueldos[[#This Row],[Fecha de Contratación]])/365</f>
        <v>4.4383561643835616</v>
      </c>
      <c r="S1575" s="1">
        <f>Sueldos[[#This Row],[Sueldo total]]/30</f>
        <v>1391.2052000000001</v>
      </c>
      <c r="T1575" s="1">
        <f>Sueldos[[#This Row],[Salario diario]]*20*Sueldos[[#This Row],[dias del año]]</f>
        <v>123493.28350684933</v>
      </c>
      <c r="U1575" s="1">
        <f>Sueldos[[#This Row],[3 meses de sueldo]]+Sueldos[[#This Row],[20 dias por año]]</f>
        <v>248701.75150684934</v>
      </c>
    </row>
    <row r="1576" spans="1:21" x14ac:dyDescent="0.3">
      <c r="A1576" t="s">
        <v>2220</v>
      </c>
      <c r="B1576" t="s">
        <v>880</v>
      </c>
      <c r="C1576" t="s">
        <v>135</v>
      </c>
      <c r="D1576" s="10">
        <v>41324</v>
      </c>
      <c r="E1576" t="s">
        <v>15</v>
      </c>
      <c r="F1576">
        <v>2</v>
      </c>
      <c r="G1576" s="1">
        <v>27489.600000000002</v>
      </c>
      <c r="H1576" s="1">
        <v>2474.0640000000003</v>
      </c>
      <c r="I1576" s="1">
        <v>824.68799999999999</v>
      </c>
      <c r="J1576" s="1">
        <v>2474.0640000000003</v>
      </c>
      <c r="K1576" s="1">
        <v>8521.7759999999998</v>
      </c>
      <c r="L1576" s="1">
        <v>7697.0880000000016</v>
      </c>
      <c r="M1576" s="1">
        <f>SUM(Sueldos[[#This Row],[Salario Base]:[Bono General]])</f>
        <v>49481.280000000006</v>
      </c>
      <c r="N1576" s="1">
        <f>SUMPRODUCT(Sueldos[[#This Row],[Salario Base]:[Bono General]]*Porcentajes[])</f>
        <v>1924.2720000000004</v>
      </c>
      <c r="O1576" s="1">
        <f>Sueldos[[#This Row],[Aumento Mexicano]]*2</f>
        <v>3848.5440000000008</v>
      </c>
      <c r="P1576" s="1">
        <f>IF(Sueldos[[#This Row],[Calificación]]&gt;=4,Sueldos[[#This Row],[Aumento Mexicano]]*2,0)</f>
        <v>0</v>
      </c>
      <c r="Q1576" s="1">
        <f>Sueldos[[#This Row],[Sueldo total]]*3</f>
        <v>148443.84000000003</v>
      </c>
      <c r="R1576" s="9">
        <f>(43102-Sueldos[[#This Row],[Fecha de Contratación]])/365</f>
        <v>4.8712328767123285</v>
      </c>
      <c r="S1576" s="1">
        <f>Sueldos[[#This Row],[Sueldo total]]/30</f>
        <v>1649.3760000000002</v>
      </c>
      <c r="T1576" s="1">
        <f>Sueldos[[#This Row],[Salario diario]]*20*Sueldos[[#This Row],[dias del año]]</f>
        <v>160689.89194520548</v>
      </c>
      <c r="U1576" s="1">
        <f>Sueldos[[#This Row],[3 meses de sueldo]]+Sueldos[[#This Row],[20 dias por año]]</f>
        <v>309133.73194520548</v>
      </c>
    </row>
    <row r="1577" spans="1:21" x14ac:dyDescent="0.3">
      <c r="A1577" t="s">
        <v>2221</v>
      </c>
      <c r="B1577" t="s">
        <v>909</v>
      </c>
      <c r="C1577" t="s">
        <v>186</v>
      </c>
      <c r="D1577" s="10">
        <v>42108</v>
      </c>
      <c r="E1577" t="s">
        <v>18</v>
      </c>
      <c r="F1577">
        <v>4</v>
      </c>
      <c r="G1577" s="1">
        <v>11895.400000000001</v>
      </c>
      <c r="H1577" s="1">
        <v>951.63200000000018</v>
      </c>
      <c r="I1577" s="1">
        <v>1427.4480000000001</v>
      </c>
      <c r="J1577" s="1">
        <v>1784.3100000000002</v>
      </c>
      <c r="K1577" s="1">
        <v>4044.4360000000006</v>
      </c>
      <c r="L1577" s="1">
        <v>3925.4820000000009</v>
      </c>
      <c r="M1577" s="1">
        <f>SUM(Sueldos[[#This Row],[Salario Base]:[Bono General]])</f>
        <v>24028.708000000002</v>
      </c>
      <c r="N1577" s="1">
        <f>SUMPRODUCT(Sueldos[[#This Row],[Salario Base]:[Bono General]]*Porcentajes[])</f>
        <v>956.39016000000004</v>
      </c>
      <c r="O1577" s="1">
        <f>Sueldos[[#This Row],[Aumento Mexicano]]*2</f>
        <v>1912.7803200000001</v>
      </c>
      <c r="P1577" s="1">
        <f>IF(Sueldos[[#This Row],[Calificación]]&gt;=4,Sueldos[[#This Row],[Aumento Mexicano]]*2,0)</f>
        <v>1912.7803200000001</v>
      </c>
      <c r="Q1577" s="1">
        <f>Sueldos[[#This Row],[Sueldo total]]*3</f>
        <v>72086.124000000011</v>
      </c>
      <c r="R1577" s="9">
        <f>(43102-Sueldos[[#This Row],[Fecha de Contratación]])/365</f>
        <v>2.7232876712328768</v>
      </c>
      <c r="S1577" s="1">
        <f>Sueldos[[#This Row],[Sueldo total]]/30</f>
        <v>800.95693333333338</v>
      </c>
      <c r="T1577" s="1">
        <f>Sueldos[[#This Row],[Salario diario]]*20*Sueldos[[#This Row],[dias del año]]</f>
        <v>43624.7228347032</v>
      </c>
      <c r="U1577" s="1">
        <f>Sueldos[[#This Row],[3 meses de sueldo]]+Sueldos[[#This Row],[20 dias por año]]</f>
        <v>115710.8468347032</v>
      </c>
    </row>
    <row r="1578" spans="1:21" x14ac:dyDescent="0.3">
      <c r="A1578" t="s">
        <v>2222</v>
      </c>
      <c r="B1578" t="s">
        <v>898</v>
      </c>
      <c r="C1578" t="s">
        <v>52</v>
      </c>
      <c r="D1578" s="10">
        <v>40560</v>
      </c>
      <c r="E1578" t="s">
        <v>18</v>
      </c>
      <c r="F1578">
        <v>4</v>
      </c>
      <c r="G1578" s="1">
        <v>13855.6</v>
      </c>
      <c r="H1578" s="1">
        <v>1247.0039999999999</v>
      </c>
      <c r="I1578" s="1">
        <v>831.33600000000001</v>
      </c>
      <c r="J1578" s="1">
        <v>2078.34</v>
      </c>
      <c r="K1578" s="1">
        <v>3741.0120000000002</v>
      </c>
      <c r="L1578" s="1">
        <v>4295.2359999999999</v>
      </c>
      <c r="M1578" s="1">
        <f>SUM(Sueldos[[#This Row],[Salario Base]:[Bono General]])</f>
        <v>26048.527999999998</v>
      </c>
      <c r="N1578" s="1">
        <f>SUMPRODUCT(Sueldos[[#This Row],[Salario Base]:[Bono General]]*Porcentajes[])</f>
        <v>1040.55556</v>
      </c>
      <c r="O1578" s="1">
        <f>Sueldos[[#This Row],[Aumento Mexicano]]*2</f>
        <v>2081.11112</v>
      </c>
      <c r="P1578" s="1">
        <f>IF(Sueldos[[#This Row],[Calificación]]&gt;=4,Sueldos[[#This Row],[Aumento Mexicano]]*2,0)</f>
        <v>2081.11112</v>
      </c>
      <c r="Q1578" s="1">
        <f>Sueldos[[#This Row],[Sueldo total]]*3</f>
        <v>78145.584000000003</v>
      </c>
      <c r="R1578" s="9">
        <f>(43102-Sueldos[[#This Row],[Fecha de Contratación]])/365</f>
        <v>6.9643835616438352</v>
      </c>
      <c r="S1578" s="1">
        <f>Sueldos[[#This Row],[Sueldo total]]/30</f>
        <v>868.28426666666667</v>
      </c>
      <c r="T1578" s="1">
        <f>Sueldos[[#This Row],[Salario diario]]*20*Sueldos[[#This Row],[dias del año]]</f>
        <v>120941.29347214612</v>
      </c>
      <c r="U1578" s="1">
        <f>Sueldos[[#This Row],[3 meses de sueldo]]+Sueldos[[#This Row],[20 dias por año]]</f>
        <v>199086.87747214612</v>
      </c>
    </row>
    <row r="1579" spans="1:21" x14ac:dyDescent="0.3">
      <c r="A1579" t="s">
        <v>1824</v>
      </c>
      <c r="B1579" t="s">
        <v>883</v>
      </c>
      <c r="C1579" t="s">
        <v>135</v>
      </c>
      <c r="D1579" s="10">
        <v>42849</v>
      </c>
      <c r="E1579" t="s">
        <v>18</v>
      </c>
      <c r="F1579">
        <v>4</v>
      </c>
      <c r="G1579" s="1">
        <v>14968.800000000001</v>
      </c>
      <c r="H1579" s="1">
        <v>1197.5040000000001</v>
      </c>
      <c r="I1579" s="1">
        <v>299.37600000000003</v>
      </c>
      <c r="J1579" s="1">
        <v>1197.5040000000001</v>
      </c>
      <c r="K1579" s="1">
        <v>4041.5760000000005</v>
      </c>
      <c r="L1579" s="1">
        <v>3891.8880000000004</v>
      </c>
      <c r="M1579" s="1">
        <f>SUM(Sueldos[[#This Row],[Salario Base]:[Bono General]])</f>
        <v>25596.648000000001</v>
      </c>
      <c r="N1579" s="1">
        <f>SUMPRODUCT(Sueldos[[#This Row],[Salario Base]:[Bono General]]*Porcentajes[])</f>
        <v>986.44392000000016</v>
      </c>
      <c r="O1579" s="1">
        <f>Sueldos[[#This Row],[Aumento Mexicano]]*2</f>
        <v>1972.8878400000003</v>
      </c>
      <c r="P1579" s="1">
        <f>IF(Sueldos[[#This Row],[Calificación]]&gt;=4,Sueldos[[#This Row],[Aumento Mexicano]]*2,0)</f>
        <v>1972.8878400000003</v>
      </c>
      <c r="Q1579" s="1">
        <f>Sueldos[[#This Row],[Sueldo total]]*3</f>
        <v>76789.944000000003</v>
      </c>
      <c r="R1579" s="9">
        <f>(43102-Sueldos[[#This Row],[Fecha de Contratación]])/365</f>
        <v>0.69315068493150689</v>
      </c>
      <c r="S1579" s="1">
        <f>Sueldos[[#This Row],[Sueldo total]]/30</f>
        <v>853.22160000000008</v>
      </c>
      <c r="T1579" s="1">
        <f>Sueldos[[#This Row],[Salario diario]]*20*Sueldos[[#This Row],[dias del año]]</f>
        <v>11828.222728767125</v>
      </c>
      <c r="U1579" s="1">
        <f>Sueldos[[#This Row],[3 meses de sueldo]]+Sueldos[[#This Row],[20 dias por año]]</f>
        <v>88618.16672876713</v>
      </c>
    </row>
    <row r="1580" spans="1:21" x14ac:dyDescent="0.3">
      <c r="A1580" t="s">
        <v>1441</v>
      </c>
      <c r="B1580" t="s">
        <v>883</v>
      </c>
      <c r="C1580" t="s">
        <v>52</v>
      </c>
      <c r="D1580" s="10">
        <v>41611</v>
      </c>
      <c r="E1580" t="s">
        <v>18</v>
      </c>
      <c r="F1580">
        <v>5</v>
      </c>
      <c r="G1580" s="1">
        <v>17626.25</v>
      </c>
      <c r="H1580" s="1">
        <v>881.3125</v>
      </c>
      <c r="I1580" s="1">
        <v>1586.3625</v>
      </c>
      <c r="J1580" s="1">
        <v>2115.15</v>
      </c>
      <c r="K1580" s="1">
        <v>4406.5625</v>
      </c>
      <c r="L1580" s="1">
        <v>5640.4000000000005</v>
      </c>
      <c r="M1580" s="1">
        <f>SUM(Sueldos[[#This Row],[Salario Base]:[Bono General]])</f>
        <v>32256.037500000002</v>
      </c>
      <c r="N1580" s="1">
        <f>SUMPRODUCT(Sueldos[[#This Row],[Salario Base]:[Bono General]]*Porcentajes[])</f>
        <v>1277.9031250000003</v>
      </c>
      <c r="O1580" s="1">
        <f>Sueldos[[#This Row],[Aumento Mexicano]]*2</f>
        <v>2555.8062500000005</v>
      </c>
      <c r="P1580" s="1">
        <f>IF(Sueldos[[#This Row],[Calificación]]&gt;=4,Sueldos[[#This Row],[Aumento Mexicano]]*2,0)</f>
        <v>2555.8062500000005</v>
      </c>
      <c r="Q1580" s="1">
        <f>Sueldos[[#This Row],[Sueldo total]]*3</f>
        <v>96768.112500000003</v>
      </c>
      <c r="R1580" s="9">
        <f>(43102-Sueldos[[#This Row],[Fecha de Contratación]])/365</f>
        <v>4.0849315068493155</v>
      </c>
      <c r="S1580" s="1">
        <f>Sueldos[[#This Row],[Sueldo total]]/30</f>
        <v>1075.2012500000001</v>
      </c>
      <c r="T1580" s="1">
        <f>Sueldos[[#This Row],[Salario diario]]*20*Sueldos[[#This Row],[dias del año]]</f>
        <v>87842.469246575361</v>
      </c>
      <c r="U1580" s="1">
        <f>Sueldos[[#This Row],[3 meses de sueldo]]+Sueldos[[#This Row],[20 dias por año]]</f>
        <v>184610.58174657536</v>
      </c>
    </row>
    <row r="1581" spans="1:21" x14ac:dyDescent="0.3">
      <c r="A1581" t="s">
        <v>2223</v>
      </c>
      <c r="B1581" t="s">
        <v>883</v>
      </c>
      <c r="C1581" t="s">
        <v>186</v>
      </c>
      <c r="D1581" s="10">
        <v>43041</v>
      </c>
      <c r="E1581" t="s">
        <v>18</v>
      </c>
      <c r="F1581">
        <v>3</v>
      </c>
      <c r="G1581" s="1">
        <v>11434</v>
      </c>
      <c r="H1581" s="1">
        <v>571.70000000000005</v>
      </c>
      <c r="I1581" s="1">
        <v>1257.74</v>
      </c>
      <c r="J1581" s="1">
        <v>1143.4000000000001</v>
      </c>
      <c r="K1581" s="1">
        <v>2972.84</v>
      </c>
      <c r="L1581" s="1">
        <v>4344.92</v>
      </c>
      <c r="M1581" s="1">
        <f>SUM(Sueldos[[#This Row],[Salario Base]:[Bono General]])</f>
        <v>21724.6</v>
      </c>
      <c r="N1581" s="1">
        <f>SUMPRODUCT(Sueldos[[#This Row],[Salario Base]:[Bono General]]*Porcentajes[])</f>
        <v>878.13120000000004</v>
      </c>
      <c r="O1581" s="1">
        <f>Sueldos[[#This Row],[Aumento Mexicano]]*2</f>
        <v>1756.2624000000001</v>
      </c>
      <c r="P1581" s="1">
        <f>IF(Sueldos[[#This Row],[Calificación]]&gt;=4,Sueldos[[#This Row],[Aumento Mexicano]]*2,0)</f>
        <v>0</v>
      </c>
      <c r="Q1581" s="1">
        <f>Sueldos[[#This Row],[Sueldo total]]*3</f>
        <v>65173.799999999996</v>
      </c>
      <c r="R1581" s="9">
        <f>(43102-Sueldos[[#This Row],[Fecha de Contratación]])/365</f>
        <v>0.16712328767123288</v>
      </c>
      <c r="S1581" s="1">
        <f>Sueldos[[#This Row],[Sueldo total]]/30</f>
        <v>724.15333333333331</v>
      </c>
      <c r="T1581" s="1">
        <f>Sueldos[[#This Row],[Salario diario]]*20*Sueldos[[#This Row],[dias del año]]</f>
        <v>2420.4577168949772</v>
      </c>
      <c r="U1581" s="1">
        <f>Sueldos[[#This Row],[3 meses de sueldo]]+Sueldos[[#This Row],[20 dias por año]]</f>
        <v>67594.257716894979</v>
      </c>
    </row>
    <row r="1582" spans="1:21" x14ac:dyDescent="0.3">
      <c r="A1582" t="s">
        <v>566</v>
      </c>
      <c r="B1582" t="s">
        <v>898</v>
      </c>
      <c r="C1582" t="s">
        <v>24</v>
      </c>
      <c r="D1582" s="10">
        <v>42647</v>
      </c>
      <c r="E1582" t="s">
        <v>18</v>
      </c>
      <c r="F1582">
        <v>5</v>
      </c>
      <c r="G1582" s="1">
        <v>11747.5</v>
      </c>
      <c r="H1582" s="1">
        <v>1057.2749999999999</v>
      </c>
      <c r="I1582" s="1">
        <v>1644.65</v>
      </c>
      <c r="J1582" s="1">
        <v>117.47500000000001</v>
      </c>
      <c r="K1582" s="1">
        <v>4581.5250000000005</v>
      </c>
      <c r="L1582" s="1">
        <v>3876.6750000000002</v>
      </c>
      <c r="M1582" s="1">
        <f>SUM(Sueldos[[#This Row],[Salario Base]:[Bono General]])</f>
        <v>23025.1</v>
      </c>
      <c r="N1582" s="1">
        <f>SUMPRODUCT(Sueldos[[#This Row],[Salario Base]:[Bono General]]*Porcentajes[])</f>
        <v>896.33425</v>
      </c>
      <c r="O1582" s="1">
        <f>Sueldos[[#This Row],[Aumento Mexicano]]*2</f>
        <v>1792.6685</v>
      </c>
      <c r="P1582" s="1">
        <f>IF(Sueldos[[#This Row],[Calificación]]&gt;=4,Sueldos[[#This Row],[Aumento Mexicano]]*2,0)</f>
        <v>1792.6685</v>
      </c>
      <c r="Q1582" s="1">
        <f>Sueldos[[#This Row],[Sueldo total]]*3</f>
        <v>69075.299999999988</v>
      </c>
      <c r="R1582" s="9">
        <f>(43102-Sueldos[[#This Row],[Fecha de Contratación]])/365</f>
        <v>1.2465753424657535</v>
      </c>
      <c r="S1582" s="1">
        <f>Sueldos[[#This Row],[Sueldo total]]/30</f>
        <v>767.50333333333333</v>
      </c>
      <c r="T1582" s="1">
        <f>Sueldos[[#This Row],[Salario diario]]*20*Sueldos[[#This Row],[dias del año]]</f>
        <v>19135.014611872146</v>
      </c>
      <c r="U1582" s="1">
        <f>Sueldos[[#This Row],[3 meses de sueldo]]+Sueldos[[#This Row],[20 dias por año]]</f>
        <v>88210.314611872134</v>
      </c>
    </row>
    <row r="1583" spans="1:21" x14ac:dyDescent="0.3">
      <c r="A1583" t="s">
        <v>2224</v>
      </c>
      <c r="B1583" t="s">
        <v>880</v>
      </c>
      <c r="C1583" t="s">
        <v>34</v>
      </c>
      <c r="D1583" s="10">
        <v>41245</v>
      </c>
      <c r="E1583" t="s">
        <v>18</v>
      </c>
      <c r="F1583">
        <v>3</v>
      </c>
      <c r="G1583" s="1">
        <v>13780</v>
      </c>
      <c r="H1583" s="1">
        <v>689</v>
      </c>
      <c r="I1583" s="1">
        <v>1653.6</v>
      </c>
      <c r="J1583" s="1">
        <v>137.80000000000001</v>
      </c>
      <c r="K1583" s="1">
        <v>3858.4000000000005</v>
      </c>
      <c r="L1583" s="1">
        <v>4271.8</v>
      </c>
      <c r="M1583" s="1">
        <f>SUM(Sueldos[[#This Row],[Salario Base]:[Bono General]])</f>
        <v>24390.6</v>
      </c>
      <c r="N1583" s="1">
        <f>SUMPRODUCT(Sueldos[[#This Row],[Salario Base]:[Bono General]]*Porcentajes[])</f>
        <v>942.55199999999991</v>
      </c>
      <c r="O1583" s="1">
        <f>Sueldos[[#This Row],[Aumento Mexicano]]*2</f>
        <v>1885.1039999999998</v>
      </c>
      <c r="P1583" s="1">
        <f>IF(Sueldos[[#This Row],[Calificación]]&gt;=4,Sueldos[[#This Row],[Aumento Mexicano]]*2,0)</f>
        <v>0</v>
      </c>
      <c r="Q1583" s="1">
        <f>Sueldos[[#This Row],[Sueldo total]]*3</f>
        <v>73171.799999999988</v>
      </c>
      <c r="R1583" s="9">
        <f>(43102-Sueldos[[#This Row],[Fecha de Contratación]])/365</f>
        <v>5.087671232876712</v>
      </c>
      <c r="S1583" s="1">
        <f>Sueldos[[#This Row],[Sueldo total]]/30</f>
        <v>813.02</v>
      </c>
      <c r="T1583" s="1">
        <f>Sueldos[[#This Row],[Salario diario]]*20*Sueldos[[#This Row],[dias del año]]</f>
        <v>82727.569315068482</v>
      </c>
      <c r="U1583" s="1">
        <f>Sueldos[[#This Row],[3 meses de sueldo]]+Sueldos[[#This Row],[20 dias por año]]</f>
        <v>155899.36931506847</v>
      </c>
    </row>
    <row r="1584" spans="1:21" x14ac:dyDescent="0.3">
      <c r="A1584" t="s">
        <v>2225</v>
      </c>
      <c r="B1584" t="s">
        <v>898</v>
      </c>
      <c r="C1584" t="s">
        <v>209</v>
      </c>
      <c r="D1584" s="10">
        <v>40934</v>
      </c>
      <c r="E1584" t="s">
        <v>18</v>
      </c>
      <c r="F1584">
        <v>3</v>
      </c>
      <c r="G1584" s="1">
        <v>10815</v>
      </c>
      <c r="H1584" s="1">
        <v>973.34999999999991</v>
      </c>
      <c r="I1584" s="1">
        <v>1405.95</v>
      </c>
      <c r="J1584" s="1">
        <v>1081.5</v>
      </c>
      <c r="K1584" s="1">
        <v>2811.9</v>
      </c>
      <c r="L1584" s="1">
        <v>4109.7</v>
      </c>
      <c r="M1584" s="1">
        <f>SUM(Sueldos[[#This Row],[Salario Base]:[Bono General]])</f>
        <v>21197.4</v>
      </c>
      <c r="N1584" s="1">
        <f>SUMPRODUCT(Sueldos[[#This Row],[Salario Base]:[Bono General]]*Porcentajes[])</f>
        <v>865.2</v>
      </c>
      <c r="O1584" s="1">
        <f>Sueldos[[#This Row],[Aumento Mexicano]]*2</f>
        <v>1730.4</v>
      </c>
      <c r="P1584" s="1">
        <f>IF(Sueldos[[#This Row],[Calificación]]&gt;=4,Sueldos[[#This Row],[Aumento Mexicano]]*2,0)</f>
        <v>0</v>
      </c>
      <c r="Q1584" s="1">
        <f>Sueldos[[#This Row],[Sueldo total]]*3</f>
        <v>63592.200000000004</v>
      </c>
      <c r="R1584" s="9">
        <f>(43102-Sueldos[[#This Row],[Fecha de Contratación]])/365</f>
        <v>5.9397260273972599</v>
      </c>
      <c r="S1584" s="1">
        <f>Sueldos[[#This Row],[Sueldo total]]/30</f>
        <v>706.58</v>
      </c>
      <c r="T1584" s="1">
        <f>Sueldos[[#This Row],[Salario diario]]*20*Sueldos[[#This Row],[dias del año]]</f>
        <v>83937.832328767123</v>
      </c>
      <c r="U1584" s="1">
        <f>Sueldos[[#This Row],[3 meses de sueldo]]+Sueldos[[#This Row],[20 dias por año]]</f>
        <v>147530.03232876712</v>
      </c>
    </row>
    <row r="1585" spans="1:21" x14ac:dyDescent="0.3">
      <c r="A1585" t="s">
        <v>2226</v>
      </c>
      <c r="B1585" t="s">
        <v>898</v>
      </c>
      <c r="C1585" t="s">
        <v>104</v>
      </c>
      <c r="D1585" s="10">
        <v>41001</v>
      </c>
      <c r="E1585" t="s">
        <v>18</v>
      </c>
      <c r="F1585">
        <v>3</v>
      </c>
      <c r="G1585" s="1">
        <v>9610</v>
      </c>
      <c r="H1585" s="1">
        <v>864.9</v>
      </c>
      <c r="I1585" s="1">
        <v>1441.5</v>
      </c>
      <c r="J1585" s="1">
        <v>864.9</v>
      </c>
      <c r="K1585" s="1">
        <v>2690.8</v>
      </c>
      <c r="L1585" s="1">
        <v>2594.7000000000003</v>
      </c>
      <c r="M1585" s="1">
        <f>SUM(Sueldos[[#This Row],[Salario Base]:[Bono General]])</f>
        <v>18066.8</v>
      </c>
      <c r="N1585" s="1">
        <f>SUMPRODUCT(Sueldos[[#This Row],[Salario Base]:[Bono General]]*Porcentajes[])</f>
        <v>703.45200000000011</v>
      </c>
      <c r="O1585" s="1">
        <f>Sueldos[[#This Row],[Aumento Mexicano]]*2</f>
        <v>1406.9040000000002</v>
      </c>
      <c r="P1585" s="1">
        <f>IF(Sueldos[[#This Row],[Calificación]]&gt;=4,Sueldos[[#This Row],[Aumento Mexicano]]*2,0)</f>
        <v>0</v>
      </c>
      <c r="Q1585" s="1">
        <f>Sueldos[[#This Row],[Sueldo total]]*3</f>
        <v>54200.399999999994</v>
      </c>
      <c r="R1585" s="9">
        <f>(43102-Sueldos[[#This Row],[Fecha de Contratación]])/365</f>
        <v>5.7561643835616438</v>
      </c>
      <c r="S1585" s="1">
        <f>Sueldos[[#This Row],[Sueldo total]]/30</f>
        <v>602.22666666666669</v>
      </c>
      <c r="T1585" s="1">
        <f>Sueldos[[#This Row],[Salario diario]]*20*Sueldos[[#This Row],[dias del año]]</f>
        <v>69330.313789954336</v>
      </c>
      <c r="U1585" s="1">
        <f>Sueldos[[#This Row],[3 meses de sueldo]]+Sueldos[[#This Row],[20 dias por año]]</f>
        <v>123530.71378995433</v>
      </c>
    </row>
    <row r="1586" spans="1:21" x14ac:dyDescent="0.3">
      <c r="A1586" t="s">
        <v>1151</v>
      </c>
      <c r="B1586" t="s">
        <v>883</v>
      </c>
      <c r="C1586" t="s">
        <v>129</v>
      </c>
      <c r="D1586" s="10">
        <v>40941</v>
      </c>
      <c r="E1586" t="s">
        <v>18</v>
      </c>
      <c r="F1586">
        <v>4</v>
      </c>
      <c r="G1586" s="1">
        <v>9519.4000000000015</v>
      </c>
      <c r="H1586" s="1">
        <v>666.35800000000017</v>
      </c>
      <c r="I1586" s="1">
        <v>285.58200000000005</v>
      </c>
      <c r="J1586" s="1">
        <v>1047.1340000000002</v>
      </c>
      <c r="K1586" s="1">
        <v>2855.82</v>
      </c>
      <c r="L1586" s="1">
        <v>2570.2380000000007</v>
      </c>
      <c r="M1586" s="1">
        <f>SUM(Sueldos[[#This Row],[Salario Base]:[Bono General]])</f>
        <v>16944.532000000003</v>
      </c>
      <c r="N1586" s="1">
        <f>SUMPRODUCT(Sueldos[[#This Row],[Salario Base]:[Bono General]]*Porcentajes[])</f>
        <v>654.93472000000008</v>
      </c>
      <c r="O1586" s="1">
        <f>Sueldos[[#This Row],[Aumento Mexicano]]*2</f>
        <v>1309.8694400000002</v>
      </c>
      <c r="P1586" s="1">
        <f>IF(Sueldos[[#This Row],[Calificación]]&gt;=4,Sueldos[[#This Row],[Aumento Mexicano]]*2,0)</f>
        <v>1309.8694400000002</v>
      </c>
      <c r="Q1586" s="1">
        <f>Sueldos[[#This Row],[Sueldo total]]*3</f>
        <v>50833.596000000005</v>
      </c>
      <c r="R1586" s="9">
        <f>(43102-Sueldos[[#This Row],[Fecha de Contratación]])/365</f>
        <v>5.9205479452054792</v>
      </c>
      <c r="S1586" s="1">
        <f>Sueldos[[#This Row],[Sueldo total]]/30</f>
        <v>564.81773333333342</v>
      </c>
      <c r="T1586" s="1">
        <f>Sueldos[[#This Row],[Salario diario]]*20*Sueldos[[#This Row],[dias del año]]</f>
        <v>66880.609410045668</v>
      </c>
      <c r="U1586" s="1">
        <f>Sueldos[[#This Row],[3 meses de sueldo]]+Sueldos[[#This Row],[20 dias por año]]</f>
        <v>117714.20541004567</v>
      </c>
    </row>
    <row r="1587" spans="1:21" x14ac:dyDescent="0.3">
      <c r="A1587" t="s">
        <v>2227</v>
      </c>
      <c r="B1587" t="s">
        <v>883</v>
      </c>
      <c r="C1587" t="s">
        <v>198</v>
      </c>
      <c r="D1587" s="10">
        <v>41134</v>
      </c>
      <c r="E1587" t="s">
        <v>115</v>
      </c>
      <c r="F1587">
        <v>3</v>
      </c>
      <c r="G1587" s="1">
        <v>63171</v>
      </c>
      <c r="H1587" s="1">
        <v>5053.68</v>
      </c>
      <c r="I1587" s="1">
        <v>6317.1</v>
      </c>
      <c r="J1587" s="1">
        <v>8212.23</v>
      </c>
      <c r="K1587" s="1">
        <v>17687.88</v>
      </c>
      <c r="L1587" s="1">
        <v>21478.140000000003</v>
      </c>
      <c r="M1587" s="1">
        <f>SUM(Sueldos[[#This Row],[Salario Base]:[Bono General]])</f>
        <v>121920.03</v>
      </c>
      <c r="N1587" s="1">
        <f>SUMPRODUCT(Sueldos[[#This Row],[Salario Base]:[Bono General]]*Porcentajes[])</f>
        <v>4895.7525000000005</v>
      </c>
      <c r="O1587" s="1">
        <f>Sueldos[[#This Row],[Aumento Mexicano]]*2</f>
        <v>9791.505000000001</v>
      </c>
      <c r="P1587" s="1">
        <f>IF(Sueldos[[#This Row],[Calificación]]&gt;=4,Sueldos[[#This Row],[Aumento Mexicano]]*2,0)</f>
        <v>0</v>
      </c>
      <c r="Q1587" s="1">
        <f>Sueldos[[#This Row],[Sueldo total]]*3</f>
        <v>365760.08999999997</v>
      </c>
      <c r="R1587" s="9">
        <f>(43102-Sueldos[[#This Row],[Fecha de Contratación]])/365</f>
        <v>5.3917808219178083</v>
      </c>
      <c r="S1587" s="1">
        <f>Sueldos[[#This Row],[Sueldo total]]/30</f>
        <v>4064.0009999999997</v>
      </c>
      <c r="T1587" s="1">
        <f>Sueldos[[#This Row],[Salario diario]]*20*Sueldos[[#This Row],[dias del año]]</f>
        <v>438244.05304109585</v>
      </c>
      <c r="U1587" s="1">
        <f>Sueldos[[#This Row],[3 meses de sueldo]]+Sueldos[[#This Row],[20 dias por año]]</f>
        <v>804004.14304109581</v>
      </c>
    </row>
    <row r="1588" spans="1:21" x14ac:dyDescent="0.3">
      <c r="A1588" t="s">
        <v>1755</v>
      </c>
      <c r="B1588" t="s">
        <v>898</v>
      </c>
      <c r="C1588" t="s">
        <v>237</v>
      </c>
      <c r="D1588" s="10">
        <v>41542</v>
      </c>
      <c r="E1588" t="s">
        <v>18</v>
      </c>
      <c r="F1588">
        <v>4</v>
      </c>
      <c r="G1588" s="1">
        <v>9468.8000000000011</v>
      </c>
      <c r="H1588" s="1">
        <v>757.50400000000013</v>
      </c>
      <c r="I1588" s="1">
        <v>189.37600000000003</v>
      </c>
      <c r="J1588" s="1">
        <v>852.19200000000012</v>
      </c>
      <c r="K1588" s="1">
        <v>3692.8320000000003</v>
      </c>
      <c r="L1588" s="1">
        <v>3030.0160000000005</v>
      </c>
      <c r="M1588" s="1">
        <f>SUM(Sueldos[[#This Row],[Salario Base]:[Bono General]])</f>
        <v>17990.720000000005</v>
      </c>
      <c r="N1588" s="1">
        <f>SUMPRODUCT(Sueldos[[#This Row],[Salario Base]:[Bono General]]*Porcentajes[])</f>
        <v>702.58496000000014</v>
      </c>
      <c r="O1588" s="1">
        <f>Sueldos[[#This Row],[Aumento Mexicano]]*2</f>
        <v>1405.1699200000003</v>
      </c>
      <c r="P1588" s="1">
        <f>IF(Sueldos[[#This Row],[Calificación]]&gt;=4,Sueldos[[#This Row],[Aumento Mexicano]]*2,0)</f>
        <v>1405.1699200000003</v>
      </c>
      <c r="Q1588" s="1">
        <f>Sueldos[[#This Row],[Sueldo total]]*3</f>
        <v>53972.160000000018</v>
      </c>
      <c r="R1588" s="9">
        <f>(43102-Sueldos[[#This Row],[Fecha de Contratación]])/365</f>
        <v>4.2739726027397262</v>
      </c>
      <c r="S1588" s="1">
        <f>Sueldos[[#This Row],[Sueldo total]]/30</f>
        <v>599.69066666666686</v>
      </c>
      <c r="T1588" s="1">
        <f>Sueldos[[#This Row],[Salario diario]]*20*Sueldos[[#This Row],[dias del año]]</f>
        <v>51261.229589041111</v>
      </c>
      <c r="U1588" s="1">
        <f>Sueldos[[#This Row],[3 meses de sueldo]]+Sueldos[[#This Row],[20 dias por año]]</f>
        <v>105233.38958904112</v>
      </c>
    </row>
    <row r="1589" spans="1:21" x14ac:dyDescent="0.3">
      <c r="A1589" t="s">
        <v>2228</v>
      </c>
      <c r="B1589" t="s">
        <v>880</v>
      </c>
      <c r="C1589" t="s">
        <v>121</v>
      </c>
      <c r="D1589" s="10">
        <v>42123</v>
      </c>
      <c r="E1589" t="s">
        <v>18</v>
      </c>
      <c r="F1589">
        <v>4</v>
      </c>
      <c r="G1589" s="1">
        <v>14493.6</v>
      </c>
      <c r="H1589" s="1">
        <v>1014.5520000000001</v>
      </c>
      <c r="I1589" s="1">
        <v>724.68000000000006</v>
      </c>
      <c r="J1589" s="1">
        <v>2029.1040000000003</v>
      </c>
      <c r="K1589" s="1">
        <v>5507.5680000000002</v>
      </c>
      <c r="L1589" s="1">
        <v>3768.3360000000002</v>
      </c>
      <c r="M1589" s="1">
        <f>SUM(Sueldos[[#This Row],[Salario Base]:[Bono General]])</f>
        <v>27537.84</v>
      </c>
      <c r="N1589" s="1">
        <f>SUMPRODUCT(Sueldos[[#This Row],[Salario Base]:[Bono General]]*Porcentajes[])</f>
        <v>1055.13408</v>
      </c>
      <c r="O1589" s="1">
        <f>Sueldos[[#This Row],[Aumento Mexicano]]*2</f>
        <v>2110.2681600000001</v>
      </c>
      <c r="P1589" s="1">
        <f>IF(Sueldos[[#This Row],[Calificación]]&gt;=4,Sueldos[[#This Row],[Aumento Mexicano]]*2,0)</f>
        <v>2110.2681600000001</v>
      </c>
      <c r="Q1589" s="1">
        <f>Sueldos[[#This Row],[Sueldo total]]*3</f>
        <v>82613.52</v>
      </c>
      <c r="R1589" s="9">
        <f>(43102-Sueldos[[#This Row],[Fecha de Contratación]])/365</f>
        <v>2.6821917808219178</v>
      </c>
      <c r="S1589" s="1">
        <f>Sueldos[[#This Row],[Sueldo total]]/30</f>
        <v>917.928</v>
      </c>
      <c r="T1589" s="1">
        <f>Sueldos[[#This Row],[Salario diario]]*20*Sueldos[[#This Row],[dias del año]]</f>
        <v>49241.178739726027</v>
      </c>
      <c r="U1589" s="1">
        <f>Sueldos[[#This Row],[3 meses de sueldo]]+Sueldos[[#This Row],[20 dias por año]]</f>
        <v>131854.69873972604</v>
      </c>
    </row>
    <row r="1590" spans="1:21" x14ac:dyDescent="0.3">
      <c r="A1590" t="s">
        <v>2229</v>
      </c>
      <c r="B1590" t="s">
        <v>940</v>
      </c>
      <c r="C1590" t="s">
        <v>396</v>
      </c>
      <c r="D1590" s="10">
        <v>41496</v>
      </c>
      <c r="E1590" t="s">
        <v>50</v>
      </c>
      <c r="F1590">
        <v>2</v>
      </c>
      <c r="G1590" s="1">
        <v>35930.700000000004</v>
      </c>
      <c r="H1590" s="1">
        <v>2515.1490000000003</v>
      </c>
      <c r="I1590" s="1">
        <v>3952.3770000000004</v>
      </c>
      <c r="J1590" s="1">
        <v>4311.6840000000002</v>
      </c>
      <c r="K1590" s="1">
        <v>11857.131000000001</v>
      </c>
      <c r="L1590" s="1">
        <v>10060.596000000001</v>
      </c>
      <c r="M1590" s="1">
        <f>SUM(Sueldos[[#This Row],[Salario Base]:[Bono General]])</f>
        <v>68627.637000000002</v>
      </c>
      <c r="N1590" s="1">
        <f>SUMPRODUCT(Sueldos[[#This Row],[Salario Base]:[Bono General]]*Porcentajes[])</f>
        <v>2662.4648700000007</v>
      </c>
      <c r="O1590" s="1">
        <f>Sueldos[[#This Row],[Aumento Mexicano]]*2</f>
        <v>5324.9297400000014</v>
      </c>
      <c r="P1590" s="1">
        <f>IF(Sueldos[[#This Row],[Calificación]]&gt;=4,Sueldos[[#This Row],[Aumento Mexicano]]*2,0)</f>
        <v>0</v>
      </c>
      <c r="Q1590" s="1">
        <f>Sueldos[[#This Row],[Sueldo total]]*3</f>
        <v>205882.91100000002</v>
      </c>
      <c r="R1590" s="9">
        <f>(43102-Sueldos[[#This Row],[Fecha de Contratación]])/365</f>
        <v>4.4000000000000004</v>
      </c>
      <c r="S1590" s="1">
        <f>Sueldos[[#This Row],[Sueldo total]]/30</f>
        <v>2287.5879</v>
      </c>
      <c r="T1590" s="1">
        <f>Sueldos[[#This Row],[Salario diario]]*20*Sueldos[[#This Row],[dias del año]]</f>
        <v>201307.73520000002</v>
      </c>
      <c r="U1590" s="1">
        <f>Sueldos[[#This Row],[3 meses de sueldo]]+Sueldos[[#This Row],[20 dias por año]]</f>
        <v>407190.64620000008</v>
      </c>
    </row>
    <row r="1591" spans="1:21" x14ac:dyDescent="0.3">
      <c r="A1591" t="s">
        <v>2230</v>
      </c>
      <c r="B1591" t="s">
        <v>898</v>
      </c>
      <c r="C1591" t="s">
        <v>186</v>
      </c>
      <c r="D1591" s="10">
        <v>41254</v>
      </c>
      <c r="E1591" t="s">
        <v>115</v>
      </c>
      <c r="F1591">
        <v>3</v>
      </c>
      <c r="G1591" s="1">
        <v>54515</v>
      </c>
      <c r="H1591" s="1">
        <v>4906.3499999999995</v>
      </c>
      <c r="I1591" s="1">
        <v>7632.1</v>
      </c>
      <c r="J1591" s="1">
        <v>1090.3</v>
      </c>
      <c r="K1591" s="1">
        <v>19625.399999999998</v>
      </c>
      <c r="L1591" s="1">
        <v>21806</v>
      </c>
      <c r="M1591" s="1">
        <f>SUM(Sueldos[[#This Row],[Salario Base]:[Bono General]])</f>
        <v>109575.15</v>
      </c>
      <c r="N1591" s="1">
        <f>SUMPRODUCT(Sueldos[[#This Row],[Salario Base]:[Bono General]]*Porcentajes[])</f>
        <v>4404.8119999999999</v>
      </c>
      <c r="O1591" s="1">
        <f>Sueldos[[#This Row],[Aumento Mexicano]]*2</f>
        <v>8809.6239999999998</v>
      </c>
      <c r="P1591" s="1">
        <f>IF(Sueldos[[#This Row],[Calificación]]&gt;=4,Sueldos[[#This Row],[Aumento Mexicano]]*2,0)</f>
        <v>0</v>
      </c>
      <c r="Q1591" s="1">
        <f>Sueldos[[#This Row],[Sueldo total]]*3</f>
        <v>328725.44999999995</v>
      </c>
      <c r="R1591" s="9">
        <f>(43102-Sueldos[[#This Row],[Fecha de Contratación]])/365</f>
        <v>5.0630136986301366</v>
      </c>
      <c r="S1591" s="1">
        <f>Sueldos[[#This Row],[Sueldo total]]/30</f>
        <v>3652.5049999999997</v>
      </c>
      <c r="T1591" s="1">
        <f>Sueldos[[#This Row],[Salario diario]]*20*Sueldos[[#This Row],[dias del año]]</f>
        <v>369853.6569863013</v>
      </c>
      <c r="U1591" s="1">
        <f>Sueldos[[#This Row],[3 meses de sueldo]]+Sueldos[[#This Row],[20 dias por año]]</f>
        <v>698579.10698630125</v>
      </c>
    </row>
    <row r="1592" spans="1:21" x14ac:dyDescent="0.3">
      <c r="A1592" t="s">
        <v>2231</v>
      </c>
      <c r="B1592" t="s">
        <v>926</v>
      </c>
      <c r="C1592" t="s">
        <v>290</v>
      </c>
      <c r="D1592" s="10">
        <v>42088</v>
      </c>
      <c r="E1592" t="s">
        <v>27</v>
      </c>
      <c r="F1592">
        <v>4</v>
      </c>
      <c r="G1592" s="1">
        <v>23194.600000000002</v>
      </c>
      <c r="H1592" s="1">
        <v>1855.5680000000002</v>
      </c>
      <c r="I1592" s="1">
        <v>1391.6760000000002</v>
      </c>
      <c r="J1592" s="1">
        <v>1391.6760000000002</v>
      </c>
      <c r="K1592" s="1">
        <v>7422.2720000000008</v>
      </c>
      <c r="L1592" s="1">
        <v>7886.1640000000016</v>
      </c>
      <c r="M1592" s="1">
        <f>SUM(Sueldos[[#This Row],[Salario Base]:[Bono General]])</f>
        <v>43141.956000000006</v>
      </c>
      <c r="N1592" s="1">
        <f>SUMPRODUCT(Sueldos[[#This Row],[Salario Base]:[Bono General]]*Porcentajes[])</f>
        <v>1707.1225600000002</v>
      </c>
      <c r="O1592" s="1">
        <f>Sueldos[[#This Row],[Aumento Mexicano]]*2</f>
        <v>3414.2451200000005</v>
      </c>
      <c r="P1592" s="1">
        <f>IF(Sueldos[[#This Row],[Calificación]]&gt;=4,Sueldos[[#This Row],[Aumento Mexicano]]*2,0)</f>
        <v>3414.2451200000005</v>
      </c>
      <c r="Q1592" s="1">
        <f>Sueldos[[#This Row],[Sueldo total]]*3</f>
        <v>129425.86800000002</v>
      </c>
      <c r="R1592" s="9">
        <f>(43102-Sueldos[[#This Row],[Fecha de Contratación]])/365</f>
        <v>2.7780821917808218</v>
      </c>
      <c r="S1592" s="1">
        <f>Sueldos[[#This Row],[Sueldo total]]/30</f>
        <v>1438.0652000000002</v>
      </c>
      <c r="T1592" s="1">
        <f>Sueldos[[#This Row],[Salario diario]]*20*Sueldos[[#This Row],[dias del año]]</f>
        <v>79901.266454794531</v>
      </c>
      <c r="U1592" s="1">
        <f>Sueldos[[#This Row],[3 meses de sueldo]]+Sueldos[[#This Row],[20 dias por año]]</f>
        <v>209327.13445479455</v>
      </c>
    </row>
    <row r="1593" spans="1:21" x14ac:dyDescent="0.3">
      <c r="A1593" t="s">
        <v>2232</v>
      </c>
      <c r="B1593" t="s">
        <v>880</v>
      </c>
      <c r="C1593" t="s">
        <v>112</v>
      </c>
      <c r="D1593" s="10">
        <v>40681</v>
      </c>
      <c r="E1593" t="s">
        <v>18</v>
      </c>
      <c r="F1593">
        <v>3</v>
      </c>
      <c r="G1593" s="1">
        <v>15432</v>
      </c>
      <c r="H1593" s="1">
        <v>1543.2</v>
      </c>
      <c r="I1593" s="1">
        <v>925.92</v>
      </c>
      <c r="J1593" s="1">
        <v>462.96</v>
      </c>
      <c r="K1593" s="1">
        <v>4629.5999999999995</v>
      </c>
      <c r="L1593" s="1">
        <v>6018.4800000000005</v>
      </c>
      <c r="M1593" s="1">
        <f>SUM(Sueldos[[#This Row],[Salario Base]:[Bono General]])</f>
        <v>29012.159999999996</v>
      </c>
      <c r="N1593" s="1">
        <f>SUMPRODUCT(Sueldos[[#This Row],[Salario Base]:[Bono General]]*Porcentajes[])</f>
        <v>1175.9184</v>
      </c>
      <c r="O1593" s="1">
        <f>Sueldos[[#This Row],[Aumento Mexicano]]*2</f>
        <v>2351.8368</v>
      </c>
      <c r="P1593" s="1">
        <f>IF(Sueldos[[#This Row],[Calificación]]&gt;=4,Sueldos[[#This Row],[Aumento Mexicano]]*2,0)</f>
        <v>0</v>
      </c>
      <c r="Q1593" s="1">
        <f>Sueldos[[#This Row],[Sueldo total]]*3</f>
        <v>87036.479999999981</v>
      </c>
      <c r="R1593" s="9">
        <f>(43102-Sueldos[[#This Row],[Fecha de Contratación]])/365</f>
        <v>6.6328767123287671</v>
      </c>
      <c r="S1593" s="1">
        <f>Sueldos[[#This Row],[Sueldo total]]/30</f>
        <v>967.07199999999989</v>
      </c>
      <c r="T1593" s="1">
        <f>Sueldos[[#This Row],[Salario diario]]*20*Sueldos[[#This Row],[dias del año]]</f>
        <v>128289.3869589041</v>
      </c>
      <c r="U1593" s="1">
        <f>Sueldos[[#This Row],[3 meses de sueldo]]+Sueldos[[#This Row],[20 dias por año]]</f>
        <v>215325.86695890408</v>
      </c>
    </row>
    <row r="1594" spans="1:21" x14ac:dyDescent="0.3">
      <c r="A1594" t="s">
        <v>2233</v>
      </c>
      <c r="B1594" t="s">
        <v>880</v>
      </c>
      <c r="C1594" t="s">
        <v>142</v>
      </c>
      <c r="D1594" s="10">
        <v>42600</v>
      </c>
      <c r="E1594" t="s">
        <v>27</v>
      </c>
      <c r="F1594">
        <v>4</v>
      </c>
      <c r="G1594" s="1">
        <v>24852.300000000003</v>
      </c>
      <c r="H1594" s="1">
        <v>1242.6150000000002</v>
      </c>
      <c r="I1594" s="1">
        <v>1491.1380000000001</v>
      </c>
      <c r="J1594" s="1">
        <v>1242.6150000000002</v>
      </c>
      <c r="K1594" s="1">
        <v>7952.7360000000008</v>
      </c>
      <c r="L1594" s="1">
        <v>8201.2590000000018</v>
      </c>
      <c r="M1594" s="1">
        <f>SUM(Sueldos[[#This Row],[Salario Base]:[Bono General]])</f>
        <v>44982.663000000015</v>
      </c>
      <c r="N1594" s="1">
        <f>SUMPRODUCT(Sueldos[[#This Row],[Salario Base]:[Bono General]]*Porcentajes[])</f>
        <v>1754.5723800000005</v>
      </c>
      <c r="O1594" s="1">
        <f>Sueldos[[#This Row],[Aumento Mexicano]]*2</f>
        <v>3509.144760000001</v>
      </c>
      <c r="P1594" s="1">
        <f>IF(Sueldos[[#This Row],[Calificación]]&gt;=4,Sueldos[[#This Row],[Aumento Mexicano]]*2,0)</f>
        <v>3509.144760000001</v>
      </c>
      <c r="Q1594" s="1">
        <f>Sueldos[[#This Row],[Sueldo total]]*3</f>
        <v>134947.98900000006</v>
      </c>
      <c r="R1594" s="9">
        <f>(43102-Sueldos[[#This Row],[Fecha de Contratación]])/365</f>
        <v>1.3753424657534246</v>
      </c>
      <c r="S1594" s="1">
        <f>Sueldos[[#This Row],[Sueldo total]]/30</f>
        <v>1499.4221000000005</v>
      </c>
      <c r="T1594" s="1">
        <f>Sueldos[[#This Row],[Salario diario]]*20*Sueldos[[#This Row],[dias del año]]</f>
        <v>41244.377764383571</v>
      </c>
      <c r="U1594" s="1">
        <f>Sueldos[[#This Row],[3 meses de sueldo]]+Sueldos[[#This Row],[20 dias por año]]</f>
        <v>176192.36676438362</v>
      </c>
    </row>
    <row r="1595" spans="1:21" x14ac:dyDescent="0.3">
      <c r="A1595" t="s">
        <v>810</v>
      </c>
      <c r="B1595" t="s">
        <v>898</v>
      </c>
      <c r="C1595" t="s">
        <v>157</v>
      </c>
      <c r="D1595" s="10">
        <v>42891</v>
      </c>
      <c r="E1595" t="s">
        <v>18</v>
      </c>
      <c r="F1595">
        <v>4</v>
      </c>
      <c r="G1595" s="1">
        <v>11348.7</v>
      </c>
      <c r="H1595" s="1">
        <v>1134.8700000000001</v>
      </c>
      <c r="I1595" s="1">
        <v>1588.8180000000002</v>
      </c>
      <c r="J1595" s="1">
        <v>1134.8700000000001</v>
      </c>
      <c r="K1595" s="1">
        <v>3972.0450000000001</v>
      </c>
      <c r="L1595" s="1">
        <v>3631.5840000000003</v>
      </c>
      <c r="M1595" s="1">
        <f>SUM(Sueldos[[#This Row],[Salario Base]:[Bono General]])</f>
        <v>22810.887000000002</v>
      </c>
      <c r="N1595" s="1">
        <f>SUMPRODUCT(Sueldos[[#This Row],[Salario Base]:[Bono General]]*Porcentajes[])</f>
        <v>902.22164999999995</v>
      </c>
      <c r="O1595" s="1">
        <f>Sueldos[[#This Row],[Aumento Mexicano]]*2</f>
        <v>1804.4432999999999</v>
      </c>
      <c r="P1595" s="1">
        <f>IF(Sueldos[[#This Row],[Calificación]]&gt;=4,Sueldos[[#This Row],[Aumento Mexicano]]*2,0)</f>
        <v>1804.4432999999999</v>
      </c>
      <c r="Q1595" s="1">
        <f>Sueldos[[#This Row],[Sueldo total]]*3</f>
        <v>68432.661000000007</v>
      </c>
      <c r="R1595" s="9">
        <f>(43102-Sueldos[[#This Row],[Fecha de Contratación]])/365</f>
        <v>0.57808219178082187</v>
      </c>
      <c r="S1595" s="1">
        <f>Sueldos[[#This Row],[Sueldo total]]/30</f>
        <v>760.36290000000008</v>
      </c>
      <c r="T1595" s="1">
        <f>Sueldos[[#This Row],[Salario diario]]*20*Sueldos[[#This Row],[dias del año]]</f>
        <v>8791.0450356164383</v>
      </c>
      <c r="U1595" s="1">
        <f>Sueldos[[#This Row],[3 meses de sueldo]]+Sueldos[[#This Row],[20 dias por año]]</f>
        <v>77223.706035616444</v>
      </c>
    </row>
    <row r="1596" spans="1:21" x14ac:dyDescent="0.3">
      <c r="A1596" t="s">
        <v>2234</v>
      </c>
      <c r="B1596" t="s">
        <v>898</v>
      </c>
      <c r="C1596" t="s">
        <v>193</v>
      </c>
      <c r="D1596" s="10">
        <v>41090</v>
      </c>
      <c r="E1596" t="s">
        <v>115</v>
      </c>
      <c r="F1596">
        <v>3</v>
      </c>
      <c r="G1596" s="1">
        <v>63736</v>
      </c>
      <c r="H1596" s="1">
        <v>5736.24</v>
      </c>
      <c r="I1596" s="1">
        <v>5098.88</v>
      </c>
      <c r="J1596" s="1">
        <v>3824.16</v>
      </c>
      <c r="K1596" s="1">
        <v>19120.8</v>
      </c>
      <c r="L1596" s="1">
        <v>17846.080000000002</v>
      </c>
      <c r="M1596" s="1">
        <f>SUM(Sueldos[[#This Row],[Salario Base]:[Bono General]])</f>
        <v>115362.16000000002</v>
      </c>
      <c r="N1596" s="1">
        <f>SUMPRODUCT(Sueldos[[#This Row],[Salario Base]:[Bono General]]*Porcentajes[])</f>
        <v>4474.2672000000002</v>
      </c>
      <c r="O1596" s="1">
        <f>Sueldos[[#This Row],[Aumento Mexicano]]*2</f>
        <v>8948.5344000000005</v>
      </c>
      <c r="P1596" s="1">
        <f>IF(Sueldos[[#This Row],[Calificación]]&gt;=4,Sueldos[[#This Row],[Aumento Mexicano]]*2,0)</f>
        <v>0</v>
      </c>
      <c r="Q1596" s="1">
        <f>Sueldos[[#This Row],[Sueldo total]]*3</f>
        <v>346086.48000000004</v>
      </c>
      <c r="R1596" s="9">
        <f>(43102-Sueldos[[#This Row],[Fecha de Contratación]])/365</f>
        <v>5.5123287671232877</v>
      </c>
      <c r="S1596" s="1">
        <f>Sueldos[[#This Row],[Sueldo total]]/30</f>
        <v>3845.4053333333341</v>
      </c>
      <c r="T1596" s="1">
        <f>Sueldos[[#This Row],[Salario diario]]*20*Sueldos[[#This Row],[dias del año]]</f>
        <v>423942.76880365307</v>
      </c>
      <c r="U1596" s="1">
        <f>Sueldos[[#This Row],[3 meses de sueldo]]+Sueldos[[#This Row],[20 dias por año]]</f>
        <v>770029.24880365306</v>
      </c>
    </row>
    <row r="1597" spans="1:21" x14ac:dyDescent="0.3">
      <c r="A1597" t="s">
        <v>2235</v>
      </c>
      <c r="B1597" t="s">
        <v>880</v>
      </c>
      <c r="C1597" t="s">
        <v>396</v>
      </c>
      <c r="D1597" s="10">
        <v>41673</v>
      </c>
      <c r="E1597" t="s">
        <v>50</v>
      </c>
      <c r="F1597">
        <v>3</v>
      </c>
      <c r="G1597" s="1">
        <v>30886</v>
      </c>
      <c r="H1597" s="1">
        <v>1544.3000000000002</v>
      </c>
      <c r="I1597" s="1">
        <v>1235.44</v>
      </c>
      <c r="J1597" s="1">
        <v>1544.3000000000002</v>
      </c>
      <c r="K1597" s="1">
        <v>9265.7999999999993</v>
      </c>
      <c r="L1597" s="1">
        <v>10810.099999999999</v>
      </c>
      <c r="M1597" s="1">
        <f>SUM(Sueldos[[#This Row],[Salario Base]:[Bono General]])</f>
        <v>55285.939999999995</v>
      </c>
      <c r="N1597" s="1">
        <f>SUMPRODUCT(Sueldos[[#This Row],[Salario Base]:[Bono General]]*Porcentajes[])</f>
        <v>2180.5515999999998</v>
      </c>
      <c r="O1597" s="1">
        <f>Sueldos[[#This Row],[Aumento Mexicano]]*2</f>
        <v>4361.1031999999996</v>
      </c>
      <c r="P1597" s="1">
        <f>IF(Sueldos[[#This Row],[Calificación]]&gt;=4,Sueldos[[#This Row],[Aumento Mexicano]]*2,0)</f>
        <v>0</v>
      </c>
      <c r="Q1597" s="1">
        <f>Sueldos[[#This Row],[Sueldo total]]*3</f>
        <v>165857.81999999998</v>
      </c>
      <c r="R1597" s="9">
        <f>(43102-Sueldos[[#This Row],[Fecha de Contratación]])/365</f>
        <v>3.9150684931506849</v>
      </c>
      <c r="S1597" s="1">
        <f>Sueldos[[#This Row],[Sueldo total]]/30</f>
        <v>1842.8646666666666</v>
      </c>
      <c r="T1597" s="1">
        <f>Sueldos[[#This Row],[Salario diario]]*20*Sueldos[[#This Row],[dias del año]]</f>
        <v>144298.82787214612</v>
      </c>
      <c r="U1597" s="1">
        <f>Sueldos[[#This Row],[3 meses de sueldo]]+Sueldos[[#This Row],[20 dias por año]]</f>
        <v>310156.6478721461</v>
      </c>
    </row>
    <row r="1598" spans="1:21" x14ac:dyDescent="0.3">
      <c r="A1598" t="s">
        <v>2236</v>
      </c>
      <c r="B1598" t="s">
        <v>909</v>
      </c>
      <c r="C1598" t="s">
        <v>26</v>
      </c>
      <c r="D1598" s="10">
        <v>41190</v>
      </c>
      <c r="E1598" t="s">
        <v>27</v>
      </c>
      <c r="F1598">
        <v>2</v>
      </c>
      <c r="G1598" s="1">
        <v>16974</v>
      </c>
      <c r="H1598" s="1">
        <v>1018.4399999999999</v>
      </c>
      <c r="I1598" s="1">
        <v>2206.62</v>
      </c>
      <c r="J1598" s="1">
        <v>169.74</v>
      </c>
      <c r="K1598" s="1">
        <v>5940.9</v>
      </c>
      <c r="L1598" s="1">
        <v>6619.8600000000006</v>
      </c>
      <c r="M1598" s="1">
        <f>SUM(Sueldos[[#This Row],[Salario Base]:[Bono General]])</f>
        <v>32929.56</v>
      </c>
      <c r="N1598" s="1">
        <f>SUMPRODUCT(Sueldos[[#This Row],[Salario Base]:[Bono General]]*Porcentajes[])</f>
        <v>1308.6954000000001</v>
      </c>
      <c r="O1598" s="1">
        <f>Sueldos[[#This Row],[Aumento Mexicano]]*2</f>
        <v>2617.3908000000001</v>
      </c>
      <c r="P1598" s="1">
        <f>IF(Sueldos[[#This Row],[Calificación]]&gt;=4,Sueldos[[#This Row],[Aumento Mexicano]]*2,0)</f>
        <v>0</v>
      </c>
      <c r="Q1598" s="1">
        <f>Sueldos[[#This Row],[Sueldo total]]*3</f>
        <v>98788.68</v>
      </c>
      <c r="R1598" s="9">
        <f>(43102-Sueldos[[#This Row],[Fecha de Contratación]])/365</f>
        <v>5.2383561643835614</v>
      </c>
      <c r="S1598" s="1">
        <f>Sueldos[[#This Row],[Sueldo total]]/30</f>
        <v>1097.6519999999998</v>
      </c>
      <c r="T1598" s="1">
        <f>Sueldos[[#This Row],[Salario diario]]*20*Sueldos[[#This Row],[dias del año]]</f>
        <v>114997.84241095888</v>
      </c>
      <c r="U1598" s="1">
        <f>Sueldos[[#This Row],[3 meses de sueldo]]+Sueldos[[#This Row],[20 dias por año]]</f>
        <v>213786.52241095889</v>
      </c>
    </row>
    <row r="1599" spans="1:21" x14ac:dyDescent="0.3">
      <c r="A1599" t="s">
        <v>2237</v>
      </c>
      <c r="B1599" t="s">
        <v>880</v>
      </c>
      <c r="C1599" t="s">
        <v>40</v>
      </c>
      <c r="D1599" s="10">
        <v>41635</v>
      </c>
      <c r="E1599" t="s">
        <v>18</v>
      </c>
      <c r="F1599">
        <v>3</v>
      </c>
      <c r="G1599" s="1">
        <v>8431</v>
      </c>
      <c r="H1599" s="1">
        <v>421.55</v>
      </c>
      <c r="I1599" s="1">
        <v>84.31</v>
      </c>
      <c r="J1599" s="1">
        <v>337.24</v>
      </c>
      <c r="K1599" s="1">
        <v>3288.09</v>
      </c>
      <c r="L1599" s="1">
        <v>2276.3700000000003</v>
      </c>
      <c r="M1599" s="1">
        <f>SUM(Sueldos[[#This Row],[Salario Base]:[Bono General]])</f>
        <v>14838.56</v>
      </c>
      <c r="N1599" s="1">
        <f>SUMPRODUCT(Sueldos[[#This Row],[Salario Base]:[Bono General]]*Porcentajes[])</f>
        <v>556.44600000000003</v>
      </c>
      <c r="O1599" s="1">
        <f>Sueldos[[#This Row],[Aumento Mexicano]]*2</f>
        <v>1112.8920000000001</v>
      </c>
      <c r="P1599" s="1">
        <f>IF(Sueldos[[#This Row],[Calificación]]&gt;=4,Sueldos[[#This Row],[Aumento Mexicano]]*2,0)</f>
        <v>0</v>
      </c>
      <c r="Q1599" s="1">
        <f>Sueldos[[#This Row],[Sueldo total]]*3</f>
        <v>44515.68</v>
      </c>
      <c r="R1599" s="9">
        <f>(43102-Sueldos[[#This Row],[Fecha de Contratación]])/365</f>
        <v>4.0191780821917806</v>
      </c>
      <c r="S1599" s="1">
        <f>Sueldos[[#This Row],[Sueldo total]]/30</f>
        <v>494.61866666666663</v>
      </c>
      <c r="T1599" s="1">
        <f>Sueldos[[#This Row],[Salario diario]]*20*Sueldos[[#This Row],[dias del año]]</f>
        <v>39759.210082191777</v>
      </c>
      <c r="U1599" s="1">
        <f>Sueldos[[#This Row],[3 meses de sueldo]]+Sueldos[[#This Row],[20 dias por año]]</f>
        <v>84274.890082191778</v>
      </c>
    </row>
    <row r="1600" spans="1:21" x14ac:dyDescent="0.3">
      <c r="A1600" t="s">
        <v>2238</v>
      </c>
      <c r="B1600" t="s">
        <v>883</v>
      </c>
      <c r="C1600" t="s">
        <v>221</v>
      </c>
      <c r="D1600" s="10">
        <v>41307</v>
      </c>
      <c r="E1600" t="s">
        <v>18</v>
      </c>
      <c r="F1600">
        <v>2</v>
      </c>
      <c r="G1600" s="1">
        <v>11100.6</v>
      </c>
      <c r="H1600" s="1">
        <v>666.03599999999994</v>
      </c>
      <c r="I1600" s="1">
        <v>1443.0780000000002</v>
      </c>
      <c r="J1600" s="1">
        <v>999.05399999999997</v>
      </c>
      <c r="K1600" s="1">
        <v>3219.174</v>
      </c>
      <c r="L1600" s="1">
        <v>2886.1560000000004</v>
      </c>
      <c r="M1600" s="1">
        <f>SUM(Sueldos[[#This Row],[Salario Base]:[Bono General]])</f>
        <v>20314.097999999998</v>
      </c>
      <c r="N1600" s="1">
        <f>SUMPRODUCT(Sueldos[[#This Row],[Salario Base]:[Bono General]]*Porcentajes[])</f>
        <v>779.26211999999998</v>
      </c>
      <c r="O1600" s="1">
        <f>Sueldos[[#This Row],[Aumento Mexicano]]*2</f>
        <v>1558.52424</v>
      </c>
      <c r="P1600" s="1">
        <f>IF(Sueldos[[#This Row],[Calificación]]&gt;=4,Sueldos[[#This Row],[Aumento Mexicano]]*2,0)</f>
        <v>0</v>
      </c>
      <c r="Q1600" s="1">
        <f>Sueldos[[#This Row],[Sueldo total]]*3</f>
        <v>60942.293999999994</v>
      </c>
      <c r="R1600" s="9">
        <f>(43102-Sueldos[[#This Row],[Fecha de Contratación]])/365</f>
        <v>4.9178082191780819</v>
      </c>
      <c r="S1600" s="1">
        <f>Sueldos[[#This Row],[Sueldo total]]/30</f>
        <v>677.13659999999993</v>
      </c>
      <c r="T1600" s="1">
        <f>Sueldos[[#This Row],[Salario diario]]*20*Sueldos[[#This Row],[dias del año]]</f>
        <v>66600.55873972601</v>
      </c>
      <c r="U1600" s="1">
        <f>Sueldos[[#This Row],[3 meses de sueldo]]+Sueldos[[#This Row],[20 dias por año]]</f>
        <v>127542.852739726</v>
      </c>
    </row>
    <row r="1601" spans="1:21" x14ac:dyDescent="0.3">
      <c r="A1601" t="s">
        <v>2239</v>
      </c>
      <c r="B1601" t="s">
        <v>880</v>
      </c>
      <c r="C1601" t="s">
        <v>42</v>
      </c>
      <c r="D1601" s="10">
        <v>41143</v>
      </c>
      <c r="E1601" t="s">
        <v>27</v>
      </c>
      <c r="F1601">
        <v>3</v>
      </c>
      <c r="G1601" s="1">
        <v>17351</v>
      </c>
      <c r="H1601" s="1">
        <v>1041.06</v>
      </c>
      <c r="I1601" s="1">
        <v>173.51</v>
      </c>
      <c r="J1601" s="1">
        <v>347.02</v>
      </c>
      <c r="K1601" s="1">
        <v>4511.26</v>
      </c>
      <c r="L1601" s="1">
        <v>4337.75</v>
      </c>
      <c r="M1601" s="1">
        <f>SUM(Sueldos[[#This Row],[Salario Base]:[Bono General]])</f>
        <v>27761.599999999999</v>
      </c>
      <c r="N1601" s="1">
        <f>SUMPRODUCT(Sueldos[[#This Row],[Salario Base]:[Bono General]]*Porcentajes[])</f>
        <v>1046.2653</v>
      </c>
      <c r="O1601" s="1">
        <f>Sueldos[[#This Row],[Aumento Mexicano]]*2</f>
        <v>2092.5306</v>
      </c>
      <c r="P1601" s="1">
        <f>IF(Sueldos[[#This Row],[Calificación]]&gt;=4,Sueldos[[#This Row],[Aumento Mexicano]]*2,0)</f>
        <v>0</v>
      </c>
      <c r="Q1601" s="1">
        <f>Sueldos[[#This Row],[Sueldo total]]*3</f>
        <v>83284.799999999988</v>
      </c>
      <c r="R1601" s="9">
        <f>(43102-Sueldos[[#This Row],[Fecha de Contratación]])/365</f>
        <v>5.3671232876712329</v>
      </c>
      <c r="S1601" s="1">
        <f>Sueldos[[#This Row],[Sueldo total]]/30</f>
        <v>925.38666666666666</v>
      </c>
      <c r="T1601" s="1">
        <f>Sueldos[[#This Row],[Salario diario]]*20*Sueldos[[#This Row],[dias del año]]</f>
        <v>99333.28657534247</v>
      </c>
      <c r="U1601" s="1">
        <f>Sueldos[[#This Row],[3 meses de sueldo]]+Sueldos[[#This Row],[20 dias por año]]</f>
        <v>182618.08657534246</v>
      </c>
    </row>
    <row r="1602" spans="1:21" x14ac:dyDescent="0.3">
      <c r="A1602" t="s">
        <v>2240</v>
      </c>
      <c r="B1602" t="s">
        <v>880</v>
      </c>
      <c r="C1602" t="s">
        <v>86</v>
      </c>
      <c r="D1602" s="10">
        <v>41471</v>
      </c>
      <c r="E1602" t="s">
        <v>18</v>
      </c>
      <c r="F1602">
        <v>1</v>
      </c>
      <c r="G1602" s="1">
        <v>9273.75</v>
      </c>
      <c r="H1602" s="1">
        <v>649.16250000000002</v>
      </c>
      <c r="I1602" s="1">
        <v>1205.5875000000001</v>
      </c>
      <c r="J1602" s="1">
        <v>834.63749999999993</v>
      </c>
      <c r="K1602" s="1">
        <v>3524.0250000000001</v>
      </c>
      <c r="L1602" s="1">
        <v>3431.2874999999999</v>
      </c>
      <c r="M1602" s="1">
        <f>SUM(Sueldos[[#This Row],[Salario Base]:[Bono General]])</f>
        <v>18918.45</v>
      </c>
      <c r="N1602" s="1">
        <f>SUMPRODUCT(Sueldos[[#This Row],[Salario Base]:[Bono General]]*Porcentajes[])</f>
        <v>753.02849999999989</v>
      </c>
      <c r="O1602" s="1">
        <f>Sueldos[[#This Row],[Aumento Mexicano]]*2</f>
        <v>1506.0569999999998</v>
      </c>
      <c r="P1602" s="1">
        <f>IF(Sueldos[[#This Row],[Calificación]]&gt;=4,Sueldos[[#This Row],[Aumento Mexicano]]*2,0)</f>
        <v>0</v>
      </c>
      <c r="Q1602" s="1">
        <f>Sueldos[[#This Row],[Sueldo total]]*3</f>
        <v>56755.350000000006</v>
      </c>
      <c r="R1602" s="9">
        <f>(43102-Sueldos[[#This Row],[Fecha de Contratación]])/365</f>
        <v>4.4684931506849317</v>
      </c>
      <c r="S1602" s="1">
        <f>Sueldos[[#This Row],[Sueldo total]]/30</f>
        <v>630.61500000000001</v>
      </c>
      <c r="T1602" s="1">
        <f>Sueldos[[#This Row],[Salario diario]]*20*Sueldos[[#This Row],[dias del año]]</f>
        <v>56357.976164383559</v>
      </c>
      <c r="U1602" s="1">
        <f>Sueldos[[#This Row],[3 meses de sueldo]]+Sueldos[[#This Row],[20 dias por año]]</f>
        <v>113113.32616438356</v>
      </c>
    </row>
    <row r="1603" spans="1:21" x14ac:dyDescent="0.3">
      <c r="A1603" t="s">
        <v>723</v>
      </c>
      <c r="B1603" t="s">
        <v>880</v>
      </c>
      <c r="C1603" t="s">
        <v>125</v>
      </c>
      <c r="D1603" s="10">
        <v>42570</v>
      </c>
      <c r="E1603" t="s">
        <v>18</v>
      </c>
      <c r="F1603">
        <v>5</v>
      </c>
      <c r="G1603" s="1">
        <v>19055</v>
      </c>
      <c r="H1603" s="1">
        <v>1714.95</v>
      </c>
      <c r="I1603" s="1">
        <v>2858.25</v>
      </c>
      <c r="J1603" s="1">
        <v>1524.4</v>
      </c>
      <c r="K1603" s="1">
        <v>6669.25</v>
      </c>
      <c r="L1603" s="1">
        <v>5525.95</v>
      </c>
      <c r="M1603" s="1">
        <f>SUM(Sueldos[[#This Row],[Salario Base]:[Bono General]])</f>
        <v>37347.800000000003</v>
      </c>
      <c r="N1603" s="1">
        <f>SUMPRODUCT(Sueldos[[#This Row],[Salario Base]:[Bono General]]*Porcentajes[])</f>
        <v>1451.991</v>
      </c>
      <c r="O1603" s="1">
        <f>Sueldos[[#This Row],[Aumento Mexicano]]*2</f>
        <v>2903.982</v>
      </c>
      <c r="P1603" s="1">
        <f>IF(Sueldos[[#This Row],[Calificación]]&gt;=4,Sueldos[[#This Row],[Aumento Mexicano]]*2,0)</f>
        <v>2903.982</v>
      </c>
      <c r="Q1603" s="1">
        <f>Sueldos[[#This Row],[Sueldo total]]*3</f>
        <v>112043.40000000001</v>
      </c>
      <c r="R1603" s="9">
        <f>(43102-Sueldos[[#This Row],[Fecha de Contratación]])/365</f>
        <v>1.4575342465753425</v>
      </c>
      <c r="S1603" s="1">
        <f>Sueldos[[#This Row],[Sueldo total]]/30</f>
        <v>1244.9266666666667</v>
      </c>
      <c r="T1603" s="1">
        <f>Sueldos[[#This Row],[Salario diario]]*20*Sueldos[[#This Row],[dias del año]]</f>
        <v>36290.465022831049</v>
      </c>
      <c r="U1603" s="1">
        <f>Sueldos[[#This Row],[3 meses de sueldo]]+Sueldos[[#This Row],[20 dias por año]]</f>
        <v>148333.86502283107</v>
      </c>
    </row>
    <row r="1604" spans="1:21" x14ac:dyDescent="0.3">
      <c r="A1604" t="s">
        <v>2241</v>
      </c>
      <c r="B1604" t="s">
        <v>883</v>
      </c>
      <c r="C1604" t="s">
        <v>20</v>
      </c>
      <c r="D1604" s="10">
        <v>41774</v>
      </c>
      <c r="E1604" t="s">
        <v>27</v>
      </c>
      <c r="F1604">
        <v>2</v>
      </c>
      <c r="G1604" s="1">
        <v>17986.5</v>
      </c>
      <c r="H1604" s="1">
        <v>899.32500000000005</v>
      </c>
      <c r="I1604" s="1">
        <v>539.59500000000003</v>
      </c>
      <c r="J1604" s="1">
        <v>1618.7849999999999</v>
      </c>
      <c r="K1604" s="1">
        <v>4496.625</v>
      </c>
      <c r="L1604" s="1">
        <v>7014.7350000000006</v>
      </c>
      <c r="M1604" s="1">
        <f>SUM(Sueldos[[#This Row],[Salario Base]:[Bono General]])</f>
        <v>32555.565000000002</v>
      </c>
      <c r="N1604" s="1">
        <f>SUMPRODUCT(Sueldos[[#This Row],[Salario Base]:[Bono General]]*Porcentajes[])</f>
        <v>1322.0077500000002</v>
      </c>
      <c r="O1604" s="1">
        <f>Sueldos[[#This Row],[Aumento Mexicano]]*2</f>
        <v>2644.0155000000004</v>
      </c>
      <c r="P1604" s="1">
        <f>IF(Sueldos[[#This Row],[Calificación]]&gt;=4,Sueldos[[#This Row],[Aumento Mexicano]]*2,0)</f>
        <v>0</v>
      </c>
      <c r="Q1604" s="1">
        <f>Sueldos[[#This Row],[Sueldo total]]*3</f>
        <v>97666.695000000007</v>
      </c>
      <c r="R1604" s="9">
        <f>(43102-Sueldos[[#This Row],[Fecha de Contratación]])/365</f>
        <v>3.6383561643835618</v>
      </c>
      <c r="S1604" s="1">
        <f>Sueldos[[#This Row],[Sueldo total]]/30</f>
        <v>1085.1855</v>
      </c>
      <c r="T1604" s="1">
        <f>Sueldos[[#This Row],[Salario diario]]*20*Sueldos[[#This Row],[dias del año]]</f>
        <v>78965.827068493149</v>
      </c>
      <c r="U1604" s="1">
        <f>Sueldos[[#This Row],[3 meses de sueldo]]+Sueldos[[#This Row],[20 dias por año]]</f>
        <v>176632.52206849316</v>
      </c>
    </row>
    <row r="1605" spans="1:21" x14ac:dyDescent="0.3">
      <c r="A1605" t="s">
        <v>931</v>
      </c>
      <c r="B1605" t="s">
        <v>883</v>
      </c>
      <c r="C1605" t="s">
        <v>330</v>
      </c>
      <c r="D1605" s="10">
        <v>40803</v>
      </c>
      <c r="E1605" t="s">
        <v>18</v>
      </c>
      <c r="F1605">
        <v>2</v>
      </c>
      <c r="G1605" s="1">
        <v>7620.3</v>
      </c>
      <c r="H1605" s="1">
        <v>457.21800000000002</v>
      </c>
      <c r="I1605" s="1">
        <v>838.23300000000006</v>
      </c>
      <c r="J1605" s="1">
        <v>304.81200000000001</v>
      </c>
      <c r="K1605" s="1">
        <v>2971.9170000000004</v>
      </c>
      <c r="L1605" s="1">
        <v>2590.902</v>
      </c>
      <c r="M1605" s="1">
        <f>SUM(Sueldos[[#This Row],[Salario Base]:[Bono General]])</f>
        <v>14783.382</v>
      </c>
      <c r="N1605" s="1">
        <f>SUMPRODUCT(Sueldos[[#This Row],[Salario Base]:[Bono General]]*Porcentajes[])</f>
        <v>575.33265000000006</v>
      </c>
      <c r="O1605" s="1">
        <f>Sueldos[[#This Row],[Aumento Mexicano]]*2</f>
        <v>1150.6653000000001</v>
      </c>
      <c r="P1605" s="1">
        <f>IF(Sueldos[[#This Row],[Calificación]]&gt;=4,Sueldos[[#This Row],[Aumento Mexicano]]*2,0)</f>
        <v>0</v>
      </c>
      <c r="Q1605" s="1">
        <f>Sueldos[[#This Row],[Sueldo total]]*3</f>
        <v>44350.146000000001</v>
      </c>
      <c r="R1605" s="9">
        <f>(43102-Sueldos[[#This Row],[Fecha de Contratación]])/365</f>
        <v>6.2986301369863016</v>
      </c>
      <c r="S1605" s="1">
        <f>Sueldos[[#This Row],[Sueldo total]]/30</f>
        <v>492.77940000000001</v>
      </c>
      <c r="T1605" s="1">
        <f>Sueldos[[#This Row],[Salario diario]]*20*Sueldos[[#This Row],[dias del año]]</f>
        <v>62076.70359452055</v>
      </c>
      <c r="U1605" s="1">
        <f>Sueldos[[#This Row],[3 meses de sueldo]]+Sueldos[[#This Row],[20 dias por año]]</f>
        <v>106426.84959452055</v>
      </c>
    </row>
    <row r="1606" spans="1:21" x14ac:dyDescent="0.3">
      <c r="A1606" t="s">
        <v>2242</v>
      </c>
      <c r="B1606" t="s">
        <v>883</v>
      </c>
      <c r="C1606" t="s">
        <v>79</v>
      </c>
      <c r="D1606" s="10">
        <v>41091</v>
      </c>
      <c r="E1606" t="s">
        <v>18</v>
      </c>
      <c r="F1606">
        <v>1</v>
      </c>
      <c r="G1606" s="1">
        <v>9936</v>
      </c>
      <c r="H1606" s="1">
        <v>596.16</v>
      </c>
      <c r="I1606" s="1">
        <v>397.44</v>
      </c>
      <c r="J1606" s="1">
        <v>794.88</v>
      </c>
      <c r="K1606" s="1">
        <v>3974.4</v>
      </c>
      <c r="L1606" s="1">
        <v>3179.52</v>
      </c>
      <c r="M1606" s="1">
        <f>SUM(Sueldos[[#This Row],[Salario Base]:[Bono General]])</f>
        <v>18878.399999999998</v>
      </c>
      <c r="N1606" s="1">
        <f>SUMPRODUCT(Sueldos[[#This Row],[Salario Base]:[Bono General]]*Porcentajes[])</f>
        <v>731.28960000000006</v>
      </c>
      <c r="O1606" s="1">
        <f>Sueldos[[#This Row],[Aumento Mexicano]]*2</f>
        <v>1462.5792000000001</v>
      </c>
      <c r="P1606" s="1">
        <f>IF(Sueldos[[#This Row],[Calificación]]&gt;=4,Sueldos[[#This Row],[Aumento Mexicano]]*2,0)</f>
        <v>0</v>
      </c>
      <c r="Q1606" s="1">
        <f>Sueldos[[#This Row],[Sueldo total]]*3</f>
        <v>56635.199999999997</v>
      </c>
      <c r="R1606" s="9">
        <f>(43102-Sueldos[[#This Row],[Fecha de Contratación]])/365</f>
        <v>5.5095890410958903</v>
      </c>
      <c r="S1606" s="1">
        <f>Sueldos[[#This Row],[Sueldo total]]/30</f>
        <v>629.28</v>
      </c>
      <c r="T1606" s="1">
        <f>Sueldos[[#This Row],[Salario diario]]*20*Sueldos[[#This Row],[dias del año]]</f>
        <v>69341.483835616425</v>
      </c>
      <c r="U1606" s="1">
        <f>Sueldos[[#This Row],[3 meses de sueldo]]+Sueldos[[#This Row],[20 dias por año]]</f>
        <v>125976.68383561642</v>
      </c>
    </row>
    <row r="1607" spans="1:21" x14ac:dyDescent="0.3">
      <c r="A1607" t="s">
        <v>2243</v>
      </c>
      <c r="B1607" t="s">
        <v>883</v>
      </c>
      <c r="C1607" t="s">
        <v>29</v>
      </c>
      <c r="D1607" s="10">
        <v>41381</v>
      </c>
      <c r="E1607" t="s">
        <v>18</v>
      </c>
      <c r="F1607">
        <v>2</v>
      </c>
      <c r="G1607" s="1">
        <v>7930.8</v>
      </c>
      <c r="H1607" s="1">
        <v>634.46400000000006</v>
      </c>
      <c r="I1607" s="1">
        <v>793.08</v>
      </c>
      <c r="J1607" s="1">
        <v>951.69600000000003</v>
      </c>
      <c r="K1607" s="1">
        <v>2934.3960000000002</v>
      </c>
      <c r="L1607" s="1">
        <v>2855.0879999999997</v>
      </c>
      <c r="M1607" s="1">
        <f>SUM(Sueldos[[#This Row],[Salario Base]:[Bono General]])</f>
        <v>16099.524000000001</v>
      </c>
      <c r="N1607" s="1">
        <f>SUMPRODUCT(Sueldos[[#This Row],[Salario Base]:[Bono General]]*Porcentajes[])</f>
        <v>643.18787999999995</v>
      </c>
      <c r="O1607" s="1">
        <f>Sueldos[[#This Row],[Aumento Mexicano]]*2</f>
        <v>1286.3757599999999</v>
      </c>
      <c r="P1607" s="1">
        <f>IF(Sueldos[[#This Row],[Calificación]]&gt;=4,Sueldos[[#This Row],[Aumento Mexicano]]*2,0)</f>
        <v>0</v>
      </c>
      <c r="Q1607" s="1">
        <f>Sueldos[[#This Row],[Sueldo total]]*3</f>
        <v>48298.572</v>
      </c>
      <c r="R1607" s="9">
        <f>(43102-Sueldos[[#This Row],[Fecha de Contratación]])/365</f>
        <v>4.7150684931506852</v>
      </c>
      <c r="S1607" s="1">
        <f>Sueldos[[#This Row],[Sueldo total]]/30</f>
        <v>536.6508</v>
      </c>
      <c r="T1607" s="1">
        <f>Sueldos[[#This Row],[Salario diario]]*20*Sueldos[[#This Row],[dias del año]]</f>
        <v>50606.905578082195</v>
      </c>
      <c r="U1607" s="1">
        <f>Sueldos[[#This Row],[3 meses de sueldo]]+Sueldos[[#This Row],[20 dias por año]]</f>
        <v>98905.477578082195</v>
      </c>
    </row>
    <row r="1608" spans="1:21" x14ac:dyDescent="0.3">
      <c r="A1608" t="s">
        <v>2244</v>
      </c>
      <c r="B1608" t="s">
        <v>898</v>
      </c>
      <c r="C1608" t="s">
        <v>173</v>
      </c>
      <c r="D1608" s="10">
        <v>41077</v>
      </c>
      <c r="E1608" t="s">
        <v>27</v>
      </c>
      <c r="F1608">
        <v>3</v>
      </c>
      <c r="G1608" s="1">
        <v>16036</v>
      </c>
      <c r="H1608" s="1">
        <v>1603.6000000000001</v>
      </c>
      <c r="I1608" s="1">
        <v>1603.6000000000001</v>
      </c>
      <c r="J1608" s="1">
        <v>1603.6000000000001</v>
      </c>
      <c r="K1608" s="1">
        <v>4490.0800000000008</v>
      </c>
      <c r="L1608" s="1">
        <v>5933.32</v>
      </c>
      <c r="M1608" s="1">
        <f>SUM(Sueldos[[#This Row],[Salario Base]:[Bono General]])</f>
        <v>31270.199999999997</v>
      </c>
      <c r="N1608" s="1">
        <f>SUMPRODUCT(Sueldos[[#This Row],[Salario Base]:[Bono General]]*Porcentajes[])</f>
        <v>1271.6548000000003</v>
      </c>
      <c r="O1608" s="1">
        <f>Sueldos[[#This Row],[Aumento Mexicano]]*2</f>
        <v>2543.3096000000005</v>
      </c>
      <c r="P1608" s="1">
        <f>IF(Sueldos[[#This Row],[Calificación]]&gt;=4,Sueldos[[#This Row],[Aumento Mexicano]]*2,0)</f>
        <v>0</v>
      </c>
      <c r="Q1608" s="1">
        <f>Sueldos[[#This Row],[Sueldo total]]*3</f>
        <v>93810.599999999991</v>
      </c>
      <c r="R1608" s="9">
        <f>(43102-Sueldos[[#This Row],[Fecha de Contratación]])/365</f>
        <v>5.5479452054794525</v>
      </c>
      <c r="S1608" s="1">
        <f>Sueldos[[#This Row],[Sueldo total]]/30</f>
        <v>1042.3399999999999</v>
      </c>
      <c r="T1608" s="1">
        <f>Sueldos[[#This Row],[Salario diario]]*20*Sueldos[[#This Row],[dias del año]]</f>
        <v>115656.90410958904</v>
      </c>
      <c r="U1608" s="1">
        <f>Sueldos[[#This Row],[3 meses de sueldo]]+Sueldos[[#This Row],[20 dias por año]]</f>
        <v>209467.50410958903</v>
      </c>
    </row>
    <row r="1609" spans="1:21" x14ac:dyDescent="0.3">
      <c r="A1609" t="s">
        <v>2245</v>
      </c>
      <c r="B1609" t="s">
        <v>898</v>
      </c>
      <c r="C1609" t="s">
        <v>151</v>
      </c>
      <c r="D1609" s="10">
        <v>40698</v>
      </c>
      <c r="E1609" t="s">
        <v>18</v>
      </c>
      <c r="F1609">
        <v>4</v>
      </c>
      <c r="G1609" s="1">
        <v>16959.800000000003</v>
      </c>
      <c r="H1609" s="1">
        <v>1187.1860000000004</v>
      </c>
      <c r="I1609" s="1">
        <v>1356.7840000000003</v>
      </c>
      <c r="J1609" s="1">
        <v>1865.5780000000004</v>
      </c>
      <c r="K1609" s="1">
        <v>5935.93</v>
      </c>
      <c r="L1609" s="1">
        <v>6783.9200000000019</v>
      </c>
      <c r="M1609" s="1">
        <f>SUM(Sueldos[[#This Row],[Salario Base]:[Bono General]])</f>
        <v>34089.198000000004</v>
      </c>
      <c r="N1609" s="1">
        <f>SUMPRODUCT(Sueldos[[#This Row],[Salario Base]:[Bono General]]*Porcentajes[])</f>
        <v>1380.5277200000003</v>
      </c>
      <c r="O1609" s="1">
        <f>Sueldos[[#This Row],[Aumento Mexicano]]*2</f>
        <v>2761.0554400000005</v>
      </c>
      <c r="P1609" s="1">
        <f>IF(Sueldos[[#This Row],[Calificación]]&gt;=4,Sueldos[[#This Row],[Aumento Mexicano]]*2,0)</f>
        <v>2761.0554400000005</v>
      </c>
      <c r="Q1609" s="1">
        <f>Sueldos[[#This Row],[Sueldo total]]*3</f>
        <v>102267.59400000001</v>
      </c>
      <c r="R1609" s="9">
        <f>(43102-Sueldos[[#This Row],[Fecha de Contratación]])/365</f>
        <v>6.5863013698630137</v>
      </c>
      <c r="S1609" s="1">
        <f>Sueldos[[#This Row],[Sueldo total]]/30</f>
        <v>1136.3066000000001</v>
      </c>
      <c r="T1609" s="1">
        <f>Sueldos[[#This Row],[Salario diario]]*20*Sueldos[[#This Row],[dias del año]]</f>
        <v>149681.15432328769</v>
      </c>
      <c r="U1609" s="1">
        <f>Sueldos[[#This Row],[3 meses de sueldo]]+Sueldos[[#This Row],[20 dias por año]]</f>
        <v>251948.7483232877</v>
      </c>
    </row>
    <row r="1610" spans="1:21" x14ac:dyDescent="0.3">
      <c r="A1610" t="s">
        <v>2039</v>
      </c>
      <c r="B1610" t="s">
        <v>898</v>
      </c>
      <c r="C1610" t="s">
        <v>137</v>
      </c>
      <c r="D1610" s="10">
        <v>41539</v>
      </c>
      <c r="E1610" t="s">
        <v>18</v>
      </c>
      <c r="F1610">
        <v>2</v>
      </c>
      <c r="G1610" s="1">
        <v>10741.5</v>
      </c>
      <c r="H1610" s="1">
        <v>859.32</v>
      </c>
      <c r="I1610" s="1">
        <v>1611.2249999999999</v>
      </c>
      <c r="J1610" s="1">
        <v>644.49</v>
      </c>
      <c r="K1610" s="1">
        <v>3652.11</v>
      </c>
      <c r="L1610" s="1">
        <v>4189.1850000000004</v>
      </c>
      <c r="M1610" s="1">
        <f>SUM(Sueldos[[#This Row],[Salario Base]:[Bono General]])</f>
        <v>21697.83</v>
      </c>
      <c r="N1610" s="1">
        <f>SUMPRODUCT(Sueldos[[#This Row],[Salario Base]:[Bono General]]*Porcentajes[])</f>
        <v>873.28395000000012</v>
      </c>
      <c r="O1610" s="1">
        <f>Sueldos[[#This Row],[Aumento Mexicano]]*2</f>
        <v>1746.5679000000002</v>
      </c>
      <c r="P1610" s="1">
        <f>IF(Sueldos[[#This Row],[Calificación]]&gt;=4,Sueldos[[#This Row],[Aumento Mexicano]]*2,0)</f>
        <v>0</v>
      </c>
      <c r="Q1610" s="1">
        <f>Sueldos[[#This Row],[Sueldo total]]*3</f>
        <v>65093.490000000005</v>
      </c>
      <c r="R1610" s="9">
        <f>(43102-Sueldos[[#This Row],[Fecha de Contratación]])/365</f>
        <v>4.2821917808219174</v>
      </c>
      <c r="S1610" s="1">
        <f>Sueldos[[#This Row],[Sueldo total]]/30</f>
        <v>723.26100000000008</v>
      </c>
      <c r="T1610" s="1">
        <f>Sueldos[[#This Row],[Salario diario]]*20*Sueldos[[#This Row],[dias del año]]</f>
        <v>61942.846191780824</v>
      </c>
      <c r="U1610" s="1">
        <f>Sueldos[[#This Row],[3 meses de sueldo]]+Sueldos[[#This Row],[20 dias por año]]</f>
        <v>127036.33619178084</v>
      </c>
    </row>
    <row r="1611" spans="1:21" x14ac:dyDescent="0.3">
      <c r="A1611" t="s">
        <v>2246</v>
      </c>
      <c r="B1611" t="s">
        <v>898</v>
      </c>
      <c r="C1611" t="s">
        <v>88</v>
      </c>
      <c r="D1611" s="10">
        <v>41058</v>
      </c>
      <c r="E1611" t="s">
        <v>27</v>
      </c>
      <c r="F1611">
        <v>2</v>
      </c>
      <c r="G1611" s="1">
        <v>14969.7</v>
      </c>
      <c r="H1611" s="1">
        <v>1347.2729999999999</v>
      </c>
      <c r="I1611" s="1">
        <v>1496.9700000000003</v>
      </c>
      <c r="J1611" s="1">
        <v>2095.7580000000003</v>
      </c>
      <c r="K1611" s="1">
        <v>5987.880000000001</v>
      </c>
      <c r="L1611" s="1">
        <v>4790.3040000000001</v>
      </c>
      <c r="M1611" s="1">
        <f>SUM(Sueldos[[#This Row],[Salario Base]:[Bono General]])</f>
        <v>30687.885000000002</v>
      </c>
      <c r="N1611" s="1">
        <f>SUMPRODUCT(Sueldos[[#This Row],[Salario Base]:[Bono General]]*Porcentajes[])</f>
        <v>1209.5517600000003</v>
      </c>
      <c r="O1611" s="1">
        <f>Sueldos[[#This Row],[Aumento Mexicano]]*2</f>
        <v>2419.1035200000006</v>
      </c>
      <c r="P1611" s="1">
        <f>IF(Sueldos[[#This Row],[Calificación]]&gt;=4,Sueldos[[#This Row],[Aumento Mexicano]]*2,0)</f>
        <v>0</v>
      </c>
      <c r="Q1611" s="1">
        <f>Sueldos[[#This Row],[Sueldo total]]*3</f>
        <v>92063.654999999999</v>
      </c>
      <c r="R1611" s="9">
        <f>(43102-Sueldos[[#This Row],[Fecha de Contratación]])/365</f>
        <v>5.6</v>
      </c>
      <c r="S1611" s="1">
        <f>Sueldos[[#This Row],[Sueldo total]]/30</f>
        <v>1022.9295000000001</v>
      </c>
      <c r="T1611" s="1">
        <f>Sueldos[[#This Row],[Salario diario]]*20*Sueldos[[#This Row],[dias del año]]</f>
        <v>114568.10399999999</v>
      </c>
      <c r="U1611" s="1">
        <f>Sueldos[[#This Row],[3 meses de sueldo]]+Sueldos[[#This Row],[20 dias por año]]</f>
        <v>206631.75899999999</v>
      </c>
    </row>
    <row r="1612" spans="1:21" x14ac:dyDescent="0.3">
      <c r="A1612" t="s">
        <v>2247</v>
      </c>
      <c r="B1612" t="s">
        <v>898</v>
      </c>
      <c r="C1612" t="s">
        <v>14</v>
      </c>
      <c r="D1612" s="10">
        <v>42900</v>
      </c>
      <c r="E1612" t="s">
        <v>15</v>
      </c>
      <c r="F1612">
        <v>1</v>
      </c>
      <c r="G1612" s="1">
        <v>17936.25</v>
      </c>
      <c r="H1612" s="1">
        <v>896.8125</v>
      </c>
      <c r="I1612" s="1">
        <v>2690.4375</v>
      </c>
      <c r="J1612" s="1">
        <v>896.8125</v>
      </c>
      <c r="K1612" s="1">
        <v>6995.1374999999998</v>
      </c>
      <c r="L1612" s="1">
        <v>6457.05</v>
      </c>
      <c r="M1612" s="1">
        <f>SUM(Sueldos[[#This Row],[Salario Base]:[Bono General]])</f>
        <v>35872.5</v>
      </c>
      <c r="N1612" s="1">
        <f>SUMPRODUCT(Sueldos[[#This Row],[Salario Base]:[Bono General]]*Porcentajes[])</f>
        <v>1406.2020000000002</v>
      </c>
      <c r="O1612" s="1">
        <f>Sueldos[[#This Row],[Aumento Mexicano]]*2</f>
        <v>2812.4040000000005</v>
      </c>
      <c r="P1612" s="1">
        <f>IF(Sueldos[[#This Row],[Calificación]]&gt;=4,Sueldos[[#This Row],[Aumento Mexicano]]*2,0)</f>
        <v>0</v>
      </c>
      <c r="Q1612" s="1">
        <f>Sueldos[[#This Row],[Sueldo total]]*3</f>
        <v>107617.5</v>
      </c>
      <c r="R1612" s="9">
        <f>(43102-Sueldos[[#This Row],[Fecha de Contratación]])/365</f>
        <v>0.55342465753424652</v>
      </c>
      <c r="S1612" s="1">
        <f>Sueldos[[#This Row],[Sueldo total]]/30</f>
        <v>1195.75</v>
      </c>
      <c r="T1612" s="1">
        <f>Sueldos[[#This Row],[Salario diario]]*20*Sueldos[[#This Row],[dias del año]]</f>
        <v>13235.150684931506</v>
      </c>
      <c r="U1612" s="1">
        <f>Sueldos[[#This Row],[3 meses de sueldo]]+Sueldos[[#This Row],[20 dias por año]]</f>
        <v>120852.6506849315</v>
      </c>
    </row>
    <row r="1613" spans="1:21" x14ac:dyDescent="0.3">
      <c r="A1613" t="s">
        <v>2248</v>
      </c>
      <c r="B1613" t="s">
        <v>880</v>
      </c>
      <c r="C1613" t="s">
        <v>75</v>
      </c>
      <c r="D1613" s="10">
        <v>41070</v>
      </c>
      <c r="E1613" t="s">
        <v>115</v>
      </c>
      <c r="F1613">
        <v>3</v>
      </c>
      <c r="G1613" s="1">
        <v>63622</v>
      </c>
      <c r="H1613" s="1">
        <v>3817.3199999999997</v>
      </c>
      <c r="I1613" s="1">
        <v>1908.6599999999999</v>
      </c>
      <c r="J1613" s="1">
        <v>3181.1000000000004</v>
      </c>
      <c r="K1613" s="1">
        <v>22267.699999999997</v>
      </c>
      <c r="L1613" s="1">
        <v>24176.36</v>
      </c>
      <c r="M1613" s="1">
        <f>SUM(Sueldos[[#This Row],[Salario Base]:[Bono General]])</f>
        <v>118973.14000000001</v>
      </c>
      <c r="N1613" s="1">
        <f>SUMPRODUCT(Sueldos[[#This Row],[Salario Base]:[Bono General]]*Porcentajes[])</f>
        <v>4733.4768000000004</v>
      </c>
      <c r="O1613" s="1">
        <f>Sueldos[[#This Row],[Aumento Mexicano]]*2</f>
        <v>9466.9536000000007</v>
      </c>
      <c r="P1613" s="1">
        <f>IF(Sueldos[[#This Row],[Calificación]]&gt;=4,Sueldos[[#This Row],[Aumento Mexicano]]*2,0)</f>
        <v>0</v>
      </c>
      <c r="Q1613" s="1">
        <f>Sueldos[[#This Row],[Sueldo total]]*3</f>
        <v>356919.42000000004</v>
      </c>
      <c r="R1613" s="9">
        <f>(43102-Sueldos[[#This Row],[Fecha de Contratación]])/365</f>
        <v>5.5671232876712331</v>
      </c>
      <c r="S1613" s="1">
        <f>Sueldos[[#This Row],[Sueldo total]]/30</f>
        <v>3965.7713333333336</v>
      </c>
      <c r="T1613" s="1">
        <f>Sueldos[[#This Row],[Salario diario]]*20*Sueldos[[#This Row],[dias del año]]</f>
        <v>441558.75886757992</v>
      </c>
      <c r="U1613" s="1">
        <f>Sueldos[[#This Row],[3 meses de sueldo]]+Sueldos[[#This Row],[20 dias por año]]</f>
        <v>798478.1788675799</v>
      </c>
    </row>
    <row r="1614" spans="1:21" x14ac:dyDescent="0.3">
      <c r="A1614" t="s">
        <v>2249</v>
      </c>
      <c r="B1614" t="s">
        <v>898</v>
      </c>
      <c r="C1614" t="s">
        <v>69</v>
      </c>
      <c r="D1614" s="10">
        <v>42933</v>
      </c>
      <c r="E1614" t="s">
        <v>18</v>
      </c>
      <c r="F1614">
        <v>3</v>
      </c>
      <c r="G1614" s="1">
        <v>12551</v>
      </c>
      <c r="H1614" s="1">
        <v>1004.08</v>
      </c>
      <c r="I1614" s="1">
        <v>1380.61</v>
      </c>
      <c r="J1614" s="1">
        <v>1129.5899999999999</v>
      </c>
      <c r="K1614" s="1">
        <v>4894.8900000000003</v>
      </c>
      <c r="L1614" s="1">
        <v>4518.3599999999997</v>
      </c>
      <c r="M1614" s="1">
        <f>SUM(Sueldos[[#This Row],[Salario Base]:[Bono General]])</f>
        <v>25478.530000000002</v>
      </c>
      <c r="N1614" s="1">
        <f>SUMPRODUCT(Sueldos[[#This Row],[Salario Base]:[Bono General]]*Porcentajes[])</f>
        <v>1011.6106</v>
      </c>
      <c r="O1614" s="1">
        <f>Sueldos[[#This Row],[Aumento Mexicano]]*2</f>
        <v>2023.2212</v>
      </c>
      <c r="P1614" s="1">
        <f>IF(Sueldos[[#This Row],[Calificación]]&gt;=4,Sueldos[[#This Row],[Aumento Mexicano]]*2,0)</f>
        <v>0</v>
      </c>
      <c r="Q1614" s="1">
        <f>Sueldos[[#This Row],[Sueldo total]]*3</f>
        <v>76435.590000000011</v>
      </c>
      <c r="R1614" s="9">
        <f>(43102-Sueldos[[#This Row],[Fecha de Contratación]])/365</f>
        <v>0.46301369863013697</v>
      </c>
      <c r="S1614" s="1">
        <f>Sueldos[[#This Row],[Sueldo total]]/30</f>
        <v>849.28433333333339</v>
      </c>
      <c r="T1614" s="1">
        <f>Sueldos[[#This Row],[Salario diario]]*20*Sueldos[[#This Row],[dias del año]]</f>
        <v>7864.6056073059362</v>
      </c>
      <c r="U1614" s="1">
        <f>Sueldos[[#This Row],[3 meses de sueldo]]+Sueldos[[#This Row],[20 dias por año]]</f>
        <v>84300.195607305941</v>
      </c>
    </row>
    <row r="1615" spans="1:21" x14ac:dyDescent="0.3">
      <c r="A1615" t="s">
        <v>2250</v>
      </c>
      <c r="B1615" t="s">
        <v>895</v>
      </c>
      <c r="C1615" t="s">
        <v>482</v>
      </c>
      <c r="D1615" s="10">
        <v>42466</v>
      </c>
      <c r="E1615" t="s">
        <v>18</v>
      </c>
      <c r="F1615">
        <v>3</v>
      </c>
      <c r="G1615" s="1">
        <v>13059</v>
      </c>
      <c r="H1615" s="1">
        <v>1175.31</v>
      </c>
      <c r="I1615" s="1">
        <v>914.13000000000011</v>
      </c>
      <c r="J1615" s="1">
        <v>1958.85</v>
      </c>
      <c r="K1615" s="1">
        <v>4048.29</v>
      </c>
      <c r="L1615" s="1">
        <v>4962.42</v>
      </c>
      <c r="M1615" s="1">
        <f>SUM(Sueldos[[#This Row],[Salario Base]:[Bono General]])</f>
        <v>26118</v>
      </c>
      <c r="N1615" s="1">
        <f>SUMPRODUCT(Sueldos[[#This Row],[Salario Base]:[Bono General]]*Porcentajes[])</f>
        <v>1065.6143999999999</v>
      </c>
      <c r="O1615" s="1">
        <f>Sueldos[[#This Row],[Aumento Mexicano]]*2</f>
        <v>2131.2287999999999</v>
      </c>
      <c r="P1615" s="1">
        <f>IF(Sueldos[[#This Row],[Calificación]]&gt;=4,Sueldos[[#This Row],[Aumento Mexicano]]*2,0)</f>
        <v>0</v>
      </c>
      <c r="Q1615" s="1">
        <f>Sueldos[[#This Row],[Sueldo total]]*3</f>
        <v>78354</v>
      </c>
      <c r="R1615" s="9">
        <f>(43102-Sueldos[[#This Row],[Fecha de Contratación]])/365</f>
        <v>1.7424657534246575</v>
      </c>
      <c r="S1615" s="1">
        <f>Sueldos[[#This Row],[Sueldo total]]/30</f>
        <v>870.6</v>
      </c>
      <c r="T1615" s="1">
        <f>Sueldos[[#This Row],[Salario diario]]*20*Sueldos[[#This Row],[dias del año]]</f>
        <v>30339.813698630136</v>
      </c>
      <c r="U1615" s="1">
        <f>Sueldos[[#This Row],[3 meses de sueldo]]+Sueldos[[#This Row],[20 dias por año]]</f>
        <v>108693.81369863014</v>
      </c>
    </row>
    <row r="1616" spans="1:21" x14ac:dyDescent="0.3">
      <c r="A1616" t="s">
        <v>2251</v>
      </c>
      <c r="B1616" t="s">
        <v>898</v>
      </c>
      <c r="C1616" t="s">
        <v>107</v>
      </c>
      <c r="D1616" s="10">
        <v>42805</v>
      </c>
      <c r="E1616" t="s">
        <v>18</v>
      </c>
      <c r="F1616">
        <v>3</v>
      </c>
      <c r="G1616" s="1">
        <v>12789</v>
      </c>
      <c r="H1616" s="1">
        <v>1151.01</v>
      </c>
      <c r="I1616" s="1">
        <v>511.56</v>
      </c>
      <c r="J1616" s="1">
        <v>1406.79</v>
      </c>
      <c r="K1616" s="1">
        <v>4604.04</v>
      </c>
      <c r="L1616" s="1">
        <v>3325.1400000000003</v>
      </c>
      <c r="M1616" s="1">
        <f>SUM(Sueldos[[#This Row],[Salario Base]:[Bono General]])</f>
        <v>23787.54</v>
      </c>
      <c r="N1616" s="1">
        <f>SUMPRODUCT(Sueldos[[#This Row],[Salario Base]:[Bono General]]*Porcentajes[])</f>
        <v>914.41350000000011</v>
      </c>
      <c r="O1616" s="1">
        <f>Sueldos[[#This Row],[Aumento Mexicano]]*2</f>
        <v>1828.8270000000002</v>
      </c>
      <c r="P1616" s="1">
        <f>IF(Sueldos[[#This Row],[Calificación]]&gt;=4,Sueldos[[#This Row],[Aumento Mexicano]]*2,0)</f>
        <v>0</v>
      </c>
      <c r="Q1616" s="1">
        <f>Sueldos[[#This Row],[Sueldo total]]*3</f>
        <v>71362.62</v>
      </c>
      <c r="R1616" s="9">
        <f>(43102-Sueldos[[#This Row],[Fecha de Contratación]])/365</f>
        <v>0.81369863013698629</v>
      </c>
      <c r="S1616" s="1">
        <f>Sueldos[[#This Row],[Sueldo total]]/30</f>
        <v>792.91800000000001</v>
      </c>
      <c r="T1616" s="1">
        <f>Sueldos[[#This Row],[Salario diario]]*20*Sueldos[[#This Row],[dias del año]]</f>
        <v>12903.925808219179</v>
      </c>
      <c r="U1616" s="1">
        <f>Sueldos[[#This Row],[3 meses de sueldo]]+Sueldos[[#This Row],[20 dias por año]]</f>
        <v>84266.545808219176</v>
      </c>
    </row>
    <row r="1617" spans="1:21" x14ac:dyDescent="0.3">
      <c r="A1617" t="s">
        <v>2252</v>
      </c>
      <c r="B1617" t="s">
        <v>898</v>
      </c>
      <c r="C1617" t="s">
        <v>290</v>
      </c>
      <c r="D1617" s="10">
        <v>42226</v>
      </c>
      <c r="E1617" t="s">
        <v>18</v>
      </c>
      <c r="F1617">
        <v>4</v>
      </c>
      <c r="G1617" s="1">
        <v>16888.300000000003</v>
      </c>
      <c r="H1617" s="1">
        <v>1688.8300000000004</v>
      </c>
      <c r="I1617" s="1">
        <v>1013.2980000000001</v>
      </c>
      <c r="J1617" s="1">
        <v>675.53200000000015</v>
      </c>
      <c r="K1617" s="1">
        <v>6248.6710000000012</v>
      </c>
      <c r="L1617" s="1">
        <v>5573.139000000001</v>
      </c>
      <c r="M1617" s="1">
        <f>SUM(Sueldos[[#This Row],[Salario Base]:[Bono General]])</f>
        <v>32087.770000000004</v>
      </c>
      <c r="N1617" s="1">
        <f>SUMPRODUCT(Sueldos[[#This Row],[Salario Base]:[Bono General]]*Porcentajes[])</f>
        <v>1259.8671800000002</v>
      </c>
      <c r="O1617" s="1">
        <f>Sueldos[[#This Row],[Aumento Mexicano]]*2</f>
        <v>2519.7343600000004</v>
      </c>
      <c r="P1617" s="1">
        <f>IF(Sueldos[[#This Row],[Calificación]]&gt;=4,Sueldos[[#This Row],[Aumento Mexicano]]*2,0)</f>
        <v>2519.7343600000004</v>
      </c>
      <c r="Q1617" s="1">
        <f>Sueldos[[#This Row],[Sueldo total]]*3</f>
        <v>96263.310000000012</v>
      </c>
      <c r="R1617" s="9">
        <f>(43102-Sueldos[[#This Row],[Fecha de Contratación]])/365</f>
        <v>2.4</v>
      </c>
      <c r="S1617" s="1">
        <f>Sueldos[[#This Row],[Sueldo total]]/30</f>
        <v>1069.5923333333335</v>
      </c>
      <c r="T1617" s="1">
        <f>Sueldos[[#This Row],[Salario diario]]*20*Sueldos[[#This Row],[dias del año]]</f>
        <v>51340.432000000008</v>
      </c>
      <c r="U1617" s="1">
        <f>Sueldos[[#This Row],[3 meses de sueldo]]+Sueldos[[#This Row],[20 dias por año]]</f>
        <v>147603.74200000003</v>
      </c>
    </row>
    <row r="1618" spans="1:21" x14ac:dyDescent="0.3">
      <c r="A1618" t="s">
        <v>2253</v>
      </c>
      <c r="B1618" t="s">
        <v>898</v>
      </c>
      <c r="C1618" t="s">
        <v>312</v>
      </c>
      <c r="D1618" s="10">
        <v>42924</v>
      </c>
      <c r="E1618" t="s">
        <v>18</v>
      </c>
      <c r="F1618">
        <v>4</v>
      </c>
      <c r="G1618" s="1">
        <v>13369.400000000001</v>
      </c>
      <c r="H1618" s="1">
        <v>1069.5520000000001</v>
      </c>
      <c r="I1618" s="1">
        <v>267.38800000000003</v>
      </c>
      <c r="J1618" s="1">
        <v>935.85800000000017</v>
      </c>
      <c r="K1618" s="1">
        <v>3476.0440000000003</v>
      </c>
      <c r="L1618" s="1">
        <v>4411.902000000001</v>
      </c>
      <c r="M1618" s="1">
        <f>SUM(Sueldos[[#This Row],[Salario Base]:[Bono General]])</f>
        <v>23530.144000000004</v>
      </c>
      <c r="N1618" s="1">
        <f>SUMPRODUCT(Sueldos[[#This Row],[Salario Base]:[Bono General]]*Porcentajes[])</f>
        <v>935.85800000000017</v>
      </c>
      <c r="O1618" s="1">
        <f>Sueldos[[#This Row],[Aumento Mexicano]]*2</f>
        <v>1871.7160000000003</v>
      </c>
      <c r="P1618" s="1">
        <f>IF(Sueldos[[#This Row],[Calificación]]&gt;=4,Sueldos[[#This Row],[Aumento Mexicano]]*2,0)</f>
        <v>1871.7160000000003</v>
      </c>
      <c r="Q1618" s="1">
        <f>Sueldos[[#This Row],[Sueldo total]]*3</f>
        <v>70590.432000000015</v>
      </c>
      <c r="R1618" s="9">
        <f>(43102-Sueldos[[#This Row],[Fecha de Contratación]])/365</f>
        <v>0.48767123287671232</v>
      </c>
      <c r="S1618" s="1">
        <f>Sueldos[[#This Row],[Sueldo total]]/30</f>
        <v>784.33813333333342</v>
      </c>
      <c r="T1618" s="1">
        <f>Sueldos[[#This Row],[Salario diario]]*20*Sueldos[[#This Row],[dias del año]]</f>
        <v>7649.9828894977181</v>
      </c>
      <c r="U1618" s="1">
        <f>Sueldos[[#This Row],[3 meses de sueldo]]+Sueldos[[#This Row],[20 dias por año]]</f>
        <v>78240.414889497741</v>
      </c>
    </row>
    <row r="1619" spans="1:21" x14ac:dyDescent="0.3">
      <c r="A1619" t="s">
        <v>2254</v>
      </c>
      <c r="B1619" t="s">
        <v>898</v>
      </c>
      <c r="C1619" t="s">
        <v>84</v>
      </c>
      <c r="D1619" s="10">
        <v>40528</v>
      </c>
      <c r="E1619" t="s">
        <v>27</v>
      </c>
      <c r="F1619">
        <v>4</v>
      </c>
      <c r="G1619" s="1">
        <v>16215.100000000002</v>
      </c>
      <c r="H1619" s="1">
        <v>972.90600000000006</v>
      </c>
      <c r="I1619" s="1">
        <v>1297.2080000000003</v>
      </c>
      <c r="J1619" s="1">
        <v>1945.8120000000001</v>
      </c>
      <c r="K1619" s="1">
        <v>5513.1340000000009</v>
      </c>
      <c r="L1619" s="1">
        <v>4053.7750000000005</v>
      </c>
      <c r="M1619" s="1">
        <f>SUM(Sueldos[[#This Row],[Salario Base]:[Bono General]])</f>
        <v>29997.935000000005</v>
      </c>
      <c r="N1619" s="1">
        <f>SUMPRODUCT(Sueldos[[#This Row],[Salario Base]:[Bono General]]*Porcentajes[])</f>
        <v>1143.16455</v>
      </c>
      <c r="O1619" s="1">
        <f>Sueldos[[#This Row],[Aumento Mexicano]]*2</f>
        <v>2286.3290999999999</v>
      </c>
      <c r="P1619" s="1">
        <f>IF(Sueldos[[#This Row],[Calificación]]&gt;=4,Sueldos[[#This Row],[Aumento Mexicano]]*2,0)</f>
        <v>2286.3290999999999</v>
      </c>
      <c r="Q1619" s="1">
        <f>Sueldos[[#This Row],[Sueldo total]]*3</f>
        <v>89993.805000000022</v>
      </c>
      <c r="R1619" s="9">
        <f>(43102-Sueldos[[#This Row],[Fecha de Contratación]])/365</f>
        <v>7.0520547945205481</v>
      </c>
      <c r="S1619" s="1">
        <f>Sueldos[[#This Row],[Sueldo total]]/30</f>
        <v>999.93116666666685</v>
      </c>
      <c r="T1619" s="1">
        <f>Sueldos[[#This Row],[Salario diario]]*20*Sueldos[[#This Row],[dias del año]]</f>
        <v>141031.38756164387</v>
      </c>
      <c r="U1619" s="1">
        <f>Sueldos[[#This Row],[3 meses de sueldo]]+Sueldos[[#This Row],[20 dias por año]]</f>
        <v>231025.1925616439</v>
      </c>
    </row>
    <row r="1620" spans="1:21" x14ac:dyDescent="0.3">
      <c r="A1620" t="s">
        <v>2255</v>
      </c>
      <c r="B1620" t="s">
        <v>898</v>
      </c>
      <c r="C1620" t="s">
        <v>323</v>
      </c>
      <c r="D1620" s="10">
        <v>41164</v>
      </c>
      <c r="E1620" t="s">
        <v>18</v>
      </c>
      <c r="F1620">
        <v>4</v>
      </c>
      <c r="G1620" s="1">
        <v>10013.300000000001</v>
      </c>
      <c r="H1620" s="1">
        <v>600.798</v>
      </c>
      <c r="I1620" s="1">
        <v>1101.4630000000002</v>
      </c>
      <c r="J1620" s="1">
        <v>1001.3300000000002</v>
      </c>
      <c r="K1620" s="1">
        <v>3304.3890000000006</v>
      </c>
      <c r="L1620" s="1">
        <v>3805.0540000000005</v>
      </c>
      <c r="M1620" s="1">
        <f>SUM(Sueldos[[#This Row],[Salario Base]:[Bono General]])</f>
        <v>19826.334000000003</v>
      </c>
      <c r="N1620" s="1">
        <f>SUMPRODUCT(Sueldos[[#This Row],[Salario Base]:[Bono General]]*Porcentajes[])</f>
        <v>796.05735000000004</v>
      </c>
      <c r="O1620" s="1">
        <f>Sueldos[[#This Row],[Aumento Mexicano]]*2</f>
        <v>1592.1147000000001</v>
      </c>
      <c r="P1620" s="1">
        <f>IF(Sueldos[[#This Row],[Calificación]]&gt;=4,Sueldos[[#This Row],[Aumento Mexicano]]*2,0)</f>
        <v>1592.1147000000001</v>
      </c>
      <c r="Q1620" s="1">
        <f>Sueldos[[#This Row],[Sueldo total]]*3</f>
        <v>59479.002000000008</v>
      </c>
      <c r="R1620" s="9">
        <f>(43102-Sueldos[[#This Row],[Fecha de Contratación]])/365</f>
        <v>5.3095890410958901</v>
      </c>
      <c r="S1620" s="1">
        <f>Sueldos[[#This Row],[Sueldo total]]/30</f>
        <v>660.87780000000009</v>
      </c>
      <c r="T1620" s="1">
        <f>Sueldos[[#This Row],[Salario diario]]*20*Sueldos[[#This Row],[dias del año]]</f>
        <v>70179.790487671242</v>
      </c>
      <c r="U1620" s="1">
        <f>Sueldos[[#This Row],[3 meses de sueldo]]+Sueldos[[#This Row],[20 dias por año]]</f>
        <v>129658.79248767125</v>
      </c>
    </row>
    <row r="1621" spans="1:21" x14ac:dyDescent="0.3">
      <c r="A1621" t="s">
        <v>2256</v>
      </c>
      <c r="B1621" t="s">
        <v>880</v>
      </c>
      <c r="C1621" t="s">
        <v>255</v>
      </c>
      <c r="D1621" s="10">
        <v>41862</v>
      </c>
      <c r="E1621" t="s">
        <v>50</v>
      </c>
      <c r="F1621">
        <v>3</v>
      </c>
      <c r="G1621" s="1">
        <v>32351</v>
      </c>
      <c r="H1621" s="1">
        <v>2264.5700000000002</v>
      </c>
      <c r="I1621" s="1">
        <v>3882.12</v>
      </c>
      <c r="J1621" s="1">
        <v>2588.08</v>
      </c>
      <c r="K1621" s="1">
        <v>8411.26</v>
      </c>
      <c r="L1621" s="1">
        <v>11322.849999999999</v>
      </c>
      <c r="M1621" s="1">
        <f>SUM(Sueldos[[#This Row],[Salario Base]:[Bono General]])</f>
        <v>60819.880000000005</v>
      </c>
      <c r="N1621" s="1">
        <f>SUMPRODUCT(Sueldos[[#This Row],[Salario Base]:[Bono General]]*Porcentajes[])</f>
        <v>2436.0302999999999</v>
      </c>
      <c r="O1621" s="1">
        <f>Sueldos[[#This Row],[Aumento Mexicano]]*2</f>
        <v>4872.0605999999998</v>
      </c>
      <c r="P1621" s="1">
        <f>IF(Sueldos[[#This Row],[Calificación]]&gt;=4,Sueldos[[#This Row],[Aumento Mexicano]]*2,0)</f>
        <v>0</v>
      </c>
      <c r="Q1621" s="1">
        <f>Sueldos[[#This Row],[Sueldo total]]*3</f>
        <v>182459.64</v>
      </c>
      <c r="R1621" s="9">
        <f>(43102-Sueldos[[#This Row],[Fecha de Contratación]])/365</f>
        <v>3.3972602739726026</v>
      </c>
      <c r="S1621" s="1">
        <f>Sueldos[[#This Row],[Sueldo total]]/30</f>
        <v>2027.3293333333336</v>
      </c>
      <c r="T1621" s="1">
        <f>Sueldos[[#This Row],[Salario diario]]*20*Sueldos[[#This Row],[dias del año]]</f>
        <v>137747.30812785387</v>
      </c>
      <c r="U1621" s="1">
        <f>Sueldos[[#This Row],[3 meses de sueldo]]+Sueldos[[#This Row],[20 dias por año]]</f>
        <v>320206.94812785392</v>
      </c>
    </row>
    <row r="1622" spans="1:21" x14ac:dyDescent="0.3">
      <c r="A1622" t="s">
        <v>2257</v>
      </c>
      <c r="B1622" t="s">
        <v>898</v>
      </c>
      <c r="C1622" t="s">
        <v>601</v>
      </c>
      <c r="D1622" s="10">
        <v>41215</v>
      </c>
      <c r="E1622" t="s">
        <v>53</v>
      </c>
      <c r="F1622">
        <v>3</v>
      </c>
      <c r="G1622" s="1">
        <v>112207</v>
      </c>
      <c r="H1622" s="1">
        <v>10098.629999999999</v>
      </c>
      <c r="I1622" s="1">
        <v>14586.91</v>
      </c>
      <c r="J1622" s="1">
        <v>5610.35</v>
      </c>
      <c r="K1622" s="1">
        <v>42638.66</v>
      </c>
      <c r="L1622" s="1">
        <v>28051.75</v>
      </c>
      <c r="M1622" s="1">
        <f>SUM(Sueldos[[#This Row],[Salario Base]:[Bono General]])</f>
        <v>213193.30000000002</v>
      </c>
      <c r="N1622" s="1">
        <f>SUMPRODUCT(Sueldos[[#This Row],[Salario Base]:[Bono General]]*Porcentajes[])</f>
        <v>8078.9040000000005</v>
      </c>
      <c r="O1622" s="1">
        <f>Sueldos[[#This Row],[Aumento Mexicano]]*2</f>
        <v>16157.808000000001</v>
      </c>
      <c r="P1622" s="1">
        <f>IF(Sueldos[[#This Row],[Calificación]]&gt;=4,Sueldos[[#This Row],[Aumento Mexicano]]*2,0)</f>
        <v>0</v>
      </c>
      <c r="Q1622" s="1">
        <f>Sueldos[[#This Row],[Sueldo total]]*3</f>
        <v>639579.9</v>
      </c>
      <c r="R1622" s="9">
        <f>(43102-Sueldos[[#This Row],[Fecha de Contratación]])/365</f>
        <v>5.1698630136986301</v>
      </c>
      <c r="S1622" s="1">
        <f>Sueldos[[#This Row],[Sueldo total]]/30</f>
        <v>7106.4433333333336</v>
      </c>
      <c r="T1622" s="1">
        <f>Sueldos[[#This Row],[Salario diario]]*20*Sueldos[[#This Row],[dias del año]]</f>
        <v>734786.77095890406</v>
      </c>
      <c r="U1622" s="1">
        <f>Sueldos[[#This Row],[3 meses de sueldo]]+Sueldos[[#This Row],[20 dias por año]]</f>
        <v>1374366.6709589041</v>
      </c>
    </row>
    <row r="1623" spans="1:21" x14ac:dyDescent="0.3">
      <c r="A1623" t="s">
        <v>2258</v>
      </c>
      <c r="B1623" t="s">
        <v>883</v>
      </c>
      <c r="C1623" t="s">
        <v>160</v>
      </c>
      <c r="D1623" s="10">
        <v>41515</v>
      </c>
      <c r="E1623" t="s">
        <v>27</v>
      </c>
      <c r="F1623">
        <v>4</v>
      </c>
      <c r="G1623" s="1">
        <v>19341.300000000003</v>
      </c>
      <c r="H1623" s="1">
        <v>1547.3040000000003</v>
      </c>
      <c r="I1623" s="1">
        <v>1934.1300000000003</v>
      </c>
      <c r="J1623" s="1">
        <v>193.41300000000004</v>
      </c>
      <c r="K1623" s="1">
        <v>4835.3250000000007</v>
      </c>
      <c r="L1623" s="1">
        <v>5802.39</v>
      </c>
      <c r="M1623" s="1">
        <f>SUM(Sueldos[[#This Row],[Salario Base]:[Bono General]])</f>
        <v>33653.862000000008</v>
      </c>
      <c r="N1623" s="1">
        <f>SUMPRODUCT(Sueldos[[#This Row],[Salario Base]:[Bono General]]*Porcentajes[])</f>
        <v>1311.3401400000002</v>
      </c>
      <c r="O1623" s="1">
        <f>Sueldos[[#This Row],[Aumento Mexicano]]*2</f>
        <v>2622.6802800000005</v>
      </c>
      <c r="P1623" s="1">
        <f>IF(Sueldos[[#This Row],[Calificación]]&gt;=4,Sueldos[[#This Row],[Aumento Mexicano]]*2,0)</f>
        <v>2622.6802800000005</v>
      </c>
      <c r="Q1623" s="1">
        <f>Sueldos[[#This Row],[Sueldo total]]*3</f>
        <v>100961.58600000002</v>
      </c>
      <c r="R1623" s="9">
        <f>(43102-Sueldos[[#This Row],[Fecha de Contratación]])/365</f>
        <v>4.3479452054794523</v>
      </c>
      <c r="S1623" s="1">
        <f>Sueldos[[#This Row],[Sueldo total]]/30</f>
        <v>1121.7954000000002</v>
      </c>
      <c r="T1623" s="1">
        <f>Sueldos[[#This Row],[Salario diario]]*20*Sueldos[[#This Row],[dias del año]]</f>
        <v>97550.098619178098</v>
      </c>
      <c r="U1623" s="1">
        <f>Sueldos[[#This Row],[3 meses de sueldo]]+Sueldos[[#This Row],[20 dias por año]]</f>
        <v>198511.68461917812</v>
      </c>
    </row>
    <row r="1624" spans="1:21" x14ac:dyDescent="0.3">
      <c r="A1624" t="s">
        <v>2259</v>
      </c>
      <c r="B1624" t="s">
        <v>880</v>
      </c>
      <c r="C1624" t="s">
        <v>146</v>
      </c>
      <c r="D1624" s="10">
        <v>42332</v>
      </c>
      <c r="E1624" t="s">
        <v>15</v>
      </c>
      <c r="F1624">
        <v>2</v>
      </c>
      <c r="G1624" s="1">
        <v>19754.100000000002</v>
      </c>
      <c r="H1624" s="1">
        <v>1185.2460000000001</v>
      </c>
      <c r="I1624" s="1">
        <v>987.70500000000015</v>
      </c>
      <c r="J1624" s="1">
        <v>2765.5740000000005</v>
      </c>
      <c r="K1624" s="1">
        <v>5136.0660000000007</v>
      </c>
      <c r="L1624" s="1">
        <v>7901.6400000000012</v>
      </c>
      <c r="M1624" s="1">
        <f>SUM(Sueldos[[#This Row],[Salario Base]:[Bono General]])</f>
        <v>37730.331000000006</v>
      </c>
      <c r="N1624" s="1">
        <f>SUMPRODUCT(Sueldos[[#This Row],[Salario Base]:[Bono General]]*Porcentajes[])</f>
        <v>1548.7214400000003</v>
      </c>
      <c r="O1624" s="1">
        <f>Sueldos[[#This Row],[Aumento Mexicano]]*2</f>
        <v>3097.4428800000005</v>
      </c>
      <c r="P1624" s="1">
        <f>IF(Sueldos[[#This Row],[Calificación]]&gt;=4,Sueldos[[#This Row],[Aumento Mexicano]]*2,0)</f>
        <v>0</v>
      </c>
      <c r="Q1624" s="1">
        <f>Sueldos[[#This Row],[Sueldo total]]*3</f>
        <v>113190.99300000002</v>
      </c>
      <c r="R1624" s="9">
        <f>(43102-Sueldos[[#This Row],[Fecha de Contratación]])/365</f>
        <v>2.1095890410958904</v>
      </c>
      <c r="S1624" s="1">
        <f>Sueldos[[#This Row],[Sueldo total]]/30</f>
        <v>1257.6777000000002</v>
      </c>
      <c r="T1624" s="1">
        <f>Sueldos[[#This Row],[Salario diario]]*20*Sueldos[[#This Row],[dias del año]]</f>
        <v>53063.661863013709</v>
      </c>
      <c r="U1624" s="1">
        <f>Sueldos[[#This Row],[3 meses de sueldo]]+Sueldos[[#This Row],[20 dias por año]]</f>
        <v>166254.65486301371</v>
      </c>
    </row>
    <row r="1625" spans="1:21" x14ac:dyDescent="0.3">
      <c r="A1625" t="s">
        <v>2260</v>
      </c>
      <c r="B1625" t="s">
        <v>1087</v>
      </c>
      <c r="C1625" t="s">
        <v>190</v>
      </c>
      <c r="D1625" s="10">
        <v>41757</v>
      </c>
      <c r="E1625" t="s">
        <v>27</v>
      </c>
      <c r="F1625">
        <v>3</v>
      </c>
      <c r="G1625" s="1">
        <v>22864</v>
      </c>
      <c r="H1625" s="1">
        <v>1143.2</v>
      </c>
      <c r="I1625" s="1">
        <v>685.92</v>
      </c>
      <c r="J1625" s="1">
        <v>1371.84</v>
      </c>
      <c r="K1625" s="1">
        <v>8916.9600000000009</v>
      </c>
      <c r="L1625" s="1">
        <v>7545.1200000000008</v>
      </c>
      <c r="M1625" s="1">
        <f>SUM(Sueldos[[#This Row],[Salario Base]:[Bono General]])</f>
        <v>42527.040000000001</v>
      </c>
      <c r="N1625" s="1">
        <f>SUMPRODUCT(Sueldos[[#This Row],[Salario Base]:[Bono General]]*Porcentajes[])</f>
        <v>1646.2080000000001</v>
      </c>
      <c r="O1625" s="1">
        <f>Sueldos[[#This Row],[Aumento Mexicano]]*2</f>
        <v>3292.4160000000002</v>
      </c>
      <c r="P1625" s="1">
        <f>IF(Sueldos[[#This Row],[Calificación]]&gt;=4,Sueldos[[#This Row],[Aumento Mexicano]]*2,0)</f>
        <v>0</v>
      </c>
      <c r="Q1625" s="1">
        <f>Sueldos[[#This Row],[Sueldo total]]*3</f>
        <v>127581.12</v>
      </c>
      <c r="R1625" s="9">
        <f>(43102-Sueldos[[#This Row],[Fecha de Contratación]])/365</f>
        <v>3.6849315068493151</v>
      </c>
      <c r="S1625" s="1">
        <f>Sueldos[[#This Row],[Sueldo total]]/30</f>
        <v>1417.568</v>
      </c>
      <c r="T1625" s="1">
        <f>Sueldos[[#This Row],[Salario diario]]*20*Sueldos[[#This Row],[dias del año]]</f>
        <v>104472.8197260274</v>
      </c>
      <c r="U1625" s="1">
        <f>Sueldos[[#This Row],[3 meses de sueldo]]+Sueldos[[#This Row],[20 dias por año]]</f>
        <v>232053.9397260274</v>
      </c>
    </row>
    <row r="1626" spans="1:21" x14ac:dyDescent="0.3">
      <c r="A1626" t="s">
        <v>2022</v>
      </c>
      <c r="B1626" t="s">
        <v>883</v>
      </c>
      <c r="C1626" t="s">
        <v>605</v>
      </c>
      <c r="D1626" s="10">
        <v>41893</v>
      </c>
      <c r="E1626" t="s">
        <v>15</v>
      </c>
      <c r="F1626">
        <v>3</v>
      </c>
      <c r="G1626" s="1">
        <v>23141</v>
      </c>
      <c r="H1626" s="1">
        <v>1851.28</v>
      </c>
      <c r="I1626" s="1">
        <v>2776.92</v>
      </c>
      <c r="J1626" s="1">
        <v>2776.92</v>
      </c>
      <c r="K1626" s="1">
        <v>9256.4</v>
      </c>
      <c r="L1626" s="1">
        <v>7405.12</v>
      </c>
      <c r="M1626" s="1">
        <f>SUM(Sueldos[[#This Row],[Salario Base]:[Bono General]])</f>
        <v>47207.64</v>
      </c>
      <c r="N1626" s="1">
        <f>SUMPRODUCT(Sueldos[[#This Row],[Salario Base]:[Bono General]]*Porcentajes[])</f>
        <v>1851.2800000000002</v>
      </c>
      <c r="O1626" s="1">
        <f>Sueldos[[#This Row],[Aumento Mexicano]]*2</f>
        <v>3702.5600000000004</v>
      </c>
      <c r="P1626" s="1">
        <f>IF(Sueldos[[#This Row],[Calificación]]&gt;=4,Sueldos[[#This Row],[Aumento Mexicano]]*2,0)</f>
        <v>0</v>
      </c>
      <c r="Q1626" s="1">
        <f>Sueldos[[#This Row],[Sueldo total]]*3</f>
        <v>141622.91999999998</v>
      </c>
      <c r="R1626" s="9">
        <f>(43102-Sueldos[[#This Row],[Fecha de Contratación]])/365</f>
        <v>3.3123287671232875</v>
      </c>
      <c r="S1626" s="1">
        <f>Sueldos[[#This Row],[Sueldo total]]/30</f>
        <v>1573.588</v>
      </c>
      <c r="T1626" s="1">
        <f>Sueldos[[#This Row],[Salario diario]]*20*Sueldos[[#This Row],[dias del año]]</f>
        <v>104244.81599999999</v>
      </c>
      <c r="U1626" s="1">
        <f>Sueldos[[#This Row],[3 meses de sueldo]]+Sueldos[[#This Row],[20 dias por año]]</f>
        <v>245867.73599999998</v>
      </c>
    </row>
    <row r="1627" spans="1:21" x14ac:dyDescent="0.3">
      <c r="A1627" t="s">
        <v>2261</v>
      </c>
      <c r="B1627" t="s">
        <v>883</v>
      </c>
      <c r="C1627" t="s">
        <v>157</v>
      </c>
      <c r="D1627" s="10">
        <v>41371</v>
      </c>
      <c r="E1627" t="s">
        <v>27</v>
      </c>
      <c r="F1627">
        <v>5</v>
      </c>
      <c r="G1627" s="1">
        <v>23022.5</v>
      </c>
      <c r="H1627" s="1">
        <v>1841.8</v>
      </c>
      <c r="I1627" s="1">
        <v>3223.15</v>
      </c>
      <c r="J1627" s="1">
        <v>2992.9250000000002</v>
      </c>
      <c r="K1627" s="1">
        <v>6446.3</v>
      </c>
      <c r="L1627" s="1">
        <v>8288.1</v>
      </c>
      <c r="M1627" s="1">
        <f>SUM(Sueldos[[#This Row],[Salario Base]:[Bono General]])</f>
        <v>45814.775000000001</v>
      </c>
      <c r="N1627" s="1">
        <f>SUMPRODUCT(Sueldos[[#This Row],[Salario Base]:[Bono General]]*Porcentajes[])</f>
        <v>1853.3112500000002</v>
      </c>
      <c r="O1627" s="1">
        <f>Sueldos[[#This Row],[Aumento Mexicano]]*2</f>
        <v>3706.6225000000004</v>
      </c>
      <c r="P1627" s="1">
        <f>IF(Sueldos[[#This Row],[Calificación]]&gt;=4,Sueldos[[#This Row],[Aumento Mexicano]]*2,0)</f>
        <v>3706.6225000000004</v>
      </c>
      <c r="Q1627" s="1">
        <f>Sueldos[[#This Row],[Sueldo total]]*3</f>
        <v>137444.32500000001</v>
      </c>
      <c r="R1627" s="9">
        <f>(43102-Sueldos[[#This Row],[Fecha de Contratación]])/365</f>
        <v>4.7424657534246579</v>
      </c>
      <c r="S1627" s="1">
        <f>Sueldos[[#This Row],[Sueldo total]]/30</f>
        <v>1527.1591666666668</v>
      </c>
      <c r="T1627" s="1">
        <f>Sueldos[[#This Row],[Salario diario]]*20*Sueldos[[#This Row],[dias del año]]</f>
        <v>144850.00095890413</v>
      </c>
      <c r="U1627" s="1">
        <f>Sueldos[[#This Row],[3 meses de sueldo]]+Sueldos[[#This Row],[20 dias por año]]</f>
        <v>282294.32595890411</v>
      </c>
    </row>
    <row r="1628" spans="1:21" x14ac:dyDescent="0.3">
      <c r="A1628" t="s">
        <v>2262</v>
      </c>
      <c r="B1628" t="s">
        <v>898</v>
      </c>
      <c r="C1628" t="s">
        <v>81</v>
      </c>
      <c r="D1628" s="10">
        <v>40997</v>
      </c>
      <c r="E1628" t="s">
        <v>27</v>
      </c>
      <c r="F1628">
        <v>2</v>
      </c>
      <c r="G1628" s="1">
        <v>14188.5</v>
      </c>
      <c r="H1628" s="1">
        <v>851.31</v>
      </c>
      <c r="I1628" s="1">
        <v>425.65499999999997</v>
      </c>
      <c r="J1628" s="1">
        <v>425.65499999999997</v>
      </c>
      <c r="K1628" s="1">
        <v>4398.4350000000004</v>
      </c>
      <c r="L1628" s="1">
        <v>5249.7449999999999</v>
      </c>
      <c r="M1628" s="1">
        <f>SUM(Sueldos[[#This Row],[Salario Base]:[Bono General]])</f>
        <v>25539.3</v>
      </c>
      <c r="N1628" s="1">
        <f>SUMPRODUCT(Sueldos[[#This Row],[Salario Base]:[Bono General]]*Porcentajes[])</f>
        <v>1014.47775</v>
      </c>
      <c r="O1628" s="1">
        <f>Sueldos[[#This Row],[Aumento Mexicano]]*2</f>
        <v>2028.9555</v>
      </c>
      <c r="P1628" s="1">
        <f>IF(Sueldos[[#This Row],[Calificación]]&gt;=4,Sueldos[[#This Row],[Aumento Mexicano]]*2,0)</f>
        <v>0</v>
      </c>
      <c r="Q1628" s="1">
        <f>Sueldos[[#This Row],[Sueldo total]]*3</f>
        <v>76617.899999999994</v>
      </c>
      <c r="R1628" s="9">
        <f>(43102-Sueldos[[#This Row],[Fecha de Contratación]])/365</f>
        <v>5.7671232876712333</v>
      </c>
      <c r="S1628" s="1">
        <f>Sueldos[[#This Row],[Sueldo total]]/30</f>
        <v>851.31</v>
      </c>
      <c r="T1628" s="1">
        <f>Sueldos[[#This Row],[Salario diario]]*20*Sueldos[[#This Row],[dias del año]]</f>
        <v>98192.194520547942</v>
      </c>
      <c r="U1628" s="1">
        <f>Sueldos[[#This Row],[3 meses de sueldo]]+Sueldos[[#This Row],[20 dias por año]]</f>
        <v>174810.09452054795</v>
      </c>
    </row>
    <row r="1629" spans="1:21" x14ac:dyDescent="0.3">
      <c r="A1629" t="s">
        <v>2263</v>
      </c>
      <c r="B1629" t="s">
        <v>880</v>
      </c>
      <c r="C1629" t="s">
        <v>260</v>
      </c>
      <c r="D1629" s="10">
        <v>41677</v>
      </c>
      <c r="E1629" t="s">
        <v>115</v>
      </c>
      <c r="F1629">
        <v>4</v>
      </c>
      <c r="G1629" s="1">
        <v>58738.9</v>
      </c>
      <c r="H1629" s="1">
        <v>4699.1120000000001</v>
      </c>
      <c r="I1629" s="1">
        <v>1174.778</v>
      </c>
      <c r="J1629" s="1">
        <v>5286.5010000000002</v>
      </c>
      <c r="K1629" s="1">
        <v>22908.171000000002</v>
      </c>
      <c r="L1629" s="1">
        <v>17034.280999999999</v>
      </c>
      <c r="M1629" s="1">
        <f>SUM(Sueldos[[#This Row],[Salario Base]:[Bono General]])</f>
        <v>109841.743</v>
      </c>
      <c r="N1629" s="1">
        <f>SUMPRODUCT(Sueldos[[#This Row],[Salario Base]:[Bono General]]*Porcentajes[])</f>
        <v>4235.0746899999995</v>
      </c>
      <c r="O1629" s="1">
        <f>Sueldos[[#This Row],[Aumento Mexicano]]*2</f>
        <v>8470.1493799999989</v>
      </c>
      <c r="P1629" s="1">
        <f>IF(Sueldos[[#This Row],[Calificación]]&gt;=4,Sueldos[[#This Row],[Aumento Mexicano]]*2,0)</f>
        <v>8470.1493799999989</v>
      </c>
      <c r="Q1629" s="1">
        <f>Sueldos[[#This Row],[Sueldo total]]*3</f>
        <v>329525.22899999999</v>
      </c>
      <c r="R1629" s="9">
        <f>(43102-Sueldos[[#This Row],[Fecha de Contratación]])/365</f>
        <v>3.904109589041096</v>
      </c>
      <c r="S1629" s="1">
        <f>Sueldos[[#This Row],[Sueldo total]]/30</f>
        <v>3661.3914333333332</v>
      </c>
      <c r="T1629" s="1">
        <f>Sueldos[[#This Row],[Salario diario]]*20*Sueldos[[#This Row],[dias del año]]</f>
        <v>285889.46808219177</v>
      </c>
      <c r="U1629" s="1">
        <f>Sueldos[[#This Row],[3 meses de sueldo]]+Sueldos[[#This Row],[20 dias por año]]</f>
        <v>615414.69708219171</v>
      </c>
    </row>
    <row r="1630" spans="1:21" x14ac:dyDescent="0.3">
      <c r="A1630" t="s">
        <v>2264</v>
      </c>
      <c r="B1630" t="s">
        <v>883</v>
      </c>
      <c r="C1630" t="s">
        <v>182</v>
      </c>
      <c r="D1630" s="10">
        <v>41699</v>
      </c>
      <c r="E1630" t="s">
        <v>18</v>
      </c>
      <c r="F1630">
        <v>3</v>
      </c>
      <c r="G1630" s="1">
        <v>12021</v>
      </c>
      <c r="H1630" s="1">
        <v>841.47</v>
      </c>
      <c r="I1630" s="1">
        <v>1202.1000000000001</v>
      </c>
      <c r="J1630" s="1">
        <v>841.47</v>
      </c>
      <c r="K1630" s="1">
        <v>3846.7200000000003</v>
      </c>
      <c r="L1630" s="1">
        <v>3486.0899999999997</v>
      </c>
      <c r="M1630" s="1">
        <f>SUM(Sueldos[[#This Row],[Salario Base]:[Bono General]])</f>
        <v>22238.85</v>
      </c>
      <c r="N1630" s="1">
        <f>SUMPRODUCT(Sueldos[[#This Row],[Salario Base]:[Bono General]]*Porcentajes[])</f>
        <v>860.70360000000005</v>
      </c>
      <c r="O1630" s="1">
        <f>Sueldos[[#This Row],[Aumento Mexicano]]*2</f>
        <v>1721.4072000000001</v>
      </c>
      <c r="P1630" s="1">
        <f>IF(Sueldos[[#This Row],[Calificación]]&gt;=4,Sueldos[[#This Row],[Aumento Mexicano]]*2,0)</f>
        <v>0</v>
      </c>
      <c r="Q1630" s="1">
        <f>Sueldos[[#This Row],[Sueldo total]]*3</f>
        <v>66716.549999999988</v>
      </c>
      <c r="R1630" s="9">
        <f>(43102-Sueldos[[#This Row],[Fecha de Contratación]])/365</f>
        <v>3.8438356164383563</v>
      </c>
      <c r="S1630" s="1">
        <f>Sueldos[[#This Row],[Sueldo total]]/30</f>
        <v>741.29499999999996</v>
      </c>
      <c r="T1630" s="1">
        <f>Sueldos[[#This Row],[Salario diario]]*20*Sueldos[[#This Row],[dias del año]]</f>
        <v>56988.322465753423</v>
      </c>
      <c r="U1630" s="1">
        <f>Sueldos[[#This Row],[3 meses de sueldo]]+Sueldos[[#This Row],[20 dias por año]]</f>
        <v>123704.8724657534</v>
      </c>
    </row>
    <row r="1631" spans="1:21" x14ac:dyDescent="0.3">
      <c r="A1631" t="s">
        <v>2265</v>
      </c>
      <c r="B1631" t="s">
        <v>1087</v>
      </c>
      <c r="C1631" t="s">
        <v>449</v>
      </c>
      <c r="D1631" s="10">
        <v>42853</v>
      </c>
      <c r="E1631" t="s">
        <v>18</v>
      </c>
      <c r="F1631">
        <v>3</v>
      </c>
      <c r="G1631" s="1">
        <v>15336</v>
      </c>
      <c r="H1631" s="1">
        <v>1073.5200000000002</v>
      </c>
      <c r="I1631" s="1">
        <v>1686.96</v>
      </c>
      <c r="J1631" s="1">
        <v>1533.6000000000001</v>
      </c>
      <c r="K1631" s="1">
        <v>5367.5999999999995</v>
      </c>
      <c r="L1631" s="1">
        <v>5520.96</v>
      </c>
      <c r="M1631" s="1">
        <f>SUM(Sueldos[[#This Row],[Salario Base]:[Bono General]])</f>
        <v>30518.639999999996</v>
      </c>
      <c r="N1631" s="1">
        <f>SUMPRODUCT(Sueldos[[#This Row],[Salario Base]:[Bono General]]*Porcentajes[])</f>
        <v>1216.1448</v>
      </c>
      <c r="O1631" s="1">
        <f>Sueldos[[#This Row],[Aumento Mexicano]]*2</f>
        <v>2432.2896000000001</v>
      </c>
      <c r="P1631" s="1">
        <f>IF(Sueldos[[#This Row],[Calificación]]&gt;=4,Sueldos[[#This Row],[Aumento Mexicano]]*2,0)</f>
        <v>0</v>
      </c>
      <c r="Q1631" s="1">
        <f>Sueldos[[#This Row],[Sueldo total]]*3</f>
        <v>91555.919999999984</v>
      </c>
      <c r="R1631" s="9">
        <f>(43102-Sueldos[[#This Row],[Fecha de Contratación]])/365</f>
        <v>0.68219178082191778</v>
      </c>
      <c r="S1631" s="1">
        <f>Sueldos[[#This Row],[Sueldo total]]/30</f>
        <v>1017.2879999999999</v>
      </c>
      <c r="T1631" s="1">
        <f>Sueldos[[#This Row],[Salario diario]]*20*Sueldos[[#This Row],[dias del año]]</f>
        <v>13879.710246575341</v>
      </c>
      <c r="U1631" s="1">
        <f>Sueldos[[#This Row],[3 meses de sueldo]]+Sueldos[[#This Row],[20 dias por año]]</f>
        <v>105435.63024657533</v>
      </c>
    </row>
    <row r="1632" spans="1:21" x14ac:dyDescent="0.3">
      <c r="A1632" t="s">
        <v>2266</v>
      </c>
      <c r="B1632" t="s">
        <v>880</v>
      </c>
      <c r="C1632" t="s">
        <v>213</v>
      </c>
      <c r="D1632" s="10">
        <v>41160</v>
      </c>
      <c r="E1632" t="s">
        <v>15</v>
      </c>
      <c r="F1632">
        <v>3</v>
      </c>
      <c r="G1632" s="1">
        <v>29735</v>
      </c>
      <c r="H1632" s="1">
        <v>2973.5</v>
      </c>
      <c r="I1632" s="1">
        <v>3568.2</v>
      </c>
      <c r="J1632" s="1">
        <v>1486.75</v>
      </c>
      <c r="K1632" s="1">
        <v>9217.85</v>
      </c>
      <c r="L1632" s="1">
        <v>8623.15</v>
      </c>
      <c r="M1632" s="1">
        <f>SUM(Sueldos[[#This Row],[Salario Base]:[Bono General]])</f>
        <v>55604.45</v>
      </c>
      <c r="N1632" s="1">
        <f>SUMPRODUCT(Sueldos[[#This Row],[Salario Base]:[Bono General]]*Porcentajes[])</f>
        <v>2167.6815000000001</v>
      </c>
      <c r="O1632" s="1">
        <f>Sueldos[[#This Row],[Aumento Mexicano]]*2</f>
        <v>4335.3630000000003</v>
      </c>
      <c r="P1632" s="1">
        <f>IF(Sueldos[[#This Row],[Calificación]]&gt;=4,Sueldos[[#This Row],[Aumento Mexicano]]*2,0)</f>
        <v>0</v>
      </c>
      <c r="Q1632" s="1">
        <f>Sueldos[[#This Row],[Sueldo total]]*3</f>
        <v>166813.34999999998</v>
      </c>
      <c r="R1632" s="9">
        <f>(43102-Sueldos[[#This Row],[Fecha de Contratación]])/365</f>
        <v>5.3205479452054796</v>
      </c>
      <c r="S1632" s="1">
        <f>Sueldos[[#This Row],[Sueldo total]]/30</f>
        <v>1853.4816666666666</v>
      </c>
      <c r="T1632" s="1">
        <f>Sueldos[[#This Row],[Salario diario]]*20*Sueldos[[#This Row],[dias del año]]</f>
        <v>197230.76146118721</v>
      </c>
      <c r="U1632" s="1">
        <f>Sueldos[[#This Row],[3 meses de sueldo]]+Sueldos[[#This Row],[20 dias por año]]</f>
        <v>364044.11146118719</v>
      </c>
    </row>
    <row r="1633" spans="1:21" x14ac:dyDescent="0.3">
      <c r="A1633" t="s">
        <v>2267</v>
      </c>
      <c r="B1633" t="s">
        <v>880</v>
      </c>
      <c r="C1633" t="s">
        <v>411</v>
      </c>
      <c r="D1633" s="10">
        <v>41955</v>
      </c>
      <c r="E1633" t="s">
        <v>18</v>
      </c>
      <c r="F1633">
        <v>4</v>
      </c>
      <c r="G1633" s="1">
        <v>10898.800000000001</v>
      </c>
      <c r="H1633" s="1">
        <v>1089.8800000000001</v>
      </c>
      <c r="I1633" s="1">
        <v>1634.8200000000002</v>
      </c>
      <c r="J1633" s="1">
        <v>435.95200000000006</v>
      </c>
      <c r="K1633" s="1">
        <v>2833.6880000000006</v>
      </c>
      <c r="L1633" s="1">
        <v>2833.6880000000006</v>
      </c>
      <c r="M1633" s="1">
        <f>SUM(Sueldos[[#This Row],[Salario Base]:[Bono General]])</f>
        <v>19726.828000000001</v>
      </c>
      <c r="N1633" s="1">
        <f>SUMPRODUCT(Sueldos[[#This Row],[Salario Base]:[Bono General]]*Porcentajes[])</f>
        <v>762.91600000000017</v>
      </c>
      <c r="O1633" s="1">
        <f>Sueldos[[#This Row],[Aumento Mexicano]]*2</f>
        <v>1525.8320000000003</v>
      </c>
      <c r="P1633" s="1">
        <f>IF(Sueldos[[#This Row],[Calificación]]&gt;=4,Sueldos[[#This Row],[Aumento Mexicano]]*2,0)</f>
        <v>1525.8320000000003</v>
      </c>
      <c r="Q1633" s="1">
        <f>Sueldos[[#This Row],[Sueldo total]]*3</f>
        <v>59180.484000000004</v>
      </c>
      <c r="R1633" s="9">
        <f>(43102-Sueldos[[#This Row],[Fecha de Contratación]])/365</f>
        <v>3.1424657534246574</v>
      </c>
      <c r="S1633" s="1">
        <f>Sueldos[[#This Row],[Sueldo total]]/30</f>
        <v>657.56093333333342</v>
      </c>
      <c r="T1633" s="1">
        <f>Sueldos[[#This Row],[Salario diario]]*20*Sueldos[[#This Row],[dias del año]]</f>
        <v>41327.254275799089</v>
      </c>
      <c r="U1633" s="1">
        <f>Sueldos[[#This Row],[3 meses de sueldo]]+Sueldos[[#This Row],[20 dias por año]]</f>
        <v>100507.73827579909</v>
      </c>
    </row>
    <row r="1634" spans="1:21" x14ac:dyDescent="0.3">
      <c r="A1634" t="s">
        <v>438</v>
      </c>
      <c r="B1634" t="s">
        <v>880</v>
      </c>
      <c r="C1634" t="s">
        <v>117</v>
      </c>
      <c r="D1634" s="10">
        <v>42763</v>
      </c>
      <c r="E1634" t="s">
        <v>18</v>
      </c>
      <c r="F1634">
        <v>3</v>
      </c>
      <c r="G1634" s="1">
        <v>14865</v>
      </c>
      <c r="H1634" s="1">
        <v>1189.2</v>
      </c>
      <c r="I1634" s="1">
        <v>1635.15</v>
      </c>
      <c r="J1634" s="1">
        <v>297.3</v>
      </c>
      <c r="K1634" s="1">
        <v>4756.8</v>
      </c>
      <c r="L1634" s="1">
        <v>3864.9</v>
      </c>
      <c r="M1634" s="1">
        <f>SUM(Sueldos[[#This Row],[Salario Base]:[Bono General]])</f>
        <v>26608.350000000002</v>
      </c>
      <c r="N1634" s="1">
        <f>SUMPRODUCT(Sueldos[[#This Row],[Salario Base]:[Bono General]]*Porcentajes[])</f>
        <v>1010.82</v>
      </c>
      <c r="O1634" s="1">
        <f>Sueldos[[#This Row],[Aumento Mexicano]]*2</f>
        <v>2021.64</v>
      </c>
      <c r="P1634" s="1">
        <f>IF(Sueldos[[#This Row],[Calificación]]&gt;=4,Sueldos[[#This Row],[Aumento Mexicano]]*2,0)</f>
        <v>0</v>
      </c>
      <c r="Q1634" s="1">
        <f>Sueldos[[#This Row],[Sueldo total]]*3</f>
        <v>79825.05</v>
      </c>
      <c r="R1634" s="9">
        <f>(43102-Sueldos[[#This Row],[Fecha de Contratación]])/365</f>
        <v>0.92876712328767119</v>
      </c>
      <c r="S1634" s="1">
        <f>Sueldos[[#This Row],[Sueldo total]]/30</f>
        <v>886.94500000000005</v>
      </c>
      <c r="T1634" s="1">
        <f>Sueldos[[#This Row],[Salario diario]]*20*Sueldos[[#This Row],[dias del año]]</f>
        <v>16475.307123287672</v>
      </c>
      <c r="U1634" s="1">
        <f>Sueldos[[#This Row],[3 meses de sueldo]]+Sueldos[[#This Row],[20 dias por año]]</f>
        <v>96300.357123287671</v>
      </c>
    </row>
    <row r="1635" spans="1:21" x14ac:dyDescent="0.3">
      <c r="A1635" t="s">
        <v>2268</v>
      </c>
      <c r="B1635" t="s">
        <v>898</v>
      </c>
      <c r="C1635" t="s">
        <v>46</v>
      </c>
      <c r="D1635" s="10">
        <v>40997</v>
      </c>
      <c r="E1635" t="s">
        <v>27</v>
      </c>
      <c r="F1635">
        <v>5</v>
      </c>
      <c r="G1635" s="1">
        <v>26435</v>
      </c>
      <c r="H1635" s="1">
        <v>2379.15</v>
      </c>
      <c r="I1635" s="1">
        <v>3172.2</v>
      </c>
      <c r="J1635" s="1">
        <v>3436.55</v>
      </c>
      <c r="K1635" s="1">
        <v>9252.25</v>
      </c>
      <c r="L1635" s="1">
        <v>7666.15</v>
      </c>
      <c r="M1635" s="1">
        <f>SUM(Sueldos[[#This Row],[Salario Base]:[Bono General]])</f>
        <v>52341.3</v>
      </c>
      <c r="N1635" s="1">
        <f>SUMPRODUCT(Sueldos[[#This Row],[Salario Base]:[Bono General]]*Porcentajes[])</f>
        <v>2048.7124999999996</v>
      </c>
      <c r="O1635" s="1">
        <f>Sueldos[[#This Row],[Aumento Mexicano]]*2</f>
        <v>4097.4249999999993</v>
      </c>
      <c r="P1635" s="1">
        <f>IF(Sueldos[[#This Row],[Calificación]]&gt;=4,Sueldos[[#This Row],[Aumento Mexicano]]*2,0)</f>
        <v>4097.4249999999993</v>
      </c>
      <c r="Q1635" s="1">
        <f>Sueldos[[#This Row],[Sueldo total]]*3</f>
        <v>157023.90000000002</v>
      </c>
      <c r="R1635" s="9">
        <f>(43102-Sueldos[[#This Row],[Fecha de Contratación]])/365</f>
        <v>5.7671232876712333</v>
      </c>
      <c r="S1635" s="1">
        <f>Sueldos[[#This Row],[Sueldo total]]/30</f>
        <v>1744.71</v>
      </c>
      <c r="T1635" s="1">
        <f>Sueldos[[#This Row],[Salario diario]]*20*Sueldos[[#This Row],[dias del año]]</f>
        <v>201239.15342465753</v>
      </c>
      <c r="U1635" s="1">
        <f>Sueldos[[#This Row],[3 meses de sueldo]]+Sueldos[[#This Row],[20 dias por año]]</f>
        <v>358263.05342465756</v>
      </c>
    </row>
    <row r="1636" spans="1:21" x14ac:dyDescent="0.3">
      <c r="A1636" t="s">
        <v>2269</v>
      </c>
      <c r="B1636" t="s">
        <v>883</v>
      </c>
      <c r="C1636" t="s">
        <v>42</v>
      </c>
      <c r="D1636" s="10">
        <v>41523</v>
      </c>
      <c r="E1636" t="s">
        <v>15</v>
      </c>
      <c r="F1636">
        <v>5</v>
      </c>
      <c r="G1636" s="1">
        <v>28965</v>
      </c>
      <c r="H1636" s="1">
        <v>1737.8999999999999</v>
      </c>
      <c r="I1636" s="1">
        <v>2896.5</v>
      </c>
      <c r="J1636" s="1">
        <v>2317.2000000000003</v>
      </c>
      <c r="K1636" s="1">
        <v>8110.2000000000007</v>
      </c>
      <c r="L1636" s="1">
        <v>10427.4</v>
      </c>
      <c r="M1636" s="1">
        <f>SUM(Sueldos[[#This Row],[Salario Base]:[Bono General]])</f>
        <v>54454.200000000004</v>
      </c>
      <c r="N1636" s="1">
        <f>SUMPRODUCT(Sueldos[[#This Row],[Salario Base]:[Bono General]]*Porcentajes[])</f>
        <v>2178.1680000000001</v>
      </c>
      <c r="O1636" s="1">
        <f>Sueldos[[#This Row],[Aumento Mexicano]]*2</f>
        <v>4356.3360000000002</v>
      </c>
      <c r="P1636" s="1">
        <f>IF(Sueldos[[#This Row],[Calificación]]&gt;=4,Sueldos[[#This Row],[Aumento Mexicano]]*2,0)</f>
        <v>4356.3360000000002</v>
      </c>
      <c r="Q1636" s="1">
        <f>Sueldos[[#This Row],[Sueldo total]]*3</f>
        <v>163362.6</v>
      </c>
      <c r="R1636" s="9">
        <f>(43102-Sueldos[[#This Row],[Fecha de Contratación]])/365</f>
        <v>4.3260273972602743</v>
      </c>
      <c r="S1636" s="1">
        <f>Sueldos[[#This Row],[Sueldo total]]/30</f>
        <v>1815.14</v>
      </c>
      <c r="T1636" s="1">
        <f>Sueldos[[#This Row],[Salario diario]]*20*Sueldos[[#This Row],[dias del año]]</f>
        <v>157046.90739726031</v>
      </c>
      <c r="U1636" s="1">
        <f>Sueldos[[#This Row],[3 meses de sueldo]]+Sueldos[[#This Row],[20 dias por año]]</f>
        <v>320409.50739726028</v>
      </c>
    </row>
    <row r="1637" spans="1:21" x14ac:dyDescent="0.3">
      <c r="A1637" t="s">
        <v>2270</v>
      </c>
      <c r="B1637" t="s">
        <v>883</v>
      </c>
      <c r="C1637" t="s">
        <v>213</v>
      </c>
      <c r="D1637" s="10">
        <v>42670</v>
      </c>
      <c r="E1637" t="s">
        <v>18</v>
      </c>
      <c r="F1637">
        <v>3</v>
      </c>
      <c r="G1637" s="1">
        <v>11450</v>
      </c>
      <c r="H1637" s="1">
        <v>916</v>
      </c>
      <c r="I1637" s="1">
        <v>1717.5</v>
      </c>
      <c r="J1637" s="1">
        <v>916</v>
      </c>
      <c r="K1637" s="1">
        <v>3778.5</v>
      </c>
      <c r="L1637" s="1">
        <v>3435</v>
      </c>
      <c r="M1637" s="1">
        <f>SUM(Sueldos[[#This Row],[Salario Base]:[Bono General]])</f>
        <v>22213</v>
      </c>
      <c r="N1637" s="1">
        <f>SUMPRODUCT(Sueldos[[#This Row],[Salario Base]:[Bono General]]*Porcentajes[])</f>
        <v>866.76499999999999</v>
      </c>
      <c r="O1637" s="1">
        <f>Sueldos[[#This Row],[Aumento Mexicano]]*2</f>
        <v>1733.53</v>
      </c>
      <c r="P1637" s="1">
        <f>IF(Sueldos[[#This Row],[Calificación]]&gt;=4,Sueldos[[#This Row],[Aumento Mexicano]]*2,0)</f>
        <v>0</v>
      </c>
      <c r="Q1637" s="1">
        <f>Sueldos[[#This Row],[Sueldo total]]*3</f>
        <v>66639</v>
      </c>
      <c r="R1637" s="9">
        <f>(43102-Sueldos[[#This Row],[Fecha de Contratación]])/365</f>
        <v>1.1835616438356165</v>
      </c>
      <c r="S1637" s="1">
        <f>Sueldos[[#This Row],[Sueldo total]]/30</f>
        <v>740.43333333333328</v>
      </c>
      <c r="T1637" s="1">
        <f>Sueldos[[#This Row],[Salario diario]]*20*Sueldos[[#This Row],[dias del año]]</f>
        <v>17526.969863013699</v>
      </c>
      <c r="U1637" s="1">
        <f>Sueldos[[#This Row],[3 meses de sueldo]]+Sueldos[[#This Row],[20 dias por año]]</f>
        <v>84165.969863013699</v>
      </c>
    </row>
    <row r="1638" spans="1:21" x14ac:dyDescent="0.3">
      <c r="A1638" t="s">
        <v>2271</v>
      </c>
      <c r="B1638" t="s">
        <v>898</v>
      </c>
      <c r="C1638" t="s">
        <v>88</v>
      </c>
      <c r="D1638" s="10">
        <v>42666</v>
      </c>
      <c r="E1638" t="s">
        <v>18</v>
      </c>
      <c r="F1638">
        <v>4</v>
      </c>
      <c r="G1638" s="1">
        <v>12875.500000000002</v>
      </c>
      <c r="H1638" s="1">
        <v>1158.7950000000001</v>
      </c>
      <c r="I1638" s="1">
        <v>128.75500000000002</v>
      </c>
      <c r="J1638" s="1">
        <v>1802.5700000000004</v>
      </c>
      <c r="K1638" s="1">
        <v>3218.8750000000005</v>
      </c>
      <c r="L1638" s="1">
        <v>4892.6900000000005</v>
      </c>
      <c r="M1638" s="1">
        <f>SUM(Sueldos[[#This Row],[Salario Base]:[Bono General]])</f>
        <v>24077.185000000005</v>
      </c>
      <c r="N1638" s="1">
        <f>SUMPRODUCT(Sueldos[[#This Row],[Salario Base]:[Bono General]]*Porcentajes[])</f>
        <v>990.1259500000001</v>
      </c>
      <c r="O1638" s="1">
        <f>Sueldos[[#This Row],[Aumento Mexicano]]*2</f>
        <v>1980.2519000000002</v>
      </c>
      <c r="P1638" s="1">
        <f>IF(Sueldos[[#This Row],[Calificación]]&gt;=4,Sueldos[[#This Row],[Aumento Mexicano]]*2,0)</f>
        <v>1980.2519000000002</v>
      </c>
      <c r="Q1638" s="1">
        <f>Sueldos[[#This Row],[Sueldo total]]*3</f>
        <v>72231.555000000022</v>
      </c>
      <c r="R1638" s="9">
        <f>(43102-Sueldos[[#This Row],[Fecha de Contratación]])/365</f>
        <v>1.1945205479452055</v>
      </c>
      <c r="S1638" s="1">
        <f>Sueldos[[#This Row],[Sueldo total]]/30</f>
        <v>802.57283333333351</v>
      </c>
      <c r="T1638" s="1">
        <f>Sueldos[[#This Row],[Salario diario]]*20*Sueldos[[#This Row],[dias del año]]</f>
        <v>19173.794812785392</v>
      </c>
      <c r="U1638" s="1">
        <f>Sueldos[[#This Row],[3 meses de sueldo]]+Sueldos[[#This Row],[20 dias por año]]</f>
        <v>91405.349812785411</v>
      </c>
    </row>
    <row r="1639" spans="1:21" x14ac:dyDescent="0.3">
      <c r="A1639" t="s">
        <v>2272</v>
      </c>
      <c r="B1639" t="s">
        <v>883</v>
      </c>
      <c r="C1639" t="s">
        <v>146</v>
      </c>
      <c r="D1639" s="10">
        <v>40645</v>
      </c>
      <c r="E1639" t="s">
        <v>50</v>
      </c>
      <c r="F1639">
        <v>2</v>
      </c>
      <c r="G1639" s="1">
        <v>28778.400000000001</v>
      </c>
      <c r="H1639" s="1">
        <v>2877.84</v>
      </c>
      <c r="I1639" s="1">
        <v>863.35199999999998</v>
      </c>
      <c r="J1639" s="1">
        <v>2014.4880000000003</v>
      </c>
      <c r="K1639" s="1">
        <v>8633.52</v>
      </c>
      <c r="L1639" s="1">
        <v>11511.36</v>
      </c>
      <c r="M1639" s="1">
        <f>SUM(Sueldos[[#This Row],[Salario Base]:[Bono General]])</f>
        <v>54678.960000000006</v>
      </c>
      <c r="N1639" s="1">
        <f>SUMPRODUCT(Sueldos[[#This Row],[Salario Base]:[Bono General]]*Porcentajes[])</f>
        <v>2236.0816800000002</v>
      </c>
      <c r="O1639" s="1">
        <f>Sueldos[[#This Row],[Aumento Mexicano]]*2</f>
        <v>4472.1633600000005</v>
      </c>
      <c r="P1639" s="1">
        <f>IF(Sueldos[[#This Row],[Calificación]]&gt;=4,Sueldos[[#This Row],[Aumento Mexicano]]*2,0)</f>
        <v>0</v>
      </c>
      <c r="Q1639" s="1">
        <f>Sueldos[[#This Row],[Sueldo total]]*3</f>
        <v>164036.88</v>
      </c>
      <c r="R1639" s="9">
        <f>(43102-Sueldos[[#This Row],[Fecha de Contratación]])/365</f>
        <v>6.7315068493150685</v>
      </c>
      <c r="S1639" s="1">
        <f>Sueldos[[#This Row],[Sueldo total]]/30</f>
        <v>1822.6320000000003</v>
      </c>
      <c r="T1639" s="1">
        <f>Sueldos[[#This Row],[Salario diario]]*20*Sueldos[[#This Row],[dias del año]]</f>
        <v>245381.19583561647</v>
      </c>
      <c r="U1639" s="1">
        <f>Sueldos[[#This Row],[3 meses de sueldo]]+Sueldos[[#This Row],[20 dias por año]]</f>
        <v>409418.07583561644</v>
      </c>
    </row>
    <row r="1640" spans="1:21" x14ac:dyDescent="0.3">
      <c r="A1640" t="s">
        <v>1313</v>
      </c>
      <c r="B1640" t="s">
        <v>898</v>
      </c>
      <c r="C1640" t="s">
        <v>22</v>
      </c>
      <c r="D1640" s="10">
        <v>42070</v>
      </c>
      <c r="E1640" t="s">
        <v>18</v>
      </c>
      <c r="F1640">
        <v>3</v>
      </c>
      <c r="G1640" s="1">
        <v>12610</v>
      </c>
      <c r="H1640" s="1">
        <v>882.7</v>
      </c>
      <c r="I1640" s="1">
        <v>756.6</v>
      </c>
      <c r="J1640" s="1">
        <v>252.20000000000002</v>
      </c>
      <c r="K1640" s="1">
        <v>4413.5</v>
      </c>
      <c r="L1640" s="1">
        <v>3656.8999999999996</v>
      </c>
      <c r="M1640" s="1">
        <f>SUM(Sueldos[[#This Row],[Salario Base]:[Bono General]])</f>
        <v>22571.9</v>
      </c>
      <c r="N1640" s="1">
        <f>SUMPRODUCT(Sueldos[[#This Row],[Salario Base]:[Bono General]]*Porcentajes[])</f>
        <v>862.52400000000011</v>
      </c>
      <c r="O1640" s="1">
        <f>Sueldos[[#This Row],[Aumento Mexicano]]*2</f>
        <v>1725.0480000000002</v>
      </c>
      <c r="P1640" s="1">
        <f>IF(Sueldos[[#This Row],[Calificación]]&gt;=4,Sueldos[[#This Row],[Aumento Mexicano]]*2,0)</f>
        <v>0</v>
      </c>
      <c r="Q1640" s="1">
        <f>Sueldos[[#This Row],[Sueldo total]]*3</f>
        <v>67715.700000000012</v>
      </c>
      <c r="R1640" s="9">
        <f>(43102-Sueldos[[#This Row],[Fecha de Contratación]])/365</f>
        <v>2.8273972602739725</v>
      </c>
      <c r="S1640" s="1">
        <f>Sueldos[[#This Row],[Sueldo total]]/30</f>
        <v>752.39666666666676</v>
      </c>
      <c r="T1640" s="1">
        <f>Sueldos[[#This Row],[Salario diario]]*20*Sueldos[[#This Row],[dias del año]]</f>
        <v>42546.485479452058</v>
      </c>
      <c r="U1640" s="1">
        <f>Sueldos[[#This Row],[3 meses de sueldo]]+Sueldos[[#This Row],[20 dias por año]]</f>
        <v>110262.18547945208</v>
      </c>
    </row>
    <row r="1641" spans="1:21" x14ac:dyDescent="0.3">
      <c r="A1641" t="s">
        <v>614</v>
      </c>
      <c r="B1641" t="s">
        <v>883</v>
      </c>
      <c r="C1641" t="s">
        <v>170</v>
      </c>
      <c r="D1641" s="10">
        <v>42093</v>
      </c>
      <c r="E1641" t="s">
        <v>27</v>
      </c>
      <c r="F1641">
        <v>3</v>
      </c>
      <c r="G1641" s="1">
        <v>22926</v>
      </c>
      <c r="H1641" s="1">
        <v>2292.6</v>
      </c>
      <c r="I1641" s="1">
        <v>229.26</v>
      </c>
      <c r="J1641" s="1">
        <v>1834.08</v>
      </c>
      <c r="K1641" s="1">
        <v>6877.8</v>
      </c>
      <c r="L1641" s="1">
        <v>7565.58</v>
      </c>
      <c r="M1641" s="1">
        <f>SUM(Sueldos[[#This Row],[Salario Base]:[Bono General]])</f>
        <v>41725.32</v>
      </c>
      <c r="N1641" s="1">
        <f>SUMPRODUCT(Sueldos[[#This Row],[Salario Base]:[Bono General]]*Porcentajes[])</f>
        <v>1662.135</v>
      </c>
      <c r="O1641" s="1">
        <f>Sueldos[[#This Row],[Aumento Mexicano]]*2</f>
        <v>3324.27</v>
      </c>
      <c r="P1641" s="1">
        <f>IF(Sueldos[[#This Row],[Calificación]]&gt;=4,Sueldos[[#This Row],[Aumento Mexicano]]*2,0)</f>
        <v>0</v>
      </c>
      <c r="Q1641" s="1">
        <f>Sueldos[[#This Row],[Sueldo total]]*3</f>
        <v>125175.95999999999</v>
      </c>
      <c r="R1641" s="9">
        <f>(43102-Sueldos[[#This Row],[Fecha de Contratación]])/365</f>
        <v>2.7643835616438355</v>
      </c>
      <c r="S1641" s="1">
        <f>Sueldos[[#This Row],[Sueldo total]]/30</f>
        <v>1390.8440000000001</v>
      </c>
      <c r="T1641" s="1">
        <f>Sueldos[[#This Row],[Salario diario]]*20*Sueldos[[#This Row],[dias del año]]</f>
        <v>76896.525808219172</v>
      </c>
      <c r="U1641" s="1">
        <f>Sueldos[[#This Row],[3 meses de sueldo]]+Sueldos[[#This Row],[20 dias por año]]</f>
        <v>202072.48580821918</v>
      </c>
    </row>
    <row r="1642" spans="1:21" x14ac:dyDescent="0.3">
      <c r="A1642" t="s">
        <v>2273</v>
      </c>
      <c r="B1642" t="s">
        <v>883</v>
      </c>
      <c r="C1642" t="s">
        <v>17</v>
      </c>
      <c r="D1642" s="10">
        <v>42416</v>
      </c>
      <c r="E1642" t="s">
        <v>18</v>
      </c>
      <c r="F1642">
        <v>3</v>
      </c>
      <c r="G1642" s="1">
        <v>14530</v>
      </c>
      <c r="H1642" s="1">
        <v>1017.1000000000001</v>
      </c>
      <c r="I1642" s="1">
        <v>581.20000000000005</v>
      </c>
      <c r="J1642" s="1">
        <v>435.9</v>
      </c>
      <c r="K1642" s="1">
        <v>4649.6000000000004</v>
      </c>
      <c r="L1642" s="1">
        <v>4213.7</v>
      </c>
      <c r="M1642" s="1">
        <f>SUM(Sueldos[[#This Row],[Salario Base]:[Bono General]])</f>
        <v>25427.500000000004</v>
      </c>
      <c r="N1642" s="1">
        <f>SUMPRODUCT(Sueldos[[#This Row],[Salario Base]:[Bono General]]*Porcentajes[])</f>
        <v>976.41599999999994</v>
      </c>
      <c r="O1642" s="1">
        <f>Sueldos[[#This Row],[Aumento Mexicano]]*2</f>
        <v>1952.8319999999999</v>
      </c>
      <c r="P1642" s="1">
        <f>IF(Sueldos[[#This Row],[Calificación]]&gt;=4,Sueldos[[#This Row],[Aumento Mexicano]]*2,0)</f>
        <v>0</v>
      </c>
      <c r="Q1642" s="1">
        <f>Sueldos[[#This Row],[Sueldo total]]*3</f>
        <v>76282.500000000015</v>
      </c>
      <c r="R1642" s="9">
        <f>(43102-Sueldos[[#This Row],[Fecha de Contratación]])/365</f>
        <v>1.8794520547945206</v>
      </c>
      <c r="S1642" s="1">
        <f>Sueldos[[#This Row],[Sueldo total]]/30</f>
        <v>847.58333333333348</v>
      </c>
      <c r="T1642" s="1">
        <f>Sueldos[[#This Row],[Salario diario]]*20*Sueldos[[#This Row],[dias del año]]</f>
        <v>31859.844748858457</v>
      </c>
      <c r="U1642" s="1">
        <f>Sueldos[[#This Row],[3 meses de sueldo]]+Sueldos[[#This Row],[20 dias por año]]</f>
        <v>108142.34474885848</v>
      </c>
    </row>
    <row r="1643" spans="1:21" x14ac:dyDescent="0.3">
      <c r="A1643" t="s">
        <v>2274</v>
      </c>
      <c r="B1643" t="s">
        <v>898</v>
      </c>
      <c r="C1643" t="s">
        <v>48</v>
      </c>
      <c r="D1643" s="10">
        <v>42696</v>
      </c>
      <c r="E1643" t="s">
        <v>18</v>
      </c>
      <c r="F1643">
        <v>2</v>
      </c>
      <c r="G1643" s="1">
        <v>10720.800000000001</v>
      </c>
      <c r="H1643" s="1">
        <v>643.24800000000005</v>
      </c>
      <c r="I1643" s="1">
        <v>750.45600000000013</v>
      </c>
      <c r="J1643" s="1">
        <v>857.6640000000001</v>
      </c>
      <c r="K1643" s="1">
        <v>2680.2000000000003</v>
      </c>
      <c r="L1643" s="1">
        <v>3109.0320000000002</v>
      </c>
      <c r="M1643" s="1">
        <f>SUM(Sueldos[[#This Row],[Salario Base]:[Bono General]])</f>
        <v>18761.400000000001</v>
      </c>
      <c r="N1643" s="1">
        <f>SUMPRODUCT(Sueldos[[#This Row],[Salario Base]:[Bono General]]*Porcentajes[])</f>
        <v>731.15855999999997</v>
      </c>
      <c r="O1643" s="1">
        <f>Sueldos[[#This Row],[Aumento Mexicano]]*2</f>
        <v>1462.3171199999999</v>
      </c>
      <c r="P1643" s="1">
        <f>IF(Sueldos[[#This Row],[Calificación]]&gt;=4,Sueldos[[#This Row],[Aumento Mexicano]]*2,0)</f>
        <v>0</v>
      </c>
      <c r="Q1643" s="1">
        <f>Sueldos[[#This Row],[Sueldo total]]*3</f>
        <v>56284.200000000004</v>
      </c>
      <c r="R1643" s="9">
        <f>(43102-Sueldos[[#This Row],[Fecha de Contratación]])/365</f>
        <v>1.1123287671232878</v>
      </c>
      <c r="S1643" s="1">
        <f>Sueldos[[#This Row],[Sueldo total]]/30</f>
        <v>625.38</v>
      </c>
      <c r="T1643" s="1">
        <f>Sueldos[[#This Row],[Salario diario]]*20*Sueldos[[#This Row],[dias del año]]</f>
        <v>13912.563287671235</v>
      </c>
      <c r="U1643" s="1">
        <f>Sueldos[[#This Row],[3 meses de sueldo]]+Sueldos[[#This Row],[20 dias por año]]</f>
        <v>70196.763287671245</v>
      </c>
    </row>
    <row r="1644" spans="1:21" x14ac:dyDescent="0.3">
      <c r="A1644" t="s">
        <v>2275</v>
      </c>
      <c r="B1644" t="s">
        <v>883</v>
      </c>
      <c r="C1644" t="s">
        <v>81</v>
      </c>
      <c r="D1644" s="10">
        <v>41071</v>
      </c>
      <c r="E1644" t="s">
        <v>15</v>
      </c>
      <c r="F1644">
        <v>3</v>
      </c>
      <c r="G1644" s="1">
        <v>32744</v>
      </c>
      <c r="H1644" s="1">
        <v>2946.96</v>
      </c>
      <c r="I1644" s="1">
        <v>2946.96</v>
      </c>
      <c r="J1644" s="1">
        <v>2292.0800000000004</v>
      </c>
      <c r="K1644" s="1">
        <v>12770.16</v>
      </c>
      <c r="L1644" s="1">
        <v>8513.44</v>
      </c>
      <c r="M1644" s="1">
        <f>SUM(Sueldos[[#This Row],[Salario Base]:[Bono General]])</f>
        <v>62213.600000000006</v>
      </c>
      <c r="N1644" s="1">
        <f>SUMPRODUCT(Sueldos[[#This Row],[Salario Base]:[Bono General]]*Porcentajes[])</f>
        <v>2370.6656000000003</v>
      </c>
      <c r="O1644" s="1">
        <f>Sueldos[[#This Row],[Aumento Mexicano]]*2</f>
        <v>4741.3312000000005</v>
      </c>
      <c r="P1644" s="1">
        <f>IF(Sueldos[[#This Row],[Calificación]]&gt;=4,Sueldos[[#This Row],[Aumento Mexicano]]*2,0)</f>
        <v>0</v>
      </c>
      <c r="Q1644" s="1">
        <f>Sueldos[[#This Row],[Sueldo total]]*3</f>
        <v>186640.80000000002</v>
      </c>
      <c r="R1644" s="9">
        <f>(43102-Sueldos[[#This Row],[Fecha de Contratación]])/365</f>
        <v>5.5643835616438357</v>
      </c>
      <c r="S1644" s="1">
        <f>Sueldos[[#This Row],[Sueldo total]]/30</f>
        <v>2073.7866666666669</v>
      </c>
      <c r="T1644" s="1">
        <f>Sueldos[[#This Row],[Salario diario]]*20*Sueldos[[#This Row],[dias del año]]</f>
        <v>230786.88876712331</v>
      </c>
      <c r="U1644" s="1">
        <f>Sueldos[[#This Row],[3 meses de sueldo]]+Sueldos[[#This Row],[20 dias por año]]</f>
        <v>417427.68876712333</v>
      </c>
    </row>
    <row r="1645" spans="1:21" x14ac:dyDescent="0.3">
      <c r="A1645" t="s">
        <v>2276</v>
      </c>
      <c r="B1645" t="s">
        <v>883</v>
      </c>
      <c r="C1645" t="s">
        <v>110</v>
      </c>
      <c r="D1645" s="10">
        <v>41174</v>
      </c>
      <c r="E1645" t="s">
        <v>18</v>
      </c>
      <c r="F1645">
        <v>1</v>
      </c>
      <c r="G1645" s="1">
        <v>11316.75</v>
      </c>
      <c r="H1645" s="1">
        <v>1018.5074999999999</v>
      </c>
      <c r="I1645" s="1">
        <v>1358.01</v>
      </c>
      <c r="J1645" s="1">
        <v>1471.1775</v>
      </c>
      <c r="K1645" s="1">
        <v>3621.36</v>
      </c>
      <c r="L1645" s="1">
        <v>3055.5225</v>
      </c>
      <c r="M1645" s="1">
        <f>SUM(Sueldos[[#This Row],[Salario Base]:[Bono General]])</f>
        <v>21841.327499999999</v>
      </c>
      <c r="N1645" s="1">
        <f>SUMPRODUCT(Sueldos[[#This Row],[Salario Base]:[Bono General]]*Porcentajes[])</f>
        <v>851.01959999999997</v>
      </c>
      <c r="O1645" s="1">
        <f>Sueldos[[#This Row],[Aumento Mexicano]]*2</f>
        <v>1702.0391999999999</v>
      </c>
      <c r="P1645" s="1">
        <f>IF(Sueldos[[#This Row],[Calificación]]&gt;=4,Sueldos[[#This Row],[Aumento Mexicano]]*2,0)</f>
        <v>0</v>
      </c>
      <c r="Q1645" s="1">
        <f>Sueldos[[#This Row],[Sueldo total]]*3</f>
        <v>65523.982499999998</v>
      </c>
      <c r="R1645" s="9">
        <f>(43102-Sueldos[[#This Row],[Fecha de Contratación]])/365</f>
        <v>5.2821917808219174</v>
      </c>
      <c r="S1645" s="1">
        <f>Sueldos[[#This Row],[Sueldo total]]/30</f>
        <v>728.04425000000003</v>
      </c>
      <c r="T1645" s="1">
        <f>Sueldos[[#This Row],[Salario diario]]*20*Sueldos[[#This Row],[dias del año]]</f>
        <v>76913.387068493146</v>
      </c>
      <c r="U1645" s="1">
        <f>Sueldos[[#This Row],[3 meses de sueldo]]+Sueldos[[#This Row],[20 dias por año]]</f>
        <v>142437.36956849316</v>
      </c>
    </row>
    <row r="1646" spans="1:21" x14ac:dyDescent="0.3">
      <c r="A1646" t="s">
        <v>2277</v>
      </c>
      <c r="B1646" t="s">
        <v>880</v>
      </c>
      <c r="C1646" t="s">
        <v>413</v>
      </c>
      <c r="D1646" s="10">
        <v>42524</v>
      </c>
      <c r="E1646" t="s">
        <v>18</v>
      </c>
      <c r="F1646">
        <v>1</v>
      </c>
      <c r="G1646" s="1">
        <v>8027.25</v>
      </c>
      <c r="H1646" s="1">
        <v>401.36250000000001</v>
      </c>
      <c r="I1646" s="1">
        <v>240.8175</v>
      </c>
      <c r="J1646" s="1">
        <v>240.8175</v>
      </c>
      <c r="K1646" s="1">
        <v>3050.355</v>
      </c>
      <c r="L1646" s="1">
        <v>2167.3575000000001</v>
      </c>
      <c r="M1646" s="1">
        <f>SUM(Sueldos[[#This Row],[Salario Base]:[Bono General]])</f>
        <v>14127.959999999997</v>
      </c>
      <c r="N1646" s="1">
        <f>SUMPRODUCT(Sueldos[[#This Row],[Salario Base]:[Bono General]]*Porcentajes[])</f>
        <v>529.79849999999999</v>
      </c>
      <c r="O1646" s="1">
        <f>Sueldos[[#This Row],[Aumento Mexicano]]*2</f>
        <v>1059.597</v>
      </c>
      <c r="P1646" s="1">
        <f>IF(Sueldos[[#This Row],[Calificación]]&gt;=4,Sueldos[[#This Row],[Aumento Mexicano]]*2,0)</f>
        <v>0</v>
      </c>
      <c r="Q1646" s="1">
        <f>Sueldos[[#This Row],[Sueldo total]]*3</f>
        <v>42383.87999999999</v>
      </c>
      <c r="R1646" s="9">
        <f>(43102-Sueldos[[#This Row],[Fecha de Contratación]])/365</f>
        <v>1.5835616438356164</v>
      </c>
      <c r="S1646" s="1">
        <f>Sueldos[[#This Row],[Sueldo total]]/30</f>
        <v>470.9319999999999</v>
      </c>
      <c r="T1646" s="1">
        <f>Sueldos[[#This Row],[Salario diario]]*20*Sueldos[[#This Row],[dias del año]]</f>
        <v>14914.997041095887</v>
      </c>
      <c r="U1646" s="1">
        <f>Sueldos[[#This Row],[3 meses de sueldo]]+Sueldos[[#This Row],[20 dias por año]]</f>
        <v>57298.877041095875</v>
      </c>
    </row>
    <row r="1647" spans="1:21" x14ac:dyDescent="0.3">
      <c r="A1647" t="s">
        <v>380</v>
      </c>
      <c r="B1647" t="s">
        <v>883</v>
      </c>
      <c r="C1647" t="s">
        <v>98</v>
      </c>
      <c r="D1647" s="10">
        <v>42420</v>
      </c>
      <c r="E1647" t="s">
        <v>15</v>
      </c>
      <c r="F1647">
        <v>4</v>
      </c>
      <c r="G1647" s="1">
        <v>31286.2</v>
      </c>
      <c r="H1647" s="1">
        <v>3128.6200000000003</v>
      </c>
      <c r="I1647" s="1">
        <v>1251.4480000000001</v>
      </c>
      <c r="J1647" s="1">
        <v>4692.93</v>
      </c>
      <c r="K1647" s="1">
        <v>10011.584000000001</v>
      </c>
      <c r="L1647" s="1">
        <v>11575.894</v>
      </c>
      <c r="M1647" s="1">
        <f>SUM(Sueldos[[#This Row],[Salario Base]:[Bono General]])</f>
        <v>61946.675999999999</v>
      </c>
      <c r="N1647" s="1">
        <f>SUMPRODUCT(Sueldos[[#This Row],[Salario Base]:[Bono General]]*Porcentajes[])</f>
        <v>2521.6677200000004</v>
      </c>
      <c r="O1647" s="1">
        <f>Sueldos[[#This Row],[Aumento Mexicano]]*2</f>
        <v>5043.3354400000007</v>
      </c>
      <c r="P1647" s="1">
        <f>IF(Sueldos[[#This Row],[Calificación]]&gt;=4,Sueldos[[#This Row],[Aumento Mexicano]]*2,0)</f>
        <v>5043.3354400000007</v>
      </c>
      <c r="Q1647" s="1">
        <f>Sueldos[[#This Row],[Sueldo total]]*3</f>
        <v>185840.02799999999</v>
      </c>
      <c r="R1647" s="9">
        <f>(43102-Sueldos[[#This Row],[Fecha de Contratación]])/365</f>
        <v>1.8684931506849316</v>
      </c>
      <c r="S1647" s="1">
        <f>Sueldos[[#This Row],[Sueldo total]]/30</f>
        <v>2064.8892000000001</v>
      </c>
      <c r="T1647" s="1">
        <f>Sueldos[[#This Row],[Salario diario]]*20*Sueldos[[#This Row],[dias del año]]</f>
        <v>77164.626542465761</v>
      </c>
      <c r="U1647" s="1">
        <f>Sueldos[[#This Row],[3 meses de sueldo]]+Sueldos[[#This Row],[20 dias por año]]</f>
        <v>263004.65454246575</v>
      </c>
    </row>
    <row r="1648" spans="1:21" x14ac:dyDescent="0.3">
      <c r="A1648" t="s">
        <v>2278</v>
      </c>
      <c r="B1648" t="s">
        <v>880</v>
      </c>
      <c r="C1648" t="s">
        <v>38</v>
      </c>
      <c r="D1648" s="10">
        <v>42413</v>
      </c>
      <c r="E1648" t="s">
        <v>18</v>
      </c>
      <c r="F1648">
        <v>3</v>
      </c>
      <c r="G1648" s="1">
        <v>12995</v>
      </c>
      <c r="H1648" s="1">
        <v>649.75</v>
      </c>
      <c r="I1648" s="1">
        <v>389.84999999999997</v>
      </c>
      <c r="J1648" s="1">
        <v>909.65000000000009</v>
      </c>
      <c r="K1648" s="1">
        <v>3638.6000000000004</v>
      </c>
      <c r="L1648" s="1">
        <v>4808.1499999999996</v>
      </c>
      <c r="M1648" s="1">
        <f>SUM(Sueldos[[#This Row],[Salario Base]:[Bono General]])</f>
        <v>23391</v>
      </c>
      <c r="N1648" s="1">
        <f>SUMPRODUCT(Sueldos[[#This Row],[Salario Base]:[Bono General]]*Porcentajes[])</f>
        <v>935.63999999999987</v>
      </c>
      <c r="O1648" s="1">
        <f>Sueldos[[#This Row],[Aumento Mexicano]]*2</f>
        <v>1871.2799999999997</v>
      </c>
      <c r="P1648" s="1">
        <f>IF(Sueldos[[#This Row],[Calificación]]&gt;=4,Sueldos[[#This Row],[Aumento Mexicano]]*2,0)</f>
        <v>0</v>
      </c>
      <c r="Q1648" s="1">
        <f>Sueldos[[#This Row],[Sueldo total]]*3</f>
        <v>70173</v>
      </c>
      <c r="R1648" s="9">
        <f>(43102-Sueldos[[#This Row],[Fecha de Contratación]])/365</f>
        <v>1.8876712328767122</v>
      </c>
      <c r="S1648" s="1">
        <f>Sueldos[[#This Row],[Sueldo total]]/30</f>
        <v>779.7</v>
      </c>
      <c r="T1648" s="1">
        <f>Sueldos[[#This Row],[Salario diario]]*20*Sueldos[[#This Row],[dias del año]]</f>
        <v>29436.345205479451</v>
      </c>
      <c r="U1648" s="1">
        <f>Sueldos[[#This Row],[3 meses de sueldo]]+Sueldos[[#This Row],[20 dias por año]]</f>
        <v>99609.345205479447</v>
      </c>
    </row>
    <row r="1649" spans="1:21" x14ac:dyDescent="0.3">
      <c r="A1649" t="s">
        <v>1015</v>
      </c>
      <c r="B1649" t="s">
        <v>909</v>
      </c>
      <c r="C1649" t="s">
        <v>482</v>
      </c>
      <c r="D1649" s="10">
        <v>42459</v>
      </c>
      <c r="E1649" t="s">
        <v>18</v>
      </c>
      <c r="F1649">
        <v>4</v>
      </c>
      <c r="G1649" s="1">
        <v>14746.6</v>
      </c>
      <c r="H1649" s="1">
        <v>884.79599999999994</v>
      </c>
      <c r="I1649" s="1">
        <v>1917.0580000000002</v>
      </c>
      <c r="J1649" s="1">
        <v>737.33</v>
      </c>
      <c r="K1649" s="1">
        <v>5308.7759999999998</v>
      </c>
      <c r="L1649" s="1">
        <v>4423.9799999999996</v>
      </c>
      <c r="M1649" s="1">
        <f>SUM(Sueldos[[#This Row],[Salario Base]:[Bono General]])</f>
        <v>28018.540000000005</v>
      </c>
      <c r="N1649" s="1">
        <f>SUMPRODUCT(Sueldos[[#This Row],[Salario Base]:[Bono General]]*Porcentajes[])</f>
        <v>1077.9764599999999</v>
      </c>
      <c r="O1649" s="1">
        <f>Sueldos[[#This Row],[Aumento Mexicano]]*2</f>
        <v>2155.9529199999997</v>
      </c>
      <c r="P1649" s="1">
        <f>IF(Sueldos[[#This Row],[Calificación]]&gt;=4,Sueldos[[#This Row],[Aumento Mexicano]]*2,0)</f>
        <v>2155.9529199999997</v>
      </c>
      <c r="Q1649" s="1">
        <f>Sueldos[[#This Row],[Sueldo total]]*3</f>
        <v>84055.62000000001</v>
      </c>
      <c r="R1649" s="9">
        <f>(43102-Sueldos[[#This Row],[Fecha de Contratación]])/365</f>
        <v>1.7616438356164383</v>
      </c>
      <c r="S1649" s="1">
        <f>Sueldos[[#This Row],[Sueldo total]]/30</f>
        <v>933.95133333333354</v>
      </c>
      <c r="T1649" s="1">
        <f>Sueldos[[#This Row],[Salario diario]]*20*Sueldos[[#This Row],[dias del año]]</f>
        <v>32905.792182648409</v>
      </c>
      <c r="U1649" s="1">
        <f>Sueldos[[#This Row],[3 meses de sueldo]]+Sueldos[[#This Row],[20 dias por año]]</f>
        <v>116961.41218264842</v>
      </c>
    </row>
    <row r="1650" spans="1:21" x14ac:dyDescent="0.3">
      <c r="A1650" t="s">
        <v>2279</v>
      </c>
      <c r="B1650" t="s">
        <v>940</v>
      </c>
      <c r="C1650" t="s">
        <v>209</v>
      </c>
      <c r="D1650" s="10">
        <v>41542</v>
      </c>
      <c r="E1650" t="s">
        <v>18</v>
      </c>
      <c r="F1650">
        <v>2</v>
      </c>
      <c r="G1650" s="1">
        <v>13112.1</v>
      </c>
      <c r="H1650" s="1">
        <v>1048.9680000000001</v>
      </c>
      <c r="I1650" s="1">
        <v>1704.5730000000001</v>
      </c>
      <c r="J1650" s="1">
        <v>786.726</v>
      </c>
      <c r="K1650" s="1">
        <v>5244.84</v>
      </c>
      <c r="L1650" s="1">
        <v>3409.1460000000002</v>
      </c>
      <c r="M1650" s="1">
        <f>SUM(Sueldos[[#This Row],[Salario Base]:[Bono General]])</f>
        <v>25306.353000000003</v>
      </c>
      <c r="N1650" s="1">
        <f>SUMPRODUCT(Sueldos[[#This Row],[Salario Base]:[Bono General]]*Porcentajes[])</f>
        <v>959.80572000000006</v>
      </c>
      <c r="O1650" s="1">
        <f>Sueldos[[#This Row],[Aumento Mexicano]]*2</f>
        <v>1919.6114400000001</v>
      </c>
      <c r="P1650" s="1">
        <f>IF(Sueldos[[#This Row],[Calificación]]&gt;=4,Sueldos[[#This Row],[Aumento Mexicano]]*2,0)</f>
        <v>0</v>
      </c>
      <c r="Q1650" s="1">
        <f>Sueldos[[#This Row],[Sueldo total]]*3</f>
        <v>75919.059000000008</v>
      </c>
      <c r="R1650" s="9">
        <f>(43102-Sueldos[[#This Row],[Fecha de Contratación]])/365</f>
        <v>4.2739726027397262</v>
      </c>
      <c r="S1650" s="1">
        <f>Sueldos[[#This Row],[Sueldo total]]/30</f>
        <v>843.54510000000005</v>
      </c>
      <c r="T1650" s="1">
        <f>Sueldos[[#This Row],[Salario diario]]*20*Sueldos[[#This Row],[dias del año]]</f>
        <v>72105.772931506857</v>
      </c>
      <c r="U1650" s="1">
        <f>Sueldos[[#This Row],[3 meses de sueldo]]+Sueldos[[#This Row],[20 dias por año]]</f>
        <v>148024.83193150687</v>
      </c>
    </row>
    <row r="1651" spans="1:21" x14ac:dyDescent="0.3">
      <c r="A1651" t="s">
        <v>1080</v>
      </c>
      <c r="B1651" t="s">
        <v>880</v>
      </c>
      <c r="C1651" t="s">
        <v>107</v>
      </c>
      <c r="D1651" s="10">
        <v>41934</v>
      </c>
      <c r="E1651" t="s">
        <v>18</v>
      </c>
      <c r="F1651">
        <v>2</v>
      </c>
      <c r="G1651" s="1">
        <v>10187.1</v>
      </c>
      <c r="H1651" s="1">
        <v>1018.71</v>
      </c>
      <c r="I1651" s="1">
        <v>305.613</v>
      </c>
      <c r="J1651" s="1">
        <v>203.74200000000002</v>
      </c>
      <c r="K1651" s="1">
        <v>3871.098</v>
      </c>
      <c r="L1651" s="1">
        <v>3769.2270000000003</v>
      </c>
      <c r="M1651" s="1">
        <f>SUM(Sueldos[[#This Row],[Salario Base]:[Bono General]])</f>
        <v>19355.490000000002</v>
      </c>
      <c r="N1651" s="1">
        <f>SUMPRODUCT(Sueldos[[#This Row],[Salario Base]:[Bono General]]*Porcentajes[])</f>
        <v>769.12604999999996</v>
      </c>
      <c r="O1651" s="1">
        <f>Sueldos[[#This Row],[Aumento Mexicano]]*2</f>
        <v>1538.2520999999999</v>
      </c>
      <c r="P1651" s="1">
        <f>IF(Sueldos[[#This Row],[Calificación]]&gt;=4,Sueldos[[#This Row],[Aumento Mexicano]]*2,0)</f>
        <v>0</v>
      </c>
      <c r="Q1651" s="1">
        <f>Sueldos[[#This Row],[Sueldo total]]*3</f>
        <v>58066.47</v>
      </c>
      <c r="R1651" s="9">
        <f>(43102-Sueldos[[#This Row],[Fecha de Contratación]])/365</f>
        <v>3.2</v>
      </c>
      <c r="S1651" s="1">
        <f>Sueldos[[#This Row],[Sueldo total]]/30</f>
        <v>645.18300000000011</v>
      </c>
      <c r="T1651" s="1">
        <f>Sueldos[[#This Row],[Salario diario]]*20*Sueldos[[#This Row],[dias del año]]</f>
        <v>41291.712000000007</v>
      </c>
      <c r="U1651" s="1">
        <f>Sueldos[[#This Row],[3 meses de sueldo]]+Sueldos[[#This Row],[20 dias por año]]</f>
        <v>99358.182000000001</v>
      </c>
    </row>
    <row r="1652" spans="1:21" x14ac:dyDescent="0.3">
      <c r="A1652" t="s">
        <v>2280</v>
      </c>
      <c r="B1652" t="s">
        <v>883</v>
      </c>
      <c r="C1652" t="s">
        <v>117</v>
      </c>
      <c r="D1652" s="10">
        <v>41364</v>
      </c>
      <c r="E1652" t="s">
        <v>53</v>
      </c>
      <c r="F1652">
        <v>2</v>
      </c>
      <c r="G1652" s="1">
        <v>55903.5</v>
      </c>
      <c r="H1652" s="1">
        <v>3913.2450000000003</v>
      </c>
      <c r="I1652" s="1">
        <v>559.03499999999997</v>
      </c>
      <c r="J1652" s="1">
        <v>2236.14</v>
      </c>
      <c r="K1652" s="1">
        <v>16771.05</v>
      </c>
      <c r="L1652" s="1">
        <v>19007.190000000002</v>
      </c>
      <c r="M1652" s="1">
        <f>SUM(Sueldos[[#This Row],[Salario Base]:[Bono General]])</f>
        <v>98390.16</v>
      </c>
      <c r="N1652" s="1">
        <f>SUMPRODUCT(Sueldos[[#This Row],[Salario Base]:[Bono General]]*Porcentajes[])</f>
        <v>3879.7029000000002</v>
      </c>
      <c r="O1652" s="1">
        <f>Sueldos[[#This Row],[Aumento Mexicano]]*2</f>
        <v>7759.4058000000005</v>
      </c>
      <c r="P1652" s="1">
        <f>IF(Sueldos[[#This Row],[Calificación]]&gt;=4,Sueldos[[#This Row],[Aumento Mexicano]]*2,0)</f>
        <v>0</v>
      </c>
      <c r="Q1652" s="1">
        <f>Sueldos[[#This Row],[Sueldo total]]*3</f>
        <v>295170.48</v>
      </c>
      <c r="R1652" s="9">
        <f>(43102-Sueldos[[#This Row],[Fecha de Contratación]])/365</f>
        <v>4.7616438356164386</v>
      </c>
      <c r="S1652" s="1">
        <f>Sueldos[[#This Row],[Sueldo total]]/30</f>
        <v>3279.672</v>
      </c>
      <c r="T1652" s="1">
        <f>Sueldos[[#This Row],[Salario diario]]*20*Sueldos[[#This Row],[dias del año]]</f>
        <v>312332.59923287673</v>
      </c>
      <c r="U1652" s="1">
        <f>Sueldos[[#This Row],[3 meses de sueldo]]+Sueldos[[#This Row],[20 dias por año]]</f>
        <v>607503.07923287665</v>
      </c>
    </row>
    <row r="1653" spans="1:21" x14ac:dyDescent="0.3">
      <c r="A1653" t="s">
        <v>2281</v>
      </c>
      <c r="B1653" t="s">
        <v>880</v>
      </c>
      <c r="C1653" t="s">
        <v>142</v>
      </c>
      <c r="D1653" s="10">
        <v>41961</v>
      </c>
      <c r="E1653" t="s">
        <v>18</v>
      </c>
      <c r="F1653">
        <v>3</v>
      </c>
      <c r="G1653" s="1">
        <v>13742</v>
      </c>
      <c r="H1653" s="1">
        <v>1236.78</v>
      </c>
      <c r="I1653" s="1">
        <v>2061.2999999999997</v>
      </c>
      <c r="J1653" s="1">
        <v>961.94</v>
      </c>
      <c r="K1653" s="1">
        <v>4534.8600000000006</v>
      </c>
      <c r="L1653" s="1">
        <v>4122.5999999999995</v>
      </c>
      <c r="M1653" s="1">
        <f>SUM(Sueldos[[#This Row],[Salario Base]:[Bono General]])</f>
        <v>26659.48</v>
      </c>
      <c r="N1653" s="1">
        <f>SUMPRODUCT(Sueldos[[#This Row],[Salario Base]:[Bono General]]*Porcentajes[])</f>
        <v>1041.6435999999999</v>
      </c>
      <c r="O1653" s="1">
        <f>Sueldos[[#This Row],[Aumento Mexicano]]*2</f>
        <v>2083.2871999999998</v>
      </c>
      <c r="P1653" s="1">
        <f>IF(Sueldos[[#This Row],[Calificación]]&gt;=4,Sueldos[[#This Row],[Aumento Mexicano]]*2,0)</f>
        <v>0</v>
      </c>
      <c r="Q1653" s="1">
        <f>Sueldos[[#This Row],[Sueldo total]]*3</f>
        <v>79978.44</v>
      </c>
      <c r="R1653" s="9">
        <f>(43102-Sueldos[[#This Row],[Fecha de Contratación]])/365</f>
        <v>3.1260273972602741</v>
      </c>
      <c r="S1653" s="1">
        <f>Sueldos[[#This Row],[Sueldo total]]/30</f>
        <v>888.64933333333329</v>
      </c>
      <c r="T1653" s="1">
        <f>Sueldos[[#This Row],[Salario diario]]*20*Sueldos[[#This Row],[dias del año]]</f>
        <v>55558.843251141545</v>
      </c>
      <c r="U1653" s="1">
        <f>Sueldos[[#This Row],[3 meses de sueldo]]+Sueldos[[#This Row],[20 dias por año]]</f>
        <v>135537.28325114155</v>
      </c>
    </row>
    <row r="1654" spans="1:21" x14ac:dyDescent="0.3">
      <c r="A1654" t="s">
        <v>2282</v>
      </c>
      <c r="B1654" t="s">
        <v>880</v>
      </c>
      <c r="C1654" t="s">
        <v>225</v>
      </c>
      <c r="D1654" s="10">
        <v>41854</v>
      </c>
      <c r="E1654" t="s">
        <v>18</v>
      </c>
      <c r="F1654">
        <v>3</v>
      </c>
      <c r="G1654" s="1">
        <v>14358</v>
      </c>
      <c r="H1654" s="1">
        <v>1292.22</v>
      </c>
      <c r="I1654" s="1">
        <v>143.58000000000001</v>
      </c>
      <c r="J1654" s="1">
        <v>861.48</v>
      </c>
      <c r="K1654" s="1">
        <v>4881.72</v>
      </c>
      <c r="L1654" s="1">
        <v>4307.3999999999996</v>
      </c>
      <c r="M1654" s="1">
        <f>SUM(Sueldos[[#This Row],[Salario Base]:[Bono General]])</f>
        <v>25844.400000000001</v>
      </c>
      <c r="N1654" s="1">
        <f>SUMPRODUCT(Sueldos[[#This Row],[Salario Base]:[Bono General]]*Porcentajes[])</f>
        <v>1005.06</v>
      </c>
      <c r="O1654" s="1">
        <f>Sueldos[[#This Row],[Aumento Mexicano]]*2</f>
        <v>2010.12</v>
      </c>
      <c r="P1654" s="1">
        <f>IF(Sueldos[[#This Row],[Calificación]]&gt;=4,Sueldos[[#This Row],[Aumento Mexicano]]*2,0)</f>
        <v>0</v>
      </c>
      <c r="Q1654" s="1">
        <f>Sueldos[[#This Row],[Sueldo total]]*3</f>
        <v>77533.200000000012</v>
      </c>
      <c r="R1654" s="9">
        <f>(43102-Sueldos[[#This Row],[Fecha de Contratación]])/365</f>
        <v>3.419178082191781</v>
      </c>
      <c r="S1654" s="1">
        <f>Sueldos[[#This Row],[Sueldo total]]/30</f>
        <v>861.48</v>
      </c>
      <c r="T1654" s="1">
        <f>Sueldos[[#This Row],[Salario diario]]*20*Sueldos[[#This Row],[dias del año]]</f>
        <v>58911.070684931503</v>
      </c>
      <c r="U1654" s="1">
        <f>Sueldos[[#This Row],[3 meses de sueldo]]+Sueldos[[#This Row],[20 dias por año]]</f>
        <v>136444.27068493151</v>
      </c>
    </row>
    <row r="1655" spans="1:21" x14ac:dyDescent="0.3">
      <c r="A1655" t="s">
        <v>1841</v>
      </c>
      <c r="B1655" t="s">
        <v>880</v>
      </c>
      <c r="C1655" t="s">
        <v>75</v>
      </c>
      <c r="D1655" s="10">
        <v>41020</v>
      </c>
      <c r="E1655" t="s">
        <v>115</v>
      </c>
      <c r="F1655">
        <v>3</v>
      </c>
      <c r="G1655" s="1">
        <v>58548</v>
      </c>
      <c r="H1655" s="1">
        <v>5854.8</v>
      </c>
      <c r="I1655" s="1">
        <v>8782.1999999999989</v>
      </c>
      <c r="J1655" s="1">
        <v>5854.8</v>
      </c>
      <c r="K1655" s="1">
        <v>21662.76</v>
      </c>
      <c r="L1655" s="1">
        <v>22248.240000000002</v>
      </c>
      <c r="M1655" s="1">
        <f>SUM(Sueldos[[#This Row],[Salario Base]:[Bono General]])</f>
        <v>122950.8</v>
      </c>
      <c r="N1655" s="1">
        <f>SUMPRODUCT(Sueldos[[#This Row],[Salario Base]:[Bono General]]*Porcentajes[])</f>
        <v>4959.0156000000006</v>
      </c>
      <c r="O1655" s="1">
        <f>Sueldos[[#This Row],[Aumento Mexicano]]*2</f>
        <v>9918.0312000000013</v>
      </c>
      <c r="P1655" s="1">
        <f>IF(Sueldos[[#This Row],[Calificación]]&gt;=4,Sueldos[[#This Row],[Aumento Mexicano]]*2,0)</f>
        <v>0</v>
      </c>
      <c r="Q1655" s="1">
        <f>Sueldos[[#This Row],[Sueldo total]]*3</f>
        <v>368852.4</v>
      </c>
      <c r="R1655" s="9">
        <f>(43102-Sueldos[[#This Row],[Fecha de Contratación]])/365</f>
        <v>5.7041095890410958</v>
      </c>
      <c r="S1655" s="1">
        <f>Sueldos[[#This Row],[Sueldo total]]/30</f>
        <v>4098.3599999999997</v>
      </c>
      <c r="T1655" s="1">
        <f>Sueldos[[#This Row],[Salario diario]]*20*Sueldos[[#This Row],[dias del año]]</f>
        <v>467549.89150684926</v>
      </c>
      <c r="U1655" s="1">
        <f>Sueldos[[#This Row],[3 meses de sueldo]]+Sueldos[[#This Row],[20 dias por año]]</f>
        <v>836402.29150684923</v>
      </c>
    </row>
    <row r="1656" spans="1:21" x14ac:dyDescent="0.3">
      <c r="A1656" t="s">
        <v>2283</v>
      </c>
      <c r="B1656" t="s">
        <v>880</v>
      </c>
      <c r="C1656" t="s">
        <v>125</v>
      </c>
      <c r="D1656" s="10">
        <v>40695</v>
      </c>
      <c r="E1656" t="s">
        <v>18</v>
      </c>
      <c r="F1656">
        <v>4</v>
      </c>
      <c r="G1656" s="1">
        <v>15749.800000000001</v>
      </c>
      <c r="H1656" s="1">
        <v>787.49000000000012</v>
      </c>
      <c r="I1656" s="1">
        <v>1417.482</v>
      </c>
      <c r="J1656" s="1">
        <v>2047.4740000000002</v>
      </c>
      <c r="K1656" s="1">
        <v>4094.9480000000003</v>
      </c>
      <c r="L1656" s="1">
        <v>4567.442</v>
      </c>
      <c r="M1656" s="1">
        <f>SUM(Sueldos[[#This Row],[Salario Base]:[Bono General]])</f>
        <v>28664.635999999999</v>
      </c>
      <c r="N1656" s="1">
        <f>SUMPRODUCT(Sueldos[[#This Row],[Salario Base]:[Bono General]]*Porcentajes[])</f>
        <v>1121.3857600000001</v>
      </c>
      <c r="O1656" s="1">
        <f>Sueldos[[#This Row],[Aumento Mexicano]]*2</f>
        <v>2242.7715200000002</v>
      </c>
      <c r="P1656" s="1">
        <f>IF(Sueldos[[#This Row],[Calificación]]&gt;=4,Sueldos[[#This Row],[Aumento Mexicano]]*2,0)</f>
        <v>2242.7715200000002</v>
      </c>
      <c r="Q1656" s="1">
        <f>Sueldos[[#This Row],[Sueldo total]]*3</f>
        <v>85993.907999999996</v>
      </c>
      <c r="R1656" s="9">
        <f>(43102-Sueldos[[#This Row],[Fecha de Contratación]])/365</f>
        <v>6.5945205479452058</v>
      </c>
      <c r="S1656" s="1">
        <f>Sueldos[[#This Row],[Sueldo total]]/30</f>
        <v>955.4878666666666</v>
      </c>
      <c r="T1656" s="1">
        <f>Sueldos[[#This Row],[Salario diario]]*20*Sueldos[[#This Row],[dias del año]]</f>
        <v>126019.68740091323</v>
      </c>
      <c r="U1656" s="1">
        <f>Sueldos[[#This Row],[3 meses de sueldo]]+Sueldos[[#This Row],[20 dias por año]]</f>
        <v>212013.59540091321</v>
      </c>
    </row>
    <row r="1657" spans="1:21" x14ac:dyDescent="0.3">
      <c r="A1657" t="s">
        <v>2284</v>
      </c>
      <c r="B1657" t="s">
        <v>880</v>
      </c>
      <c r="C1657" t="s">
        <v>160</v>
      </c>
      <c r="D1657" s="10">
        <v>40648</v>
      </c>
      <c r="E1657" t="s">
        <v>115</v>
      </c>
      <c r="F1657">
        <v>3</v>
      </c>
      <c r="G1657" s="1">
        <v>58185</v>
      </c>
      <c r="H1657" s="1">
        <v>2909.25</v>
      </c>
      <c r="I1657" s="1">
        <v>8145.9000000000005</v>
      </c>
      <c r="J1657" s="1">
        <v>4654.8</v>
      </c>
      <c r="K1657" s="1">
        <v>16873.649999999998</v>
      </c>
      <c r="L1657" s="1">
        <v>20946.599999999999</v>
      </c>
      <c r="M1657" s="1">
        <f>SUM(Sueldos[[#This Row],[Salario Base]:[Bono General]])</f>
        <v>111715.19999999998</v>
      </c>
      <c r="N1657" s="1">
        <f>SUMPRODUCT(Sueldos[[#This Row],[Salario Base]:[Bono General]]*Porcentajes[])</f>
        <v>4451.1524999999992</v>
      </c>
      <c r="O1657" s="1">
        <f>Sueldos[[#This Row],[Aumento Mexicano]]*2</f>
        <v>8902.3049999999985</v>
      </c>
      <c r="P1657" s="1">
        <f>IF(Sueldos[[#This Row],[Calificación]]&gt;=4,Sueldos[[#This Row],[Aumento Mexicano]]*2,0)</f>
        <v>0</v>
      </c>
      <c r="Q1657" s="1">
        <f>Sueldos[[#This Row],[Sueldo total]]*3</f>
        <v>335145.59999999998</v>
      </c>
      <c r="R1657" s="9">
        <f>(43102-Sueldos[[#This Row],[Fecha de Contratación]])/365</f>
        <v>6.7232876712328764</v>
      </c>
      <c r="S1657" s="1">
        <f>Sueldos[[#This Row],[Sueldo total]]/30</f>
        <v>3723.8399999999992</v>
      </c>
      <c r="T1657" s="1">
        <f>Sueldos[[#This Row],[Salario diario]]*20*Sueldos[[#This Row],[dias del año]]</f>
        <v>500728.95123287663</v>
      </c>
      <c r="U1657" s="1">
        <f>Sueldos[[#This Row],[3 meses de sueldo]]+Sueldos[[#This Row],[20 dias por año]]</f>
        <v>835874.55123287661</v>
      </c>
    </row>
    <row r="1658" spans="1:21" x14ac:dyDescent="0.3">
      <c r="A1658" t="s">
        <v>699</v>
      </c>
      <c r="B1658" t="s">
        <v>898</v>
      </c>
      <c r="C1658" t="s">
        <v>112</v>
      </c>
      <c r="D1658" s="10">
        <v>42764</v>
      </c>
      <c r="E1658" t="s">
        <v>18</v>
      </c>
      <c r="F1658">
        <v>1</v>
      </c>
      <c r="G1658" s="1">
        <v>8259</v>
      </c>
      <c r="H1658" s="1">
        <v>660.72</v>
      </c>
      <c r="I1658" s="1">
        <v>660.72</v>
      </c>
      <c r="J1658" s="1">
        <v>247.76999999999998</v>
      </c>
      <c r="K1658" s="1">
        <v>2973.24</v>
      </c>
      <c r="L1658" s="1">
        <v>2560.29</v>
      </c>
      <c r="M1658" s="1">
        <f>SUM(Sueldos[[#This Row],[Salario Base]:[Bono General]])</f>
        <v>15361.739999999998</v>
      </c>
      <c r="N1658" s="1">
        <f>SUMPRODUCT(Sueldos[[#This Row],[Salario Base]:[Bono General]]*Porcentajes[])</f>
        <v>594.64800000000002</v>
      </c>
      <c r="O1658" s="1">
        <f>Sueldos[[#This Row],[Aumento Mexicano]]*2</f>
        <v>1189.296</v>
      </c>
      <c r="P1658" s="1">
        <f>IF(Sueldos[[#This Row],[Calificación]]&gt;=4,Sueldos[[#This Row],[Aumento Mexicano]]*2,0)</f>
        <v>0</v>
      </c>
      <c r="Q1658" s="1">
        <f>Sueldos[[#This Row],[Sueldo total]]*3</f>
        <v>46085.219999999994</v>
      </c>
      <c r="R1658" s="9">
        <f>(43102-Sueldos[[#This Row],[Fecha de Contratación]])/365</f>
        <v>0.92602739726027394</v>
      </c>
      <c r="S1658" s="1">
        <f>Sueldos[[#This Row],[Sueldo total]]/30</f>
        <v>512.05799999999988</v>
      </c>
      <c r="T1658" s="1">
        <f>Sueldos[[#This Row],[Salario diario]]*20*Sueldos[[#This Row],[dias del año]]</f>
        <v>9483.5947397260261</v>
      </c>
      <c r="U1658" s="1">
        <f>Sueldos[[#This Row],[3 meses de sueldo]]+Sueldos[[#This Row],[20 dias por año]]</f>
        <v>55568.814739726018</v>
      </c>
    </row>
    <row r="1659" spans="1:21" x14ac:dyDescent="0.3">
      <c r="A1659" t="s">
        <v>2285</v>
      </c>
      <c r="B1659" t="s">
        <v>880</v>
      </c>
      <c r="C1659" t="s">
        <v>40</v>
      </c>
      <c r="D1659" s="10">
        <v>42934</v>
      </c>
      <c r="E1659" t="s">
        <v>15</v>
      </c>
      <c r="F1659">
        <v>3</v>
      </c>
      <c r="G1659" s="1">
        <v>27494</v>
      </c>
      <c r="H1659" s="1">
        <v>1924.5800000000002</v>
      </c>
      <c r="I1659" s="1">
        <v>2749.4</v>
      </c>
      <c r="J1659" s="1">
        <v>2199.52</v>
      </c>
      <c r="K1659" s="1">
        <v>7423.38</v>
      </c>
      <c r="L1659" s="1">
        <v>7148.4400000000005</v>
      </c>
      <c r="M1659" s="1">
        <f>SUM(Sueldos[[#This Row],[Salario Base]:[Bono General]])</f>
        <v>48939.32</v>
      </c>
      <c r="N1659" s="1">
        <f>SUMPRODUCT(Sueldos[[#This Row],[Salario Base]:[Bono General]]*Porcentajes[])</f>
        <v>1883.3389999999999</v>
      </c>
      <c r="O1659" s="1">
        <f>Sueldos[[#This Row],[Aumento Mexicano]]*2</f>
        <v>3766.6779999999999</v>
      </c>
      <c r="P1659" s="1">
        <f>IF(Sueldos[[#This Row],[Calificación]]&gt;=4,Sueldos[[#This Row],[Aumento Mexicano]]*2,0)</f>
        <v>0</v>
      </c>
      <c r="Q1659" s="1">
        <f>Sueldos[[#This Row],[Sueldo total]]*3</f>
        <v>146817.96</v>
      </c>
      <c r="R1659" s="9">
        <f>(43102-Sueldos[[#This Row],[Fecha de Contratación]])/365</f>
        <v>0.46027397260273972</v>
      </c>
      <c r="S1659" s="1">
        <f>Sueldos[[#This Row],[Sueldo total]]/30</f>
        <v>1631.3106666666667</v>
      </c>
      <c r="T1659" s="1">
        <f>Sueldos[[#This Row],[Salario diario]]*20*Sueldos[[#This Row],[dias del año]]</f>
        <v>15016.996821917808</v>
      </c>
      <c r="U1659" s="1">
        <f>Sueldos[[#This Row],[3 meses de sueldo]]+Sueldos[[#This Row],[20 dias por año]]</f>
        <v>161834.95682191779</v>
      </c>
    </row>
    <row r="1660" spans="1:21" x14ac:dyDescent="0.3">
      <c r="A1660" t="s">
        <v>2286</v>
      </c>
      <c r="B1660" t="s">
        <v>883</v>
      </c>
      <c r="C1660" t="s">
        <v>182</v>
      </c>
      <c r="D1660" s="10">
        <v>42319</v>
      </c>
      <c r="E1660" t="s">
        <v>18</v>
      </c>
      <c r="F1660">
        <v>5</v>
      </c>
      <c r="G1660" s="1">
        <v>12858.75</v>
      </c>
      <c r="H1660" s="1">
        <v>1157.2874999999999</v>
      </c>
      <c r="I1660" s="1">
        <v>771.52499999999998</v>
      </c>
      <c r="J1660" s="1">
        <v>514.35</v>
      </c>
      <c r="K1660" s="1">
        <v>3600.4500000000003</v>
      </c>
      <c r="L1660" s="1">
        <v>4500.5625</v>
      </c>
      <c r="M1660" s="1">
        <f>SUM(Sueldos[[#This Row],[Salario Base]:[Bono General]])</f>
        <v>23402.924999999999</v>
      </c>
      <c r="N1660" s="1">
        <f>SUMPRODUCT(Sueldos[[#This Row],[Salario Base]:[Bono General]]*Porcentajes[])</f>
        <v>934.83112499999993</v>
      </c>
      <c r="O1660" s="1">
        <f>Sueldos[[#This Row],[Aumento Mexicano]]*2</f>
        <v>1869.6622499999999</v>
      </c>
      <c r="P1660" s="1">
        <f>IF(Sueldos[[#This Row],[Calificación]]&gt;=4,Sueldos[[#This Row],[Aumento Mexicano]]*2,0)</f>
        <v>1869.6622499999999</v>
      </c>
      <c r="Q1660" s="1">
        <f>Sueldos[[#This Row],[Sueldo total]]*3</f>
        <v>70208.774999999994</v>
      </c>
      <c r="R1660" s="9">
        <f>(43102-Sueldos[[#This Row],[Fecha de Contratación]])/365</f>
        <v>2.1452054794520548</v>
      </c>
      <c r="S1660" s="1">
        <f>Sueldos[[#This Row],[Sueldo total]]/30</f>
        <v>780.09749999999997</v>
      </c>
      <c r="T1660" s="1">
        <f>Sueldos[[#This Row],[Salario diario]]*20*Sueldos[[#This Row],[dias del año]]</f>
        <v>33469.388630136986</v>
      </c>
      <c r="U1660" s="1">
        <f>Sueldos[[#This Row],[3 meses de sueldo]]+Sueldos[[#This Row],[20 dias por año]]</f>
        <v>103678.16363013699</v>
      </c>
    </row>
    <row r="1661" spans="1:21" x14ac:dyDescent="0.3">
      <c r="A1661" t="s">
        <v>2287</v>
      </c>
      <c r="B1661" t="s">
        <v>898</v>
      </c>
      <c r="C1661" t="s">
        <v>46</v>
      </c>
      <c r="D1661" s="10">
        <v>40968</v>
      </c>
      <c r="E1661" t="s">
        <v>27</v>
      </c>
      <c r="F1661">
        <v>2</v>
      </c>
      <c r="G1661" s="1">
        <v>16234.2</v>
      </c>
      <c r="H1661" s="1">
        <v>974.05200000000002</v>
      </c>
      <c r="I1661" s="1">
        <v>2272.7880000000005</v>
      </c>
      <c r="J1661" s="1">
        <v>1298.7360000000001</v>
      </c>
      <c r="K1661" s="1">
        <v>4870.26</v>
      </c>
      <c r="L1661" s="1">
        <v>4545.5760000000009</v>
      </c>
      <c r="M1661" s="1">
        <f>SUM(Sueldos[[#This Row],[Salario Base]:[Bono General]])</f>
        <v>30195.612000000001</v>
      </c>
      <c r="N1661" s="1">
        <f>SUMPRODUCT(Sueldos[[#This Row],[Salario Base]:[Bono General]]*Porcentajes[])</f>
        <v>1165.6155600000002</v>
      </c>
      <c r="O1661" s="1">
        <f>Sueldos[[#This Row],[Aumento Mexicano]]*2</f>
        <v>2331.2311200000004</v>
      </c>
      <c r="P1661" s="1">
        <f>IF(Sueldos[[#This Row],[Calificación]]&gt;=4,Sueldos[[#This Row],[Aumento Mexicano]]*2,0)</f>
        <v>0</v>
      </c>
      <c r="Q1661" s="1">
        <f>Sueldos[[#This Row],[Sueldo total]]*3</f>
        <v>90586.83600000001</v>
      </c>
      <c r="R1661" s="9">
        <f>(43102-Sueldos[[#This Row],[Fecha de Contratación]])/365</f>
        <v>5.8465753424657532</v>
      </c>
      <c r="S1661" s="1">
        <f>Sueldos[[#This Row],[Sueldo total]]/30</f>
        <v>1006.5204</v>
      </c>
      <c r="T1661" s="1">
        <f>Sueldos[[#This Row],[Salario diario]]*20*Sueldos[[#This Row],[dias del año]]</f>
        <v>117693.94704657534</v>
      </c>
      <c r="U1661" s="1">
        <f>Sueldos[[#This Row],[3 meses de sueldo]]+Sueldos[[#This Row],[20 dias por año]]</f>
        <v>208280.78304657535</v>
      </c>
    </row>
    <row r="1662" spans="1:21" x14ac:dyDescent="0.3">
      <c r="A1662" t="s">
        <v>2288</v>
      </c>
      <c r="B1662" t="s">
        <v>880</v>
      </c>
      <c r="C1662" t="s">
        <v>396</v>
      </c>
      <c r="D1662" s="10">
        <v>41469</v>
      </c>
      <c r="E1662" t="s">
        <v>18</v>
      </c>
      <c r="F1662">
        <v>4</v>
      </c>
      <c r="G1662" s="1">
        <v>8983.7000000000007</v>
      </c>
      <c r="H1662" s="1">
        <v>628.85900000000015</v>
      </c>
      <c r="I1662" s="1">
        <v>1167.8810000000001</v>
      </c>
      <c r="J1662" s="1">
        <v>628.85900000000015</v>
      </c>
      <c r="K1662" s="1">
        <v>3503.6430000000005</v>
      </c>
      <c r="L1662" s="1">
        <v>2425.5990000000002</v>
      </c>
      <c r="M1662" s="1">
        <f>SUM(Sueldos[[#This Row],[Salario Base]:[Bono General]])</f>
        <v>17338.541000000001</v>
      </c>
      <c r="N1662" s="1">
        <f>SUMPRODUCT(Sueldos[[#This Row],[Salario Base]:[Bono General]]*Porcentajes[])</f>
        <v>660.30195000000003</v>
      </c>
      <c r="O1662" s="1">
        <f>Sueldos[[#This Row],[Aumento Mexicano]]*2</f>
        <v>1320.6039000000001</v>
      </c>
      <c r="P1662" s="1">
        <f>IF(Sueldos[[#This Row],[Calificación]]&gt;=4,Sueldos[[#This Row],[Aumento Mexicano]]*2,0)</f>
        <v>1320.6039000000001</v>
      </c>
      <c r="Q1662" s="1">
        <f>Sueldos[[#This Row],[Sueldo total]]*3</f>
        <v>52015.623000000007</v>
      </c>
      <c r="R1662" s="9">
        <f>(43102-Sueldos[[#This Row],[Fecha de Contratación]])/365</f>
        <v>4.4739726027397264</v>
      </c>
      <c r="S1662" s="1">
        <f>Sueldos[[#This Row],[Sueldo total]]/30</f>
        <v>577.95136666666667</v>
      </c>
      <c r="T1662" s="1">
        <f>Sueldos[[#This Row],[Salario diario]]*20*Sueldos[[#This Row],[dias del año]]</f>
        <v>51714.771603652975</v>
      </c>
      <c r="U1662" s="1">
        <f>Sueldos[[#This Row],[3 meses de sueldo]]+Sueldos[[#This Row],[20 dias por año]]</f>
        <v>103730.39460365298</v>
      </c>
    </row>
    <row r="1663" spans="1:21" x14ac:dyDescent="0.3">
      <c r="A1663" t="s">
        <v>2289</v>
      </c>
      <c r="B1663" t="s">
        <v>883</v>
      </c>
      <c r="C1663" t="s">
        <v>77</v>
      </c>
      <c r="D1663" s="10">
        <v>40839</v>
      </c>
      <c r="E1663" t="s">
        <v>18</v>
      </c>
      <c r="F1663">
        <v>2</v>
      </c>
      <c r="G1663" s="1">
        <v>13769.1</v>
      </c>
      <c r="H1663" s="1">
        <v>688.45500000000004</v>
      </c>
      <c r="I1663" s="1">
        <v>1239.2190000000001</v>
      </c>
      <c r="J1663" s="1">
        <v>275.38200000000001</v>
      </c>
      <c r="K1663" s="1">
        <v>3993.0389999999998</v>
      </c>
      <c r="L1663" s="1">
        <v>3717.6570000000002</v>
      </c>
      <c r="M1663" s="1">
        <f>SUM(Sueldos[[#This Row],[Salario Base]:[Bono General]])</f>
        <v>23682.851999999999</v>
      </c>
      <c r="N1663" s="1">
        <f>SUMPRODUCT(Sueldos[[#This Row],[Salario Base]:[Bono General]]*Porcentajes[])</f>
        <v>897.74531999999999</v>
      </c>
      <c r="O1663" s="1">
        <f>Sueldos[[#This Row],[Aumento Mexicano]]*2</f>
        <v>1795.49064</v>
      </c>
      <c r="P1663" s="1">
        <f>IF(Sueldos[[#This Row],[Calificación]]&gt;=4,Sueldos[[#This Row],[Aumento Mexicano]]*2,0)</f>
        <v>0</v>
      </c>
      <c r="Q1663" s="1">
        <f>Sueldos[[#This Row],[Sueldo total]]*3</f>
        <v>71048.555999999997</v>
      </c>
      <c r="R1663" s="9">
        <f>(43102-Sueldos[[#This Row],[Fecha de Contratación]])/365</f>
        <v>6.2</v>
      </c>
      <c r="S1663" s="1">
        <f>Sueldos[[#This Row],[Sueldo total]]/30</f>
        <v>789.42840000000001</v>
      </c>
      <c r="T1663" s="1">
        <f>Sueldos[[#This Row],[Salario diario]]*20*Sueldos[[#This Row],[dias del año]]</f>
        <v>97889.121599999999</v>
      </c>
      <c r="U1663" s="1">
        <f>Sueldos[[#This Row],[3 meses de sueldo]]+Sueldos[[#This Row],[20 dias por año]]</f>
        <v>168937.6776</v>
      </c>
    </row>
    <row r="1664" spans="1:21" x14ac:dyDescent="0.3">
      <c r="A1664" t="s">
        <v>2290</v>
      </c>
      <c r="B1664" t="s">
        <v>880</v>
      </c>
      <c r="C1664" t="s">
        <v>40</v>
      </c>
      <c r="D1664" s="10">
        <v>42734</v>
      </c>
      <c r="E1664" t="s">
        <v>50</v>
      </c>
      <c r="F1664">
        <v>3</v>
      </c>
      <c r="G1664" s="1">
        <v>46461</v>
      </c>
      <c r="H1664" s="1">
        <v>2787.66</v>
      </c>
      <c r="I1664" s="1">
        <v>2787.66</v>
      </c>
      <c r="J1664" s="1">
        <v>3716.88</v>
      </c>
      <c r="K1664" s="1">
        <v>18119.79</v>
      </c>
      <c r="L1664" s="1">
        <v>18584.400000000001</v>
      </c>
      <c r="M1664" s="1">
        <f>SUM(Sueldos[[#This Row],[Salario Base]:[Bono General]])</f>
        <v>92457.390000000014</v>
      </c>
      <c r="N1664" s="1">
        <f>SUMPRODUCT(Sueldos[[#This Row],[Salario Base]:[Bono General]]*Porcentajes[])</f>
        <v>3702.9417000000003</v>
      </c>
      <c r="O1664" s="1">
        <f>Sueldos[[#This Row],[Aumento Mexicano]]*2</f>
        <v>7405.8834000000006</v>
      </c>
      <c r="P1664" s="1">
        <f>IF(Sueldos[[#This Row],[Calificación]]&gt;=4,Sueldos[[#This Row],[Aumento Mexicano]]*2,0)</f>
        <v>0</v>
      </c>
      <c r="Q1664" s="1">
        <f>Sueldos[[#This Row],[Sueldo total]]*3</f>
        <v>277372.17000000004</v>
      </c>
      <c r="R1664" s="9">
        <f>(43102-Sueldos[[#This Row],[Fecha de Contratación]])/365</f>
        <v>1.0082191780821919</v>
      </c>
      <c r="S1664" s="1">
        <f>Sueldos[[#This Row],[Sueldo total]]/30</f>
        <v>3081.9130000000005</v>
      </c>
      <c r="T1664" s="1">
        <f>Sueldos[[#This Row],[Salario diario]]*20*Sueldos[[#This Row],[dias del año]]</f>
        <v>62144.875835616454</v>
      </c>
      <c r="U1664" s="1">
        <f>Sueldos[[#This Row],[3 meses de sueldo]]+Sueldos[[#This Row],[20 dias por año]]</f>
        <v>339517.04583561647</v>
      </c>
    </row>
    <row r="1665" spans="1:21" x14ac:dyDescent="0.3">
      <c r="A1665" t="s">
        <v>2291</v>
      </c>
      <c r="B1665" t="s">
        <v>880</v>
      </c>
      <c r="C1665" t="s">
        <v>75</v>
      </c>
      <c r="D1665" s="10">
        <v>42302</v>
      </c>
      <c r="E1665" t="s">
        <v>18</v>
      </c>
      <c r="F1665">
        <v>2</v>
      </c>
      <c r="G1665" s="1">
        <v>13427.1</v>
      </c>
      <c r="H1665" s="1">
        <v>939.89700000000016</v>
      </c>
      <c r="I1665" s="1">
        <v>671.35500000000002</v>
      </c>
      <c r="J1665" s="1">
        <v>1879.7940000000003</v>
      </c>
      <c r="K1665" s="1">
        <v>4565.2140000000009</v>
      </c>
      <c r="L1665" s="1">
        <v>3356.7750000000001</v>
      </c>
      <c r="M1665" s="1">
        <f>SUM(Sueldos[[#This Row],[Salario Base]:[Bono General]])</f>
        <v>24840.135000000002</v>
      </c>
      <c r="N1665" s="1">
        <f>SUMPRODUCT(Sueldos[[#This Row],[Salario Base]:[Bono General]]*Porcentajes[])</f>
        <v>951.98138999999992</v>
      </c>
      <c r="O1665" s="1">
        <f>Sueldos[[#This Row],[Aumento Mexicano]]*2</f>
        <v>1903.9627799999998</v>
      </c>
      <c r="P1665" s="1">
        <f>IF(Sueldos[[#This Row],[Calificación]]&gt;=4,Sueldos[[#This Row],[Aumento Mexicano]]*2,0)</f>
        <v>0</v>
      </c>
      <c r="Q1665" s="1">
        <f>Sueldos[[#This Row],[Sueldo total]]*3</f>
        <v>74520.404999999999</v>
      </c>
      <c r="R1665" s="9">
        <f>(43102-Sueldos[[#This Row],[Fecha de Contratación]])/365</f>
        <v>2.1917808219178081</v>
      </c>
      <c r="S1665" s="1">
        <f>Sueldos[[#This Row],[Sueldo total]]/30</f>
        <v>828.00450000000012</v>
      </c>
      <c r="T1665" s="1">
        <f>Sueldos[[#This Row],[Salario diario]]*20*Sueldos[[#This Row],[dias del año]]</f>
        <v>36296.087671232883</v>
      </c>
      <c r="U1665" s="1">
        <f>Sueldos[[#This Row],[3 meses de sueldo]]+Sueldos[[#This Row],[20 dias por año]]</f>
        <v>110816.49267123287</v>
      </c>
    </row>
    <row r="1666" spans="1:21" x14ac:dyDescent="0.3">
      <c r="A1666" t="s">
        <v>2292</v>
      </c>
      <c r="B1666" t="s">
        <v>883</v>
      </c>
      <c r="C1666" t="s">
        <v>168</v>
      </c>
      <c r="D1666" s="10">
        <v>42301</v>
      </c>
      <c r="E1666" t="s">
        <v>50</v>
      </c>
      <c r="F1666">
        <v>3</v>
      </c>
      <c r="G1666" s="1">
        <v>38189</v>
      </c>
      <c r="H1666" s="1">
        <v>2673.2300000000005</v>
      </c>
      <c r="I1666" s="1">
        <v>381.89</v>
      </c>
      <c r="J1666" s="1">
        <v>3437.0099999999998</v>
      </c>
      <c r="K1666" s="1">
        <v>9547.25</v>
      </c>
      <c r="L1666" s="1">
        <v>14893.710000000001</v>
      </c>
      <c r="M1666" s="1">
        <f>SUM(Sueldos[[#This Row],[Salario Base]:[Bono General]])</f>
        <v>69122.090000000011</v>
      </c>
      <c r="N1666" s="1">
        <f>SUMPRODUCT(Sueldos[[#This Row],[Salario Base]:[Bono General]]*Porcentajes[])</f>
        <v>2822.1671000000001</v>
      </c>
      <c r="O1666" s="1">
        <f>Sueldos[[#This Row],[Aumento Mexicano]]*2</f>
        <v>5644.3342000000002</v>
      </c>
      <c r="P1666" s="1">
        <f>IF(Sueldos[[#This Row],[Calificación]]&gt;=4,Sueldos[[#This Row],[Aumento Mexicano]]*2,0)</f>
        <v>0</v>
      </c>
      <c r="Q1666" s="1">
        <f>Sueldos[[#This Row],[Sueldo total]]*3</f>
        <v>207366.27000000002</v>
      </c>
      <c r="R1666" s="9">
        <f>(43102-Sueldos[[#This Row],[Fecha de Contratación]])/365</f>
        <v>2.1945205479452055</v>
      </c>
      <c r="S1666" s="1">
        <f>Sueldos[[#This Row],[Sueldo total]]/30</f>
        <v>2304.0696666666672</v>
      </c>
      <c r="T1666" s="1">
        <f>Sueldos[[#This Row],[Salario diario]]*20*Sueldos[[#This Row],[dias del año]]</f>
        <v>101126.56454794522</v>
      </c>
      <c r="U1666" s="1">
        <f>Sueldos[[#This Row],[3 meses de sueldo]]+Sueldos[[#This Row],[20 dias por año]]</f>
        <v>308492.83454794524</v>
      </c>
    </row>
    <row r="1667" spans="1:21" x14ac:dyDescent="0.3">
      <c r="A1667" t="s">
        <v>2293</v>
      </c>
      <c r="B1667" t="s">
        <v>898</v>
      </c>
      <c r="C1667" t="s">
        <v>46</v>
      </c>
      <c r="D1667" s="10">
        <v>41842</v>
      </c>
      <c r="E1667" t="s">
        <v>27</v>
      </c>
      <c r="F1667">
        <v>3</v>
      </c>
      <c r="G1667" s="1">
        <v>22315</v>
      </c>
      <c r="H1667" s="1">
        <v>2231.5</v>
      </c>
      <c r="I1667" s="1">
        <v>2231.5</v>
      </c>
      <c r="J1667" s="1">
        <v>3124.1000000000004</v>
      </c>
      <c r="K1667" s="1">
        <v>6917.65</v>
      </c>
      <c r="L1667" s="1">
        <v>8926</v>
      </c>
      <c r="M1667" s="1">
        <f>SUM(Sueldos[[#This Row],[Salario Base]:[Bono General]])</f>
        <v>45745.75</v>
      </c>
      <c r="N1667" s="1">
        <f>SUMPRODUCT(Sueldos[[#This Row],[Salario Base]:[Bono General]]*Porcentajes[])</f>
        <v>1881.1545000000001</v>
      </c>
      <c r="O1667" s="1">
        <f>Sueldos[[#This Row],[Aumento Mexicano]]*2</f>
        <v>3762.3090000000002</v>
      </c>
      <c r="P1667" s="1">
        <f>IF(Sueldos[[#This Row],[Calificación]]&gt;=4,Sueldos[[#This Row],[Aumento Mexicano]]*2,0)</f>
        <v>0</v>
      </c>
      <c r="Q1667" s="1">
        <f>Sueldos[[#This Row],[Sueldo total]]*3</f>
        <v>137237.25</v>
      </c>
      <c r="R1667" s="9">
        <f>(43102-Sueldos[[#This Row],[Fecha de Contratación]])/365</f>
        <v>3.452054794520548</v>
      </c>
      <c r="S1667" s="1">
        <f>Sueldos[[#This Row],[Sueldo total]]/30</f>
        <v>1524.8583333333333</v>
      </c>
      <c r="T1667" s="1">
        <f>Sueldos[[#This Row],[Salario diario]]*20*Sueldos[[#This Row],[dias del año]]</f>
        <v>105277.89041095891</v>
      </c>
      <c r="U1667" s="1">
        <f>Sueldos[[#This Row],[3 meses de sueldo]]+Sueldos[[#This Row],[20 dias por año]]</f>
        <v>242515.14041095891</v>
      </c>
    </row>
    <row r="1668" spans="1:21" x14ac:dyDescent="0.3">
      <c r="A1668" t="s">
        <v>2294</v>
      </c>
      <c r="B1668" t="s">
        <v>883</v>
      </c>
      <c r="C1668" t="s">
        <v>121</v>
      </c>
      <c r="D1668" s="10">
        <v>41543</v>
      </c>
      <c r="E1668" t="s">
        <v>15</v>
      </c>
      <c r="F1668">
        <v>4</v>
      </c>
      <c r="G1668" s="1">
        <v>31396.2</v>
      </c>
      <c r="H1668" s="1">
        <v>2197.7340000000004</v>
      </c>
      <c r="I1668" s="1">
        <v>4081.5060000000003</v>
      </c>
      <c r="J1668" s="1">
        <v>4081.5060000000003</v>
      </c>
      <c r="K1668" s="1">
        <v>9104.8979999999992</v>
      </c>
      <c r="L1668" s="1">
        <v>12558.480000000001</v>
      </c>
      <c r="M1668" s="1">
        <f>SUM(Sueldos[[#This Row],[Salario Base]:[Bono General]])</f>
        <v>63420.324000000008</v>
      </c>
      <c r="N1668" s="1">
        <f>SUMPRODUCT(Sueldos[[#This Row],[Salario Base]:[Bono General]]*Porcentajes[])</f>
        <v>2593.3261200000002</v>
      </c>
      <c r="O1668" s="1">
        <f>Sueldos[[#This Row],[Aumento Mexicano]]*2</f>
        <v>5186.6522400000003</v>
      </c>
      <c r="P1668" s="1">
        <f>IF(Sueldos[[#This Row],[Calificación]]&gt;=4,Sueldos[[#This Row],[Aumento Mexicano]]*2,0)</f>
        <v>5186.6522400000003</v>
      </c>
      <c r="Q1668" s="1">
        <f>Sueldos[[#This Row],[Sueldo total]]*3</f>
        <v>190260.97200000001</v>
      </c>
      <c r="R1668" s="9">
        <f>(43102-Sueldos[[#This Row],[Fecha de Contratación]])/365</f>
        <v>4.2712328767123289</v>
      </c>
      <c r="S1668" s="1">
        <f>Sueldos[[#This Row],[Sueldo total]]/30</f>
        <v>2114.0108000000005</v>
      </c>
      <c r="T1668" s="1">
        <f>Sueldos[[#This Row],[Salario diario]]*20*Sueldos[[#This Row],[dias del año]]</f>
        <v>180588.64861369866</v>
      </c>
      <c r="U1668" s="1">
        <f>Sueldos[[#This Row],[3 meses de sueldo]]+Sueldos[[#This Row],[20 dias por año]]</f>
        <v>370849.62061369867</v>
      </c>
    </row>
    <row r="1669" spans="1:21" x14ac:dyDescent="0.3">
      <c r="A1669" t="s">
        <v>1490</v>
      </c>
      <c r="B1669" t="s">
        <v>883</v>
      </c>
      <c r="C1669" t="s">
        <v>221</v>
      </c>
      <c r="D1669" s="10">
        <v>41472</v>
      </c>
      <c r="E1669" t="s">
        <v>18</v>
      </c>
      <c r="F1669">
        <v>3</v>
      </c>
      <c r="G1669" s="1">
        <v>15094</v>
      </c>
      <c r="H1669" s="1">
        <v>905.64</v>
      </c>
      <c r="I1669" s="1">
        <v>150.94</v>
      </c>
      <c r="J1669" s="1">
        <v>2113.1600000000003</v>
      </c>
      <c r="K1669" s="1">
        <v>3773.5</v>
      </c>
      <c r="L1669" s="1">
        <v>3924.44</v>
      </c>
      <c r="M1669" s="1">
        <f>SUM(Sueldos[[#This Row],[Salario Base]:[Bono General]])</f>
        <v>25961.68</v>
      </c>
      <c r="N1669" s="1">
        <f>SUMPRODUCT(Sueldos[[#This Row],[Salario Base]:[Bono General]]*Porcentajes[])</f>
        <v>1006.7698</v>
      </c>
      <c r="O1669" s="1">
        <f>Sueldos[[#This Row],[Aumento Mexicano]]*2</f>
        <v>2013.5396000000001</v>
      </c>
      <c r="P1669" s="1">
        <f>IF(Sueldos[[#This Row],[Calificación]]&gt;=4,Sueldos[[#This Row],[Aumento Mexicano]]*2,0)</f>
        <v>0</v>
      </c>
      <c r="Q1669" s="1">
        <f>Sueldos[[#This Row],[Sueldo total]]*3</f>
        <v>77885.040000000008</v>
      </c>
      <c r="R1669" s="9">
        <f>(43102-Sueldos[[#This Row],[Fecha de Contratación]])/365</f>
        <v>4.4657534246575343</v>
      </c>
      <c r="S1669" s="1">
        <f>Sueldos[[#This Row],[Sueldo total]]/30</f>
        <v>865.3893333333333</v>
      </c>
      <c r="T1669" s="1">
        <f>Sueldos[[#This Row],[Salario diario]]*20*Sueldos[[#This Row],[dias del año]]</f>
        <v>77292.30757990868</v>
      </c>
      <c r="U1669" s="1">
        <f>Sueldos[[#This Row],[3 meses de sueldo]]+Sueldos[[#This Row],[20 dias por año]]</f>
        <v>155177.34757990867</v>
      </c>
    </row>
    <row r="1670" spans="1:21" x14ac:dyDescent="0.3">
      <c r="A1670" t="s">
        <v>2295</v>
      </c>
      <c r="B1670" t="s">
        <v>883</v>
      </c>
      <c r="C1670" t="s">
        <v>98</v>
      </c>
      <c r="D1670" s="10">
        <v>42642</v>
      </c>
      <c r="E1670" t="s">
        <v>15</v>
      </c>
      <c r="F1670">
        <v>3</v>
      </c>
      <c r="G1670" s="1">
        <v>21348</v>
      </c>
      <c r="H1670" s="1">
        <v>1921.32</v>
      </c>
      <c r="I1670" s="1">
        <v>1707.8400000000001</v>
      </c>
      <c r="J1670" s="1">
        <v>640.43999999999994</v>
      </c>
      <c r="K1670" s="1">
        <v>5550.4800000000005</v>
      </c>
      <c r="L1670" s="1">
        <v>5977.4400000000005</v>
      </c>
      <c r="M1670" s="1">
        <f>SUM(Sueldos[[#This Row],[Salario Base]:[Bono General]])</f>
        <v>37145.519999999997</v>
      </c>
      <c r="N1670" s="1">
        <f>SUMPRODUCT(Sueldos[[#This Row],[Salario Base]:[Bono General]]*Porcentajes[])</f>
        <v>1440.9900000000002</v>
      </c>
      <c r="O1670" s="1">
        <f>Sueldos[[#This Row],[Aumento Mexicano]]*2</f>
        <v>2881.9800000000005</v>
      </c>
      <c r="P1670" s="1">
        <f>IF(Sueldos[[#This Row],[Calificación]]&gt;=4,Sueldos[[#This Row],[Aumento Mexicano]]*2,0)</f>
        <v>0</v>
      </c>
      <c r="Q1670" s="1">
        <f>Sueldos[[#This Row],[Sueldo total]]*3</f>
        <v>111436.56</v>
      </c>
      <c r="R1670" s="9">
        <f>(43102-Sueldos[[#This Row],[Fecha de Contratación]])/365</f>
        <v>1.2602739726027397</v>
      </c>
      <c r="S1670" s="1">
        <f>Sueldos[[#This Row],[Sueldo total]]/30</f>
        <v>1238.184</v>
      </c>
      <c r="T1670" s="1">
        <f>Sueldos[[#This Row],[Salario diario]]*20*Sueldos[[#This Row],[dias del año]]</f>
        <v>31209.021369863014</v>
      </c>
      <c r="U1670" s="1">
        <f>Sueldos[[#This Row],[3 meses de sueldo]]+Sueldos[[#This Row],[20 dias por año]]</f>
        <v>142645.58136986301</v>
      </c>
    </row>
    <row r="1671" spans="1:21" x14ac:dyDescent="0.3">
      <c r="A1671" t="s">
        <v>2296</v>
      </c>
      <c r="B1671" t="s">
        <v>898</v>
      </c>
      <c r="C1671" t="s">
        <v>26</v>
      </c>
      <c r="D1671" s="10">
        <v>41496</v>
      </c>
      <c r="E1671" t="s">
        <v>50</v>
      </c>
      <c r="F1671">
        <v>4</v>
      </c>
      <c r="G1671" s="1">
        <v>44388.3</v>
      </c>
      <c r="H1671" s="1">
        <v>2219.4150000000004</v>
      </c>
      <c r="I1671" s="1">
        <v>2663.2980000000002</v>
      </c>
      <c r="J1671" s="1">
        <v>3107.1810000000005</v>
      </c>
      <c r="K1671" s="1">
        <v>13760.373000000001</v>
      </c>
      <c r="L1671" s="1">
        <v>17311.437000000002</v>
      </c>
      <c r="M1671" s="1">
        <f>SUM(Sueldos[[#This Row],[Salario Base]:[Bono General]])</f>
        <v>83450.004000000015</v>
      </c>
      <c r="N1671" s="1">
        <f>SUMPRODUCT(Sueldos[[#This Row],[Salario Base]:[Bono General]]*Porcentajes[])</f>
        <v>3351.3166500000002</v>
      </c>
      <c r="O1671" s="1">
        <f>Sueldos[[#This Row],[Aumento Mexicano]]*2</f>
        <v>6702.6333000000004</v>
      </c>
      <c r="P1671" s="1">
        <f>IF(Sueldos[[#This Row],[Calificación]]&gt;=4,Sueldos[[#This Row],[Aumento Mexicano]]*2,0)</f>
        <v>6702.6333000000004</v>
      </c>
      <c r="Q1671" s="1">
        <f>Sueldos[[#This Row],[Sueldo total]]*3</f>
        <v>250350.01200000005</v>
      </c>
      <c r="R1671" s="9">
        <f>(43102-Sueldos[[#This Row],[Fecha de Contratación]])/365</f>
        <v>4.4000000000000004</v>
      </c>
      <c r="S1671" s="1">
        <f>Sueldos[[#This Row],[Sueldo total]]/30</f>
        <v>2781.6668000000004</v>
      </c>
      <c r="T1671" s="1">
        <f>Sueldos[[#This Row],[Salario diario]]*20*Sueldos[[#This Row],[dias del año]]</f>
        <v>244786.67840000006</v>
      </c>
      <c r="U1671" s="1">
        <f>Sueldos[[#This Row],[3 meses de sueldo]]+Sueldos[[#This Row],[20 dias por año]]</f>
        <v>495136.69040000008</v>
      </c>
    </row>
    <row r="1672" spans="1:21" x14ac:dyDescent="0.3">
      <c r="A1672" t="s">
        <v>2297</v>
      </c>
      <c r="B1672" t="s">
        <v>909</v>
      </c>
      <c r="C1672" t="s">
        <v>22</v>
      </c>
      <c r="D1672" s="10">
        <v>42408</v>
      </c>
      <c r="E1672" t="s">
        <v>18</v>
      </c>
      <c r="F1672">
        <v>3</v>
      </c>
      <c r="G1672" s="1">
        <v>8535</v>
      </c>
      <c r="H1672" s="1">
        <v>426.75</v>
      </c>
      <c r="I1672" s="1">
        <v>512.1</v>
      </c>
      <c r="J1672" s="1">
        <v>1024.2</v>
      </c>
      <c r="K1672" s="1">
        <v>2304.4500000000003</v>
      </c>
      <c r="L1672" s="1">
        <v>2219.1</v>
      </c>
      <c r="M1672" s="1">
        <f>SUM(Sueldos[[#This Row],[Salario Base]:[Bono General]])</f>
        <v>15021.600000000002</v>
      </c>
      <c r="N1672" s="1">
        <f>SUMPRODUCT(Sueldos[[#This Row],[Salario Base]:[Bono General]]*Porcentajes[])</f>
        <v>577.81950000000006</v>
      </c>
      <c r="O1672" s="1">
        <f>Sueldos[[#This Row],[Aumento Mexicano]]*2</f>
        <v>1155.6390000000001</v>
      </c>
      <c r="P1672" s="1">
        <f>IF(Sueldos[[#This Row],[Calificación]]&gt;=4,Sueldos[[#This Row],[Aumento Mexicano]]*2,0)</f>
        <v>0</v>
      </c>
      <c r="Q1672" s="1">
        <f>Sueldos[[#This Row],[Sueldo total]]*3</f>
        <v>45064.800000000003</v>
      </c>
      <c r="R1672" s="9">
        <f>(43102-Sueldos[[#This Row],[Fecha de Contratación]])/365</f>
        <v>1.9013698630136986</v>
      </c>
      <c r="S1672" s="1">
        <f>Sueldos[[#This Row],[Sueldo total]]/30</f>
        <v>500.72000000000008</v>
      </c>
      <c r="T1672" s="1">
        <f>Sueldos[[#This Row],[Salario diario]]*20*Sueldos[[#This Row],[dias del año]]</f>
        <v>19041.078356164388</v>
      </c>
      <c r="U1672" s="1">
        <f>Sueldos[[#This Row],[3 meses de sueldo]]+Sueldos[[#This Row],[20 dias por año]]</f>
        <v>64105.878356164394</v>
      </c>
    </row>
    <row r="1673" spans="1:21" x14ac:dyDescent="0.3">
      <c r="A1673" t="s">
        <v>2298</v>
      </c>
      <c r="B1673" t="s">
        <v>883</v>
      </c>
      <c r="C1673" t="s">
        <v>921</v>
      </c>
      <c r="D1673" s="10">
        <v>40973</v>
      </c>
      <c r="E1673" t="s">
        <v>27</v>
      </c>
      <c r="F1673">
        <v>3</v>
      </c>
      <c r="G1673" s="1">
        <v>17728</v>
      </c>
      <c r="H1673" s="1">
        <v>1063.68</v>
      </c>
      <c r="I1673" s="1">
        <v>1950.08</v>
      </c>
      <c r="J1673" s="1">
        <v>2304.64</v>
      </c>
      <c r="K1673" s="1">
        <v>6382.08</v>
      </c>
      <c r="L1673" s="1">
        <v>4963.84</v>
      </c>
      <c r="M1673" s="1">
        <f>SUM(Sueldos[[#This Row],[Salario Base]:[Bono General]])</f>
        <v>34392.320000000007</v>
      </c>
      <c r="N1673" s="1">
        <f>SUMPRODUCT(Sueldos[[#This Row],[Salario Base]:[Bono General]]*Porcentajes[])</f>
        <v>1327.8271999999999</v>
      </c>
      <c r="O1673" s="1">
        <f>Sueldos[[#This Row],[Aumento Mexicano]]*2</f>
        <v>2655.6543999999999</v>
      </c>
      <c r="P1673" s="1">
        <f>IF(Sueldos[[#This Row],[Calificación]]&gt;=4,Sueldos[[#This Row],[Aumento Mexicano]]*2,0)</f>
        <v>0</v>
      </c>
      <c r="Q1673" s="1">
        <f>Sueldos[[#This Row],[Sueldo total]]*3</f>
        <v>103176.96000000002</v>
      </c>
      <c r="R1673" s="9">
        <f>(43102-Sueldos[[#This Row],[Fecha de Contratación]])/365</f>
        <v>5.8328767123287673</v>
      </c>
      <c r="S1673" s="1">
        <f>Sueldos[[#This Row],[Sueldo total]]/30</f>
        <v>1146.4106666666669</v>
      </c>
      <c r="T1673" s="1">
        <f>Sueldos[[#This Row],[Salario diario]]*20*Sueldos[[#This Row],[dias del año]]</f>
        <v>133737.44160730595</v>
      </c>
      <c r="U1673" s="1">
        <f>Sueldos[[#This Row],[3 meses de sueldo]]+Sueldos[[#This Row],[20 dias por año]]</f>
        <v>236914.40160730598</v>
      </c>
    </row>
    <row r="1674" spans="1:21" x14ac:dyDescent="0.3">
      <c r="A1674" t="s">
        <v>2299</v>
      </c>
      <c r="B1674" t="s">
        <v>880</v>
      </c>
      <c r="C1674" t="s">
        <v>107</v>
      </c>
      <c r="D1674" s="10">
        <v>41731</v>
      </c>
      <c r="E1674" t="s">
        <v>15</v>
      </c>
      <c r="F1674">
        <v>3</v>
      </c>
      <c r="G1674" s="1">
        <v>23444</v>
      </c>
      <c r="H1674" s="1">
        <v>2109.96</v>
      </c>
      <c r="I1674" s="1">
        <v>2344.4</v>
      </c>
      <c r="J1674" s="1">
        <v>1875.52</v>
      </c>
      <c r="K1674" s="1">
        <v>7970.9600000000009</v>
      </c>
      <c r="L1674" s="1">
        <v>7267.64</v>
      </c>
      <c r="M1674" s="1">
        <f>SUM(Sueldos[[#This Row],[Salario Base]:[Bono General]])</f>
        <v>45012.480000000003</v>
      </c>
      <c r="N1674" s="1">
        <f>SUMPRODUCT(Sueldos[[#This Row],[Salario Base]:[Bono General]]*Porcentajes[])</f>
        <v>1765.3332</v>
      </c>
      <c r="O1674" s="1">
        <f>Sueldos[[#This Row],[Aumento Mexicano]]*2</f>
        <v>3530.6664000000001</v>
      </c>
      <c r="P1674" s="1">
        <f>IF(Sueldos[[#This Row],[Calificación]]&gt;=4,Sueldos[[#This Row],[Aumento Mexicano]]*2,0)</f>
        <v>0</v>
      </c>
      <c r="Q1674" s="1">
        <f>Sueldos[[#This Row],[Sueldo total]]*3</f>
        <v>135037.44</v>
      </c>
      <c r="R1674" s="9">
        <f>(43102-Sueldos[[#This Row],[Fecha de Contratación]])/365</f>
        <v>3.7561643835616438</v>
      </c>
      <c r="S1674" s="1">
        <f>Sueldos[[#This Row],[Sueldo total]]/30</f>
        <v>1500.4160000000002</v>
      </c>
      <c r="T1674" s="1">
        <f>Sueldos[[#This Row],[Salario diario]]*20*Sueldos[[#This Row],[dias del año]]</f>
        <v>112716.18279452056</v>
      </c>
      <c r="U1674" s="1">
        <f>Sueldos[[#This Row],[3 meses de sueldo]]+Sueldos[[#This Row],[20 dias por año]]</f>
        <v>247753.62279452058</v>
      </c>
    </row>
    <row r="1675" spans="1:21" x14ac:dyDescent="0.3">
      <c r="A1675" t="s">
        <v>2300</v>
      </c>
      <c r="B1675" t="s">
        <v>883</v>
      </c>
      <c r="C1675" t="s">
        <v>140</v>
      </c>
      <c r="D1675" s="10">
        <v>41116</v>
      </c>
      <c r="E1675" t="s">
        <v>18</v>
      </c>
      <c r="F1675">
        <v>3</v>
      </c>
      <c r="G1675" s="1">
        <v>12627</v>
      </c>
      <c r="H1675" s="1">
        <v>1262.7</v>
      </c>
      <c r="I1675" s="1">
        <v>1262.7</v>
      </c>
      <c r="J1675" s="1">
        <v>1767.7800000000002</v>
      </c>
      <c r="K1675" s="1">
        <v>3914.37</v>
      </c>
      <c r="L1675" s="1">
        <v>3283.02</v>
      </c>
      <c r="M1675" s="1">
        <f>SUM(Sueldos[[#This Row],[Salario Base]:[Bono General]])</f>
        <v>24117.57</v>
      </c>
      <c r="N1675" s="1">
        <f>SUMPRODUCT(Sueldos[[#This Row],[Salario Base]:[Bono General]]*Porcentajes[])</f>
        <v>940.71150000000011</v>
      </c>
      <c r="O1675" s="1">
        <f>Sueldos[[#This Row],[Aumento Mexicano]]*2</f>
        <v>1881.4230000000002</v>
      </c>
      <c r="P1675" s="1">
        <f>IF(Sueldos[[#This Row],[Calificación]]&gt;=4,Sueldos[[#This Row],[Aumento Mexicano]]*2,0)</f>
        <v>0</v>
      </c>
      <c r="Q1675" s="1">
        <f>Sueldos[[#This Row],[Sueldo total]]*3</f>
        <v>72352.709999999992</v>
      </c>
      <c r="R1675" s="9">
        <f>(43102-Sueldos[[#This Row],[Fecha de Contratación]])/365</f>
        <v>5.441095890410959</v>
      </c>
      <c r="S1675" s="1">
        <f>Sueldos[[#This Row],[Sueldo total]]/30</f>
        <v>803.91899999999998</v>
      </c>
      <c r="T1675" s="1">
        <f>Sueldos[[#This Row],[Salario diario]]*20*Sueldos[[#This Row],[dias del año]]</f>
        <v>87484.007342465746</v>
      </c>
      <c r="U1675" s="1">
        <f>Sueldos[[#This Row],[3 meses de sueldo]]+Sueldos[[#This Row],[20 dias por año]]</f>
        <v>159836.71734246574</v>
      </c>
    </row>
    <row r="1676" spans="1:21" x14ac:dyDescent="0.3">
      <c r="A1676" t="s">
        <v>241</v>
      </c>
      <c r="B1676" t="s">
        <v>880</v>
      </c>
      <c r="C1676" t="s">
        <v>69</v>
      </c>
      <c r="D1676" s="10">
        <v>42067</v>
      </c>
      <c r="E1676" t="s">
        <v>15</v>
      </c>
      <c r="F1676">
        <v>3</v>
      </c>
      <c r="G1676" s="1">
        <v>31898</v>
      </c>
      <c r="H1676" s="1">
        <v>2870.8199999999997</v>
      </c>
      <c r="I1676" s="1">
        <v>3189.8</v>
      </c>
      <c r="J1676" s="1">
        <v>3508.78</v>
      </c>
      <c r="K1676" s="1">
        <v>11164.3</v>
      </c>
      <c r="L1676" s="1">
        <v>12121.24</v>
      </c>
      <c r="M1676" s="1">
        <f>SUM(Sueldos[[#This Row],[Salario Base]:[Bono General]])</f>
        <v>64752.939999999995</v>
      </c>
      <c r="N1676" s="1">
        <f>SUMPRODUCT(Sueldos[[#This Row],[Salario Base]:[Bono General]]*Porcentajes[])</f>
        <v>2615.636</v>
      </c>
      <c r="O1676" s="1">
        <f>Sueldos[[#This Row],[Aumento Mexicano]]*2</f>
        <v>5231.2719999999999</v>
      </c>
      <c r="P1676" s="1">
        <f>IF(Sueldos[[#This Row],[Calificación]]&gt;=4,Sueldos[[#This Row],[Aumento Mexicano]]*2,0)</f>
        <v>0</v>
      </c>
      <c r="Q1676" s="1">
        <f>Sueldos[[#This Row],[Sueldo total]]*3</f>
        <v>194258.81999999998</v>
      </c>
      <c r="R1676" s="9">
        <f>(43102-Sueldos[[#This Row],[Fecha de Contratación]])/365</f>
        <v>2.8356164383561642</v>
      </c>
      <c r="S1676" s="1">
        <f>Sueldos[[#This Row],[Sueldo total]]/30</f>
        <v>2158.431333333333</v>
      </c>
      <c r="T1676" s="1">
        <f>Sueldos[[#This Row],[Salario diario]]*20*Sueldos[[#This Row],[dias del año]]</f>
        <v>122409.66739726026</v>
      </c>
      <c r="U1676" s="1">
        <f>Sueldos[[#This Row],[3 meses de sueldo]]+Sueldos[[#This Row],[20 dias por año]]</f>
        <v>316668.48739726027</v>
      </c>
    </row>
    <row r="1677" spans="1:21" x14ac:dyDescent="0.3">
      <c r="A1677" t="s">
        <v>2301</v>
      </c>
      <c r="B1677" t="s">
        <v>1087</v>
      </c>
      <c r="C1677" t="s">
        <v>135</v>
      </c>
      <c r="D1677" s="10">
        <v>40939</v>
      </c>
      <c r="E1677" t="s">
        <v>27</v>
      </c>
      <c r="F1677">
        <v>3</v>
      </c>
      <c r="G1677" s="1">
        <v>20213</v>
      </c>
      <c r="H1677" s="1">
        <v>1617.04</v>
      </c>
      <c r="I1677" s="1">
        <v>606.39</v>
      </c>
      <c r="J1677" s="1">
        <v>1617.04</v>
      </c>
      <c r="K1677" s="1">
        <v>7074.5499999999993</v>
      </c>
      <c r="L1677" s="1">
        <v>7883.0700000000006</v>
      </c>
      <c r="M1677" s="1">
        <f>SUM(Sueldos[[#This Row],[Salario Base]:[Bono General]])</f>
        <v>39011.090000000004</v>
      </c>
      <c r="N1677" s="1">
        <f>SUMPRODUCT(Sueldos[[#This Row],[Salario Base]:[Bono General]]*Porcentajes[])</f>
        <v>1572.5713999999998</v>
      </c>
      <c r="O1677" s="1">
        <f>Sueldos[[#This Row],[Aumento Mexicano]]*2</f>
        <v>3145.1427999999996</v>
      </c>
      <c r="P1677" s="1">
        <f>IF(Sueldos[[#This Row],[Calificación]]&gt;=4,Sueldos[[#This Row],[Aumento Mexicano]]*2,0)</f>
        <v>0</v>
      </c>
      <c r="Q1677" s="1">
        <f>Sueldos[[#This Row],[Sueldo total]]*3</f>
        <v>117033.27000000002</v>
      </c>
      <c r="R1677" s="9">
        <f>(43102-Sueldos[[#This Row],[Fecha de Contratación]])/365</f>
        <v>5.9260273972602739</v>
      </c>
      <c r="S1677" s="1">
        <f>Sueldos[[#This Row],[Sueldo total]]/30</f>
        <v>1300.3696666666667</v>
      </c>
      <c r="T1677" s="1">
        <f>Sueldos[[#This Row],[Salario diario]]*20*Sueldos[[#This Row],[dias del año]]</f>
        <v>154120.52542465754</v>
      </c>
      <c r="U1677" s="1">
        <f>Sueldos[[#This Row],[3 meses de sueldo]]+Sueldos[[#This Row],[20 dias por año]]</f>
        <v>271153.79542465752</v>
      </c>
    </row>
    <row r="1678" spans="1:21" x14ac:dyDescent="0.3">
      <c r="A1678" t="s">
        <v>2302</v>
      </c>
      <c r="B1678" t="s">
        <v>1087</v>
      </c>
      <c r="C1678" t="s">
        <v>17</v>
      </c>
      <c r="D1678" s="10">
        <v>42546</v>
      </c>
      <c r="E1678" t="s">
        <v>50</v>
      </c>
      <c r="F1678">
        <v>3</v>
      </c>
      <c r="G1678" s="1">
        <v>40198</v>
      </c>
      <c r="H1678" s="1">
        <v>4019.8</v>
      </c>
      <c r="I1678" s="1">
        <v>803.96</v>
      </c>
      <c r="J1678" s="1">
        <v>4421.78</v>
      </c>
      <c r="K1678" s="1">
        <v>13667.320000000002</v>
      </c>
      <c r="L1678" s="1">
        <v>14873.26</v>
      </c>
      <c r="M1678" s="1">
        <f>SUM(Sueldos[[#This Row],[Salario Base]:[Bono General]])</f>
        <v>77984.12</v>
      </c>
      <c r="N1678" s="1">
        <f>SUMPRODUCT(Sueldos[[#This Row],[Salario Base]:[Bono General]]*Porcentajes[])</f>
        <v>3151.5232000000001</v>
      </c>
      <c r="O1678" s="1">
        <f>Sueldos[[#This Row],[Aumento Mexicano]]*2</f>
        <v>6303.0464000000002</v>
      </c>
      <c r="P1678" s="1">
        <f>IF(Sueldos[[#This Row],[Calificación]]&gt;=4,Sueldos[[#This Row],[Aumento Mexicano]]*2,0)</f>
        <v>0</v>
      </c>
      <c r="Q1678" s="1">
        <f>Sueldos[[#This Row],[Sueldo total]]*3</f>
        <v>233952.36</v>
      </c>
      <c r="R1678" s="9">
        <f>(43102-Sueldos[[#This Row],[Fecha de Contratación]])/365</f>
        <v>1.5232876712328767</v>
      </c>
      <c r="S1678" s="1">
        <f>Sueldos[[#This Row],[Sueldo total]]/30</f>
        <v>2599.4706666666666</v>
      </c>
      <c r="T1678" s="1">
        <f>Sueldos[[#This Row],[Salario diario]]*20*Sueldos[[#This Row],[dias del año]]</f>
        <v>79194.832365296796</v>
      </c>
      <c r="U1678" s="1">
        <f>Sueldos[[#This Row],[3 meses de sueldo]]+Sueldos[[#This Row],[20 dias por año]]</f>
        <v>313147.19236529677</v>
      </c>
    </row>
    <row r="1679" spans="1:21" x14ac:dyDescent="0.3">
      <c r="A1679" t="s">
        <v>2303</v>
      </c>
      <c r="B1679" t="s">
        <v>880</v>
      </c>
      <c r="C1679" t="s">
        <v>151</v>
      </c>
      <c r="D1679" s="10">
        <v>42570</v>
      </c>
      <c r="E1679" t="s">
        <v>15</v>
      </c>
      <c r="F1679">
        <v>2</v>
      </c>
      <c r="G1679" s="1">
        <v>25473.600000000002</v>
      </c>
      <c r="H1679" s="1">
        <v>2547.3600000000006</v>
      </c>
      <c r="I1679" s="1">
        <v>254.73600000000002</v>
      </c>
      <c r="J1679" s="1">
        <v>1018.9440000000001</v>
      </c>
      <c r="K1679" s="1">
        <v>7642.08</v>
      </c>
      <c r="L1679" s="1">
        <v>8151.5520000000006</v>
      </c>
      <c r="M1679" s="1">
        <f>SUM(Sueldos[[#This Row],[Salario Base]:[Bono General]])</f>
        <v>45088.272000000004</v>
      </c>
      <c r="N1679" s="1">
        <f>SUMPRODUCT(Sueldos[[#This Row],[Salario Base]:[Bono General]]*Porcentajes[])</f>
        <v>1778.0572800000002</v>
      </c>
      <c r="O1679" s="1">
        <f>Sueldos[[#This Row],[Aumento Mexicano]]*2</f>
        <v>3556.1145600000004</v>
      </c>
      <c r="P1679" s="1">
        <f>IF(Sueldos[[#This Row],[Calificación]]&gt;=4,Sueldos[[#This Row],[Aumento Mexicano]]*2,0)</f>
        <v>0</v>
      </c>
      <c r="Q1679" s="1">
        <f>Sueldos[[#This Row],[Sueldo total]]*3</f>
        <v>135264.81600000002</v>
      </c>
      <c r="R1679" s="9">
        <f>(43102-Sueldos[[#This Row],[Fecha de Contratación]])/365</f>
        <v>1.4575342465753425</v>
      </c>
      <c r="S1679" s="1">
        <f>Sueldos[[#This Row],[Sueldo total]]/30</f>
        <v>1502.9424000000001</v>
      </c>
      <c r="T1679" s="1">
        <f>Sueldos[[#This Row],[Salario diario]]*20*Sueldos[[#This Row],[dias del año]]</f>
        <v>43811.800372602745</v>
      </c>
      <c r="U1679" s="1">
        <f>Sueldos[[#This Row],[3 meses de sueldo]]+Sueldos[[#This Row],[20 dias por año]]</f>
        <v>179076.61637260276</v>
      </c>
    </row>
    <row r="1680" spans="1:21" x14ac:dyDescent="0.3">
      <c r="A1680" t="s">
        <v>2304</v>
      </c>
      <c r="B1680" t="s">
        <v>1087</v>
      </c>
      <c r="C1680" t="s">
        <v>55</v>
      </c>
      <c r="D1680" s="10">
        <v>41724</v>
      </c>
      <c r="E1680" t="s">
        <v>18</v>
      </c>
      <c r="F1680">
        <v>2</v>
      </c>
      <c r="G1680" s="1">
        <v>9728.1</v>
      </c>
      <c r="H1680" s="1">
        <v>680.9670000000001</v>
      </c>
      <c r="I1680" s="1">
        <v>972.81000000000006</v>
      </c>
      <c r="J1680" s="1">
        <v>1167.3720000000001</v>
      </c>
      <c r="K1680" s="1">
        <v>2821.1489999999999</v>
      </c>
      <c r="L1680" s="1">
        <v>3210.2730000000001</v>
      </c>
      <c r="M1680" s="1">
        <f>SUM(Sueldos[[#This Row],[Salario Base]:[Bono General]])</f>
        <v>18580.670999999998</v>
      </c>
      <c r="N1680" s="1">
        <f>SUMPRODUCT(Sueldos[[#This Row],[Salario Base]:[Bono General]]*Porcentajes[])</f>
        <v>739.3356</v>
      </c>
      <c r="O1680" s="1">
        <f>Sueldos[[#This Row],[Aumento Mexicano]]*2</f>
        <v>1478.6712</v>
      </c>
      <c r="P1680" s="1">
        <f>IF(Sueldos[[#This Row],[Calificación]]&gt;=4,Sueldos[[#This Row],[Aumento Mexicano]]*2,0)</f>
        <v>0</v>
      </c>
      <c r="Q1680" s="1">
        <f>Sueldos[[#This Row],[Sueldo total]]*3</f>
        <v>55742.012999999992</v>
      </c>
      <c r="R1680" s="9">
        <f>(43102-Sueldos[[#This Row],[Fecha de Contratación]])/365</f>
        <v>3.7753424657534245</v>
      </c>
      <c r="S1680" s="1">
        <f>Sueldos[[#This Row],[Sueldo total]]/30</f>
        <v>619.35569999999996</v>
      </c>
      <c r="T1680" s="1">
        <f>Sueldos[[#This Row],[Salario diario]]*20*Sueldos[[#This Row],[dias del año]]</f>
        <v>46765.597512328764</v>
      </c>
      <c r="U1680" s="1">
        <f>Sueldos[[#This Row],[3 meses de sueldo]]+Sueldos[[#This Row],[20 dias por año]]</f>
        <v>102507.61051232876</v>
      </c>
    </row>
    <row r="1681" spans="1:21" x14ac:dyDescent="0.3">
      <c r="A1681" t="s">
        <v>768</v>
      </c>
      <c r="B1681" t="s">
        <v>883</v>
      </c>
      <c r="C1681" t="s">
        <v>285</v>
      </c>
      <c r="D1681" s="10">
        <v>42423</v>
      </c>
      <c r="E1681" t="s">
        <v>18</v>
      </c>
      <c r="F1681">
        <v>4</v>
      </c>
      <c r="G1681" s="1">
        <v>9454.5</v>
      </c>
      <c r="H1681" s="1">
        <v>756.36</v>
      </c>
      <c r="I1681" s="1">
        <v>1039.9950000000001</v>
      </c>
      <c r="J1681" s="1">
        <v>283.63499999999999</v>
      </c>
      <c r="K1681" s="1">
        <v>3498.165</v>
      </c>
      <c r="L1681" s="1">
        <v>3498.165</v>
      </c>
      <c r="M1681" s="1">
        <f>SUM(Sueldos[[#This Row],[Salario Base]:[Bono General]])</f>
        <v>18530.820000000003</v>
      </c>
      <c r="N1681" s="1">
        <f>SUMPRODUCT(Sueldos[[#This Row],[Salario Base]:[Bono General]]*Porcentajes[])</f>
        <v>734.61464999999998</v>
      </c>
      <c r="O1681" s="1">
        <f>Sueldos[[#This Row],[Aumento Mexicano]]*2</f>
        <v>1469.2293</v>
      </c>
      <c r="P1681" s="1">
        <f>IF(Sueldos[[#This Row],[Calificación]]&gt;=4,Sueldos[[#This Row],[Aumento Mexicano]]*2,0)</f>
        <v>1469.2293</v>
      </c>
      <c r="Q1681" s="1">
        <f>Sueldos[[#This Row],[Sueldo total]]*3</f>
        <v>55592.460000000006</v>
      </c>
      <c r="R1681" s="9">
        <f>(43102-Sueldos[[#This Row],[Fecha de Contratación]])/365</f>
        <v>1.8602739726027397</v>
      </c>
      <c r="S1681" s="1">
        <f>Sueldos[[#This Row],[Sueldo total]]/30</f>
        <v>617.69400000000007</v>
      </c>
      <c r="T1681" s="1">
        <f>Sueldos[[#This Row],[Salario diario]]*20*Sueldos[[#This Row],[dias del año]]</f>
        <v>22981.601424657536</v>
      </c>
      <c r="U1681" s="1">
        <f>Sueldos[[#This Row],[3 meses de sueldo]]+Sueldos[[#This Row],[20 dias por año]]</f>
        <v>78574.061424657542</v>
      </c>
    </row>
    <row r="1682" spans="1:21" x14ac:dyDescent="0.3">
      <c r="A1682" t="s">
        <v>2305</v>
      </c>
      <c r="B1682" t="s">
        <v>898</v>
      </c>
      <c r="C1682" t="s">
        <v>14</v>
      </c>
      <c r="D1682" s="10">
        <v>40638</v>
      </c>
      <c r="E1682" t="s">
        <v>18</v>
      </c>
      <c r="F1682">
        <v>4</v>
      </c>
      <c r="G1682" s="1">
        <v>15303.2</v>
      </c>
      <c r="H1682" s="1">
        <v>1377.288</v>
      </c>
      <c r="I1682" s="1">
        <v>918.19200000000001</v>
      </c>
      <c r="J1682" s="1">
        <v>918.19200000000001</v>
      </c>
      <c r="K1682" s="1">
        <v>5815.2160000000003</v>
      </c>
      <c r="L1682" s="1">
        <v>4437.9279999999999</v>
      </c>
      <c r="M1682" s="1">
        <f>SUM(Sueldos[[#This Row],[Salario Base]:[Bono General]])</f>
        <v>28770.016</v>
      </c>
      <c r="N1682" s="1">
        <f>SUMPRODUCT(Sueldos[[#This Row],[Salario Base]:[Bono General]]*Porcentajes[])</f>
        <v>1109.482</v>
      </c>
      <c r="O1682" s="1">
        <f>Sueldos[[#This Row],[Aumento Mexicano]]*2</f>
        <v>2218.9639999999999</v>
      </c>
      <c r="P1682" s="1">
        <f>IF(Sueldos[[#This Row],[Calificación]]&gt;=4,Sueldos[[#This Row],[Aumento Mexicano]]*2,0)</f>
        <v>2218.9639999999999</v>
      </c>
      <c r="Q1682" s="1">
        <f>Sueldos[[#This Row],[Sueldo total]]*3</f>
        <v>86310.047999999995</v>
      </c>
      <c r="R1682" s="9">
        <f>(43102-Sueldos[[#This Row],[Fecha de Contratación]])/365</f>
        <v>6.7506849315068491</v>
      </c>
      <c r="S1682" s="1">
        <f>Sueldos[[#This Row],[Sueldo total]]/30</f>
        <v>959.00053333333335</v>
      </c>
      <c r="T1682" s="1">
        <f>Sueldos[[#This Row],[Salario diario]]*20*Sueldos[[#This Row],[dias del año]]</f>
        <v>129478.20899360732</v>
      </c>
      <c r="U1682" s="1">
        <f>Sueldos[[#This Row],[3 meses de sueldo]]+Sueldos[[#This Row],[20 dias por año]]</f>
        <v>215788.25699360733</v>
      </c>
    </row>
    <row r="1683" spans="1:21" x14ac:dyDescent="0.3">
      <c r="A1683" t="s">
        <v>480</v>
      </c>
      <c r="B1683" t="s">
        <v>926</v>
      </c>
      <c r="C1683" t="s">
        <v>921</v>
      </c>
      <c r="D1683" s="10">
        <v>40915</v>
      </c>
      <c r="E1683" t="s">
        <v>115</v>
      </c>
      <c r="F1683">
        <v>3</v>
      </c>
      <c r="G1683" s="1">
        <v>64634</v>
      </c>
      <c r="H1683" s="1">
        <v>5817.0599999999995</v>
      </c>
      <c r="I1683" s="1">
        <v>3231.7000000000003</v>
      </c>
      <c r="J1683" s="1">
        <v>5817.0599999999995</v>
      </c>
      <c r="K1683" s="1">
        <v>21329.22</v>
      </c>
      <c r="L1683" s="1">
        <v>16804.84</v>
      </c>
      <c r="M1683" s="1">
        <f>SUM(Sueldos[[#This Row],[Salario Base]:[Bono General]])</f>
        <v>117633.87999999999</v>
      </c>
      <c r="N1683" s="1">
        <f>SUMPRODUCT(Sueldos[[#This Row],[Salario Base]:[Bono General]]*Porcentajes[])</f>
        <v>4524.38</v>
      </c>
      <c r="O1683" s="1">
        <f>Sueldos[[#This Row],[Aumento Mexicano]]*2</f>
        <v>9048.76</v>
      </c>
      <c r="P1683" s="1">
        <f>IF(Sueldos[[#This Row],[Calificación]]&gt;=4,Sueldos[[#This Row],[Aumento Mexicano]]*2,0)</f>
        <v>0</v>
      </c>
      <c r="Q1683" s="1">
        <f>Sueldos[[#This Row],[Sueldo total]]*3</f>
        <v>352901.63999999996</v>
      </c>
      <c r="R1683" s="9">
        <f>(43102-Sueldos[[#This Row],[Fecha de Contratación]])/365</f>
        <v>5.9917808219178079</v>
      </c>
      <c r="S1683" s="1">
        <f>Sueldos[[#This Row],[Sueldo total]]/30</f>
        <v>3921.1293333333329</v>
      </c>
      <c r="T1683" s="1">
        <f>Sueldos[[#This Row],[Salario diario]]*20*Sueldos[[#This Row],[dias del año]]</f>
        <v>469890.95079452044</v>
      </c>
      <c r="U1683" s="1">
        <f>Sueldos[[#This Row],[3 meses de sueldo]]+Sueldos[[#This Row],[20 dias por año]]</f>
        <v>822792.59079452045</v>
      </c>
    </row>
    <row r="1684" spans="1:21" x14ac:dyDescent="0.3">
      <c r="A1684" t="s">
        <v>2306</v>
      </c>
      <c r="B1684" t="s">
        <v>898</v>
      </c>
      <c r="C1684" t="s">
        <v>248</v>
      </c>
      <c r="D1684" s="10">
        <v>42467</v>
      </c>
      <c r="E1684" t="s">
        <v>18</v>
      </c>
      <c r="F1684">
        <v>3</v>
      </c>
      <c r="G1684" s="1">
        <v>11267</v>
      </c>
      <c r="H1684" s="1">
        <v>563.35</v>
      </c>
      <c r="I1684" s="1">
        <v>1239.3700000000001</v>
      </c>
      <c r="J1684" s="1">
        <v>563.35</v>
      </c>
      <c r="K1684" s="1">
        <v>3492.77</v>
      </c>
      <c r="L1684" s="1">
        <v>4394.13</v>
      </c>
      <c r="M1684" s="1">
        <f>SUM(Sueldos[[#This Row],[Salario Base]:[Bono General]])</f>
        <v>21519.97</v>
      </c>
      <c r="N1684" s="1">
        <f>SUMPRODUCT(Sueldos[[#This Row],[Salario Base]:[Bono General]]*Porcentajes[])</f>
        <v>861.92549999999994</v>
      </c>
      <c r="O1684" s="1">
        <f>Sueldos[[#This Row],[Aumento Mexicano]]*2</f>
        <v>1723.8509999999999</v>
      </c>
      <c r="P1684" s="1">
        <f>IF(Sueldos[[#This Row],[Calificación]]&gt;=4,Sueldos[[#This Row],[Aumento Mexicano]]*2,0)</f>
        <v>0</v>
      </c>
      <c r="Q1684" s="1">
        <f>Sueldos[[#This Row],[Sueldo total]]*3</f>
        <v>64559.91</v>
      </c>
      <c r="R1684" s="9">
        <f>(43102-Sueldos[[#This Row],[Fecha de Contratación]])/365</f>
        <v>1.7397260273972603</v>
      </c>
      <c r="S1684" s="1">
        <f>Sueldos[[#This Row],[Sueldo total]]/30</f>
        <v>717.33233333333339</v>
      </c>
      <c r="T1684" s="1">
        <f>Sueldos[[#This Row],[Salario diario]]*20*Sueldos[[#This Row],[dias del año]]</f>
        <v>24959.234611872147</v>
      </c>
      <c r="U1684" s="1">
        <f>Sueldos[[#This Row],[3 meses de sueldo]]+Sueldos[[#This Row],[20 dias por año]]</f>
        <v>89519.144611872151</v>
      </c>
    </row>
    <row r="1685" spans="1:21" x14ac:dyDescent="0.3">
      <c r="A1685" t="s">
        <v>2307</v>
      </c>
      <c r="B1685" t="s">
        <v>898</v>
      </c>
      <c r="C1685" t="s">
        <v>55</v>
      </c>
      <c r="D1685" s="10">
        <v>42047</v>
      </c>
      <c r="E1685" t="s">
        <v>27</v>
      </c>
      <c r="F1685">
        <v>2</v>
      </c>
      <c r="G1685" s="1">
        <v>18064.8</v>
      </c>
      <c r="H1685" s="1">
        <v>1445.184</v>
      </c>
      <c r="I1685" s="1">
        <v>1987.1279999999999</v>
      </c>
      <c r="J1685" s="1">
        <v>1987.1279999999999</v>
      </c>
      <c r="K1685" s="1">
        <v>6322.6799999999994</v>
      </c>
      <c r="L1685" s="1">
        <v>7225.92</v>
      </c>
      <c r="M1685" s="1">
        <f>SUM(Sueldos[[#This Row],[Salario Base]:[Bono General]])</f>
        <v>37032.840000000004</v>
      </c>
      <c r="N1685" s="1">
        <f>SUMPRODUCT(Sueldos[[#This Row],[Salario Base]:[Bono General]]*Porcentajes[])</f>
        <v>1502.99136</v>
      </c>
      <c r="O1685" s="1">
        <f>Sueldos[[#This Row],[Aumento Mexicano]]*2</f>
        <v>3005.98272</v>
      </c>
      <c r="P1685" s="1">
        <f>IF(Sueldos[[#This Row],[Calificación]]&gt;=4,Sueldos[[#This Row],[Aumento Mexicano]]*2,0)</f>
        <v>0</v>
      </c>
      <c r="Q1685" s="1">
        <f>Sueldos[[#This Row],[Sueldo total]]*3</f>
        <v>111098.52000000002</v>
      </c>
      <c r="R1685" s="9">
        <f>(43102-Sueldos[[#This Row],[Fecha de Contratación]])/365</f>
        <v>2.8904109589041096</v>
      </c>
      <c r="S1685" s="1">
        <f>Sueldos[[#This Row],[Sueldo total]]/30</f>
        <v>1234.4280000000001</v>
      </c>
      <c r="T1685" s="1">
        <f>Sueldos[[#This Row],[Salario diario]]*20*Sueldos[[#This Row],[dias del año]]</f>
        <v>71360.084383561654</v>
      </c>
      <c r="U1685" s="1">
        <f>Sueldos[[#This Row],[3 meses de sueldo]]+Sueldos[[#This Row],[20 dias por año]]</f>
        <v>182458.60438356167</v>
      </c>
    </row>
    <row r="1686" spans="1:21" x14ac:dyDescent="0.3">
      <c r="A1686" t="s">
        <v>2308</v>
      </c>
      <c r="B1686" t="s">
        <v>880</v>
      </c>
      <c r="C1686" t="s">
        <v>48</v>
      </c>
      <c r="D1686" s="10">
        <v>40970</v>
      </c>
      <c r="E1686" t="s">
        <v>18</v>
      </c>
      <c r="F1686">
        <v>2</v>
      </c>
      <c r="G1686" s="1">
        <v>8163.9000000000005</v>
      </c>
      <c r="H1686" s="1">
        <v>816.3900000000001</v>
      </c>
      <c r="I1686" s="1">
        <v>571.47300000000007</v>
      </c>
      <c r="J1686" s="1">
        <v>816.3900000000001</v>
      </c>
      <c r="K1686" s="1">
        <v>3102.2820000000002</v>
      </c>
      <c r="L1686" s="1">
        <v>3020.643</v>
      </c>
      <c r="M1686" s="1">
        <f>SUM(Sueldos[[#This Row],[Salario Base]:[Bono General]])</f>
        <v>16491.078000000001</v>
      </c>
      <c r="N1686" s="1">
        <f>SUMPRODUCT(Sueldos[[#This Row],[Salario Base]:[Bono General]]*Porcentajes[])</f>
        <v>662.09229000000005</v>
      </c>
      <c r="O1686" s="1">
        <f>Sueldos[[#This Row],[Aumento Mexicano]]*2</f>
        <v>1324.1845800000001</v>
      </c>
      <c r="P1686" s="1">
        <f>IF(Sueldos[[#This Row],[Calificación]]&gt;=4,Sueldos[[#This Row],[Aumento Mexicano]]*2,0)</f>
        <v>0</v>
      </c>
      <c r="Q1686" s="1">
        <f>Sueldos[[#This Row],[Sueldo total]]*3</f>
        <v>49473.234000000004</v>
      </c>
      <c r="R1686" s="9">
        <f>(43102-Sueldos[[#This Row],[Fecha de Contratación]])/365</f>
        <v>5.8410958904109593</v>
      </c>
      <c r="S1686" s="1">
        <f>Sueldos[[#This Row],[Sueldo total]]/30</f>
        <v>549.70260000000007</v>
      </c>
      <c r="T1686" s="1">
        <f>Sueldos[[#This Row],[Salario diario]]*20*Sueldos[[#This Row],[dias del año]]</f>
        <v>64217.311956164398</v>
      </c>
      <c r="U1686" s="1">
        <f>Sueldos[[#This Row],[3 meses de sueldo]]+Sueldos[[#This Row],[20 dias por año]]</f>
        <v>113690.54595616439</v>
      </c>
    </row>
    <row r="1687" spans="1:21" x14ac:dyDescent="0.3">
      <c r="A1687" t="s">
        <v>2309</v>
      </c>
      <c r="B1687" t="s">
        <v>880</v>
      </c>
      <c r="C1687" t="s">
        <v>142</v>
      </c>
      <c r="D1687" s="10">
        <v>41745</v>
      </c>
      <c r="E1687" t="s">
        <v>18</v>
      </c>
      <c r="F1687">
        <v>3</v>
      </c>
      <c r="G1687" s="1">
        <v>9852</v>
      </c>
      <c r="H1687" s="1">
        <v>689.6400000000001</v>
      </c>
      <c r="I1687" s="1">
        <v>591.12</v>
      </c>
      <c r="J1687" s="1">
        <v>1477.8</v>
      </c>
      <c r="K1687" s="1">
        <v>3645.24</v>
      </c>
      <c r="L1687" s="1">
        <v>2463</v>
      </c>
      <c r="M1687" s="1">
        <f>SUM(Sueldos[[#This Row],[Salario Base]:[Bono General]])</f>
        <v>18718.8</v>
      </c>
      <c r="N1687" s="1">
        <f>SUMPRODUCT(Sueldos[[#This Row],[Salario Base]:[Bono General]]*Porcentajes[])</f>
        <v>716.24039999999991</v>
      </c>
      <c r="O1687" s="1">
        <f>Sueldos[[#This Row],[Aumento Mexicano]]*2</f>
        <v>1432.4807999999998</v>
      </c>
      <c r="P1687" s="1">
        <f>IF(Sueldos[[#This Row],[Calificación]]&gt;=4,Sueldos[[#This Row],[Aumento Mexicano]]*2,0)</f>
        <v>0</v>
      </c>
      <c r="Q1687" s="1">
        <f>Sueldos[[#This Row],[Sueldo total]]*3</f>
        <v>56156.399999999994</v>
      </c>
      <c r="R1687" s="9">
        <f>(43102-Sueldos[[#This Row],[Fecha de Contratación]])/365</f>
        <v>3.7178082191780821</v>
      </c>
      <c r="S1687" s="1">
        <f>Sueldos[[#This Row],[Sueldo total]]/30</f>
        <v>623.95999999999992</v>
      </c>
      <c r="T1687" s="1">
        <f>Sueldos[[#This Row],[Salario diario]]*20*Sueldos[[#This Row],[dias del año]]</f>
        <v>46395.272328767118</v>
      </c>
      <c r="U1687" s="1">
        <f>Sueldos[[#This Row],[3 meses de sueldo]]+Sueldos[[#This Row],[20 dias por año]]</f>
        <v>102551.6723287671</v>
      </c>
    </row>
    <row r="1688" spans="1:21" x14ac:dyDescent="0.3">
      <c r="A1688" t="s">
        <v>2310</v>
      </c>
      <c r="B1688" t="s">
        <v>883</v>
      </c>
      <c r="C1688" t="s">
        <v>142</v>
      </c>
      <c r="D1688" s="10">
        <v>41465</v>
      </c>
      <c r="E1688" t="s">
        <v>18</v>
      </c>
      <c r="F1688">
        <v>3</v>
      </c>
      <c r="G1688" s="1">
        <v>10418</v>
      </c>
      <c r="H1688" s="1">
        <v>1041.8</v>
      </c>
      <c r="I1688" s="1">
        <v>1041.8</v>
      </c>
      <c r="J1688" s="1">
        <v>1041.8</v>
      </c>
      <c r="K1688" s="1">
        <v>2604.5</v>
      </c>
      <c r="L1688" s="1">
        <v>3958.84</v>
      </c>
      <c r="M1688" s="1">
        <f>SUM(Sueldos[[#This Row],[Salario Base]:[Bono General]])</f>
        <v>20106.739999999998</v>
      </c>
      <c r="N1688" s="1">
        <f>SUMPRODUCT(Sueldos[[#This Row],[Salario Base]:[Bono General]]*Porcentajes[])</f>
        <v>824.0637999999999</v>
      </c>
      <c r="O1688" s="1">
        <f>Sueldos[[#This Row],[Aumento Mexicano]]*2</f>
        <v>1648.1275999999998</v>
      </c>
      <c r="P1688" s="1">
        <f>IF(Sueldos[[#This Row],[Calificación]]&gt;=4,Sueldos[[#This Row],[Aumento Mexicano]]*2,0)</f>
        <v>0</v>
      </c>
      <c r="Q1688" s="1">
        <f>Sueldos[[#This Row],[Sueldo total]]*3</f>
        <v>60320.219999999994</v>
      </c>
      <c r="R1688" s="9">
        <f>(43102-Sueldos[[#This Row],[Fecha de Contratación]])/365</f>
        <v>4.484931506849315</v>
      </c>
      <c r="S1688" s="1">
        <f>Sueldos[[#This Row],[Sueldo total]]/30</f>
        <v>670.22466666666662</v>
      </c>
      <c r="T1688" s="1">
        <f>Sueldos[[#This Row],[Salario diario]]*20*Sueldos[[#This Row],[dias del año]]</f>
        <v>60118.234484018256</v>
      </c>
      <c r="U1688" s="1">
        <f>Sueldos[[#This Row],[3 meses de sueldo]]+Sueldos[[#This Row],[20 dias por año]]</f>
        <v>120438.45448401825</v>
      </c>
    </row>
    <row r="1689" spans="1:21" x14ac:dyDescent="0.3">
      <c r="A1689" t="s">
        <v>2311</v>
      </c>
      <c r="B1689" t="s">
        <v>1087</v>
      </c>
      <c r="C1689" t="s">
        <v>73</v>
      </c>
      <c r="D1689" s="10">
        <v>41742</v>
      </c>
      <c r="E1689" t="s">
        <v>15</v>
      </c>
      <c r="F1689">
        <v>2</v>
      </c>
      <c r="G1689" s="1">
        <v>24432.3</v>
      </c>
      <c r="H1689" s="1">
        <v>1465.9379999999999</v>
      </c>
      <c r="I1689" s="1">
        <v>2687.5529999999999</v>
      </c>
      <c r="J1689" s="1">
        <v>3664.8449999999998</v>
      </c>
      <c r="K1689" s="1">
        <v>6841.0440000000008</v>
      </c>
      <c r="L1689" s="1">
        <v>7818.3360000000002</v>
      </c>
      <c r="M1689" s="1">
        <f>SUM(Sueldos[[#This Row],[Salario Base]:[Bono General]])</f>
        <v>46910.016000000003</v>
      </c>
      <c r="N1689" s="1">
        <f>SUMPRODUCT(Sueldos[[#This Row],[Salario Base]:[Bono General]]*Porcentajes[])</f>
        <v>1864.1844900000001</v>
      </c>
      <c r="O1689" s="1">
        <f>Sueldos[[#This Row],[Aumento Mexicano]]*2</f>
        <v>3728.3689800000002</v>
      </c>
      <c r="P1689" s="1">
        <f>IF(Sueldos[[#This Row],[Calificación]]&gt;=4,Sueldos[[#This Row],[Aumento Mexicano]]*2,0)</f>
        <v>0</v>
      </c>
      <c r="Q1689" s="1">
        <f>Sueldos[[#This Row],[Sueldo total]]*3</f>
        <v>140730.04800000001</v>
      </c>
      <c r="R1689" s="9">
        <f>(43102-Sueldos[[#This Row],[Fecha de Contratación]])/365</f>
        <v>3.7260273972602738</v>
      </c>
      <c r="S1689" s="1">
        <f>Sueldos[[#This Row],[Sueldo total]]/30</f>
        <v>1563.6672000000001</v>
      </c>
      <c r="T1689" s="1">
        <f>Sueldos[[#This Row],[Salario diario]]*20*Sueldos[[#This Row],[dias del año]]</f>
        <v>116525.3365479452</v>
      </c>
      <c r="U1689" s="1">
        <f>Sueldos[[#This Row],[3 meses de sueldo]]+Sueldos[[#This Row],[20 dias por año]]</f>
        <v>257255.38454794523</v>
      </c>
    </row>
    <row r="1690" spans="1:21" x14ac:dyDescent="0.3">
      <c r="A1690" t="s">
        <v>239</v>
      </c>
      <c r="B1690" t="s">
        <v>883</v>
      </c>
      <c r="C1690" t="s">
        <v>127</v>
      </c>
      <c r="D1690" s="10">
        <v>40547</v>
      </c>
      <c r="E1690" t="s">
        <v>18</v>
      </c>
      <c r="F1690">
        <v>2</v>
      </c>
      <c r="G1690" s="1">
        <v>13612.5</v>
      </c>
      <c r="H1690" s="1">
        <v>680.625</v>
      </c>
      <c r="I1690" s="1">
        <v>680.625</v>
      </c>
      <c r="J1690" s="1">
        <v>272.25</v>
      </c>
      <c r="K1690" s="1">
        <v>5172.75</v>
      </c>
      <c r="L1690" s="1">
        <v>4492.125</v>
      </c>
      <c r="M1690" s="1">
        <f>SUM(Sueldos[[#This Row],[Salario Base]:[Bono General]])</f>
        <v>24910.875</v>
      </c>
      <c r="N1690" s="1">
        <f>SUMPRODUCT(Sueldos[[#This Row],[Salario Base]:[Bono General]]*Porcentajes[])</f>
        <v>959.68125000000009</v>
      </c>
      <c r="O1690" s="1">
        <f>Sueldos[[#This Row],[Aumento Mexicano]]*2</f>
        <v>1919.3625000000002</v>
      </c>
      <c r="P1690" s="1">
        <f>IF(Sueldos[[#This Row],[Calificación]]&gt;=4,Sueldos[[#This Row],[Aumento Mexicano]]*2,0)</f>
        <v>0</v>
      </c>
      <c r="Q1690" s="1">
        <f>Sueldos[[#This Row],[Sueldo total]]*3</f>
        <v>74732.625</v>
      </c>
      <c r="R1690" s="9">
        <f>(43102-Sueldos[[#This Row],[Fecha de Contratación]])/365</f>
        <v>7</v>
      </c>
      <c r="S1690" s="1">
        <f>Sueldos[[#This Row],[Sueldo total]]/30</f>
        <v>830.36249999999995</v>
      </c>
      <c r="T1690" s="1">
        <f>Sueldos[[#This Row],[Salario diario]]*20*Sueldos[[#This Row],[dias del año]]</f>
        <v>116250.75</v>
      </c>
      <c r="U1690" s="1">
        <f>Sueldos[[#This Row],[3 meses de sueldo]]+Sueldos[[#This Row],[20 dias por año]]</f>
        <v>190983.375</v>
      </c>
    </row>
    <row r="1691" spans="1:21" x14ac:dyDescent="0.3">
      <c r="A1691" t="s">
        <v>2312</v>
      </c>
      <c r="B1691" t="s">
        <v>880</v>
      </c>
      <c r="C1691" t="s">
        <v>14</v>
      </c>
      <c r="D1691" s="10">
        <v>40820</v>
      </c>
      <c r="E1691" t="s">
        <v>18</v>
      </c>
      <c r="F1691">
        <v>2</v>
      </c>
      <c r="G1691" s="1">
        <v>10888.2</v>
      </c>
      <c r="H1691" s="1">
        <v>762.17400000000009</v>
      </c>
      <c r="I1691" s="1">
        <v>217.76400000000001</v>
      </c>
      <c r="J1691" s="1">
        <v>1415.4660000000001</v>
      </c>
      <c r="K1691" s="1">
        <v>4028.634</v>
      </c>
      <c r="L1691" s="1">
        <v>3701.9880000000007</v>
      </c>
      <c r="M1691" s="1">
        <f>SUM(Sueldos[[#This Row],[Salario Base]:[Bono General]])</f>
        <v>21014.226000000002</v>
      </c>
      <c r="N1691" s="1">
        <f>SUMPRODUCT(Sueldos[[#This Row],[Salario Base]:[Bono General]]*Porcentajes[])</f>
        <v>831.8584800000001</v>
      </c>
      <c r="O1691" s="1">
        <f>Sueldos[[#This Row],[Aumento Mexicano]]*2</f>
        <v>1663.7169600000002</v>
      </c>
      <c r="P1691" s="1">
        <f>IF(Sueldos[[#This Row],[Calificación]]&gt;=4,Sueldos[[#This Row],[Aumento Mexicano]]*2,0)</f>
        <v>0</v>
      </c>
      <c r="Q1691" s="1">
        <f>Sueldos[[#This Row],[Sueldo total]]*3</f>
        <v>63042.678000000007</v>
      </c>
      <c r="R1691" s="9">
        <f>(43102-Sueldos[[#This Row],[Fecha de Contratación]])/365</f>
        <v>6.2520547945205482</v>
      </c>
      <c r="S1691" s="1">
        <f>Sueldos[[#This Row],[Sueldo total]]/30</f>
        <v>700.47420000000011</v>
      </c>
      <c r="T1691" s="1">
        <f>Sueldos[[#This Row],[Salario diario]]*20*Sueldos[[#This Row],[dias del año]]</f>
        <v>87588.061610958917</v>
      </c>
      <c r="U1691" s="1">
        <f>Sueldos[[#This Row],[3 meses de sueldo]]+Sueldos[[#This Row],[20 dias por año]]</f>
        <v>150630.73961095893</v>
      </c>
    </row>
    <row r="1692" spans="1:21" x14ac:dyDescent="0.3">
      <c r="A1692" t="s">
        <v>2313</v>
      </c>
      <c r="B1692" t="s">
        <v>883</v>
      </c>
      <c r="C1692" t="s">
        <v>119</v>
      </c>
      <c r="D1692" s="10">
        <v>42984</v>
      </c>
      <c r="E1692" t="s">
        <v>18</v>
      </c>
      <c r="F1692">
        <v>4</v>
      </c>
      <c r="G1692" s="1">
        <v>15695.900000000001</v>
      </c>
      <c r="H1692" s="1">
        <v>941.75400000000002</v>
      </c>
      <c r="I1692" s="1">
        <v>313.91800000000006</v>
      </c>
      <c r="J1692" s="1">
        <v>784.79500000000007</v>
      </c>
      <c r="K1692" s="1">
        <v>3923.9750000000004</v>
      </c>
      <c r="L1692" s="1">
        <v>4865.7290000000003</v>
      </c>
      <c r="M1692" s="1">
        <f>SUM(Sueldos[[#This Row],[Salario Base]:[Bono General]])</f>
        <v>26526.071000000004</v>
      </c>
      <c r="N1692" s="1">
        <f>SUMPRODUCT(Sueldos[[#This Row],[Salario Base]:[Bono General]]*Porcentajes[])</f>
        <v>1037.49899</v>
      </c>
      <c r="O1692" s="1">
        <f>Sueldos[[#This Row],[Aumento Mexicano]]*2</f>
        <v>2074.9979800000001</v>
      </c>
      <c r="P1692" s="1">
        <f>IF(Sueldos[[#This Row],[Calificación]]&gt;=4,Sueldos[[#This Row],[Aumento Mexicano]]*2,0)</f>
        <v>2074.9979800000001</v>
      </c>
      <c r="Q1692" s="1">
        <f>Sueldos[[#This Row],[Sueldo total]]*3</f>
        <v>79578.213000000018</v>
      </c>
      <c r="R1692" s="9">
        <f>(43102-Sueldos[[#This Row],[Fecha de Contratación]])/365</f>
        <v>0.32328767123287672</v>
      </c>
      <c r="S1692" s="1">
        <f>Sueldos[[#This Row],[Sueldo total]]/30</f>
        <v>884.20236666666676</v>
      </c>
      <c r="T1692" s="1">
        <f>Sueldos[[#This Row],[Salario diario]]*20*Sueldos[[#This Row],[dias del año]]</f>
        <v>5717.0344803652979</v>
      </c>
      <c r="U1692" s="1">
        <f>Sueldos[[#This Row],[3 meses de sueldo]]+Sueldos[[#This Row],[20 dias por año]]</f>
        <v>85295.247480365317</v>
      </c>
    </row>
    <row r="1693" spans="1:21" x14ac:dyDescent="0.3">
      <c r="A1693" t="s">
        <v>2314</v>
      </c>
      <c r="B1693" t="s">
        <v>883</v>
      </c>
      <c r="C1693" t="s">
        <v>965</v>
      </c>
      <c r="D1693" s="10">
        <v>42798</v>
      </c>
      <c r="E1693" t="s">
        <v>27</v>
      </c>
      <c r="F1693">
        <v>3</v>
      </c>
      <c r="G1693" s="1">
        <v>17617</v>
      </c>
      <c r="H1693" s="1">
        <v>1409.3600000000001</v>
      </c>
      <c r="I1693" s="1">
        <v>1057.02</v>
      </c>
      <c r="J1693" s="1">
        <v>2290.21</v>
      </c>
      <c r="K1693" s="1">
        <v>5108.9299999999994</v>
      </c>
      <c r="L1693" s="1">
        <v>5285.0999999999995</v>
      </c>
      <c r="M1693" s="1">
        <f>SUM(Sueldos[[#This Row],[Salario Base]:[Bono General]])</f>
        <v>32767.62</v>
      </c>
      <c r="N1693" s="1">
        <f>SUMPRODUCT(Sueldos[[#This Row],[Salario Base]:[Bono General]]*Porcentajes[])</f>
        <v>1293.0877999999998</v>
      </c>
      <c r="O1693" s="1">
        <f>Sueldos[[#This Row],[Aumento Mexicano]]*2</f>
        <v>2586.1755999999996</v>
      </c>
      <c r="P1693" s="1">
        <f>IF(Sueldos[[#This Row],[Calificación]]&gt;=4,Sueldos[[#This Row],[Aumento Mexicano]]*2,0)</f>
        <v>0</v>
      </c>
      <c r="Q1693" s="1">
        <f>Sueldos[[#This Row],[Sueldo total]]*3</f>
        <v>98302.86</v>
      </c>
      <c r="R1693" s="9">
        <f>(43102-Sueldos[[#This Row],[Fecha de Contratación]])/365</f>
        <v>0.83287671232876714</v>
      </c>
      <c r="S1693" s="1">
        <f>Sueldos[[#This Row],[Sueldo total]]/30</f>
        <v>1092.2539999999999</v>
      </c>
      <c r="T1693" s="1">
        <f>Sueldos[[#This Row],[Salario diario]]*20*Sueldos[[#This Row],[dias del año]]</f>
        <v>18194.258410958904</v>
      </c>
      <c r="U1693" s="1">
        <f>Sueldos[[#This Row],[3 meses de sueldo]]+Sueldos[[#This Row],[20 dias por año]]</f>
        <v>116497.11841095891</v>
      </c>
    </row>
    <row r="1694" spans="1:21" x14ac:dyDescent="0.3">
      <c r="A1694" t="s">
        <v>2315</v>
      </c>
      <c r="B1694" t="s">
        <v>883</v>
      </c>
      <c r="C1694" t="s">
        <v>121</v>
      </c>
      <c r="D1694" s="10">
        <v>40922</v>
      </c>
      <c r="E1694" t="s">
        <v>18</v>
      </c>
      <c r="F1694">
        <v>4</v>
      </c>
      <c r="G1694" s="1">
        <v>16526.400000000001</v>
      </c>
      <c r="H1694" s="1">
        <v>1156.8480000000002</v>
      </c>
      <c r="I1694" s="1">
        <v>2313.6960000000004</v>
      </c>
      <c r="J1694" s="1">
        <v>1156.8480000000002</v>
      </c>
      <c r="K1694" s="1">
        <v>5618.9760000000006</v>
      </c>
      <c r="L1694" s="1">
        <v>5453.7120000000004</v>
      </c>
      <c r="M1694" s="1">
        <f>SUM(Sueldos[[#This Row],[Salario Base]:[Bono General]])</f>
        <v>32226.480000000003</v>
      </c>
      <c r="N1694" s="1">
        <f>SUMPRODUCT(Sueldos[[#This Row],[Salario Base]:[Bono General]]*Porcentajes[])</f>
        <v>1265.9222400000003</v>
      </c>
      <c r="O1694" s="1">
        <f>Sueldos[[#This Row],[Aumento Mexicano]]*2</f>
        <v>2531.8444800000007</v>
      </c>
      <c r="P1694" s="1">
        <f>IF(Sueldos[[#This Row],[Calificación]]&gt;=4,Sueldos[[#This Row],[Aumento Mexicano]]*2,0)</f>
        <v>2531.8444800000007</v>
      </c>
      <c r="Q1694" s="1">
        <f>Sueldos[[#This Row],[Sueldo total]]*3</f>
        <v>96679.44</v>
      </c>
      <c r="R1694" s="9">
        <f>(43102-Sueldos[[#This Row],[Fecha de Contratación]])/365</f>
        <v>5.9726027397260273</v>
      </c>
      <c r="S1694" s="1">
        <f>Sueldos[[#This Row],[Sueldo total]]/30</f>
        <v>1074.2160000000001</v>
      </c>
      <c r="T1694" s="1">
        <f>Sueldos[[#This Row],[Salario diario]]*20*Sueldos[[#This Row],[dias del año]]</f>
        <v>128317.3084931507</v>
      </c>
      <c r="U1694" s="1">
        <f>Sueldos[[#This Row],[3 meses de sueldo]]+Sueldos[[#This Row],[20 dias por año]]</f>
        <v>224996.74849315069</v>
      </c>
    </row>
    <row r="1695" spans="1:21" x14ac:dyDescent="0.3">
      <c r="A1695" t="s">
        <v>1563</v>
      </c>
      <c r="B1695" t="s">
        <v>926</v>
      </c>
      <c r="C1695" t="s">
        <v>363</v>
      </c>
      <c r="D1695" s="10">
        <v>41895</v>
      </c>
      <c r="E1695" t="s">
        <v>18</v>
      </c>
      <c r="F1695">
        <v>3</v>
      </c>
      <c r="G1695" s="1">
        <v>14758</v>
      </c>
      <c r="H1695" s="1">
        <v>1475.8000000000002</v>
      </c>
      <c r="I1695" s="1">
        <v>1033.0600000000002</v>
      </c>
      <c r="J1695" s="1">
        <v>147.58000000000001</v>
      </c>
      <c r="K1695" s="1">
        <v>5608.04</v>
      </c>
      <c r="L1695" s="1">
        <v>5755.62</v>
      </c>
      <c r="M1695" s="1">
        <f>SUM(Sueldos[[#This Row],[Salario Base]:[Bono General]])</f>
        <v>28778.100000000002</v>
      </c>
      <c r="N1695" s="1">
        <f>SUMPRODUCT(Sueldos[[#This Row],[Salario Base]:[Bono General]]*Porcentajes[])</f>
        <v>1151.1240000000003</v>
      </c>
      <c r="O1695" s="1">
        <f>Sueldos[[#This Row],[Aumento Mexicano]]*2</f>
        <v>2302.2480000000005</v>
      </c>
      <c r="P1695" s="1">
        <f>IF(Sueldos[[#This Row],[Calificación]]&gt;=4,Sueldos[[#This Row],[Aumento Mexicano]]*2,0)</f>
        <v>0</v>
      </c>
      <c r="Q1695" s="1">
        <f>Sueldos[[#This Row],[Sueldo total]]*3</f>
        <v>86334.3</v>
      </c>
      <c r="R1695" s="9">
        <f>(43102-Sueldos[[#This Row],[Fecha de Contratación]])/365</f>
        <v>3.3068493150684932</v>
      </c>
      <c r="S1695" s="1">
        <f>Sueldos[[#This Row],[Sueldo total]]/30</f>
        <v>959.2700000000001</v>
      </c>
      <c r="T1695" s="1">
        <f>Sueldos[[#This Row],[Salario diario]]*20*Sueldos[[#This Row],[dias del año]]</f>
        <v>63443.226849315077</v>
      </c>
      <c r="U1695" s="1">
        <f>Sueldos[[#This Row],[3 meses de sueldo]]+Sueldos[[#This Row],[20 dias por año]]</f>
        <v>149777.52684931509</v>
      </c>
    </row>
    <row r="1696" spans="1:21" x14ac:dyDescent="0.3">
      <c r="A1696" t="s">
        <v>2316</v>
      </c>
      <c r="B1696" t="s">
        <v>880</v>
      </c>
      <c r="C1696" t="s">
        <v>77</v>
      </c>
      <c r="D1696" s="10">
        <v>42643</v>
      </c>
      <c r="E1696" t="s">
        <v>18</v>
      </c>
      <c r="F1696">
        <v>3</v>
      </c>
      <c r="G1696" s="1">
        <v>9648</v>
      </c>
      <c r="H1696" s="1">
        <v>964.80000000000007</v>
      </c>
      <c r="I1696" s="1">
        <v>1061.28</v>
      </c>
      <c r="J1696" s="1">
        <v>578.88</v>
      </c>
      <c r="K1696" s="1">
        <v>2508.48</v>
      </c>
      <c r="L1696" s="1">
        <v>2604.96</v>
      </c>
      <c r="M1696" s="1">
        <f>SUM(Sueldos[[#This Row],[Salario Base]:[Bono General]])</f>
        <v>17366.399999999998</v>
      </c>
      <c r="N1696" s="1">
        <f>SUMPRODUCT(Sueldos[[#This Row],[Salario Base]:[Bono General]]*Porcentajes[])</f>
        <v>676.32479999999998</v>
      </c>
      <c r="O1696" s="1">
        <f>Sueldos[[#This Row],[Aumento Mexicano]]*2</f>
        <v>1352.6496</v>
      </c>
      <c r="P1696" s="1">
        <f>IF(Sueldos[[#This Row],[Calificación]]&gt;=4,Sueldos[[#This Row],[Aumento Mexicano]]*2,0)</f>
        <v>0</v>
      </c>
      <c r="Q1696" s="1">
        <f>Sueldos[[#This Row],[Sueldo total]]*3</f>
        <v>52099.199999999997</v>
      </c>
      <c r="R1696" s="9">
        <f>(43102-Sueldos[[#This Row],[Fecha de Contratación]])/365</f>
        <v>1.2575342465753425</v>
      </c>
      <c r="S1696" s="1">
        <f>Sueldos[[#This Row],[Sueldo total]]/30</f>
        <v>578.87999999999988</v>
      </c>
      <c r="T1696" s="1">
        <f>Sueldos[[#This Row],[Salario diario]]*20*Sueldos[[#This Row],[dias del año]]</f>
        <v>14559.228493150684</v>
      </c>
      <c r="U1696" s="1">
        <f>Sueldos[[#This Row],[3 meses de sueldo]]+Sueldos[[#This Row],[20 dias por año]]</f>
        <v>66658.428493150685</v>
      </c>
    </row>
    <row r="1697" spans="1:21" x14ac:dyDescent="0.3">
      <c r="A1697" t="s">
        <v>2213</v>
      </c>
      <c r="B1697" t="s">
        <v>883</v>
      </c>
      <c r="C1697" t="s">
        <v>86</v>
      </c>
      <c r="D1697" s="10">
        <v>40510</v>
      </c>
      <c r="E1697" t="s">
        <v>18</v>
      </c>
      <c r="F1697">
        <v>2</v>
      </c>
      <c r="G1697" s="1">
        <v>8201.7000000000007</v>
      </c>
      <c r="H1697" s="1">
        <v>410.08500000000004</v>
      </c>
      <c r="I1697" s="1">
        <v>410.08500000000004</v>
      </c>
      <c r="J1697" s="1">
        <v>328.06800000000004</v>
      </c>
      <c r="K1697" s="1">
        <v>2132.4420000000005</v>
      </c>
      <c r="L1697" s="1">
        <v>2050.4250000000002</v>
      </c>
      <c r="M1697" s="1">
        <f>SUM(Sueldos[[#This Row],[Salario Base]:[Bono General]])</f>
        <v>13532.805</v>
      </c>
      <c r="N1697" s="1">
        <f>SUMPRODUCT(Sueldos[[#This Row],[Salario Base]:[Bono General]]*Porcentajes[])</f>
        <v>510.96591000000001</v>
      </c>
      <c r="O1697" s="1">
        <f>Sueldos[[#This Row],[Aumento Mexicano]]*2</f>
        <v>1021.93182</v>
      </c>
      <c r="P1697" s="1">
        <f>IF(Sueldos[[#This Row],[Calificación]]&gt;=4,Sueldos[[#This Row],[Aumento Mexicano]]*2,0)</f>
        <v>0</v>
      </c>
      <c r="Q1697" s="1">
        <f>Sueldos[[#This Row],[Sueldo total]]*3</f>
        <v>40598.415000000001</v>
      </c>
      <c r="R1697" s="9">
        <f>(43102-Sueldos[[#This Row],[Fecha de Contratación]])/365</f>
        <v>7.1013698630136988</v>
      </c>
      <c r="S1697" s="1">
        <f>Sueldos[[#This Row],[Sueldo total]]/30</f>
        <v>451.09350000000001</v>
      </c>
      <c r="T1697" s="1">
        <f>Sueldos[[#This Row],[Salario diario]]*20*Sueldos[[#This Row],[dias del año]]</f>
        <v>64067.635726027402</v>
      </c>
      <c r="U1697" s="1">
        <f>Sueldos[[#This Row],[3 meses de sueldo]]+Sueldos[[#This Row],[20 dias por año]]</f>
        <v>104666.0507260274</v>
      </c>
    </row>
    <row r="1698" spans="1:21" x14ac:dyDescent="0.3">
      <c r="A1698" t="s">
        <v>1510</v>
      </c>
      <c r="B1698" t="s">
        <v>883</v>
      </c>
      <c r="C1698" t="s">
        <v>190</v>
      </c>
      <c r="D1698" s="10">
        <v>42340</v>
      </c>
      <c r="E1698" t="s">
        <v>27</v>
      </c>
      <c r="F1698">
        <v>5</v>
      </c>
      <c r="G1698" s="1">
        <v>18837.5</v>
      </c>
      <c r="H1698" s="1">
        <v>941.875</v>
      </c>
      <c r="I1698" s="1">
        <v>376.75</v>
      </c>
      <c r="J1698" s="1">
        <v>2448.875</v>
      </c>
      <c r="K1698" s="1">
        <v>4897.75</v>
      </c>
      <c r="L1698" s="1">
        <v>7535</v>
      </c>
      <c r="M1698" s="1">
        <f>SUM(Sueldos[[#This Row],[Salario Base]:[Bono General]])</f>
        <v>35037.75</v>
      </c>
      <c r="N1698" s="1">
        <f>SUMPRODUCT(Sueldos[[#This Row],[Salario Base]:[Bono General]]*Porcentajes[])</f>
        <v>1433.5337500000001</v>
      </c>
      <c r="O1698" s="1">
        <f>Sueldos[[#This Row],[Aumento Mexicano]]*2</f>
        <v>2867.0675000000001</v>
      </c>
      <c r="P1698" s="1">
        <f>IF(Sueldos[[#This Row],[Calificación]]&gt;=4,Sueldos[[#This Row],[Aumento Mexicano]]*2,0)</f>
        <v>2867.0675000000001</v>
      </c>
      <c r="Q1698" s="1">
        <f>Sueldos[[#This Row],[Sueldo total]]*3</f>
        <v>105113.25</v>
      </c>
      <c r="R1698" s="9">
        <f>(43102-Sueldos[[#This Row],[Fecha de Contratación]])/365</f>
        <v>2.0876712328767124</v>
      </c>
      <c r="S1698" s="1">
        <f>Sueldos[[#This Row],[Sueldo total]]/30</f>
        <v>1167.925</v>
      </c>
      <c r="T1698" s="1">
        <f>Sueldos[[#This Row],[Salario diario]]*20*Sueldos[[#This Row],[dias del año]]</f>
        <v>48764.868493150687</v>
      </c>
      <c r="U1698" s="1">
        <f>Sueldos[[#This Row],[3 meses de sueldo]]+Sueldos[[#This Row],[20 dias por año]]</f>
        <v>153878.11849315069</v>
      </c>
    </row>
    <row r="1699" spans="1:21" x14ac:dyDescent="0.3">
      <c r="A1699" t="s">
        <v>1077</v>
      </c>
      <c r="B1699" t="s">
        <v>880</v>
      </c>
      <c r="C1699" t="s">
        <v>198</v>
      </c>
      <c r="D1699" s="10">
        <v>41754</v>
      </c>
      <c r="E1699" t="s">
        <v>115</v>
      </c>
      <c r="F1699">
        <v>3</v>
      </c>
      <c r="G1699" s="1">
        <v>60259</v>
      </c>
      <c r="H1699" s="1">
        <v>4218.13</v>
      </c>
      <c r="I1699" s="1">
        <v>5423.3099999999995</v>
      </c>
      <c r="J1699" s="1">
        <v>7833.67</v>
      </c>
      <c r="K1699" s="1">
        <v>22295.829999999998</v>
      </c>
      <c r="L1699" s="1">
        <v>15667.34</v>
      </c>
      <c r="M1699" s="1">
        <f>SUM(Sueldos[[#This Row],[Salario Base]:[Bono General]])</f>
        <v>115697.28</v>
      </c>
      <c r="N1699" s="1">
        <f>SUMPRODUCT(Sueldos[[#This Row],[Salario Base]:[Bono General]]*Porcentajes[])</f>
        <v>4435.0623999999998</v>
      </c>
      <c r="O1699" s="1">
        <f>Sueldos[[#This Row],[Aumento Mexicano]]*2</f>
        <v>8870.1247999999996</v>
      </c>
      <c r="P1699" s="1">
        <f>IF(Sueldos[[#This Row],[Calificación]]&gt;=4,Sueldos[[#This Row],[Aumento Mexicano]]*2,0)</f>
        <v>0</v>
      </c>
      <c r="Q1699" s="1">
        <f>Sueldos[[#This Row],[Sueldo total]]*3</f>
        <v>347091.83999999997</v>
      </c>
      <c r="R1699" s="9">
        <f>(43102-Sueldos[[#This Row],[Fecha de Contratación]])/365</f>
        <v>3.6931506849315068</v>
      </c>
      <c r="S1699" s="1">
        <f>Sueldos[[#This Row],[Sueldo total]]/30</f>
        <v>3856.576</v>
      </c>
      <c r="T1699" s="1">
        <f>Sueldos[[#This Row],[Salario diario]]*20*Sueldos[[#This Row],[dias del año]]</f>
        <v>284858.32591780822</v>
      </c>
      <c r="U1699" s="1">
        <f>Sueldos[[#This Row],[3 meses de sueldo]]+Sueldos[[#This Row],[20 dias por año]]</f>
        <v>631950.16591780819</v>
      </c>
    </row>
    <row r="1700" spans="1:21" x14ac:dyDescent="0.3">
      <c r="A1700" t="s">
        <v>2317</v>
      </c>
      <c r="B1700" t="s">
        <v>898</v>
      </c>
      <c r="C1700" t="s">
        <v>255</v>
      </c>
      <c r="D1700" s="10">
        <v>42664</v>
      </c>
      <c r="E1700" t="s">
        <v>18</v>
      </c>
      <c r="F1700">
        <v>3</v>
      </c>
      <c r="G1700" s="1">
        <v>8734</v>
      </c>
      <c r="H1700" s="1">
        <v>524.04</v>
      </c>
      <c r="I1700" s="1">
        <v>436.70000000000005</v>
      </c>
      <c r="J1700" s="1">
        <v>786.06</v>
      </c>
      <c r="K1700" s="1">
        <v>3056.8999999999996</v>
      </c>
      <c r="L1700" s="1">
        <v>3144.24</v>
      </c>
      <c r="M1700" s="1">
        <f>SUM(Sueldos[[#This Row],[Salario Base]:[Bono General]])</f>
        <v>16681.940000000002</v>
      </c>
      <c r="N1700" s="1">
        <f>SUMPRODUCT(Sueldos[[#This Row],[Salario Base]:[Bono General]]*Porcentajes[])</f>
        <v>662.03719999999998</v>
      </c>
      <c r="O1700" s="1">
        <f>Sueldos[[#This Row],[Aumento Mexicano]]*2</f>
        <v>1324.0744</v>
      </c>
      <c r="P1700" s="1">
        <f>IF(Sueldos[[#This Row],[Calificación]]&gt;=4,Sueldos[[#This Row],[Aumento Mexicano]]*2,0)</f>
        <v>0</v>
      </c>
      <c r="Q1700" s="1">
        <f>Sueldos[[#This Row],[Sueldo total]]*3</f>
        <v>50045.820000000007</v>
      </c>
      <c r="R1700" s="9">
        <f>(43102-Sueldos[[#This Row],[Fecha de Contratación]])/365</f>
        <v>1.2</v>
      </c>
      <c r="S1700" s="1">
        <f>Sueldos[[#This Row],[Sueldo total]]/30</f>
        <v>556.06466666666677</v>
      </c>
      <c r="T1700" s="1">
        <f>Sueldos[[#This Row],[Salario diario]]*20*Sueldos[[#This Row],[dias del año]]</f>
        <v>13345.552000000001</v>
      </c>
      <c r="U1700" s="1">
        <f>Sueldos[[#This Row],[3 meses de sueldo]]+Sueldos[[#This Row],[20 dias por año]]</f>
        <v>63391.37200000001</v>
      </c>
    </row>
    <row r="1701" spans="1:21" x14ac:dyDescent="0.3">
      <c r="A1701" t="s">
        <v>2318</v>
      </c>
      <c r="B1701" t="s">
        <v>940</v>
      </c>
      <c r="C1701" t="s">
        <v>112</v>
      </c>
      <c r="D1701" s="10">
        <v>42117</v>
      </c>
      <c r="E1701" t="s">
        <v>27</v>
      </c>
      <c r="F1701">
        <v>4</v>
      </c>
      <c r="G1701" s="1">
        <v>23410.2</v>
      </c>
      <c r="H1701" s="1">
        <v>1404.6120000000001</v>
      </c>
      <c r="I1701" s="1">
        <v>2575.1220000000003</v>
      </c>
      <c r="J1701" s="1">
        <v>1872.816</v>
      </c>
      <c r="K1701" s="1">
        <v>6086.652</v>
      </c>
      <c r="L1701" s="1">
        <v>6086.652</v>
      </c>
      <c r="M1701" s="1">
        <f>SUM(Sueldos[[#This Row],[Salario Base]:[Bono General]])</f>
        <v>41436.054000000004</v>
      </c>
      <c r="N1701" s="1">
        <f>SUMPRODUCT(Sueldos[[#This Row],[Salario Base]:[Bono General]]*Porcentajes[])</f>
        <v>1591.8936000000001</v>
      </c>
      <c r="O1701" s="1">
        <f>Sueldos[[#This Row],[Aumento Mexicano]]*2</f>
        <v>3183.7872000000002</v>
      </c>
      <c r="P1701" s="1">
        <f>IF(Sueldos[[#This Row],[Calificación]]&gt;=4,Sueldos[[#This Row],[Aumento Mexicano]]*2,0)</f>
        <v>3183.7872000000002</v>
      </c>
      <c r="Q1701" s="1">
        <f>Sueldos[[#This Row],[Sueldo total]]*3</f>
        <v>124308.16200000001</v>
      </c>
      <c r="R1701" s="9">
        <f>(43102-Sueldos[[#This Row],[Fecha de Contratación]])/365</f>
        <v>2.6986301369863015</v>
      </c>
      <c r="S1701" s="1">
        <f>Sueldos[[#This Row],[Sueldo total]]/30</f>
        <v>1381.2018</v>
      </c>
      <c r="T1701" s="1">
        <f>Sueldos[[#This Row],[Salario diario]]*20*Sueldos[[#This Row],[dias del año]]</f>
        <v>74547.056054794521</v>
      </c>
      <c r="U1701" s="1">
        <f>Sueldos[[#This Row],[3 meses de sueldo]]+Sueldos[[#This Row],[20 dias por año]]</f>
        <v>198855.21805479453</v>
      </c>
    </row>
    <row r="1702" spans="1:21" x14ac:dyDescent="0.3">
      <c r="A1702" t="s">
        <v>1124</v>
      </c>
      <c r="B1702" t="s">
        <v>940</v>
      </c>
      <c r="C1702" t="s">
        <v>55</v>
      </c>
      <c r="D1702" s="10">
        <v>42877</v>
      </c>
      <c r="E1702" t="s">
        <v>27</v>
      </c>
      <c r="F1702">
        <v>5</v>
      </c>
      <c r="G1702" s="1">
        <v>27536.25</v>
      </c>
      <c r="H1702" s="1">
        <v>2202.9</v>
      </c>
      <c r="I1702" s="1">
        <v>3579.7125000000001</v>
      </c>
      <c r="J1702" s="1">
        <v>1927.5375000000001</v>
      </c>
      <c r="K1702" s="1">
        <v>10188.4125</v>
      </c>
      <c r="L1702" s="1">
        <v>7710.1500000000005</v>
      </c>
      <c r="M1702" s="1">
        <f>SUM(Sueldos[[#This Row],[Salario Base]:[Bono General]])</f>
        <v>53144.962500000001</v>
      </c>
      <c r="N1702" s="1">
        <f>SUMPRODUCT(Sueldos[[#This Row],[Salario Base]:[Bono General]]*Porcentajes[])</f>
        <v>2043.18975</v>
      </c>
      <c r="O1702" s="1">
        <f>Sueldos[[#This Row],[Aumento Mexicano]]*2</f>
        <v>4086.3795</v>
      </c>
      <c r="P1702" s="1">
        <f>IF(Sueldos[[#This Row],[Calificación]]&gt;=4,Sueldos[[#This Row],[Aumento Mexicano]]*2,0)</f>
        <v>4086.3795</v>
      </c>
      <c r="Q1702" s="1">
        <f>Sueldos[[#This Row],[Sueldo total]]*3</f>
        <v>159434.88750000001</v>
      </c>
      <c r="R1702" s="9">
        <f>(43102-Sueldos[[#This Row],[Fecha de Contratación]])/365</f>
        <v>0.61643835616438358</v>
      </c>
      <c r="S1702" s="1">
        <f>Sueldos[[#This Row],[Sueldo total]]/30</f>
        <v>1771.49875</v>
      </c>
      <c r="T1702" s="1">
        <f>Sueldos[[#This Row],[Salario diario]]*20*Sueldos[[#This Row],[dias del año]]</f>
        <v>21840.395547945205</v>
      </c>
      <c r="U1702" s="1">
        <f>Sueldos[[#This Row],[3 meses de sueldo]]+Sueldos[[#This Row],[20 dias por año]]</f>
        <v>181275.28304794521</v>
      </c>
    </row>
    <row r="1703" spans="1:21" x14ac:dyDescent="0.3">
      <c r="A1703" t="s">
        <v>2319</v>
      </c>
      <c r="B1703" t="s">
        <v>883</v>
      </c>
      <c r="C1703" t="s">
        <v>190</v>
      </c>
      <c r="D1703" s="10">
        <v>43042</v>
      </c>
      <c r="E1703" t="s">
        <v>15</v>
      </c>
      <c r="F1703">
        <v>5</v>
      </c>
      <c r="G1703" s="1">
        <v>39582.5</v>
      </c>
      <c r="H1703" s="1">
        <v>3166.6</v>
      </c>
      <c r="I1703" s="1">
        <v>1583.3</v>
      </c>
      <c r="J1703" s="1">
        <v>395.82499999999999</v>
      </c>
      <c r="K1703" s="1">
        <v>9895.625</v>
      </c>
      <c r="L1703" s="1">
        <v>15833</v>
      </c>
      <c r="M1703" s="1">
        <f>SUM(Sueldos[[#This Row],[Salario Base]:[Bono General]])</f>
        <v>70456.850000000006</v>
      </c>
      <c r="N1703" s="1">
        <f>SUMPRODUCT(Sueldos[[#This Row],[Salario Base]:[Bono General]]*Porcentajes[])</f>
        <v>2865.7730000000001</v>
      </c>
      <c r="O1703" s="1">
        <f>Sueldos[[#This Row],[Aumento Mexicano]]*2</f>
        <v>5731.5460000000003</v>
      </c>
      <c r="P1703" s="1">
        <f>IF(Sueldos[[#This Row],[Calificación]]&gt;=4,Sueldos[[#This Row],[Aumento Mexicano]]*2,0)</f>
        <v>5731.5460000000003</v>
      </c>
      <c r="Q1703" s="1">
        <f>Sueldos[[#This Row],[Sueldo total]]*3</f>
        <v>211370.55000000002</v>
      </c>
      <c r="R1703" s="9">
        <f>(43102-Sueldos[[#This Row],[Fecha de Contratación]])/365</f>
        <v>0.16438356164383561</v>
      </c>
      <c r="S1703" s="1">
        <f>Sueldos[[#This Row],[Sueldo total]]/30</f>
        <v>2348.561666666667</v>
      </c>
      <c r="T1703" s="1">
        <f>Sueldos[[#This Row],[Salario diario]]*20*Sueldos[[#This Row],[dias del año]]</f>
        <v>7721.2986301369865</v>
      </c>
      <c r="U1703" s="1">
        <f>Sueldos[[#This Row],[3 meses de sueldo]]+Sueldos[[#This Row],[20 dias por año]]</f>
        <v>219091.84863013701</v>
      </c>
    </row>
    <row r="1704" spans="1:21" x14ac:dyDescent="0.3">
      <c r="A1704" t="s">
        <v>2320</v>
      </c>
      <c r="B1704" t="s">
        <v>883</v>
      </c>
      <c r="C1704" t="s">
        <v>40</v>
      </c>
      <c r="D1704" s="10">
        <v>42424</v>
      </c>
      <c r="E1704" t="s">
        <v>18</v>
      </c>
      <c r="F1704">
        <v>3</v>
      </c>
      <c r="G1704" s="1">
        <v>11849</v>
      </c>
      <c r="H1704" s="1">
        <v>1066.4099999999999</v>
      </c>
      <c r="I1704" s="1">
        <v>947.92000000000007</v>
      </c>
      <c r="J1704" s="1">
        <v>592.45000000000005</v>
      </c>
      <c r="K1704" s="1">
        <v>3199.23</v>
      </c>
      <c r="L1704" s="1">
        <v>3199.23</v>
      </c>
      <c r="M1704" s="1">
        <f>SUM(Sueldos[[#This Row],[Salario Base]:[Bono General]])</f>
        <v>20854.240000000002</v>
      </c>
      <c r="N1704" s="1">
        <f>SUMPRODUCT(Sueldos[[#This Row],[Salario Base]:[Bono General]]*Porcentajes[])</f>
        <v>806.91690000000006</v>
      </c>
      <c r="O1704" s="1">
        <f>Sueldos[[#This Row],[Aumento Mexicano]]*2</f>
        <v>1613.8338000000001</v>
      </c>
      <c r="P1704" s="1">
        <f>IF(Sueldos[[#This Row],[Calificación]]&gt;=4,Sueldos[[#This Row],[Aumento Mexicano]]*2,0)</f>
        <v>0</v>
      </c>
      <c r="Q1704" s="1">
        <f>Sueldos[[#This Row],[Sueldo total]]*3</f>
        <v>62562.720000000001</v>
      </c>
      <c r="R1704" s="9">
        <f>(43102-Sueldos[[#This Row],[Fecha de Contratación]])/365</f>
        <v>1.8575342465753424</v>
      </c>
      <c r="S1704" s="1">
        <f>Sueldos[[#This Row],[Sueldo total]]/30</f>
        <v>695.14133333333336</v>
      </c>
      <c r="T1704" s="1">
        <f>Sueldos[[#This Row],[Salario diario]]*20*Sueldos[[#This Row],[dias del año]]</f>
        <v>25824.976657534247</v>
      </c>
      <c r="U1704" s="1">
        <f>Sueldos[[#This Row],[3 meses de sueldo]]+Sueldos[[#This Row],[20 dias por año]]</f>
        <v>88387.696657534252</v>
      </c>
    </row>
    <row r="1705" spans="1:21" x14ac:dyDescent="0.3">
      <c r="A1705" t="s">
        <v>1438</v>
      </c>
      <c r="B1705" t="s">
        <v>880</v>
      </c>
      <c r="C1705" t="s">
        <v>144</v>
      </c>
      <c r="D1705" s="10">
        <v>42489</v>
      </c>
      <c r="E1705" t="s">
        <v>18</v>
      </c>
      <c r="F1705">
        <v>3</v>
      </c>
      <c r="G1705" s="1">
        <v>9347</v>
      </c>
      <c r="H1705" s="1">
        <v>654.29000000000008</v>
      </c>
      <c r="I1705" s="1">
        <v>934.7</v>
      </c>
      <c r="J1705" s="1">
        <v>654.29000000000008</v>
      </c>
      <c r="K1705" s="1">
        <v>2897.57</v>
      </c>
      <c r="L1705" s="1">
        <v>3177.98</v>
      </c>
      <c r="M1705" s="1">
        <f>SUM(Sueldos[[#This Row],[Salario Base]:[Bono General]])</f>
        <v>17665.830000000002</v>
      </c>
      <c r="N1705" s="1">
        <f>SUMPRODUCT(Sueldos[[#This Row],[Salario Base]:[Bono General]]*Porcentajes[])</f>
        <v>699.15559999999994</v>
      </c>
      <c r="O1705" s="1">
        <f>Sueldos[[#This Row],[Aumento Mexicano]]*2</f>
        <v>1398.3111999999999</v>
      </c>
      <c r="P1705" s="1">
        <f>IF(Sueldos[[#This Row],[Calificación]]&gt;=4,Sueldos[[#This Row],[Aumento Mexicano]]*2,0)</f>
        <v>0</v>
      </c>
      <c r="Q1705" s="1">
        <f>Sueldos[[#This Row],[Sueldo total]]*3</f>
        <v>52997.490000000005</v>
      </c>
      <c r="R1705" s="9">
        <f>(43102-Sueldos[[#This Row],[Fecha de Contratación]])/365</f>
        <v>1.6794520547945206</v>
      </c>
      <c r="S1705" s="1">
        <f>Sueldos[[#This Row],[Sueldo total]]/30</f>
        <v>588.8610000000001</v>
      </c>
      <c r="T1705" s="1">
        <f>Sueldos[[#This Row],[Salario diario]]*20*Sueldos[[#This Row],[dias del año]]</f>
        <v>19779.276328767126</v>
      </c>
      <c r="U1705" s="1">
        <f>Sueldos[[#This Row],[3 meses de sueldo]]+Sueldos[[#This Row],[20 dias por año]]</f>
        <v>72776.766328767131</v>
      </c>
    </row>
    <row r="1706" spans="1:21" x14ac:dyDescent="0.3">
      <c r="A1706" t="s">
        <v>2321</v>
      </c>
      <c r="B1706" t="s">
        <v>880</v>
      </c>
      <c r="C1706" t="s">
        <v>209</v>
      </c>
      <c r="D1706" s="10">
        <v>40586</v>
      </c>
      <c r="E1706" t="s">
        <v>18</v>
      </c>
      <c r="F1706">
        <v>5</v>
      </c>
      <c r="G1706" s="1">
        <v>16580</v>
      </c>
      <c r="H1706" s="1">
        <v>1492.2</v>
      </c>
      <c r="I1706" s="1">
        <v>1989.6</v>
      </c>
      <c r="J1706" s="1">
        <v>829</v>
      </c>
      <c r="K1706" s="1">
        <v>6134.6</v>
      </c>
      <c r="L1706" s="1">
        <v>4476.6000000000004</v>
      </c>
      <c r="M1706" s="1">
        <f>SUM(Sueldos[[#This Row],[Salario Base]:[Bono General]])</f>
        <v>31502</v>
      </c>
      <c r="N1706" s="1">
        <f>SUMPRODUCT(Sueldos[[#This Row],[Salario Base]:[Bono General]]*Porcentajes[])</f>
        <v>1205.3660000000002</v>
      </c>
      <c r="O1706" s="1">
        <f>Sueldos[[#This Row],[Aumento Mexicano]]*2</f>
        <v>2410.7320000000004</v>
      </c>
      <c r="P1706" s="1">
        <f>IF(Sueldos[[#This Row],[Calificación]]&gt;=4,Sueldos[[#This Row],[Aumento Mexicano]]*2,0)</f>
        <v>2410.7320000000004</v>
      </c>
      <c r="Q1706" s="1">
        <f>Sueldos[[#This Row],[Sueldo total]]*3</f>
        <v>94506</v>
      </c>
      <c r="R1706" s="9">
        <f>(43102-Sueldos[[#This Row],[Fecha de Contratación]])/365</f>
        <v>6.8931506849315065</v>
      </c>
      <c r="S1706" s="1">
        <f>Sueldos[[#This Row],[Sueldo total]]/30</f>
        <v>1050.0666666666666</v>
      </c>
      <c r="T1706" s="1">
        <f>Sueldos[[#This Row],[Salario diario]]*20*Sueldos[[#This Row],[dias del año]]</f>
        <v>144765.35525114153</v>
      </c>
      <c r="U1706" s="1">
        <f>Sueldos[[#This Row],[3 meses de sueldo]]+Sueldos[[#This Row],[20 dias por año]]</f>
        <v>239271.35525114153</v>
      </c>
    </row>
    <row r="1707" spans="1:21" x14ac:dyDescent="0.3">
      <c r="A1707" t="s">
        <v>753</v>
      </c>
      <c r="B1707" t="s">
        <v>880</v>
      </c>
      <c r="C1707" t="s">
        <v>396</v>
      </c>
      <c r="D1707" s="10">
        <v>42631</v>
      </c>
      <c r="E1707" t="s">
        <v>18</v>
      </c>
      <c r="F1707">
        <v>3</v>
      </c>
      <c r="G1707" s="1">
        <v>15468</v>
      </c>
      <c r="H1707" s="1">
        <v>1082.76</v>
      </c>
      <c r="I1707" s="1">
        <v>2320.1999999999998</v>
      </c>
      <c r="J1707" s="1">
        <v>773.40000000000009</v>
      </c>
      <c r="K1707" s="1">
        <v>4640.3999999999996</v>
      </c>
      <c r="L1707" s="1">
        <v>5877.84</v>
      </c>
      <c r="M1707" s="1">
        <f>SUM(Sueldos[[#This Row],[Salario Base]:[Bono General]])</f>
        <v>30162.600000000002</v>
      </c>
      <c r="N1707" s="1">
        <f>SUMPRODUCT(Sueldos[[#This Row],[Salario Base]:[Bono General]]*Porcentajes[])</f>
        <v>1211.1443999999999</v>
      </c>
      <c r="O1707" s="1">
        <f>Sueldos[[#This Row],[Aumento Mexicano]]*2</f>
        <v>2422.2887999999998</v>
      </c>
      <c r="P1707" s="1">
        <f>IF(Sueldos[[#This Row],[Calificación]]&gt;=4,Sueldos[[#This Row],[Aumento Mexicano]]*2,0)</f>
        <v>0</v>
      </c>
      <c r="Q1707" s="1">
        <f>Sueldos[[#This Row],[Sueldo total]]*3</f>
        <v>90487.8</v>
      </c>
      <c r="R1707" s="9">
        <f>(43102-Sueldos[[#This Row],[Fecha de Contratación]])/365</f>
        <v>1.2904109589041095</v>
      </c>
      <c r="S1707" s="1">
        <f>Sueldos[[#This Row],[Sueldo total]]/30</f>
        <v>1005.4200000000001</v>
      </c>
      <c r="T1707" s="1">
        <f>Sueldos[[#This Row],[Salario diario]]*20*Sueldos[[#This Row],[dias del año]]</f>
        <v>25948.099726027398</v>
      </c>
      <c r="U1707" s="1">
        <f>Sueldos[[#This Row],[3 meses de sueldo]]+Sueldos[[#This Row],[20 dias por año]]</f>
        <v>116435.8997260274</v>
      </c>
    </row>
    <row r="1708" spans="1:21" x14ac:dyDescent="0.3">
      <c r="A1708" t="s">
        <v>2322</v>
      </c>
      <c r="B1708" t="s">
        <v>880</v>
      </c>
      <c r="C1708" t="s">
        <v>84</v>
      </c>
      <c r="D1708" s="10">
        <v>40507</v>
      </c>
      <c r="E1708" t="s">
        <v>50</v>
      </c>
      <c r="F1708">
        <v>3</v>
      </c>
      <c r="G1708" s="1">
        <v>44566</v>
      </c>
      <c r="H1708" s="1">
        <v>3119.6200000000003</v>
      </c>
      <c r="I1708" s="1">
        <v>4456.6000000000004</v>
      </c>
      <c r="J1708" s="1">
        <v>5793.58</v>
      </c>
      <c r="K1708" s="1">
        <v>13815.46</v>
      </c>
      <c r="L1708" s="1">
        <v>11587.16</v>
      </c>
      <c r="M1708" s="1">
        <f>SUM(Sueldos[[#This Row],[Salario Base]:[Bono General]])</f>
        <v>83338.420000000013</v>
      </c>
      <c r="N1708" s="1">
        <f>SUMPRODUCT(Sueldos[[#This Row],[Salario Base]:[Bono General]]*Porcentajes[])</f>
        <v>3217.6652000000004</v>
      </c>
      <c r="O1708" s="1">
        <f>Sueldos[[#This Row],[Aumento Mexicano]]*2</f>
        <v>6435.3304000000007</v>
      </c>
      <c r="P1708" s="1">
        <f>IF(Sueldos[[#This Row],[Calificación]]&gt;=4,Sueldos[[#This Row],[Aumento Mexicano]]*2,0)</f>
        <v>0</v>
      </c>
      <c r="Q1708" s="1">
        <f>Sueldos[[#This Row],[Sueldo total]]*3</f>
        <v>250015.26000000004</v>
      </c>
      <c r="R1708" s="9">
        <f>(43102-Sueldos[[#This Row],[Fecha de Contratación]])/365</f>
        <v>7.1095890410958908</v>
      </c>
      <c r="S1708" s="1">
        <f>Sueldos[[#This Row],[Sueldo total]]/30</f>
        <v>2777.947333333334</v>
      </c>
      <c r="T1708" s="1">
        <f>Sueldos[[#This Row],[Salario diario]]*20*Sueldos[[#This Row],[dias del año]]</f>
        <v>395001.27835616446</v>
      </c>
      <c r="U1708" s="1">
        <f>Sueldos[[#This Row],[3 meses de sueldo]]+Sueldos[[#This Row],[20 dias por año]]</f>
        <v>645016.53835616447</v>
      </c>
    </row>
    <row r="1709" spans="1:21" x14ac:dyDescent="0.3">
      <c r="A1709" t="s">
        <v>2323</v>
      </c>
      <c r="B1709" t="s">
        <v>898</v>
      </c>
      <c r="C1709" t="s">
        <v>96</v>
      </c>
      <c r="D1709" s="10">
        <v>41085</v>
      </c>
      <c r="E1709" t="s">
        <v>27</v>
      </c>
      <c r="F1709">
        <v>5</v>
      </c>
      <c r="G1709" s="1">
        <v>17937.5</v>
      </c>
      <c r="H1709" s="1">
        <v>896.875</v>
      </c>
      <c r="I1709" s="1">
        <v>1076.25</v>
      </c>
      <c r="J1709" s="1">
        <v>2690.625</v>
      </c>
      <c r="K1709" s="1">
        <v>4663.75</v>
      </c>
      <c r="L1709" s="1">
        <v>4843.125</v>
      </c>
      <c r="M1709" s="1">
        <f>SUM(Sueldos[[#This Row],[Salario Base]:[Bono General]])</f>
        <v>32108.125</v>
      </c>
      <c r="N1709" s="1">
        <f>SUMPRODUCT(Sueldos[[#This Row],[Salario Base]:[Bono General]]*Porcentajes[])</f>
        <v>1248.45</v>
      </c>
      <c r="O1709" s="1">
        <f>Sueldos[[#This Row],[Aumento Mexicano]]*2</f>
        <v>2496.9</v>
      </c>
      <c r="P1709" s="1">
        <f>IF(Sueldos[[#This Row],[Calificación]]&gt;=4,Sueldos[[#This Row],[Aumento Mexicano]]*2,0)</f>
        <v>2496.9</v>
      </c>
      <c r="Q1709" s="1">
        <f>Sueldos[[#This Row],[Sueldo total]]*3</f>
        <v>96324.375</v>
      </c>
      <c r="R1709" s="9">
        <f>(43102-Sueldos[[#This Row],[Fecha de Contratación]])/365</f>
        <v>5.5260273972602736</v>
      </c>
      <c r="S1709" s="1">
        <f>Sueldos[[#This Row],[Sueldo total]]/30</f>
        <v>1070.2708333333333</v>
      </c>
      <c r="T1709" s="1">
        <f>Sueldos[[#This Row],[Salario diario]]*20*Sueldos[[#This Row],[dias del año]]</f>
        <v>118286.91894977167</v>
      </c>
      <c r="U1709" s="1">
        <f>Sueldos[[#This Row],[3 meses de sueldo]]+Sueldos[[#This Row],[20 dias por año]]</f>
        <v>214611.29394977167</v>
      </c>
    </row>
    <row r="1710" spans="1:21" x14ac:dyDescent="0.3">
      <c r="A1710" t="s">
        <v>711</v>
      </c>
      <c r="B1710" t="s">
        <v>895</v>
      </c>
      <c r="C1710" t="s">
        <v>61</v>
      </c>
      <c r="D1710" s="10">
        <v>41613</v>
      </c>
      <c r="E1710" t="s">
        <v>18</v>
      </c>
      <c r="F1710">
        <v>3</v>
      </c>
      <c r="G1710" s="1">
        <v>9109</v>
      </c>
      <c r="H1710" s="1">
        <v>910.90000000000009</v>
      </c>
      <c r="I1710" s="1">
        <v>455.45000000000005</v>
      </c>
      <c r="J1710" s="1">
        <v>910.90000000000009</v>
      </c>
      <c r="K1710" s="1">
        <v>3188.1499999999996</v>
      </c>
      <c r="L1710" s="1">
        <v>2823.79</v>
      </c>
      <c r="M1710" s="1">
        <f>SUM(Sueldos[[#This Row],[Salario Base]:[Bono General]])</f>
        <v>17398.189999999999</v>
      </c>
      <c r="N1710" s="1">
        <f>SUMPRODUCT(Sueldos[[#This Row],[Salario Base]:[Bono General]]*Porcentajes[])</f>
        <v>684.99680000000001</v>
      </c>
      <c r="O1710" s="1">
        <f>Sueldos[[#This Row],[Aumento Mexicano]]*2</f>
        <v>1369.9936</v>
      </c>
      <c r="P1710" s="1">
        <f>IF(Sueldos[[#This Row],[Calificación]]&gt;=4,Sueldos[[#This Row],[Aumento Mexicano]]*2,0)</f>
        <v>0</v>
      </c>
      <c r="Q1710" s="1">
        <f>Sueldos[[#This Row],[Sueldo total]]*3</f>
        <v>52194.569999999992</v>
      </c>
      <c r="R1710" s="9">
        <f>(43102-Sueldos[[#This Row],[Fecha de Contratación]])/365</f>
        <v>4.0794520547945208</v>
      </c>
      <c r="S1710" s="1">
        <f>Sueldos[[#This Row],[Sueldo total]]/30</f>
        <v>579.93966666666665</v>
      </c>
      <c r="T1710" s="1">
        <f>Sueldos[[#This Row],[Salario diario]]*20*Sueldos[[#This Row],[dias del año]]</f>
        <v>47316.721296803655</v>
      </c>
      <c r="U1710" s="1">
        <f>Sueldos[[#This Row],[3 meses de sueldo]]+Sueldos[[#This Row],[20 dias por año]]</f>
        <v>99511.291296803654</v>
      </c>
    </row>
    <row r="1711" spans="1:21" x14ac:dyDescent="0.3">
      <c r="A1711" t="s">
        <v>2324</v>
      </c>
      <c r="B1711" t="s">
        <v>883</v>
      </c>
      <c r="C1711" t="s">
        <v>24</v>
      </c>
      <c r="D1711" s="10">
        <v>40770</v>
      </c>
      <c r="E1711" t="s">
        <v>15</v>
      </c>
      <c r="F1711">
        <v>3</v>
      </c>
      <c r="G1711" s="1">
        <v>28039</v>
      </c>
      <c r="H1711" s="1">
        <v>2523.5099999999998</v>
      </c>
      <c r="I1711" s="1">
        <v>2523.5099999999998</v>
      </c>
      <c r="J1711" s="1">
        <v>1121.56</v>
      </c>
      <c r="K1711" s="1">
        <v>7009.75</v>
      </c>
      <c r="L1711" s="1">
        <v>10094.039999999999</v>
      </c>
      <c r="M1711" s="1">
        <f>SUM(Sueldos[[#This Row],[Salario Base]:[Bono General]])</f>
        <v>51311.369999999995</v>
      </c>
      <c r="N1711" s="1">
        <f>SUMPRODUCT(Sueldos[[#This Row],[Salario Base]:[Bono General]]*Porcentajes[])</f>
        <v>2066.4742999999999</v>
      </c>
      <c r="O1711" s="1">
        <f>Sueldos[[#This Row],[Aumento Mexicano]]*2</f>
        <v>4132.9485999999997</v>
      </c>
      <c r="P1711" s="1">
        <f>IF(Sueldos[[#This Row],[Calificación]]&gt;=4,Sueldos[[#This Row],[Aumento Mexicano]]*2,0)</f>
        <v>0</v>
      </c>
      <c r="Q1711" s="1">
        <f>Sueldos[[#This Row],[Sueldo total]]*3</f>
        <v>153934.10999999999</v>
      </c>
      <c r="R1711" s="9">
        <f>(43102-Sueldos[[#This Row],[Fecha de Contratación]])/365</f>
        <v>6.3890410958904109</v>
      </c>
      <c r="S1711" s="1">
        <f>Sueldos[[#This Row],[Sueldo total]]/30</f>
        <v>1710.3789999999999</v>
      </c>
      <c r="T1711" s="1">
        <f>Sueldos[[#This Row],[Salario diario]]*20*Sueldos[[#This Row],[dias del año]]</f>
        <v>218553.63441095891</v>
      </c>
      <c r="U1711" s="1">
        <f>Sueldos[[#This Row],[3 meses de sueldo]]+Sueldos[[#This Row],[20 dias por año]]</f>
        <v>372487.7444109589</v>
      </c>
    </row>
    <row r="1712" spans="1:21" x14ac:dyDescent="0.3">
      <c r="A1712" t="s">
        <v>2325</v>
      </c>
      <c r="B1712" t="s">
        <v>909</v>
      </c>
      <c r="C1712" t="s">
        <v>84</v>
      </c>
      <c r="D1712" s="10">
        <v>41222</v>
      </c>
      <c r="E1712" t="s">
        <v>15</v>
      </c>
      <c r="F1712">
        <v>3</v>
      </c>
      <c r="G1712" s="1">
        <v>31326</v>
      </c>
      <c r="H1712" s="1">
        <v>2192.8200000000002</v>
      </c>
      <c r="I1712" s="1">
        <v>2192.8200000000002</v>
      </c>
      <c r="J1712" s="1">
        <v>626.52</v>
      </c>
      <c r="K1712" s="1">
        <v>11590.619999999999</v>
      </c>
      <c r="L1712" s="1">
        <v>10964.099999999999</v>
      </c>
      <c r="M1712" s="1">
        <f>SUM(Sueldos[[#This Row],[Salario Base]:[Bono General]])</f>
        <v>58892.88</v>
      </c>
      <c r="N1712" s="1">
        <f>SUMPRODUCT(Sueldos[[#This Row],[Salario Base]:[Bono General]]*Porcentajes[])</f>
        <v>2305.5935999999997</v>
      </c>
      <c r="O1712" s="1">
        <f>Sueldos[[#This Row],[Aumento Mexicano]]*2</f>
        <v>4611.1871999999994</v>
      </c>
      <c r="P1712" s="1">
        <f>IF(Sueldos[[#This Row],[Calificación]]&gt;=4,Sueldos[[#This Row],[Aumento Mexicano]]*2,0)</f>
        <v>0</v>
      </c>
      <c r="Q1712" s="1">
        <f>Sueldos[[#This Row],[Sueldo total]]*3</f>
        <v>176678.63999999998</v>
      </c>
      <c r="R1712" s="9">
        <f>(43102-Sueldos[[#This Row],[Fecha de Contratación]])/365</f>
        <v>5.1506849315068495</v>
      </c>
      <c r="S1712" s="1">
        <f>Sueldos[[#This Row],[Sueldo total]]/30</f>
        <v>1963.096</v>
      </c>
      <c r="T1712" s="1">
        <f>Sueldos[[#This Row],[Salario diario]]*20*Sueldos[[#This Row],[dias del año]]</f>
        <v>202225.77972602739</v>
      </c>
      <c r="U1712" s="1">
        <f>Sueldos[[#This Row],[3 meses de sueldo]]+Sueldos[[#This Row],[20 dias por año]]</f>
        <v>378904.41972602741</v>
      </c>
    </row>
    <row r="1713" spans="1:21" x14ac:dyDescent="0.3">
      <c r="A1713" t="s">
        <v>2326</v>
      </c>
      <c r="B1713" t="s">
        <v>883</v>
      </c>
      <c r="C1713" t="s">
        <v>373</v>
      </c>
      <c r="D1713" s="10">
        <v>42964</v>
      </c>
      <c r="E1713" t="s">
        <v>18</v>
      </c>
      <c r="F1713">
        <v>3</v>
      </c>
      <c r="G1713" s="1">
        <v>14072</v>
      </c>
      <c r="H1713" s="1">
        <v>1266.48</v>
      </c>
      <c r="I1713" s="1">
        <v>1125.76</v>
      </c>
      <c r="J1713" s="1">
        <v>1970.0800000000002</v>
      </c>
      <c r="K1713" s="1">
        <v>4362.32</v>
      </c>
      <c r="L1713" s="1">
        <v>3799.44</v>
      </c>
      <c r="M1713" s="1">
        <f>SUM(Sueldos[[#This Row],[Salario Base]:[Bono General]])</f>
        <v>26596.079999999998</v>
      </c>
      <c r="N1713" s="1">
        <f>SUMPRODUCT(Sueldos[[#This Row],[Salario Base]:[Bono General]]*Porcentajes[])</f>
        <v>1038.5136</v>
      </c>
      <c r="O1713" s="1">
        <f>Sueldos[[#This Row],[Aumento Mexicano]]*2</f>
        <v>2077.0272</v>
      </c>
      <c r="P1713" s="1">
        <f>IF(Sueldos[[#This Row],[Calificación]]&gt;=4,Sueldos[[#This Row],[Aumento Mexicano]]*2,0)</f>
        <v>0</v>
      </c>
      <c r="Q1713" s="1">
        <f>Sueldos[[#This Row],[Sueldo total]]*3</f>
        <v>79788.239999999991</v>
      </c>
      <c r="R1713" s="9">
        <f>(43102-Sueldos[[#This Row],[Fecha de Contratación]])/365</f>
        <v>0.37808219178082192</v>
      </c>
      <c r="S1713" s="1">
        <f>Sueldos[[#This Row],[Sueldo total]]/30</f>
        <v>886.53599999999994</v>
      </c>
      <c r="T1713" s="1">
        <f>Sueldos[[#This Row],[Salario diario]]*20*Sueldos[[#This Row],[dias del año]]</f>
        <v>6703.6694794520536</v>
      </c>
      <c r="U1713" s="1">
        <f>Sueldos[[#This Row],[3 meses de sueldo]]+Sueldos[[#This Row],[20 dias por año]]</f>
        <v>86491.90947945205</v>
      </c>
    </row>
    <row r="1714" spans="1:21" x14ac:dyDescent="0.3">
      <c r="A1714" t="s">
        <v>2327</v>
      </c>
      <c r="B1714" t="s">
        <v>880</v>
      </c>
      <c r="C1714" t="s">
        <v>273</v>
      </c>
      <c r="D1714" s="10">
        <v>42530</v>
      </c>
      <c r="E1714" t="s">
        <v>50</v>
      </c>
      <c r="F1714">
        <v>2</v>
      </c>
      <c r="G1714" s="1">
        <v>35949.599999999999</v>
      </c>
      <c r="H1714" s="1">
        <v>1797.48</v>
      </c>
      <c r="I1714" s="1">
        <v>2156.9759999999997</v>
      </c>
      <c r="J1714" s="1">
        <v>4673.4480000000003</v>
      </c>
      <c r="K1714" s="1">
        <v>9706.3919999999998</v>
      </c>
      <c r="L1714" s="1">
        <v>11503.871999999999</v>
      </c>
      <c r="M1714" s="1">
        <f>SUM(Sueldos[[#This Row],[Salario Base]:[Bono General]])</f>
        <v>65787.767999999996</v>
      </c>
      <c r="N1714" s="1">
        <f>SUMPRODUCT(Sueldos[[#This Row],[Salario Base]:[Bono General]]*Porcentajes[])</f>
        <v>2602.7510400000001</v>
      </c>
      <c r="O1714" s="1">
        <f>Sueldos[[#This Row],[Aumento Mexicano]]*2</f>
        <v>5205.5020800000002</v>
      </c>
      <c r="P1714" s="1">
        <f>IF(Sueldos[[#This Row],[Calificación]]&gt;=4,Sueldos[[#This Row],[Aumento Mexicano]]*2,0)</f>
        <v>0</v>
      </c>
      <c r="Q1714" s="1">
        <f>Sueldos[[#This Row],[Sueldo total]]*3</f>
        <v>197363.304</v>
      </c>
      <c r="R1714" s="9">
        <f>(43102-Sueldos[[#This Row],[Fecha de Contratación]])/365</f>
        <v>1.5671232876712329</v>
      </c>
      <c r="S1714" s="1">
        <f>Sueldos[[#This Row],[Sueldo total]]/30</f>
        <v>2192.9256</v>
      </c>
      <c r="T1714" s="1">
        <f>Sueldos[[#This Row],[Salario diario]]*20*Sueldos[[#This Row],[dias del año]]</f>
        <v>68731.695517808228</v>
      </c>
      <c r="U1714" s="1">
        <f>Sueldos[[#This Row],[3 meses de sueldo]]+Sueldos[[#This Row],[20 dias por año]]</f>
        <v>266094.9995178082</v>
      </c>
    </row>
    <row r="1715" spans="1:21" x14ac:dyDescent="0.3">
      <c r="A1715" t="s">
        <v>2328</v>
      </c>
      <c r="B1715" t="s">
        <v>883</v>
      </c>
      <c r="C1715" t="s">
        <v>67</v>
      </c>
      <c r="D1715" s="10">
        <v>41907</v>
      </c>
      <c r="E1715" t="s">
        <v>18</v>
      </c>
      <c r="F1715">
        <v>2</v>
      </c>
      <c r="G1715" s="1">
        <v>12290.4</v>
      </c>
      <c r="H1715" s="1">
        <v>983.23199999999997</v>
      </c>
      <c r="I1715" s="1">
        <v>1474.848</v>
      </c>
      <c r="J1715" s="1">
        <v>491.61599999999999</v>
      </c>
      <c r="K1715" s="1">
        <v>3441.3120000000004</v>
      </c>
      <c r="L1715" s="1">
        <v>4547.4479999999994</v>
      </c>
      <c r="M1715" s="1">
        <f>SUM(Sueldos[[#This Row],[Salario Base]:[Bono General]])</f>
        <v>23228.856</v>
      </c>
      <c r="N1715" s="1">
        <f>SUMPRODUCT(Sueldos[[#This Row],[Salario Base]:[Bono General]]*Porcentajes[])</f>
        <v>932.8413599999999</v>
      </c>
      <c r="O1715" s="1">
        <f>Sueldos[[#This Row],[Aumento Mexicano]]*2</f>
        <v>1865.6827199999998</v>
      </c>
      <c r="P1715" s="1">
        <f>IF(Sueldos[[#This Row],[Calificación]]&gt;=4,Sueldos[[#This Row],[Aumento Mexicano]]*2,0)</f>
        <v>0</v>
      </c>
      <c r="Q1715" s="1">
        <f>Sueldos[[#This Row],[Sueldo total]]*3</f>
        <v>69686.567999999999</v>
      </c>
      <c r="R1715" s="9">
        <f>(43102-Sueldos[[#This Row],[Fecha de Contratación]])/365</f>
        <v>3.2739726027397262</v>
      </c>
      <c r="S1715" s="1">
        <f>Sueldos[[#This Row],[Sueldo total]]/30</f>
        <v>774.29520000000002</v>
      </c>
      <c r="T1715" s="1">
        <f>Sueldos[[#This Row],[Salario diario]]*20*Sueldos[[#This Row],[dias del año]]</f>
        <v>50700.425424657536</v>
      </c>
      <c r="U1715" s="1">
        <f>Sueldos[[#This Row],[3 meses de sueldo]]+Sueldos[[#This Row],[20 dias por año]]</f>
        <v>120386.99342465753</v>
      </c>
    </row>
    <row r="1716" spans="1:21" x14ac:dyDescent="0.3">
      <c r="A1716" t="s">
        <v>2329</v>
      </c>
      <c r="B1716" t="s">
        <v>880</v>
      </c>
      <c r="C1716" t="s">
        <v>330</v>
      </c>
      <c r="D1716" s="10">
        <v>42779</v>
      </c>
      <c r="E1716" t="s">
        <v>15</v>
      </c>
      <c r="F1716">
        <v>4</v>
      </c>
      <c r="G1716" s="1">
        <v>34606</v>
      </c>
      <c r="H1716" s="1">
        <v>3460.6000000000004</v>
      </c>
      <c r="I1716" s="1">
        <v>2422.42</v>
      </c>
      <c r="J1716" s="1">
        <v>3114.54</v>
      </c>
      <c r="K1716" s="1">
        <v>9343.6200000000008</v>
      </c>
      <c r="L1716" s="1">
        <v>11419.980000000001</v>
      </c>
      <c r="M1716" s="1">
        <f>SUM(Sueldos[[#This Row],[Salario Base]:[Bono General]])</f>
        <v>64367.16</v>
      </c>
      <c r="N1716" s="1">
        <f>SUMPRODUCT(Sueldos[[#This Row],[Salario Base]:[Bono General]]*Porcentajes[])</f>
        <v>2578.1470000000004</v>
      </c>
      <c r="O1716" s="1">
        <f>Sueldos[[#This Row],[Aumento Mexicano]]*2</f>
        <v>5156.2940000000008</v>
      </c>
      <c r="P1716" s="1">
        <f>IF(Sueldos[[#This Row],[Calificación]]&gt;=4,Sueldos[[#This Row],[Aumento Mexicano]]*2,0)</f>
        <v>5156.2940000000008</v>
      </c>
      <c r="Q1716" s="1">
        <f>Sueldos[[#This Row],[Sueldo total]]*3</f>
        <v>193101.48</v>
      </c>
      <c r="R1716" s="9">
        <f>(43102-Sueldos[[#This Row],[Fecha de Contratación]])/365</f>
        <v>0.8849315068493151</v>
      </c>
      <c r="S1716" s="1">
        <f>Sueldos[[#This Row],[Sueldo total]]/30</f>
        <v>2145.5720000000001</v>
      </c>
      <c r="T1716" s="1">
        <f>Sueldos[[#This Row],[Salario diario]]*20*Sueldos[[#This Row],[dias del año]]</f>
        <v>37973.685260273975</v>
      </c>
      <c r="U1716" s="1">
        <f>Sueldos[[#This Row],[3 meses de sueldo]]+Sueldos[[#This Row],[20 dias por año]]</f>
        <v>231075.16526027399</v>
      </c>
    </row>
    <row r="1717" spans="1:21" x14ac:dyDescent="0.3">
      <c r="A1717" t="s">
        <v>1488</v>
      </c>
      <c r="B1717" t="s">
        <v>883</v>
      </c>
      <c r="C1717" t="s">
        <v>166</v>
      </c>
      <c r="D1717" s="10">
        <v>41383</v>
      </c>
      <c r="E1717" t="s">
        <v>18</v>
      </c>
      <c r="F1717">
        <v>3</v>
      </c>
      <c r="G1717" s="1">
        <v>8330</v>
      </c>
      <c r="H1717" s="1">
        <v>666.4</v>
      </c>
      <c r="I1717" s="1">
        <v>249.89999999999998</v>
      </c>
      <c r="J1717" s="1">
        <v>1166.2</v>
      </c>
      <c r="K1717" s="1">
        <v>2915.5</v>
      </c>
      <c r="L1717" s="1">
        <v>3332</v>
      </c>
      <c r="M1717" s="1">
        <f>SUM(Sueldos[[#This Row],[Salario Base]:[Bono General]])</f>
        <v>16660</v>
      </c>
      <c r="N1717" s="1">
        <f>SUMPRODUCT(Sueldos[[#This Row],[Salario Base]:[Bono General]]*Porcentajes[])</f>
        <v>678.89499999999998</v>
      </c>
      <c r="O1717" s="1">
        <f>Sueldos[[#This Row],[Aumento Mexicano]]*2</f>
        <v>1357.79</v>
      </c>
      <c r="P1717" s="1">
        <f>IF(Sueldos[[#This Row],[Calificación]]&gt;=4,Sueldos[[#This Row],[Aumento Mexicano]]*2,0)</f>
        <v>0</v>
      </c>
      <c r="Q1717" s="1">
        <f>Sueldos[[#This Row],[Sueldo total]]*3</f>
        <v>49980</v>
      </c>
      <c r="R1717" s="9">
        <f>(43102-Sueldos[[#This Row],[Fecha de Contratación]])/365</f>
        <v>4.7095890410958905</v>
      </c>
      <c r="S1717" s="1">
        <f>Sueldos[[#This Row],[Sueldo total]]/30</f>
        <v>555.33333333333337</v>
      </c>
      <c r="T1717" s="1">
        <f>Sueldos[[#This Row],[Salario diario]]*20*Sueldos[[#This Row],[dias del año]]</f>
        <v>52307.835616438366</v>
      </c>
      <c r="U1717" s="1">
        <f>Sueldos[[#This Row],[3 meses de sueldo]]+Sueldos[[#This Row],[20 dias por año]]</f>
        <v>102287.83561643836</v>
      </c>
    </row>
    <row r="1718" spans="1:21" x14ac:dyDescent="0.3">
      <c r="A1718" t="s">
        <v>2151</v>
      </c>
      <c r="B1718" t="s">
        <v>898</v>
      </c>
      <c r="C1718" t="s">
        <v>411</v>
      </c>
      <c r="D1718" s="10">
        <v>41843</v>
      </c>
      <c r="E1718" t="s">
        <v>18</v>
      </c>
      <c r="F1718">
        <v>3</v>
      </c>
      <c r="G1718" s="1">
        <v>8182</v>
      </c>
      <c r="H1718" s="1">
        <v>736.38</v>
      </c>
      <c r="I1718" s="1">
        <v>572.74</v>
      </c>
      <c r="J1718" s="1">
        <v>1145.48</v>
      </c>
      <c r="K1718" s="1">
        <v>2536.42</v>
      </c>
      <c r="L1718" s="1">
        <v>2372.7799999999997</v>
      </c>
      <c r="M1718" s="1">
        <f>SUM(Sueldos[[#This Row],[Salario Base]:[Bono General]])</f>
        <v>15545.8</v>
      </c>
      <c r="N1718" s="1">
        <f>SUMPRODUCT(Sueldos[[#This Row],[Salario Base]:[Bono General]]*Porcentajes[])</f>
        <v>612.0136</v>
      </c>
      <c r="O1718" s="1">
        <f>Sueldos[[#This Row],[Aumento Mexicano]]*2</f>
        <v>1224.0272</v>
      </c>
      <c r="P1718" s="1">
        <f>IF(Sueldos[[#This Row],[Calificación]]&gt;=4,Sueldos[[#This Row],[Aumento Mexicano]]*2,0)</f>
        <v>0</v>
      </c>
      <c r="Q1718" s="1">
        <f>Sueldos[[#This Row],[Sueldo total]]*3</f>
        <v>46637.399999999994</v>
      </c>
      <c r="R1718" s="9">
        <f>(43102-Sueldos[[#This Row],[Fecha de Contratación]])/365</f>
        <v>3.4493150684931506</v>
      </c>
      <c r="S1718" s="1">
        <f>Sueldos[[#This Row],[Sueldo total]]/30</f>
        <v>518.19333333333327</v>
      </c>
      <c r="T1718" s="1">
        <f>Sueldos[[#This Row],[Salario diario]]*20*Sueldos[[#This Row],[dias del año]]</f>
        <v>35748.241461187208</v>
      </c>
      <c r="U1718" s="1">
        <f>Sueldos[[#This Row],[3 meses de sueldo]]+Sueldos[[#This Row],[20 dias por año]]</f>
        <v>82385.641461187202</v>
      </c>
    </row>
    <row r="1719" spans="1:21" x14ac:dyDescent="0.3">
      <c r="A1719" t="s">
        <v>2249</v>
      </c>
      <c r="B1719" t="s">
        <v>883</v>
      </c>
      <c r="C1719" t="s">
        <v>440</v>
      </c>
      <c r="D1719" s="10">
        <v>41651</v>
      </c>
      <c r="E1719" t="s">
        <v>15</v>
      </c>
      <c r="F1719">
        <v>3</v>
      </c>
      <c r="G1719" s="1">
        <v>29499</v>
      </c>
      <c r="H1719" s="1">
        <v>2654.91</v>
      </c>
      <c r="I1719" s="1">
        <v>1474.95</v>
      </c>
      <c r="J1719" s="1">
        <v>2359.92</v>
      </c>
      <c r="K1719" s="1">
        <v>10324.65</v>
      </c>
      <c r="L1719" s="1">
        <v>11209.62</v>
      </c>
      <c r="M1719" s="1">
        <f>SUM(Sueldos[[#This Row],[Salario Base]:[Bono General]])</f>
        <v>57523.05</v>
      </c>
      <c r="N1719" s="1">
        <f>SUMPRODUCT(Sueldos[[#This Row],[Salario Base]:[Bono General]]*Porcentajes[])</f>
        <v>2315.6715000000004</v>
      </c>
      <c r="O1719" s="1">
        <f>Sueldos[[#This Row],[Aumento Mexicano]]*2</f>
        <v>4631.3430000000008</v>
      </c>
      <c r="P1719" s="1">
        <f>IF(Sueldos[[#This Row],[Calificación]]&gt;=4,Sueldos[[#This Row],[Aumento Mexicano]]*2,0)</f>
        <v>0</v>
      </c>
      <c r="Q1719" s="1">
        <f>Sueldos[[#This Row],[Sueldo total]]*3</f>
        <v>172569.15000000002</v>
      </c>
      <c r="R1719" s="9">
        <f>(43102-Sueldos[[#This Row],[Fecha de Contratación]])/365</f>
        <v>3.9753424657534246</v>
      </c>
      <c r="S1719" s="1">
        <f>Sueldos[[#This Row],[Sueldo total]]/30</f>
        <v>1917.4350000000002</v>
      </c>
      <c r="T1719" s="1">
        <f>Sueldos[[#This Row],[Salario diario]]*20*Sueldos[[#This Row],[dias del año]]</f>
        <v>152449.21561643836</v>
      </c>
      <c r="U1719" s="1">
        <f>Sueldos[[#This Row],[3 meses de sueldo]]+Sueldos[[#This Row],[20 dias por año]]</f>
        <v>325018.36561643839</v>
      </c>
    </row>
    <row r="1720" spans="1:21" x14ac:dyDescent="0.3">
      <c r="A1720" t="s">
        <v>2330</v>
      </c>
      <c r="B1720" t="s">
        <v>880</v>
      </c>
      <c r="C1720" t="s">
        <v>601</v>
      </c>
      <c r="D1720" s="10">
        <v>42055</v>
      </c>
      <c r="E1720" t="s">
        <v>18</v>
      </c>
      <c r="F1720">
        <v>5</v>
      </c>
      <c r="G1720" s="1">
        <v>12330</v>
      </c>
      <c r="H1720" s="1">
        <v>863.10000000000014</v>
      </c>
      <c r="I1720" s="1">
        <v>1233</v>
      </c>
      <c r="J1720" s="1">
        <v>1109.7</v>
      </c>
      <c r="K1720" s="1">
        <v>4315.5</v>
      </c>
      <c r="L1720" s="1">
        <v>4192.2000000000007</v>
      </c>
      <c r="M1720" s="1">
        <f>SUM(Sueldos[[#This Row],[Salario Base]:[Bono General]])</f>
        <v>24043.500000000004</v>
      </c>
      <c r="N1720" s="1">
        <f>SUMPRODUCT(Sueldos[[#This Row],[Salario Base]:[Bono General]]*Porcentajes[])</f>
        <v>949.41000000000008</v>
      </c>
      <c r="O1720" s="1">
        <f>Sueldos[[#This Row],[Aumento Mexicano]]*2</f>
        <v>1898.8200000000002</v>
      </c>
      <c r="P1720" s="1">
        <f>IF(Sueldos[[#This Row],[Calificación]]&gt;=4,Sueldos[[#This Row],[Aumento Mexicano]]*2,0)</f>
        <v>1898.8200000000002</v>
      </c>
      <c r="Q1720" s="1">
        <f>Sueldos[[#This Row],[Sueldo total]]*3</f>
        <v>72130.500000000015</v>
      </c>
      <c r="R1720" s="9">
        <f>(43102-Sueldos[[#This Row],[Fecha de Contratación]])/365</f>
        <v>2.8684931506849316</v>
      </c>
      <c r="S1720" s="1">
        <f>Sueldos[[#This Row],[Sueldo total]]/30</f>
        <v>801.45000000000016</v>
      </c>
      <c r="T1720" s="1">
        <f>Sueldos[[#This Row],[Salario diario]]*20*Sueldos[[#This Row],[dias del año]]</f>
        <v>45979.076712328781</v>
      </c>
      <c r="U1720" s="1">
        <f>Sueldos[[#This Row],[3 meses de sueldo]]+Sueldos[[#This Row],[20 dias por año]]</f>
        <v>118109.5767123288</v>
      </c>
    </row>
    <row r="1721" spans="1:21" x14ac:dyDescent="0.3">
      <c r="A1721" t="s">
        <v>892</v>
      </c>
      <c r="B1721" t="s">
        <v>880</v>
      </c>
      <c r="C1721" t="s">
        <v>135</v>
      </c>
      <c r="D1721" s="10">
        <v>40929</v>
      </c>
      <c r="E1721" t="s">
        <v>18</v>
      </c>
      <c r="F1721">
        <v>1</v>
      </c>
      <c r="G1721" s="1">
        <v>8604.75</v>
      </c>
      <c r="H1721" s="1">
        <v>602.3325000000001</v>
      </c>
      <c r="I1721" s="1">
        <v>602.3325000000001</v>
      </c>
      <c r="J1721" s="1">
        <v>1032.57</v>
      </c>
      <c r="K1721" s="1">
        <v>2753.52</v>
      </c>
      <c r="L1721" s="1">
        <v>3183.7575000000002</v>
      </c>
      <c r="M1721" s="1">
        <f>SUM(Sueldos[[#This Row],[Salario Base]:[Bono General]])</f>
        <v>16779.262500000001</v>
      </c>
      <c r="N1721" s="1">
        <f>SUMPRODUCT(Sueldos[[#This Row],[Salario Base]:[Bono General]]*Porcentajes[])</f>
        <v>675.47287499999993</v>
      </c>
      <c r="O1721" s="1">
        <f>Sueldos[[#This Row],[Aumento Mexicano]]*2</f>
        <v>1350.9457499999999</v>
      </c>
      <c r="P1721" s="1">
        <f>IF(Sueldos[[#This Row],[Calificación]]&gt;=4,Sueldos[[#This Row],[Aumento Mexicano]]*2,0)</f>
        <v>0</v>
      </c>
      <c r="Q1721" s="1">
        <f>Sueldos[[#This Row],[Sueldo total]]*3</f>
        <v>50337.787500000006</v>
      </c>
      <c r="R1721" s="9">
        <f>(43102-Sueldos[[#This Row],[Fecha de Contratación]])/365</f>
        <v>5.9534246575342467</v>
      </c>
      <c r="S1721" s="1">
        <f>Sueldos[[#This Row],[Sueldo total]]/30</f>
        <v>559.30875000000003</v>
      </c>
      <c r="T1721" s="1">
        <f>Sueldos[[#This Row],[Salario diario]]*20*Sueldos[[#This Row],[dias del año]]</f>
        <v>66596.050068493161</v>
      </c>
      <c r="U1721" s="1">
        <f>Sueldos[[#This Row],[3 meses de sueldo]]+Sueldos[[#This Row],[20 dias por año]]</f>
        <v>116933.83756849317</v>
      </c>
    </row>
    <row r="1722" spans="1:21" x14ac:dyDescent="0.3">
      <c r="A1722" t="s">
        <v>2331</v>
      </c>
      <c r="B1722" t="s">
        <v>895</v>
      </c>
      <c r="C1722" t="s">
        <v>14</v>
      </c>
      <c r="D1722" s="10">
        <v>41079</v>
      </c>
      <c r="E1722" t="s">
        <v>15</v>
      </c>
      <c r="F1722">
        <v>3</v>
      </c>
      <c r="G1722" s="1">
        <v>23361</v>
      </c>
      <c r="H1722" s="1">
        <v>2102.4899999999998</v>
      </c>
      <c r="I1722" s="1">
        <v>2569.71</v>
      </c>
      <c r="J1722" s="1">
        <v>3036.9300000000003</v>
      </c>
      <c r="K1722" s="1">
        <v>9344.4</v>
      </c>
      <c r="L1722" s="1">
        <v>7942.7400000000007</v>
      </c>
      <c r="M1722" s="1">
        <f>SUM(Sueldos[[#This Row],[Salario Base]:[Bono General]])</f>
        <v>48357.27</v>
      </c>
      <c r="N1722" s="1">
        <f>SUMPRODUCT(Sueldos[[#This Row],[Salario Base]:[Bono General]]*Porcentajes[])</f>
        <v>1917.9381000000003</v>
      </c>
      <c r="O1722" s="1">
        <f>Sueldos[[#This Row],[Aumento Mexicano]]*2</f>
        <v>3835.8762000000006</v>
      </c>
      <c r="P1722" s="1">
        <f>IF(Sueldos[[#This Row],[Calificación]]&gt;=4,Sueldos[[#This Row],[Aumento Mexicano]]*2,0)</f>
        <v>0</v>
      </c>
      <c r="Q1722" s="1">
        <f>Sueldos[[#This Row],[Sueldo total]]*3</f>
        <v>145071.81</v>
      </c>
      <c r="R1722" s="9">
        <f>(43102-Sueldos[[#This Row],[Fecha de Contratación]])/365</f>
        <v>5.5424657534246577</v>
      </c>
      <c r="S1722" s="1">
        <f>Sueldos[[#This Row],[Sueldo total]]/30</f>
        <v>1611.9089999999999</v>
      </c>
      <c r="T1722" s="1">
        <f>Sueldos[[#This Row],[Salario diario]]*20*Sueldos[[#This Row],[dias del año]]</f>
        <v>178679.00860273972</v>
      </c>
      <c r="U1722" s="1">
        <f>Sueldos[[#This Row],[3 meses de sueldo]]+Sueldos[[#This Row],[20 dias por año]]</f>
        <v>323750.81860273972</v>
      </c>
    </row>
    <row r="1723" spans="1:21" x14ac:dyDescent="0.3">
      <c r="A1723" t="s">
        <v>2332</v>
      </c>
      <c r="B1723" t="s">
        <v>883</v>
      </c>
      <c r="C1723" t="s">
        <v>79</v>
      </c>
      <c r="D1723" s="10">
        <v>41595</v>
      </c>
      <c r="E1723" t="s">
        <v>18</v>
      </c>
      <c r="F1723">
        <v>4</v>
      </c>
      <c r="G1723" s="1">
        <v>15962.100000000002</v>
      </c>
      <c r="H1723" s="1">
        <v>1436.5890000000002</v>
      </c>
      <c r="I1723" s="1">
        <v>957.72600000000011</v>
      </c>
      <c r="J1723" s="1">
        <v>638.48400000000015</v>
      </c>
      <c r="K1723" s="1">
        <v>5107.8720000000012</v>
      </c>
      <c r="L1723" s="1">
        <v>4150.1460000000006</v>
      </c>
      <c r="M1723" s="1">
        <f>SUM(Sueldos[[#This Row],[Salario Base]:[Bono General]])</f>
        <v>28252.917000000001</v>
      </c>
      <c r="N1723" s="1">
        <f>SUMPRODUCT(Sueldos[[#This Row],[Salario Base]:[Bono General]]*Porcentajes[])</f>
        <v>1079.0379600000001</v>
      </c>
      <c r="O1723" s="1">
        <f>Sueldos[[#This Row],[Aumento Mexicano]]*2</f>
        <v>2158.0759200000002</v>
      </c>
      <c r="P1723" s="1">
        <f>IF(Sueldos[[#This Row],[Calificación]]&gt;=4,Sueldos[[#This Row],[Aumento Mexicano]]*2,0)</f>
        <v>2158.0759200000002</v>
      </c>
      <c r="Q1723" s="1">
        <f>Sueldos[[#This Row],[Sueldo total]]*3</f>
        <v>84758.751000000004</v>
      </c>
      <c r="R1723" s="9">
        <f>(43102-Sueldos[[#This Row],[Fecha de Contratación]])/365</f>
        <v>4.1287671232876715</v>
      </c>
      <c r="S1723" s="1">
        <f>Sueldos[[#This Row],[Sueldo total]]/30</f>
        <v>941.76390000000004</v>
      </c>
      <c r="T1723" s="1">
        <f>Sueldos[[#This Row],[Salario diario]]*20*Sueldos[[#This Row],[dias del año]]</f>
        <v>77766.476564383571</v>
      </c>
      <c r="U1723" s="1">
        <f>Sueldos[[#This Row],[3 meses de sueldo]]+Sueldos[[#This Row],[20 dias por año]]</f>
        <v>162525.22756438359</v>
      </c>
    </row>
    <row r="1724" spans="1:21" x14ac:dyDescent="0.3">
      <c r="A1724" t="s">
        <v>2333</v>
      </c>
      <c r="B1724" t="s">
        <v>880</v>
      </c>
      <c r="C1724" t="s">
        <v>363</v>
      </c>
      <c r="D1724" s="10">
        <v>40780</v>
      </c>
      <c r="E1724" t="s">
        <v>15</v>
      </c>
      <c r="F1724">
        <v>3</v>
      </c>
      <c r="G1724" s="1">
        <v>25986</v>
      </c>
      <c r="H1724" s="1">
        <v>2598.6000000000004</v>
      </c>
      <c r="I1724" s="1">
        <v>2598.6000000000004</v>
      </c>
      <c r="J1724" s="1">
        <v>1299.3000000000002</v>
      </c>
      <c r="K1724" s="1">
        <v>8055.66</v>
      </c>
      <c r="L1724" s="1">
        <v>7016.22</v>
      </c>
      <c r="M1724" s="1">
        <f>SUM(Sueldos[[#This Row],[Salario Base]:[Bono General]])</f>
        <v>47554.38</v>
      </c>
      <c r="N1724" s="1">
        <f>SUMPRODUCT(Sueldos[[#This Row],[Salario Base]:[Bono General]]*Porcentajes[])</f>
        <v>1837.2102</v>
      </c>
      <c r="O1724" s="1">
        <f>Sueldos[[#This Row],[Aumento Mexicano]]*2</f>
        <v>3674.4204</v>
      </c>
      <c r="P1724" s="1">
        <f>IF(Sueldos[[#This Row],[Calificación]]&gt;=4,Sueldos[[#This Row],[Aumento Mexicano]]*2,0)</f>
        <v>0</v>
      </c>
      <c r="Q1724" s="1">
        <f>Sueldos[[#This Row],[Sueldo total]]*3</f>
        <v>142663.13999999998</v>
      </c>
      <c r="R1724" s="9">
        <f>(43102-Sueldos[[#This Row],[Fecha de Contratación]])/365</f>
        <v>6.3616438356164382</v>
      </c>
      <c r="S1724" s="1">
        <f>Sueldos[[#This Row],[Sueldo total]]/30</f>
        <v>1585.146</v>
      </c>
      <c r="T1724" s="1">
        <f>Sueldos[[#This Row],[Salario diario]]*20*Sueldos[[#This Row],[dias del año]]</f>
        <v>201682.68558904107</v>
      </c>
      <c r="U1724" s="1">
        <f>Sueldos[[#This Row],[3 meses de sueldo]]+Sueldos[[#This Row],[20 dias por año]]</f>
        <v>344345.82558904105</v>
      </c>
    </row>
    <row r="1725" spans="1:21" x14ac:dyDescent="0.3">
      <c r="A1725" t="s">
        <v>2334</v>
      </c>
      <c r="B1725" t="s">
        <v>898</v>
      </c>
      <c r="C1725" t="s">
        <v>40</v>
      </c>
      <c r="D1725" s="10">
        <v>42857</v>
      </c>
      <c r="E1725" t="s">
        <v>27</v>
      </c>
      <c r="F1725">
        <v>3</v>
      </c>
      <c r="G1725" s="1">
        <v>15261</v>
      </c>
      <c r="H1725" s="1">
        <v>915.66</v>
      </c>
      <c r="I1725" s="1">
        <v>2136.5400000000004</v>
      </c>
      <c r="J1725" s="1">
        <v>763.05000000000007</v>
      </c>
      <c r="K1725" s="1">
        <v>4883.5200000000004</v>
      </c>
      <c r="L1725" s="1">
        <v>5951.79</v>
      </c>
      <c r="M1725" s="1">
        <f>SUM(Sueldos[[#This Row],[Salario Base]:[Bono General]])</f>
        <v>29911.56</v>
      </c>
      <c r="N1725" s="1">
        <f>SUMPRODUCT(Sueldos[[#This Row],[Salario Base]:[Bono General]]*Porcentajes[])</f>
        <v>1199.5146</v>
      </c>
      <c r="O1725" s="1">
        <f>Sueldos[[#This Row],[Aumento Mexicano]]*2</f>
        <v>2399.0291999999999</v>
      </c>
      <c r="P1725" s="1">
        <f>IF(Sueldos[[#This Row],[Calificación]]&gt;=4,Sueldos[[#This Row],[Aumento Mexicano]]*2,0)</f>
        <v>0</v>
      </c>
      <c r="Q1725" s="1">
        <f>Sueldos[[#This Row],[Sueldo total]]*3</f>
        <v>89734.680000000008</v>
      </c>
      <c r="R1725" s="9">
        <f>(43102-Sueldos[[#This Row],[Fecha de Contratación]])/365</f>
        <v>0.67123287671232879</v>
      </c>
      <c r="S1725" s="1">
        <f>Sueldos[[#This Row],[Sueldo total]]/30</f>
        <v>997.05200000000002</v>
      </c>
      <c r="T1725" s="1">
        <f>Sueldos[[#This Row],[Salario diario]]*20*Sueldos[[#This Row],[dias del año]]</f>
        <v>13385.081643835618</v>
      </c>
      <c r="U1725" s="1">
        <f>Sueldos[[#This Row],[3 meses de sueldo]]+Sueldos[[#This Row],[20 dias por año]]</f>
        <v>103119.76164383562</v>
      </c>
    </row>
    <row r="1726" spans="1:21" x14ac:dyDescent="0.3">
      <c r="A1726" t="s">
        <v>2335</v>
      </c>
      <c r="B1726" t="s">
        <v>883</v>
      </c>
      <c r="C1726" t="s">
        <v>133</v>
      </c>
      <c r="D1726" s="10">
        <v>42029</v>
      </c>
      <c r="E1726" t="s">
        <v>18</v>
      </c>
      <c r="F1726">
        <v>3</v>
      </c>
      <c r="G1726" s="1">
        <v>9157</v>
      </c>
      <c r="H1726" s="1">
        <v>824.13</v>
      </c>
      <c r="I1726" s="1">
        <v>183.14000000000001</v>
      </c>
      <c r="J1726" s="1">
        <v>457.85</v>
      </c>
      <c r="K1726" s="1">
        <v>2930.2400000000002</v>
      </c>
      <c r="L1726" s="1">
        <v>2655.5299999999997</v>
      </c>
      <c r="M1726" s="1">
        <f>SUM(Sueldos[[#This Row],[Salario Base]:[Bono General]])</f>
        <v>16207.89</v>
      </c>
      <c r="N1726" s="1">
        <f>SUMPRODUCT(Sueldos[[#This Row],[Salario Base]:[Bono General]]*Porcentajes[])</f>
        <v>628.17019999999991</v>
      </c>
      <c r="O1726" s="1">
        <f>Sueldos[[#This Row],[Aumento Mexicano]]*2</f>
        <v>1256.3403999999998</v>
      </c>
      <c r="P1726" s="1">
        <f>IF(Sueldos[[#This Row],[Calificación]]&gt;=4,Sueldos[[#This Row],[Aumento Mexicano]]*2,0)</f>
        <v>0</v>
      </c>
      <c r="Q1726" s="1">
        <f>Sueldos[[#This Row],[Sueldo total]]*3</f>
        <v>48623.67</v>
      </c>
      <c r="R1726" s="9">
        <f>(43102-Sueldos[[#This Row],[Fecha de Contratación]])/365</f>
        <v>2.9397260273972603</v>
      </c>
      <c r="S1726" s="1">
        <f>Sueldos[[#This Row],[Sueldo total]]/30</f>
        <v>540.26300000000003</v>
      </c>
      <c r="T1726" s="1">
        <f>Sueldos[[#This Row],[Salario diario]]*20*Sueldos[[#This Row],[dias del año]]</f>
        <v>31764.504054794521</v>
      </c>
      <c r="U1726" s="1">
        <f>Sueldos[[#This Row],[3 meses de sueldo]]+Sueldos[[#This Row],[20 dias por año]]</f>
        <v>80388.174054794523</v>
      </c>
    </row>
    <row r="1727" spans="1:21" x14ac:dyDescent="0.3">
      <c r="A1727" t="s">
        <v>1458</v>
      </c>
      <c r="B1727" t="s">
        <v>909</v>
      </c>
      <c r="C1727" t="s">
        <v>121</v>
      </c>
      <c r="D1727" s="10">
        <v>41219</v>
      </c>
      <c r="E1727" t="s">
        <v>18</v>
      </c>
      <c r="F1727">
        <v>3</v>
      </c>
      <c r="G1727" s="1">
        <v>10218</v>
      </c>
      <c r="H1727" s="1">
        <v>613.07999999999993</v>
      </c>
      <c r="I1727" s="1">
        <v>613.07999999999993</v>
      </c>
      <c r="J1727" s="1">
        <v>1430.5200000000002</v>
      </c>
      <c r="K1727" s="1">
        <v>3576.2999999999997</v>
      </c>
      <c r="L1727" s="1">
        <v>3678.48</v>
      </c>
      <c r="M1727" s="1">
        <f>SUM(Sueldos[[#This Row],[Salario Base]:[Bono General]])</f>
        <v>20129.46</v>
      </c>
      <c r="N1727" s="1">
        <f>SUMPRODUCT(Sueldos[[#This Row],[Salario Base]:[Bono General]]*Porcentajes[])</f>
        <v>804.15660000000003</v>
      </c>
      <c r="O1727" s="1">
        <f>Sueldos[[#This Row],[Aumento Mexicano]]*2</f>
        <v>1608.3132000000001</v>
      </c>
      <c r="P1727" s="1">
        <f>IF(Sueldos[[#This Row],[Calificación]]&gt;=4,Sueldos[[#This Row],[Aumento Mexicano]]*2,0)</f>
        <v>0</v>
      </c>
      <c r="Q1727" s="1">
        <f>Sueldos[[#This Row],[Sueldo total]]*3</f>
        <v>60388.38</v>
      </c>
      <c r="R1727" s="9">
        <f>(43102-Sueldos[[#This Row],[Fecha de Contratación]])/365</f>
        <v>5.1589041095890407</v>
      </c>
      <c r="S1727" s="1">
        <f>Sueldos[[#This Row],[Sueldo total]]/30</f>
        <v>670.98199999999997</v>
      </c>
      <c r="T1727" s="1">
        <f>Sueldos[[#This Row],[Salario diario]]*20*Sueldos[[#This Row],[dias del año]]</f>
        <v>69230.635945205475</v>
      </c>
      <c r="U1727" s="1">
        <f>Sueldos[[#This Row],[3 meses de sueldo]]+Sueldos[[#This Row],[20 dias por año]]</f>
        <v>129619.01594520546</v>
      </c>
    </row>
    <row r="1728" spans="1:21" x14ac:dyDescent="0.3">
      <c r="A1728" t="s">
        <v>2336</v>
      </c>
      <c r="B1728" t="s">
        <v>883</v>
      </c>
      <c r="C1728" t="s">
        <v>413</v>
      </c>
      <c r="D1728" s="10">
        <v>41783</v>
      </c>
      <c r="E1728" t="s">
        <v>18</v>
      </c>
      <c r="F1728">
        <v>3</v>
      </c>
      <c r="G1728" s="1">
        <v>9699</v>
      </c>
      <c r="H1728" s="1">
        <v>581.93999999999994</v>
      </c>
      <c r="I1728" s="1">
        <v>484.95000000000005</v>
      </c>
      <c r="J1728" s="1">
        <v>1260.8700000000001</v>
      </c>
      <c r="K1728" s="1">
        <v>3588.63</v>
      </c>
      <c r="L1728" s="1">
        <v>2424.75</v>
      </c>
      <c r="M1728" s="1">
        <f>SUM(Sueldos[[#This Row],[Salario Base]:[Bono General]])</f>
        <v>18040.140000000003</v>
      </c>
      <c r="N1728" s="1">
        <f>SUMPRODUCT(Sueldos[[#This Row],[Salario Base]:[Bono General]]*Porcentajes[])</f>
        <v>685.71929999999998</v>
      </c>
      <c r="O1728" s="1">
        <f>Sueldos[[#This Row],[Aumento Mexicano]]*2</f>
        <v>1371.4386</v>
      </c>
      <c r="P1728" s="1">
        <f>IF(Sueldos[[#This Row],[Calificación]]&gt;=4,Sueldos[[#This Row],[Aumento Mexicano]]*2,0)</f>
        <v>0</v>
      </c>
      <c r="Q1728" s="1">
        <f>Sueldos[[#This Row],[Sueldo total]]*3</f>
        <v>54120.420000000013</v>
      </c>
      <c r="R1728" s="9">
        <f>(43102-Sueldos[[#This Row],[Fecha de Contratación]])/365</f>
        <v>3.6136986301369864</v>
      </c>
      <c r="S1728" s="1">
        <f>Sueldos[[#This Row],[Sueldo total]]/30</f>
        <v>601.33800000000008</v>
      </c>
      <c r="T1728" s="1">
        <f>Sueldos[[#This Row],[Salario diario]]*20*Sueldos[[#This Row],[dias del año]]</f>
        <v>43461.086136986312</v>
      </c>
      <c r="U1728" s="1">
        <f>Sueldos[[#This Row],[3 meses de sueldo]]+Sueldos[[#This Row],[20 dias por año]]</f>
        <v>97581.506136986325</v>
      </c>
    </row>
    <row r="1729" spans="1:21" x14ac:dyDescent="0.3">
      <c r="A1729" t="s">
        <v>2337</v>
      </c>
      <c r="B1729" t="s">
        <v>880</v>
      </c>
      <c r="C1729" t="s">
        <v>112</v>
      </c>
      <c r="D1729" s="10">
        <v>42027</v>
      </c>
      <c r="E1729" t="s">
        <v>15</v>
      </c>
      <c r="F1729">
        <v>4</v>
      </c>
      <c r="G1729" s="1">
        <v>31975.9</v>
      </c>
      <c r="H1729" s="1">
        <v>2238.3130000000001</v>
      </c>
      <c r="I1729" s="1">
        <v>4156.8670000000002</v>
      </c>
      <c r="J1729" s="1">
        <v>1918.5540000000001</v>
      </c>
      <c r="K1729" s="1">
        <v>11831.083000000001</v>
      </c>
      <c r="L1729" s="1">
        <v>9273.0110000000004</v>
      </c>
      <c r="M1729" s="1">
        <f>SUM(Sueldos[[#This Row],[Salario Base]:[Bono General]])</f>
        <v>61393.728000000003</v>
      </c>
      <c r="N1729" s="1">
        <f>SUMPRODUCT(Sueldos[[#This Row],[Salario Base]:[Bono General]]*Porcentajes[])</f>
        <v>2359.8214200000002</v>
      </c>
      <c r="O1729" s="1">
        <f>Sueldos[[#This Row],[Aumento Mexicano]]*2</f>
        <v>4719.6428400000004</v>
      </c>
      <c r="P1729" s="1">
        <f>IF(Sueldos[[#This Row],[Calificación]]&gt;=4,Sueldos[[#This Row],[Aumento Mexicano]]*2,0)</f>
        <v>4719.6428400000004</v>
      </c>
      <c r="Q1729" s="1">
        <f>Sueldos[[#This Row],[Sueldo total]]*3</f>
        <v>184181.18400000001</v>
      </c>
      <c r="R1729" s="9">
        <f>(43102-Sueldos[[#This Row],[Fecha de Contratación]])/365</f>
        <v>2.9452054794520546</v>
      </c>
      <c r="S1729" s="1">
        <f>Sueldos[[#This Row],[Sueldo total]]/30</f>
        <v>2046.4576000000002</v>
      </c>
      <c r="T1729" s="1">
        <f>Sueldos[[#This Row],[Salario diario]]*20*Sueldos[[#This Row],[dias del año]]</f>
        <v>120544.76273972602</v>
      </c>
      <c r="U1729" s="1">
        <f>Sueldos[[#This Row],[3 meses de sueldo]]+Sueldos[[#This Row],[20 dias por año]]</f>
        <v>304725.946739726</v>
      </c>
    </row>
    <row r="1730" spans="1:21" x14ac:dyDescent="0.3">
      <c r="A1730" t="s">
        <v>1451</v>
      </c>
      <c r="B1730" t="s">
        <v>880</v>
      </c>
      <c r="C1730" t="s">
        <v>48</v>
      </c>
      <c r="D1730" s="10">
        <v>42951</v>
      </c>
      <c r="E1730" t="s">
        <v>15</v>
      </c>
      <c r="F1730">
        <v>2</v>
      </c>
      <c r="G1730" s="1">
        <v>23053.5</v>
      </c>
      <c r="H1730" s="1">
        <v>1613.7450000000001</v>
      </c>
      <c r="I1730" s="1">
        <v>691.60500000000002</v>
      </c>
      <c r="J1730" s="1">
        <v>1152.675</v>
      </c>
      <c r="K1730" s="1">
        <v>5993.91</v>
      </c>
      <c r="L1730" s="1">
        <v>8529.7950000000001</v>
      </c>
      <c r="M1730" s="1">
        <f>SUM(Sueldos[[#This Row],[Salario Base]:[Bono General]])</f>
        <v>41035.229999999996</v>
      </c>
      <c r="N1730" s="1">
        <f>SUMPRODUCT(Sueldos[[#This Row],[Salario Base]:[Bono General]]*Porcentajes[])</f>
        <v>1650.6306</v>
      </c>
      <c r="O1730" s="1">
        <f>Sueldos[[#This Row],[Aumento Mexicano]]*2</f>
        <v>3301.2611999999999</v>
      </c>
      <c r="P1730" s="1">
        <f>IF(Sueldos[[#This Row],[Calificación]]&gt;=4,Sueldos[[#This Row],[Aumento Mexicano]]*2,0)</f>
        <v>0</v>
      </c>
      <c r="Q1730" s="1">
        <f>Sueldos[[#This Row],[Sueldo total]]*3</f>
        <v>123105.68999999999</v>
      </c>
      <c r="R1730" s="9">
        <f>(43102-Sueldos[[#This Row],[Fecha de Contratación]])/365</f>
        <v>0.41369863013698632</v>
      </c>
      <c r="S1730" s="1">
        <f>Sueldos[[#This Row],[Sueldo total]]/30</f>
        <v>1367.8409999999999</v>
      </c>
      <c r="T1730" s="1">
        <f>Sueldos[[#This Row],[Salario diario]]*20*Sueldos[[#This Row],[dias del año]]</f>
        <v>11317.47895890411</v>
      </c>
      <c r="U1730" s="1">
        <f>Sueldos[[#This Row],[3 meses de sueldo]]+Sueldos[[#This Row],[20 dias por año]]</f>
        <v>134423.16895890411</v>
      </c>
    </row>
    <row r="1731" spans="1:21" x14ac:dyDescent="0.3">
      <c r="A1731" t="s">
        <v>2338</v>
      </c>
      <c r="B1731" t="s">
        <v>926</v>
      </c>
      <c r="C1731" t="s">
        <v>253</v>
      </c>
      <c r="D1731" s="10">
        <v>42713</v>
      </c>
      <c r="E1731" t="s">
        <v>50</v>
      </c>
      <c r="F1731">
        <v>2</v>
      </c>
      <c r="G1731" s="1">
        <v>31743</v>
      </c>
      <c r="H1731" s="1">
        <v>2222.0100000000002</v>
      </c>
      <c r="I1731" s="1">
        <v>634.86</v>
      </c>
      <c r="J1731" s="1">
        <v>3174.3</v>
      </c>
      <c r="K1731" s="1">
        <v>7935.75</v>
      </c>
      <c r="L1731" s="1">
        <v>12697.2</v>
      </c>
      <c r="M1731" s="1">
        <f>SUM(Sueldos[[#This Row],[Salario Base]:[Bono General]])</f>
        <v>58407.12000000001</v>
      </c>
      <c r="N1731" s="1">
        <f>SUMPRODUCT(Sueldos[[#This Row],[Salario Base]:[Bono General]]*Porcentajes[])</f>
        <v>2396.5964999999997</v>
      </c>
      <c r="O1731" s="1">
        <f>Sueldos[[#This Row],[Aumento Mexicano]]*2</f>
        <v>4793.1929999999993</v>
      </c>
      <c r="P1731" s="1">
        <f>IF(Sueldos[[#This Row],[Calificación]]&gt;=4,Sueldos[[#This Row],[Aumento Mexicano]]*2,0)</f>
        <v>0</v>
      </c>
      <c r="Q1731" s="1">
        <f>Sueldos[[#This Row],[Sueldo total]]*3</f>
        <v>175221.36000000004</v>
      </c>
      <c r="R1731" s="9">
        <f>(43102-Sueldos[[#This Row],[Fecha de Contratación]])/365</f>
        <v>1.0657534246575342</v>
      </c>
      <c r="S1731" s="1">
        <f>Sueldos[[#This Row],[Sueldo total]]/30</f>
        <v>1946.9040000000002</v>
      </c>
      <c r="T1731" s="1">
        <f>Sueldos[[#This Row],[Salario diario]]*20*Sueldos[[#This Row],[dias del año]]</f>
        <v>41498.39210958904</v>
      </c>
      <c r="U1731" s="1">
        <f>Sueldos[[#This Row],[3 meses de sueldo]]+Sueldos[[#This Row],[20 dias por año]]</f>
        <v>216719.75210958908</v>
      </c>
    </row>
    <row r="1732" spans="1:21" x14ac:dyDescent="0.3">
      <c r="A1732" t="s">
        <v>2339</v>
      </c>
      <c r="B1732" t="s">
        <v>880</v>
      </c>
      <c r="C1732" t="s">
        <v>44</v>
      </c>
      <c r="D1732" s="10">
        <v>41047</v>
      </c>
      <c r="E1732" t="s">
        <v>50</v>
      </c>
      <c r="F1732">
        <v>1</v>
      </c>
      <c r="G1732" s="1">
        <v>23064</v>
      </c>
      <c r="H1732" s="1">
        <v>1845.1200000000001</v>
      </c>
      <c r="I1732" s="1">
        <v>1614.4800000000002</v>
      </c>
      <c r="J1732" s="1">
        <v>1383.84</v>
      </c>
      <c r="K1732" s="1">
        <v>6919.2</v>
      </c>
      <c r="L1732" s="1">
        <v>8072.4</v>
      </c>
      <c r="M1732" s="1">
        <f>SUM(Sueldos[[#This Row],[Salario Base]:[Bono General]])</f>
        <v>42899.040000000001</v>
      </c>
      <c r="N1732" s="1">
        <f>SUMPRODUCT(Sueldos[[#This Row],[Salario Base]:[Bono General]]*Porcentajes[])</f>
        <v>1709.0423999999998</v>
      </c>
      <c r="O1732" s="1">
        <f>Sueldos[[#This Row],[Aumento Mexicano]]*2</f>
        <v>3418.0847999999996</v>
      </c>
      <c r="P1732" s="1">
        <f>IF(Sueldos[[#This Row],[Calificación]]&gt;=4,Sueldos[[#This Row],[Aumento Mexicano]]*2,0)</f>
        <v>0</v>
      </c>
      <c r="Q1732" s="1">
        <f>Sueldos[[#This Row],[Sueldo total]]*3</f>
        <v>128697.12</v>
      </c>
      <c r="R1732" s="9">
        <f>(43102-Sueldos[[#This Row],[Fecha de Contratación]])/365</f>
        <v>5.6301369863013697</v>
      </c>
      <c r="S1732" s="1">
        <f>Sueldos[[#This Row],[Sueldo total]]/30</f>
        <v>1429.9680000000001</v>
      </c>
      <c r="T1732" s="1">
        <f>Sueldos[[#This Row],[Salario diario]]*20*Sueldos[[#This Row],[dias del año]]</f>
        <v>161018.31452054795</v>
      </c>
      <c r="U1732" s="1">
        <f>Sueldos[[#This Row],[3 meses de sueldo]]+Sueldos[[#This Row],[20 dias por año]]</f>
        <v>289715.43452054798</v>
      </c>
    </row>
    <row r="1733" spans="1:21" x14ac:dyDescent="0.3">
      <c r="A1733" t="s">
        <v>2340</v>
      </c>
      <c r="B1733" t="s">
        <v>883</v>
      </c>
      <c r="C1733" t="s">
        <v>330</v>
      </c>
      <c r="D1733" s="10">
        <v>41075</v>
      </c>
      <c r="E1733" t="s">
        <v>18</v>
      </c>
      <c r="F1733">
        <v>1</v>
      </c>
      <c r="G1733" s="1">
        <v>9264.75</v>
      </c>
      <c r="H1733" s="1">
        <v>833.82749999999999</v>
      </c>
      <c r="I1733" s="1">
        <v>277.9425</v>
      </c>
      <c r="J1733" s="1">
        <v>1019.1225000000001</v>
      </c>
      <c r="K1733" s="1">
        <v>2594.13</v>
      </c>
      <c r="L1733" s="1">
        <v>2594.13</v>
      </c>
      <c r="M1733" s="1">
        <f>SUM(Sueldos[[#This Row],[Salario Base]:[Bono General]])</f>
        <v>16583.9025</v>
      </c>
      <c r="N1733" s="1">
        <f>SUMPRODUCT(Sueldos[[#This Row],[Salario Base]:[Bono General]]*Porcentajes[])</f>
        <v>649.45897500000001</v>
      </c>
      <c r="O1733" s="1">
        <f>Sueldos[[#This Row],[Aumento Mexicano]]*2</f>
        <v>1298.91795</v>
      </c>
      <c r="P1733" s="1">
        <f>IF(Sueldos[[#This Row],[Calificación]]&gt;=4,Sueldos[[#This Row],[Aumento Mexicano]]*2,0)</f>
        <v>0</v>
      </c>
      <c r="Q1733" s="1">
        <f>Sueldos[[#This Row],[Sueldo total]]*3</f>
        <v>49751.707500000004</v>
      </c>
      <c r="R1733" s="9">
        <f>(43102-Sueldos[[#This Row],[Fecha de Contratación]])/365</f>
        <v>5.5534246575342463</v>
      </c>
      <c r="S1733" s="1">
        <f>Sueldos[[#This Row],[Sueldo total]]/30</f>
        <v>552.79674999999997</v>
      </c>
      <c r="T1733" s="1">
        <f>Sueldos[[#This Row],[Salario diario]]*20*Sueldos[[#This Row],[dias del año]]</f>
        <v>61398.302041095885</v>
      </c>
      <c r="U1733" s="1">
        <f>Sueldos[[#This Row],[3 meses de sueldo]]+Sueldos[[#This Row],[20 dias por año]]</f>
        <v>111150.00954109589</v>
      </c>
    </row>
    <row r="1734" spans="1:21" x14ac:dyDescent="0.3">
      <c r="A1734" t="s">
        <v>1528</v>
      </c>
      <c r="B1734" t="s">
        <v>880</v>
      </c>
      <c r="C1734" t="s">
        <v>135</v>
      </c>
      <c r="D1734" s="10">
        <v>41648</v>
      </c>
      <c r="E1734" t="s">
        <v>18</v>
      </c>
      <c r="F1734">
        <v>3</v>
      </c>
      <c r="G1734" s="1">
        <v>12292</v>
      </c>
      <c r="H1734" s="1">
        <v>860.44</v>
      </c>
      <c r="I1734" s="1">
        <v>1229.2</v>
      </c>
      <c r="J1734" s="1">
        <v>1352.1200000000001</v>
      </c>
      <c r="K1734" s="1">
        <v>3810.52</v>
      </c>
      <c r="L1734" s="1">
        <v>3687.6</v>
      </c>
      <c r="M1734" s="1">
        <f>SUM(Sueldos[[#This Row],[Salario Base]:[Bono General]])</f>
        <v>23231.88</v>
      </c>
      <c r="N1734" s="1">
        <f>SUMPRODUCT(Sueldos[[#This Row],[Salario Base]:[Bono General]]*Porcentajes[])</f>
        <v>909.60799999999995</v>
      </c>
      <c r="O1734" s="1">
        <f>Sueldos[[#This Row],[Aumento Mexicano]]*2</f>
        <v>1819.2159999999999</v>
      </c>
      <c r="P1734" s="1">
        <f>IF(Sueldos[[#This Row],[Calificación]]&gt;=4,Sueldos[[#This Row],[Aumento Mexicano]]*2,0)</f>
        <v>0</v>
      </c>
      <c r="Q1734" s="1">
        <f>Sueldos[[#This Row],[Sueldo total]]*3</f>
        <v>69695.64</v>
      </c>
      <c r="R1734" s="9">
        <f>(43102-Sueldos[[#This Row],[Fecha de Contratación]])/365</f>
        <v>3.9835616438356163</v>
      </c>
      <c r="S1734" s="1">
        <f>Sueldos[[#This Row],[Sueldo total]]/30</f>
        <v>774.39600000000007</v>
      </c>
      <c r="T1734" s="1">
        <f>Sueldos[[#This Row],[Salario diario]]*20*Sueldos[[#This Row],[dias del año]]</f>
        <v>61697.084054794526</v>
      </c>
      <c r="U1734" s="1">
        <f>Sueldos[[#This Row],[3 meses de sueldo]]+Sueldos[[#This Row],[20 dias por año]]</f>
        <v>131392.72405479453</v>
      </c>
    </row>
    <row r="1735" spans="1:21" x14ac:dyDescent="0.3">
      <c r="A1735" t="s">
        <v>2341</v>
      </c>
      <c r="B1735" t="s">
        <v>898</v>
      </c>
      <c r="C1735" t="s">
        <v>114</v>
      </c>
      <c r="D1735" s="10">
        <v>40575</v>
      </c>
      <c r="E1735" t="s">
        <v>27</v>
      </c>
      <c r="F1735">
        <v>2</v>
      </c>
      <c r="G1735" s="1">
        <v>15281.1</v>
      </c>
      <c r="H1735" s="1">
        <v>1375.299</v>
      </c>
      <c r="I1735" s="1">
        <v>1069.6770000000001</v>
      </c>
      <c r="J1735" s="1">
        <v>1528.1100000000001</v>
      </c>
      <c r="K1735" s="1">
        <v>4278.7080000000005</v>
      </c>
      <c r="L1735" s="1">
        <v>5348.3850000000002</v>
      </c>
      <c r="M1735" s="1">
        <f>SUM(Sueldos[[#This Row],[Salario Base]:[Bono General]])</f>
        <v>28881.279000000002</v>
      </c>
      <c r="N1735" s="1">
        <f>SUMPRODUCT(Sueldos[[#This Row],[Salario Base]:[Bono General]]*Porcentajes[])</f>
        <v>1162.8917100000001</v>
      </c>
      <c r="O1735" s="1">
        <f>Sueldos[[#This Row],[Aumento Mexicano]]*2</f>
        <v>2325.7834200000002</v>
      </c>
      <c r="P1735" s="1">
        <f>IF(Sueldos[[#This Row],[Calificación]]&gt;=4,Sueldos[[#This Row],[Aumento Mexicano]]*2,0)</f>
        <v>0</v>
      </c>
      <c r="Q1735" s="1">
        <f>Sueldos[[#This Row],[Sueldo total]]*3</f>
        <v>86643.837</v>
      </c>
      <c r="R1735" s="9">
        <f>(43102-Sueldos[[#This Row],[Fecha de Contratación]])/365</f>
        <v>6.9232876712328766</v>
      </c>
      <c r="S1735" s="1">
        <f>Sueldos[[#This Row],[Sueldo total]]/30</f>
        <v>962.7093000000001</v>
      </c>
      <c r="T1735" s="1">
        <f>Sueldos[[#This Row],[Salario diario]]*20*Sueldos[[#This Row],[dias del año]]</f>
        <v>133302.26855342466</v>
      </c>
      <c r="U1735" s="1">
        <f>Sueldos[[#This Row],[3 meses de sueldo]]+Sueldos[[#This Row],[20 dias por año]]</f>
        <v>219946.10555342466</v>
      </c>
    </row>
    <row r="1736" spans="1:21" x14ac:dyDescent="0.3">
      <c r="A1736" t="s">
        <v>2342</v>
      </c>
      <c r="B1736" t="s">
        <v>909</v>
      </c>
      <c r="C1736" t="s">
        <v>330</v>
      </c>
      <c r="D1736" s="10">
        <v>41560</v>
      </c>
      <c r="E1736" t="s">
        <v>18</v>
      </c>
      <c r="F1736">
        <v>4</v>
      </c>
      <c r="G1736" s="1">
        <v>12380.500000000002</v>
      </c>
      <c r="H1736" s="1">
        <v>1238.0500000000002</v>
      </c>
      <c r="I1736" s="1">
        <v>990.44000000000017</v>
      </c>
      <c r="J1736" s="1">
        <v>1238.0500000000002</v>
      </c>
      <c r="K1736" s="1">
        <v>4828.3950000000004</v>
      </c>
      <c r="L1736" s="1">
        <v>3837.9550000000004</v>
      </c>
      <c r="M1736" s="1">
        <f>SUM(Sueldos[[#This Row],[Salario Base]:[Bono General]])</f>
        <v>24513.390000000007</v>
      </c>
      <c r="N1736" s="1">
        <f>SUMPRODUCT(Sueldos[[#This Row],[Salario Base]:[Bono General]]*Porcentajes[])</f>
        <v>960.72680000000014</v>
      </c>
      <c r="O1736" s="1">
        <f>Sueldos[[#This Row],[Aumento Mexicano]]*2</f>
        <v>1921.4536000000003</v>
      </c>
      <c r="P1736" s="1">
        <f>IF(Sueldos[[#This Row],[Calificación]]&gt;=4,Sueldos[[#This Row],[Aumento Mexicano]]*2,0)</f>
        <v>1921.4536000000003</v>
      </c>
      <c r="Q1736" s="1">
        <f>Sueldos[[#This Row],[Sueldo total]]*3</f>
        <v>73540.170000000013</v>
      </c>
      <c r="R1736" s="9">
        <f>(43102-Sueldos[[#This Row],[Fecha de Contratación]])/365</f>
        <v>4.2246575342465755</v>
      </c>
      <c r="S1736" s="1">
        <f>Sueldos[[#This Row],[Sueldo total]]/30</f>
        <v>817.11300000000017</v>
      </c>
      <c r="T1736" s="1">
        <f>Sueldos[[#This Row],[Salario diario]]*20*Sueldos[[#This Row],[dias del año]]</f>
        <v>69040.451835616463</v>
      </c>
      <c r="U1736" s="1">
        <f>Sueldos[[#This Row],[3 meses de sueldo]]+Sueldos[[#This Row],[20 dias por año]]</f>
        <v>142580.62183561648</v>
      </c>
    </row>
    <row r="1737" spans="1:21" x14ac:dyDescent="0.3">
      <c r="A1737" t="s">
        <v>2343</v>
      </c>
      <c r="B1737" t="s">
        <v>898</v>
      </c>
      <c r="C1737" t="s">
        <v>71</v>
      </c>
      <c r="D1737" s="10">
        <v>42120</v>
      </c>
      <c r="E1737" t="s">
        <v>15</v>
      </c>
      <c r="F1737">
        <v>5</v>
      </c>
      <c r="G1737" s="1">
        <v>39525</v>
      </c>
      <c r="H1737" s="1">
        <v>3162</v>
      </c>
      <c r="I1737" s="1">
        <v>5138.25</v>
      </c>
      <c r="J1737" s="1">
        <v>1185.75</v>
      </c>
      <c r="K1737" s="1">
        <v>15810</v>
      </c>
      <c r="L1737" s="1">
        <v>13438.500000000002</v>
      </c>
      <c r="M1737" s="1">
        <f>SUM(Sueldos[[#This Row],[Salario Base]:[Bono General]])</f>
        <v>78259.5</v>
      </c>
      <c r="N1737" s="1">
        <f>SUMPRODUCT(Sueldos[[#This Row],[Salario Base]:[Bono General]]*Porcentajes[])</f>
        <v>3055.2824999999998</v>
      </c>
      <c r="O1737" s="1">
        <f>Sueldos[[#This Row],[Aumento Mexicano]]*2</f>
        <v>6110.5649999999996</v>
      </c>
      <c r="P1737" s="1">
        <f>IF(Sueldos[[#This Row],[Calificación]]&gt;=4,Sueldos[[#This Row],[Aumento Mexicano]]*2,0)</f>
        <v>6110.5649999999996</v>
      </c>
      <c r="Q1737" s="1">
        <f>Sueldos[[#This Row],[Sueldo total]]*3</f>
        <v>234778.5</v>
      </c>
      <c r="R1737" s="9">
        <f>(43102-Sueldos[[#This Row],[Fecha de Contratación]])/365</f>
        <v>2.6904109589041094</v>
      </c>
      <c r="S1737" s="1">
        <f>Sueldos[[#This Row],[Sueldo total]]/30</f>
        <v>2608.65</v>
      </c>
      <c r="T1737" s="1">
        <f>Sueldos[[#This Row],[Salario diario]]*20*Sueldos[[#This Row],[dias del año]]</f>
        <v>140366.8109589041</v>
      </c>
      <c r="U1737" s="1">
        <f>Sueldos[[#This Row],[3 meses de sueldo]]+Sueldos[[#This Row],[20 dias por año]]</f>
        <v>375145.3109589041</v>
      </c>
    </row>
    <row r="1738" spans="1:21" x14ac:dyDescent="0.3">
      <c r="A1738" t="s">
        <v>2339</v>
      </c>
      <c r="B1738" t="s">
        <v>880</v>
      </c>
      <c r="C1738" t="s">
        <v>110</v>
      </c>
      <c r="D1738" s="10">
        <v>40812</v>
      </c>
      <c r="E1738" t="s">
        <v>18</v>
      </c>
      <c r="F1738">
        <v>2</v>
      </c>
      <c r="G1738" s="1">
        <v>9058.5</v>
      </c>
      <c r="H1738" s="1">
        <v>905.85</v>
      </c>
      <c r="I1738" s="1">
        <v>1268.19</v>
      </c>
      <c r="J1738" s="1">
        <v>905.85</v>
      </c>
      <c r="K1738" s="1">
        <v>3623.4</v>
      </c>
      <c r="L1738" s="1">
        <v>2626.9649999999997</v>
      </c>
      <c r="M1738" s="1">
        <f>SUM(Sueldos[[#This Row],[Salario Base]:[Bono General]])</f>
        <v>18388.755000000001</v>
      </c>
      <c r="N1738" s="1">
        <f>SUMPRODUCT(Sueldos[[#This Row],[Salario Base]:[Bono General]]*Porcentajes[])</f>
        <v>714.71564999999998</v>
      </c>
      <c r="O1738" s="1">
        <f>Sueldos[[#This Row],[Aumento Mexicano]]*2</f>
        <v>1429.4313</v>
      </c>
      <c r="P1738" s="1">
        <f>IF(Sueldos[[#This Row],[Calificación]]&gt;=4,Sueldos[[#This Row],[Aumento Mexicano]]*2,0)</f>
        <v>0</v>
      </c>
      <c r="Q1738" s="1">
        <f>Sueldos[[#This Row],[Sueldo total]]*3</f>
        <v>55166.264999999999</v>
      </c>
      <c r="R1738" s="9">
        <f>(43102-Sueldos[[#This Row],[Fecha de Contratación]])/365</f>
        <v>6.2739726027397262</v>
      </c>
      <c r="S1738" s="1">
        <f>Sueldos[[#This Row],[Sueldo total]]/30</f>
        <v>612.95850000000007</v>
      </c>
      <c r="T1738" s="1">
        <f>Sueldos[[#This Row],[Salario diario]]*20*Sueldos[[#This Row],[dias del año]]</f>
        <v>76913.696712328776</v>
      </c>
      <c r="U1738" s="1">
        <f>Sueldos[[#This Row],[3 meses de sueldo]]+Sueldos[[#This Row],[20 dias por año]]</f>
        <v>132079.96171232878</v>
      </c>
    </row>
    <row r="1739" spans="1:21" x14ac:dyDescent="0.3">
      <c r="A1739" t="s">
        <v>2344</v>
      </c>
      <c r="B1739" t="s">
        <v>898</v>
      </c>
      <c r="C1739" t="s">
        <v>46</v>
      </c>
      <c r="D1739" s="10">
        <v>41691</v>
      </c>
      <c r="E1739" t="s">
        <v>27</v>
      </c>
      <c r="F1739">
        <v>4</v>
      </c>
      <c r="G1739" s="1">
        <v>18617.5</v>
      </c>
      <c r="H1739" s="1">
        <v>930.875</v>
      </c>
      <c r="I1739" s="1">
        <v>744.7</v>
      </c>
      <c r="J1739" s="1">
        <v>1675.575</v>
      </c>
      <c r="K1739" s="1">
        <v>5957.6</v>
      </c>
      <c r="L1739" s="1">
        <v>6702.3</v>
      </c>
      <c r="M1739" s="1">
        <f>SUM(Sueldos[[#This Row],[Salario Base]:[Bono General]])</f>
        <v>34628.550000000003</v>
      </c>
      <c r="N1739" s="1">
        <f>SUMPRODUCT(Sueldos[[#This Row],[Salario Base]:[Bono General]]*Porcentajes[])</f>
        <v>1375.8332500000001</v>
      </c>
      <c r="O1739" s="1">
        <f>Sueldos[[#This Row],[Aumento Mexicano]]*2</f>
        <v>2751.6665000000003</v>
      </c>
      <c r="P1739" s="1">
        <f>IF(Sueldos[[#This Row],[Calificación]]&gt;=4,Sueldos[[#This Row],[Aumento Mexicano]]*2,0)</f>
        <v>2751.6665000000003</v>
      </c>
      <c r="Q1739" s="1">
        <f>Sueldos[[#This Row],[Sueldo total]]*3</f>
        <v>103885.65000000001</v>
      </c>
      <c r="R1739" s="9">
        <f>(43102-Sueldos[[#This Row],[Fecha de Contratación]])/365</f>
        <v>3.8657534246575342</v>
      </c>
      <c r="S1739" s="1">
        <f>Sueldos[[#This Row],[Sueldo total]]/30</f>
        <v>1154.2850000000001</v>
      </c>
      <c r="T1739" s="1">
        <f>Sueldos[[#This Row],[Salario diario]]*20*Sueldos[[#This Row],[dias del año]]</f>
        <v>89243.623835616439</v>
      </c>
      <c r="U1739" s="1">
        <f>Sueldos[[#This Row],[3 meses de sueldo]]+Sueldos[[#This Row],[20 dias por año]]</f>
        <v>193129.27383561645</v>
      </c>
    </row>
    <row r="1740" spans="1:21" x14ac:dyDescent="0.3">
      <c r="A1740" t="s">
        <v>1728</v>
      </c>
      <c r="B1740" t="s">
        <v>883</v>
      </c>
      <c r="C1740" t="s">
        <v>57</v>
      </c>
      <c r="D1740" s="10">
        <v>42895</v>
      </c>
      <c r="E1740" t="s">
        <v>18</v>
      </c>
      <c r="F1740">
        <v>3</v>
      </c>
      <c r="G1740" s="1">
        <v>10452</v>
      </c>
      <c r="H1740" s="1">
        <v>731.6400000000001</v>
      </c>
      <c r="I1740" s="1">
        <v>627.12</v>
      </c>
      <c r="J1740" s="1">
        <v>418.08</v>
      </c>
      <c r="K1740" s="1">
        <v>4180.8</v>
      </c>
      <c r="L1740" s="1">
        <v>3240.12</v>
      </c>
      <c r="M1740" s="1">
        <f>SUM(Sueldos[[#This Row],[Salario Base]:[Bono General]])</f>
        <v>19649.759999999998</v>
      </c>
      <c r="N1740" s="1">
        <f>SUMPRODUCT(Sueldos[[#This Row],[Salario Base]:[Bono General]]*Porcentajes[])</f>
        <v>755.67959999999994</v>
      </c>
      <c r="O1740" s="1">
        <f>Sueldos[[#This Row],[Aumento Mexicano]]*2</f>
        <v>1511.3591999999999</v>
      </c>
      <c r="P1740" s="1">
        <f>IF(Sueldos[[#This Row],[Calificación]]&gt;=4,Sueldos[[#This Row],[Aumento Mexicano]]*2,0)</f>
        <v>0</v>
      </c>
      <c r="Q1740" s="1">
        <f>Sueldos[[#This Row],[Sueldo total]]*3</f>
        <v>58949.279999999999</v>
      </c>
      <c r="R1740" s="9">
        <f>(43102-Sueldos[[#This Row],[Fecha de Contratación]])/365</f>
        <v>0.56712328767123288</v>
      </c>
      <c r="S1740" s="1">
        <f>Sueldos[[#This Row],[Sueldo total]]/30</f>
        <v>654.99199999999996</v>
      </c>
      <c r="T1740" s="1">
        <f>Sueldos[[#This Row],[Salario diario]]*20*Sueldos[[#This Row],[dias del año]]</f>
        <v>7429.2243287671236</v>
      </c>
      <c r="U1740" s="1">
        <f>Sueldos[[#This Row],[3 meses de sueldo]]+Sueldos[[#This Row],[20 dias por año]]</f>
        <v>66378.504328767129</v>
      </c>
    </row>
    <row r="1741" spans="1:21" x14ac:dyDescent="0.3">
      <c r="A1741" t="s">
        <v>409</v>
      </c>
      <c r="B1741" t="s">
        <v>1087</v>
      </c>
      <c r="C1741" t="s">
        <v>411</v>
      </c>
      <c r="D1741" s="10">
        <v>41901</v>
      </c>
      <c r="E1741" t="s">
        <v>15</v>
      </c>
      <c r="F1741">
        <v>1</v>
      </c>
      <c r="G1741" s="1">
        <v>15875.25</v>
      </c>
      <c r="H1741" s="1">
        <v>793.76250000000005</v>
      </c>
      <c r="I1741" s="1">
        <v>2063.7825000000003</v>
      </c>
      <c r="J1741" s="1">
        <v>635.01</v>
      </c>
      <c r="K1741" s="1">
        <v>5715.09</v>
      </c>
      <c r="L1741" s="1">
        <v>5715.09</v>
      </c>
      <c r="M1741" s="1">
        <f>SUM(Sueldos[[#This Row],[Salario Base]:[Bono General]])</f>
        <v>30797.985000000001</v>
      </c>
      <c r="N1741" s="1">
        <f>SUMPRODUCT(Sueldos[[#This Row],[Salario Base]:[Bono General]]*Porcentajes[])</f>
        <v>1209.6940499999998</v>
      </c>
      <c r="O1741" s="1">
        <f>Sueldos[[#This Row],[Aumento Mexicano]]*2</f>
        <v>2419.3880999999997</v>
      </c>
      <c r="P1741" s="1">
        <f>IF(Sueldos[[#This Row],[Calificación]]&gt;=4,Sueldos[[#This Row],[Aumento Mexicano]]*2,0)</f>
        <v>0</v>
      </c>
      <c r="Q1741" s="1">
        <f>Sueldos[[#This Row],[Sueldo total]]*3</f>
        <v>92393.955000000002</v>
      </c>
      <c r="R1741" s="9">
        <f>(43102-Sueldos[[#This Row],[Fecha de Contratación]])/365</f>
        <v>3.2904109589041095</v>
      </c>
      <c r="S1741" s="1">
        <f>Sueldos[[#This Row],[Sueldo total]]/30</f>
        <v>1026.5995</v>
      </c>
      <c r="T1741" s="1">
        <f>Sueldos[[#This Row],[Salario diario]]*20*Sueldos[[#This Row],[dias del año]]</f>
        <v>67558.684904109599</v>
      </c>
      <c r="U1741" s="1">
        <f>Sueldos[[#This Row],[3 meses de sueldo]]+Sueldos[[#This Row],[20 dias por año]]</f>
        <v>159952.63990410959</v>
      </c>
    </row>
    <row r="1742" spans="1:21" x14ac:dyDescent="0.3">
      <c r="A1742" t="s">
        <v>2345</v>
      </c>
      <c r="B1742" t="s">
        <v>883</v>
      </c>
      <c r="C1742" t="s">
        <v>73</v>
      </c>
      <c r="D1742" s="10">
        <v>42067</v>
      </c>
      <c r="E1742" t="s">
        <v>18</v>
      </c>
      <c r="F1742">
        <v>2</v>
      </c>
      <c r="G1742" s="1">
        <v>12080.7</v>
      </c>
      <c r="H1742" s="1">
        <v>1087.2629999999999</v>
      </c>
      <c r="I1742" s="1">
        <v>1449.684</v>
      </c>
      <c r="J1742" s="1">
        <v>1208.0700000000002</v>
      </c>
      <c r="K1742" s="1">
        <v>4469.8590000000004</v>
      </c>
      <c r="L1742" s="1">
        <v>3382.5960000000005</v>
      </c>
      <c r="M1742" s="1">
        <f>SUM(Sueldos[[#This Row],[Salario Base]:[Bono General]])</f>
        <v>23678.172000000002</v>
      </c>
      <c r="N1742" s="1">
        <f>SUMPRODUCT(Sueldos[[#This Row],[Salario Base]:[Bono General]]*Porcentajes[])</f>
        <v>916.92513000000008</v>
      </c>
      <c r="O1742" s="1">
        <f>Sueldos[[#This Row],[Aumento Mexicano]]*2</f>
        <v>1833.8502600000002</v>
      </c>
      <c r="P1742" s="1">
        <f>IF(Sueldos[[#This Row],[Calificación]]&gt;=4,Sueldos[[#This Row],[Aumento Mexicano]]*2,0)</f>
        <v>0</v>
      </c>
      <c r="Q1742" s="1">
        <f>Sueldos[[#This Row],[Sueldo total]]*3</f>
        <v>71034.516000000003</v>
      </c>
      <c r="R1742" s="9">
        <f>(43102-Sueldos[[#This Row],[Fecha de Contratación]])/365</f>
        <v>2.8356164383561642</v>
      </c>
      <c r="S1742" s="1">
        <f>Sueldos[[#This Row],[Sueldo total]]/30</f>
        <v>789.27240000000006</v>
      </c>
      <c r="T1742" s="1">
        <f>Sueldos[[#This Row],[Salario diario]]*20*Sueldos[[#This Row],[dias del año]]</f>
        <v>44761.475835616438</v>
      </c>
      <c r="U1742" s="1">
        <f>Sueldos[[#This Row],[3 meses de sueldo]]+Sueldos[[#This Row],[20 dias por año]]</f>
        <v>115795.99183561644</v>
      </c>
    </row>
    <row r="1743" spans="1:21" x14ac:dyDescent="0.3">
      <c r="A1743" t="s">
        <v>1294</v>
      </c>
      <c r="B1743" t="s">
        <v>883</v>
      </c>
      <c r="C1743" t="s">
        <v>59</v>
      </c>
      <c r="D1743" s="10">
        <v>40888</v>
      </c>
      <c r="E1743" t="s">
        <v>15</v>
      </c>
      <c r="F1743">
        <v>2</v>
      </c>
      <c r="G1743" s="1">
        <v>20911.5</v>
      </c>
      <c r="H1743" s="1">
        <v>1254.69</v>
      </c>
      <c r="I1743" s="1">
        <v>2091.15</v>
      </c>
      <c r="J1743" s="1">
        <v>627.34500000000003</v>
      </c>
      <c r="K1743" s="1">
        <v>6482.5649999999996</v>
      </c>
      <c r="L1743" s="1">
        <v>6691.68</v>
      </c>
      <c r="M1743" s="1">
        <f>SUM(Sueldos[[#This Row],[Salario Base]:[Bono General]])</f>
        <v>38058.93</v>
      </c>
      <c r="N1743" s="1">
        <f>SUMPRODUCT(Sueldos[[#This Row],[Salario Base]:[Bono General]]*Porcentajes[])</f>
        <v>1480.5342000000001</v>
      </c>
      <c r="O1743" s="1">
        <f>Sueldos[[#This Row],[Aumento Mexicano]]*2</f>
        <v>2961.0684000000001</v>
      </c>
      <c r="P1743" s="1">
        <f>IF(Sueldos[[#This Row],[Calificación]]&gt;=4,Sueldos[[#This Row],[Aumento Mexicano]]*2,0)</f>
        <v>0</v>
      </c>
      <c r="Q1743" s="1">
        <f>Sueldos[[#This Row],[Sueldo total]]*3</f>
        <v>114176.79000000001</v>
      </c>
      <c r="R1743" s="9">
        <f>(43102-Sueldos[[#This Row],[Fecha de Contratación]])/365</f>
        <v>6.065753424657534</v>
      </c>
      <c r="S1743" s="1">
        <f>Sueldos[[#This Row],[Sueldo total]]/30</f>
        <v>1268.6310000000001</v>
      </c>
      <c r="T1743" s="1">
        <f>Sueldos[[#This Row],[Salario diario]]*20*Sueldos[[#This Row],[dias del año]]</f>
        <v>153904.05665753427</v>
      </c>
      <c r="U1743" s="1">
        <f>Sueldos[[#This Row],[3 meses de sueldo]]+Sueldos[[#This Row],[20 dias por año]]</f>
        <v>268080.84665753425</v>
      </c>
    </row>
    <row r="1744" spans="1:21" x14ac:dyDescent="0.3">
      <c r="A1744" t="s">
        <v>2346</v>
      </c>
      <c r="B1744" t="s">
        <v>880</v>
      </c>
      <c r="C1744" t="s">
        <v>2</v>
      </c>
      <c r="D1744" s="10">
        <v>40645</v>
      </c>
      <c r="E1744" t="s">
        <v>18</v>
      </c>
      <c r="F1744">
        <v>3</v>
      </c>
      <c r="G1744" s="1">
        <v>9152</v>
      </c>
      <c r="H1744" s="1">
        <v>823.68</v>
      </c>
      <c r="I1744" s="1">
        <v>1189.76</v>
      </c>
      <c r="J1744" s="1">
        <v>823.68</v>
      </c>
      <c r="K1744" s="1">
        <v>2379.52</v>
      </c>
      <c r="L1744" s="1">
        <v>3203.2</v>
      </c>
      <c r="M1744" s="1">
        <f>SUM(Sueldos[[#This Row],[Salario Base]:[Bono General]])</f>
        <v>17571.84</v>
      </c>
      <c r="N1744" s="1">
        <f>SUMPRODUCT(Sueldos[[#This Row],[Salario Base]:[Bono General]]*Porcentajes[])</f>
        <v>708.36479999999995</v>
      </c>
      <c r="O1744" s="1">
        <f>Sueldos[[#This Row],[Aumento Mexicano]]*2</f>
        <v>1416.7295999999999</v>
      </c>
      <c r="P1744" s="1">
        <f>IF(Sueldos[[#This Row],[Calificación]]&gt;=4,Sueldos[[#This Row],[Aumento Mexicano]]*2,0)</f>
        <v>0</v>
      </c>
      <c r="Q1744" s="1">
        <f>Sueldos[[#This Row],[Sueldo total]]*3</f>
        <v>52715.520000000004</v>
      </c>
      <c r="R1744" s="9">
        <f>(43102-Sueldos[[#This Row],[Fecha de Contratación]])/365</f>
        <v>6.7315068493150685</v>
      </c>
      <c r="S1744" s="1">
        <f>Sueldos[[#This Row],[Sueldo total]]/30</f>
        <v>585.72799999999995</v>
      </c>
      <c r="T1744" s="1">
        <f>Sueldos[[#This Row],[Salario diario]]*20*Sueldos[[#This Row],[dias del año]]</f>
        <v>78856.640876712321</v>
      </c>
      <c r="U1744" s="1">
        <f>Sueldos[[#This Row],[3 meses de sueldo]]+Sueldos[[#This Row],[20 dias por año]]</f>
        <v>131572.16087671233</v>
      </c>
    </row>
    <row r="1745" spans="1:21" x14ac:dyDescent="0.3">
      <c r="A1745" t="s">
        <v>2347</v>
      </c>
      <c r="B1745" t="s">
        <v>940</v>
      </c>
      <c r="C1745" t="s">
        <v>160</v>
      </c>
      <c r="D1745" s="10">
        <v>42663</v>
      </c>
      <c r="E1745" t="s">
        <v>27</v>
      </c>
      <c r="F1745">
        <v>4</v>
      </c>
      <c r="G1745" s="1">
        <v>17675.900000000001</v>
      </c>
      <c r="H1745" s="1">
        <v>1060.5540000000001</v>
      </c>
      <c r="I1745" s="1">
        <v>176.75900000000001</v>
      </c>
      <c r="J1745" s="1">
        <v>2297.8670000000002</v>
      </c>
      <c r="K1745" s="1">
        <v>6540.0830000000005</v>
      </c>
      <c r="L1745" s="1">
        <v>4595.7340000000004</v>
      </c>
      <c r="M1745" s="1">
        <f>SUM(Sueldos[[#This Row],[Salario Base]:[Bono General]])</f>
        <v>32346.897000000001</v>
      </c>
      <c r="N1745" s="1">
        <f>SUMPRODUCT(Sueldos[[#This Row],[Salario Base]:[Bono General]]*Porcentajes[])</f>
        <v>1233.7778200000002</v>
      </c>
      <c r="O1745" s="1">
        <f>Sueldos[[#This Row],[Aumento Mexicano]]*2</f>
        <v>2467.5556400000005</v>
      </c>
      <c r="P1745" s="1">
        <f>IF(Sueldos[[#This Row],[Calificación]]&gt;=4,Sueldos[[#This Row],[Aumento Mexicano]]*2,0)</f>
        <v>2467.5556400000005</v>
      </c>
      <c r="Q1745" s="1">
        <f>Sueldos[[#This Row],[Sueldo total]]*3</f>
        <v>97040.691000000006</v>
      </c>
      <c r="R1745" s="9">
        <f>(43102-Sueldos[[#This Row],[Fecha de Contratación]])/365</f>
        <v>1.2027397260273973</v>
      </c>
      <c r="S1745" s="1">
        <f>Sueldos[[#This Row],[Sueldo total]]/30</f>
        <v>1078.2299</v>
      </c>
      <c r="T1745" s="1">
        <f>Sueldos[[#This Row],[Salario diario]]*20*Sueldos[[#This Row],[dias del año]]</f>
        <v>25936.598690410963</v>
      </c>
      <c r="U1745" s="1">
        <f>Sueldos[[#This Row],[3 meses de sueldo]]+Sueldos[[#This Row],[20 dias por año]]</f>
        <v>122977.28969041097</v>
      </c>
    </row>
    <row r="1746" spans="1:21" x14ac:dyDescent="0.3">
      <c r="A1746" t="s">
        <v>25</v>
      </c>
      <c r="B1746" t="s">
        <v>909</v>
      </c>
      <c r="C1746" t="s">
        <v>166</v>
      </c>
      <c r="D1746" s="10">
        <v>42445</v>
      </c>
      <c r="E1746" t="s">
        <v>27</v>
      </c>
      <c r="F1746">
        <v>2</v>
      </c>
      <c r="G1746" s="1">
        <v>18075.600000000002</v>
      </c>
      <c r="H1746" s="1">
        <v>1084.5360000000001</v>
      </c>
      <c r="I1746" s="1">
        <v>1988.3160000000003</v>
      </c>
      <c r="J1746" s="1">
        <v>1265.2920000000004</v>
      </c>
      <c r="K1746" s="1">
        <v>6145.7040000000015</v>
      </c>
      <c r="L1746" s="1">
        <v>6507.2160000000003</v>
      </c>
      <c r="M1746" s="1">
        <f>SUM(Sueldos[[#This Row],[Salario Base]:[Bono General]])</f>
        <v>35066.664000000004</v>
      </c>
      <c r="N1746" s="1">
        <f>SUMPRODUCT(Sueldos[[#This Row],[Salario Base]:[Bono General]]*Porcentajes[])</f>
        <v>1390.0136400000001</v>
      </c>
      <c r="O1746" s="1">
        <f>Sueldos[[#This Row],[Aumento Mexicano]]*2</f>
        <v>2780.0272800000002</v>
      </c>
      <c r="P1746" s="1">
        <f>IF(Sueldos[[#This Row],[Calificación]]&gt;=4,Sueldos[[#This Row],[Aumento Mexicano]]*2,0)</f>
        <v>0</v>
      </c>
      <c r="Q1746" s="1">
        <f>Sueldos[[#This Row],[Sueldo total]]*3</f>
        <v>105199.99200000001</v>
      </c>
      <c r="R1746" s="9">
        <f>(43102-Sueldos[[#This Row],[Fecha de Contratación]])/365</f>
        <v>1.8</v>
      </c>
      <c r="S1746" s="1">
        <f>Sueldos[[#This Row],[Sueldo total]]/30</f>
        <v>1168.8888000000002</v>
      </c>
      <c r="T1746" s="1">
        <f>Sueldos[[#This Row],[Salario diario]]*20*Sueldos[[#This Row],[dias del año]]</f>
        <v>42079.996800000008</v>
      </c>
      <c r="U1746" s="1">
        <f>Sueldos[[#This Row],[3 meses de sueldo]]+Sueldos[[#This Row],[20 dias por año]]</f>
        <v>147279.98880000002</v>
      </c>
    </row>
    <row r="1747" spans="1:21" x14ac:dyDescent="0.3">
      <c r="A1747" t="s">
        <v>2348</v>
      </c>
      <c r="B1747" t="s">
        <v>880</v>
      </c>
      <c r="C1747" t="s">
        <v>317</v>
      </c>
      <c r="D1747" s="10">
        <v>42315</v>
      </c>
      <c r="E1747" t="s">
        <v>18</v>
      </c>
      <c r="F1747">
        <v>4</v>
      </c>
      <c r="G1747" s="1">
        <v>11317.900000000001</v>
      </c>
      <c r="H1747" s="1">
        <v>1131.7900000000002</v>
      </c>
      <c r="I1747" s="1">
        <v>905.43200000000013</v>
      </c>
      <c r="J1747" s="1">
        <v>1358.1480000000001</v>
      </c>
      <c r="K1747" s="1">
        <v>3282.1910000000003</v>
      </c>
      <c r="L1747" s="1">
        <v>3169.0120000000006</v>
      </c>
      <c r="M1747" s="1">
        <f>SUM(Sueldos[[#This Row],[Salario Base]:[Bono General]])</f>
        <v>21164.473000000005</v>
      </c>
      <c r="N1747" s="1">
        <f>SUMPRODUCT(Sueldos[[#This Row],[Salario Base]:[Bono General]]*Porcentajes[])</f>
        <v>831.86565000000019</v>
      </c>
      <c r="O1747" s="1">
        <f>Sueldos[[#This Row],[Aumento Mexicano]]*2</f>
        <v>1663.7313000000004</v>
      </c>
      <c r="P1747" s="1">
        <f>IF(Sueldos[[#This Row],[Calificación]]&gt;=4,Sueldos[[#This Row],[Aumento Mexicano]]*2,0)</f>
        <v>1663.7313000000004</v>
      </c>
      <c r="Q1747" s="1">
        <f>Sueldos[[#This Row],[Sueldo total]]*3</f>
        <v>63493.419000000016</v>
      </c>
      <c r="R1747" s="9">
        <f>(43102-Sueldos[[#This Row],[Fecha de Contratación]])/365</f>
        <v>2.1561643835616437</v>
      </c>
      <c r="S1747" s="1">
        <f>Sueldos[[#This Row],[Sueldo total]]/30</f>
        <v>705.48243333333346</v>
      </c>
      <c r="T1747" s="1">
        <f>Sueldos[[#This Row],[Salario diario]]*20*Sueldos[[#This Row],[dias del año]]</f>
        <v>30422.721919634707</v>
      </c>
      <c r="U1747" s="1">
        <f>Sueldos[[#This Row],[3 meses de sueldo]]+Sueldos[[#This Row],[20 dias por año]]</f>
        <v>93916.140919634723</v>
      </c>
    </row>
    <row r="1748" spans="1:21" x14ac:dyDescent="0.3">
      <c r="A1748" t="s">
        <v>235</v>
      </c>
      <c r="B1748" t="s">
        <v>898</v>
      </c>
      <c r="C1748" t="s">
        <v>157</v>
      </c>
      <c r="D1748" s="10">
        <v>41010</v>
      </c>
      <c r="E1748" t="s">
        <v>15</v>
      </c>
      <c r="F1748">
        <v>3</v>
      </c>
      <c r="G1748" s="1">
        <v>23677</v>
      </c>
      <c r="H1748" s="1">
        <v>2367.7000000000003</v>
      </c>
      <c r="I1748" s="1">
        <v>1183.8500000000001</v>
      </c>
      <c r="J1748" s="1">
        <v>2130.9299999999998</v>
      </c>
      <c r="K1748" s="1">
        <v>8997.26</v>
      </c>
      <c r="L1748" s="1">
        <v>7813.4100000000008</v>
      </c>
      <c r="M1748" s="1">
        <f>SUM(Sueldos[[#This Row],[Salario Base]:[Bono General]])</f>
        <v>46170.15</v>
      </c>
      <c r="N1748" s="1">
        <f>SUMPRODUCT(Sueldos[[#This Row],[Salario Base]:[Bono General]]*Porcentajes[])</f>
        <v>1823.1290000000001</v>
      </c>
      <c r="O1748" s="1">
        <f>Sueldos[[#This Row],[Aumento Mexicano]]*2</f>
        <v>3646.2580000000003</v>
      </c>
      <c r="P1748" s="1">
        <f>IF(Sueldos[[#This Row],[Calificación]]&gt;=4,Sueldos[[#This Row],[Aumento Mexicano]]*2,0)</f>
        <v>0</v>
      </c>
      <c r="Q1748" s="1">
        <f>Sueldos[[#This Row],[Sueldo total]]*3</f>
        <v>138510.45000000001</v>
      </c>
      <c r="R1748" s="9">
        <f>(43102-Sueldos[[#This Row],[Fecha de Contratación]])/365</f>
        <v>5.7315068493150685</v>
      </c>
      <c r="S1748" s="1">
        <f>Sueldos[[#This Row],[Sueldo total]]/30</f>
        <v>1539.0050000000001</v>
      </c>
      <c r="T1748" s="1">
        <f>Sueldos[[#This Row],[Salario diario]]*20*Sueldos[[#This Row],[dias del año]]</f>
        <v>176416.35397260275</v>
      </c>
      <c r="U1748" s="1">
        <f>Sueldos[[#This Row],[3 meses de sueldo]]+Sueldos[[#This Row],[20 dias por año]]</f>
        <v>314926.80397260276</v>
      </c>
    </row>
    <row r="1749" spans="1:21" x14ac:dyDescent="0.3">
      <c r="A1749" t="s">
        <v>2349</v>
      </c>
      <c r="B1749" t="s">
        <v>898</v>
      </c>
      <c r="C1749" t="s">
        <v>42</v>
      </c>
      <c r="D1749" s="10">
        <v>41929</v>
      </c>
      <c r="E1749" t="s">
        <v>18</v>
      </c>
      <c r="F1749">
        <v>2</v>
      </c>
      <c r="G1749" s="1">
        <v>11899.800000000001</v>
      </c>
      <c r="H1749" s="1">
        <v>713.98800000000006</v>
      </c>
      <c r="I1749" s="1">
        <v>118.99800000000002</v>
      </c>
      <c r="J1749" s="1">
        <v>1070.982</v>
      </c>
      <c r="K1749" s="1">
        <v>3093.9480000000003</v>
      </c>
      <c r="L1749" s="1">
        <v>4402.9260000000004</v>
      </c>
      <c r="M1749" s="1">
        <f>SUM(Sueldos[[#This Row],[Salario Base]:[Bono General]])</f>
        <v>21300.642</v>
      </c>
      <c r="N1749" s="1">
        <f>SUMPRODUCT(Sueldos[[#This Row],[Salario Base]:[Bono General]]*Porcentajes[])</f>
        <v>859.16556000000014</v>
      </c>
      <c r="O1749" s="1">
        <f>Sueldos[[#This Row],[Aumento Mexicano]]*2</f>
        <v>1718.3311200000003</v>
      </c>
      <c r="P1749" s="1">
        <f>IF(Sueldos[[#This Row],[Calificación]]&gt;=4,Sueldos[[#This Row],[Aumento Mexicano]]*2,0)</f>
        <v>0</v>
      </c>
      <c r="Q1749" s="1">
        <f>Sueldos[[#This Row],[Sueldo total]]*3</f>
        <v>63901.925999999999</v>
      </c>
      <c r="R1749" s="9">
        <f>(43102-Sueldos[[#This Row],[Fecha de Contratación]])/365</f>
        <v>3.2136986301369861</v>
      </c>
      <c r="S1749" s="1">
        <f>Sueldos[[#This Row],[Sueldo total]]/30</f>
        <v>710.02139999999997</v>
      </c>
      <c r="T1749" s="1">
        <f>Sueldos[[#This Row],[Salario diario]]*20*Sueldos[[#This Row],[dias del año]]</f>
        <v>45635.896010958902</v>
      </c>
      <c r="U1749" s="1">
        <f>Sueldos[[#This Row],[3 meses de sueldo]]+Sueldos[[#This Row],[20 dias por año]]</f>
        <v>109537.8220109589</v>
      </c>
    </row>
    <row r="1750" spans="1:21" x14ac:dyDescent="0.3">
      <c r="A1750" t="s">
        <v>2350</v>
      </c>
      <c r="B1750" t="s">
        <v>883</v>
      </c>
      <c r="C1750" t="s">
        <v>77</v>
      </c>
      <c r="D1750" s="10">
        <v>41415</v>
      </c>
      <c r="E1750" t="s">
        <v>15</v>
      </c>
      <c r="F1750">
        <v>2</v>
      </c>
      <c r="G1750" s="1">
        <v>29052</v>
      </c>
      <c r="H1750" s="1">
        <v>2614.6799999999998</v>
      </c>
      <c r="I1750" s="1">
        <v>1162.08</v>
      </c>
      <c r="J1750" s="1">
        <v>871.56</v>
      </c>
      <c r="K1750" s="1">
        <v>7844.0400000000009</v>
      </c>
      <c r="L1750" s="1">
        <v>11330.28</v>
      </c>
      <c r="M1750" s="1">
        <f>SUM(Sueldos[[#This Row],[Salario Base]:[Bono General]])</f>
        <v>52874.64</v>
      </c>
      <c r="N1750" s="1">
        <f>SUMPRODUCT(Sueldos[[#This Row],[Salario Base]:[Bono General]]*Porcentajes[])</f>
        <v>2146.9427999999998</v>
      </c>
      <c r="O1750" s="1">
        <f>Sueldos[[#This Row],[Aumento Mexicano]]*2</f>
        <v>4293.8855999999996</v>
      </c>
      <c r="P1750" s="1">
        <f>IF(Sueldos[[#This Row],[Calificación]]&gt;=4,Sueldos[[#This Row],[Aumento Mexicano]]*2,0)</f>
        <v>0</v>
      </c>
      <c r="Q1750" s="1">
        <f>Sueldos[[#This Row],[Sueldo total]]*3</f>
        <v>158623.91999999998</v>
      </c>
      <c r="R1750" s="9">
        <f>(43102-Sueldos[[#This Row],[Fecha de Contratación]])/365</f>
        <v>4.6219178082191785</v>
      </c>
      <c r="S1750" s="1">
        <f>Sueldos[[#This Row],[Sueldo total]]/30</f>
        <v>1762.4880000000001</v>
      </c>
      <c r="T1750" s="1">
        <f>Sueldos[[#This Row],[Salario diario]]*20*Sueldos[[#This Row],[dias del año]]</f>
        <v>162921.49347945207</v>
      </c>
      <c r="U1750" s="1">
        <f>Sueldos[[#This Row],[3 meses de sueldo]]+Sueldos[[#This Row],[20 dias por año]]</f>
        <v>321545.41347945202</v>
      </c>
    </row>
    <row r="1751" spans="1:21" x14ac:dyDescent="0.3">
      <c r="A1751" t="s">
        <v>1080</v>
      </c>
      <c r="B1751" t="s">
        <v>895</v>
      </c>
      <c r="C1751" t="s">
        <v>38</v>
      </c>
      <c r="D1751" s="10">
        <v>41418</v>
      </c>
      <c r="E1751" t="s">
        <v>18</v>
      </c>
      <c r="F1751">
        <v>2</v>
      </c>
      <c r="G1751" s="1">
        <v>7394.4000000000005</v>
      </c>
      <c r="H1751" s="1">
        <v>517.60800000000006</v>
      </c>
      <c r="I1751" s="1">
        <v>591.55200000000002</v>
      </c>
      <c r="J1751" s="1">
        <v>295.77600000000001</v>
      </c>
      <c r="K1751" s="1">
        <v>2957.76</v>
      </c>
      <c r="L1751" s="1">
        <v>2514.0960000000005</v>
      </c>
      <c r="M1751" s="1">
        <f>SUM(Sueldos[[#This Row],[Salario Base]:[Bono General]])</f>
        <v>14271.192000000003</v>
      </c>
      <c r="N1751" s="1">
        <f>SUMPRODUCT(Sueldos[[#This Row],[Salario Base]:[Bono General]]*Porcentajes[])</f>
        <v>556.05888000000004</v>
      </c>
      <c r="O1751" s="1">
        <f>Sueldos[[#This Row],[Aumento Mexicano]]*2</f>
        <v>1112.1177600000001</v>
      </c>
      <c r="P1751" s="1">
        <f>IF(Sueldos[[#This Row],[Calificación]]&gt;=4,Sueldos[[#This Row],[Aumento Mexicano]]*2,0)</f>
        <v>0</v>
      </c>
      <c r="Q1751" s="1">
        <f>Sueldos[[#This Row],[Sueldo total]]*3</f>
        <v>42813.576000000008</v>
      </c>
      <c r="R1751" s="9">
        <f>(43102-Sueldos[[#This Row],[Fecha de Contratación]])/365</f>
        <v>4.6136986301369864</v>
      </c>
      <c r="S1751" s="1">
        <f>Sueldos[[#This Row],[Sueldo total]]/30</f>
        <v>475.70640000000009</v>
      </c>
      <c r="T1751" s="1">
        <f>Sueldos[[#This Row],[Salario diario]]*20*Sueldos[[#This Row],[dias del año]]</f>
        <v>43895.319320547955</v>
      </c>
      <c r="U1751" s="1">
        <f>Sueldos[[#This Row],[3 meses de sueldo]]+Sueldos[[#This Row],[20 dias por año]]</f>
        <v>86708.895320547963</v>
      </c>
    </row>
    <row r="1752" spans="1:21" x14ac:dyDescent="0.3">
      <c r="A1752" t="s">
        <v>2351</v>
      </c>
      <c r="B1752" t="s">
        <v>883</v>
      </c>
      <c r="C1752" t="s">
        <v>168</v>
      </c>
      <c r="D1752" s="10">
        <v>41511</v>
      </c>
      <c r="E1752" t="s">
        <v>18</v>
      </c>
      <c r="F1752">
        <v>3</v>
      </c>
      <c r="G1752" s="1">
        <v>15093</v>
      </c>
      <c r="H1752" s="1">
        <v>1207.44</v>
      </c>
      <c r="I1752" s="1">
        <v>150.93</v>
      </c>
      <c r="J1752" s="1">
        <v>1962.0900000000001</v>
      </c>
      <c r="K1752" s="1">
        <v>4527.8999999999996</v>
      </c>
      <c r="L1752" s="1">
        <v>4527.8999999999996</v>
      </c>
      <c r="M1752" s="1">
        <f>SUM(Sueldos[[#This Row],[Salario Base]:[Bono General]])</f>
        <v>27469.260000000002</v>
      </c>
      <c r="N1752" s="1">
        <f>SUMPRODUCT(Sueldos[[#This Row],[Salario Base]:[Bono General]]*Porcentajes[])</f>
        <v>1082.1681000000001</v>
      </c>
      <c r="O1752" s="1">
        <f>Sueldos[[#This Row],[Aumento Mexicano]]*2</f>
        <v>2164.3362000000002</v>
      </c>
      <c r="P1752" s="1">
        <f>IF(Sueldos[[#This Row],[Calificación]]&gt;=4,Sueldos[[#This Row],[Aumento Mexicano]]*2,0)</f>
        <v>0</v>
      </c>
      <c r="Q1752" s="1">
        <f>Sueldos[[#This Row],[Sueldo total]]*3</f>
        <v>82407.78</v>
      </c>
      <c r="R1752" s="9">
        <f>(43102-Sueldos[[#This Row],[Fecha de Contratación]])/365</f>
        <v>4.3589041095890408</v>
      </c>
      <c r="S1752" s="1">
        <f>Sueldos[[#This Row],[Sueldo total]]/30</f>
        <v>915.64200000000005</v>
      </c>
      <c r="T1752" s="1">
        <f>Sueldos[[#This Row],[Salario diario]]*20*Sueldos[[#This Row],[dias del año]]</f>
        <v>79823.913534246574</v>
      </c>
      <c r="U1752" s="1">
        <f>Sueldos[[#This Row],[3 meses de sueldo]]+Sueldos[[#This Row],[20 dias por año]]</f>
        <v>162231.69353424659</v>
      </c>
    </row>
    <row r="1753" spans="1:21" x14ac:dyDescent="0.3">
      <c r="A1753" t="s">
        <v>1975</v>
      </c>
      <c r="B1753" t="s">
        <v>880</v>
      </c>
      <c r="C1753" t="s">
        <v>52</v>
      </c>
      <c r="D1753" s="10">
        <v>42399</v>
      </c>
      <c r="E1753" t="s">
        <v>18</v>
      </c>
      <c r="F1753">
        <v>2</v>
      </c>
      <c r="G1753" s="1">
        <v>11581.2</v>
      </c>
      <c r="H1753" s="1">
        <v>1042.308</v>
      </c>
      <c r="I1753" s="1">
        <v>694.87200000000007</v>
      </c>
      <c r="J1753" s="1">
        <v>1621.3680000000002</v>
      </c>
      <c r="K1753" s="1">
        <v>3126.9240000000004</v>
      </c>
      <c r="L1753" s="1">
        <v>3821.7960000000003</v>
      </c>
      <c r="M1753" s="1">
        <f>SUM(Sueldos[[#This Row],[Salario Base]:[Bono General]])</f>
        <v>21888.468000000001</v>
      </c>
      <c r="N1753" s="1">
        <f>SUMPRODUCT(Sueldos[[#This Row],[Salario Base]:[Bono General]]*Porcentajes[])</f>
        <v>880.1712</v>
      </c>
      <c r="O1753" s="1">
        <f>Sueldos[[#This Row],[Aumento Mexicano]]*2</f>
        <v>1760.3424</v>
      </c>
      <c r="P1753" s="1">
        <f>IF(Sueldos[[#This Row],[Calificación]]&gt;=4,Sueldos[[#This Row],[Aumento Mexicano]]*2,0)</f>
        <v>0</v>
      </c>
      <c r="Q1753" s="1">
        <f>Sueldos[[#This Row],[Sueldo total]]*3</f>
        <v>65665.40400000001</v>
      </c>
      <c r="R1753" s="9">
        <f>(43102-Sueldos[[#This Row],[Fecha de Contratación]])/365</f>
        <v>1.9260273972602739</v>
      </c>
      <c r="S1753" s="1">
        <f>Sueldos[[#This Row],[Sueldo total]]/30</f>
        <v>729.61559999999997</v>
      </c>
      <c r="T1753" s="1">
        <f>Sueldos[[#This Row],[Salario diario]]*20*Sueldos[[#This Row],[dias del año]]</f>
        <v>28105.192701369862</v>
      </c>
      <c r="U1753" s="1">
        <f>Sueldos[[#This Row],[3 meses de sueldo]]+Sueldos[[#This Row],[20 dias por año]]</f>
        <v>93770.596701369868</v>
      </c>
    </row>
    <row r="1754" spans="1:21" x14ac:dyDescent="0.3">
      <c r="A1754" t="s">
        <v>2011</v>
      </c>
      <c r="B1754" t="s">
        <v>895</v>
      </c>
      <c r="C1754" t="s">
        <v>193</v>
      </c>
      <c r="D1754" s="10">
        <v>41643</v>
      </c>
      <c r="E1754" t="s">
        <v>18</v>
      </c>
      <c r="F1754">
        <v>3</v>
      </c>
      <c r="G1754" s="1">
        <v>12062</v>
      </c>
      <c r="H1754" s="1">
        <v>1085.58</v>
      </c>
      <c r="I1754" s="1">
        <v>1688.68</v>
      </c>
      <c r="J1754" s="1">
        <v>844.34</v>
      </c>
      <c r="K1754" s="1">
        <v>3618.6</v>
      </c>
      <c r="L1754" s="1">
        <v>3497.9799999999996</v>
      </c>
      <c r="M1754" s="1">
        <f>SUM(Sueldos[[#This Row],[Salario Base]:[Bono General]])</f>
        <v>22797.18</v>
      </c>
      <c r="N1754" s="1">
        <f>SUMPRODUCT(Sueldos[[#This Row],[Salario Base]:[Bono General]]*Porcentajes[])</f>
        <v>890.17560000000003</v>
      </c>
      <c r="O1754" s="1">
        <f>Sueldos[[#This Row],[Aumento Mexicano]]*2</f>
        <v>1780.3512000000001</v>
      </c>
      <c r="P1754" s="1">
        <f>IF(Sueldos[[#This Row],[Calificación]]&gt;=4,Sueldos[[#This Row],[Aumento Mexicano]]*2,0)</f>
        <v>0</v>
      </c>
      <c r="Q1754" s="1">
        <f>Sueldos[[#This Row],[Sueldo total]]*3</f>
        <v>68391.540000000008</v>
      </c>
      <c r="R1754" s="9">
        <f>(43102-Sueldos[[#This Row],[Fecha de Contratación]])/365</f>
        <v>3.9972602739726026</v>
      </c>
      <c r="S1754" s="1">
        <f>Sueldos[[#This Row],[Sueldo total]]/30</f>
        <v>759.90600000000006</v>
      </c>
      <c r="T1754" s="1">
        <f>Sueldos[[#This Row],[Salario diario]]*20*Sueldos[[#This Row],[dias del año]]</f>
        <v>60750.841315068494</v>
      </c>
      <c r="U1754" s="1">
        <f>Sueldos[[#This Row],[3 meses de sueldo]]+Sueldos[[#This Row],[20 dias por año]]</f>
        <v>129142.3813150685</v>
      </c>
    </row>
    <row r="1755" spans="1:21" x14ac:dyDescent="0.3">
      <c r="A1755" t="s">
        <v>2352</v>
      </c>
      <c r="B1755" t="s">
        <v>880</v>
      </c>
      <c r="C1755" t="s">
        <v>413</v>
      </c>
      <c r="D1755" s="10">
        <v>41480</v>
      </c>
      <c r="E1755" t="s">
        <v>18</v>
      </c>
      <c r="F1755">
        <v>3</v>
      </c>
      <c r="G1755" s="1">
        <v>12807</v>
      </c>
      <c r="H1755" s="1">
        <v>1024.56</v>
      </c>
      <c r="I1755" s="1">
        <v>1792.9800000000002</v>
      </c>
      <c r="J1755" s="1">
        <v>768.42</v>
      </c>
      <c r="K1755" s="1">
        <v>4482.45</v>
      </c>
      <c r="L1755" s="1">
        <v>3842.1</v>
      </c>
      <c r="M1755" s="1">
        <f>SUM(Sueldos[[#This Row],[Salario Base]:[Bono General]])</f>
        <v>24717.51</v>
      </c>
      <c r="N1755" s="1">
        <f>SUMPRODUCT(Sueldos[[#This Row],[Salario Base]:[Bono General]]*Porcentajes[])</f>
        <v>959.24429999999995</v>
      </c>
      <c r="O1755" s="1">
        <f>Sueldos[[#This Row],[Aumento Mexicano]]*2</f>
        <v>1918.4885999999999</v>
      </c>
      <c r="P1755" s="1">
        <f>IF(Sueldos[[#This Row],[Calificación]]&gt;=4,Sueldos[[#This Row],[Aumento Mexicano]]*2,0)</f>
        <v>0</v>
      </c>
      <c r="Q1755" s="1">
        <f>Sueldos[[#This Row],[Sueldo total]]*3</f>
        <v>74152.53</v>
      </c>
      <c r="R1755" s="9">
        <f>(43102-Sueldos[[#This Row],[Fecha de Contratación]])/365</f>
        <v>4.4438356164383563</v>
      </c>
      <c r="S1755" s="1">
        <f>Sueldos[[#This Row],[Sueldo total]]/30</f>
        <v>823.91699999999992</v>
      </c>
      <c r="T1755" s="1">
        <f>Sueldos[[#This Row],[Salario diario]]*20*Sueldos[[#This Row],[dias del año]]</f>
        <v>73227.034191780811</v>
      </c>
      <c r="U1755" s="1">
        <f>Sueldos[[#This Row],[3 meses de sueldo]]+Sueldos[[#This Row],[20 dias por año]]</f>
        <v>147379.56419178081</v>
      </c>
    </row>
    <row r="1756" spans="1:21" x14ac:dyDescent="0.3">
      <c r="A1756" t="s">
        <v>2353</v>
      </c>
      <c r="B1756" t="s">
        <v>898</v>
      </c>
      <c r="C1756" t="s">
        <v>137</v>
      </c>
      <c r="D1756" s="10">
        <v>42944</v>
      </c>
      <c r="E1756" t="s">
        <v>15</v>
      </c>
      <c r="F1756">
        <v>4</v>
      </c>
      <c r="G1756" s="1">
        <v>23280.400000000001</v>
      </c>
      <c r="H1756" s="1">
        <v>1164.0200000000002</v>
      </c>
      <c r="I1756" s="1">
        <v>2328.0400000000004</v>
      </c>
      <c r="J1756" s="1">
        <v>3259.2560000000003</v>
      </c>
      <c r="K1756" s="1">
        <v>7449.728000000001</v>
      </c>
      <c r="L1756" s="1">
        <v>7915.3360000000011</v>
      </c>
      <c r="M1756" s="1">
        <f>SUM(Sueldos[[#This Row],[Salario Base]:[Bono General]])</f>
        <v>45396.780000000006</v>
      </c>
      <c r="N1756" s="1">
        <f>SUMPRODUCT(Sueldos[[#This Row],[Salario Base]:[Bono General]]*Porcentajes[])</f>
        <v>1801.9029600000006</v>
      </c>
      <c r="O1756" s="1">
        <f>Sueldos[[#This Row],[Aumento Mexicano]]*2</f>
        <v>3603.8059200000012</v>
      </c>
      <c r="P1756" s="1">
        <f>IF(Sueldos[[#This Row],[Calificación]]&gt;=4,Sueldos[[#This Row],[Aumento Mexicano]]*2,0)</f>
        <v>3603.8059200000012</v>
      </c>
      <c r="Q1756" s="1">
        <f>Sueldos[[#This Row],[Sueldo total]]*3</f>
        <v>136190.34000000003</v>
      </c>
      <c r="R1756" s="9">
        <f>(43102-Sueldos[[#This Row],[Fecha de Contratación]])/365</f>
        <v>0.43287671232876712</v>
      </c>
      <c r="S1756" s="1">
        <f>Sueldos[[#This Row],[Sueldo total]]/30</f>
        <v>1513.2260000000001</v>
      </c>
      <c r="T1756" s="1">
        <f>Sueldos[[#This Row],[Salario diario]]*20*Sueldos[[#This Row],[dias del año]]</f>
        <v>13100.80591780822</v>
      </c>
      <c r="U1756" s="1">
        <f>Sueldos[[#This Row],[3 meses de sueldo]]+Sueldos[[#This Row],[20 dias por año]]</f>
        <v>149291.14591780826</v>
      </c>
    </row>
    <row r="1757" spans="1:21" x14ac:dyDescent="0.3">
      <c r="A1757" t="s">
        <v>2354</v>
      </c>
      <c r="B1757" t="s">
        <v>880</v>
      </c>
      <c r="C1757" t="s">
        <v>63</v>
      </c>
      <c r="D1757" s="10">
        <v>40784</v>
      </c>
      <c r="E1757" t="s">
        <v>18</v>
      </c>
      <c r="F1757">
        <v>4</v>
      </c>
      <c r="G1757" s="1">
        <v>16293.2</v>
      </c>
      <c r="H1757" s="1">
        <v>1140.5240000000001</v>
      </c>
      <c r="I1757" s="1">
        <v>2281.0480000000002</v>
      </c>
      <c r="J1757" s="1">
        <v>162.93200000000002</v>
      </c>
      <c r="K1757" s="1">
        <v>5539.688000000001</v>
      </c>
      <c r="L1757" s="1">
        <v>5050.8919999999998</v>
      </c>
      <c r="M1757" s="1">
        <f>SUM(Sueldos[[#This Row],[Salario Base]:[Bono General]])</f>
        <v>30468.284000000003</v>
      </c>
      <c r="N1757" s="1">
        <f>SUMPRODUCT(Sueldos[[#This Row],[Salario Base]:[Bono General]]*Porcentajes[])</f>
        <v>1176.36904</v>
      </c>
      <c r="O1757" s="1">
        <f>Sueldos[[#This Row],[Aumento Mexicano]]*2</f>
        <v>2352.7380800000001</v>
      </c>
      <c r="P1757" s="1">
        <f>IF(Sueldos[[#This Row],[Calificación]]&gt;=4,Sueldos[[#This Row],[Aumento Mexicano]]*2,0)</f>
        <v>2352.7380800000001</v>
      </c>
      <c r="Q1757" s="1">
        <f>Sueldos[[#This Row],[Sueldo total]]*3</f>
        <v>91404.852000000014</v>
      </c>
      <c r="R1757" s="9">
        <f>(43102-Sueldos[[#This Row],[Fecha de Contratación]])/365</f>
        <v>6.3506849315068497</v>
      </c>
      <c r="S1757" s="1">
        <f>Sueldos[[#This Row],[Sueldo total]]/30</f>
        <v>1015.6094666666668</v>
      </c>
      <c r="T1757" s="1">
        <f>Sueldos[[#This Row],[Salario diario]]*20*Sueldos[[#This Row],[dias del año]]</f>
        <v>128996.31472511418</v>
      </c>
      <c r="U1757" s="1">
        <f>Sueldos[[#This Row],[3 meses de sueldo]]+Sueldos[[#This Row],[20 dias por año]]</f>
        <v>220401.16672511419</v>
      </c>
    </row>
    <row r="1758" spans="1:21" x14ac:dyDescent="0.3">
      <c r="A1758" t="s">
        <v>2355</v>
      </c>
      <c r="B1758" t="s">
        <v>880</v>
      </c>
      <c r="C1758" t="s">
        <v>73</v>
      </c>
      <c r="D1758" s="10">
        <v>42384</v>
      </c>
      <c r="E1758" t="s">
        <v>18</v>
      </c>
      <c r="F1758">
        <v>3</v>
      </c>
      <c r="G1758" s="1">
        <v>13088</v>
      </c>
      <c r="H1758" s="1">
        <v>1047.04</v>
      </c>
      <c r="I1758" s="1">
        <v>785.28</v>
      </c>
      <c r="J1758" s="1">
        <v>392.64</v>
      </c>
      <c r="K1758" s="1">
        <v>5235.2000000000007</v>
      </c>
      <c r="L1758" s="1">
        <v>3272</v>
      </c>
      <c r="M1758" s="1">
        <f>SUM(Sueldos[[#This Row],[Salario Base]:[Bono General]])</f>
        <v>23820.160000000003</v>
      </c>
      <c r="N1758" s="1">
        <f>SUMPRODUCT(Sueldos[[#This Row],[Salario Base]:[Bono General]]*Porcentajes[])</f>
        <v>892.60159999999996</v>
      </c>
      <c r="O1758" s="1">
        <f>Sueldos[[#This Row],[Aumento Mexicano]]*2</f>
        <v>1785.2031999999999</v>
      </c>
      <c r="P1758" s="1">
        <f>IF(Sueldos[[#This Row],[Calificación]]&gt;=4,Sueldos[[#This Row],[Aumento Mexicano]]*2,0)</f>
        <v>0</v>
      </c>
      <c r="Q1758" s="1">
        <f>Sueldos[[#This Row],[Sueldo total]]*3</f>
        <v>71460.48000000001</v>
      </c>
      <c r="R1758" s="9">
        <f>(43102-Sueldos[[#This Row],[Fecha de Contratación]])/365</f>
        <v>1.9671232876712328</v>
      </c>
      <c r="S1758" s="1">
        <f>Sueldos[[#This Row],[Sueldo total]]/30</f>
        <v>794.0053333333334</v>
      </c>
      <c r="T1758" s="1">
        <f>Sueldos[[#This Row],[Salario diario]]*20*Sueldos[[#This Row],[dias del año]]</f>
        <v>31238.1276347032</v>
      </c>
      <c r="U1758" s="1">
        <f>Sueldos[[#This Row],[3 meses de sueldo]]+Sueldos[[#This Row],[20 dias por año]]</f>
        <v>102698.60763470321</v>
      </c>
    </row>
    <row r="1759" spans="1:21" x14ac:dyDescent="0.3">
      <c r="A1759" t="s">
        <v>2356</v>
      </c>
      <c r="B1759" t="s">
        <v>898</v>
      </c>
      <c r="C1759" t="s">
        <v>73</v>
      </c>
      <c r="D1759" s="10">
        <v>43043</v>
      </c>
      <c r="E1759" t="s">
        <v>18</v>
      </c>
      <c r="F1759">
        <v>2</v>
      </c>
      <c r="G1759" s="1">
        <v>9906.3000000000011</v>
      </c>
      <c r="H1759" s="1">
        <v>495.31500000000005</v>
      </c>
      <c r="I1759" s="1">
        <v>594.37800000000004</v>
      </c>
      <c r="J1759" s="1">
        <v>1089.6930000000002</v>
      </c>
      <c r="K1759" s="1">
        <v>3269.0790000000006</v>
      </c>
      <c r="L1759" s="1">
        <v>2476.5750000000003</v>
      </c>
      <c r="M1759" s="1">
        <f>SUM(Sueldos[[#This Row],[Salario Base]:[Bono General]])</f>
        <v>17831.340000000004</v>
      </c>
      <c r="N1759" s="1">
        <f>SUMPRODUCT(Sueldos[[#This Row],[Salario Base]:[Bono General]]*Porcentajes[])</f>
        <v>676.60029000000009</v>
      </c>
      <c r="O1759" s="1">
        <f>Sueldos[[#This Row],[Aumento Mexicano]]*2</f>
        <v>1353.2005800000002</v>
      </c>
      <c r="P1759" s="1">
        <f>IF(Sueldos[[#This Row],[Calificación]]&gt;=4,Sueldos[[#This Row],[Aumento Mexicano]]*2,0)</f>
        <v>0</v>
      </c>
      <c r="Q1759" s="1">
        <f>Sueldos[[#This Row],[Sueldo total]]*3</f>
        <v>53494.020000000011</v>
      </c>
      <c r="R1759" s="9">
        <f>(43102-Sueldos[[#This Row],[Fecha de Contratación]])/365</f>
        <v>0.16164383561643836</v>
      </c>
      <c r="S1759" s="1">
        <f>Sueldos[[#This Row],[Sueldo total]]/30</f>
        <v>594.37800000000016</v>
      </c>
      <c r="T1759" s="1">
        <f>Sueldos[[#This Row],[Salario diario]]*20*Sueldos[[#This Row],[dias del año]]</f>
        <v>1921.5507945205484</v>
      </c>
      <c r="U1759" s="1">
        <f>Sueldos[[#This Row],[3 meses de sueldo]]+Sueldos[[#This Row],[20 dias por año]]</f>
        <v>55415.570794520558</v>
      </c>
    </row>
    <row r="1760" spans="1:21" x14ac:dyDescent="0.3">
      <c r="A1760" t="s">
        <v>2357</v>
      </c>
      <c r="B1760" t="s">
        <v>880</v>
      </c>
      <c r="C1760" t="s">
        <v>69</v>
      </c>
      <c r="D1760" s="10">
        <v>40901</v>
      </c>
      <c r="E1760" t="s">
        <v>18</v>
      </c>
      <c r="F1760">
        <v>3</v>
      </c>
      <c r="G1760" s="1">
        <v>11767</v>
      </c>
      <c r="H1760" s="1">
        <v>823.69</v>
      </c>
      <c r="I1760" s="1">
        <v>823.69</v>
      </c>
      <c r="J1760" s="1">
        <v>1176.7</v>
      </c>
      <c r="K1760" s="1">
        <v>4706.8</v>
      </c>
      <c r="L1760" s="1">
        <v>4353.79</v>
      </c>
      <c r="M1760" s="1">
        <f>SUM(Sueldos[[#This Row],[Salario Base]:[Bono General]])</f>
        <v>23651.670000000002</v>
      </c>
      <c r="N1760" s="1">
        <f>SUMPRODUCT(Sueldos[[#This Row],[Salario Base]:[Bono General]]*Porcentajes[])</f>
        <v>940.18330000000014</v>
      </c>
      <c r="O1760" s="1">
        <f>Sueldos[[#This Row],[Aumento Mexicano]]*2</f>
        <v>1880.3666000000003</v>
      </c>
      <c r="P1760" s="1">
        <f>IF(Sueldos[[#This Row],[Calificación]]&gt;=4,Sueldos[[#This Row],[Aumento Mexicano]]*2,0)</f>
        <v>0</v>
      </c>
      <c r="Q1760" s="1">
        <f>Sueldos[[#This Row],[Sueldo total]]*3</f>
        <v>70955.010000000009</v>
      </c>
      <c r="R1760" s="9">
        <f>(43102-Sueldos[[#This Row],[Fecha de Contratación]])/365</f>
        <v>6.0301369863013701</v>
      </c>
      <c r="S1760" s="1">
        <f>Sueldos[[#This Row],[Sueldo total]]/30</f>
        <v>788.38900000000001</v>
      </c>
      <c r="T1760" s="1">
        <f>Sueldos[[#This Row],[Salario diario]]*20*Sueldos[[#This Row],[dias del año]]</f>
        <v>95081.873369863024</v>
      </c>
      <c r="U1760" s="1">
        <f>Sueldos[[#This Row],[3 meses de sueldo]]+Sueldos[[#This Row],[20 dias por año]]</f>
        <v>166036.88336986303</v>
      </c>
    </row>
    <row r="1761" spans="1:21" x14ac:dyDescent="0.3">
      <c r="A1761" t="s">
        <v>2358</v>
      </c>
      <c r="B1761" t="s">
        <v>1087</v>
      </c>
      <c r="C1761" t="s">
        <v>137</v>
      </c>
      <c r="D1761" s="10">
        <v>40674</v>
      </c>
      <c r="E1761" t="s">
        <v>15</v>
      </c>
      <c r="F1761">
        <v>3</v>
      </c>
      <c r="G1761" s="1">
        <v>28466</v>
      </c>
      <c r="H1761" s="1">
        <v>2561.94</v>
      </c>
      <c r="I1761" s="1">
        <v>4269.8999999999996</v>
      </c>
      <c r="J1761" s="1">
        <v>1138.6400000000001</v>
      </c>
      <c r="K1761" s="1">
        <v>10532.42</v>
      </c>
      <c r="L1761" s="1">
        <v>7685.8200000000006</v>
      </c>
      <c r="M1761" s="1">
        <f>SUM(Sueldos[[#This Row],[Salario Base]:[Bono General]])</f>
        <v>54654.719999999994</v>
      </c>
      <c r="N1761" s="1">
        <f>SUMPRODUCT(Sueldos[[#This Row],[Salario Base]:[Bono General]]*Porcentajes[])</f>
        <v>2089.4044000000004</v>
      </c>
      <c r="O1761" s="1">
        <f>Sueldos[[#This Row],[Aumento Mexicano]]*2</f>
        <v>4178.8088000000007</v>
      </c>
      <c r="P1761" s="1">
        <f>IF(Sueldos[[#This Row],[Calificación]]&gt;=4,Sueldos[[#This Row],[Aumento Mexicano]]*2,0)</f>
        <v>0</v>
      </c>
      <c r="Q1761" s="1">
        <f>Sueldos[[#This Row],[Sueldo total]]*3</f>
        <v>163964.15999999997</v>
      </c>
      <c r="R1761" s="9">
        <f>(43102-Sueldos[[#This Row],[Fecha de Contratación]])/365</f>
        <v>6.6520547945205477</v>
      </c>
      <c r="S1761" s="1">
        <f>Sueldos[[#This Row],[Sueldo total]]/30</f>
        <v>1821.8239999999998</v>
      </c>
      <c r="T1761" s="1">
        <f>Sueldos[[#This Row],[Salario diario]]*20*Sueldos[[#This Row],[dias del año]]</f>
        <v>242377.46147945203</v>
      </c>
      <c r="U1761" s="1">
        <f>Sueldos[[#This Row],[3 meses de sueldo]]+Sueldos[[#This Row],[20 dias por año]]</f>
        <v>406341.62147945201</v>
      </c>
    </row>
    <row r="1762" spans="1:21" x14ac:dyDescent="0.3">
      <c r="A1762" t="s">
        <v>2359</v>
      </c>
      <c r="B1762" t="s">
        <v>898</v>
      </c>
      <c r="C1762" t="s">
        <v>127</v>
      </c>
      <c r="D1762" s="10">
        <v>42239</v>
      </c>
      <c r="E1762" t="s">
        <v>27</v>
      </c>
      <c r="F1762">
        <v>5</v>
      </c>
      <c r="G1762" s="1">
        <v>18336.25</v>
      </c>
      <c r="H1762" s="1">
        <v>1833.625</v>
      </c>
      <c r="I1762" s="1">
        <v>1100.175</v>
      </c>
      <c r="J1762" s="1">
        <v>2567.0750000000003</v>
      </c>
      <c r="K1762" s="1">
        <v>6417.6875</v>
      </c>
      <c r="L1762" s="1">
        <v>6417.6875</v>
      </c>
      <c r="M1762" s="1">
        <f>SUM(Sueldos[[#This Row],[Salario Base]:[Bono General]])</f>
        <v>36672.5</v>
      </c>
      <c r="N1762" s="1">
        <f>SUMPRODUCT(Sueldos[[#This Row],[Salario Base]:[Bono General]]*Porcentajes[])</f>
        <v>1474.2345</v>
      </c>
      <c r="O1762" s="1">
        <f>Sueldos[[#This Row],[Aumento Mexicano]]*2</f>
        <v>2948.4690000000001</v>
      </c>
      <c r="P1762" s="1">
        <f>IF(Sueldos[[#This Row],[Calificación]]&gt;=4,Sueldos[[#This Row],[Aumento Mexicano]]*2,0)</f>
        <v>2948.4690000000001</v>
      </c>
      <c r="Q1762" s="1">
        <f>Sueldos[[#This Row],[Sueldo total]]*3</f>
        <v>110017.5</v>
      </c>
      <c r="R1762" s="9">
        <f>(43102-Sueldos[[#This Row],[Fecha de Contratación]])/365</f>
        <v>2.3643835616438356</v>
      </c>
      <c r="S1762" s="1">
        <f>Sueldos[[#This Row],[Sueldo total]]/30</f>
        <v>1222.4166666666667</v>
      </c>
      <c r="T1762" s="1">
        <f>Sueldos[[#This Row],[Salario diario]]*20*Sueldos[[#This Row],[dias del año]]</f>
        <v>57805.237442922378</v>
      </c>
      <c r="U1762" s="1">
        <f>Sueldos[[#This Row],[3 meses de sueldo]]+Sueldos[[#This Row],[20 dias por año]]</f>
        <v>167822.73744292237</v>
      </c>
    </row>
    <row r="1763" spans="1:21" x14ac:dyDescent="0.3">
      <c r="A1763" t="s">
        <v>2360</v>
      </c>
      <c r="B1763" t="s">
        <v>883</v>
      </c>
      <c r="C1763" t="s">
        <v>330</v>
      </c>
      <c r="D1763" s="10">
        <v>42301</v>
      </c>
      <c r="E1763" t="s">
        <v>18</v>
      </c>
      <c r="F1763">
        <v>3</v>
      </c>
      <c r="G1763" s="1">
        <v>15361</v>
      </c>
      <c r="H1763" s="1">
        <v>1228.8800000000001</v>
      </c>
      <c r="I1763" s="1">
        <v>1843.32</v>
      </c>
      <c r="J1763" s="1">
        <v>1228.8800000000001</v>
      </c>
      <c r="K1763" s="1">
        <v>3840.25</v>
      </c>
      <c r="L1763" s="1">
        <v>4608.3</v>
      </c>
      <c r="M1763" s="1">
        <f>SUM(Sueldos[[#This Row],[Salario Base]:[Bono General]])</f>
        <v>28110.63</v>
      </c>
      <c r="N1763" s="1">
        <f>SUMPRODUCT(Sueldos[[#This Row],[Salario Base]:[Bono General]]*Porcentajes[])</f>
        <v>1107.5281</v>
      </c>
      <c r="O1763" s="1">
        <f>Sueldos[[#This Row],[Aumento Mexicano]]*2</f>
        <v>2215.0562</v>
      </c>
      <c r="P1763" s="1">
        <f>IF(Sueldos[[#This Row],[Calificación]]&gt;=4,Sueldos[[#This Row],[Aumento Mexicano]]*2,0)</f>
        <v>0</v>
      </c>
      <c r="Q1763" s="1">
        <f>Sueldos[[#This Row],[Sueldo total]]*3</f>
        <v>84331.89</v>
      </c>
      <c r="R1763" s="9">
        <f>(43102-Sueldos[[#This Row],[Fecha de Contratación]])/365</f>
        <v>2.1945205479452055</v>
      </c>
      <c r="S1763" s="1">
        <f>Sueldos[[#This Row],[Sueldo total]]/30</f>
        <v>937.02100000000007</v>
      </c>
      <c r="T1763" s="1">
        <f>Sueldos[[#This Row],[Salario diario]]*20*Sueldos[[#This Row],[dias del año]]</f>
        <v>41126.236767123293</v>
      </c>
      <c r="U1763" s="1">
        <f>Sueldos[[#This Row],[3 meses de sueldo]]+Sueldos[[#This Row],[20 dias por año]]</f>
        <v>125458.12676712329</v>
      </c>
    </row>
    <row r="1764" spans="1:21" x14ac:dyDescent="0.3">
      <c r="A1764" t="s">
        <v>2361</v>
      </c>
      <c r="B1764" t="s">
        <v>909</v>
      </c>
      <c r="C1764" t="s">
        <v>225</v>
      </c>
      <c r="D1764" s="10">
        <v>41943</v>
      </c>
      <c r="E1764" t="s">
        <v>18</v>
      </c>
      <c r="F1764">
        <v>5</v>
      </c>
      <c r="G1764" s="1">
        <v>15063.75</v>
      </c>
      <c r="H1764" s="1">
        <v>903.82499999999993</v>
      </c>
      <c r="I1764" s="1">
        <v>150.63750000000002</v>
      </c>
      <c r="J1764" s="1">
        <v>1205.1000000000001</v>
      </c>
      <c r="K1764" s="1">
        <v>4820.4000000000005</v>
      </c>
      <c r="L1764" s="1">
        <v>4368.4874999999993</v>
      </c>
      <c r="M1764" s="1">
        <f>SUM(Sueldos[[#This Row],[Salario Base]:[Bono General]])</f>
        <v>26512.2</v>
      </c>
      <c r="N1764" s="1">
        <f>SUMPRODUCT(Sueldos[[#This Row],[Salario Base]:[Bono General]]*Porcentajes[])</f>
        <v>1022.8286249999999</v>
      </c>
      <c r="O1764" s="1">
        <f>Sueldos[[#This Row],[Aumento Mexicano]]*2</f>
        <v>2045.6572499999997</v>
      </c>
      <c r="P1764" s="1">
        <f>IF(Sueldos[[#This Row],[Calificación]]&gt;=4,Sueldos[[#This Row],[Aumento Mexicano]]*2,0)</f>
        <v>2045.6572499999997</v>
      </c>
      <c r="Q1764" s="1">
        <f>Sueldos[[#This Row],[Sueldo total]]*3</f>
        <v>79536.600000000006</v>
      </c>
      <c r="R1764" s="9">
        <f>(43102-Sueldos[[#This Row],[Fecha de Contratación]])/365</f>
        <v>3.1753424657534248</v>
      </c>
      <c r="S1764" s="1">
        <f>Sueldos[[#This Row],[Sueldo total]]/30</f>
        <v>883.74</v>
      </c>
      <c r="T1764" s="1">
        <f>Sueldos[[#This Row],[Salario diario]]*20*Sueldos[[#This Row],[dias del año]]</f>
        <v>56123.543013698632</v>
      </c>
      <c r="U1764" s="1">
        <f>Sueldos[[#This Row],[3 meses de sueldo]]+Sueldos[[#This Row],[20 dias por año]]</f>
        <v>135660.14301369863</v>
      </c>
    </row>
    <row r="1765" spans="1:21" x14ac:dyDescent="0.3">
      <c r="A1765" t="s">
        <v>2362</v>
      </c>
      <c r="B1765" t="s">
        <v>1087</v>
      </c>
      <c r="C1765" t="s">
        <v>17</v>
      </c>
      <c r="D1765" s="10">
        <v>41716</v>
      </c>
      <c r="E1765" t="s">
        <v>18</v>
      </c>
      <c r="F1765">
        <v>4</v>
      </c>
      <c r="G1765" s="1">
        <v>14997.400000000001</v>
      </c>
      <c r="H1765" s="1">
        <v>899.84400000000005</v>
      </c>
      <c r="I1765" s="1">
        <v>1199.7920000000001</v>
      </c>
      <c r="J1765" s="1">
        <v>2249.61</v>
      </c>
      <c r="K1765" s="1">
        <v>5998.9600000000009</v>
      </c>
      <c r="L1765" s="1">
        <v>3749.3500000000004</v>
      </c>
      <c r="M1765" s="1">
        <f>SUM(Sueldos[[#This Row],[Salario Base]:[Bono General]])</f>
        <v>29094.956000000006</v>
      </c>
      <c r="N1765" s="1">
        <f>SUMPRODUCT(Sueldos[[#This Row],[Salario Base]:[Bono General]]*Porcentajes[])</f>
        <v>1106.8081200000001</v>
      </c>
      <c r="O1765" s="1">
        <f>Sueldos[[#This Row],[Aumento Mexicano]]*2</f>
        <v>2213.6162400000003</v>
      </c>
      <c r="P1765" s="1">
        <f>IF(Sueldos[[#This Row],[Calificación]]&gt;=4,Sueldos[[#This Row],[Aumento Mexicano]]*2,0)</f>
        <v>2213.6162400000003</v>
      </c>
      <c r="Q1765" s="1">
        <f>Sueldos[[#This Row],[Sueldo total]]*3</f>
        <v>87284.868000000017</v>
      </c>
      <c r="R1765" s="9">
        <f>(43102-Sueldos[[#This Row],[Fecha de Contratación]])/365</f>
        <v>3.7972602739726029</v>
      </c>
      <c r="S1765" s="1">
        <f>Sueldos[[#This Row],[Sueldo total]]/30</f>
        <v>969.83186666666688</v>
      </c>
      <c r="T1765" s="1">
        <f>Sueldos[[#This Row],[Salario diario]]*20*Sueldos[[#This Row],[dias del año]]</f>
        <v>73654.08039452057</v>
      </c>
      <c r="U1765" s="1">
        <f>Sueldos[[#This Row],[3 meses de sueldo]]+Sueldos[[#This Row],[20 dias por año]]</f>
        <v>160938.94839452059</v>
      </c>
    </row>
    <row r="1766" spans="1:21" x14ac:dyDescent="0.3">
      <c r="A1766" t="s">
        <v>2363</v>
      </c>
      <c r="B1766" t="s">
        <v>926</v>
      </c>
      <c r="C1766" t="s">
        <v>77</v>
      </c>
      <c r="D1766" s="10">
        <v>42962</v>
      </c>
      <c r="E1766" t="s">
        <v>18</v>
      </c>
      <c r="F1766">
        <v>2</v>
      </c>
      <c r="G1766" s="1">
        <v>9977.4</v>
      </c>
      <c r="H1766" s="1">
        <v>698.41800000000001</v>
      </c>
      <c r="I1766" s="1">
        <v>798.19200000000001</v>
      </c>
      <c r="J1766" s="1">
        <v>1097.5139999999999</v>
      </c>
      <c r="K1766" s="1">
        <v>3791.4119999999998</v>
      </c>
      <c r="L1766" s="1">
        <v>3492.0899999999997</v>
      </c>
      <c r="M1766" s="1">
        <f>SUM(Sueldos[[#This Row],[Salario Base]:[Bono General]])</f>
        <v>19855.025999999998</v>
      </c>
      <c r="N1766" s="1">
        <f>SUMPRODUCT(Sueldos[[#This Row],[Salario Base]:[Bono General]]*Porcentajes[])</f>
        <v>786.21911999999998</v>
      </c>
      <c r="O1766" s="1">
        <f>Sueldos[[#This Row],[Aumento Mexicano]]*2</f>
        <v>1572.43824</v>
      </c>
      <c r="P1766" s="1">
        <f>IF(Sueldos[[#This Row],[Calificación]]&gt;=4,Sueldos[[#This Row],[Aumento Mexicano]]*2,0)</f>
        <v>0</v>
      </c>
      <c r="Q1766" s="1">
        <f>Sueldos[[#This Row],[Sueldo total]]*3</f>
        <v>59565.077999999994</v>
      </c>
      <c r="R1766" s="9">
        <f>(43102-Sueldos[[#This Row],[Fecha de Contratación]])/365</f>
        <v>0.38356164383561642</v>
      </c>
      <c r="S1766" s="1">
        <f>Sueldos[[#This Row],[Sueldo total]]/30</f>
        <v>661.8341999999999</v>
      </c>
      <c r="T1766" s="1">
        <f>Sueldos[[#This Row],[Salario diario]]*20*Sueldos[[#This Row],[dias del año]]</f>
        <v>5077.0842739726013</v>
      </c>
      <c r="U1766" s="1">
        <f>Sueldos[[#This Row],[3 meses de sueldo]]+Sueldos[[#This Row],[20 dias por año]]</f>
        <v>64642.162273972594</v>
      </c>
    </row>
    <row r="1767" spans="1:21" x14ac:dyDescent="0.3">
      <c r="A1767" t="s">
        <v>2364</v>
      </c>
      <c r="B1767" t="s">
        <v>909</v>
      </c>
      <c r="C1767" t="s">
        <v>52</v>
      </c>
      <c r="D1767" s="10">
        <v>42774</v>
      </c>
      <c r="E1767" t="s">
        <v>27</v>
      </c>
      <c r="F1767">
        <v>4</v>
      </c>
      <c r="G1767" s="1">
        <v>23905.200000000001</v>
      </c>
      <c r="H1767" s="1">
        <v>1434.3119999999999</v>
      </c>
      <c r="I1767" s="1">
        <v>956.20800000000008</v>
      </c>
      <c r="J1767" s="1">
        <v>1195.26</v>
      </c>
      <c r="K1767" s="1">
        <v>6454.4040000000005</v>
      </c>
      <c r="L1767" s="1">
        <v>7649.6640000000007</v>
      </c>
      <c r="M1767" s="1">
        <f>SUM(Sueldos[[#This Row],[Salario Base]:[Bono General]])</f>
        <v>41595.047999999995</v>
      </c>
      <c r="N1767" s="1">
        <f>SUMPRODUCT(Sueldos[[#This Row],[Salario Base]:[Bono General]]*Porcentajes[])</f>
        <v>1630.33464</v>
      </c>
      <c r="O1767" s="1">
        <f>Sueldos[[#This Row],[Aumento Mexicano]]*2</f>
        <v>3260.6692800000001</v>
      </c>
      <c r="P1767" s="1">
        <f>IF(Sueldos[[#This Row],[Calificación]]&gt;=4,Sueldos[[#This Row],[Aumento Mexicano]]*2,0)</f>
        <v>3260.6692800000001</v>
      </c>
      <c r="Q1767" s="1">
        <f>Sueldos[[#This Row],[Sueldo total]]*3</f>
        <v>124785.14399999999</v>
      </c>
      <c r="R1767" s="9">
        <f>(43102-Sueldos[[#This Row],[Fecha de Contratación]])/365</f>
        <v>0.89863013698630134</v>
      </c>
      <c r="S1767" s="1">
        <f>Sueldos[[#This Row],[Sueldo total]]/30</f>
        <v>1386.5015999999998</v>
      </c>
      <c r="T1767" s="1">
        <f>Sueldos[[#This Row],[Salario diario]]*20*Sueldos[[#This Row],[dias del año]]</f>
        <v>24919.042454794515</v>
      </c>
      <c r="U1767" s="1">
        <f>Sueldos[[#This Row],[3 meses de sueldo]]+Sueldos[[#This Row],[20 dias por año]]</f>
        <v>149704.18645479449</v>
      </c>
    </row>
    <row r="1768" spans="1:21" x14ac:dyDescent="0.3">
      <c r="A1768" t="s">
        <v>783</v>
      </c>
      <c r="B1768" t="s">
        <v>898</v>
      </c>
      <c r="C1768" t="s">
        <v>255</v>
      </c>
      <c r="D1768" s="10">
        <v>42672</v>
      </c>
      <c r="E1768" t="s">
        <v>18</v>
      </c>
      <c r="F1768">
        <v>2</v>
      </c>
      <c r="G1768" s="1">
        <v>9401.4</v>
      </c>
      <c r="H1768" s="1">
        <v>470.07</v>
      </c>
      <c r="I1768" s="1">
        <v>564.08399999999995</v>
      </c>
      <c r="J1768" s="1">
        <v>1034.154</v>
      </c>
      <c r="K1768" s="1">
        <v>2350.35</v>
      </c>
      <c r="L1768" s="1">
        <v>2914.4339999999997</v>
      </c>
      <c r="M1768" s="1">
        <f>SUM(Sueldos[[#This Row],[Salario Base]:[Bono General]])</f>
        <v>16734.492000000002</v>
      </c>
      <c r="N1768" s="1">
        <f>SUMPRODUCT(Sueldos[[#This Row],[Salario Base]:[Bono General]]*Porcentajes[])</f>
        <v>659.03813999999988</v>
      </c>
      <c r="O1768" s="1">
        <f>Sueldos[[#This Row],[Aumento Mexicano]]*2</f>
        <v>1318.0762799999998</v>
      </c>
      <c r="P1768" s="1">
        <f>IF(Sueldos[[#This Row],[Calificación]]&gt;=4,Sueldos[[#This Row],[Aumento Mexicano]]*2,0)</f>
        <v>0</v>
      </c>
      <c r="Q1768" s="1">
        <f>Sueldos[[#This Row],[Sueldo total]]*3</f>
        <v>50203.47600000001</v>
      </c>
      <c r="R1768" s="9">
        <f>(43102-Sueldos[[#This Row],[Fecha de Contratación]])/365</f>
        <v>1.178082191780822</v>
      </c>
      <c r="S1768" s="1">
        <f>Sueldos[[#This Row],[Sueldo total]]/30</f>
        <v>557.81640000000004</v>
      </c>
      <c r="T1768" s="1">
        <f>Sueldos[[#This Row],[Salario diario]]*20*Sueldos[[#This Row],[dias del año]]</f>
        <v>13143.071342465755</v>
      </c>
      <c r="U1768" s="1">
        <f>Sueldos[[#This Row],[3 meses de sueldo]]+Sueldos[[#This Row],[20 dias por año]]</f>
        <v>63346.547342465768</v>
      </c>
    </row>
    <row r="1769" spans="1:21" x14ac:dyDescent="0.3">
      <c r="A1769" t="s">
        <v>2365</v>
      </c>
      <c r="B1769" t="s">
        <v>895</v>
      </c>
      <c r="C1769" t="s">
        <v>71</v>
      </c>
      <c r="D1769" s="10">
        <v>43008</v>
      </c>
      <c r="E1769" t="s">
        <v>18</v>
      </c>
      <c r="F1769">
        <v>4</v>
      </c>
      <c r="G1769" s="1">
        <v>10740.400000000001</v>
      </c>
      <c r="H1769" s="1">
        <v>966.63600000000008</v>
      </c>
      <c r="I1769" s="1">
        <v>322.21200000000005</v>
      </c>
      <c r="J1769" s="1">
        <v>322.21200000000005</v>
      </c>
      <c r="K1769" s="1">
        <v>3007.3120000000008</v>
      </c>
      <c r="L1769" s="1">
        <v>3544.3320000000008</v>
      </c>
      <c r="M1769" s="1">
        <f>SUM(Sueldos[[#This Row],[Salario Base]:[Bono General]])</f>
        <v>18903.104000000003</v>
      </c>
      <c r="N1769" s="1">
        <f>SUMPRODUCT(Sueldos[[#This Row],[Salario Base]:[Bono General]]*Porcentajes[])</f>
        <v>747.5318400000001</v>
      </c>
      <c r="O1769" s="1">
        <f>Sueldos[[#This Row],[Aumento Mexicano]]*2</f>
        <v>1495.0636800000002</v>
      </c>
      <c r="P1769" s="1">
        <f>IF(Sueldos[[#This Row],[Calificación]]&gt;=4,Sueldos[[#This Row],[Aumento Mexicano]]*2,0)</f>
        <v>1495.0636800000002</v>
      </c>
      <c r="Q1769" s="1">
        <f>Sueldos[[#This Row],[Sueldo total]]*3</f>
        <v>56709.312000000005</v>
      </c>
      <c r="R1769" s="9">
        <f>(43102-Sueldos[[#This Row],[Fecha de Contratación]])/365</f>
        <v>0.25753424657534246</v>
      </c>
      <c r="S1769" s="1">
        <f>Sueldos[[#This Row],[Sueldo total]]/30</f>
        <v>630.1034666666668</v>
      </c>
      <c r="T1769" s="1">
        <f>Sueldos[[#This Row],[Salario diario]]*20*Sueldos[[#This Row],[dias del año]]</f>
        <v>3245.464431050229</v>
      </c>
      <c r="U1769" s="1">
        <f>Sueldos[[#This Row],[3 meses de sueldo]]+Sueldos[[#This Row],[20 dias por año]]</f>
        <v>59954.776431050232</v>
      </c>
    </row>
    <row r="1770" spans="1:21" x14ac:dyDescent="0.3">
      <c r="A1770" t="s">
        <v>2366</v>
      </c>
      <c r="B1770" t="s">
        <v>883</v>
      </c>
      <c r="C1770" t="s">
        <v>248</v>
      </c>
      <c r="D1770" s="10">
        <v>41255</v>
      </c>
      <c r="E1770" t="s">
        <v>27</v>
      </c>
      <c r="F1770">
        <v>3</v>
      </c>
      <c r="G1770" s="1">
        <v>21145</v>
      </c>
      <c r="H1770" s="1">
        <v>1057.25</v>
      </c>
      <c r="I1770" s="1">
        <v>1903.05</v>
      </c>
      <c r="J1770" s="1">
        <v>2537.4</v>
      </c>
      <c r="K1770" s="1">
        <v>7189.3</v>
      </c>
      <c r="L1770" s="1">
        <v>6554.95</v>
      </c>
      <c r="M1770" s="1">
        <f>SUM(Sueldos[[#This Row],[Salario Base]:[Bono General]])</f>
        <v>40386.949999999997</v>
      </c>
      <c r="N1770" s="1">
        <f>SUMPRODUCT(Sueldos[[#This Row],[Salario Base]:[Bono General]]*Porcentajes[])</f>
        <v>1575.3025</v>
      </c>
      <c r="O1770" s="1">
        <f>Sueldos[[#This Row],[Aumento Mexicano]]*2</f>
        <v>3150.605</v>
      </c>
      <c r="P1770" s="1">
        <f>IF(Sueldos[[#This Row],[Calificación]]&gt;=4,Sueldos[[#This Row],[Aumento Mexicano]]*2,0)</f>
        <v>0</v>
      </c>
      <c r="Q1770" s="1">
        <f>Sueldos[[#This Row],[Sueldo total]]*3</f>
        <v>121160.84999999999</v>
      </c>
      <c r="R1770" s="9">
        <f>(43102-Sueldos[[#This Row],[Fecha de Contratación]])/365</f>
        <v>5.0602739726027401</v>
      </c>
      <c r="S1770" s="1">
        <f>Sueldos[[#This Row],[Sueldo total]]/30</f>
        <v>1346.2316666666666</v>
      </c>
      <c r="T1770" s="1">
        <f>Sueldos[[#This Row],[Salario diario]]*20*Sueldos[[#This Row],[dias del año]]</f>
        <v>136246.02127853883</v>
      </c>
      <c r="U1770" s="1">
        <f>Sueldos[[#This Row],[3 meses de sueldo]]+Sueldos[[#This Row],[20 dias por año]]</f>
        <v>257406.87127853883</v>
      </c>
    </row>
    <row r="1771" spans="1:21" x14ac:dyDescent="0.3">
      <c r="A1771" t="s">
        <v>367</v>
      </c>
      <c r="B1771" t="s">
        <v>880</v>
      </c>
      <c r="C1771" t="s">
        <v>75</v>
      </c>
      <c r="D1771" s="10">
        <v>41046</v>
      </c>
      <c r="E1771" t="s">
        <v>18</v>
      </c>
      <c r="F1771">
        <v>2</v>
      </c>
      <c r="G1771" s="1">
        <v>12841.2</v>
      </c>
      <c r="H1771" s="1">
        <v>770.47199999999998</v>
      </c>
      <c r="I1771" s="1">
        <v>1797.7680000000003</v>
      </c>
      <c r="J1771" s="1">
        <v>1540.944</v>
      </c>
      <c r="K1771" s="1">
        <v>3338.7120000000004</v>
      </c>
      <c r="L1771" s="1">
        <v>3595.5360000000005</v>
      </c>
      <c r="M1771" s="1">
        <f>SUM(Sueldos[[#This Row],[Salario Base]:[Bono General]])</f>
        <v>23884.632000000001</v>
      </c>
      <c r="N1771" s="1">
        <f>SUMPRODUCT(Sueldos[[#This Row],[Salario Base]:[Bono General]]*Porcentajes[])</f>
        <v>932.27112000000011</v>
      </c>
      <c r="O1771" s="1">
        <f>Sueldos[[#This Row],[Aumento Mexicano]]*2</f>
        <v>1864.5422400000002</v>
      </c>
      <c r="P1771" s="1">
        <f>IF(Sueldos[[#This Row],[Calificación]]&gt;=4,Sueldos[[#This Row],[Aumento Mexicano]]*2,0)</f>
        <v>0</v>
      </c>
      <c r="Q1771" s="1">
        <f>Sueldos[[#This Row],[Sueldo total]]*3</f>
        <v>71653.896000000008</v>
      </c>
      <c r="R1771" s="9">
        <f>(43102-Sueldos[[#This Row],[Fecha de Contratación]])/365</f>
        <v>5.6328767123287671</v>
      </c>
      <c r="S1771" s="1">
        <f>Sueldos[[#This Row],[Sueldo total]]/30</f>
        <v>796.15440000000001</v>
      </c>
      <c r="T1771" s="1">
        <f>Sueldos[[#This Row],[Salario diario]]*20*Sueldos[[#This Row],[dias del año]]</f>
        <v>89692.791583561644</v>
      </c>
      <c r="U1771" s="1">
        <f>Sueldos[[#This Row],[3 meses de sueldo]]+Sueldos[[#This Row],[20 dias por año]]</f>
        <v>161346.68758356164</v>
      </c>
    </row>
    <row r="1772" spans="1:21" x14ac:dyDescent="0.3">
      <c r="A1772" t="s">
        <v>2367</v>
      </c>
      <c r="B1772" t="s">
        <v>898</v>
      </c>
      <c r="C1772" t="s">
        <v>273</v>
      </c>
      <c r="D1772" s="10">
        <v>42238</v>
      </c>
      <c r="E1772" t="s">
        <v>50</v>
      </c>
      <c r="F1772">
        <v>3</v>
      </c>
      <c r="G1772" s="1">
        <v>38160</v>
      </c>
      <c r="H1772" s="1">
        <v>3816</v>
      </c>
      <c r="I1772" s="1">
        <v>2671.2000000000003</v>
      </c>
      <c r="J1772" s="1">
        <v>1908</v>
      </c>
      <c r="K1772" s="1">
        <v>12974.400000000001</v>
      </c>
      <c r="L1772" s="1">
        <v>13356</v>
      </c>
      <c r="M1772" s="1">
        <f>SUM(Sueldos[[#This Row],[Salario Base]:[Bono General]])</f>
        <v>72885.600000000006</v>
      </c>
      <c r="N1772" s="1">
        <f>SUMPRODUCT(Sueldos[[#This Row],[Salario Base]:[Bono General]]*Porcentajes[])</f>
        <v>2900.16</v>
      </c>
      <c r="O1772" s="1">
        <f>Sueldos[[#This Row],[Aumento Mexicano]]*2</f>
        <v>5800.32</v>
      </c>
      <c r="P1772" s="1">
        <f>IF(Sueldos[[#This Row],[Calificación]]&gt;=4,Sueldos[[#This Row],[Aumento Mexicano]]*2,0)</f>
        <v>0</v>
      </c>
      <c r="Q1772" s="1">
        <f>Sueldos[[#This Row],[Sueldo total]]*3</f>
        <v>218656.80000000002</v>
      </c>
      <c r="R1772" s="9">
        <f>(43102-Sueldos[[#This Row],[Fecha de Contratación]])/365</f>
        <v>2.3671232876712329</v>
      </c>
      <c r="S1772" s="1">
        <f>Sueldos[[#This Row],[Sueldo total]]/30</f>
        <v>2429.52</v>
      </c>
      <c r="T1772" s="1">
        <f>Sueldos[[#This Row],[Salario diario]]*20*Sueldos[[#This Row],[dias del año]]</f>
        <v>115019.46739726028</v>
      </c>
      <c r="U1772" s="1">
        <f>Sueldos[[#This Row],[3 meses de sueldo]]+Sueldos[[#This Row],[20 dias por año]]</f>
        <v>333676.26739726029</v>
      </c>
    </row>
    <row r="1773" spans="1:21" x14ac:dyDescent="0.3">
      <c r="A1773" t="s">
        <v>2368</v>
      </c>
      <c r="B1773" t="s">
        <v>883</v>
      </c>
      <c r="C1773" t="s">
        <v>38</v>
      </c>
      <c r="D1773" s="10">
        <v>42498</v>
      </c>
      <c r="E1773" t="s">
        <v>27</v>
      </c>
      <c r="F1773">
        <v>2</v>
      </c>
      <c r="G1773" s="1">
        <v>13761.9</v>
      </c>
      <c r="H1773" s="1">
        <v>825.71399999999994</v>
      </c>
      <c r="I1773" s="1">
        <v>550.476</v>
      </c>
      <c r="J1773" s="1">
        <v>1513.809</v>
      </c>
      <c r="K1773" s="1">
        <v>3990.9509999999996</v>
      </c>
      <c r="L1773" s="1">
        <v>3440.4749999999999</v>
      </c>
      <c r="M1773" s="1">
        <f>SUM(Sueldos[[#This Row],[Salario Base]:[Bono General]])</f>
        <v>24083.325000000001</v>
      </c>
      <c r="N1773" s="1">
        <f>SUMPRODUCT(Sueldos[[#This Row],[Salario Base]:[Bono General]]*Porcentajes[])</f>
        <v>920.67111</v>
      </c>
      <c r="O1773" s="1">
        <f>Sueldos[[#This Row],[Aumento Mexicano]]*2</f>
        <v>1841.34222</v>
      </c>
      <c r="P1773" s="1">
        <f>IF(Sueldos[[#This Row],[Calificación]]&gt;=4,Sueldos[[#This Row],[Aumento Mexicano]]*2,0)</f>
        <v>0</v>
      </c>
      <c r="Q1773" s="1">
        <f>Sueldos[[#This Row],[Sueldo total]]*3</f>
        <v>72249.975000000006</v>
      </c>
      <c r="R1773" s="9">
        <f>(43102-Sueldos[[#This Row],[Fecha de Contratación]])/365</f>
        <v>1.6547945205479453</v>
      </c>
      <c r="S1773" s="1">
        <f>Sueldos[[#This Row],[Sueldo total]]/30</f>
        <v>802.77750000000003</v>
      </c>
      <c r="T1773" s="1">
        <f>Sueldos[[#This Row],[Salario diario]]*20*Sueldos[[#This Row],[dias del año]]</f>
        <v>26568.636164383566</v>
      </c>
      <c r="U1773" s="1">
        <f>Sueldos[[#This Row],[3 meses de sueldo]]+Sueldos[[#This Row],[20 dias por año]]</f>
        <v>98818.611164383576</v>
      </c>
    </row>
    <row r="1774" spans="1:21" x14ac:dyDescent="0.3">
      <c r="A1774" t="s">
        <v>2369</v>
      </c>
      <c r="B1774" t="s">
        <v>880</v>
      </c>
      <c r="C1774" t="s">
        <v>24</v>
      </c>
      <c r="D1774" s="10">
        <v>42196</v>
      </c>
      <c r="E1774" t="s">
        <v>27</v>
      </c>
      <c r="F1774">
        <v>3</v>
      </c>
      <c r="G1774" s="1">
        <v>16455</v>
      </c>
      <c r="H1774" s="1">
        <v>987.3</v>
      </c>
      <c r="I1774" s="1">
        <v>2139.15</v>
      </c>
      <c r="J1774" s="1">
        <v>1810.05</v>
      </c>
      <c r="K1774" s="1">
        <v>5594.7000000000007</v>
      </c>
      <c r="L1774" s="1">
        <v>5430.1500000000005</v>
      </c>
      <c r="M1774" s="1">
        <f>SUM(Sueldos[[#This Row],[Salario Base]:[Bono General]])</f>
        <v>32416.350000000002</v>
      </c>
      <c r="N1774" s="1">
        <f>SUMPRODUCT(Sueldos[[#This Row],[Salario Base]:[Bono General]]*Porcentajes[])</f>
        <v>1276.9080000000001</v>
      </c>
      <c r="O1774" s="1">
        <f>Sueldos[[#This Row],[Aumento Mexicano]]*2</f>
        <v>2553.8160000000003</v>
      </c>
      <c r="P1774" s="1">
        <f>IF(Sueldos[[#This Row],[Calificación]]&gt;=4,Sueldos[[#This Row],[Aumento Mexicano]]*2,0)</f>
        <v>0</v>
      </c>
      <c r="Q1774" s="1">
        <f>Sueldos[[#This Row],[Sueldo total]]*3</f>
        <v>97249.05</v>
      </c>
      <c r="R1774" s="9">
        <f>(43102-Sueldos[[#This Row],[Fecha de Contratación]])/365</f>
        <v>2.4821917808219176</v>
      </c>
      <c r="S1774" s="1">
        <f>Sueldos[[#This Row],[Sueldo total]]/30</f>
        <v>1080.5450000000001</v>
      </c>
      <c r="T1774" s="1">
        <f>Sueldos[[#This Row],[Salario diario]]*20*Sueldos[[#This Row],[dias del año]]</f>
        <v>53642.398356164384</v>
      </c>
      <c r="U1774" s="1">
        <f>Sueldos[[#This Row],[3 meses de sueldo]]+Sueldos[[#This Row],[20 dias por año]]</f>
        <v>150891.44835616439</v>
      </c>
    </row>
    <row r="1775" spans="1:21" x14ac:dyDescent="0.3">
      <c r="A1775" t="s">
        <v>2370</v>
      </c>
      <c r="B1775" t="s">
        <v>898</v>
      </c>
      <c r="C1775" t="s">
        <v>79</v>
      </c>
      <c r="D1775" s="10">
        <v>41067</v>
      </c>
      <c r="E1775" t="s">
        <v>18</v>
      </c>
      <c r="F1775">
        <v>4</v>
      </c>
      <c r="G1775" s="1">
        <v>11265.1</v>
      </c>
      <c r="H1775" s="1">
        <v>788.55700000000013</v>
      </c>
      <c r="I1775" s="1">
        <v>1239.1610000000001</v>
      </c>
      <c r="J1775" s="1">
        <v>901.20800000000008</v>
      </c>
      <c r="K1775" s="1">
        <v>3942.7849999999999</v>
      </c>
      <c r="L1775" s="1">
        <v>4506.04</v>
      </c>
      <c r="M1775" s="1">
        <f>SUM(Sueldos[[#This Row],[Salario Base]:[Bono General]])</f>
        <v>22642.851000000002</v>
      </c>
      <c r="N1775" s="1">
        <f>SUMPRODUCT(Sueldos[[#This Row],[Salario Base]:[Bono General]]*Porcentajes[])</f>
        <v>913.59960999999998</v>
      </c>
      <c r="O1775" s="1">
        <f>Sueldos[[#This Row],[Aumento Mexicano]]*2</f>
        <v>1827.19922</v>
      </c>
      <c r="P1775" s="1">
        <f>IF(Sueldos[[#This Row],[Calificación]]&gt;=4,Sueldos[[#This Row],[Aumento Mexicano]]*2,0)</f>
        <v>1827.19922</v>
      </c>
      <c r="Q1775" s="1">
        <f>Sueldos[[#This Row],[Sueldo total]]*3</f>
        <v>67928.553000000014</v>
      </c>
      <c r="R1775" s="9">
        <f>(43102-Sueldos[[#This Row],[Fecha de Contratación]])/365</f>
        <v>5.5753424657534243</v>
      </c>
      <c r="S1775" s="1">
        <f>Sueldos[[#This Row],[Sueldo total]]/30</f>
        <v>754.76170000000013</v>
      </c>
      <c r="T1775" s="1">
        <f>Sueldos[[#This Row],[Salario diario]]*20*Sueldos[[#This Row],[dias del año]]</f>
        <v>84161.099150684939</v>
      </c>
      <c r="U1775" s="1">
        <f>Sueldos[[#This Row],[3 meses de sueldo]]+Sueldos[[#This Row],[20 dias por año]]</f>
        <v>152089.65215068497</v>
      </c>
    </row>
    <row r="1776" spans="1:21" x14ac:dyDescent="0.3">
      <c r="A1776" t="s">
        <v>2371</v>
      </c>
      <c r="B1776" t="s">
        <v>883</v>
      </c>
      <c r="C1776" t="s">
        <v>121</v>
      </c>
      <c r="D1776" s="10">
        <v>40739</v>
      </c>
      <c r="E1776" t="s">
        <v>18</v>
      </c>
      <c r="F1776">
        <v>1</v>
      </c>
      <c r="G1776" s="1">
        <v>9099.75</v>
      </c>
      <c r="H1776" s="1">
        <v>545.98500000000001</v>
      </c>
      <c r="I1776" s="1">
        <v>636.98250000000007</v>
      </c>
      <c r="J1776" s="1">
        <v>90.997500000000002</v>
      </c>
      <c r="K1776" s="1">
        <v>2456.9325000000003</v>
      </c>
      <c r="L1776" s="1">
        <v>2638.9274999999998</v>
      </c>
      <c r="M1776" s="1">
        <f>SUM(Sueldos[[#This Row],[Salario Base]:[Bono General]])</f>
        <v>15469.575000000001</v>
      </c>
      <c r="N1776" s="1">
        <f>SUMPRODUCT(Sueldos[[#This Row],[Salario Base]:[Bono General]]*Porcentajes[])</f>
        <v>594.21367499999997</v>
      </c>
      <c r="O1776" s="1">
        <f>Sueldos[[#This Row],[Aumento Mexicano]]*2</f>
        <v>1188.4273499999999</v>
      </c>
      <c r="P1776" s="1">
        <f>IF(Sueldos[[#This Row],[Calificación]]&gt;=4,Sueldos[[#This Row],[Aumento Mexicano]]*2,0)</f>
        <v>0</v>
      </c>
      <c r="Q1776" s="1">
        <f>Sueldos[[#This Row],[Sueldo total]]*3</f>
        <v>46408.725000000006</v>
      </c>
      <c r="R1776" s="9">
        <f>(43102-Sueldos[[#This Row],[Fecha de Contratación]])/365</f>
        <v>6.4739726027397264</v>
      </c>
      <c r="S1776" s="1">
        <f>Sueldos[[#This Row],[Sueldo total]]/30</f>
        <v>515.65250000000003</v>
      </c>
      <c r="T1776" s="1">
        <f>Sueldos[[#This Row],[Salario diario]]*20*Sueldos[[#This Row],[dias del año]]</f>
        <v>66766.403150684942</v>
      </c>
      <c r="U1776" s="1">
        <f>Sueldos[[#This Row],[3 meses de sueldo]]+Sueldos[[#This Row],[20 dias por año]]</f>
        <v>113175.12815068495</v>
      </c>
    </row>
    <row r="1777" spans="1:21" x14ac:dyDescent="0.3">
      <c r="A1777" t="s">
        <v>2372</v>
      </c>
      <c r="B1777" t="s">
        <v>898</v>
      </c>
      <c r="C1777" t="s">
        <v>88</v>
      </c>
      <c r="D1777" s="10">
        <v>40726</v>
      </c>
      <c r="E1777" t="s">
        <v>27</v>
      </c>
      <c r="F1777">
        <v>2</v>
      </c>
      <c r="G1777" s="1">
        <v>13556.7</v>
      </c>
      <c r="H1777" s="1">
        <v>1355.67</v>
      </c>
      <c r="I1777" s="1">
        <v>406.70100000000002</v>
      </c>
      <c r="J1777" s="1">
        <v>135.56700000000001</v>
      </c>
      <c r="K1777" s="1">
        <v>3931.4429999999998</v>
      </c>
      <c r="L1777" s="1">
        <v>3389.1750000000002</v>
      </c>
      <c r="M1777" s="1">
        <f>SUM(Sueldos[[#This Row],[Salario Base]:[Bono General]])</f>
        <v>22775.255999999998</v>
      </c>
      <c r="N1777" s="1">
        <f>SUMPRODUCT(Sueldos[[#This Row],[Salario Base]:[Bono General]]*Porcentajes[])</f>
        <v>866.27313000000004</v>
      </c>
      <c r="O1777" s="1">
        <f>Sueldos[[#This Row],[Aumento Mexicano]]*2</f>
        <v>1732.5462600000001</v>
      </c>
      <c r="P1777" s="1">
        <f>IF(Sueldos[[#This Row],[Calificación]]&gt;=4,Sueldos[[#This Row],[Aumento Mexicano]]*2,0)</f>
        <v>0</v>
      </c>
      <c r="Q1777" s="1">
        <f>Sueldos[[#This Row],[Sueldo total]]*3</f>
        <v>68325.767999999996</v>
      </c>
      <c r="R1777" s="9">
        <f>(43102-Sueldos[[#This Row],[Fecha de Contratación]])/365</f>
        <v>6.5095890410958903</v>
      </c>
      <c r="S1777" s="1">
        <f>Sueldos[[#This Row],[Sueldo total]]/30</f>
        <v>759.1751999999999</v>
      </c>
      <c r="T1777" s="1">
        <f>Sueldos[[#This Row],[Salario diario]]*20*Sueldos[[#This Row],[dias del año]]</f>
        <v>98838.371243835601</v>
      </c>
      <c r="U1777" s="1">
        <f>Sueldos[[#This Row],[3 meses de sueldo]]+Sueldos[[#This Row],[20 dias por año]]</f>
        <v>167164.13924383558</v>
      </c>
    </row>
    <row r="1778" spans="1:21" x14ac:dyDescent="0.3">
      <c r="A1778" t="s">
        <v>2373</v>
      </c>
      <c r="B1778" t="s">
        <v>940</v>
      </c>
      <c r="C1778" t="s">
        <v>449</v>
      </c>
      <c r="D1778" s="10">
        <v>41656</v>
      </c>
      <c r="E1778" t="s">
        <v>27</v>
      </c>
      <c r="F1778">
        <v>2</v>
      </c>
      <c r="G1778" s="1">
        <v>14809.5</v>
      </c>
      <c r="H1778" s="1">
        <v>1184.76</v>
      </c>
      <c r="I1778" s="1">
        <v>2221.4249999999997</v>
      </c>
      <c r="J1778" s="1">
        <v>1332.855</v>
      </c>
      <c r="K1778" s="1">
        <v>5479.5150000000003</v>
      </c>
      <c r="L1778" s="1">
        <v>3850.4700000000003</v>
      </c>
      <c r="M1778" s="1">
        <f>SUM(Sueldos[[#This Row],[Salario Base]:[Bono General]])</f>
        <v>28878.525000000001</v>
      </c>
      <c r="N1778" s="1">
        <f>SUMPRODUCT(Sueldos[[#This Row],[Salario Base]:[Bono General]]*Porcentajes[])</f>
        <v>1104.7887000000001</v>
      </c>
      <c r="O1778" s="1">
        <f>Sueldos[[#This Row],[Aumento Mexicano]]*2</f>
        <v>2209.5774000000001</v>
      </c>
      <c r="P1778" s="1">
        <f>IF(Sueldos[[#This Row],[Calificación]]&gt;=4,Sueldos[[#This Row],[Aumento Mexicano]]*2,0)</f>
        <v>0</v>
      </c>
      <c r="Q1778" s="1">
        <f>Sueldos[[#This Row],[Sueldo total]]*3</f>
        <v>86635.575000000012</v>
      </c>
      <c r="R1778" s="9">
        <f>(43102-Sueldos[[#This Row],[Fecha de Contratación]])/365</f>
        <v>3.9616438356164383</v>
      </c>
      <c r="S1778" s="1">
        <f>Sueldos[[#This Row],[Sueldo total]]/30</f>
        <v>962.61750000000006</v>
      </c>
      <c r="T1778" s="1">
        <f>Sueldos[[#This Row],[Salario diario]]*20*Sueldos[[#This Row],[dias del año]]</f>
        <v>76270.953698630139</v>
      </c>
      <c r="U1778" s="1">
        <f>Sueldos[[#This Row],[3 meses de sueldo]]+Sueldos[[#This Row],[20 dias por año]]</f>
        <v>162906.52869863017</v>
      </c>
    </row>
    <row r="1779" spans="1:21" x14ac:dyDescent="0.3">
      <c r="A1779" t="s">
        <v>2374</v>
      </c>
      <c r="B1779" t="s">
        <v>880</v>
      </c>
      <c r="C1779" t="s">
        <v>413</v>
      </c>
      <c r="D1779" s="10">
        <v>42957</v>
      </c>
      <c r="E1779" t="s">
        <v>50</v>
      </c>
      <c r="F1779">
        <v>4</v>
      </c>
      <c r="G1779" s="1">
        <v>48917.000000000007</v>
      </c>
      <c r="H1779" s="1">
        <v>4891.7000000000007</v>
      </c>
      <c r="I1779" s="1">
        <v>7337.5500000000011</v>
      </c>
      <c r="J1779" s="1">
        <v>2445.8500000000004</v>
      </c>
      <c r="K1779" s="1">
        <v>17610.120000000003</v>
      </c>
      <c r="L1779" s="1">
        <v>13696.760000000004</v>
      </c>
      <c r="M1779" s="1">
        <f>SUM(Sueldos[[#This Row],[Salario Base]:[Bono General]])</f>
        <v>94898.980000000025</v>
      </c>
      <c r="N1779" s="1">
        <f>SUMPRODUCT(Sueldos[[#This Row],[Salario Base]:[Bono General]]*Porcentajes[])</f>
        <v>3663.8833000000004</v>
      </c>
      <c r="O1779" s="1">
        <f>Sueldos[[#This Row],[Aumento Mexicano]]*2</f>
        <v>7327.7666000000008</v>
      </c>
      <c r="P1779" s="1">
        <f>IF(Sueldos[[#This Row],[Calificación]]&gt;=4,Sueldos[[#This Row],[Aumento Mexicano]]*2,0)</f>
        <v>7327.7666000000008</v>
      </c>
      <c r="Q1779" s="1">
        <f>Sueldos[[#This Row],[Sueldo total]]*3</f>
        <v>284696.94000000006</v>
      </c>
      <c r="R1779" s="9">
        <f>(43102-Sueldos[[#This Row],[Fecha de Contratación]])/365</f>
        <v>0.39726027397260272</v>
      </c>
      <c r="S1779" s="1">
        <f>Sueldos[[#This Row],[Sueldo total]]/30</f>
        <v>3163.2993333333343</v>
      </c>
      <c r="T1779" s="1">
        <f>Sueldos[[#This Row],[Salario diario]]*20*Sueldos[[#This Row],[dias del año]]</f>
        <v>25133.063196347037</v>
      </c>
      <c r="U1779" s="1">
        <f>Sueldos[[#This Row],[3 meses de sueldo]]+Sueldos[[#This Row],[20 dias por año]]</f>
        <v>309830.0031963471</v>
      </c>
    </row>
    <row r="1780" spans="1:21" x14ac:dyDescent="0.3">
      <c r="A1780" t="s">
        <v>2375</v>
      </c>
      <c r="B1780" t="s">
        <v>880</v>
      </c>
      <c r="C1780" t="s">
        <v>253</v>
      </c>
      <c r="D1780" s="10">
        <v>40782</v>
      </c>
      <c r="E1780" t="s">
        <v>18</v>
      </c>
      <c r="F1780">
        <v>5</v>
      </c>
      <c r="G1780" s="1">
        <v>18245</v>
      </c>
      <c r="H1780" s="1">
        <v>912.25</v>
      </c>
      <c r="I1780" s="1">
        <v>182.45000000000002</v>
      </c>
      <c r="J1780" s="1">
        <v>1459.6000000000001</v>
      </c>
      <c r="K1780" s="1">
        <v>7298</v>
      </c>
      <c r="L1780" s="1">
        <v>5655.95</v>
      </c>
      <c r="M1780" s="1">
        <f>SUM(Sueldos[[#This Row],[Salario Base]:[Bono General]])</f>
        <v>33753.25</v>
      </c>
      <c r="N1780" s="1">
        <f>SUMPRODUCT(Sueldos[[#This Row],[Salario Base]:[Bono General]]*Porcentajes[])</f>
        <v>1297.2195000000002</v>
      </c>
      <c r="O1780" s="1">
        <f>Sueldos[[#This Row],[Aumento Mexicano]]*2</f>
        <v>2594.4390000000003</v>
      </c>
      <c r="P1780" s="1">
        <f>IF(Sueldos[[#This Row],[Calificación]]&gt;=4,Sueldos[[#This Row],[Aumento Mexicano]]*2,0)</f>
        <v>2594.4390000000003</v>
      </c>
      <c r="Q1780" s="1">
        <f>Sueldos[[#This Row],[Sueldo total]]*3</f>
        <v>101259.75</v>
      </c>
      <c r="R1780" s="9">
        <f>(43102-Sueldos[[#This Row],[Fecha de Contratación]])/365</f>
        <v>6.3561643835616435</v>
      </c>
      <c r="S1780" s="1">
        <f>Sueldos[[#This Row],[Sueldo total]]/30</f>
        <v>1125.1083333333333</v>
      </c>
      <c r="T1780" s="1">
        <f>Sueldos[[#This Row],[Salario diario]]*20*Sueldos[[#This Row],[dias del año]]</f>
        <v>143027.47031963471</v>
      </c>
      <c r="U1780" s="1">
        <f>Sueldos[[#This Row],[3 meses de sueldo]]+Sueldos[[#This Row],[20 dias por año]]</f>
        <v>244287.22031963471</v>
      </c>
    </row>
    <row r="1781" spans="1:21" x14ac:dyDescent="0.3">
      <c r="A1781" t="s">
        <v>2376</v>
      </c>
      <c r="B1781" t="s">
        <v>883</v>
      </c>
      <c r="C1781" t="s">
        <v>605</v>
      </c>
      <c r="D1781" s="10">
        <v>42317</v>
      </c>
      <c r="E1781" t="s">
        <v>27</v>
      </c>
      <c r="F1781">
        <v>4</v>
      </c>
      <c r="G1781" s="1">
        <v>17017</v>
      </c>
      <c r="H1781" s="1">
        <v>1191.19</v>
      </c>
      <c r="I1781" s="1">
        <v>2382.38</v>
      </c>
      <c r="J1781" s="1">
        <v>2212.21</v>
      </c>
      <c r="K1781" s="1">
        <v>4424.42</v>
      </c>
      <c r="L1781" s="1">
        <v>4764.76</v>
      </c>
      <c r="M1781" s="1">
        <f>SUM(Sueldos[[#This Row],[Salario Base]:[Bono General]])</f>
        <v>31991.96</v>
      </c>
      <c r="N1781" s="1">
        <f>SUMPRODUCT(Sueldos[[#This Row],[Salario Base]:[Bono General]]*Porcentajes[])</f>
        <v>1254.1529</v>
      </c>
      <c r="O1781" s="1">
        <f>Sueldos[[#This Row],[Aumento Mexicano]]*2</f>
        <v>2508.3058000000001</v>
      </c>
      <c r="P1781" s="1">
        <f>IF(Sueldos[[#This Row],[Calificación]]&gt;=4,Sueldos[[#This Row],[Aumento Mexicano]]*2,0)</f>
        <v>2508.3058000000001</v>
      </c>
      <c r="Q1781" s="1">
        <f>Sueldos[[#This Row],[Sueldo total]]*3</f>
        <v>95975.88</v>
      </c>
      <c r="R1781" s="9">
        <f>(43102-Sueldos[[#This Row],[Fecha de Contratación]])/365</f>
        <v>2.1506849315068495</v>
      </c>
      <c r="S1781" s="1">
        <f>Sueldos[[#This Row],[Sueldo total]]/30</f>
        <v>1066.3986666666667</v>
      </c>
      <c r="T1781" s="1">
        <f>Sueldos[[#This Row],[Salario diario]]*20*Sueldos[[#This Row],[dias del año]]</f>
        <v>45869.750867579918</v>
      </c>
      <c r="U1781" s="1">
        <f>Sueldos[[#This Row],[3 meses de sueldo]]+Sueldos[[#This Row],[20 dias por año]]</f>
        <v>141845.63086757992</v>
      </c>
    </row>
    <row r="1782" spans="1:21" x14ac:dyDescent="0.3">
      <c r="A1782" t="s">
        <v>1392</v>
      </c>
      <c r="B1782" t="s">
        <v>880</v>
      </c>
      <c r="C1782" t="s">
        <v>413</v>
      </c>
      <c r="D1782" s="10">
        <v>43013</v>
      </c>
      <c r="E1782" t="s">
        <v>18</v>
      </c>
      <c r="F1782">
        <v>4</v>
      </c>
      <c r="G1782" s="1">
        <v>10308.1</v>
      </c>
      <c r="H1782" s="1">
        <v>824.64800000000002</v>
      </c>
      <c r="I1782" s="1">
        <v>1340.0530000000001</v>
      </c>
      <c r="J1782" s="1">
        <v>927.72900000000004</v>
      </c>
      <c r="K1782" s="1">
        <v>2680.1060000000002</v>
      </c>
      <c r="L1782" s="1">
        <v>2989.3489999999997</v>
      </c>
      <c r="M1782" s="1">
        <f>SUM(Sueldos[[#This Row],[Salario Base]:[Bono General]])</f>
        <v>19069.984999999997</v>
      </c>
      <c r="N1782" s="1">
        <f>SUMPRODUCT(Sueldos[[#This Row],[Salario Base]:[Bono General]]*Porcentajes[])</f>
        <v>748.36806000000001</v>
      </c>
      <c r="O1782" s="1">
        <f>Sueldos[[#This Row],[Aumento Mexicano]]*2</f>
        <v>1496.73612</v>
      </c>
      <c r="P1782" s="1">
        <f>IF(Sueldos[[#This Row],[Calificación]]&gt;=4,Sueldos[[#This Row],[Aumento Mexicano]]*2,0)</f>
        <v>1496.73612</v>
      </c>
      <c r="Q1782" s="1">
        <f>Sueldos[[#This Row],[Sueldo total]]*3</f>
        <v>57209.954999999987</v>
      </c>
      <c r="R1782" s="9">
        <f>(43102-Sueldos[[#This Row],[Fecha de Contratación]])/365</f>
        <v>0.24383561643835616</v>
      </c>
      <c r="S1782" s="1">
        <f>Sueldos[[#This Row],[Sueldo total]]/30</f>
        <v>635.66616666666653</v>
      </c>
      <c r="T1782" s="1">
        <f>Sueldos[[#This Row],[Salario diario]]*20*Sueldos[[#This Row],[dias del año]]</f>
        <v>3099.9610319634694</v>
      </c>
      <c r="U1782" s="1">
        <f>Sueldos[[#This Row],[3 meses de sueldo]]+Sueldos[[#This Row],[20 dias por año]]</f>
        <v>60309.916031963454</v>
      </c>
    </row>
    <row r="1783" spans="1:21" x14ac:dyDescent="0.3">
      <c r="A1783" t="s">
        <v>2377</v>
      </c>
      <c r="B1783" t="s">
        <v>880</v>
      </c>
      <c r="C1783" t="s">
        <v>29</v>
      </c>
      <c r="D1783" s="10">
        <v>40695</v>
      </c>
      <c r="E1783" t="s">
        <v>27</v>
      </c>
      <c r="F1783">
        <v>3</v>
      </c>
      <c r="G1783" s="1">
        <v>22420</v>
      </c>
      <c r="H1783" s="1">
        <v>1569.4</v>
      </c>
      <c r="I1783" s="1">
        <v>2466.1999999999998</v>
      </c>
      <c r="J1783" s="1">
        <v>672.6</v>
      </c>
      <c r="K1783" s="1">
        <v>6726</v>
      </c>
      <c r="L1783" s="1">
        <v>6277.6</v>
      </c>
      <c r="M1783" s="1">
        <f>SUM(Sueldos[[#This Row],[Salario Base]:[Bono General]])</f>
        <v>40131.799999999996</v>
      </c>
      <c r="N1783" s="1">
        <f>SUMPRODUCT(Sueldos[[#This Row],[Salario Base]:[Bono General]]*Porcentajes[])</f>
        <v>1540.2540000000001</v>
      </c>
      <c r="O1783" s="1">
        <f>Sueldos[[#This Row],[Aumento Mexicano]]*2</f>
        <v>3080.5080000000003</v>
      </c>
      <c r="P1783" s="1">
        <f>IF(Sueldos[[#This Row],[Calificación]]&gt;=4,Sueldos[[#This Row],[Aumento Mexicano]]*2,0)</f>
        <v>0</v>
      </c>
      <c r="Q1783" s="1">
        <f>Sueldos[[#This Row],[Sueldo total]]*3</f>
        <v>120395.4</v>
      </c>
      <c r="R1783" s="9">
        <f>(43102-Sueldos[[#This Row],[Fecha de Contratación]])/365</f>
        <v>6.5945205479452058</v>
      </c>
      <c r="S1783" s="1">
        <f>Sueldos[[#This Row],[Sueldo total]]/30</f>
        <v>1337.7266666666665</v>
      </c>
      <c r="T1783" s="1">
        <f>Sueldos[[#This Row],[Salario diario]]*20*Sueldos[[#This Row],[dias del año]]</f>
        <v>176433.31981735158</v>
      </c>
      <c r="U1783" s="1">
        <f>Sueldos[[#This Row],[3 meses de sueldo]]+Sueldos[[#This Row],[20 dias por año]]</f>
        <v>296828.71981735155</v>
      </c>
    </row>
    <row r="1784" spans="1:21" x14ac:dyDescent="0.3">
      <c r="A1784" t="s">
        <v>2378</v>
      </c>
      <c r="B1784" t="s">
        <v>883</v>
      </c>
      <c r="C1784" t="s">
        <v>100</v>
      </c>
      <c r="D1784" s="10">
        <v>41149</v>
      </c>
      <c r="E1784" t="s">
        <v>18</v>
      </c>
      <c r="F1784">
        <v>1</v>
      </c>
      <c r="G1784" s="1">
        <v>7965</v>
      </c>
      <c r="H1784" s="1">
        <v>557.55000000000007</v>
      </c>
      <c r="I1784" s="1">
        <v>318.60000000000002</v>
      </c>
      <c r="J1784" s="1">
        <v>318.60000000000002</v>
      </c>
      <c r="K1784" s="1">
        <v>2628.4500000000003</v>
      </c>
      <c r="L1784" s="1">
        <v>3106.35</v>
      </c>
      <c r="M1784" s="1">
        <f>SUM(Sueldos[[#This Row],[Salario Base]:[Bono General]])</f>
        <v>14894.550000000001</v>
      </c>
      <c r="N1784" s="1">
        <f>SUMPRODUCT(Sueldos[[#This Row],[Salario Base]:[Bono General]]*Porcentajes[])</f>
        <v>597.375</v>
      </c>
      <c r="O1784" s="1">
        <f>Sueldos[[#This Row],[Aumento Mexicano]]*2</f>
        <v>1194.75</v>
      </c>
      <c r="P1784" s="1">
        <f>IF(Sueldos[[#This Row],[Calificación]]&gt;=4,Sueldos[[#This Row],[Aumento Mexicano]]*2,0)</f>
        <v>0</v>
      </c>
      <c r="Q1784" s="1">
        <f>Sueldos[[#This Row],[Sueldo total]]*3</f>
        <v>44683.65</v>
      </c>
      <c r="R1784" s="9">
        <f>(43102-Sueldos[[#This Row],[Fecha de Contratación]])/365</f>
        <v>5.3506849315068497</v>
      </c>
      <c r="S1784" s="1">
        <f>Sueldos[[#This Row],[Sueldo total]]/30</f>
        <v>496.48500000000001</v>
      </c>
      <c r="T1784" s="1">
        <f>Sueldos[[#This Row],[Salario diario]]*20*Sueldos[[#This Row],[dias del año]]</f>
        <v>53130.696164383568</v>
      </c>
      <c r="U1784" s="1">
        <f>Sueldos[[#This Row],[3 meses de sueldo]]+Sueldos[[#This Row],[20 dias por año]]</f>
        <v>97814.346164383576</v>
      </c>
    </row>
    <row r="1785" spans="1:21" x14ac:dyDescent="0.3">
      <c r="A1785" t="s">
        <v>2379</v>
      </c>
      <c r="B1785" t="s">
        <v>940</v>
      </c>
      <c r="C1785" t="s">
        <v>46</v>
      </c>
      <c r="D1785" s="10">
        <v>42544</v>
      </c>
      <c r="E1785" t="s">
        <v>27</v>
      </c>
      <c r="F1785">
        <v>2</v>
      </c>
      <c r="G1785" s="1">
        <v>19594.8</v>
      </c>
      <c r="H1785" s="1">
        <v>1763.5319999999999</v>
      </c>
      <c r="I1785" s="1">
        <v>2351.3759999999997</v>
      </c>
      <c r="J1785" s="1">
        <v>2939.22</v>
      </c>
      <c r="K1785" s="1">
        <v>6858.1799999999994</v>
      </c>
      <c r="L1785" s="1">
        <v>6466.2839999999997</v>
      </c>
      <c r="M1785" s="1">
        <f>SUM(Sueldos[[#This Row],[Salario Base]:[Bono General]])</f>
        <v>39973.392</v>
      </c>
      <c r="N1785" s="1">
        <f>SUMPRODUCT(Sueldos[[#This Row],[Salario Base]:[Bono General]]*Porcentajes[])</f>
        <v>1593.0572399999999</v>
      </c>
      <c r="O1785" s="1">
        <f>Sueldos[[#This Row],[Aumento Mexicano]]*2</f>
        <v>3186.1144799999997</v>
      </c>
      <c r="P1785" s="1">
        <f>IF(Sueldos[[#This Row],[Calificación]]&gt;=4,Sueldos[[#This Row],[Aumento Mexicano]]*2,0)</f>
        <v>0</v>
      </c>
      <c r="Q1785" s="1">
        <f>Sueldos[[#This Row],[Sueldo total]]*3</f>
        <v>119920.17600000001</v>
      </c>
      <c r="R1785" s="9">
        <f>(43102-Sueldos[[#This Row],[Fecha de Contratación]])/365</f>
        <v>1.5287671232876712</v>
      </c>
      <c r="S1785" s="1">
        <f>Sueldos[[#This Row],[Sueldo total]]/30</f>
        <v>1332.4464</v>
      </c>
      <c r="T1785" s="1">
        <f>Sueldos[[#This Row],[Salario diario]]*20*Sueldos[[#This Row],[dias del año]]</f>
        <v>40740.004997260272</v>
      </c>
      <c r="U1785" s="1">
        <f>Sueldos[[#This Row],[3 meses de sueldo]]+Sueldos[[#This Row],[20 dias por año]]</f>
        <v>160660.18099726026</v>
      </c>
    </row>
    <row r="1786" spans="1:21" x14ac:dyDescent="0.3">
      <c r="A1786" t="s">
        <v>2380</v>
      </c>
      <c r="B1786" t="s">
        <v>883</v>
      </c>
      <c r="C1786" t="s">
        <v>22</v>
      </c>
      <c r="D1786" s="10">
        <v>41086</v>
      </c>
      <c r="E1786" t="s">
        <v>18</v>
      </c>
      <c r="F1786">
        <v>2</v>
      </c>
      <c r="G1786" s="1">
        <v>9606.6</v>
      </c>
      <c r="H1786" s="1">
        <v>480.33000000000004</v>
      </c>
      <c r="I1786" s="1">
        <v>1344.9240000000002</v>
      </c>
      <c r="J1786" s="1">
        <v>192.13200000000001</v>
      </c>
      <c r="K1786" s="1">
        <v>2497.7160000000003</v>
      </c>
      <c r="L1786" s="1">
        <v>3746.5740000000001</v>
      </c>
      <c r="M1786" s="1">
        <f>SUM(Sueldos[[#This Row],[Salario Base]:[Bono General]])</f>
        <v>17868.276000000002</v>
      </c>
      <c r="N1786" s="1">
        <f>SUMPRODUCT(Sueldos[[#This Row],[Salario Base]:[Bono General]]*Porcentajes[])</f>
        <v>717.61302000000001</v>
      </c>
      <c r="O1786" s="1">
        <f>Sueldos[[#This Row],[Aumento Mexicano]]*2</f>
        <v>1435.22604</v>
      </c>
      <c r="P1786" s="1">
        <f>IF(Sueldos[[#This Row],[Calificación]]&gt;=4,Sueldos[[#This Row],[Aumento Mexicano]]*2,0)</f>
        <v>0</v>
      </c>
      <c r="Q1786" s="1">
        <f>Sueldos[[#This Row],[Sueldo total]]*3</f>
        <v>53604.828000000009</v>
      </c>
      <c r="R1786" s="9">
        <f>(43102-Sueldos[[#This Row],[Fecha de Contratación]])/365</f>
        <v>5.5232876712328771</v>
      </c>
      <c r="S1786" s="1">
        <f>Sueldos[[#This Row],[Sueldo total]]/30</f>
        <v>595.6092000000001</v>
      </c>
      <c r="T1786" s="1">
        <f>Sueldos[[#This Row],[Salario diario]]*20*Sueldos[[#This Row],[dias del año]]</f>
        <v>65794.419024657545</v>
      </c>
      <c r="U1786" s="1">
        <f>Sueldos[[#This Row],[3 meses de sueldo]]+Sueldos[[#This Row],[20 dias por año]]</f>
        <v>119399.24702465755</v>
      </c>
    </row>
    <row r="1787" spans="1:21" x14ac:dyDescent="0.3">
      <c r="A1787" t="s">
        <v>2381</v>
      </c>
      <c r="B1787" t="s">
        <v>883</v>
      </c>
      <c r="C1787" t="s">
        <v>253</v>
      </c>
      <c r="D1787" s="10">
        <v>41981</v>
      </c>
      <c r="E1787" t="s">
        <v>50</v>
      </c>
      <c r="F1787">
        <v>3</v>
      </c>
      <c r="G1787" s="1">
        <v>38074</v>
      </c>
      <c r="H1787" s="1">
        <v>2665.1800000000003</v>
      </c>
      <c r="I1787" s="1">
        <v>380.74</v>
      </c>
      <c r="J1787" s="1">
        <v>761.48</v>
      </c>
      <c r="K1787" s="1">
        <v>14468.12</v>
      </c>
      <c r="L1787" s="1">
        <v>10660.720000000001</v>
      </c>
      <c r="M1787" s="1">
        <f>SUM(Sueldos[[#This Row],[Salario Base]:[Bono General]])</f>
        <v>67010.240000000005</v>
      </c>
      <c r="N1787" s="1">
        <f>SUMPRODUCT(Sueldos[[#This Row],[Salario Base]:[Bono General]]*Porcentajes[])</f>
        <v>2535.7284</v>
      </c>
      <c r="O1787" s="1">
        <f>Sueldos[[#This Row],[Aumento Mexicano]]*2</f>
        <v>5071.4567999999999</v>
      </c>
      <c r="P1787" s="1">
        <f>IF(Sueldos[[#This Row],[Calificación]]&gt;=4,Sueldos[[#This Row],[Aumento Mexicano]]*2,0)</f>
        <v>0</v>
      </c>
      <c r="Q1787" s="1">
        <f>Sueldos[[#This Row],[Sueldo total]]*3</f>
        <v>201030.72000000003</v>
      </c>
      <c r="R1787" s="9">
        <f>(43102-Sueldos[[#This Row],[Fecha de Contratación]])/365</f>
        <v>3.0712328767123287</v>
      </c>
      <c r="S1787" s="1">
        <f>Sueldos[[#This Row],[Sueldo total]]/30</f>
        <v>2233.6746666666668</v>
      </c>
      <c r="T1787" s="1">
        <f>Sueldos[[#This Row],[Salario diario]]*20*Sueldos[[#This Row],[dias del año]]</f>
        <v>137202.70144292238</v>
      </c>
      <c r="U1787" s="1">
        <f>Sueldos[[#This Row],[3 meses de sueldo]]+Sueldos[[#This Row],[20 dias por año]]</f>
        <v>338233.42144292244</v>
      </c>
    </row>
    <row r="1788" spans="1:21" x14ac:dyDescent="0.3">
      <c r="A1788" t="s">
        <v>2382</v>
      </c>
      <c r="B1788" t="s">
        <v>883</v>
      </c>
      <c r="C1788" t="s">
        <v>440</v>
      </c>
      <c r="D1788" s="10">
        <v>40677</v>
      </c>
      <c r="E1788" t="s">
        <v>18</v>
      </c>
      <c r="F1788">
        <v>2</v>
      </c>
      <c r="G1788" s="1">
        <v>13206.6</v>
      </c>
      <c r="H1788" s="1">
        <v>792.39599999999996</v>
      </c>
      <c r="I1788" s="1">
        <v>1188.5940000000001</v>
      </c>
      <c r="J1788" s="1">
        <v>1848.9240000000002</v>
      </c>
      <c r="K1788" s="1">
        <v>4358.1779999999999</v>
      </c>
      <c r="L1788" s="1">
        <v>4754.3760000000002</v>
      </c>
      <c r="M1788" s="1">
        <f>SUM(Sueldos[[#This Row],[Salario Base]:[Bono General]])</f>
        <v>26149.067999999999</v>
      </c>
      <c r="N1788" s="1">
        <f>SUMPRODUCT(Sueldos[[#This Row],[Salario Base]:[Bono General]]*Porcentajes[])</f>
        <v>1047.2833799999999</v>
      </c>
      <c r="O1788" s="1">
        <f>Sueldos[[#This Row],[Aumento Mexicano]]*2</f>
        <v>2094.5667599999997</v>
      </c>
      <c r="P1788" s="1">
        <f>IF(Sueldos[[#This Row],[Calificación]]&gt;=4,Sueldos[[#This Row],[Aumento Mexicano]]*2,0)</f>
        <v>0</v>
      </c>
      <c r="Q1788" s="1">
        <f>Sueldos[[#This Row],[Sueldo total]]*3</f>
        <v>78447.203999999998</v>
      </c>
      <c r="R1788" s="9">
        <f>(43102-Sueldos[[#This Row],[Fecha de Contratación]])/365</f>
        <v>6.6438356164383565</v>
      </c>
      <c r="S1788" s="1">
        <f>Sueldos[[#This Row],[Sueldo total]]/30</f>
        <v>871.63559999999995</v>
      </c>
      <c r="T1788" s="1">
        <f>Sueldos[[#This Row],[Salario diario]]*20*Sueldos[[#This Row],[dias del año]]</f>
        <v>115820.07287671234</v>
      </c>
      <c r="U1788" s="1">
        <f>Sueldos[[#This Row],[3 meses de sueldo]]+Sueldos[[#This Row],[20 dias por año]]</f>
        <v>194267.27687671233</v>
      </c>
    </row>
    <row r="1789" spans="1:21" x14ac:dyDescent="0.3">
      <c r="A1789" t="s">
        <v>2383</v>
      </c>
      <c r="B1789" t="s">
        <v>926</v>
      </c>
      <c r="C1789" t="s">
        <v>193</v>
      </c>
      <c r="D1789" s="10">
        <v>41208</v>
      </c>
      <c r="E1789" t="s">
        <v>18</v>
      </c>
      <c r="F1789">
        <v>4</v>
      </c>
      <c r="G1789" s="1">
        <v>9738.3000000000011</v>
      </c>
      <c r="H1789" s="1">
        <v>973.83000000000015</v>
      </c>
      <c r="I1789" s="1">
        <v>973.83000000000015</v>
      </c>
      <c r="J1789" s="1">
        <v>292.149</v>
      </c>
      <c r="K1789" s="1">
        <v>3408.4050000000002</v>
      </c>
      <c r="L1789" s="1">
        <v>3797.9370000000004</v>
      </c>
      <c r="M1789" s="1">
        <f>SUM(Sueldos[[#This Row],[Salario Base]:[Bono General]])</f>
        <v>19184.451000000001</v>
      </c>
      <c r="N1789" s="1">
        <f>SUMPRODUCT(Sueldos[[#This Row],[Salario Base]:[Bono General]]*Porcentajes[])</f>
        <v>772.24719000000005</v>
      </c>
      <c r="O1789" s="1">
        <f>Sueldos[[#This Row],[Aumento Mexicano]]*2</f>
        <v>1544.4943800000001</v>
      </c>
      <c r="P1789" s="1">
        <f>IF(Sueldos[[#This Row],[Calificación]]&gt;=4,Sueldos[[#This Row],[Aumento Mexicano]]*2,0)</f>
        <v>1544.4943800000001</v>
      </c>
      <c r="Q1789" s="1">
        <f>Sueldos[[#This Row],[Sueldo total]]*3</f>
        <v>57553.353000000003</v>
      </c>
      <c r="R1789" s="9">
        <f>(43102-Sueldos[[#This Row],[Fecha de Contratación]])/365</f>
        <v>5.1890410958904107</v>
      </c>
      <c r="S1789" s="1">
        <f>Sueldos[[#This Row],[Sueldo total]]/30</f>
        <v>639.48170000000005</v>
      </c>
      <c r="T1789" s="1">
        <f>Sueldos[[#This Row],[Salario diario]]*20*Sueldos[[#This Row],[dias del año]]</f>
        <v>66365.936427397261</v>
      </c>
      <c r="U1789" s="1">
        <f>Sueldos[[#This Row],[3 meses de sueldo]]+Sueldos[[#This Row],[20 dias por año]]</f>
        <v>123919.28942739726</v>
      </c>
    </row>
    <row r="1790" spans="1:21" x14ac:dyDescent="0.3">
      <c r="A1790" t="s">
        <v>2384</v>
      </c>
      <c r="B1790" t="s">
        <v>880</v>
      </c>
      <c r="C1790" t="s">
        <v>63</v>
      </c>
      <c r="D1790" s="10">
        <v>42387</v>
      </c>
      <c r="E1790" t="s">
        <v>115</v>
      </c>
      <c r="F1790">
        <v>2</v>
      </c>
      <c r="G1790" s="1">
        <v>57888.9</v>
      </c>
      <c r="H1790" s="1">
        <v>2894.4450000000002</v>
      </c>
      <c r="I1790" s="1">
        <v>2894.4450000000002</v>
      </c>
      <c r="J1790" s="1">
        <v>6367.7790000000005</v>
      </c>
      <c r="K1790" s="1">
        <v>14472.225</v>
      </c>
      <c r="L1790" s="1">
        <v>22576.671000000002</v>
      </c>
      <c r="M1790" s="1">
        <f>SUM(Sueldos[[#This Row],[Salario Base]:[Bono General]])</f>
        <v>107094.46500000001</v>
      </c>
      <c r="N1790" s="1">
        <f>SUMPRODUCT(Sueldos[[#This Row],[Salario Base]:[Bono General]]*Porcentajes[])</f>
        <v>4359.0341699999999</v>
      </c>
      <c r="O1790" s="1">
        <f>Sueldos[[#This Row],[Aumento Mexicano]]*2</f>
        <v>8718.0683399999998</v>
      </c>
      <c r="P1790" s="1">
        <f>IF(Sueldos[[#This Row],[Calificación]]&gt;=4,Sueldos[[#This Row],[Aumento Mexicano]]*2,0)</f>
        <v>0</v>
      </c>
      <c r="Q1790" s="1">
        <f>Sueldos[[#This Row],[Sueldo total]]*3</f>
        <v>321283.39500000002</v>
      </c>
      <c r="R1790" s="9">
        <f>(43102-Sueldos[[#This Row],[Fecha de Contratación]])/365</f>
        <v>1.9589041095890412</v>
      </c>
      <c r="S1790" s="1">
        <f>Sueldos[[#This Row],[Sueldo total]]/30</f>
        <v>3569.8155000000002</v>
      </c>
      <c r="T1790" s="1">
        <f>Sueldos[[#This Row],[Salario diario]]*20*Sueldos[[#This Row],[dias del año]]</f>
        <v>139858.52506849315</v>
      </c>
      <c r="U1790" s="1">
        <f>Sueldos[[#This Row],[3 meses de sueldo]]+Sueldos[[#This Row],[20 dias por año]]</f>
        <v>461141.92006849317</v>
      </c>
    </row>
    <row r="1791" spans="1:21" x14ac:dyDescent="0.3">
      <c r="A1791" t="s">
        <v>747</v>
      </c>
      <c r="B1791" t="s">
        <v>883</v>
      </c>
      <c r="C1791" t="s">
        <v>363</v>
      </c>
      <c r="D1791" s="10">
        <v>42864</v>
      </c>
      <c r="E1791" t="s">
        <v>18</v>
      </c>
      <c r="F1791">
        <v>3</v>
      </c>
      <c r="G1791" s="1">
        <v>15256</v>
      </c>
      <c r="H1791" s="1">
        <v>1525.6000000000001</v>
      </c>
      <c r="I1791" s="1">
        <v>762.80000000000007</v>
      </c>
      <c r="J1791" s="1">
        <v>1220.48</v>
      </c>
      <c r="K1791" s="1">
        <v>4424.24</v>
      </c>
      <c r="L1791" s="1">
        <v>5339.5999999999995</v>
      </c>
      <c r="M1791" s="1">
        <f>SUM(Sueldos[[#This Row],[Salario Base]:[Bono General]])</f>
        <v>28528.719999999994</v>
      </c>
      <c r="N1791" s="1">
        <f>SUMPRODUCT(Sueldos[[#This Row],[Salario Base]:[Bono General]]*Porcentajes[])</f>
        <v>1147.2511999999999</v>
      </c>
      <c r="O1791" s="1">
        <f>Sueldos[[#This Row],[Aumento Mexicano]]*2</f>
        <v>2294.5023999999999</v>
      </c>
      <c r="P1791" s="1">
        <f>IF(Sueldos[[#This Row],[Calificación]]&gt;=4,Sueldos[[#This Row],[Aumento Mexicano]]*2,0)</f>
        <v>0</v>
      </c>
      <c r="Q1791" s="1">
        <f>Sueldos[[#This Row],[Sueldo total]]*3</f>
        <v>85586.159999999974</v>
      </c>
      <c r="R1791" s="9">
        <f>(43102-Sueldos[[#This Row],[Fecha de Contratación]])/365</f>
        <v>0.65205479452054793</v>
      </c>
      <c r="S1791" s="1">
        <f>Sueldos[[#This Row],[Sueldo total]]/30</f>
        <v>950.95733333333317</v>
      </c>
      <c r="T1791" s="1">
        <f>Sueldos[[#This Row],[Salario diario]]*20*Sueldos[[#This Row],[dias del año]]</f>
        <v>12401.525771689496</v>
      </c>
      <c r="U1791" s="1">
        <f>Sueldos[[#This Row],[3 meses de sueldo]]+Sueldos[[#This Row],[20 dias por año]]</f>
        <v>97987.685771689474</v>
      </c>
    </row>
    <row r="1792" spans="1:21" x14ac:dyDescent="0.3">
      <c r="A1792" t="s">
        <v>2385</v>
      </c>
      <c r="B1792" t="s">
        <v>898</v>
      </c>
      <c r="C1792" t="s">
        <v>186</v>
      </c>
      <c r="D1792" s="10">
        <v>41307</v>
      </c>
      <c r="E1792" t="s">
        <v>18</v>
      </c>
      <c r="F1792">
        <v>5</v>
      </c>
      <c r="G1792" s="1">
        <v>11988.75</v>
      </c>
      <c r="H1792" s="1">
        <v>1078.9875</v>
      </c>
      <c r="I1792" s="1">
        <v>1678.4250000000002</v>
      </c>
      <c r="J1792" s="1">
        <v>239.77500000000001</v>
      </c>
      <c r="K1792" s="1">
        <v>3356.8500000000004</v>
      </c>
      <c r="L1792" s="1">
        <v>3956.2875000000004</v>
      </c>
      <c r="M1792" s="1">
        <f>SUM(Sueldos[[#This Row],[Salario Base]:[Bono General]])</f>
        <v>22299.074999999997</v>
      </c>
      <c r="N1792" s="1">
        <f>SUMPRODUCT(Sueldos[[#This Row],[Salario Base]:[Bono General]]*Porcentajes[])</f>
        <v>881.17312500000003</v>
      </c>
      <c r="O1792" s="1">
        <f>Sueldos[[#This Row],[Aumento Mexicano]]*2</f>
        <v>1762.3462500000001</v>
      </c>
      <c r="P1792" s="1">
        <f>IF(Sueldos[[#This Row],[Calificación]]&gt;=4,Sueldos[[#This Row],[Aumento Mexicano]]*2,0)</f>
        <v>1762.3462500000001</v>
      </c>
      <c r="Q1792" s="1">
        <f>Sueldos[[#This Row],[Sueldo total]]*3</f>
        <v>66897.224999999991</v>
      </c>
      <c r="R1792" s="9">
        <f>(43102-Sueldos[[#This Row],[Fecha de Contratación]])/365</f>
        <v>4.9178082191780819</v>
      </c>
      <c r="S1792" s="1">
        <f>Sueldos[[#This Row],[Sueldo total]]/30</f>
        <v>743.3024999999999</v>
      </c>
      <c r="T1792" s="1">
        <f>Sueldos[[#This Row],[Salario diario]]*20*Sueldos[[#This Row],[dias del año]]</f>
        <v>73108.382876712305</v>
      </c>
      <c r="U1792" s="1">
        <f>Sueldos[[#This Row],[3 meses de sueldo]]+Sueldos[[#This Row],[20 dias por año]]</f>
        <v>140005.60787671228</v>
      </c>
    </row>
    <row r="1793" spans="1:21" x14ac:dyDescent="0.3">
      <c r="A1793" t="s">
        <v>2386</v>
      </c>
      <c r="B1793" t="s">
        <v>898</v>
      </c>
      <c r="C1793" t="s">
        <v>965</v>
      </c>
      <c r="D1793" s="10">
        <v>41215</v>
      </c>
      <c r="E1793" t="s">
        <v>27</v>
      </c>
      <c r="F1793">
        <v>4</v>
      </c>
      <c r="G1793" s="1">
        <v>17169.900000000001</v>
      </c>
      <c r="H1793" s="1">
        <v>1545.2910000000002</v>
      </c>
      <c r="I1793" s="1">
        <v>2403.7860000000005</v>
      </c>
      <c r="J1793" s="1">
        <v>2575.4850000000001</v>
      </c>
      <c r="K1793" s="1">
        <v>4464.1740000000009</v>
      </c>
      <c r="L1793" s="1">
        <v>6696.2610000000004</v>
      </c>
      <c r="M1793" s="1">
        <f>SUM(Sueldos[[#This Row],[Salario Base]:[Bono General]])</f>
        <v>34854.897000000004</v>
      </c>
      <c r="N1793" s="1">
        <f>SUMPRODUCT(Sueldos[[#This Row],[Salario Base]:[Bono General]]*Porcentajes[])</f>
        <v>1435.40364</v>
      </c>
      <c r="O1793" s="1">
        <f>Sueldos[[#This Row],[Aumento Mexicano]]*2</f>
        <v>2870.80728</v>
      </c>
      <c r="P1793" s="1">
        <f>IF(Sueldos[[#This Row],[Calificación]]&gt;=4,Sueldos[[#This Row],[Aumento Mexicano]]*2,0)</f>
        <v>2870.80728</v>
      </c>
      <c r="Q1793" s="1">
        <f>Sueldos[[#This Row],[Sueldo total]]*3</f>
        <v>104564.69100000002</v>
      </c>
      <c r="R1793" s="9">
        <f>(43102-Sueldos[[#This Row],[Fecha de Contratación]])/365</f>
        <v>5.1698630136986301</v>
      </c>
      <c r="S1793" s="1">
        <f>Sueldos[[#This Row],[Sueldo total]]/30</f>
        <v>1161.8299000000002</v>
      </c>
      <c r="T1793" s="1">
        <f>Sueldos[[#This Row],[Salario diario]]*20*Sueldos[[#This Row],[dias del año]]</f>
        <v>120130.0285643836</v>
      </c>
      <c r="U1793" s="1">
        <f>Sueldos[[#This Row],[3 meses de sueldo]]+Sueldos[[#This Row],[20 dias por año]]</f>
        <v>224694.71956438362</v>
      </c>
    </row>
    <row r="1794" spans="1:21" x14ac:dyDescent="0.3">
      <c r="A1794" t="s">
        <v>2387</v>
      </c>
      <c r="B1794" t="s">
        <v>898</v>
      </c>
      <c r="C1794" t="s">
        <v>198</v>
      </c>
      <c r="D1794" s="10">
        <v>41753</v>
      </c>
      <c r="E1794" t="s">
        <v>27</v>
      </c>
      <c r="F1794">
        <v>4</v>
      </c>
      <c r="G1794" s="1">
        <v>25280.2</v>
      </c>
      <c r="H1794" s="1">
        <v>1264.0100000000002</v>
      </c>
      <c r="I1794" s="1">
        <v>2780.8220000000001</v>
      </c>
      <c r="J1794" s="1">
        <v>2528.0200000000004</v>
      </c>
      <c r="K1794" s="1">
        <v>9859.2780000000002</v>
      </c>
      <c r="L1794" s="1">
        <v>9100.8719999999994</v>
      </c>
      <c r="M1794" s="1">
        <f>SUM(Sueldos[[#This Row],[Salario Base]:[Bono General]])</f>
        <v>50813.202000000005</v>
      </c>
      <c r="N1794" s="1">
        <f>SUMPRODUCT(Sueldos[[#This Row],[Salario Base]:[Bono General]]*Porcentajes[])</f>
        <v>2004.7198600000002</v>
      </c>
      <c r="O1794" s="1">
        <f>Sueldos[[#This Row],[Aumento Mexicano]]*2</f>
        <v>4009.4397200000003</v>
      </c>
      <c r="P1794" s="1">
        <f>IF(Sueldos[[#This Row],[Calificación]]&gt;=4,Sueldos[[#This Row],[Aumento Mexicano]]*2,0)</f>
        <v>4009.4397200000003</v>
      </c>
      <c r="Q1794" s="1">
        <f>Sueldos[[#This Row],[Sueldo total]]*3</f>
        <v>152439.60600000003</v>
      </c>
      <c r="R1794" s="9">
        <f>(43102-Sueldos[[#This Row],[Fecha de Contratación]])/365</f>
        <v>3.6958904109589041</v>
      </c>
      <c r="S1794" s="1">
        <f>Sueldos[[#This Row],[Sueldo total]]/30</f>
        <v>1693.7734000000003</v>
      </c>
      <c r="T1794" s="1">
        <f>Sueldos[[#This Row],[Salario diario]]*20*Sueldos[[#This Row],[dias del año]]</f>
        <v>125200.01734794524</v>
      </c>
      <c r="U1794" s="1">
        <f>Sueldos[[#This Row],[3 meses de sueldo]]+Sueldos[[#This Row],[20 dias por año]]</f>
        <v>277639.62334794528</v>
      </c>
    </row>
    <row r="1795" spans="1:21" x14ac:dyDescent="0.3">
      <c r="A1795" t="s">
        <v>2388</v>
      </c>
      <c r="B1795" t="s">
        <v>883</v>
      </c>
      <c r="C1795" t="s">
        <v>22</v>
      </c>
      <c r="D1795" s="10">
        <v>40717</v>
      </c>
      <c r="E1795" t="s">
        <v>18</v>
      </c>
      <c r="F1795">
        <v>2</v>
      </c>
      <c r="G1795" s="1">
        <v>9113.4</v>
      </c>
      <c r="H1795" s="1">
        <v>455.67</v>
      </c>
      <c r="I1795" s="1">
        <v>820.2059999999999</v>
      </c>
      <c r="J1795" s="1">
        <v>637.93799999999999</v>
      </c>
      <c r="K1795" s="1">
        <v>3463.0920000000001</v>
      </c>
      <c r="L1795" s="1">
        <v>2278.35</v>
      </c>
      <c r="M1795" s="1">
        <f>SUM(Sueldos[[#This Row],[Salario Base]:[Bono General]])</f>
        <v>16768.655999999999</v>
      </c>
      <c r="N1795" s="1">
        <f>SUMPRODUCT(Sueldos[[#This Row],[Salario Base]:[Bono General]]*Porcentajes[])</f>
        <v>628.82460000000003</v>
      </c>
      <c r="O1795" s="1">
        <f>Sueldos[[#This Row],[Aumento Mexicano]]*2</f>
        <v>1257.6492000000001</v>
      </c>
      <c r="P1795" s="1">
        <f>IF(Sueldos[[#This Row],[Calificación]]&gt;=4,Sueldos[[#This Row],[Aumento Mexicano]]*2,0)</f>
        <v>0</v>
      </c>
      <c r="Q1795" s="1">
        <f>Sueldos[[#This Row],[Sueldo total]]*3</f>
        <v>50305.967999999993</v>
      </c>
      <c r="R1795" s="9">
        <f>(43102-Sueldos[[#This Row],[Fecha de Contratación]])/365</f>
        <v>6.5342465753424657</v>
      </c>
      <c r="S1795" s="1">
        <f>Sueldos[[#This Row],[Sueldo total]]/30</f>
        <v>558.95519999999999</v>
      </c>
      <c r="T1795" s="1">
        <f>Sueldos[[#This Row],[Salario diario]]*20*Sueldos[[#This Row],[dias del año]]</f>
        <v>73047.022027397252</v>
      </c>
      <c r="U1795" s="1">
        <f>Sueldos[[#This Row],[3 meses de sueldo]]+Sueldos[[#This Row],[20 dias por año]]</f>
        <v>123352.99002739725</v>
      </c>
    </row>
    <row r="1796" spans="1:21" x14ac:dyDescent="0.3">
      <c r="A1796" t="s">
        <v>2389</v>
      </c>
      <c r="B1796" t="s">
        <v>926</v>
      </c>
      <c r="C1796" t="s">
        <v>601</v>
      </c>
      <c r="D1796" s="10">
        <v>42872</v>
      </c>
      <c r="E1796" t="s">
        <v>18</v>
      </c>
      <c r="F1796">
        <v>2</v>
      </c>
      <c r="G1796" s="1">
        <v>8076.6</v>
      </c>
      <c r="H1796" s="1">
        <v>484.596</v>
      </c>
      <c r="I1796" s="1">
        <v>484.596</v>
      </c>
      <c r="J1796" s="1">
        <v>969.19200000000001</v>
      </c>
      <c r="K1796" s="1">
        <v>2099.9160000000002</v>
      </c>
      <c r="L1796" s="1">
        <v>2665.2780000000002</v>
      </c>
      <c r="M1796" s="1">
        <f>SUM(Sueldos[[#This Row],[Salario Base]:[Bono General]])</f>
        <v>14780.178000000002</v>
      </c>
      <c r="N1796" s="1">
        <f>SUMPRODUCT(Sueldos[[#This Row],[Salario Base]:[Bono General]]*Porcentajes[])</f>
        <v>588.78414000000009</v>
      </c>
      <c r="O1796" s="1">
        <f>Sueldos[[#This Row],[Aumento Mexicano]]*2</f>
        <v>1177.5682800000002</v>
      </c>
      <c r="P1796" s="1">
        <f>IF(Sueldos[[#This Row],[Calificación]]&gt;=4,Sueldos[[#This Row],[Aumento Mexicano]]*2,0)</f>
        <v>0</v>
      </c>
      <c r="Q1796" s="1">
        <f>Sueldos[[#This Row],[Sueldo total]]*3</f>
        <v>44340.534000000007</v>
      </c>
      <c r="R1796" s="9">
        <f>(43102-Sueldos[[#This Row],[Fecha de Contratación]])/365</f>
        <v>0.63013698630136983</v>
      </c>
      <c r="S1796" s="1">
        <f>Sueldos[[#This Row],[Sueldo total]]/30</f>
        <v>492.67260000000005</v>
      </c>
      <c r="T1796" s="1">
        <f>Sueldos[[#This Row],[Salario diario]]*20*Sueldos[[#This Row],[dias del año]]</f>
        <v>6209.024547945206</v>
      </c>
      <c r="U1796" s="1">
        <f>Sueldos[[#This Row],[3 meses de sueldo]]+Sueldos[[#This Row],[20 dias por año]]</f>
        <v>50549.558547945213</v>
      </c>
    </row>
    <row r="1797" spans="1:21" x14ac:dyDescent="0.3">
      <c r="A1797" t="s">
        <v>2390</v>
      </c>
      <c r="B1797" t="s">
        <v>898</v>
      </c>
      <c r="C1797" t="s">
        <v>260</v>
      </c>
      <c r="D1797" s="10">
        <v>42615</v>
      </c>
      <c r="E1797" t="s">
        <v>18</v>
      </c>
      <c r="F1797">
        <v>5</v>
      </c>
      <c r="G1797" s="1">
        <v>18163.75</v>
      </c>
      <c r="H1797" s="1">
        <v>1089.825</v>
      </c>
      <c r="I1797" s="1">
        <v>544.91250000000002</v>
      </c>
      <c r="J1797" s="1">
        <v>2542.9250000000002</v>
      </c>
      <c r="K1797" s="1">
        <v>4540.9375</v>
      </c>
      <c r="L1797" s="1">
        <v>4540.9375</v>
      </c>
      <c r="M1797" s="1">
        <f>SUM(Sueldos[[#This Row],[Salario Base]:[Bono General]])</f>
        <v>31423.287499999999</v>
      </c>
      <c r="N1797" s="1">
        <f>SUMPRODUCT(Sueldos[[#This Row],[Salario Base]:[Bono General]]*Porcentajes[])</f>
        <v>1213.3385000000001</v>
      </c>
      <c r="O1797" s="1">
        <f>Sueldos[[#This Row],[Aumento Mexicano]]*2</f>
        <v>2426.6770000000001</v>
      </c>
      <c r="P1797" s="1">
        <f>IF(Sueldos[[#This Row],[Calificación]]&gt;=4,Sueldos[[#This Row],[Aumento Mexicano]]*2,0)</f>
        <v>2426.6770000000001</v>
      </c>
      <c r="Q1797" s="1">
        <f>Sueldos[[#This Row],[Sueldo total]]*3</f>
        <v>94269.862499999988</v>
      </c>
      <c r="R1797" s="9">
        <f>(43102-Sueldos[[#This Row],[Fecha de Contratación]])/365</f>
        <v>1.3342465753424657</v>
      </c>
      <c r="S1797" s="1">
        <f>Sueldos[[#This Row],[Sueldo total]]/30</f>
        <v>1047.4429166666666</v>
      </c>
      <c r="T1797" s="1">
        <f>Sueldos[[#This Row],[Salario diario]]*20*Sueldos[[#This Row],[dias del año]]</f>
        <v>27950.942488584475</v>
      </c>
      <c r="U1797" s="1">
        <f>Sueldos[[#This Row],[3 meses de sueldo]]+Sueldos[[#This Row],[20 dias por año]]</f>
        <v>122220.80498858447</v>
      </c>
    </row>
    <row r="1798" spans="1:21" x14ac:dyDescent="0.3">
      <c r="A1798" t="s">
        <v>2391</v>
      </c>
      <c r="B1798" t="s">
        <v>883</v>
      </c>
      <c r="C1798" t="s">
        <v>225</v>
      </c>
      <c r="D1798" s="10">
        <v>42115</v>
      </c>
      <c r="E1798" t="s">
        <v>27</v>
      </c>
      <c r="F1798">
        <v>3</v>
      </c>
      <c r="G1798" s="1">
        <v>17715</v>
      </c>
      <c r="H1798" s="1">
        <v>1594.35</v>
      </c>
      <c r="I1798" s="1">
        <v>1594.35</v>
      </c>
      <c r="J1798" s="1">
        <v>1948.65</v>
      </c>
      <c r="K1798" s="1">
        <v>4428.75</v>
      </c>
      <c r="L1798" s="1">
        <v>6200.25</v>
      </c>
      <c r="M1798" s="1">
        <f>SUM(Sueldos[[#This Row],[Salario Base]:[Bono General]])</f>
        <v>33481.35</v>
      </c>
      <c r="N1798" s="1">
        <f>SUMPRODUCT(Sueldos[[#This Row],[Salario Base]:[Bono General]]*Porcentajes[])</f>
        <v>1355.1974999999998</v>
      </c>
      <c r="O1798" s="1">
        <f>Sueldos[[#This Row],[Aumento Mexicano]]*2</f>
        <v>2710.3949999999995</v>
      </c>
      <c r="P1798" s="1">
        <f>IF(Sueldos[[#This Row],[Calificación]]&gt;=4,Sueldos[[#This Row],[Aumento Mexicano]]*2,0)</f>
        <v>0</v>
      </c>
      <c r="Q1798" s="1">
        <f>Sueldos[[#This Row],[Sueldo total]]*3</f>
        <v>100444.04999999999</v>
      </c>
      <c r="R1798" s="9">
        <f>(43102-Sueldos[[#This Row],[Fecha de Contratación]])/365</f>
        <v>2.7041095890410958</v>
      </c>
      <c r="S1798" s="1">
        <f>Sueldos[[#This Row],[Sueldo total]]/30</f>
        <v>1116.0449999999998</v>
      </c>
      <c r="T1798" s="1">
        <f>Sueldos[[#This Row],[Salario diario]]*20*Sueldos[[#This Row],[dias del año]]</f>
        <v>60358.159726027392</v>
      </c>
      <c r="U1798" s="1">
        <f>Sueldos[[#This Row],[3 meses de sueldo]]+Sueldos[[#This Row],[20 dias por año]]</f>
        <v>160802.20972602739</v>
      </c>
    </row>
    <row r="1799" spans="1:21" x14ac:dyDescent="0.3">
      <c r="A1799" t="s">
        <v>2392</v>
      </c>
      <c r="B1799" t="s">
        <v>898</v>
      </c>
      <c r="C1799" t="s">
        <v>46</v>
      </c>
      <c r="D1799" s="10">
        <v>42676</v>
      </c>
      <c r="E1799" t="s">
        <v>18</v>
      </c>
      <c r="F1799">
        <v>3</v>
      </c>
      <c r="G1799" s="1">
        <v>12596</v>
      </c>
      <c r="H1799" s="1">
        <v>881.72</v>
      </c>
      <c r="I1799" s="1">
        <v>1889.3999999999999</v>
      </c>
      <c r="J1799" s="1">
        <v>755.76</v>
      </c>
      <c r="K1799" s="1">
        <v>3274.96</v>
      </c>
      <c r="L1799" s="1">
        <v>3274.96</v>
      </c>
      <c r="M1799" s="1">
        <f>SUM(Sueldos[[#This Row],[Salario Base]:[Bono General]])</f>
        <v>22672.799999999999</v>
      </c>
      <c r="N1799" s="1">
        <f>SUMPRODUCT(Sueldos[[#This Row],[Salario Base]:[Bono General]]*Porcentajes[])</f>
        <v>871.64319999999998</v>
      </c>
      <c r="O1799" s="1">
        <f>Sueldos[[#This Row],[Aumento Mexicano]]*2</f>
        <v>1743.2864</v>
      </c>
      <c r="P1799" s="1">
        <f>IF(Sueldos[[#This Row],[Calificación]]&gt;=4,Sueldos[[#This Row],[Aumento Mexicano]]*2,0)</f>
        <v>0</v>
      </c>
      <c r="Q1799" s="1">
        <f>Sueldos[[#This Row],[Sueldo total]]*3</f>
        <v>68018.399999999994</v>
      </c>
      <c r="R1799" s="9">
        <f>(43102-Sueldos[[#This Row],[Fecha de Contratación]])/365</f>
        <v>1.167123287671233</v>
      </c>
      <c r="S1799" s="1">
        <f>Sueldos[[#This Row],[Sueldo total]]/30</f>
        <v>755.76</v>
      </c>
      <c r="T1799" s="1">
        <f>Sueldos[[#This Row],[Salario diario]]*20*Sueldos[[#This Row],[dias del año]]</f>
        <v>17641.301917808221</v>
      </c>
      <c r="U1799" s="1">
        <f>Sueldos[[#This Row],[3 meses de sueldo]]+Sueldos[[#This Row],[20 dias por año]]</f>
        <v>85659.701917808212</v>
      </c>
    </row>
    <row r="1800" spans="1:21" x14ac:dyDescent="0.3">
      <c r="A1800" t="s">
        <v>2393</v>
      </c>
      <c r="B1800" t="s">
        <v>880</v>
      </c>
      <c r="C1800" t="s">
        <v>363</v>
      </c>
      <c r="D1800" s="10">
        <v>42972</v>
      </c>
      <c r="E1800" t="s">
        <v>15</v>
      </c>
      <c r="F1800">
        <v>3</v>
      </c>
      <c r="G1800" s="1">
        <v>21736</v>
      </c>
      <c r="H1800" s="1">
        <v>1956.24</v>
      </c>
      <c r="I1800" s="1">
        <v>2173.6</v>
      </c>
      <c r="J1800" s="1">
        <v>652.07999999999993</v>
      </c>
      <c r="K1800" s="1">
        <v>8477.0400000000009</v>
      </c>
      <c r="L1800" s="1">
        <v>5434</v>
      </c>
      <c r="M1800" s="1">
        <f>SUM(Sueldos[[#This Row],[Salario Base]:[Bono General]])</f>
        <v>40428.959999999999</v>
      </c>
      <c r="N1800" s="1">
        <f>SUMPRODUCT(Sueldos[[#This Row],[Salario Base]:[Bono General]]*Porcentajes[])</f>
        <v>1523.6936000000001</v>
      </c>
      <c r="O1800" s="1">
        <f>Sueldos[[#This Row],[Aumento Mexicano]]*2</f>
        <v>3047.3872000000001</v>
      </c>
      <c r="P1800" s="1">
        <f>IF(Sueldos[[#This Row],[Calificación]]&gt;=4,Sueldos[[#This Row],[Aumento Mexicano]]*2,0)</f>
        <v>0</v>
      </c>
      <c r="Q1800" s="1">
        <f>Sueldos[[#This Row],[Sueldo total]]*3</f>
        <v>121286.88</v>
      </c>
      <c r="R1800" s="9">
        <f>(43102-Sueldos[[#This Row],[Fecha de Contratación]])/365</f>
        <v>0.35616438356164382</v>
      </c>
      <c r="S1800" s="1">
        <f>Sueldos[[#This Row],[Sueldo total]]/30</f>
        <v>1347.6320000000001</v>
      </c>
      <c r="T1800" s="1">
        <f>Sueldos[[#This Row],[Salario diario]]*20*Sueldos[[#This Row],[dias del año]]</f>
        <v>9599.5704109589042</v>
      </c>
      <c r="U1800" s="1">
        <f>Sueldos[[#This Row],[3 meses de sueldo]]+Sueldos[[#This Row],[20 dias por año]]</f>
        <v>130886.4504109589</v>
      </c>
    </row>
    <row r="1801" spans="1:21" x14ac:dyDescent="0.3">
      <c r="A1801" t="s">
        <v>2394</v>
      </c>
      <c r="B1801" t="s">
        <v>880</v>
      </c>
      <c r="C1801" t="s">
        <v>61</v>
      </c>
      <c r="D1801" s="10">
        <v>41118</v>
      </c>
      <c r="E1801" t="s">
        <v>15</v>
      </c>
      <c r="F1801">
        <v>3</v>
      </c>
      <c r="G1801" s="1">
        <v>26039</v>
      </c>
      <c r="H1801" s="1">
        <v>1822.7300000000002</v>
      </c>
      <c r="I1801" s="1">
        <v>3905.85</v>
      </c>
      <c r="J1801" s="1">
        <v>3905.85</v>
      </c>
      <c r="K1801" s="1">
        <v>8072.09</v>
      </c>
      <c r="L1801" s="1">
        <v>7030.5300000000007</v>
      </c>
      <c r="M1801" s="1">
        <f>SUM(Sueldos[[#This Row],[Salario Base]:[Bono General]])</f>
        <v>50776.05</v>
      </c>
      <c r="N1801" s="1">
        <f>SUMPRODUCT(Sueldos[[#This Row],[Salario Base]:[Bono General]]*Porcentajes[])</f>
        <v>1976.3601000000001</v>
      </c>
      <c r="O1801" s="1">
        <f>Sueldos[[#This Row],[Aumento Mexicano]]*2</f>
        <v>3952.7202000000002</v>
      </c>
      <c r="P1801" s="1">
        <f>IF(Sueldos[[#This Row],[Calificación]]&gt;=4,Sueldos[[#This Row],[Aumento Mexicano]]*2,0)</f>
        <v>0</v>
      </c>
      <c r="Q1801" s="1">
        <f>Sueldos[[#This Row],[Sueldo total]]*3</f>
        <v>152328.15000000002</v>
      </c>
      <c r="R1801" s="9">
        <f>(43102-Sueldos[[#This Row],[Fecha de Contratación]])/365</f>
        <v>5.4356164383561643</v>
      </c>
      <c r="S1801" s="1">
        <f>Sueldos[[#This Row],[Sueldo total]]/30</f>
        <v>1692.5350000000001</v>
      </c>
      <c r="T1801" s="1">
        <f>Sueldos[[#This Row],[Salario diario]]*20*Sueldos[[#This Row],[dias del año]]</f>
        <v>183999.42136986303</v>
      </c>
      <c r="U1801" s="1">
        <f>Sueldos[[#This Row],[3 meses de sueldo]]+Sueldos[[#This Row],[20 dias por año]]</f>
        <v>336327.57136986306</v>
      </c>
    </row>
    <row r="1802" spans="1:21" x14ac:dyDescent="0.3">
      <c r="A1802" t="s">
        <v>2395</v>
      </c>
      <c r="B1802" t="s">
        <v>880</v>
      </c>
      <c r="C1802" t="s">
        <v>133</v>
      </c>
      <c r="D1802" s="10">
        <v>42741</v>
      </c>
      <c r="E1802" t="s">
        <v>27</v>
      </c>
      <c r="F1802">
        <v>3</v>
      </c>
      <c r="G1802" s="1">
        <v>22245</v>
      </c>
      <c r="H1802" s="1">
        <v>1779.6000000000001</v>
      </c>
      <c r="I1802" s="1">
        <v>222.45000000000002</v>
      </c>
      <c r="J1802" s="1">
        <v>1779.6000000000001</v>
      </c>
      <c r="K1802" s="1">
        <v>8230.65</v>
      </c>
      <c r="L1802" s="1">
        <v>8675.5500000000011</v>
      </c>
      <c r="M1802" s="1">
        <f>SUM(Sueldos[[#This Row],[Salario Base]:[Bono General]])</f>
        <v>42932.85</v>
      </c>
      <c r="N1802" s="1">
        <f>SUMPRODUCT(Sueldos[[#This Row],[Salario Base]:[Bono General]]*Porcentajes[])</f>
        <v>1726.212</v>
      </c>
      <c r="O1802" s="1">
        <f>Sueldos[[#This Row],[Aumento Mexicano]]*2</f>
        <v>3452.424</v>
      </c>
      <c r="P1802" s="1">
        <f>IF(Sueldos[[#This Row],[Calificación]]&gt;=4,Sueldos[[#This Row],[Aumento Mexicano]]*2,0)</f>
        <v>0</v>
      </c>
      <c r="Q1802" s="1">
        <f>Sueldos[[#This Row],[Sueldo total]]*3</f>
        <v>128798.54999999999</v>
      </c>
      <c r="R1802" s="9">
        <f>(43102-Sueldos[[#This Row],[Fecha de Contratación]])/365</f>
        <v>0.989041095890411</v>
      </c>
      <c r="S1802" s="1">
        <f>Sueldos[[#This Row],[Sueldo total]]/30</f>
        <v>1431.095</v>
      </c>
      <c r="T1802" s="1">
        <f>Sueldos[[#This Row],[Salario diario]]*20*Sueldos[[#This Row],[dias del año]]</f>
        <v>28308.235342465756</v>
      </c>
      <c r="U1802" s="1">
        <f>Sueldos[[#This Row],[3 meses de sueldo]]+Sueldos[[#This Row],[20 dias por año]]</f>
        <v>157106.78534246574</v>
      </c>
    </row>
    <row r="1803" spans="1:21" x14ac:dyDescent="0.3">
      <c r="A1803" t="s">
        <v>2396</v>
      </c>
      <c r="B1803" t="s">
        <v>880</v>
      </c>
      <c r="C1803" t="s">
        <v>44</v>
      </c>
      <c r="D1803" s="10">
        <v>41622</v>
      </c>
      <c r="E1803" t="s">
        <v>50</v>
      </c>
      <c r="F1803">
        <v>2</v>
      </c>
      <c r="G1803" s="1">
        <v>37529.1</v>
      </c>
      <c r="H1803" s="1">
        <v>3002.328</v>
      </c>
      <c r="I1803" s="1">
        <v>3377.6189999999997</v>
      </c>
      <c r="J1803" s="1">
        <v>3377.6189999999997</v>
      </c>
      <c r="K1803" s="1">
        <v>9757.5660000000007</v>
      </c>
      <c r="L1803" s="1">
        <v>11258.73</v>
      </c>
      <c r="M1803" s="1">
        <f>SUM(Sueldos[[#This Row],[Salario Base]:[Bono General]])</f>
        <v>68302.962</v>
      </c>
      <c r="N1803" s="1">
        <f>SUMPRODUCT(Sueldos[[#This Row],[Salario Base]:[Bono General]]*Porcentajes[])</f>
        <v>2690.8364699999997</v>
      </c>
      <c r="O1803" s="1">
        <f>Sueldos[[#This Row],[Aumento Mexicano]]*2</f>
        <v>5381.6729399999995</v>
      </c>
      <c r="P1803" s="1">
        <f>IF(Sueldos[[#This Row],[Calificación]]&gt;=4,Sueldos[[#This Row],[Aumento Mexicano]]*2,0)</f>
        <v>0</v>
      </c>
      <c r="Q1803" s="1">
        <f>Sueldos[[#This Row],[Sueldo total]]*3</f>
        <v>204908.886</v>
      </c>
      <c r="R1803" s="9">
        <f>(43102-Sueldos[[#This Row],[Fecha de Contratación]])/365</f>
        <v>4.0547945205479454</v>
      </c>
      <c r="S1803" s="1">
        <f>Sueldos[[#This Row],[Sueldo total]]/30</f>
        <v>2276.7653999999998</v>
      </c>
      <c r="T1803" s="1">
        <f>Sueldos[[#This Row],[Salario diario]]*20*Sueldos[[#This Row],[dias del año]]</f>
        <v>184636.31736986301</v>
      </c>
      <c r="U1803" s="1">
        <f>Sueldos[[#This Row],[3 meses de sueldo]]+Sueldos[[#This Row],[20 dias por año]]</f>
        <v>389545.20336986298</v>
      </c>
    </row>
    <row r="1804" spans="1:21" x14ac:dyDescent="0.3">
      <c r="A1804" t="s">
        <v>2397</v>
      </c>
      <c r="B1804" t="s">
        <v>880</v>
      </c>
      <c r="C1804" t="s">
        <v>166</v>
      </c>
      <c r="D1804" s="10">
        <v>40709</v>
      </c>
      <c r="E1804" t="s">
        <v>50</v>
      </c>
      <c r="F1804">
        <v>4</v>
      </c>
      <c r="G1804" s="1">
        <v>35754.400000000001</v>
      </c>
      <c r="H1804" s="1">
        <v>2502.8080000000004</v>
      </c>
      <c r="I1804" s="1">
        <v>1072.6320000000001</v>
      </c>
      <c r="J1804" s="1">
        <v>715.08800000000008</v>
      </c>
      <c r="K1804" s="1">
        <v>13944.216</v>
      </c>
      <c r="L1804" s="1">
        <v>13944.216</v>
      </c>
      <c r="M1804" s="1">
        <f>SUM(Sueldos[[#This Row],[Salario Base]:[Bono General]])</f>
        <v>67933.36</v>
      </c>
      <c r="N1804" s="1">
        <f>SUMPRODUCT(Sueldos[[#This Row],[Salario Base]:[Bono General]]*Porcentajes[])</f>
        <v>2695.8817600000002</v>
      </c>
      <c r="O1804" s="1">
        <f>Sueldos[[#This Row],[Aumento Mexicano]]*2</f>
        <v>5391.7635200000004</v>
      </c>
      <c r="P1804" s="1">
        <f>IF(Sueldos[[#This Row],[Calificación]]&gt;=4,Sueldos[[#This Row],[Aumento Mexicano]]*2,0)</f>
        <v>5391.7635200000004</v>
      </c>
      <c r="Q1804" s="1">
        <f>Sueldos[[#This Row],[Sueldo total]]*3</f>
        <v>203800.08000000002</v>
      </c>
      <c r="R1804" s="9">
        <f>(43102-Sueldos[[#This Row],[Fecha de Contratación]])/365</f>
        <v>6.5561643835616437</v>
      </c>
      <c r="S1804" s="1">
        <f>Sueldos[[#This Row],[Sueldo total]]/30</f>
        <v>2264.4453333333336</v>
      </c>
      <c r="T1804" s="1">
        <f>Sueldos[[#This Row],[Salario diario]]*20*Sueldos[[#This Row],[dias del año]]</f>
        <v>296921.51685844752</v>
      </c>
      <c r="U1804" s="1">
        <f>Sueldos[[#This Row],[3 meses de sueldo]]+Sueldos[[#This Row],[20 dias por año]]</f>
        <v>500721.59685844753</v>
      </c>
    </row>
    <row r="1805" spans="1:21" x14ac:dyDescent="0.3">
      <c r="A1805" t="s">
        <v>2398</v>
      </c>
      <c r="B1805" t="s">
        <v>898</v>
      </c>
      <c r="C1805" t="s">
        <v>182</v>
      </c>
      <c r="D1805" s="10">
        <v>41020</v>
      </c>
      <c r="E1805" t="s">
        <v>27</v>
      </c>
      <c r="F1805">
        <v>3</v>
      </c>
      <c r="G1805" s="1">
        <v>18512</v>
      </c>
      <c r="H1805" s="1">
        <v>1110.72</v>
      </c>
      <c r="I1805" s="1">
        <v>2591.6800000000003</v>
      </c>
      <c r="J1805" s="1">
        <v>1110.72</v>
      </c>
      <c r="K1805" s="1">
        <v>4628</v>
      </c>
      <c r="L1805" s="1">
        <v>7219.68</v>
      </c>
      <c r="M1805" s="1">
        <f>SUM(Sueldos[[#This Row],[Salario Base]:[Bono General]])</f>
        <v>35172.800000000003</v>
      </c>
      <c r="N1805" s="1">
        <f>SUMPRODUCT(Sueldos[[#This Row],[Salario Base]:[Bono General]]*Porcentajes[])</f>
        <v>1425.4240000000002</v>
      </c>
      <c r="O1805" s="1">
        <f>Sueldos[[#This Row],[Aumento Mexicano]]*2</f>
        <v>2850.8480000000004</v>
      </c>
      <c r="P1805" s="1">
        <f>IF(Sueldos[[#This Row],[Calificación]]&gt;=4,Sueldos[[#This Row],[Aumento Mexicano]]*2,0)</f>
        <v>0</v>
      </c>
      <c r="Q1805" s="1">
        <f>Sueldos[[#This Row],[Sueldo total]]*3</f>
        <v>105518.40000000001</v>
      </c>
      <c r="R1805" s="9">
        <f>(43102-Sueldos[[#This Row],[Fecha de Contratación]])/365</f>
        <v>5.7041095890410958</v>
      </c>
      <c r="S1805" s="1">
        <f>Sueldos[[#This Row],[Sueldo total]]/30</f>
        <v>1172.4266666666667</v>
      </c>
      <c r="T1805" s="1">
        <f>Sueldos[[#This Row],[Salario diario]]*20*Sueldos[[#This Row],[dias del año]]</f>
        <v>133753.00383561643</v>
      </c>
      <c r="U1805" s="1">
        <f>Sueldos[[#This Row],[3 meses de sueldo]]+Sueldos[[#This Row],[20 dias por año]]</f>
        <v>239271.40383561642</v>
      </c>
    </row>
    <row r="1806" spans="1:21" x14ac:dyDescent="0.3">
      <c r="A1806" t="s">
        <v>2399</v>
      </c>
      <c r="B1806" t="s">
        <v>880</v>
      </c>
      <c r="C1806" t="s">
        <v>186</v>
      </c>
      <c r="D1806" s="10">
        <v>41711</v>
      </c>
      <c r="E1806" t="s">
        <v>18</v>
      </c>
      <c r="F1806">
        <v>3</v>
      </c>
      <c r="G1806" s="1">
        <v>14918</v>
      </c>
      <c r="H1806" s="1">
        <v>1342.62</v>
      </c>
      <c r="I1806" s="1">
        <v>1044.26</v>
      </c>
      <c r="J1806" s="1">
        <v>1640.98</v>
      </c>
      <c r="K1806" s="1">
        <v>5072.1200000000008</v>
      </c>
      <c r="L1806" s="1">
        <v>5221.2999999999993</v>
      </c>
      <c r="M1806" s="1">
        <f>SUM(Sueldos[[#This Row],[Salario Base]:[Bono General]])</f>
        <v>29239.279999999995</v>
      </c>
      <c r="N1806" s="1">
        <f>SUMPRODUCT(Sueldos[[#This Row],[Salario Base]:[Bono General]]*Porcentajes[])</f>
        <v>1169.5711999999999</v>
      </c>
      <c r="O1806" s="1">
        <f>Sueldos[[#This Row],[Aumento Mexicano]]*2</f>
        <v>2339.1423999999997</v>
      </c>
      <c r="P1806" s="1">
        <f>IF(Sueldos[[#This Row],[Calificación]]&gt;=4,Sueldos[[#This Row],[Aumento Mexicano]]*2,0)</f>
        <v>0</v>
      </c>
      <c r="Q1806" s="1">
        <f>Sueldos[[#This Row],[Sueldo total]]*3</f>
        <v>87717.839999999982</v>
      </c>
      <c r="R1806" s="9">
        <f>(43102-Sueldos[[#This Row],[Fecha de Contratación]])/365</f>
        <v>3.8109589041095893</v>
      </c>
      <c r="S1806" s="1">
        <f>Sueldos[[#This Row],[Sueldo total]]/30</f>
        <v>974.64266666666651</v>
      </c>
      <c r="T1806" s="1">
        <f>Sueldos[[#This Row],[Salario diario]]*20*Sueldos[[#This Row],[dias del año]]</f>
        <v>74286.462977168936</v>
      </c>
      <c r="U1806" s="1">
        <f>Sueldos[[#This Row],[3 meses de sueldo]]+Sueldos[[#This Row],[20 dias por año]]</f>
        <v>162004.30297716893</v>
      </c>
    </row>
    <row r="1807" spans="1:21" x14ac:dyDescent="0.3">
      <c r="A1807" t="s">
        <v>2400</v>
      </c>
      <c r="B1807" t="s">
        <v>898</v>
      </c>
      <c r="C1807" t="s">
        <v>75</v>
      </c>
      <c r="D1807" s="10">
        <v>42494</v>
      </c>
      <c r="E1807" t="s">
        <v>50</v>
      </c>
      <c r="F1807">
        <v>3</v>
      </c>
      <c r="G1807" s="1">
        <v>38064</v>
      </c>
      <c r="H1807" s="1">
        <v>3425.7599999999998</v>
      </c>
      <c r="I1807" s="1">
        <v>761.28</v>
      </c>
      <c r="J1807" s="1">
        <v>380.64</v>
      </c>
      <c r="K1807" s="1">
        <v>10277.280000000001</v>
      </c>
      <c r="L1807" s="1">
        <v>13322.4</v>
      </c>
      <c r="M1807" s="1">
        <f>SUM(Sueldos[[#This Row],[Salario Base]:[Bono General]])</f>
        <v>66231.360000000001</v>
      </c>
      <c r="N1807" s="1">
        <f>SUMPRODUCT(Sueldos[[#This Row],[Salario Base]:[Bono General]]*Porcentajes[])</f>
        <v>2637.8352</v>
      </c>
      <c r="O1807" s="1">
        <f>Sueldos[[#This Row],[Aumento Mexicano]]*2</f>
        <v>5275.6704</v>
      </c>
      <c r="P1807" s="1">
        <f>IF(Sueldos[[#This Row],[Calificación]]&gt;=4,Sueldos[[#This Row],[Aumento Mexicano]]*2,0)</f>
        <v>0</v>
      </c>
      <c r="Q1807" s="1">
        <f>Sueldos[[#This Row],[Sueldo total]]*3</f>
        <v>198694.08000000002</v>
      </c>
      <c r="R1807" s="9">
        <f>(43102-Sueldos[[#This Row],[Fecha de Contratación]])/365</f>
        <v>1.6657534246575343</v>
      </c>
      <c r="S1807" s="1">
        <f>Sueldos[[#This Row],[Sueldo total]]/30</f>
        <v>2207.712</v>
      </c>
      <c r="T1807" s="1">
        <f>Sueldos[[#This Row],[Salario diario]]*20*Sueldos[[#This Row],[dias del año]]</f>
        <v>73550.076493150686</v>
      </c>
      <c r="U1807" s="1">
        <f>Sueldos[[#This Row],[3 meses de sueldo]]+Sueldos[[#This Row],[20 dias por año]]</f>
        <v>272244.15649315069</v>
      </c>
    </row>
    <row r="1808" spans="1:21" x14ac:dyDescent="0.3">
      <c r="A1808" t="s">
        <v>2401</v>
      </c>
      <c r="B1808" t="s">
        <v>898</v>
      </c>
      <c r="C1808" t="s">
        <v>601</v>
      </c>
      <c r="D1808" s="10">
        <v>40513</v>
      </c>
      <c r="E1808" t="s">
        <v>50</v>
      </c>
      <c r="F1808">
        <v>2</v>
      </c>
      <c r="G1808" s="1">
        <v>39385.800000000003</v>
      </c>
      <c r="H1808" s="1">
        <v>1969.2900000000002</v>
      </c>
      <c r="I1808" s="1">
        <v>2363.1480000000001</v>
      </c>
      <c r="J1808" s="1">
        <v>1181.5740000000001</v>
      </c>
      <c r="K1808" s="1">
        <v>11421.882</v>
      </c>
      <c r="L1808" s="1">
        <v>9846.4500000000007</v>
      </c>
      <c r="M1808" s="1">
        <f>SUM(Sueldos[[#This Row],[Salario Base]:[Bono General]])</f>
        <v>66168.144</v>
      </c>
      <c r="N1808" s="1">
        <f>SUMPRODUCT(Sueldos[[#This Row],[Salario Base]:[Bono General]]*Porcentajes[])</f>
        <v>2485.2439800000002</v>
      </c>
      <c r="O1808" s="1">
        <f>Sueldos[[#This Row],[Aumento Mexicano]]*2</f>
        <v>4970.4879600000004</v>
      </c>
      <c r="P1808" s="1">
        <f>IF(Sueldos[[#This Row],[Calificación]]&gt;=4,Sueldos[[#This Row],[Aumento Mexicano]]*2,0)</f>
        <v>0</v>
      </c>
      <c r="Q1808" s="1">
        <f>Sueldos[[#This Row],[Sueldo total]]*3</f>
        <v>198504.432</v>
      </c>
      <c r="R1808" s="9">
        <f>(43102-Sueldos[[#This Row],[Fecha de Contratación]])/365</f>
        <v>7.0931506849315067</v>
      </c>
      <c r="S1808" s="1">
        <f>Sueldos[[#This Row],[Sueldo total]]/30</f>
        <v>2205.6048000000001</v>
      </c>
      <c r="T1808" s="1">
        <f>Sueldos[[#This Row],[Salario diario]]*20*Sueldos[[#This Row],[dias del año]]</f>
        <v>312893.7439561644</v>
      </c>
      <c r="U1808" s="1">
        <f>Sueldos[[#This Row],[3 meses de sueldo]]+Sueldos[[#This Row],[20 dias por año]]</f>
        <v>511398.17595616437</v>
      </c>
    </row>
    <row r="1809" spans="1:21" x14ac:dyDescent="0.3">
      <c r="A1809" t="s">
        <v>2402</v>
      </c>
      <c r="B1809" t="s">
        <v>940</v>
      </c>
      <c r="C1809" t="s">
        <v>71</v>
      </c>
      <c r="D1809" s="10">
        <v>42760</v>
      </c>
      <c r="E1809" t="s">
        <v>15</v>
      </c>
      <c r="F1809">
        <v>2</v>
      </c>
      <c r="G1809" s="1">
        <v>24010.2</v>
      </c>
      <c r="H1809" s="1">
        <v>1680.7140000000002</v>
      </c>
      <c r="I1809" s="1">
        <v>480.20400000000001</v>
      </c>
      <c r="J1809" s="1">
        <v>240.102</v>
      </c>
      <c r="K1809" s="1">
        <v>8163.4680000000008</v>
      </c>
      <c r="L1809" s="1">
        <v>8163.4680000000008</v>
      </c>
      <c r="M1809" s="1">
        <f>SUM(Sueldos[[#This Row],[Salario Base]:[Bono General]])</f>
        <v>42738.156000000003</v>
      </c>
      <c r="N1809" s="1">
        <f>SUMPRODUCT(Sueldos[[#This Row],[Salario Base]:[Bono General]]*Porcentajes[])</f>
        <v>1668.7089000000003</v>
      </c>
      <c r="O1809" s="1">
        <f>Sueldos[[#This Row],[Aumento Mexicano]]*2</f>
        <v>3337.4178000000006</v>
      </c>
      <c r="P1809" s="1">
        <f>IF(Sueldos[[#This Row],[Calificación]]&gt;=4,Sueldos[[#This Row],[Aumento Mexicano]]*2,0)</f>
        <v>0</v>
      </c>
      <c r="Q1809" s="1">
        <f>Sueldos[[#This Row],[Sueldo total]]*3</f>
        <v>128214.46800000001</v>
      </c>
      <c r="R1809" s="9">
        <f>(43102-Sueldos[[#This Row],[Fecha de Contratación]])/365</f>
        <v>0.93698630136986305</v>
      </c>
      <c r="S1809" s="1">
        <f>Sueldos[[#This Row],[Sueldo total]]/30</f>
        <v>1424.6052000000002</v>
      </c>
      <c r="T1809" s="1">
        <f>Sueldos[[#This Row],[Salario diario]]*20*Sueldos[[#This Row],[dias del año]]</f>
        <v>26696.711145205485</v>
      </c>
      <c r="U1809" s="1">
        <f>Sueldos[[#This Row],[3 meses de sueldo]]+Sueldos[[#This Row],[20 dias por año]]</f>
        <v>154911.1791452055</v>
      </c>
    </row>
    <row r="1810" spans="1:21" x14ac:dyDescent="0.3">
      <c r="A1810" t="s">
        <v>2403</v>
      </c>
      <c r="B1810" t="s">
        <v>898</v>
      </c>
      <c r="C1810" t="s">
        <v>79</v>
      </c>
      <c r="D1810" s="10">
        <v>43038</v>
      </c>
      <c r="E1810" t="s">
        <v>15</v>
      </c>
      <c r="F1810">
        <v>5</v>
      </c>
      <c r="G1810" s="1">
        <v>29318.75</v>
      </c>
      <c r="H1810" s="1">
        <v>2931.875</v>
      </c>
      <c r="I1810" s="1">
        <v>1172.75</v>
      </c>
      <c r="J1810" s="1">
        <v>4104.625</v>
      </c>
      <c r="K1810" s="1">
        <v>9382</v>
      </c>
      <c r="L1810" s="1">
        <v>8209.25</v>
      </c>
      <c r="M1810" s="1">
        <f>SUM(Sueldos[[#This Row],[Salario Base]:[Bono General]])</f>
        <v>55119.25</v>
      </c>
      <c r="N1810" s="1">
        <f>SUMPRODUCT(Sueldos[[#This Row],[Salario Base]:[Bono General]]*Porcentajes[])</f>
        <v>2163.7237500000001</v>
      </c>
      <c r="O1810" s="1">
        <f>Sueldos[[#This Row],[Aumento Mexicano]]*2</f>
        <v>4327.4475000000002</v>
      </c>
      <c r="P1810" s="1">
        <f>IF(Sueldos[[#This Row],[Calificación]]&gt;=4,Sueldos[[#This Row],[Aumento Mexicano]]*2,0)</f>
        <v>4327.4475000000002</v>
      </c>
      <c r="Q1810" s="1">
        <f>Sueldos[[#This Row],[Sueldo total]]*3</f>
        <v>165357.75</v>
      </c>
      <c r="R1810" s="9">
        <f>(43102-Sueldos[[#This Row],[Fecha de Contratación]])/365</f>
        <v>0.17534246575342466</v>
      </c>
      <c r="S1810" s="1">
        <f>Sueldos[[#This Row],[Sueldo total]]/30</f>
        <v>1837.3083333333334</v>
      </c>
      <c r="T1810" s="1">
        <f>Sueldos[[#This Row],[Salario diario]]*20*Sueldos[[#This Row],[dias del año]]</f>
        <v>6443.163470319636</v>
      </c>
      <c r="U1810" s="1">
        <f>Sueldos[[#This Row],[3 meses de sueldo]]+Sueldos[[#This Row],[20 dias por año]]</f>
        <v>171800.91347031965</v>
      </c>
    </row>
    <row r="1811" spans="1:21" x14ac:dyDescent="0.3">
      <c r="A1811" t="s">
        <v>2404</v>
      </c>
      <c r="B1811" t="s">
        <v>880</v>
      </c>
      <c r="C1811" t="s">
        <v>312</v>
      </c>
      <c r="D1811" s="10">
        <v>42641</v>
      </c>
      <c r="E1811" t="s">
        <v>15</v>
      </c>
      <c r="F1811">
        <v>1</v>
      </c>
      <c r="G1811" s="1">
        <v>16105.5</v>
      </c>
      <c r="H1811" s="1">
        <v>966.32999999999993</v>
      </c>
      <c r="I1811" s="1">
        <v>1127.3850000000002</v>
      </c>
      <c r="J1811" s="1">
        <v>1771.605</v>
      </c>
      <c r="K1811" s="1">
        <v>4348.4850000000006</v>
      </c>
      <c r="L1811" s="1">
        <v>4670.5949999999993</v>
      </c>
      <c r="M1811" s="1">
        <f>SUM(Sueldos[[#This Row],[Salario Base]:[Bono General]])</f>
        <v>28989.9</v>
      </c>
      <c r="N1811" s="1">
        <f>SUMPRODUCT(Sueldos[[#This Row],[Salario Base]:[Bono General]]*Porcentajes[])</f>
        <v>1132.2166499999998</v>
      </c>
      <c r="O1811" s="1">
        <f>Sueldos[[#This Row],[Aumento Mexicano]]*2</f>
        <v>2264.4332999999997</v>
      </c>
      <c r="P1811" s="1">
        <f>IF(Sueldos[[#This Row],[Calificación]]&gt;=4,Sueldos[[#This Row],[Aumento Mexicano]]*2,0)</f>
        <v>0</v>
      </c>
      <c r="Q1811" s="1">
        <f>Sueldos[[#This Row],[Sueldo total]]*3</f>
        <v>86969.700000000012</v>
      </c>
      <c r="R1811" s="9">
        <f>(43102-Sueldos[[#This Row],[Fecha de Contratación]])/365</f>
        <v>1.263013698630137</v>
      </c>
      <c r="S1811" s="1">
        <f>Sueldos[[#This Row],[Sueldo total]]/30</f>
        <v>966.33</v>
      </c>
      <c r="T1811" s="1">
        <f>Sueldos[[#This Row],[Salario diario]]*20*Sueldos[[#This Row],[dias del año]]</f>
        <v>24409.76054794521</v>
      </c>
      <c r="U1811" s="1">
        <f>Sueldos[[#This Row],[3 meses de sueldo]]+Sueldos[[#This Row],[20 dias por año]]</f>
        <v>111379.46054794523</v>
      </c>
    </row>
    <row r="1812" spans="1:21" x14ac:dyDescent="0.3">
      <c r="A1812" t="s">
        <v>2405</v>
      </c>
      <c r="B1812" t="s">
        <v>898</v>
      </c>
      <c r="C1812" t="s">
        <v>166</v>
      </c>
      <c r="D1812" s="10">
        <v>42234</v>
      </c>
      <c r="E1812" t="s">
        <v>18</v>
      </c>
      <c r="F1812">
        <v>2</v>
      </c>
      <c r="G1812" s="1">
        <v>9718.2000000000007</v>
      </c>
      <c r="H1812" s="1">
        <v>777.45600000000013</v>
      </c>
      <c r="I1812" s="1">
        <v>485.91000000000008</v>
      </c>
      <c r="J1812" s="1">
        <v>583.09199999999998</v>
      </c>
      <c r="K1812" s="1">
        <v>3207.0060000000003</v>
      </c>
      <c r="L1812" s="1">
        <v>3692.9160000000002</v>
      </c>
      <c r="M1812" s="1">
        <f>SUM(Sueldos[[#This Row],[Salario Base]:[Bono General]])</f>
        <v>18464.580000000002</v>
      </c>
      <c r="N1812" s="1">
        <f>SUMPRODUCT(Sueldos[[#This Row],[Salario Base]:[Bono General]]*Porcentajes[])</f>
        <v>741.49866000000009</v>
      </c>
      <c r="O1812" s="1">
        <f>Sueldos[[#This Row],[Aumento Mexicano]]*2</f>
        <v>1482.9973200000002</v>
      </c>
      <c r="P1812" s="1">
        <f>IF(Sueldos[[#This Row],[Calificación]]&gt;=4,Sueldos[[#This Row],[Aumento Mexicano]]*2,0)</f>
        <v>0</v>
      </c>
      <c r="Q1812" s="1">
        <f>Sueldos[[#This Row],[Sueldo total]]*3</f>
        <v>55393.740000000005</v>
      </c>
      <c r="R1812" s="9">
        <f>(43102-Sueldos[[#This Row],[Fecha de Contratación]])/365</f>
        <v>2.3780821917808219</v>
      </c>
      <c r="S1812" s="1">
        <f>Sueldos[[#This Row],[Sueldo total]]/30</f>
        <v>615.4860000000001</v>
      </c>
      <c r="T1812" s="1">
        <f>Sueldos[[#This Row],[Salario diario]]*20*Sueldos[[#This Row],[dias del año]]</f>
        <v>29273.525917808223</v>
      </c>
      <c r="U1812" s="1">
        <f>Sueldos[[#This Row],[3 meses de sueldo]]+Sueldos[[#This Row],[20 dias por año]]</f>
        <v>84667.265917808225</v>
      </c>
    </row>
    <row r="1813" spans="1:21" x14ac:dyDescent="0.3">
      <c r="A1813" t="s">
        <v>2406</v>
      </c>
      <c r="B1813" t="s">
        <v>880</v>
      </c>
      <c r="C1813" t="s">
        <v>40</v>
      </c>
      <c r="D1813" s="10">
        <v>42304</v>
      </c>
      <c r="E1813" t="s">
        <v>18</v>
      </c>
      <c r="F1813">
        <v>3</v>
      </c>
      <c r="G1813" s="1">
        <v>11745</v>
      </c>
      <c r="H1813" s="1">
        <v>939.6</v>
      </c>
      <c r="I1813" s="1">
        <v>234.9</v>
      </c>
      <c r="J1813" s="1">
        <v>1526.8500000000001</v>
      </c>
      <c r="K1813" s="1">
        <v>3523.5</v>
      </c>
      <c r="L1813" s="1">
        <v>3171.15</v>
      </c>
      <c r="M1813" s="1">
        <f>SUM(Sueldos[[#This Row],[Salario Base]:[Bono General]])</f>
        <v>21141</v>
      </c>
      <c r="N1813" s="1">
        <f>SUMPRODUCT(Sueldos[[#This Row],[Salario Base]:[Bono General]]*Porcentajes[])</f>
        <v>822.15</v>
      </c>
      <c r="O1813" s="1">
        <f>Sueldos[[#This Row],[Aumento Mexicano]]*2</f>
        <v>1644.3</v>
      </c>
      <c r="P1813" s="1">
        <f>IF(Sueldos[[#This Row],[Calificación]]&gt;=4,Sueldos[[#This Row],[Aumento Mexicano]]*2,0)</f>
        <v>0</v>
      </c>
      <c r="Q1813" s="1">
        <f>Sueldos[[#This Row],[Sueldo total]]*3</f>
        <v>63423</v>
      </c>
      <c r="R1813" s="9">
        <f>(43102-Sueldos[[#This Row],[Fecha de Contratación]])/365</f>
        <v>2.1863013698630138</v>
      </c>
      <c r="S1813" s="1">
        <f>Sueldos[[#This Row],[Sueldo total]]/30</f>
        <v>704.7</v>
      </c>
      <c r="T1813" s="1">
        <f>Sueldos[[#This Row],[Salario diario]]*20*Sueldos[[#This Row],[dias del año]]</f>
        <v>30813.731506849315</v>
      </c>
      <c r="U1813" s="1">
        <f>Sueldos[[#This Row],[3 meses de sueldo]]+Sueldos[[#This Row],[20 dias por año]]</f>
        <v>94236.731506849319</v>
      </c>
    </row>
    <row r="1814" spans="1:21" x14ac:dyDescent="0.3">
      <c r="A1814" t="s">
        <v>2407</v>
      </c>
      <c r="B1814" t="s">
        <v>883</v>
      </c>
      <c r="C1814" t="s">
        <v>440</v>
      </c>
      <c r="D1814" s="10">
        <v>41836</v>
      </c>
      <c r="E1814" t="s">
        <v>18</v>
      </c>
      <c r="F1814">
        <v>2</v>
      </c>
      <c r="G1814" s="1">
        <v>9063</v>
      </c>
      <c r="H1814" s="1">
        <v>453.15000000000003</v>
      </c>
      <c r="I1814" s="1">
        <v>815.67</v>
      </c>
      <c r="J1814" s="1">
        <v>1268.8200000000002</v>
      </c>
      <c r="K1814" s="1">
        <v>2356.38</v>
      </c>
      <c r="L1814" s="1">
        <v>2718.9</v>
      </c>
      <c r="M1814" s="1">
        <f>SUM(Sueldos[[#This Row],[Salario Base]:[Bono General]])</f>
        <v>16675.920000000002</v>
      </c>
      <c r="N1814" s="1">
        <f>SUMPRODUCT(Sueldos[[#This Row],[Salario Base]:[Bono General]]*Porcentajes[])</f>
        <v>656.16120000000001</v>
      </c>
      <c r="O1814" s="1">
        <f>Sueldos[[#This Row],[Aumento Mexicano]]*2</f>
        <v>1312.3224</v>
      </c>
      <c r="P1814" s="1">
        <f>IF(Sueldos[[#This Row],[Calificación]]&gt;=4,Sueldos[[#This Row],[Aumento Mexicano]]*2,0)</f>
        <v>0</v>
      </c>
      <c r="Q1814" s="1">
        <f>Sueldos[[#This Row],[Sueldo total]]*3</f>
        <v>50027.760000000009</v>
      </c>
      <c r="R1814" s="9">
        <f>(43102-Sueldos[[#This Row],[Fecha de Contratación]])/365</f>
        <v>3.4684931506849317</v>
      </c>
      <c r="S1814" s="1">
        <f>Sueldos[[#This Row],[Sueldo total]]/30</f>
        <v>555.86400000000003</v>
      </c>
      <c r="T1814" s="1">
        <f>Sueldos[[#This Row],[Salario diario]]*20*Sueldos[[#This Row],[dias del año]]</f>
        <v>38560.209534246576</v>
      </c>
      <c r="U1814" s="1">
        <f>Sueldos[[#This Row],[3 meses de sueldo]]+Sueldos[[#This Row],[20 dias por año]]</f>
        <v>88587.969534246586</v>
      </c>
    </row>
    <row r="1815" spans="1:21" x14ac:dyDescent="0.3">
      <c r="A1815" t="s">
        <v>2408</v>
      </c>
      <c r="B1815" t="s">
        <v>883</v>
      </c>
      <c r="C1815" t="s">
        <v>177</v>
      </c>
      <c r="D1815" s="10">
        <v>41358</v>
      </c>
      <c r="E1815" t="s">
        <v>18</v>
      </c>
      <c r="F1815">
        <v>3</v>
      </c>
      <c r="G1815" s="1">
        <v>14159</v>
      </c>
      <c r="H1815" s="1">
        <v>707.95</v>
      </c>
      <c r="I1815" s="1">
        <v>991.13000000000011</v>
      </c>
      <c r="J1815" s="1">
        <v>424.77</v>
      </c>
      <c r="K1815" s="1">
        <v>4247.7</v>
      </c>
      <c r="L1815" s="1">
        <v>3539.75</v>
      </c>
      <c r="M1815" s="1">
        <f>SUM(Sueldos[[#This Row],[Salario Base]:[Bono General]])</f>
        <v>24070.300000000003</v>
      </c>
      <c r="N1815" s="1">
        <f>SUMPRODUCT(Sueldos[[#This Row],[Salario Base]:[Bono General]]*Porcentajes[])</f>
        <v>903.3442</v>
      </c>
      <c r="O1815" s="1">
        <f>Sueldos[[#This Row],[Aumento Mexicano]]*2</f>
        <v>1806.6884</v>
      </c>
      <c r="P1815" s="1">
        <f>IF(Sueldos[[#This Row],[Calificación]]&gt;=4,Sueldos[[#This Row],[Aumento Mexicano]]*2,0)</f>
        <v>0</v>
      </c>
      <c r="Q1815" s="1">
        <f>Sueldos[[#This Row],[Sueldo total]]*3</f>
        <v>72210.900000000009</v>
      </c>
      <c r="R1815" s="9">
        <f>(43102-Sueldos[[#This Row],[Fecha de Contratación]])/365</f>
        <v>4.7780821917808218</v>
      </c>
      <c r="S1815" s="1">
        <f>Sueldos[[#This Row],[Sueldo total]]/30</f>
        <v>802.34333333333348</v>
      </c>
      <c r="T1815" s="1">
        <f>Sueldos[[#This Row],[Salario diario]]*20*Sueldos[[#This Row],[dias del año]]</f>
        <v>76673.247853881287</v>
      </c>
      <c r="U1815" s="1">
        <f>Sueldos[[#This Row],[3 meses de sueldo]]+Sueldos[[#This Row],[20 dias por año]]</f>
        <v>148884.1478538813</v>
      </c>
    </row>
    <row r="1816" spans="1:21" x14ac:dyDescent="0.3">
      <c r="A1816" t="s">
        <v>2409</v>
      </c>
      <c r="B1816" t="s">
        <v>926</v>
      </c>
      <c r="C1816" t="s">
        <v>449</v>
      </c>
      <c r="D1816" s="10">
        <v>41953</v>
      </c>
      <c r="E1816" t="s">
        <v>27</v>
      </c>
      <c r="F1816">
        <v>4</v>
      </c>
      <c r="G1816" s="1">
        <v>20597.5</v>
      </c>
      <c r="H1816" s="1">
        <v>1235.8499999999999</v>
      </c>
      <c r="I1816" s="1">
        <v>205.97499999999999</v>
      </c>
      <c r="J1816" s="1">
        <v>2677.6750000000002</v>
      </c>
      <c r="K1816" s="1">
        <v>5973.2749999999996</v>
      </c>
      <c r="L1816" s="1">
        <v>5767.3</v>
      </c>
      <c r="M1816" s="1">
        <f>SUM(Sueldos[[#This Row],[Salario Base]:[Bono General]])</f>
        <v>36457.574999999997</v>
      </c>
      <c r="N1816" s="1">
        <f>SUMPRODUCT(Sueldos[[#This Row],[Salario Base]:[Bono General]]*Porcentajes[])</f>
        <v>1417.1079999999999</v>
      </c>
      <c r="O1816" s="1">
        <f>Sueldos[[#This Row],[Aumento Mexicano]]*2</f>
        <v>2834.2159999999999</v>
      </c>
      <c r="P1816" s="1">
        <f>IF(Sueldos[[#This Row],[Calificación]]&gt;=4,Sueldos[[#This Row],[Aumento Mexicano]]*2,0)</f>
        <v>2834.2159999999999</v>
      </c>
      <c r="Q1816" s="1">
        <f>Sueldos[[#This Row],[Sueldo total]]*3</f>
        <v>109372.72499999999</v>
      </c>
      <c r="R1816" s="9">
        <f>(43102-Sueldos[[#This Row],[Fecha de Contratación]])/365</f>
        <v>3.1479452054794521</v>
      </c>
      <c r="S1816" s="1">
        <f>Sueldos[[#This Row],[Sueldo total]]/30</f>
        <v>1215.2524999999998</v>
      </c>
      <c r="T1816" s="1">
        <f>Sueldos[[#This Row],[Salario diario]]*20*Sueldos[[#This Row],[dias del año]]</f>
        <v>76510.965616438349</v>
      </c>
      <c r="U1816" s="1">
        <f>Sueldos[[#This Row],[3 meses de sueldo]]+Sueldos[[#This Row],[20 dias por año]]</f>
        <v>185883.69061643834</v>
      </c>
    </row>
    <row r="1817" spans="1:21" x14ac:dyDescent="0.3">
      <c r="A1817" t="s">
        <v>2410</v>
      </c>
      <c r="B1817" t="s">
        <v>940</v>
      </c>
      <c r="C1817" t="s">
        <v>121</v>
      </c>
      <c r="D1817" s="10">
        <v>42054</v>
      </c>
      <c r="E1817" t="s">
        <v>18</v>
      </c>
      <c r="F1817">
        <v>4</v>
      </c>
      <c r="G1817" s="1">
        <v>13511.300000000001</v>
      </c>
      <c r="H1817" s="1">
        <v>810.678</v>
      </c>
      <c r="I1817" s="1">
        <v>675.56500000000005</v>
      </c>
      <c r="J1817" s="1">
        <v>1351.13</v>
      </c>
      <c r="K1817" s="1">
        <v>4864.0680000000002</v>
      </c>
      <c r="L1817" s="1">
        <v>4999.1810000000005</v>
      </c>
      <c r="M1817" s="1">
        <f>SUM(Sueldos[[#This Row],[Salario Base]:[Bono General]])</f>
        <v>26211.922000000002</v>
      </c>
      <c r="N1817" s="1">
        <f>SUMPRODUCT(Sueldos[[#This Row],[Salario Base]:[Bono General]]*Porcentajes[])</f>
        <v>1044.4234900000001</v>
      </c>
      <c r="O1817" s="1">
        <f>Sueldos[[#This Row],[Aumento Mexicano]]*2</f>
        <v>2088.8469800000003</v>
      </c>
      <c r="P1817" s="1">
        <f>IF(Sueldos[[#This Row],[Calificación]]&gt;=4,Sueldos[[#This Row],[Aumento Mexicano]]*2,0)</f>
        <v>2088.8469800000003</v>
      </c>
      <c r="Q1817" s="1">
        <f>Sueldos[[#This Row],[Sueldo total]]*3</f>
        <v>78635.766000000003</v>
      </c>
      <c r="R1817" s="9">
        <f>(43102-Sueldos[[#This Row],[Fecha de Contratación]])/365</f>
        <v>2.871232876712329</v>
      </c>
      <c r="S1817" s="1">
        <f>Sueldos[[#This Row],[Sueldo total]]/30</f>
        <v>873.73073333333343</v>
      </c>
      <c r="T1817" s="1">
        <f>Sueldos[[#This Row],[Salario diario]]*20*Sueldos[[#This Row],[dias del año]]</f>
        <v>50173.688138812795</v>
      </c>
      <c r="U1817" s="1">
        <f>Sueldos[[#This Row],[3 meses de sueldo]]+Sueldos[[#This Row],[20 dias por año]]</f>
        <v>128809.4541388128</v>
      </c>
    </row>
    <row r="1818" spans="1:21" x14ac:dyDescent="0.3">
      <c r="A1818" t="s">
        <v>2411</v>
      </c>
      <c r="B1818" t="s">
        <v>926</v>
      </c>
      <c r="C1818" t="s">
        <v>71</v>
      </c>
      <c r="D1818" s="10">
        <v>41882</v>
      </c>
      <c r="E1818" t="s">
        <v>18</v>
      </c>
      <c r="F1818">
        <v>2</v>
      </c>
      <c r="G1818" s="1">
        <v>9623.7000000000007</v>
      </c>
      <c r="H1818" s="1">
        <v>962.37000000000012</v>
      </c>
      <c r="I1818" s="1">
        <v>1347.3180000000002</v>
      </c>
      <c r="J1818" s="1">
        <v>673.65900000000011</v>
      </c>
      <c r="K1818" s="1">
        <v>3560.7690000000002</v>
      </c>
      <c r="L1818" s="1">
        <v>3753.2430000000004</v>
      </c>
      <c r="M1818" s="1">
        <f>SUM(Sueldos[[#This Row],[Salario Base]:[Bono General]])</f>
        <v>19921.059000000001</v>
      </c>
      <c r="N1818" s="1">
        <f>SUMPRODUCT(Sueldos[[#This Row],[Salario Base]:[Bono General]]*Porcentajes[])</f>
        <v>803.57895000000008</v>
      </c>
      <c r="O1818" s="1">
        <f>Sueldos[[#This Row],[Aumento Mexicano]]*2</f>
        <v>1607.1579000000002</v>
      </c>
      <c r="P1818" s="1">
        <f>IF(Sueldos[[#This Row],[Calificación]]&gt;=4,Sueldos[[#This Row],[Aumento Mexicano]]*2,0)</f>
        <v>0</v>
      </c>
      <c r="Q1818" s="1">
        <f>Sueldos[[#This Row],[Sueldo total]]*3</f>
        <v>59763.177000000003</v>
      </c>
      <c r="R1818" s="9">
        <f>(43102-Sueldos[[#This Row],[Fecha de Contratación]])/365</f>
        <v>3.3424657534246576</v>
      </c>
      <c r="S1818" s="1">
        <f>Sueldos[[#This Row],[Sueldo total]]/30</f>
        <v>664.03530000000001</v>
      </c>
      <c r="T1818" s="1">
        <f>Sueldos[[#This Row],[Salario diario]]*20*Sueldos[[#This Row],[dias del año]]</f>
        <v>44390.304986301373</v>
      </c>
      <c r="U1818" s="1">
        <f>Sueldos[[#This Row],[3 meses de sueldo]]+Sueldos[[#This Row],[20 dias por año]]</f>
        <v>104153.48198630137</v>
      </c>
    </row>
    <row r="1819" spans="1:21" x14ac:dyDescent="0.3">
      <c r="A1819" t="s">
        <v>2412</v>
      </c>
      <c r="B1819" t="s">
        <v>883</v>
      </c>
      <c r="C1819" t="s">
        <v>601</v>
      </c>
      <c r="D1819" s="10">
        <v>41476</v>
      </c>
      <c r="E1819" t="s">
        <v>18</v>
      </c>
      <c r="F1819">
        <v>3</v>
      </c>
      <c r="G1819" s="1">
        <v>10071</v>
      </c>
      <c r="H1819" s="1">
        <v>503.55</v>
      </c>
      <c r="I1819" s="1">
        <v>805.68000000000006</v>
      </c>
      <c r="J1819" s="1">
        <v>704.97</v>
      </c>
      <c r="K1819" s="1">
        <v>3524.85</v>
      </c>
      <c r="L1819" s="1">
        <v>3524.85</v>
      </c>
      <c r="M1819" s="1">
        <f>SUM(Sueldos[[#This Row],[Salario Base]:[Bono General]])</f>
        <v>19134.899999999998</v>
      </c>
      <c r="N1819" s="1">
        <f>SUMPRODUCT(Sueldos[[#This Row],[Salario Base]:[Bono General]]*Porcentajes[])</f>
        <v>752.30369999999994</v>
      </c>
      <c r="O1819" s="1">
        <f>Sueldos[[#This Row],[Aumento Mexicano]]*2</f>
        <v>1504.6073999999999</v>
      </c>
      <c r="P1819" s="1">
        <f>IF(Sueldos[[#This Row],[Calificación]]&gt;=4,Sueldos[[#This Row],[Aumento Mexicano]]*2,0)</f>
        <v>0</v>
      </c>
      <c r="Q1819" s="1">
        <f>Sueldos[[#This Row],[Sueldo total]]*3</f>
        <v>57404.7</v>
      </c>
      <c r="R1819" s="9">
        <f>(43102-Sueldos[[#This Row],[Fecha de Contratación]])/365</f>
        <v>4.4547945205479449</v>
      </c>
      <c r="S1819" s="1">
        <f>Sueldos[[#This Row],[Sueldo total]]/30</f>
        <v>637.82999999999993</v>
      </c>
      <c r="T1819" s="1">
        <f>Sueldos[[#This Row],[Salario diario]]*20*Sueldos[[#This Row],[dias del año]]</f>
        <v>56828.031780821904</v>
      </c>
      <c r="U1819" s="1">
        <f>Sueldos[[#This Row],[3 meses de sueldo]]+Sueldos[[#This Row],[20 dias por año]]</f>
        <v>114232.73178082189</v>
      </c>
    </row>
    <row r="1820" spans="1:21" x14ac:dyDescent="0.3">
      <c r="A1820" t="s">
        <v>2413</v>
      </c>
      <c r="B1820" t="s">
        <v>895</v>
      </c>
      <c r="C1820" t="s">
        <v>24</v>
      </c>
      <c r="D1820" s="10">
        <v>41870</v>
      </c>
      <c r="E1820" t="s">
        <v>18</v>
      </c>
      <c r="F1820">
        <v>4</v>
      </c>
      <c r="G1820" s="1">
        <v>13861.1</v>
      </c>
      <c r="H1820" s="1">
        <v>970.27700000000016</v>
      </c>
      <c r="I1820" s="1">
        <v>2079.165</v>
      </c>
      <c r="J1820" s="1">
        <v>2079.165</v>
      </c>
      <c r="K1820" s="1">
        <v>4574.1630000000005</v>
      </c>
      <c r="L1820" s="1">
        <v>4989.9960000000001</v>
      </c>
      <c r="M1820" s="1">
        <f>SUM(Sueldos[[#This Row],[Salario Base]:[Bono General]])</f>
        <v>28553.866000000002</v>
      </c>
      <c r="N1820" s="1">
        <f>SUMPRODUCT(Sueldos[[#This Row],[Salario Base]:[Bono General]]*Porcentajes[])</f>
        <v>1147.6990800000001</v>
      </c>
      <c r="O1820" s="1">
        <f>Sueldos[[#This Row],[Aumento Mexicano]]*2</f>
        <v>2295.3981600000002</v>
      </c>
      <c r="P1820" s="1">
        <f>IF(Sueldos[[#This Row],[Calificación]]&gt;=4,Sueldos[[#This Row],[Aumento Mexicano]]*2,0)</f>
        <v>2295.3981600000002</v>
      </c>
      <c r="Q1820" s="1">
        <f>Sueldos[[#This Row],[Sueldo total]]*3</f>
        <v>85661.597999999998</v>
      </c>
      <c r="R1820" s="9">
        <f>(43102-Sueldos[[#This Row],[Fecha de Contratación]])/365</f>
        <v>3.3753424657534246</v>
      </c>
      <c r="S1820" s="1">
        <f>Sueldos[[#This Row],[Sueldo total]]/30</f>
        <v>951.79553333333342</v>
      </c>
      <c r="T1820" s="1">
        <f>Sueldos[[#This Row],[Salario diario]]*20*Sueldos[[#This Row],[dias del año]]</f>
        <v>64252.717647488593</v>
      </c>
      <c r="U1820" s="1">
        <f>Sueldos[[#This Row],[3 meses de sueldo]]+Sueldos[[#This Row],[20 dias por año]]</f>
        <v>149914.31564748858</v>
      </c>
    </row>
    <row r="1821" spans="1:21" x14ac:dyDescent="0.3">
      <c r="A1821" t="s">
        <v>1223</v>
      </c>
      <c r="B1821" t="s">
        <v>883</v>
      </c>
      <c r="C1821" t="s">
        <v>44</v>
      </c>
      <c r="D1821" s="10">
        <v>42743</v>
      </c>
      <c r="E1821" t="s">
        <v>27</v>
      </c>
      <c r="F1821">
        <v>4</v>
      </c>
      <c r="G1821" s="1">
        <v>16423</v>
      </c>
      <c r="H1821" s="1">
        <v>1313.84</v>
      </c>
      <c r="I1821" s="1">
        <v>1313.84</v>
      </c>
      <c r="J1821" s="1">
        <v>1642.3000000000002</v>
      </c>
      <c r="K1821" s="1">
        <v>5255.36</v>
      </c>
      <c r="L1821" s="1">
        <v>5748.0499999999993</v>
      </c>
      <c r="M1821" s="1">
        <f>SUM(Sueldos[[#This Row],[Salario Base]:[Bono General]])</f>
        <v>31696.39</v>
      </c>
      <c r="N1821" s="1">
        <f>SUMPRODUCT(Sueldos[[#This Row],[Salario Base]:[Bono General]]*Porcentajes[])</f>
        <v>1266.2132999999999</v>
      </c>
      <c r="O1821" s="1">
        <f>Sueldos[[#This Row],[Aumento Mexicano]]*2</f>
        <v>2532.4265999999998</v>
      </c>
      <c r="P1821" s="1">
        <f>IF(Sueldos[[#This Row],[Calificación]]&gt;=4,Sueldos[[#This Row],[Aumento Mexicano]]*2,0)</f>
        <v>2532.4265999999998</v>
      </c>
      <c r="Q1821" s="1">
        <f>Sueldos[[#This Row],[Sueldo total]]*3</f>
        <v>95089.17</v>
      </c>
      <c r="R1821" s="9">
        <f>(43102-Sueldos[[#This Row],[Fecha de Contratación]])/365</f>
        <v>0.98356164383561639</v>
      </c>
      <c r="S1821" s="1">
        <f>Sueldos[[#This Row],[Sueldo total]]/30</f>
        <v>1056.5463333333332</v>
      </c>
      <c r="T1821" s="1">
        <f>Sueldos[[#This Row],[Salario diario]]*20*Sueldos[[#This Row],[dias del año]]</f>
        <v>20783.568968036529</v>
      </c>
      <c r="U1821" s="1">
        <f>Sueldos[[#This Row],[3 meses de sueldo]]+Sueldos[[#This Row],[20 dias por año]]</f>
        <v>115872.73896803653</v>
      </c>
    </row>
    <row r="1822" spans="1:21" x14ac:dyDescent="0.3">
      <c r="A1822" t="s">
        <v>2414</v>
      </c>
      <c r="B1822" t="s">
        <v>880</v>
      </c>
      <c r="C1822" t="s">
        <v>90</v>
      </c>
      <c r="D1822" s="10">
        <v>41942</v>
      </c>
      <c r="E1822" t="s">
        <v>18</v>
      </c>
      <c r="F1822">
        <v>2</v>
      </c>
      <c r="G1822" s="1">
        <v>10060.200000000001</v>
      </c>
      <c r="H1822" s="1">
        <v>503.01000000000005</v>
      </c>
      <c r="I1822" s="1">
        <v>100.602</v>
      </c>
      <c r="J1822" s="1">
        <v>1408.4280000000003</v>
      </c>
      <c r="K1822" s="1">
        <v>2615.6520000000005</v>
      </c>
      <c r="L1822" s="1">
        <v>2816.8560000000007</v>
      </c>
      <c r="M1822" s="1">
        <f>SUM(Sueldos[[#This Row],[Salario Base]:[Bono General]])</f>
        <v>17504.748000000003</v>
      </c>
      <c r="N1822" s="1">
        <f>SUMPRODUCT(Sueldos[[#This Row],[Salario Base]:[Bono General]]*Porcentajes[])</f>
        <v>682.08156000000008</v>
      </c>
      <c r="O1822" s="1">
        <f>Sueldos[[#This Row],[Aumento Mexicano]]*2</f>
        <v>1364.1631200000002</v>
      </c>
      <c r="P1822" s="1">
        <f>IF(Sueldos[[#This Row],[Calificación]]&gt;=4,Sueldos[[#This Row],[Aumento Mexicano]]*2,0)</f>
        <v>0</v>
      </c>
      <c r="Q1822" s="1">
        <f>Sueldos[[#This Row],[Sueldo total]]*3</f>
        <v>52514.244000000006</v>
      </c>
      <c r="R1822" s="9">
        <f>(43102-Sueldos[[#This Row],[Fecha de Contratación]])/365</f>
        <v>3.1780821917808217</v>
      </c>
      <c r="S1822" s="1">
        <f>Sueldos[[#This Row],[Sueldo total]]/30</f>
        <v>583.49160000000006</v>
      </c>
      <c r="T1822" s="1">
        <f>Sueldos[[#This Row],[Salario diario]]*20*Sueldos[[#This Row],[dias del año]]</f>
        <v>37087.685260273975</v>
      </c>
      <c r="U1822" s="1">
        <f>Sueldos[[#This Row],[3 meses de sueldo]]+Sueldos[[#This Row],[20 dias por año]]</f>
        <v>89601.929260273988</v>
      </c>
    </row>
    <row r="1823" spans="1:21" x14ac:dyDescent="0.3">
      <c r="A1823" t="s">
        <v>2375</v>
      </c>
      <c r="B1823" t="s">
        <v>880</v>
      </c>
      <c r="C1823" t="s">
        <v>213</v>
      </c>
      <c r="D1823" s="10">
        <v>41314</v>
      </c>
      <c r="E1823" t="s">
        <v>50</v>
      </c>
      <c r="F1823">
        <v>3</v>
      </c>
      <c r="G1823" s="1">
        <v>33447</v>
      </c>
      <c r="H1823" s="1">
        <v>3010.23</v>
      </c>
      <c r="I1823" s="1">
        <v>1672.3500000000001</v>
      </c>
      <c r="J1823" s="1">
        <v>2675.76</v>
      </c>
      <c r="K1823" s="1">
        <v>12709.86</v>
      </c>
      <c r="L1823" s="1">
        <v>11706.449999999999</v>
      </c>
      <c r="M1823" s="1">
        <f>SUM(Sueldos[[#This Row],[Salario Base]:[Bono General]])</f>
        <v>65221.65</v>
      </c>
      <c r="N1823" s="1">
        <f>SUMPRODUCT(Sueldos[[#This Row],[Salario Base]:[Bono General]]*Porcentajes[])</f>
        <v>2585.4531000000002</v>
      </c>
      <c r="O1823" s="1">
        <f>Sueldos[[#This Row],[Aumento Mexicano]]*2</f>
        <v>5170.9062000000004</v>
      </c>
      <c r="P1823" s="1">
        <f>IF(Sueldos[[#This Row],[Calificación]]&gt;=4,Sueldos[[#This Row],[Aumento Mexicano]]*2,0)</f>
        <v>0</v>
      </c>
      <c r="Q1823" s="1">
        <f>Sueldos[[#This Row],[Sueldo total]]*3</f>
        <v>195664.95</v>
      </c>
      <c r="R1823" s="9">
        <f>(43102-Sueldos[[#This Row],[Fecha de Contratación]])/365</f>
        <v>4.8986301369863012</v>
      </c>
      <c r="S1823" s="1">
        <f>Sueldos[[#This Row],[Sueldo total]]/30</f>
        <v>2174.0549999999998</v>
      </c>
      <c r="T1823" s="1">
        <f>Sueldos[[#This Row],[Salario diario]]*20*Sueldos[[#This Row],[dias del año]]</f>
        <v>212997.82684931505</v>
      </c>
      <c r="U1823" s="1">
        <f>Sueldos[[#This Row],[3 meses de sueldo]]+Sueldos[[#This Row],[20 dias por año]]</f>
        <v>408662.77684931504</v>
      </c>
    </row>
    <row r="1824" spans="1:21" x14ac:dyDescent="0.3">
      <c r="A1824" t="s">
        <v>572</v>
      </c>
      <c r="B1824" t="s">
        <v>883</v>
      </c>
      <c r="C1824" t="s">
        <v>177</v>
      </c>
      <c r="D1824" s="10">
        <v>42779</v>
      </c>
      <c r="E1824" t="s">
        <v>27</v>
      </c>
      <c r="F1824">
        <v>2</v>
      </c>
      <c r="G1824" s="1">
        <v>18387.900000000001</v>
      </c>
      <c r="H1824" s="1">
        <v>1654.9110000000001</v>
      </c>
      <c r="I1824" s="1">
        <v>1471.0320000000002</v>
      </c>
      <c r="J1824" s="1">
        <v>1287.1530000000002</v>
      </c>
      <c r="K1824" s="1">
        <v>4964.7330000000011</v>
      </c>
      <c r="L1824" s="1">
        <v>6987.402000000001</v>
      </c>
      <c r="M1824" s="1">
        <f>SUM(Sueldos[[#This Row],[Salario Base]:[Bono General]])</f>
        <v>34753.131000000001</v>
      </c>
      <c r="N1824" s="1">
        <f>SUMPRODUCT(Sueldos[[#This Row],[Salario Base]:[Bono General]]*Porcentajes[])</f>
        <v>1412.1907200000003</v>
      </c>
      <c r="O1824" s="1">
        <f>Sueldos[[#This Row],[Aumento Mexicano]]*2</f>
        <v>2824.3814400000006</v>
      </c>
      <c r="P1824" s="1">
        <f>IF(Sueldos[[#This Row],[Calificación]]&gt;=4,Sueldos[[#This Row],[Aumento Mexicano]]*2,0)</f>
        <v>0</v>
      </c>
      <c r="Q1824" s="1">
        <f>Sueldos[[#This Row],[Sueldo total]]*3</f>
        <v>104259.39300000001</v>
      </c>
      <c r="R1824" s="9">
        <f>(43102-Sueldos[[#This Row],[Fecha de Contratación]])/365</f>
        <v>0.8849315068493151</v>
      </c>
      <c r="S1824" s="1">
        <f>Sueldos[[#This Row],[Sueldo total]]/30</f>
        <v>1158.4376999999999</v>
      </c>
      <c r="T1824" s="1">
        <f>Sueldos[[#This Row],[Salario diario]]*20*Sueldos[[#This Row],[dias del año]]</f>
        <v>20502.760389041097</v>
      </c>
      <c r="U1824" s="1">
        <f>Sueldos[[#This Row],[3 meses de sueldo]]+Sueldos[[#This Row],[20 dias por año]]</f>
        <v>124762.15338904111</v>
      </c>
    </row>
    <row r="1825" spans="1:21" x14ac:dyDescent="0.3">
      <c r="A1825" t="s">
        <v>2415</v>
      </c>
      <c r="B1825" t="s">
        <v>883</v>
      </c>
      <c r="C1825" t="s">
        <v>198</v>
      </c>
      <c r="D1825" s="10">
        <v>40977</v>
      </c>
      <c r="E1825" t="s">
        <v>27</v>
      </c>
      <c r="F1825">
        <v>2</v>
      </c>
      <c r="G1825" s="1">
        <v>16713.900000000001</v>
      </c>
      <c r="H1825" s="1">
        <v>1337.1120000000001</v>
      </c>
      <c r="I1825" s="1">
        <v>2005.6680000000001</v>
      </c>
      <c r="J1825" s="1">
        <v>2172.8070000000002</v>
      </c>
      <c r="K1825" s="1">
        <v>5849.8649999999998</v>
      </c>
      <c r="L1825" s="1">
        <v>6184.143</v>
      </c>
      <c r="M1825" s="1">
        <f>SUM(Sueldos[[#This Row],[Salario Base]:[Bono General]])</f>
        <v>34263.49500000001</v>
      </c>
      <c r="N1825" s="1">
        <f>SUMPRODUCT(Sueldos[[#This Row],[Salario Base]:[Bono General]]*Porcentajes[])</f>
        <v>1378.8967500000001</v>
      </c>
      <c r="O1825" s="1">
        <f>Sueldos[[#This Row],[Aumento Mexicano]]*2</f>
        <v>2757.7935000000002</v>
      </c>
      <c r="P1825" s="1">
        <f>IF(Sueldos[[#This Row],[Calificación]]&gt;=4,Sueldos[[#This Row],[Aumento Mexicano]]*2,0)</f>
        <v>0</v>
      </c>
      <c r="Q1825" s="1">
        <f>Sueldos[[#This Row],[Sueldo total]]*3</f>
        <v>102790.48500000003</v>
      </c>
      <c r="R1825" s="9">
        <f>(43102-Sueldos[[#This Row],[Fecha de Contratación]])/365</f>
        <v>5.8219178082191778</v>
      </c>
      <c r="S1825" s="1">
        <f>Sueldos[[#This Row],[Sueldo total]]/30</f>
        <v>1142.1165000000003</v>
      </c>
      <c r="T1825" s="1">
        <f>Sueldos[[#This Row],[Salario diario]]*20*Sueldos[[#This Row],[dias del año]]</f>
        <v>132986.16780821921</v>
      </c>
      <c r="U1825" s="1">
        <f>Sueldos[[#This Row],[3 meses de sueldo]]+Sueldos[[#This Row],[20 dias por año]]</f>
        <v>235776.65280821925</v>
      </c>
    </row>
    <row r="1826" spans="1:21" x14ac:dyDescent="0.3">
      <c r="A1826" t="s">
        <v>810</v>
      </c>
      <c r="B1826" t="s">
        <v>883</v>
      </c>
      <c r="C1826" t="s">
        <v>353</v>
      </c>
      <c r="D1826" s="10">
        <v>41939</v>
      </c>
      <c r="E1826" t="s">
        <v>27</v>
      </c>
      <c r="F1826">
        <v>2</v>
      </c>
      <c r="G1826" s="1">
        <v>14633.1</v>
      </c>
      <c r="H1826" s="1">
        <v>731.65500000000009</v>
      </c>
      <c r="I1826" s="1">
        <v>877.98599999999999</v>
      </c>
      <c r="J1826" s="1">
        <v>146.33100000000002</v>
      </c>
      <c r="K1826" s="1">
        <v>3950.9370000000004</v>
      </c>
      <c r="L1826" s="1">
        <v>3804.6060000000002</v>
      </c>
      <c r="M1826" s="1">
        <f>SUM(Sueldos[[#This Row],[Salario Base]:[Bono General]])</f>
        <v>24144.615000000002</v>
      </c>
      <c r="N1826" s="1">
        <f>SUMPRODUCT(Sueldos[[#This Row],[Salario Base]:[Bono General]]*Porcentajes[])</f>
        <v>910.17881999999986</v>
      </c>
      <c r="O1826" s="1">
        <f>Sueldos[[#This Row],[Aumento Mexicano]]*2</f>
        <v>1820.3576399999997</v>
      </c>
      <c r="P1826" s="1">
        <f>IF(Sueldos[[#This Row],[Calificación]]&gt;=4,Sueldos[[#This Row],[Aumento Mexicano]]*2,0)</f>
        <v>0</v>
      </c>
      <c r="Q1826" s="1">
        <f>Sueldos[[#This Row],[Sueldo total]]*3</f>
        <v>72433.845000000001</v>
      </c>
      <c r="R1826" s="9">
        <f>(43102-Sueldos[[#This Row],[Fecha de Contratación]])/365</f>
        <v>3.1863013698630138</v>
      </c>
      <c r="S1826" s="1">
        <f>Sueldos[[#This Row],[Sueldo total]]/30</f>
        <v>804.82050000000004</v>
      </c>
      <c r="T1826" s="1">
        <f>Sueldos[[#This Row],[Salario diario]]*20*Sueldos[[#This Row],[dias del año]]</f>
        <v>51288.013232876714</v>
      </c>
      <c r="U1826" s="1">
        <f>Sueldos[[#This Row],[3 meses de sueldo]]+Sueldos[[#This Row],[20 dias por año]]</f>
        <v>123721.85823287672</v>
      </c>
    </row>
    <row r="1827" spans="1:21" x14ac:dyDescent="0.3">
      <c r="A1827" t="s">
        <v>770</v>
      </c>
      <c r="B1827" t="s">
        <v>898</v>
      </c>
      <c r="C1827" t="s">
        <v>182</v>
      </c>
      <c r="D1827" s="10">
        <v>41303</v>
      </c>
      <c r="E1827" t="s">
        <v>18</v>
      </c>
      <c r="F1827">
        <v>2</v>
      </c>
      <c r="G1827" s="1">
        <v>9597.6</v>
      </c>
      <c r="H1827" s="1">
        <v>863.78399999999999</v>
      </c>
      <c r="I1827" s="1">
        <v>863.78399999999999</v>
      </c>
      <c r="J1827" s="1">
        <v>767.80799999999999</v>
      </c>
      <c r="K1827" s="1">
        <v>2975.2560000000003</v>
      </c>
      <c r="L1827" s="1">
        <v>2783.3040000000001</v>
      </c>
      <c r="M1827" s="1">
        <f>SUM(Sueldos[[#This Row],[Salario Base]:[Bono General]])</f>
        <v>17851.536</v>
      </c>
      <c r="N1827" s="1">
        <f>SUMPRODUCT(Sueldos[[#This Row],[Salario Base]:[Bono General]]*Porcentajes[])</f>
        <v>696.78575999999998</v>
      </c>
      <c r="O1827" s="1">
        <f>Sueldos[[#This Row],[Aumento Mexicano]]*2</f>
        <v>1393.57152</v>
      </c>
      <c r="P1827" s="1">
        <f>IF(Sueldos[[#This Row],[Calificación]]&gt;=4,Sueldos[[#This Row],[Aumento Mexicano]]*2,0)</f>
        <v>0</v>
      </c>
      <c r="Q1827" s="1">
        <f>Sueldos[[#This Row],[Sueldo total]]*3</f>
        <v>53554.608</v>
      </c>
      <c r="R1827" s="9">
        <f>(43102-Sueldos[[#This Row],[Fecha de Contratación]])/365</f>
        <v>4.9287671232876713</v>
      </c>
      <c r="S1827" s="1">
        <f>Sueldos[[#This Row],[Sueldo total]]/30</f>
        <v>595.05119999999999</v>
      </c>
      <c r="T1827" s="1">
        <f>Sueldos[[#This Row],[Salario diario]]*20*Sueldos[[#This Row],[dias del año]]</f>
        <v>58657.375824657531</v>
      </c>
      <c r="U1827" s="1">
        <f>Sueldos[[#This Row],[3 meses de sueldo]]+Sueldos[[#This Row],[20 dias por año]]</f>
        <v>112211.98382465754</v>
      </c>
    </row>
    <row r="1828" spans="1:21" x14ac:dyDescent="0.3">
      <c r="A1828" t="s">
        <v>2416</v>
      </c>
      <c r="B1828" t="s">
        <v>926</v>
      </c>
      <c r="C1828" t="s">
        <v>182</v>
      </c>
      <c r="D1828" s="10">
        <v>40948</v>
      </c>
      <c r="E1828" t="s">
        <v>18</v>
      </c>
      <c r="F1828">
        <v>4</v>
      </c>
      <c r="G1828" s="1">
        <v>14340.7</v>
      </c>
      <c r="H1828" s="1">
        <v>1434.0700000000002</v>
      </c>
      <c r="I1828" s="1">
        <v>2007.6980000000003</v>
      </c>
      <c r="J1828" s="1">
        <v>1290.663</v>
      </c>
      <c r="K1828" s="1">
        <v>4158.8029999999999</v>
      </c>
      <c r="L1828" s="1">
        <v>4732.4310000000005</v>
      </c>
      <c r="M1828" s="1">
        <f>SUM(Sueldos[[#This Row],[Salario Base]:[Bono General]])</f>
        <v>27964.365000000002</v>
      </c>
      <c r="N1828" s="1">
        <f>SUMPRODUCT(Sueldos[[#This Row],[Salario Base]:[Bono General]]*Porcentajes[])</f>
        <v>1117.1405300000001</v>
      </c>
      <c r="O1828" s="1">
        <f>Sueldos[[#This Row],[Aumento Mexicano]]*2</f>
        <v>2234.2810600000003</v>
      </c>
      <c r="P1828" s="1">
        <f>IF(Sueldos[[#This Row],[Calificación]]&gt;=4,Sueldos[[#This Row],[Aumento Mexicano]]*2,0)</f>
        <v>2234.2810600000003</v>
      </c>
      <c r="Q1828" s="1">
        <f>Sueldos[[#This Row],[Sueldo total]]*3</f>
        <v>83893.095000000001</v>
      </c>
      <c r="R1828" s="9">
        <f>(43102-Sueldos[[#This Row],[Fecha de Contratación]])/365</f>
        <v>5.9013698630136986</v>
      </c>
      <c r="S1828" s="1">
        <f>Sueldos[[#This Row],[Sueldo total]]/30</f>
        <v>932.14550000000008</v>
      </c>
      <c r="T1828" s="1">
        <f>Sueldos[[#This Row],[Salario diario]]*20*Sueldos[[#This Row],[dias del año]]</f>
        <v>110018.70723287674</v>
      </c>
      <c r="U1828" s="1">
        <f>Sueldos[[#This Row],[3 meses de sueldo]]+Sueldos[[#This Row],[20 dias por año]]</f>
        <v>193911.80223287674</v>
      </c>
    </row>
    <row r="1829" spans="1:21" x14ac:dyDescent="0.3">
      <c r="A1829" t="s">
        <v>2417</v>
      </c>
      <c r="B1829" t="s">
        <v>880</v>
      </c>
      <c r="C1829" t="s">
        <v>373</v>
      </c>
      <c r="D1829" s="10">
        <v>41604</v>
      </c>
      <c r="E1829" t="s">
        <v>27</v>
      </c>
      <c r="F1829">
        <v>5</v>
      </c>
      <c r="G1829" s="1">
        <v>22472.5</v>
      </c>
      <c r="H1829" s="1">
        <v>1573.075</v>
      </c>
      <c r="I1829" s="1">
        <v>1348.35</v>
      </c>
      <c r="J1829" s="1">
        <v>1123.625</v>
      </c>
      <c r="K1829" s="1">
        <v>8989</v>
      </c>
      <c r="L1829" s="1">
        <v>6517.0249999999996</v>
      </c>
      <c r="M1829" s="1">
        <f>SUM(Sueldos[[#This Row],[Salario Base]:[Bono General]])</f>
        <v>42023.575000000004</v>
      </c>
      <c r="N1829" s="1">
        <f>SUMPRODUCT(Sueldos[[#This Row],[Salario Base]:[Bono General]]*Porcentajes[])</f>
        <v>1604.5364999999999</v>
      </c>
      <c r="O1829" s="1">
        <f>Sueldos[[#This Row],[Aumento Mexicano]]*2</f>
        <v>3209.0729999999999</v>
      </c>
      <c r="P1829" s="1">
        <f>IF(Sueldos[[#This Row],[Calificación]]&gt;=4,Sueldos[[#This Row],[Aumento Mexicano]]*2,0)</f>
        <v>3209.0729999999999</v>
      </c>
      <c r="Q1829" s="1">
        <f>Sueldos[[#This Row],[Sueldo total]]*3</f>
        <v>126070.72500000001</v>
      </c>
      <c r="R1829" s="9">
        <f>(43102-Sueldos[[#This Row],[Fecha de Contratación]])/365</f>
        <v>4.1041095890410961</v>
      </c>
      <c r="S1829" s="1">
        <f>Sueldos[[#This Row],[Sueldo total]]/30</f>
        <v>1400.7858333333336</v>
      </c>
      <c r="T1829" s="1">
        <f>Sueldos[[#This Row],[Salario diario]]*20*Sueldos[[#This Row],[dias del año]]</f>
        <v>114979.57141552513</v>
      </c>
      <c r="U1829" s="1">
        <f>Sueldos[[#This Row],[3 meses de sueldo]]+Sueldos[[#This Row],[20 dias por año]]</f>
        <v>241050.29641552514</v>
      </c>
    </row>
    <row r="1830" spans="1:21" x14ac:dyDescent="0.3">
      <c r="A1830" t="s">
        <v>2418</v>
      </c>
      <c r="B1830" t="s">
        <v>880</v>
      </c>
      <c r="C1830" t="s">
        <v>81</v>
      </c>
      <c r="D1830" s="10">
        <v>42918</v>
      </c>
      <c r="E1830" t="s">
        <v>27</v>
      </c>
      <c r="F1830">
        <v>2</v>
      </c>
      <c r="G1830" s="1">
        <v>19481.400000000001</v>
      </c>
      <c r="H1830" s="1">
        <v>1948.1400000000003</v>
      </c>
      <c r="I1830" s="1">
        <v>389.62800000000004</v>
      </c>
      <c r="J1830" s="1">
        <v>2337.768</v>
      </c>
      <c r="K1830" s="1">
        <v>6623.6760000000013</v>
      </c>
      <c r="L1830" s="1">
        <v>7208.1180000000004</v>
      </c>
      <c r="M1830" s="1">
        <f>SUM(Sueldos[[#This Row],[Salario Base]:[Bono General]])</f>
        <v>37988.730000000003</v>
      </c>
      <c r="N1830" s="1">
        <f>SUMPRODUCT(Sueldos[[#This Row],[Salario Base]:[Bono General]]*Porcentajes[])</f>
        <v>1537.0824600000001</v>
      </c>
      <c r="O1830" s="1">
        <f>Sueldos[[#This Row],[Aumento Mexicano]]*2</f>
        <v>3074.1649200000002</v>
      </c>
      <c r="P1830" s="1">
        <f>IF(Sueldos[[#This Row],[Calificación]]&gt;=4,Sueldos[[#This Row],[Aumento Mexicano]]*2,0)</f>
        <v>0</v>
      </c>
      <c r="Q1830" s="1">
        <f>Sueldos[[#This Row],[Sueldo total]]*3</f>
        <v>113966.19</v>
      </c>
      <c r="R1830" s="9">
        <f>(43102-Sueldos[[#This Row],[Fecha de Contratación]])/365</f>
        <v>0.50410958904109593</v>
      </c>
      <c r="S1830" s="1">
        <f>Sueldos[[#This Row],[Sueldo total]]/30</f>
        <v>1266.2910000000002</v>
      </c>
      <c r="T1830" s="1">
        <f>Sueldos[[#This Row],[Salario diario]]*20*Sueldos[[#This Row],[dias del año]]</f>
        <v>12766.98871232877</v>
      </c>
      <c r="U1830" s="1">
        <f>Sueldos[[#This Row],[3 meses de sueldo]]+Sueldos[[#This Row],[20 dias por año]]</f>
        <v>126733.17871232878</v>
      </c>
    </row>
    <row r="1831" spans="1:21" x14ac:dyDescent="0.3">
      <c r="A1831" t="s">
        <v>1378</v>
      </c>
      <c r="B1831" t="s">
        <v>883</v>
      </c>
      <c r="C1831" t="s">
        <v>75</v>
      </c>
      <c r="D1831" s="10">
        <v>40637</v>
      </c>
      <c r="E1831" t="s">
        <v>15</v>
      </c>
      <c r="F1831">
        <v>4</v>
      </c>
      <c r="G1831" s="1">
        <v>29008.100000000002</v>
      </c>
      <c r="H1831" s="1">
        <v>1450.4050000000002</v>
      </c>
      <c r="I1831" s="1">
        <v>4351.2150000000001</v>
      </c>
      <c r="J1831" s="1">
        <v>870.24300000000005</v>
      </c>
      <c r="K1831" s="1">
        <v>7542.1060000000007</v>
      </c>
      <c r="L1831" s="1">
        <v>11023.078000000001</v>
      </c>
      <c r="M1831" s="1">
        <f>SUM(Sueldos[[#This Row],[Salario Base]:[Bono General]])</f>
        <v>54245.147000000004</v>
      </c>
      <c r="N1831" s="1">
        <f>SUMPRODUCT(Sueldos[[#This Row],[Salario Base]:[Bono General]]*Porcentajes[])</f>
        <v>2172.70669</v>
      </c>
      <c r="O1831" s="1">
        <f>Sueldos[[#This Row],[Aumento Mexicano]]*2</f>
        <v>4345.41338</v>
      </c>
      <c r="P1831" s="1">
        <f>IF(Sueldos[[#This Row],[Calificación]]&gt;=4,Sueldos[[#This Row],[Aumento Mexicano]]*2,0)</f>
        <v>4345.41338</v>
      </c>
      <c r="Q1831" s="1">
        <f>Sueldos[[#This Row],[Sueldo total]]*3</f>
        <v>162735.44100000002</v>
      </c>
      <c r="R1831" s="9">
        <f>(43102-Sueldos[[#This Row],[Fecha de Contratación]])/365</f>
        <v>6.7534246575342465</v>
      </c>
      <c r="S1831" s="1">
        <f>Sueldos[[#This Row],[Sueldo total]]/30</f>
        <v>1808.1715666666669</v>
      </c>
      <c r="T1831" s="1">
        <f>Sueldos[[#This Row],[Salario diario]]*20*Sueldos[[#This Row],[dias del año]]</f>
        <v>244227.00886757995</v>
      </c>
      <c r="U1831" s="1">
        <f>Sueldos[[#This Row],[3 meses de sueldo]]+Sueldos[[#This Row],[20 dias por año]]</f>
        <v>406962.44986757997</v>
      </c>
    </row>
    <row r="1832" spans="1:21" x14ac:dyDescent="0.3">
      <c r="A1832" t="s">
        <v>2419</v>
      </c>
      <c r="B1832" t="s">
        <v>880</v>
      </c>
      <c r="C1832" t="s">
        <v>17</v>
      </c>
      <c r="D1832" s="10">
        <v>40560</v>
      </c>
      <c r="E1832" t="s">
        <v>18</v>
      </c>
      <c r="F1832">
        <v>5</v>
      </c>
      <c r="G1832" s="1">
        <v>14416.25</v>
      </c>
      <c r="H1832" s="1">
        <v>720.8125</v>
      </c>
      <c r="I1832" s="1">
        <v>2018.2750000000001</v>
      </c>
      <c r="J1832" s="1">
        <v>2162.4375</v>
      </c>
      <c r="K1832" s="1">
        <v>4180.7124999999996</v>
      </c>
      <c r="L1832" s="1">
        <v>4036.55</v>
      </c>
      <c r="M1832" s="1">
        <f>SUM(Sueldos[[#This Row],[Salario Base]:[Bono General]])</f>
        <v>27535.037500000002</v>
      </c>
      <c r="N1832" s="1">
        <f>SUMPRODUCT(Sueldos[[#This Row],[Salario Base]:[Bono General]]*Porcentajes[])</f>
        <v>1072.5690000000002</v>
      </c>
      <c r="O1832" s="1">
        <f>Sueldos[[#This Row],[Aumento Mexicano]]*2</f>
        <v>2145.1380000000004</v>
      </c>
      <c r="P1832" s="1">
        <f>IF(Sueldos[[#This Row],[Calificación]]&gt;=4,Sueldos[[#This Row],[Aumento Mexicano]]*2,0)</f>
        <v>2145.1380000000004</v>
      </c>
      <c r="Q1832" s="1">
        <f>Sueldos[[#This Row],[Sueldo total]]*3</f>
        <v>82605.112500000003</v>
      </c>
      <c r="R1832" s="9">
        <f>(43102-Sueldos[[#This Row],[Fecha de Contratación]])/365</f>
        <v>6.9643835616438352</v>
      </c>
      <c r="S1832" s="1">
        <f>Sueldos[[#This Row],[Sueldo total]]/30</f>
        <v>917.8345833333334</v>
      </c>
      <c r="T1832" s="1">
        <f>Sueldos[[#This Row],[Salario diario]]*20*Sueldos[[#This Row],[dias del año]]</f>
        <v>127843.04168949772</v>
      </c>
      <c r="U1832" s="1">
        <f>Sueldos[[#This Row],[3 meses de sueldo]]+Sueldos[[#This Row],[20 dias por año]]</f>
        <v>210448.15418949773</v>
      </c>
    </row>
    <row r="1833" spans="1:21" x14ac:dyDescent="0.3">
      <c r="A1833" t="s">
        <v>1527</v>
      </c>
      <c r="B1833" t="s">
        <v>926</v>
      </c>
      <c r="C1833" t="s">
        <v>157</v>
      </c>
      <c r="D1833" s="10">
        <v>42725</v>
      </c>
      <c r="E1833" t="s">
        <v>53</v>
      </c>
      <c r="F1833">
        <v>5</v>
      </c>
      <c r="G1833" s="1">
        <v>125776.25</v>
      </c>
      <c r="H1833" s="1">
        <v>11319.862499999999</v>
      </c>
      <c r="I1833" s="1">
        <v>10062.1</v>
      </c>
      <c r="J1833" s="1">
        <v>17608.675000000003</v>
      </c>
      <c r="K1833" s="1">
        <v>40248.400000000001</v>
      </c>
      <c r="L1833" s="1">
        <v>42763.925000000003</v>
      </c>
      <c r="M1833" s="1">
        <f>SUM(Sueldos[[#This Row],[Salario Base]:[Bono General]])</f>
        <v>247779.21250000002</v>
      </c>
      <c r="N1833" s="1">
        <f>SUMPRODUCT(Sueldos[[#This Row],[Salario Base]:[Bono General]]*Porcentajes[])</f>
        <v>9936.3237500000014</v>
      </c>
      <c r="O1833" s="1">
        <f>Sueldos[[#This Row],[Aumento Mexicano]]*2</f>
        <v>19872.647500000003</v>
      </c>
      <c r="P1833" s="1">
        <f>IF(Sueldos[[#This Row],[Calificación]]&gt;=4,Sueldos[[#This Row],[Aumento Mexicano]]*2,0)</f>
        <v>19872.647500000003</v>
      </c>
      <c r="Q1833" s="1">
        <f>Sueldos[[#This Row],[Sueldo total]]*3</f>
        <v>743337.63750000007</v>
      </c>
      <c r="R1833" s="9">
        <f>(43102-Sueldos[[#This Row],[Fecha de Contratación]])/365</f>
        <v>1.0328767123287672</v>
      </c>
      <c r="S1833" s="1">
        <f>Sueldos[[#This Row],[Sueldo total]]/30</f>
        <v>8259.307083333335</v>
      </c>
      <c r="T1833" s="1">
        <f>Sueldos[[#This Row],[Salario diario]]*20*Sueldos[[#This Row],[dias del año]]</f>
        <v>170616.91892694068</v>
      </c>
      <c r="U1833" s="1">
        <f>Sueldos[[#This Row],[3 meses de sueldo]]+Sueldos[[#This Row],[20 dias por año]]</f>
        <v>913954.55642694072</v>
      </c>
    </row>
    <row r="1834" spans="1:21" x14ac:dyDescent="0.3">
      <c r="A1834" t="s">
        <v>2420</v>
      </c>
      <c r="B1834" t="s">
        <v>883</v>
      </c>
      <c r="C1834" t="s">
        <v>96</v>
      </c>
      <c r="D1834" s="10">
        <v>40992</v>
      </c>
      <c r="E1834" t="s">
        <v>18</v>
      </c>
      <c r="F1834">
        <v>3</v>
      </c>
      <c r="G1834" s="1">
        <v>13350</v>
      </c>
      <c r="H1834" s="1">
        <v>1068</v>
      </c>
      <c r="I1834" s="1">
        <v>667.5</v>
      </c>
      <c r="J1834" s="1">
        <v>1335</v>
      </c>
      <c r="K1834" s="1">
        <v>4672.5</v>
      </c>
      <c r="L1834" s="1">
        <v>4405.5</v>
      </c>
      <c r="M1834" s="1">
        <f>SUM(Sueldos[[#This Row],[Salario Base]:[Bono General]])</f>
        <v>25498.5</v>
      </c>
      <c r="N1834" s="1">
        <f>SUMPRODUCT(Sueldos[[#This Row],[Salario Base]:[Bono General]]*Porcentajes[])</f>
        <v>1006.5899999999999</v>
      </c>
      <c r="O1834" s="1">
        <f>Sueldos[[#This Row],[Aumento Mexicano]]*2</f>
        <v>2013.1799999999998</v>
      </c>
      <c r="P1834" s="1">
        <f>IF(Sueldos[[#This Row],[Calificación]]&gt;=4,Sueldos[[#This Row],[Aumento Mexicano]]*2,0)</f>
        <v>0</v>
      </c>
      <c r="Q1834" s="1">
        <f>Sueldos[[#This Row],[Sueldo total]]*3</f>
        <v>76495.5</v>
      </c>
      <c r="R1834" s="9">
        <f>(43102-Sueldos[[#This Row],[Fecha de Contratación]])/365</f>
        <v>5.7808219178082192</v>
      </c>
      <c r="S1834" s="1">
        <f>Sueldos[[#This Row],[Sueldo total]]/30</f>
        <v>849.95</v>
      </c>
      <c r="T1834" s="1">
        <f>Sueldos[[#This Row],[Salario diario]]*20*Sueldos[[#This Row],[dias del año]]</f>
        <v>98268.191780821915</v>
      </c>
      <c r="U1834" s="1">
        <f>Sueldos[[#This Row],[3 meses de sueldo]]+Sueldos[[#This Row],[20 dias por año]]</f>
        <v>174763.69178082192</v>
      </c>
    </row>
    <row r="1835" spans="1:21" x14ac:dyDescent="0.3">
      <c r="A1835" t="s">
        <v>2421</v>
      </c>
      <c r="B1835" t="s">
        <v>1087</v>
      </c>
      <c r="C1835" t="s">
        <v>69</v>
      </c>
      <c r="D1835" s="10">
        <v>43017</v>
      </c>
      <c r="E1835" t="s">
        <v>18</v>
      </c>
      <c r="F1835">
        <v>3</v>
      </c>
      <c r="G1835" s="1">
        <v>14906</v>
      </c>
      <c r="H1835" s="1">
        <v>1192.48</v>
      </c>
      <c r="I1835" s="1">
        <v>596.24</v>
      </c>
      <c r="J1835" s="1">
        <v>1639.66</v>
      </c>
      <c r="K1835" s="1">
        <v>3726.5</v>
      </c>
      <c r="L1835" s="1">
        <v>5664.28</v>
      </c>
      <c r="M1835" s="1">
        <f>SUM(Sueldos[[#This Row],[Salario Base]:[Bono General]])</f>
        <v>27725.16</v>
      </c>
      <c r="N1835" s="1">
        <f>SUMPRODUCT(Sueldos[[#This Row],[Salario Base]:[Bono General]]*Porcentajes[])</f>
        <v>1132.856</v>
      </c>
      <c r="O1835" s="1">
        <f>Sueldos[[#This Row],[Aumento Mexicano]]*2</f>
        <v>2265.712</v>
      </c>
      <c r="P1835" s="1">
        <f>IF(Sueldos[[#This Row],[Calificación]]&gt;=4,Sueldos[[#This Row],[Aumento Mexicano]]*2,0)</f>
        <v>0</v>
      </c>
      <c r="Q1835" s="1">
        <f>Sueldos[[#This Row],[Sueldo total]]*3</f>
        <v>83175.48</v>
      </c>
      <c r="R1835" s="9">
        <f>(43102-Sueldos[[#This Row],[Fecha de Contratación]])/365</f>
        <v>0.23287671232876711</v>
      </c>
      <c r="S1835" s="1">
        <f>Sueldos[[#This Row],[Sueldo total]]/30</f>
        <v>924.17200000000003</v>
      </c>
      <c r="T1835" s="1">
        <f>Sueldos[[#This Row],[Salario diario]]*20*Sueldos[[#This Row],[dias del año]]</f>
        <v>4304.3627397260279</v>
      </c>
      <c r="U1835" s="1">
        <f>Sueldos[[#This Row],[3 meses de sueldo]]+Sueldos[[#This Row],[20 dias por año]]</f>
        <v>87479.842739726024</v>
      </c>
    </row>
    <row r="1836" spans="1:21" x14ac:dyDescent="0.3">
      <c r="A1836" t="s">
        <v>2422</v>
      </c>
      <c r="B1836" t="s">
        <v>883</v>
      </c>
      <c r="C1836" t="s">
        <v>142</v>
      </c>
      <c r="D1836" s="10">
        <v>40833</v>
      </c>
      <c r="E1836" t="s">
        <v>50</v>
      </c>
      <c r="F1836">
        <v>4</v>
      </c>
      <c r="G1836" s="1">
        <v>43576.5</v>
      </c>
      <c r="H1836" s="1">
        <v>2614.5899999999997</v>
      </c>
      <c r="I1836" s="1">
        <v>435.76499999999999</v>
      </c>
      <c r="J1836" s="1">
        <v>6100.7100000000009</v>
      </c>
      <c r="K1836" s="1">
        <v>11765.655000000001</v>
      </c>
      <c r="L1836" s="1">
        <v>11329.890000000001</v>
      </c>
      <c r="M1836" s="1">
        <f>SUM(Sueldos[[#This Row],[Salario Base]:[Bono General]])</f>
        <v>75823.11</v>
      </c>
      <c r="N1836" s="1">
        <f>SUMPRODUCT(Sueldos[[#This Row],[Salario Base]:[Bono General]]*Porcentajes[])</f>
        <v>2932.6984499999999</v>
      </c>
      <c r="O1836" s="1">
        <f>Sueldos[[#This Row],[Aumento Mexicano]]*2</f>
        <v>5865.3968999999997</v>
      </c>
      <c r="P1836" s="1">
        <f>IF(Sueldos[[#This Row],[Calificación]]&gt;=4,Sueldos[[#This Row],[Aumento Mexicano]]*2,0)</f>
        <v>5865.3968999999997</v>
      </c>
      <c r="Q1836" s="1">
        <f>Sueldos[[#This Row],[Sueldo total]]*3</f>
        <v>227469.33000000002</v>
      </c>
      <c r="R1836" s="9">
        <f>(43102-Sueldos[[#This Row],[Fecha de Contratación]])/365</f>
        <v>6.2164383561643834</v>
      </c>
      <c r="S1836" s="1">
        <f>Sueldos[[#This Row],[Sueldo total]]/30</f>
        <v>2527.4369999999999</v>
      </c>
      <c r="T1836" s="1">
        <f>Sueldos[[#This Row],[Salario diario]]*20*Sueldos[[#This Row],[dias del año]]</f>
        <v>314233.12619178079</v>
      </c>
      <c r="U1836" s="1">
        <f>Sueldos[[#This Row],[3 meses de sueldo]]+Sueldos[[#This Row],[20 dias por año]]</f>
        <v>541702.45619178074</v>
      </c>
    </row>
    <row r="1837" spans="1:21" x14ac:dyDescent="0.3">
      <c r="A1837" t="s">
        <v>2423</v>
      </c>
      <c r="B1837" t="s">
        <v>898</v>
      </c>
      <c r="C1837" t="s">
        <v>173</v>
      </c>
      <c r="D1837" s="10">
        <v>41774</v>
      </c>
      <c r="E1837" t="s">
        <v>15</v>
      </c>
      <c r="F1837">
        <v>4</v>
      </c>
      <c r="G1837" s="1">
        <v>23269.4</v>
      </c>
      <c r="H1837" s="1">
        <v>2326.94</v>
      </c>
      <c r="I1837" s="1">
        <v>3025.0220000000004</v>
      </c>
      <c r="J1837" s="1">
        <v>698.08199999999999</v>
      </c>
      <c r="K1837" s="1">
        <v>5817.35</v>
      </c>
      <c r="L1837" s="1">
        <v>5817.35</v>
      </c>
      <c r="M1837" s="1">
        <f>SUM(Sueldos[[#This Row],[Salario Base]:[Bono General]])</f>
        <v>40954.144</v>
      </c>
      <c r="N1837" s="1">
        <f>SUMPRODUCT(Sueldos[[#This Row],[Salario Base]:[Bono General]]*Porcentajes[])</f>
        <v>1575.3383800000001</v>
      </c>
      <c r="O1837" s="1">
        <f>Sueldos[[#This Row],[Aumento Mexicano]]*2</f>
        <v>3150.6767600000003</v>
      </c>
      <c r="P1837" s="1">
        <f>IF(Sueldos[[#This Row],[Calificación]]&gt;=4,Sueldos[[#This Row],[Aumento Mexicano]]*2,0)</f>
        <v>3150.6767600000003</v>
      </c>
      <c r="Q1837" s="1">
        <f>Sueldos[[#This Row],[Sueldo total]]*3</f>
        <v>122862.432</v>
      </c>
      <c r="R1837" s="9">
        <f>(43102-Sueldos[[#This Row],[Fecha de Contratación]])/365</f>
        <v>3.6383561643835618</v>
      </c>
      <c r="S1837" s="1">
        <f>Sueldos[[#This Row],[Sueldo total]]/30</f>
        <v>1365.1381333333334</v>
      </c>
      <c r="T1837" s="1">
        <f>Sueldos[[#This Row],[Salario diario]]*20*Sueldos[[#This Row],[dias del año]]</f>
        <v>99337.174852968048</v>
      </c>
      <c r="U1837" s="1">
        <f>Sueldos[[#This Row],[3 meses de sueldo]]+Sueldos[[#This Row],[20 dias por año]]</f>
        <v>222199.60685296805</v>
      </c>
    </row>
    <row r="1838" spans="1:21" x14ac:dyDescent="0.3">
      <c r="A1838" t="s">
        <v>2424</v>
      </c>
      <c r="B1838" t="s">
        <v>883</v>
      </c>
      <c r="C1838" t="s">
        <v>363</v>
      </c>
      <c r="D1838" s="10">
        <v>41008</v>
      </c>
      <c r="E1838" t="s">
        <v>115</v>
      </c>
      <c r="F1838">
        <v>2</v>
      </c>
      <c r="G1838" s="1">
        <v>51488.1</v>
      </c>
      <c r="H1838" s="1">
        <v>4633.9290000000001</v>
      </c>
      <c r="I1838" s="1">
        <v>7723.2149999999992</v>
      </c>
      <c r="J1838" s="1">
        <v>1544.6429999999998</v>
      </c>
      <c r="K1838" s="1">
        <v>15961.311</v>
      </c>
      <c r="L1838" s="1">
        <v>17505.954000000002</v>
      </c>
      <c r="M1838" s="1">
        <f>SUM(Sueldos[[#This Row],[Salario Base]:[Bono General]])</f>
        <v>98857.151999999987</v>
      </c>
      <c r="N1838" s="1">
        <f>SUMPRODUCT(Sueldos[[#This Row],[Salario Base]:[Bono General]]*Porcentajes[])</f>
        <v>3913.0955999999996</v>
      </c>
      <c r="O1838" s="1">
        <f>Sueldos[[#This Row],[Aumento Mexicano]]*2</f>
        <v>7826.1911999999993</v>
      </c>
      <c r="P1838" s="1">
        <f>IF(Sueldos[[#This Row],[Calificación]]&gt;=4,Sueldos[[#This Row],[Aumento Mexicano]]*2,0)</f>
        <v>0</v>
      </c>
      <c r="Q1838" s="1">
        <f>Sueldos[[#This Row],[Sueldo total]]*3</f>
        <v>296571.45599999995</v>
      </c>
      <c r="R1838" s="9">
        <f>(43102-Sueldos[[#This Row],[Fecha de Contratación]])/365</f>
        <v>5.7369863013698632</v>
      </c>
      <c r="S1838" s="1">
        <f>Sueldos[[#This Row],[Sueldo total]]/30</f>
        <v>3295.2383999999997</v>
      </c>
      <c r="T1838" s="1">
        <f>Sueldos[[#This Row],[Salario diario]]*20*Sueldos[[#This Row],[dias del año]]</f>
        <v>378094.75121095887</v>
      </c>
      <c r="U1838" s="1">
        <f>Sueldos[[#This Row],[3 meses de sueldo]]+Sueldos[[#This Row],[20 dias por año]]</f>
        <v>674666.20721095882</v>
      </c>
    </row>
    <row r="1839" spans="1:21" x14ac:dyDescent="0.3">
      <c r="A1839" t="s">
        <v>2425</v>
      </c>
      <c r="B1839" t="s">
        <v>883</v>
      </c>
      <c r="C1839" t="s">
        <v>144</v>
      </c>
      <c r="D1839" s="10">
        <v>41700</v>
      </c>
      <c r="E1839" t="s">
        <v>27</v>
      </c>
      <c r="F1839">
        <v>4</v>
      </c>
      <c r="G1839" s="1">
        <v>24934.800000000003</v>
      </c>
      <c r="H1839" s="1">
        <v>1745.4360000000004</v>
      </c>
      <c r="I1839" s="1">
        <v>2742.8280000000004</v>
      </c>
      <c r="J1839" s="1">
        <v>1994.7840000000003</v>
      </c>
      <c r="K1839" s="1">
        <v>8727.18</v>
      </c>
      <c r="L1839" s="1">
        <v>9225.8760000000002</v>
      </c>
      <c r="M1839" s="1">
        <f>SUM(Sueldos[[#This Row],[Salario Base]:[Bono General]])</f>
        <v>49370.90400000001</v>
      </c>
      <c r="N1839" s="1">
        <f>SUMPRODUCT(Sueldos[[#This Row],[Salario Base]:[Bono General]]*Porcentajes[])</f>
        <v>1969.8492000000001</v>
      </c>
      <c r="O1839" s="1">
        <f>Sueldos[[#This Row],[Aumento Mexicano]]*2</f>
        <v>3939.6984000000002</v>
      </c>
      <c r="P1839" s="1">
        <f>IF(Sueldos[[#This Row],[Calificación]]&gt;=4,Sueldos[[#This Row],[Aumento Mexicano]]*2,0)</f>
        <v>3939.6984000000002</v>
      </c>
      <c r="Q1839" s="1">
        <f>Sueldos[[#This Row],[Sueldo total]]*3</f>
        <v>148112.71200000003</v>
      </c>
      <c r="R1839" s="9">
        <f>(43102-Sueldos[[#This Row],[Fecha de Contratación]])/365</f>
        <v>3.8410958904109589</v>
      </c>
      <c r="S1839" s="1">
        <f>Sueldos[[#This Row],[Sueldo total]]/30</f>
        <v>1645.6968000000004</v>
      </c>
      <c r="T1839" s="1">
        <f>Sueldos[[#This Row],[Salario diario]]*20*Sueldos[[#This Row],[dias del año]]</f>
        <v>126425.58430684934</v>
      </c>
      <c r="U1839" s="1">
        <f>Sueldos[[#This Row],[3 meses de sueldo]]+Sueldos[[#This Row],[20 dias por año]]</f>
        <v>274538.29630684934</v>
      </c>
    </row>
    <row r="1840" spans="1:21" x14ac:dyDescent="0.3">
      <c r="A1840" t="s">
        <v>2426</v>
      </c>
      <c r="B1840" t="s">
        <v>883</v>
      </c>
      <c r="C1840" t="s">
        <v>285</v>
      </c>
      <c r="D1840" s="10">
        <v>40868</v>
      </c>
      <c r="E1840" t="s">
        <v>50</v>
      </c>
      <c r="F1840">
        <v>4</v>
      </c>
      <c r="G1840" s="1">
        <v>40056.5</v>
      </c>
      <c r="H1840" s="1">
        <v>2403.39</v>
      </c>
      <c r="I1840" s="1">
        <v>5607.9100000000008</v>
      </c>
      <c r="J1840" s="1">
        <v>4005.65</v>
      </c>
      <c r="K1840" s="1">
        <v>11616.384999999998</v>
      </c>
      <c r="L1840" s="1">
        <v>16022.6</v>
      </c>
      <c r="M1840" s="1">
        <f>SUM(Sueldos[[#This Row],[Salario Base]:[Bono General]])</f>
        <v>79712.435000000012</v>
      </c>
      <c r="N1840" s="1">
        <f>SUMPRODUCT(Sueldos[[#This Row],[Salario Base]:[Bono General]]*Porcentajes[])</f>
        <v>3240.5708500000001</v>
      </c>
      <c r="O1840" s="1">
        <f>Sueldos[[#This Row],[Aumento Mexicano]]*2</f>
        <v>6481.1417000000001</v>
      </c>
      <c r="P1840" s="1">
        <f>IF(Sueldos[[#This Row],[Calificación]]&gt;=4,Sueldos[[#This Row],[Aumento Mexicano]]*2,0)</f>
        <v>6481.1417000000001</v>
      </c>
      <c r="Q1840" s="1">
        <f>Sueldos[[#This Row],[Sueldo total]]*3</f>
        <v>239137.30500000005</v>
      </c>
      <c r="R1840" s="9">
        <f>(43102-Sueldos[[#This Row],[Fecha de Contratación]])/365</f>
        <v>6.1205479452054794</v>
      </c>
      <c r="S1840" s="1">
        <f>Sueldos[[#This Row],[Sueldo total]]/30</f>
        <v>2657.0811666666673</v>
      </c>
      <c r="T1840" s="1">
        <f>Sueldos[[#This Row],[Salario diario]]*20*Sueldos[[#This Row],[dias del año]]</f>
        <v>325255.85349771695</v>
      </c>
      <c r="U1840" s="1">
        <f>Sueldos[[#This Row],[3 meses de sueldo]]+Sueldos[[#This Row],[20 dias por año]]</f>
        <v>564393.158497717</v>
      </c>
    </row>
    <row r="1841" spans="1:21" x14ac:dyDescent="0.3">
      <c r="A1841" t="s">
        <v>2427</v>
      </c>
      <c r="B1841" t="s">
        <v>880</v>
      </c>
      <c r="C1841" t="s">
        <v>363</v>
      </c>
      <c r="D1841" s="10">
        <v>41836</v>
      </c>
      <c r="E1841" t="s">
        <v>27</v>
      </c>
      <c r="F1841">
        <v>3</v>
      </c>
      <c r="G1841" s="1">
        <v>22028</v>
      </c>
      <c r="H1841" s="1">
        <v>1321.68</v>
      </c>
      <c r="I1841" s="1">
        <v>2863.64</v>
      </c>
      <c r="J1841" s="1">
        <v>1982.52</v>
      </c>
      <c r="K1841" s="1">
        <v>7489.52</v>
      </c>
      <c r="L1841" s="1">
        <v>8590.92</v>
      </c>
      <c r="M1841" s="1">
        <f>SUM(Sueldos[[#This Row],[Salario Base]:[Bono General]])</f>
        <v>44276.28</v>
      </c>
      <c r="N1841" s="1">
        <f>SUMPRODUCT(Sueldos[[#This Row],[Salario Base]:[Bono General]]*Porcentajes[])</f>
        <v>1779.8624</v>
      </c>
      <c r="O1841" s="1">
        <f>Sueldos[[#This Row],[Aumento Mexicano]]*2</f>
        <v>3559.7248</v>
      </c>
      <c r="P1841" s="1">
        <f>IF(Sueldos[[#This Row],[Calificación]]&gt;=4,Sueldos[[#This Row],[Aumento Mexicano]]*2,0)</f>
        <v>0</v>
      </c>
      <c r="Q1841" s="1">
        <f>Sueldos[[#This Row],[Sueldo total]]*3</f>
        <v>132828.84</v>
      </c>
      <c r="R1841" s="9">
        <f>(43102-Sueldos[[#This Row],[Fecha de Contratación]])/365</f>
        <v>3.4684931506849317</v>
      </c>
      <c r="S1841" s="1">
        <f>Sueldos[[#This Row],[Sueldo total]]/30</f>
        <v>1475.876</v>
      </c>
      <c r="T1841" s="1">
        <f>Sueldos[[#This Row],[Salario diario]]*20*Sueldos[[#This Row],[dias del año]]</f>
        <v>102381.31594520548</v>
      </c>
      <c r="U1841" s="1">
        <f>Sueldos[[#This Row],[3 meses de sueldo]]+Sueldos[[#This Row],[20 dias por año]]</f>
        <v>235210.15594520548</v>
      </c>
    </row>
    <row r="1842" spans="1:21" x14ac:dyDescent="0.3">
      <c r="A1842" t="s">
        <v>2428</v>
      </c>
      <c r="B1842" t="s">
        <v>880</v>
      </c>
      <c r="C1842" t="s">
        <v>173</v>
      </c>
      <c r="D1842" s="10">
        <v>41436</v>
      </c>
      <c r="E1842" t="s">
        <v>27</v>
      </c>
      <c r="F1842">
        <v>4</v>
      </c>
      <c r="G1842" s="1">
        <v>19263.2</v>
      </c>
      <c r="H1842" s="1">
        <v>1541.056</v>
      </c>
      <c r="I1842" s="1">
        <v>192.63200000000001</v>
      </c>
      <c r="J1842" s="1">
        <v>1155.7919999999999</v>
      </c>
      <c r="K1842" s="1">
        <v>5008.4320000000007</v>
      </c>
      <c r="L1842" s="1">
        <v>6742.12</v>
      </c>
      <c r="M1842" s="1">
        <f>SUM(Sueldos[[#This Row],[Salario Base]:[Bono General]])</f>
        <v>33903.232000000004</v>
      </c>
      <c r="N1842" s="1">
        <f>SUMPRODUCT(Sueldos[[#This Row],[Salario Base]:[Bono General]]*Porcentajes[])</f>
        <v>1358.0555999999999</v>
      </c>
      <c r="O1842" s="1">
        <f>Sueldos[[#This Row],[Aumento Mexicano]]*2</f>
        <v>2716.1111999999998</v>
      </c>
      <c r="P1842" s="1">
        <f>IF(Sueldos[[#This Row],[Calificación]]&gt;=4,Sueldos[[#This Row],[Aumento Mexicano]]*2,0)</f>
        <v>2716.1111999999998</v>
      </c>
      <c r="Q1842" s="1">
        <f>Sueldos[[#This Row],[Sueldo total]]*3</f>
        <v>101709.69600000001</v>
      </c>
      <c r="R1842" s="9">
        <f>(43102-Sueldos[[#This Row],[Fecha de Contratación]])/365</f>
        <v>4.5643835616438357</v>
      </c>
      <c r="S1842" s="1">
        <f>Sueldos[[#This Row],[Sueldo total]]/30</f>
        <v>1130.1077333333335</v>
      </c>
      <c r="T1842" s="1">
        <f>Sueldos[[#This Row],[Salario diario]]*20*Sueldos[[#This Row],[dias del año]]</f>
        <v>103164.90321826485</v>
      </c>
      <c r="U1842" s="1">
        <f>Sueldos[[#This Row],[3 meses de sueldo]]+Sueldos[[#This Row],[20 dias por año]]</f>
        <v>204874.59921826486</v>
      </c>
    </row>
    <row r="1843" spans="1:21" x14ac:dyDescent="0.3">
      <c r="A1843" t="s">
        <v>2429</v>
      </c>
      <c r="B1843" t="s">
        <v>940</v>
      </c>
      <c r="C1843" t="s">
        <v>38</v>
      </c>
      <c r="D1843" s="10">
        <v>41167</v>
      </c>
      <c r="E1843" t="s">
        <v>18</v>
      </c>
      <c r="F1843">
        <v>2</v>
      </c>
      <c r="G1843" s="1">
        <v>13903.2</v>
      </c>
      <c r="H1843" s="1">
        <v>1390.3200000000002</v>
      </c>
      <c r="I1843" s="1">
        <v>139.03200000000001</v>
      </c>
      <c r="J1843" s="1">
        <v>278.06400000000002</v>
      </c>
      <c r="K1843" s="1">
        <v>3892.8960000000006</v>
      </c>
      <c r="L1843" s="1">
        <v>5561.2800000000007</v>
      </c>
      <c r="M1843" s="1">
        <f>SUM(Sueldos[[#This Row],[Salario Base]:[Bono General]])</f>
        <v>25164.792000000001</v>
      </c>
      <c r="N1843" s="1">
        <f>SUMPRODUCT(Sueldos[[#This Row],[Salario Base]:[Bono General]]*Porcentajes[])</f>
        <v>1026.0561600000001</v>
      </c>
      <c r="O1843" s="1">
        <f>Sueldos[[#This Row],[Aumento Mexicano]]*2</f>
        <v>2052.1123200000002</v>
      </c>
      <c r="P1843" s="1">
        <f>IF(Sueldos[[#This Row],[Calificación]]&gt;=4,Sueldos[[#This Row],[Aumento Mexicano]]*2,0)</f>
        <v>0</v>
      </c>
      <c r="Q1843" s="1">
        <f>Sueldos[[#This Row],[Sueldo total]]*3</f>
        <v>75494.376000000004</v>
      </c>
      <c r="R1843" s="9">
        <f>(43102-Sueldos[[#This Row],[Fecha de Contratación]])/365</f>
        <v>5.3013698630136989</v>
      </c>
      <c r="S1843" s="1">
        <f>Sueldos[[#This Row],[Sueldo total]]/30</f>
        <v>838.82640000000004</v>
      </c>
      <c r="T1843" s="1">
        <f>Sueldos[[#This Row],[Salario diario]]*20*Sueldos[[#This Row],[dias del año]]</f>
        <v>88938.579945205493</v>
      </c>
      <c r="U1843" s="1">
        <f>Sueldos[[#This Row],[3 meses de sueldo]]+Sueldos[[#This Row],[20 dias por año]]</f>
        <v>164432.9559452055</v>
      </c>
    </row>
    <row r="1844" spans="1:21" x14ac:dyDescent="0.3">
      <c r="A1844" t="s">
        <v>2430</v>
      </c>
      <c r="B1844" t="s">
        <v>883</v>
      </c>
      <c r="C1844" t="s">
        <v>34</v>
      </c>
      <c r="D1844" s="10">
        <v>41279</v>
      </c>
      <c r="E1844" t="s">
        <v>50</v>
      </c>
      <c r="F1844">
        <v>2</v>
      </c>
      <c r="G1844" s="1">
        <v>36166.5</v>
      </c>
      <c r="H1844" s="1">
        <v>2893.32</v>
      </c>
      <c r="I1844" s="1">
        <v>4701.6450000000004</v>
      </c>
      <c r="J1844" s="1">
        <v>2893.32</v>
      </c>
      <c r="K1844" s="1">
        <v>14466.6</v>
      </c>
      <c r="L1844" s="1">
        <v>13743.27</v>
      </c>
      <c r="M1844" s="1">
        <f>SUM(Sueldos[[#This Row],[Salario Base]:[Bono General]])</f>
        <v>74864.654999999999</v>
      </c>
      <c r="N1844" s="1">
        <f>SUMPRODUCT(Sueldos[[#This Row],[Salario Base]:[Bono General]]*Porcentajes[])</f>
        <v>2987.3529000000003</v>
      </c>
      <c r="O1844" s="1">
        <f>Sueldos[[#This Row],[Aumento Mexicano]]*2</f>
        <v>5974.7058000000006</v>
      </c>
      <c r="P1844" s="1">
        <f>IF(Sueldos[[#This Row],[Calificación]]&gt;=4,Sueldos[[#This Row],[Aumento Mexicano]]*2,0)</f>
        <v>0</v>
      </c>
      <c r="Q1844" s="1">
        <f>Sueldos[[#This Row],[Sueldo total]]*3</f>
        <v>224593.965</v>
      </c>
      <c r="R1844" s="9">
        <f>(43102-Sueldos[[#This Row],[Fecha de Contratación]])/365</f>
        <v>4.9945205479452053</v>
      </c>
      <c r="S1844" s="1">
        <f>Sueldos[[#This Row],[Sueldo total]]/30</f>
        <v>2495.4884999999999</v>
      </c>
      <c r="T1844" s="1">
        <f>Sueldos[[#This Row],[Salario diario]]*20*Sueldos[[#This Row],[dias del año]]</f>
        <v>249275.37180821915</v>
      </c>
      <c r="U1844" s="1">
        <f>Sueldos[[#This Row],[3 meses de sueldo]]+Sueldos[[#This Row],[20 dias por año]]</f>
        <v>473869.33680821914</v>
      </c>
    </row>
    <row r="1845" spans="1:21" x14ac:dyDescent="0.3">
      <c r="A1845" t="s">
        <v>2431</v>
      </c>
      <c r="B1845" t="s">
        <v>883</v>
      </c>
      <c r="C1845" t="s">
        <v>193</v>
      </c>
      <c r="D1845" s="10">
        <v>41073</v>
      </c>
      <c r="E1845" t="s">
        <v>18</v>
      </c>
      <c r="F1845">
        <v>5</v>
      </c>
      <c r="G1845" s="1">
        <v>10016.25</v>
      </c>
      <c r="H1845" s="1">
        <v>1001.625</v>
      </c>
      <c r="I1845" s="1">
        <v>500.8125</v>
      </c>
      <c r="J1845" s="1">
        <v>1201.95</v>
      </c>
      <c r="K1845" s="1">
        <v>2604.2249999999999</v>
      </c>
      <c r="L1845" s="1">
        <v>2604.2249999999999</v>
      </c>
      <c r="M1845" s="1">
        <f>SUM(Sueldos[[#This Row],[Salario Base]:[Bono General]])</f>
        <v>17929.087500000001</v>
      </c>
      <c r="N1845" s="1">
        <f>SUMPRODUCT(Sueldos[[#This Row],[Salario Base]:[Bono General]]*Porcentajes[])</f>
        <v>701.13750000000005</v>
      </c>
      <c r="O1845" s="1">
        <f>Sueldos[[#This Row],[Aumento Mexicano]]*2</f>
        <v>1402.2750000000001</v>
      </c>
      <c r="P1845" s="1">
        <f>IF(Sueldos[[#This Row],[Calificación]]&gt;=4,Sueldos[[#This Row],[Aumento Mexicano]]*2,0)</f>
        <v>1402.2750000000001</v>
      </c>
      <c r="Q1845" s="1">
        <f>Sueldos[[#This Row],[Sueldo total]]*3</f>
        <v>53787.262500000004</v>
      </c>
      <c r="R1845" s="9">
        <f>(43102-Sueldos[[#This Row],[Fecha de Contratación]])/365</f>
        <v>5.558904109589041</v>
      </c>
      <c r="S1845" s="1">
        <f>Sueldos[[#This Row],[Sueldo total]]/30</f>
        <v>597.63625000000002</v>
      </c>
      <c r="T1845" s="1">
        <f>Sueldos[[#This Row],[Salario diario]]*20*Sueldos[[#This Row],[dias del año]]</f>
        <v>66444.052123287678</v>
      </c>
      <c r="U1845" s="1">
        <f>Sueldos[[#This Row],[3 meses de sueldo]]+Sueldos[[#This Row],[20 dias por año]]</f>
        <v>120231.31462328768</v>
      </c>
    </row>
    <row r="1846" spans="1:21" x14ac:dyDescent="0.3">
      <c r="A1846" t="s">
        <v>2432</v>
      </c>
      <c r="B1846" t="s">
        <v>940</v>
      </c>
      <c r="C1846" t="s">
        <v>98</v>
      </c>
      <c r="D1846" s="10">
        <v>42152</v>
      </c>
      <c r="E1846" t="s">
        <v>18</v>
      </c>
      <c r="F1846">
        <v>3</v>
      </c>
      <c r="G1846" s="1">
        <v>10839</v>
      </c>
      <c r="H1846" s="1">
        <v>541.95000000000005</v>
      </c>
      <c r="I1846" s="1">
        <v>541.95000000000005</v>
      </c>
      <c r="J1846" s="1">
        <v>1300.68</v>
      </c>
      <c r="K1846" s="1">
        <v>2926.53</v>
      </c>
      <c r="L1846" s="1">
        <v>2818.14</v>
      </c>
      <c r="M1846" s="1">
        <f>SUM(Sueldos[[#This Row],[Salario Base]:[Bono General]])</f>
        <v>18968.250000000004</v>
      </c>
      <c r="N1846" s="1">
        <f>SUMPRODUCT(Sueldos[[#This Row],[Salario Base]:[Bono General]]*Porcentajes[])</f>
        <v>729.46469999999999</v>
      </c>
      <c r="O1846" s="1">
        <f>Sueldos[[#This Row],[Aumento Mexicano]]*2</f>
        <v>1458.9294</v>
      </c>
      <c r="P1846" s="1">
        <f>IF(Sueldos[[#This Row],[Calificación]]&gt;=4,Sueldos[[#This Row],[Aumento Mexicano]]*2,0)</f>
        <v>0</v>
      </c>
      <c r="Q1846" s="1">
        <f>Sueldos[[#This Row],[Sueldo total]]*3</f>
        <v>56904.750000000015</v>
      </c>
      <c r="R1846" s="9">
        <f>(43102-Sueldos[[#This Row],[Fecha de Contratación]])/365</f>
        <v>2.6027397260273974</v>
      </c>
      <c r="S1846" s="1">
        <f>Sueldos[[#This Row],[Sueldo total]]/30</f>
        <v>632.27500000000009</v>
      </c>
      <c r="T1846" s="1">
        <f>Sueldos[[#This Row],[Salario diario]]*20*Sueldos[[#This Row],[dias del año]]</f>
        <v>32912.94520547946</v>
      </c>
      <c r="U1846" s="1">
        <f>Sueldos[[#This Row],[3 meses de sueldo]]+Sueldos[[#This Row],[20 dias por año]]</f>
        <v>89817.695205479482</v>
      </c>
    </row>
    <row r="1847" spans="1:21" x14ac:dyDescent="0.3">
      <c r="A1847" t="s">
        <v>2433</v>
      </c>
      <c r="B1847" t="s">
        <v>883</v>
      </c>
      <c r="C1847" t="s">
        <v>182</v>
      </c>
      <c r="D1847" s="10">
        <v>40644</v>
      </c>
      <c r="E1847" t="s">
        <v>15</v>
      </c>
      <c r="F1847">
        <v>2</v>
      </c>
      <c r="G1847" s="1">
        <v>20518.2</v>
      </c>
      <c r="H1847" s="1">
        <v>2051.8200000000002</v>
      </c>
      <c r="I1847" s="1">
        <v>2872.5480000000002</v>
      </c>
      <c r="J1847" s="1">
        <v>2872.5480000000002</v>
      </c>
      <c r="K1847" s="1">
        <v>6155.46</v>
      </c>
      <c r="L1847" s="1">
        <v>5539.9140000000007</v>
      </c>
      <c r="M1847" s="1">
        <f>SUM(Sueldos[[#This Row],[Salario Base]:[Bono General]])</f>
        <v>40010.490000000005</v>
      </c>
      <c r="N1847" s="1">
        <f>SUMPRODUCT(Sueldos[[#This Row],[Salario Base]:[Bono General]]*Porcentajes[])</f>
        <v>1569.6423000000002</v>
      </c>
      <c r="O1847" s="1">
        <f>Sueldos[[#This Row],[Aumento Mexicano]]*2</f>
        <v>3139.2846000000004</v>
      </c>
      <c r="P1847" s="1">
        <f>IF(Sueldos[[#This Row],[Calificación]]&gt;=4,Sueldos[[#This Row],[Aumento Mexicano]]*2,0)</f>
        <v>0</v>
      </c>
      <c r="Q1847" s="1">
        <f>Sueldos[[#This Row],[Sueldo total]]*3</f>
        <v>120031.47000000002</v>
      </c>
      <c r="R1847" s="9">
        <f>(43102-Sueldos[[#This Row],[Fecha de Contratación]])/365</f>
        <v>6.7342465753424658</v>
      </c>
      <c r="S1847" s="1">
        <f>Sueldos[[#This Row],[Sueldo total]]/30</f>
        <v>1333.6830000000002</v>
      </c>
      <c r="T1847" s="1">
        <f>Sueldos[[#This Row],[Salario diario]]*20*Sueldos[[#This Row],[dias del año]]</f>
        <v>179627.00350684935</v>
      </c>
      <c r="U1847" s="1">
        <f>Sueldos[[#This Row],[3 meses de sueldo]]+Sueldos[[#This Row],[20 dias por año]]</f>
        <v>299658.47350684938</v>
      </c>
    </row>
    <row r="1848" spans="1:21" x14ac:dyDescent="0.3">
      <c r="A1848" t="s">
        <v>2434</v>
      </c>
      <c r="B1848" t="s">
        <v>883</v>
      </c>
      <c r="C1848" t="s">
        <v>285</v>
      </c>
      <c r="D1848" s="10">
        <v>42453</v>
      </c>
      <c r="E1848" t="s">
        <v>27</v>
      </c>
      <c r="F1848">
        <v>3</v>
      </c>
      <c r="G1848" s="1">
        <v>20913</v>
      </c>
      <c r="H1848" s="1">
        <v>2091.3000000000002</v>
      </c>
      <c r="I1848" s="1">
        <v>836.52</v>
      </c>
      <c r="J1848" s="1">
        <v>2509.56</v>
      </c>
      <c r="K1848" s="1">
        <v>5437.38</v>
      </c>
      <c r="L1848" s="1">
        <v>6483.03</v>
      </c>
      <c r="M1848" s="1">
        <f>SUM(Sueldos[[#This Row],[Salario Base]:[Bono General]])</f>
        <v>38270.79</v>
      </c>
      <c r="N1848" s="1">
        <f>SUMPRODUCT(Sueldos[[#This Row],[Salario Base]:[Bono General]]*Porcentajes[])</f>
        <v>1528.7402999999999</v>
      </c>
      <c r="O1848" s="1">
        <f>Sueldos[[#This Row],[Aumento Mexicano]]*2</f>
        <v>3057.4805999999999</v>
      </c>
      <c r="P1848" s="1">
        <f>IF(Sueldos[[#This Row],[Calificación]]&gt;=4,Sueldos[[#This Row],[Aumento Mexicano]]*2,0)</f>
        <v>0</v>
      </c>
      <c r="Q1848" s="1">
        <f>Sueldos[[#This Row],[Sueldo total]]*3</f>
        <v>114812.37</v>
      </c>
      <c r="R1848" s="9">
        <f>(43102-Sueldos[[#This Row],[Fecha de Contratación]])/365</f>
        <v>1.7780821917808218</v>
      </c>
      <c r="S1848" s="1">
        <f>Sueldos[[#This Row],[Sueldo total]]/30</f>
        <v>1275.693</v>
      </c>
      <c r="T1848" s="1">
        <f>Sueldos[[#This Row],[Salario diario]]*20*Sueldos[[#This Row],[dias del año]]</f>
        <v>45365.740109589038</v>
      </c>
      <c r="U1848" s="1">
        <f>Sueldos[[#This Row],[3 meses de sueldo]]+Sueldos[[#This Row],[20 dias por año]]</f>
        <v>160178.11010958903</v>
      </c>
    </row>
    <row r="1849" spans="1:21" x14ac:dyDescent="0.3">
      <c r="A1849" t="s">
        <v>2435</v>
      </c>
      <c r="B1849" t="s">
        <v>880</v>
      </c>
      <c r="C1849" t="s">
        <v>129</v>
      </c>
      <c r="D1849" s="10">
        <v>41017</v>
      </c>
      <c r="E1849" t="s">
        <v>27</v>
      </c>
      <c r="F1849">
        <v>3</v>
      </c>
      <c r="G1849" s="1">
        <v>19151</v>
      </c>
      <c r="H1849" s="1">
        <v>1340.5700000000002</v>
      </c>
      <c r="I1849" s="1">
        <v>1723.59</v>
      </c>
      <c r="J1849" s="1">
        <v>2489.63</v>
      </c>
      <c r="K1849" s="1">
        <v>5362.2800000000007</v>
      </c>
      <c r="L1849" s="1">
        <v>5362.2800000000007</v>
      </c>
      <c r="M1849" s="1">
        <f>SUM(Sueldos[[#This Row],[Salario Base]:[Bono General]])</f>
        <v>35429.35</v>
      </c>
      <c r="N1849" s="1">
        <f>SUMPRODUCT(Sueldos[[#This Row],[Salario Base]:[Bono General]]*Porcentajes[])</f>
        <v>1384.6172999999999</v>
      </c>
      <c r="O1849" s="1">
        <f>Sueldos[[#This Row],[Aumento Mexicano]]*2</f>
        <v>2769.2345999999998</v>
      </c>
      <c r="P1849" s="1">
        <f>IF(Sueldos[[#This Row],[Calificación]]&gt;=4,Sueldos[[#This Row],[Aumento Mexicano]]*2,0)</f>
        <v>0</v>
      </c>
      <c r="Q1849" s="1">
        <f>Sueldos[[#This Row],[Sueldo total]]*3</f>
        <v>106288.04999999999</v>
      </c>
      <c r="R1849" s="9">
        <f>(43102-Sueldos[[#This Row],[Fecha de Contratación]])/365</f>
        <v>5.7123287671232879</v>
      </c>
      <c r="S1849" s="1">
        <f>Sueldos[[#This Row],[Sueldo total]]/30</f>
        <v>1180.9783333333332</v>
      </c>
      <c r="T1849" s="1">
        <f>Sueldos[[#This Row],[Salario diario]]*20*Sueldos[[#This Row],[dias del año]]</f>
        <v>134922.7301369863</v>
      </c>
      <c r="U1849" s="1">
        <f>Sueldos[[#This Row],[3 meses de sueldo]]+Sueldos[[#This Row],[20 dias por año]]</f>
        <v>241210.78013698629</v>
      </c>
    </row>
    <row r="1850" spans="1:21" x14ac:dyDescent="0.3">
      <c r="A1850" t="s">
        <v>2436</v>
      </c>
      <c r="B1850" t="s">
        <v>880</v>
      </c>
      <c r="C1850" t="s">
        <v>193</v>
      </c>
      <c r="D1850" s="10">
        <v>40862</v>
      </c>
      <c r="E1850" t="s">
        <v>18</v>
      </c>
      <c r="F1850">
        <v>2</v>
      </c>
      <c r="G1850" s="1">
        <v>9571.5</v>
      </c>
      <c r="H1850" s="1">
        <v>574.29</v>
      </c>
      <c r="I1850" s="1">
        <v>382.86</v>
      </c>
      <c r="J1850" s="1">
        <v>765.72</v>
      </c>
      <c r="K1850" s="1">
        <v>2775.7349999999997</v>
      </c>
      <c r="L1850" s="1">
        <v>2775.7349999999997</v>
      </c>
      <c r="M1850" s="1">
        <f>SUM(Sueldos[[#This Row],[Salario Base]:[Bono General]])</f>
        <v>16845.84</v>
      </c>
      <c r="N1850" s="1">
        <f>SUMPRODUCT(Sueldos[[#This Row],[Salario Base]:[Bono General]]*Porcentajes[])</f>
        <v>652.77629999999999</v>
      </c>
      <c r="O1850" s="1">
        <f>Sueldos[[#This Row],[Aumento Mexicano]]*2</f>
        <v>1305.5526</v>
      </c>
      <c r="P1850" s="1">
        <f>IF(Sueldos[[#This Row],[Calificación]]&gt;=4,Sueldos[[#This Row],[Aumento Mexicano]]*2,0)</f>
        <v>0</v>
      </c>
      <c r="Q1850" s="1">
        <f>Sueldos[[#This Row],[Sueldo total]]*3</f>
        <v>50537.520000000004</v>
      </c>
      <c r="R1850" s="9">
        <f>(43102-Sueldos[[#This Row],[Fecha de Contratación]])/365</f>
        <v>6.1369863013698627</v>
      </c>
      <c r="S1850" s="1">
        <f>Sueldos[[#This Row],[Sueldo total]]/30</f>
        <v>561.52800000000002</v>
      </c>
      <c r="T1850" s="1">
        <f>Sueldos[[#This Row],[Salario diario]]*20*Sueldos[[#This Row],[dias del año]]</f>
        <v>68921.792876712338</v>
      </c>
      <c r="U1850" s="1">
        <f>Sueldos[[#This Row],[3 meses de sueldo]]+Sueldos[[#This Row],[20 dias por año]]</f>
        <v>119459.31287671234</v>
      </c>
    </row>
    <row r="1851" spans="1:21" x14ac:dyDescent="0.3">
      <c r="A1851" t="s">
        <v>2437</v>
      </c>
      <c r="B1851" t="s">
        <v>880</v>
      </c>
      <c r="C1851" t="s">
        <v>67</v>
      </c>
      <c r="D1851" s="10">
        <v>41778</v>
      </c>
      <c r="E1851" t="s">
        <v>27</v>
      </c>
      <c r="F1851">
        <v>2</v>
      </c>
      <c r="G1851" s="1">
        <v>16942.5</v>
      </c>
      <c r="H1851" s="1">
        <v>1016.55</v>
      </c>
      <c r="I1851" s="1">
        <v>847.125</v>
      </c>
      <c r="J1851" s="1">
        <v>2033.1</v>
      </c>
      <c r="K1851" s="1">
        <v>6268.7250000000004</v>
      </c>
      <c r="L1851" s="1">
        <v>6438.15</v>
      </c>
      <c r="M1851" s="1">
        <f>SUM(Sueldos[[#This Row],[Salario Base]:[Bono General]])</f>
        <v>33546.15</v>
      </c>
      <c r="N1851" s="1">
        <f>SUMPRODUCT(Sueldos[[#This Row],[Salario Base]:[Bono General]]*Porcentajes[])</f>
        <v>1343.54025</v>
      </c>
      <c r="O1851" s="1">
        <f>Sueldos[[#This Row],[Aumento Mexicano]]*2</f>
        <v>2687.0805</v>
      </c>
      <c r="P1851" s="1">
        <f>IF(Sueldos[[#This Row],[Calificación]]&gt;=4,Sueldos[[#This Row],[Aumento Mexicano]]*2,0)</f>
        <v>0</v>
      </c>
      <c r="Q1851" s="1">
        <f>Sueldos[[#This Row],[Sueldo total]]*3</f>
        <v>100638.45000000001</v>
      </c>
      <c r="R1851" s="9">
        <f>(43102-Sueldos[[#This Row],[Fecha de Contratación]])/365</f>
        <v>3.6273972602739728</v>
      </c>
      <c r="S1851" s="1">
        <f>Sueldos[[#This Row],[Sueldo total]]/30</f>
        <v>1118.2050000000002</v>
      </c>
      <c r="T1851" s="1">
        <f>Sueldos[[#This Row],[Salario diario]]*20*Sueldos[[#This Row],[dias del año]]</f>
        <v>81123.475068493164</v>
      </c>
      <c r="U1851" s="1">
        <f>Sueldos[[#This Row],[3 meses de sueldo]]+Sueldos[[#This Row],[20 dias por año]]</f>
        <v>181761.92506849318</v>
      </c>
    </row>
    <row r="1852" spans="1:21" x14ac:dyDescent="0.3">
      <c r="A1852" t="s">
        <v>2215</v>
      </c>
      <c r="B1852" t="s">
        <v>940</v>
      </c>
      <c r="C1852" t="s">
        <v>285</v>
      </c>
      <c r="D1852" s="10">
        <v>40781</v>
      </c>
      <c r="E1852" t="s">
        <v>15</v>
      </c>
      <c r="F1852">
        <v>4</v>
      </c>
      <c r="G1852" s="1">
        <v>30982.600000000002</v>
      </c>
      <c r="H1852" s="1">
        <v>3098.26</v>
      </c>
      <c r="I1852" s="1">
        <v>4337.5640000000003</v>
      </c>
      <c r="J1852" s="1">
        <v>1858.9560000000001</v>
      </c>
      <c r="K1852" s="1">
        <v>11463.562</v>
      </c>
      <c r="L1852" s="1">
        <v>10224.258000000002</v>
      </c>
      <c r="M1852" s="1">
        <f>SUM(Sueldos[[#This Row],[Salario Base]:[Bono General]])</f>
        <v>61965.2</v>
      </c>
      <c r="N1852" s="1">
        <f>SUMPRODUCT(Sueldos[[#This Row],[Salario Base]:[Bono General]]*Porcentajes[])</f>
        <v>2441.4288800000004</v>
      </c>
      <c r="O1852" s="1">
        <f>Sueldos[[#This Row],[Aumento Mexicano]]*2</f>
        <v>4882.8577600000008</v>
      </c>
      <c r="P1852" s="1">
        <f>IF(Sueldos[[#This Row],[Calificación]]&gt;=4,Sueldos[[#This Row],[Aumento Mexicano]]*2,0)</f>
        <v>4882.8577600000008</v>
      </c>
      <c r="Q1852" s="1">
        <f>Sueldos[[#This Row],[Sueldo total]]*3</f>
        <v>185895.59999999998</v>
      </c>
      <c r="R1852" s="9">
        <f>(43102-Sueldos[[#This Row],[Fecha de Contratación]])/365</f>
        <v>6.3589041095890408</v>
      </c>
      <c r="S1852" s="1">
        <f>Sueldos[[#This Row],[Sueldo total]]/30</f>
        <v>2065.5066666666667</v>
      </c>
      <c r="T1852" s="1">
        <f>Sueldos[[#This Row],[Salario diario]]*20*Sueldos[[#This Row],[dias del año]]</f>
        <v>262687.17662100453</v>
      </c>
      <c r="U1852" s="1">
        <f>Sueldos[[#This Row],[3 meses de sueldo]]+Sueldos[[#This Row],[20 dias por año]]</f>
        <v>448582.77662100451</v>
      </c>
    </row>
    <row r="1853" spans="1:21" x14ac:dyDescent="0.3">
      <c r="A1853" t="s">
        <v>2438</v>
      </c>
      <c r="B1853" t="s">
        <v>898</v>
      </c>
      <c r="C1853" t="s">
        <v>180</v>
      </c>
      <c r="D1853" s="10">
        <v>41174</v>
      </c>
      <c r="E1853" t="s">
        <v>18</v>
      </c>
      <c r="F1853">
        <v>3</v>
      </c>
      <c r="G1853" s="1">
        <v>13927</v>
      </c>
      <c r="H1853" s="1">
        <v>974.8900000000001</v>
      </c>
      <c r="I1853" s="1">
        <v>278.54000000000002</v>
      </c>
      <c r="J1853" s="1">
        <v>417.81</v>
      </c>
      <c r="K1853" s="1">
        <v>3760.2900000000004</v>
      </c>
      <c r="L1853" s="1">
        <v>4317.37</v>
      </c>
      <c r="M1853" s="1">
        <f>SUM(Sueldos[[#This Row],[Salario Base]:[Bono General]])</f>
        <v>23675.899999999998</v>
      </c>
      <c r="N1853" s="1">
        <f>SUMPRODUCT(Sueldos[[#This Row],[Salario Base]:[Bono General]]*Porcentajes[])</f>
        <v>923.3601000000001</v>
      </c>
      <c r="O1853" s="1">
        <f>Sueldos[[#This Row],[Aumento Mexicano]]*2</f>
        <v>1846.7202000000002</v>
      </c>
      <c r="P1853" s="1">
        <f>IF(Sueldos[[#This Row],[Calificación]]&gt;=4,Sueldos[[#This Row],[Aumento Mexicano]]*2,0)</f>
        <v>0</v>
      </c>
      <c r="Q1853" s="1">
        <f>Sueldos[[#This Row],[Sueldo total]]*3</f>
        <v>71027.7</v>
      </c>
      <c r="R1853" s="9">
        <f>(43102-Sueldos[[#This Row],[Fecha de Contratación]])/365</f>
        <v>5.2821917808219174</v>
      </c>
      <c r="S1853" s="1">
        <f>Sueldos[[#This Row],[Sueldo total]]/30</f>
        <v>789.1966666666666</v>
      </c>
      <c r="T1853" s="1">
        <f>Sueldos[[#This Row],[Salario diario]]*20*Sueldos[[#This Row],[dias del año]]</f>
        <v>83373.762922374415</v>
      </c>
      <c r="U1853" s="1">
        <f>Sueldos[[#This Row],[3 meses de sueldo]]+Sueldos[[#This Row],[20 dias por año]]</f>
        <v>154401.46292237443</v>
      </c>
    </row>
    <row r="1854" spans="1:21" x14ac:dyDescent="0.3">
      <c r="A1854" t="s">
        <v>2439</v>
      </c>
      <c r="B1854" t="s">
        <v>880</v>
      </c>
      <c r="C1854" t="s">
        <v>142</v>
      </c>
      <c r="D1854" s="10">
        <v>41121</v>
      </c>
      <c r="E1854" t="s">
        <v>18</v>
      </c>
      <c r="F1854">
        <v>2</v>
      </c>
      <c r="G1854" s="1">
        <v>9415.8000000000011</v>
      </c>
      <c r="H1854" s="1">
        <v>564.94800000000009</v>
      </c>
      <c r="I1854" s="1">
        <v>470.79000000000008</v>
      </c>
      <c r="J1854" s="1">
        <v>1035.7380000000001</v>
      </c>
      <c r="K1854" s="1">
        <v>2542.2660000000005</v>
      </c>
      <c r="L1854" s="1">
        <v>3578.0040000000004</v>
      </c>
      <c r="M1854" s="1">
        <f>SUM(Sueldos[[#This Row],[Salario Base]:[Bono General]])</f>
        <v>17607.546000000002</v>
      </c>
      <c r="N1854" s="1">
        <f>SUMPRODUCT(Sueldos[[#This Row],[Salario Base]:[Bono General]]*Porcentajes[])</f>
        <v>713.71764000000007</v>
      </c>
      <c r="O1854" s="1">
        <f>Sueldos[[#This Row],[Aumento Mexicano]]*2</f>
        <v>1427.4352800000001</v>
      </c>
      <c r="P1854" s="1">
        <f>IF(Sueldos[[#This Row],[Calificación]]&gt;=4,Sueldos[[#This Row],[Aumento Mexicano]]*2,0)</f>
        <v>0</v>
      </c>
      <c r="Q1854" s="1">
        <f>Sueldos[[#This Row],[Sueldo total]]*3</f>
        <v>52822.638000000006</v>
      </c>
      <c r="R1854" s="9">
        <f>(43102-Sueldos[[#This Row],[Fecha de Contratación]])/365</f>
        <v>5.4273972602739722</v>
      </c>
      <c r="S1854" s="1">
        <f>Sueldos[[#This Row],[Sueldo total]]/30</f>
        <v>586.91820000000007</v>
      </c>
      <c r="T1854" s="1">
        <f>Sueldos[[#This Row],[Salario diario]]*20*Sueldos[[#This Row],[dias del año]]</f>
        <v>63708.76461369863</v>
      </c>
      <c r="U1854" s="1">
        <f>Sueldos[[#This Row],[3 meses de sueldo]]+Sueldos[[#This Row],[20 dias por año]]</f>
        <v>116531.40261369864</v>
      </c>
    </row>
    <row r="1855" spans="1:21" x14ac:dyDescent="0.3">
      <c r="A1855" t="s">
        <v>2440</v>
      </c>
      <c r="B1855" t="s">
        <v>898</v>
      </c>
      <c r="C1855" t="s">
        <v>110</v>
      </c>
      <c r="D1855" s="10">
        <v>42369</v>
      </c>
      <c r="E1855" t="s">
        <v>15</v>
      </c>
      <c r="F1855">
        <v>3</v>
      </c>
      <c r="G1855" s="1">
        <v>25131</v>
      </c>
      <c r="H1855" s="1">
        <v>1256.5500000000002</v>
      </c>
      <c r="I1855" s="1">
        <v>2010.48</v>
      </c>
      <c r="J1855" s="1">
        <v>3015.72</v>
      </c>
      <c r="K1855" s="1">
        <v>7790.61</v>
      </c>
      <c r="L1855" s="1">
        <v>6534.06</v>
      </c>
      <c r="M1855" s="1">
        <f>SUM(Sueldos[[#This Row],[Salario Base]:[Bono General]])</f>
        <v>45738.42</v>
      </c>
      <c r="N1855" s="1">
        <f>SUMPRODUCT(Sueldos[[#This Row],[Salario Base]:[Bono General]]*Porcentajes[])</f>
        <v>1751.6307000000002</v>
      </c>
      <c r="O1855" s="1">
        <f>Sueldos[[#This Row],[Aumento Mexicano]]*2</f>
        <v>3503.2614000000003</v>
      </c>
      <c r="P1855" s="1">
        <f>IF(Sueldos[[#This Row],[Calificación]]&gt;=4,Sueldos[[#This Row],[Aumento Mexicano]]*2,0)</f>
        <v>0</v>
      </c>
      <c r="Q1855" s="1">
        <f>Sueldos[[#This Row],[Sueldo total]]*3</f>
        <v>137215.26</v>
      </c>
      <c r="R1855" s="9">
        <f>(43102-Sueldos[[#This Row],[Fecha de Contratación]])/365</f>
        <v>2.0082191780821916</v>
      </c>
      <c r="S1855" s="1">
        <f>Sueldos[[#This Row],[Sueldo total]]/30</f>
        <v>1524.614</v>
      </c>
      <c r="T1855" s="1">
        <f>Sueldos[[#This Row],[Salario diario]]*20*Sueldos[[#This Row],[dias del año]]</f>
        <v>61235.181479452047</v>
      </c>
      <c r="U1855" s="1">
        <f>Sueldos[[#This Row],[3 meses de sueldo]]+Sueldos[[#This Row],[20 dias por año]]</f>
        <v>198450.44147945207</v>
      </c>
    </row>
    <row r="1856" spans="1:21" x14ac:dyDescent="0.3">
      <c r="A1856" t="s">
        <v>2441</v>
      </c>
      <c r="B1856" t="s">
        <v>880</v>
      </c>
      <c r="C1856" t="s">
        <v>55</v>
      </c>
      <c r="D1856" s="10">
        <v>42157</v>
      </c>
      <c r="E1856" t="s">
        <v>18</v>
      </c>
      <c r="F1856">
        <v>5</v>
      </c>
      <c r="G1856" s="1">
        <v>12995</v>
      </c>
      <c r="H1856" s="1">
        <v>1169.55</v>
      </c>
      <c r="I1856" s="1">
        <v>649.75</v>
      </c>
      <c r="J1856" s="1">
        <v>389.84999999999997</v>
      </c>
      <c r="K1856" s="1">
        <v>3508.65</v>
      </c>
      <c r="L1856" s="1">
        <v>4678.2</v>
      </c>
      <c r="M1856" s="1">
        <f>SUM(Sueldos[[#This Row],[Salario Base]:[Bono General]])</f>
        <v>23391</v>
      </c>
      <c r="N1856" s="1">
        <f>SUMPRODUCT(Sueldos[[#This Row],[Salario Base]:[Bono General]]*Porcentajes[])</f>
        <v>938.23900000000003</v>
      </c>
      <c r="O1856" s="1">
        <f>Sueldos[[#This Row],[Aumento Mexicano]]*2</f>
        <v>1876.4780000000001</v>
      </c>
      <c r="P1856" s="1">
        <f>IF(Sueldos[[#This Row],[Calificación]]&gt;=4,Sueldos[[#This Row],[Aumento Mexicano]]*2,0)</f>
        <v>1876.4780000000001</v>
      </c>
      <c r="Q1856" s="1">
        <f>Sueldos[[#This Row],[Sueldo total]]*3</f>
        <v>70173</v>
      </c>
      <c r="R1856" s="9">
        <f>(43102-Sueldos[[#This Row],[Fecha de Contratación]])/365</f>
        <v>2.5890410958904111</v>
      </c>
      <c r="S1856" s="1">
        <f>Sueldos[[#This Row],[Sueldo total]]/30</f>
        <v>779.7</v>
      </c>
      <c r="T1856" s="1">
        <f>Sueldos[[#This Row],[Salario diario]]*20*Sueldos[[#This Row],[dias del año]]</f>
        <v>40373.506849315068</v>
      </c>
      <c r="U1856" s="1">
        <f>Sueldos[[#This Row],[3 meses de sueldo]]+Sueldos[[#This Row],[20 dias por año]]</f>
        <v>110546.50684931508</v>
      </c>
    </row>
    <row r="1857" spans="1:21" x14ac:dyDescent="0.3">
      <c r="A1857" t="s">
        <v>2442</v>
      </c>
      <c r="B1857" t="s">
        <v>883</v>
      </c>
      <c r="C1857" t="s">
        <v>96</v>
      </c>
      <c r="D1857" s="10">
        <v>40573</v>
      </c>
      <c r="E1857" t="s">
        <v>18</v>
      </c>
      <c r="F1857">
        <v>4</v>
      </c>
      <c r="G1857" s="1">
        <v>10855.900000000001</v>
      </c>
      <c r="H1857" s="1">
        <v>759.91300000000012</v>
      </c>
      <c r="I1857" s="1">
        <v>651.35400000000004</v>
      </c>
      <c r="J1857" s="1">
        <v>108.55900000000001</v>
      </c>
      <c r="K1857" s="1">
        <v>3691.0060000000008</v>
      </c>
      <c r="L1857" s="1">
        <v>3582.4470000000006</v>
      </c>
      <c r="M1857" s="1">
        <f>SUM(Sueldos[[#This Row],[Salario Base]:[Bono General]])</f>
        <v>19649.179000000004</v>
      </c>
      <c r="N1857" s="1">
        <f>SUMPRODUCT(Sueldos[[#This Row],[Salario Base]:[Bono General]]*Porcentajes[])</f>
        <v>764.25536000000011</v>
      </c>
      <c r="O1857" s="1">
        <f>Sueldos[[#This Row],[Aumento Mexicano]]*2</f>
        <v>1528.5107200000002</v>
      </c>
      <c r="P1857" s="1">
        <f>IF(Sueldos[[#This Row],[Calificación]]&gt;=4,Sueldos[[#This Row],[Aumento Mexicano]]*2,0)</f>
        <v>1528.5107200000002</v>
      </c>
      <c r="Q1857" s="1">
        <f>Sueldos[[#This Row],[Sueldo total]]*3</f>
        <v>58947.537000000011</v>
      </c>
      <c r="R1857" s="9">
        <f>(43102-Sueldos[[#This Row],[Fecha de Contratación]])/365</f>
        <v>6.9287671232876713</v>
      </c>
      <c r="S1857" s="1">
        <f>Sueldos[[#This Row],[Sueldo total]]/30</f>
        <v>654.97263333333342</v>
      </c>
      <c r="T1857" s="1">
        <f>Sueldos[[#This Row],[Salario diario]]*20*Sueldos[[#This Row],[dias del año]]</f>
        <v>90763.056969863028</v>
      </c>
      <c r="U1857" s="1">
        <f>Sueldos[[#This Row],[3 meses de sueldo]]+Sueldos[[#This Row],[20 dias por año]]</f>
        <v>149710.59396986302</v>
      </c>
    </row>
    <row r="1858" spans="1:21" x14ac:dyDescent="0.3">
      <c r="A1858" t="s">
        <v>2443</v>
      </c>
      <c r="B1858" t="s">
        <v>880</v>
      </c>
      <c r="C1858" t="s">
        <v>40</v>
      </c>
      <c r="D1858" s="10">
        <v>42085</v>
      </c>
      <c r="E1858" t="s">
        <v>27</v>
      </c>
      <c r="F1858">
        <v>3</v>
      </c>
      <c r="G1858" s="1">
        <v>18667</v>
      </c>
      <c r="H1858" s="1">
        <v>1120.02</v>
      </c>
      <c r="I1858" s="1">
        <v>2053.37</v>
      </c>
      <c r="J1858" s="1">
        <v>186.67000000000002</v>
      </c>
      <c r="K1858" s="1">
        <v>5040.09</v>
      </c>
      <c r="L1858" s="1">
        <v>5226.76</v>
      </c>
      <c r="M1858" s="1">
        <f>SUM(Sueldos[[#This Row],[Salario Base]:[Bono General]])</f>
        <v>32293.909999999996</v>
      </c>
      <c r="N1858" s="1">
        <f>SUMPRODUCT(Sueldos[[#This Row],[Salario Base]:[Bono General]]*Porcentajes[])</f>
        <v>1235.7554</v>
      </c>
      <c r="O1858" s="1">
        <f>Sueldos[[#This Row],[Aumento Mexicano]]*2</f>
        <v>2471.5108</v>
      </c>
      <c r="P1858" s="1">
        <f>IF(Sueldos[[#This Row],[Calificación]]&gt;=4,Sueldos[[#This Row],[Aumento Mexicano]]*2,0)</f>
        <v>0</v>
      </c>
      <c r="Q1858" s="1">
        <f>Sueldos[[#This Row],[Sueldo total]]*3</f>
        <v>96881.729999999981</v>
      </c>
      <c r="R1858" s="9">
        <f>(43102-Sueldos[[#This Row],[Fecha de Contratación]])/365</f>
        <v>2.7863013698630139</v>
      </c>
      <c r="S1858" s="1">
        <f>Sueldos[[#This Row],[Sueldo total]]/30</f>
        <v>1076.4636666666665</v>
      </c>
      <c r="T1858" s="1">
        <f>Sueldos[[#This Row],[Salario diario]]*20*Sueldos[[#This Row],[dias del año]]</f>
        <v>59987.043780821914</v>
      </c>
      <c r="U1858" s="1">
        <f>Sueldos[[#This Row],[3 meses de sueldo]]+Sueldos[[#This Row],[20 dias por año]]</f>
        <v>156868.77378082188</v>
      </c>
    </row>
    <row r="1859" spans="1:21" x14ac:dyDescent="0.3">
      <c r="A1859" t="s">
        <v>2444</v>
      </c>
      <c r="B1859" t="s">
        <v>880</v>
      </c>
      <c r="C1859" t="s">
        <v>248</v>
      </c>
      <c r="D1859" s="10">
        <v>42693</v>
      </c>
      <c r="E1859" t="s">
        <v>27</v>
      </c>
      <c r="F1859">
        <v>5</v>
      </c>
      <c r="G1859" s="1">
        <v>22923.75</v>
      </c>
      <c r="H1859" s="1">
        <v>1833.9</v>
      </c>
      <c r="I1859" s="1">
        <v>916.95</v>
      </c>
      <c r="J1859" s="1">
        <v>2063.1374999999998</v>
      </c>
      <c r="K1859" s="1">
        <v>7335.6</v>
      </c>
      <c r="L1859" s="1">
        <v>6647.8874999999998</v>
      </c>
      <c r="M1859" s="1">
        <f>SUM(Sueldos[[#This Row],[Salario Base]:[Bono General]])</f>
        <v>41721.224999999999</v>
      </c>
      <c r="N1859" s="1">
        <f>SUMPRODUCT(Sueldos[[#This Row],[Salario Base]:[Bono General]]*Porcentajes[])</f>
        <v>1623.0015000000001</v>
      </c>
      <c r="O1859" s="1">
        <f>Sueldos[[#This Row],[Aumento Mexicano]]*2</f>
        <v>3246.0030000000002</v>
      </c>
      <c r="P1859" s="1">
        <f>IF(Sueldos[[#This Row],[Calificación]]&gt;=4,Sueldos[[#This Row],[Aumento Mexicano]]*2,0)</f>
        <v>3246.0030000000002</v>
      </c>
      <c r="Q1859" s="1">
        <f>Sueldos[[#This Row],[Sueldo total]]*3</f>
        <v>125163.67499999999</v>
      </c>
      <c r="R1859" s="9">
        <f>(43102-Sueldos[[#This Row],[Fecha de Contratación]])/365</f>
        <v>1.1205479452054794</v>
      </c>
      <c r="S1859" s="1">
        <f>Sueldos[[#This Row],[Sueldo total]]/30</f>
        <v>1390.7075</v>
      </c>
      <c r="T1859" s="1">
        <f>Sueldos[[#This Row],[Salario diario]]*20*Sueldos[[#This Row],[dias del año]]</f>
        <v>31167.088630136986</v>
      </c>
      <c r="U1859" s="1">
        <f>Sueldos[[#This Row],[3 meses de sueldo]]+Sueldos[[#This Row],[20 dias por año]]</f>
        <v>156330.76363013696</v>
      </c>
    </row>
    <row r="1860" spans="1:21" x14ac:dyDescent="0.3">
      <c r="A1860" t="s">
        <v>2445</v>
      </c>
      <c r="B1860" t="s">
        <v>883</v>
      </c>
      <c r="C1860" t="s">
        <v>84</v>
      </c>
      <c r="D1860" s="10">
        <v>42459</v>
      </c>
      <c r="E1860" t="s">
        <v>27</v>
      </c>
      <c r="F1860">
        <v>2</v>
      </c>
      <c r="G1860" s="1">
        <v>19029.600000000002</v>
      </c>
      <c r="H1860" s="1">
        <v>1522.3680000000002</v>
      </c>
      <c r="I1860" s="1">
        <v>1332.0720000000003</v>
      </c>
      <c r="J1860" s="1">
        <v>1332.0720000000003</v>
      </c>
      <c r="K1860" s="1">
        <v>5518.5839999999998</v>
      </c>
      <c r="L1860" s="1">
        <v>5328.2880000000014</v>
      </c>
      <c r="M1860" s="1">
        <f>SUM(Sueldos[[#This Row],[Salario Base]:[Bono General]])</f>
        <v>34062.984000000004</v>
      </c>
      <c r="N1860" s="1">
        <f>SUMPRODUCT(Sueldos[[#This Row],[Salario Base]:[Bono General]]*Porcentajes[])</f>
        <v>1320.6542400000001</v>
      </c>
      <c r="O1860" s="1">
        <f>Sueldos[[#This Row],[Aumento Mexicano]]*2</f>
        <v>2641.3084800000001</v>
      </c>
      <c r="P1860" s="1">
        <f>IF(Sueldos[[#This Row],[Calificación]]&gt;=4,Sueldos[[#This Row],[Aumento Mexicano]]*2,0)</f>
        <v>0</v>
      </c>
      <c r="Q1860" s="1">
        <f>Sueldos[[#This Row],[Sueldo total]]*3</f>
        <v>102188.95200000002</v>
      </c>
      <c r="R1860" s="9">
        <f>(43102-Sueldos[[#This Row],[Fecha de Contratación]])/365</f>
        <v>1.7616438356164383</v>
      </c>
      <c r="S1860" s="1">
        <f>Sueldos[[#This Row],[Sueldo total]]/30</f>
        <v>1135.4328</v>
      </c>
      <c r="T1860" s="1">
        <f>Sueldos[[#This Row],[Salario diario]]*20*Sueldos[[#This Row],[dias del año]]</f>
        <v>40004.563857534253</v>
      </c>
      <c r="U1860" s="1">
        <f>Sueldos[[#This Row],[3 meses de sueldo]]+Sueldos[[#This Row],[20 dias por año]]</f>
        <v>142193.51585753428</v>
      </c>
    </row>
    <row r="1861" spans="1:21" x14ac:dyDescent="0.3">
      <c r="A1861" t="s">
        <v>2446</v>
      </c>
      <c r="B1861" t="s">
        <v>898</v>
      </c>
      <c r="C1861" t="s">
        <v>209</v>
      </c>
      <c r="D1861" s="10">
        <v>42995</v>
      </c>
      <c r="E1861" t="s">
        <v>15</v>
      </c>
      <c r="F1861">
        <v>3</v>
      </c>
      <c r="G1861" s="1">
        <v>23770</v>
      </c>
      <c r="H1861" s="1">
        <v>2139.2999999999997</v>
      </c>
      <c r="I1861" s="1">
        <v>475.40000000000003</v>
      </c>
      <c r="J1861" s="1">
        <v>3327.8</v>
      </c>
      <c r="K1861" s="1">
        <v>5942.5</v>
      </c>
      <c r="L1861" s="1">
        <v>9032.6</v>
      </c>
      <c r="M1861" s="1">
        <f>SUM(Sueldos[[#This Row],[Salario Base]:[Bono General]])</f>
        <v>44687.6</v>
      </c>
      <c r="N1861" s="1">
        <f>SUMPRODUCT(Sueldos[[#This Row],[Salario Base]:[Bono General]]*Porcentajes[])</f>
        <v>1837.4210000000003</v>
      </c>
      <c r="O1861" s="1">
        <f>Sueldos[[#This Row],[Aumento Mexicano]]*2</f>
        <v>3674.8420000000006</v>
      </c>
      <c r="P1861" s="1">
        <f>IF(Sueldos[[#This Row],[Calificación]]&gt;=4,Sueldos[[#This Row],[Aumento Mexicano]]*2,0)</f>
        <v>0</v>
      </c>
      <c r="Q1861" s="1">
        <f>Sueldos[[#This Row],[Sueldo total]]*3</f>
        <v>134062.79999999999</v>
      </c>
      <c r="R1861" s="9">
        <f>(43102-Sueldos[[#This Row],[Fecha de Contratación]])/365</f>
        <v>0.29315068493150687</v>
      </c>
      <c r="S1861" s="1">
        <f>Sueldos[[#This Row],[Sueldo total]]/30</f>
        <v>1489.5866666666666</v>
      </c>
      <c r="T1861" s="1">
        <f>Sueldos[[#This Row],[Salario diario]]*20*Sueldos[[#This Row],[dias del año]]</f>
        <v>8733.4670319634697</v>
      </c>
      <c r="U1861" s="1">
        <f>Sueldos[[#This Row],[3 meses de sueldo]]+Sueldos[[#This Row],[20 dias por año]]</f>
        <v>142796.26703196345</v>
      </c>
    </row>
    <row r="1862" spans="1:21" x14ac:dyDescent="0.3">
      <c r="A1862" t="s">
        <v>2447</v>
      </c>
      <c r="B1862" t="s">
        <v>883</v>
      </c>
      <c r="C1862" t="s">
        <v>312</v>
      </c>
      <c r="D1862" s="10">
        <v>41760</v>
      </c>
      <c r="E1862" t="s">
        <v>18</v>
      </c>
      <c r="F1862">
        <v>3</v>
      </c>
      <c r="G1862" s="1">
        <v>14834</v>
      </c>
      <c r="H1862" s="1">
        <v>1483.4</v>
      </c>
      <c r="I1862" s="1">
        <v>1335.06</v>
      </c>
      <c r="J1862" s="1">
        <v>593.36</v>
      </c>
      <c r="K1862" s="1">
        <v>5043.5600000000004</v>
      </c>
      <c r="L1862" s="1">
        <v>5043.5600000000004</v>
      </c>
      <c r="M1862" s="1">
        <f>SUM(Sueldos[[#This Row],[Salario Base]:[Bono General]])</f>
        <v>28332.940000000002</v>
      </c>
      <c r="N1862" s="1">
        <f>SUMPRODUCT(Sueldos[[#This Row],[Salario Base]:[Bono General]]*Porcentajes[])</f>
        <v>1121.4504000000002</v>
      </c>
      <c r="O1862" s="1">
        <f>Sueldos[[#This Row],[Aumento Mexicano]]*2</f>
        <v>2242.9008000000003</v>
      </c>
      <c r="P1862" s="1">
        <f>IF(Sueldos[[#This Row],[Calificación]]&gt;=4,Sueldos[[#This Row],[Aumento Mexicano]]*2,0)</f>
        <v>0</v>
      </c>
      <c r="Q1862" s="1">
        <f>Sueldos[[#This Row],[Sueldo total]]*3</f>
        <v>84998.82</v>
      </c>
      <c r="R1862" s="9">
        <f>(43102-Sueldos[[#This Row],[Fecha de Contratación]])/365</f>
        <v>3.6767123287671235</v>
      </c>
      <c r="S1862" s="1">
        <f>Sueldos[[#This Row],[Sueldo total]]/30</f>
        <v>944.43133333333344</v>
      </c>
      <c r="T1862" s="1">
        <f>Sueldos[[#This Row],[Salario diario]]*20*Sueldos[[#This Row],[dias del año]]</f>
        <v>69448.046538812807</v>
      </c>
      <c r="U1862" s="1">
        <f>Sueldos[[#This Row],[3 meses de sueldo]]+Sueldos[[#This Row],[20 dias por año]]</f>
        <v>154446.86653881281</v>
      </c>
    </row>
    <row r="1863" spans="1:21" x14ac:dyDescent="0.3">
      <c r="A1863" t="s">
        <v>2448</v>
      </c>
      <c r="B1863" t="s">
        <v>895</v>
      </c>
      <c r="C1863" t="s">
        <v>601</v>
      </c>
      <c r="D1863" s="10">
        <v>41355</v>
      </c>
      <c r="E1863" t="s">
        <v>18</v>
      </c>
      <c r="F1863">
        <v>4</v>
      </c>
      <c r="G1863" s="1">
        <v>16209.600000000002</v>
      </c>
      <c r="H1863" s="1">
        <v>1134.6720000000003</v>
      </c>
      <c r="I1863" s="1">
        <v>1783.0560000000003</v>
      </c>
      <c r="J1863" s="1">
        <v>162.09600000000003</v>
      </c>
      <c r="K1863" s="1">
        <v>5997.5520000000006</v>
      </c>
      <c r="L1863" s="1">
        <v>5997.5520000000006</v>
      </c>
      <c r="M1863" s="1">
        <f>SUM(Sueldos[[#This Row],[Salario Base]:[Bono General]])</f>
        <v>31284.528000000002</v>
      </c>
      <c r="N1863" s="1">
        <f>SUMPRODUCT(Sueldos[[#This Row],[Salario Base]:[Bono General]]*Porcentajes[])</f>
        <v>1233.5505600000001</v>
      </c>
      <c r="O1863" s="1">
        <f>Sueldos[[#This Row],[Aumento Mexicano]]*2</f>
        <v>2467.1011200000003</v>
      </c>
      <c r="P1863" s="1">
        <f>IF(Sueldos[[#This Row],[Calificación]]&gt;=4,Sueldos[[#This Row],[Aumento Mexicano]]*2,0)</f>
        <v>2467.1011200000003</v>
      </c>
      <c r="Q1863" s="1">
        <f>Sueldos[[#This Row],[Sueldo total]]*3</f>
        <v>93853.584000000003</v>
      </c>
      <c r="R1863" s="9">
        <f>(43102-Sueldos[[#This Row],[Fecha de Contratación]])/365</f>
        <v>4.7863013698630139</v>
      </c>
      <c r="S1863" s="1">
        <f>Sueldos[[#This Row],[Sueldo total]]/30</f>
        <v>1042.8176000000001</v>
      </c>
      <c r="T1863" s="1">
        <f>Sueldos[[#This Row],[Salario diario]]*20*Sueldos[[#This Row],[dias del año]]</f>
        <v>99824.786147945226</v>
      </c>
      <c r="U1863" s="1">
        <f>Sueldos[[#This Row],[3 meses de sueldo]]+Sueldos[[#This Row],[20 dias por año]]</f>
        <v>193678.37014794524</v>
      </c>
    </row>
    <row r="1864" spans="1:21" x14ac:dyDescent="0.3">
      <c r="A1864" t="s">
        <v>2449</v>
      </c>
      <c r="B1864" t="s">
        <v>880</v>
      </c>
      <c r="C1864" t="s">
        <v>137</v>
      </c>
      <c r="D1864" s="10">
        <v>41249</v>
      </c>
      <c r="E1864" t="s">
        <v>18</v>
      </c>
      <c r="F1864">
        <v>5</v>
      </c>
      <c r="G1864" s="1">
        <v>15016.25</v>
      </c>
      <c r="H1864" s="1">
        <v>1051.1375</v>
      </c>
      <c r="I1864" s="1">
        <v>1651.7874999999999</v>
      </c>
      <c r="J1864" s="1">
        <v>750.8125</v>
      </c>
      <c r="K1864" s="1">
        <v>5255.6875</v>
      </c>
      <c r="L1864" s="1">
        <v>4805.2</v>
      </c>
      <c r="M1864" s="1">
        <f>SUM(Sueldos[[#This Row],[Salario Base]:[Bono General]])</f>
        <v>28530.875</v>
      </c>
      <c r="N1864" s="1">
        <f>SUMPRODUCT(Sueldos[[#This Row],[Salario Base]:[Bono General]]*Porcentajes[])</f>
        <v>1111.2024999999999</v>
      </c>
      <c r="O1864" s="1">
        <f>Sueldos[[#This Row],[Aumento Mexicano]]*2</f>
        <v>2222.4049999999997</v>
      </c>
      <c r="P1864" s="1">
        <f>IF(Sueldos[[#This Row],[Calificación]]&gt;=4,Sueldos[[#This Row],[Aumento Mexicano]]*2,0)</f>
        <v>2222.4049999999997</v>
      </c>
      <c r="Q1864" s="1">
        <f>Sueldos[[#This Row],[Sueldo total]]*3</f>
        <v>85592.625</v>
      </c>
      <c r="R1864" s="9">
        <f>(43102-Sueldos[[#This Row],[Fecha de Contratación]])/365</f>
        <v>5.0767123287671234</v>
      </c>
      <c r="S1864" s="1">
        <f>Sueldos[[#This Row],[Sueldo total]]/30</f>
        <v>951.0291666666667</v>
      </c>
      <c r="T1864" s="1">
        <f>Sueldos[[#This Row],[Salario diario]]*20*Sueldos[[#This Row],[dias del año]]</f>
        <v>96562.029908675817</v>
      </c>
      <c r="U1864" s="1">
        <f>Sueldos[[#This Row],[3 meses de sueldo]]+Sueldos[[#This Row],[20 dias por año]]</f>
        <v>182154.65490867582</v>
      </c>
    </row>
    <row r="1865" spans="1:21" x14ac:dyDescent="0.3">
      <c r="A1865" t="s">
        <v>1514</v>
      </c>
      <c r="B1865" t="s">
        <v>880</v>
      </c>
      <c r="C1865" t="s">
        <v>125</v>
      </c>
      <c r="D1865" s="10">
        <v>42601</v>
      </c>
      <c r="E1865" t="s">
        <v>27</v>
      </c>
      <c r="F1865">
        <v>4</v>
      </c>
      <c r="G1865" s="1">
        <v>21510.5</v>
      </c>
      <c r="H1865" s="1">
        <v>1935.9449999999999</v>
      </c>
      <c r="I1865" s="1">
        <v>645.31499999999994</v>
      </c>
      <c r="J1865" s="1">
        <v>2366.1550000000002</v>
      </c>
      <c r="K1865" s="1">
        <v>8389.0950000000012</v>
      </c>
      <c r="L1865" s="1">
        <v>6453.15</v>
      </c>
      <c r="M1865" s="1">
        <f>SUM(Sueldos[[#This Row],[Salario Base]:[Bono General]])</f>
        <v>41300.159999999996</v>
      </c>
      <c r="N1865" s="1">
        <f>SUMPRODUCT(Sueldos[[#This Row],[Salario Base]:[Bono General]]*Porcentajes[])</f>
        <v>1608.9854</v>
      </c>
      <c r="O1865" s="1">
        <f>Sueldos[[#This Row],[Aumento Mexicano]]*2</f>
        <v>3217.9708000000001</v>
      </c>
      <c r="P1865" s="1">
        <f>IF(Sueldos[[#This Row],[Calificación]]&gt;=4,Sueldos[[#This Row],[Aumento Mexicano]]*2,0)</f>
        <v>3217.9708000000001</v>
      </c>
      <c r="Q1865" s="1">
        <f>Sueldos[[#This Row],[Sueldo total]]*3</f>
        <v>123900.47999999998</v>
      </c>
      <c r="R1865" s="9">
        <f>(43102-Sueldos[[#This Row],[Fecha de Contratación]])/365</f>
        <v>1.3726027397260274</v>
      </c>
      <c r="S1865" s="1">
        <f>Sueldos[[#This Row],[Sueldo total]]/30</f>
        <v>1376.6719999999998</v>
      </c>
      <c r="T1865" s="1">
        <f>Sueldos[[#This Row],[Salario diario]]*20*Sueldos[[#This Row],[dias del año]]</f>
        <v>37792.475178082183</v>
      </c>
      <c r="U1865" s="1">
        <f>Sueldos[[#This Row],[3 meses de sueldo]]+Sueldos[[#This Row],[20 dias por año]]</f>
        <v>161692.95517808216</v>
      </c>
    </row>
    <row r="1866" spans="1:21" x14ac:dyDescent="0.3">
      <c r="A1866" t="s">
        <v>2450</v>
      </c>
      <c r="B1866" t="s">
        <v>883</v>
      </c>
      <c r="C1866" t="s">
        <v>24</v>
      </c>
      <c r="D1866" s="10">
        <v>41424</v>
      </c>
      <c r="E1866" t="s">
        <v>18</v>
      </c>
      <c r="F1866">
        <v>2</v>
      </c>
      <c r="G1866" s="1">
        <v>12302.1</v>
      </c>
      <c r="H1866" s="1">
        <v>984.16800000000001</v>
      </c>
      <c r="I1866" s="1">
        <v>369.06299999999999</v>
      </c>
      <c r="J1866" s="1">
        <v>1722.2940000000003</v>
      </c>
      <c r="K1866" s="1">
        <v>3321.5670000000005</v>
      </c>
      <c r="L1866" s="1">
        <v>4551.777</v>
      </c>
      <c r="M1866" s="1">
        <f>SUM(Sueldos[[#This Row],[Salario Base]:[Bono General]])</f>
        <v>23250.968999999997</v>
      </c>
      <c r="N1866" s="1">
        <f>SUMPRODUCT(Sueldos[[#This Row],[Salario Base]:[Bono General]]*Porcentajes[])</f>
        <v>947.26170000000002</v>
      </c>
      <c r="O1866" s="1">
        <f>Sueldos[[#This Row],[Aumento Mexicano]]*2</f>
        <v>1894.5234</v>
      </c>
      <c r="P1866" s="1">
        <f>IF(Sueldos[[#This Row],[Calificación]]&gt;=4,Sueldos[[#This Row],[Aumento Mexicano]]*2,0)</f>
        <v>0</v>
      </c>
      <c r="Q1866" s="1">
        <f>Sueldos[[#This Row],[Sueldo total]]*3</f>
        <v>69752.906999999992</v>
      </c>
      <c r="R1866" s="9">
        <f>(43102-Sueldos[[#This Row],[Fecha de Contratación]])/365</f>
        <v>4.5972602739726032</v>
      </c>
      <c r="S1866" s="1">
        <f>Sueldos[[#This Row],[Sueldo total]]/30</f>
        <v>775.03229999999996</v>
      </c>
      <c r="T1866" s="1">
        <f>Sueldos[[#This Row],[Salario diario]]*20*Sueldos[[#This Row],[dias del año]]</f>
        <v>71260.504076712328</v>
      </c>
      <c r="U1866" s="1">
        <f>Sueldos[[#This Row],[3 meses de sueldo]]+Sueldos[[#This Row],[20 dias por año]]</f>
        <v>141013.41107671231</v>
      </c>
    </row>
    <row r="1867" spans="1:21" x14ac:dyDescent="0.3">
      <c r="A1867" t="s">
        <v>2451</v>
      </c>
      <c r="B1867" t="s">
        <v>880</v>
      </c>
      <c r="C1867" t="s">
        <v>605</v>
      </c>
      <c r="D1867" s="10">
        <v>42694</v>
      </c>
      <c r="E1867" t="s">
        <v>18</v>
      </c>
      <c r="F1867">
        <v>3</v>
      </c>
      <c r="G1867" s="1">
        <v>11018</v>
      </c>
      <c r="H1867" s="1">
        <v>661.07999999999993</v>
      </c>
      <c r="I1867" s="1">
        <v>1101.8</v>
      </c>
      <c r="J1867" s="1">
        <v>330.53999999999996</v>
      </c>
      <c r="K1867" s="1">
        <v>4297.0200000000004</v>
      </c>
      <c r="L1867" s="1">
        <v>3195.22</v>
      </c>
      <c r="M1867" s="1">
        <f>SUM(Sueldos[[#This Row],[Salario Base]:[Bono General]])</f>
        <v>20603.66</v>
      </c>
      <c r="N1867" s="1">
        <f>SUMPRODUCT(Sueldos[[#This Row],[Salario Base]:[Bono General]]*Porcentajes[])</f>
        <v>783.37979999999993</v>
      </c>
      <c r="O1867" s="1">
        <f>Sueldos[[#This Row],[Aumento Mexicano]]*2</f>
        <v>1566.7595999999999</v>
      </c>
      <c r="P1867" s="1">
        <f>IF(Sueldos[[#This Row],[Calificación]]&gt;=4,Sueldos[[#This Row],[Aumento Mexicano]]*2,0)</f>
        <v>0</v>
      </c>
      <c r="Q1867" s="1">
        <f>Sueldos[[#This Row],[Sueldo total]]*3</f>
        <v>61810.979999999996</v>
      </c>
      <c r="R1867" s="9">
        <f>(43102-Sueldos[[#This Row],[Fecha de Contratación]])/365</f>
        <v>1.1178082191780823</v>
      </c>
      <c r="S1867" s="1">
        <f>Sueldos[[#This Row],[Sueldo total]]/30</f>
        <v>686.7886666666667</v>
      </c>
      <c r="T1867" s="1">
        <f>Sueldos[[#This Row],[Salario diario]]*20*Sueldos[[#This Row],[dias del año]]</f>
        <v>15353.960328767125</v>
      </c>
      <c r="U1867" s="1">
        <f>Sueldos[[#This Row],[3 meses de sueldo]]+Sueldos[[#This Row],[20 dias por año]]</f>
        <v>77164.940328767116</v>
      </c>
    </row>
    <row r="1868" spans="1:21" x14ac:dyDescent="0.3">
      <c r="A1868" t="s">
        <v>2452</v>
      </c>
      <c r="B1868" t="s">
        <v>880</v>
      </c>
      <c r="C1868" t="s">
        <v>173</v>
      </c>
      <c r="D1868" s="10">
        <v>40896</v>
      </c>
      <c r="E1868" t="s">
        <v>18</v>
      </c>
      <c r="F1868">
        <v>3</v>
      </c>
      <c r="G1868" s="1">
        <v>9707</v>
      </c>
      <c r="H1868" s="1">
        <v>485.35</v>
      </c>
      <c r="I1868" s="1">
        <v>1067.77</v>
      </c>
      <c r="J1868" s="1">
        <v>970.7</v>
      </c>
      <c r="K1868" s="1">
        <v>2523.8200000000002</v>
      </c>
      <c r="L1868" s="1">
        <v>2815.0299999999997</v>
      </c>
      <c r="M1868" s="1">
        <f>SUM(Sueldos[[#This Row],[Salario Base]:[Bono General]])</f>
        <v>17569.670000000002</v>
      </c>
      <c r="N1868" s="1">
        <f>SUMPRODUCT(Sueldos[[#This Row],[Salario Base]:[Bono General]]*Porcentajes[])</f>
        <v>684.34349999999995</v>
      </c>
      <c r="O1868" s="1">
        <f>Sueldos[[#This Row],[Aumento Mexicano]]*2</f>
        <v>1368.6869999999999</v>
      </c>
      <c r="P1868" s="1">
        <f>IF(Sueldos[[#This Row],[Calificación]]&gt;=4,Sueldos[[#This Row],[Aumento Mexicano]]*2,0)</f>
        <v>0</v>
      </c>
      <c r="Q1868" s="1">
        <f>Sueldos[[#This Row],[Sueldo total]]*3</f>
        <v>52709.010000000009</v>
      </c>
      <c r="R1868" s="9">
        <f>(43102-Sueldos[[#This Row],[Fecha de Contratación]])/365</f>
        <v>6.043835616438356</v>
      </c>
      <c r="S1868" s="1">
        <f>Sueldos[[#This Row],[Sueldo total]]/30</f>
        <v>585.65566666666678</v>
      </c>
      <c r="T1868" s="1">
        <f>Sueldos[[#This Row],[Salario diario]]*20*Sueldos[[#This Row],[dias del año]]</f>
        <v>70792.131543379001</v>
      </c>
      <c r="U1868" s="1">
        <f>Sueldos[[#This Row],[3 meses de sueldo]]+Sueldos[[#This Row],[20 dias por año]]</f>
        <v>123501.14154337901</v>
      </c>
    </row>
    <row r="1869" spans="1:21" x14ac:dyDescent="0.3">
      <c r="A1869" t="s">
        <v>2453</v>
      </c>
      <c r="B1869" t="s">
        <v>883</v>
      </c>
      <c r="C1869" t="s">
        <v>209</v>
      </c>
      <c r="D1869" s="10">
        <v>42695</v>
      </c>
      <c r="E1869" t="s">
        <v>27</v>
      </c>
      <c r="F1869">
        <v>3</v>
      </c>
      <c r="G1869" s="1">
        <v>19103</v>
      </c>
      <c r="H1869" s="1">
        <v>1910.3000000000002</v>
      </c>
      <c r="I1869" s="1">
        <v>573.09</v>
      </c>
      <c r="J1869" s="1">
        <v>2674.42</v>
      </c>
      <c r="K1869" s="1">
        <v>4966.78</v>
      </c>
      <c r="L1869" s="1">
        <v>5539.87</v>
      </c>
      <c r="M1869" s="1">
        <f>SUM(Sueldos[[#This Row],[Salario Base]:[Bono General]])</f>
        <v>34767.46</v>
      </c>
      <c r="N1869" s="1">
        <f>SUMPRODUCT(Sueldos[[#This Row],[Salario Base]:[Bono General]]*Porcentajes[])</f>
        <v>1381.1469</v>
      </c>
      <c r="O1869" s="1">
        <f>Sueldos[[#This Row],[Aumento Mexicano]]*2</f>
        <v>2762.2937999999999</v>
      </c>
      <c r="P1869" s="1">
        <f>IF(Sueldos[[#This Row],[Calificación]]&gt;=4,Sueldos[[#This Row],[Aumento Mexicano]]*2,0)</f>
        <v>0</v>
      </c>
      <c r="Q1869" s="1">
        <f>Sueldos[[#This Row],[Sueldo total]]*3</f>
        <v>104302.38</v>
      </c>
      <c r="R1869" s="9">
        <f>(43102-Sueldos[[#This Row],[Fecha de Contratación]])/365</f>
        <v>1.1150684931506849</v>
      </c>
      <c r="S1869" s="1">
        <f>Sueldos[[#This Row],[Sueldo total]]/30</f>
        <v>1158.9153333333334</v>
      </c>
      <c r="T1869" s="1">
        <f>Sueldos[[#This Row],[Salario diario]]*20*Sueldos[[#This Row],[dias del año]]</f>
        <v>25845.399488584473</v>
      </c>
      <c r="U1869" s="1">
        <f>Sueldos[[#This Row],[3 meses de sueldo]]+Sueldos[[#This Row],[20 dias por año]]</f>
        <v>130147.77948858448</v>
      </c>
    </row>
    <row r="1870" spans="1:21" x14ac:dyDescent="0.3">
      <c r="A1870" t="s">
        <v>2454</v>
      </c>
      <c r="B1870" t="s">
        <v>880</v>
      </c>
      <c r="C1870" t="s">
        <v>104</v>
      </c>
      <c r="D1870" s="10">
        <v>42756</v>
      </c>
      <c r="E1870" t="s">
        <v>50</v>
      </c>
      <c r="F1870">
        <v>3</v>
      </c>
      <c r="G1870" s="1">
        <v>45012</v>
      </c>
      <c r="H1870" s="1">
        <v>3150.84</v>
      </c>
      <c r="I1870" s="1">
        <v>2250.6</v>
      </c>
      <c r="J1870" s="1">
        <v>450.12</v>
      </c>
      <c r="K1870" s="1">
        <v>12603.36</v>
      </c>
      <c r="L1870" s="1">
        <v>11253</v>
      </c>
      <c r="M1870" s="1">
        <f>SUM(Sueldos[[#This Row],[Salario Base]:[Bono General]])</f>
        <v>74719.92</v>
      </c>
      <c r="N1870" s="1">
        <f>SUMPRODUCT(Sueldos[[#This Row],[Salario Base]:[Bono General]]*Porcentajes[])</f>
        <v>2817.7512000000002</v>
      </c>
      <c r="O1870" s="1">
        <f>Sueldos[[#This Row],[Aumento Mexicano]]*2</f>
        <v>5635.5024000000003</v>
      </c>
      <c r="P1870" s="1">
        <f>IF(Sueldos[[#This Row],[Calificación]]&gt;=4,Sueldos[[#This Row],[Aumento Mexicano]]*2,0)</f>
        <v>0</v>
      </c>
      <c r="Q1870" s="1">
        <f>Sueldos[[#This Row],[Sueldo total]]*3</f>
        <v>224159.76</v>
      </c>
      <c r="R1870" s="9">
        <f>(43102-Sueldos[[#This Row],[Fecha de Contratación]])/365</f>
        <v>0.94794520547945205</v>
      </c>
      <c r="S1870" s="1">
        <f>Sueldos[[#This Row],[Sueldo total]]/30</f>
        <v>2490.6639999999998</v>
      </c>
      <c r="T1870" s="1">
        <f>Sueldos[[#This Row],[Salario diario]]*20*Sueldos[[#This Row],[dias del año]]</f>
        <v>47220.259945205478</v>
      </c>
      <c r="U1870" s="1">
        <f>Sueldos[[#This Row],[3 meses de sueldo]]+Sueldos[[#This Row],[20 dias por año]]</f>
        <v>271380.01994520548</v>
      </c>
    </row>
    <row r="1871" spans="1:21" x14ac:dyDescent="0.3">
      <c r="A1871" t="s">
        <v>1111</v>
      </c>
      <c r="B1871" t="s">
        <v>898</v>
      </c>
      <c r="C1871" t="s">
        <v>96</v>
      </c>
      <c r="D1871" s="10">
        <v>42775</v>
      </c>
      <c r="E1871" t="s">
        <v>15</v>
      </c>
      <c r="F1871">
        <v>3</v>
      </c>
      <c r="G1871" s="1">
        <v>23520</v>
      </c>
      <c r="H1871" s="1">
        <v>1176</v>
      </c>
      <c r="I1871" s="1">
        <v>1176</v>
      </c>
      <c r="J1871" s="1">
        <v>940.80000000000007</v>
      </c>
      <c r="K1871" s="1">
        <v>6585.6</v>
      </c>
      <c r="L1871" s="1">
        <v>8702.4</v>
      </c>
      <c r="M1871" s="1">
        <f>SUM(Sueldos[[#This Row],[Salario Base]:[Bono General]])</f>
        <v>42100.800000000003</v>
      </c>
      <c r="N1871" s="1">
        <f>SUMPRODUCT(Sueldos[[#This Row],[Salario Base]:[Bono General]]*Porcentajes[])</f>
        <v>1676.9760000000001</v>
      </c>
      <c r="O1871" s="1">
        <f>Sueldos[[#This Row],[Aumento Mexicano]]*2</f>
        <v>3353.9520000000002</v>
      </c>
      <c r="P1871" s="1">
        <f>IF(Sueldos[[#This Row],[Calificación]]&gt;=4,Sueldos[[#This Row],[Aumento Mexicano]]*2,0)</f>
        <v>0</v>
      </c>
      <c r="Q1871" s="1">
        <f>Sueldos[[#This Row],[Sueldo total]]*3</f>
        <v>126302.40000000001</v>
      </c>
      <c r="R1871" s="9">
        <f>(43102-Sueldos[[#This Row],[Fecha de Contratación]])/365</f>
        <v>0.89589041095890409</v>
      </c>
      <c r="S1871" s="1">
        <f>Sueldos[[#This Row],[Sueldo total]]/30</f>
        <v>1403.3600000000001</v>
      </c>
      <c r="T1871" s="1">
        <f>Sueldos[[#This Row],[Salario diario]]*20*Sueldos[[#This Row],[dias del año]]</f>
        <v>25145.135342465757</v>
      </c>
      <c r="U1871" s="1">
        <f>Sueldos[[#This Row],[3 meses de sueldo]]+Sueldos[[#This Row],[20 dias por año]]</f>
        <v>151447.53534246577</v>
      </c>
    </row>
    <row r="1872" spans="1:21" x14ac:dyDescent="0.3">
      <c r="A1872" t="s">
        <v>2455</v>
      </c>
      <c r="B1872" t="s">
        <v>880</v>
      </c>
      <c r="C1872" t="s">
        <v>273</v>
      </c>
      <c r="D1872" s="10">
        <v>41183</v>
      </c>
      <c r="E1872" t="s">
        <v>18</v>
      </c>
      <c r="F1872">
        <v>5</v>
      </c>
      <c r="G1872" s="1">
        <v>19077.5</v>
      </c>
      <c r="H1872" s="1">
        <v>1907.75</v>
      </c>
      <c r="I1872" s="1">
        <v>2480.0750000000003</v>
      </c>
      <c r="J1872" s="1">
        <v>2861.625</v>
      </c>
      <c r="K1872" s="1">
        <v>5532.4749999999995</v>
      </c>
      <c r="L1872" s="1">
        <v>4960.1500000000005</v>
      </c>
      <c r="M1872" s="1">
        <f>SUM(Sueldos[[#This Row],[Salario Base]:[Bono General]])</f>
        <v>36819.574999999997</v>
      </c>
      <c r="N1872" s="1">
        <f>SUMPRODUCT(Sueldos[[#This Row],[Salario Base]:[Bono General]]*Porcentajes[])</f>
        <v>1442.259</v>
      </c>
      <c r="O1872" s="1">
        <f>Sueldos[[#This Row],[Aumento Mexicano]]*2</f>
        <v>2884.518</v>
      </c>
      <c r="P1872" s="1">
        <f>IF(Sueldos[[#This Row],[Calificación]]&gt;=4,Sueldos[[#This Row],[Aumento Mexicano]]*2,0)</f>
        <v>2884.518</v>
      </c>
      <c r="Q1872" s="1">
        <f>Sueldos[[#This Row],[Sueldo total]]*3</f>
        <v>110458.72499999999</v>
      </c>
      <c r="R1872" s="9">
        <f>(43102-Sueldos[[#This Row],[Fecha de Contratación]])/365</f>
        <v>5.2575342465753421</v>
      </c>
      <c r="S1872" s="1">
        <f>Sueldos[[#This Row],[Sueldo total]]/30</f>
        <v>1227.3191666666667</v>
      </c>
      <c r="T1872" s="1">
        <f>Sueldos[[#This Row],[Salario diario]]*20*Sueldos[[#This Row],[dias del año]]</f>
        <v>129053.45100456619</v>
      </c>
      <c r="U1872" s="1">
        <f>Sueldos[[#This Row],[3 meses de sueldo]]+Sueldos[[#This Row],[20 dias por año]]</f>
        <v>239512.17600456619</v>
      </c>
    </row>
    <row r="1873" spans="1:21" x14ac:dyDescent="0.3">
      <c r="A1873" t="s">
        <v>1628</v>
      </c>
      <c r="B1873" t="s">
        <v>926</v>
      </c>
      <c r="C1873" t="s">
        <v>170</v>
      </c>
      <c r="D1873" s="10">
        <v>42849</v>
      </c>
      <c r="E1873" t="s">
        <v>15</v>
      </c>
      <c r="F1873">
        <v>4</v>
      </c>
      <c r="G1873" s="1">
        <v>26471.500000000004</v>
      </c>
      <c r="H1873" s="1">
        <v>2382.4350000000004</v>
      </c>
      <c r="I1873" s="1">
        <v>3706.0100000000007</v>
      </c>
      <c r="J1873" s="1">
        <v>794.1450000000001</v>
      </c>
      <c r="K1873" s="1">
        <v>8735.5950000000012</v>
      </c>
      <c r="L1873" s="1">
        <v>9529.7400000000016</v>
      </c>
      <c r="M1873" s="1">
        <f>SUM(Sueldos[[#This Row],[Salario Base]:[Bono General]])</f>
        <v>51619.425000000003</v>
      </c>
      <c r="N1873" s="1">
        <f>SUMPRODUCT(Sueldos[[#This Row],[Salario Base]:[Bono General]]*Porcentajes[])</f>
        <v>2054.1884</v>
      </c>
      <c r="O1873" s="1">
        <f>Sueldos[[#This Row],[Aumento Mexicano]]*2</f>
        <v>4108.3768</v>
      </c>
      <c r="P1873" s="1">
        <f>IF(Sueldos[[#This Row],[Calificación]]&gt;=4,Sueldos[[#This Row],[Aumento Mexicano]]*2,0)</f>
        <v>4108.3768</v>
      </c>
      <c r="Q1873" s="1">
        <f>Sueldos[[#This Row],[Sueldo total]]*3</f>
        <v>154858.27500000002</v>
      </c>
      <c r="R1873" s="9">
        <f>(43102-Sueldos[[#This Row],[Fecha de Contratación]])/365</f>
        <v>0.69315068493150689</v>
      </c>
      <c r="S1873" s="1">
        <f>Sueldos[[#This Row],[Sueldo total]]/30</f>
        <v>1720.6475</v>
      </c>
      <c r="T1873" s="1">
        <f>Sueldos[[#This Row],[Salario diario]]*20*Sueldos[[#This Row],[dias del año]]</f>
        <v>23853.359863013698</v>
      </c>
      <c r="U1873" s="1">
        <f>Sueldos[[#This Row],[3 meses de sueldo]]+Sueldos[[#This Row],[20 dias por año]]</f>
        <v>178711.63486301372</v>
      </c>
    </row>
    <row r="1874" spans="1:21" x14ac:dyDescent="0.3">
      <c r="A1874" t="s">
        <v>2456</v>
      </c>
      <c r="B1874" t="s">
        <v>883</v>
      </c>
      <c r="C1874" t="s">
        <v>449</v>
      </c>
      <c r="D1874" s="10">
        <v>41193</v>
      </c>
      <c r="E1874" t="s">
        <v>50</v>
      </c>
      <c r="F1874">
        <v>4</v>
      </c>
      <c r="G1874" s="1">
        <v>38157.9</v>
      </c>
      <c r="H1874" s="1">
        <v>3052.6320000000001</v>
      </c>
      <c r="I1874" s="1">
        <v>5342.1060000000007</v>
      </c>
      <c r="J1874" s="1">
        <v>381.57900000000001</v>
      </c>
      <c r="K1874" s="1">
        <v>14500.002</v>
      </c>
      <c r="L1874" s="1">
        <v>12973.686000000002</v>
      </c>
      <c r="M1874" s="1">
        <f>SUM(Sueldos[[#This Row],[Salario Base]:[Bono General]])</f>
        <v>74407.904999999999</v>
      </c>
      <c r="N1874" s="1">
        <f>SUMPRODUCT(Sueldos[[#This Row],[Salario Base]:[Bono General]]*Porcentajes[])</f>
        <v>2903.8161900000005</v>
      </c>
      <c r="O1874" s="1">
        <f>Sueldos[[#This Row],[Aumento Mexicano]]*2</f>
        <v>5807.6323800000009</v>
      </c>
      <c r="P1874" s="1">
        <f>IF(Sueldos[[#This Row],[Calificación]]&gt;=4,Sueldos[[#This Row],[Aumento Mexicano]]*2,0)</f>
        <v>5807.6323800000009</v>
      </c>
      <c r="Q1874" s="1">
        <f>Sueldos[[#This Row],[Sueldo total]]*3</f>
        <v>223223.715</v>
      </c>
      <c r="R1874" s="9">
        <f>(43102-Sueldos[[#This Row],[Fecha de Contratación]])/365</f>
        <v>5.2301369863013702</v>
      </c>
      <c r="S1874" s="1">
        <f>Sueldos[[#This Row],[Sueldo total]]/30</f>
        <v>2480.2635</v>
      </c>
      <c r="T1874" s="1">
        <f>Sueldos[[#This Row],[Salario diario]]*20*Sueldos[[#This Row],[dias del año]]</f>
        <v>259442.35734246578</v>
      </c>
      <c r="U1874" s="1">
        <f>Sueldos[[#This Row],[3 meses de sueldo]]+Sueldos[[#This Row],[20 dias por año]]</f>
        <v>482666.07234246575</v>
      </c>
    </row>
    <row r="1875" spans="1:21" x14ac:dyDescent="0.3">
      <c r="A1875" t="s">
        <v>301</v>
      </c>
      <c r="B1875" t="s">
        <v>909</v>
      </c>
      <c r="C1875" t="s">
        <v>100</v>
      </c>
      <c r="D1875" s="10">
        <v>42596</v>
      </c>
      <c r="E1875" t="s">
        <v>18</v>
      </c>
      <c r="F1875">
        <v>3</v>
      </c>
      <c r="G1875" s="1">
        <v>10542</v>
      </c>
      <c r="H1875" s="1">
        <v>527.1</v>
      </c>
      <c r="I1875" s="1">
        <v>421.68</v>
      </c>
      <c r="J1875" s="1">
        <v>527.1</v>
      </c>
      <c r="K1875" s="1">
        <v>2951.76</v>
      </c>
      <c r="L1875" s="1">
        <v>4005.96</v>
      </c>
      <c r="M1875" s="1">
        <f>SUM(Sueldos[[#This Row],[Salario Base]:[Bono General]])</f>
        <v>18975.600000000002</v>
      </c>
      <c r="N1875" s="1">
        <f>SUMPRODUCT(Sueldos[[#This Row],[Salario Base]:[Bono General]]*Porcentajes[])</f>
        <v>760.07820000000004</v>
      </c>
      <c r="O1875" s="1">
        <f>Sueldos[[#This Row],[Aumento Mexicano]]*2</f>
        <v>1520.1564000000001</v>
      </c>
      <c r="P1875" s="1">
        <f>IF(Sueldos[[#This Row],[Calificación]]&gt;=4,Sueldos[[#This Row],[Aumento Mexicano]]*2,0)</f>
        <v>0</v>
      </c>
      <c r="Q1875" s="1">
        <f>Sueldos[[#This Row],[Sueldo total]]*3</f>
        <v>56926.8</v>
      </c>
      <c r="R1875" s="9">
        <f>(43102-Sueldos[[#This Row],[Fecha de Contratación]])/365</f>
        <v>1.3863013698630138</v>
      </c>
      <c r="S1875" s="1">
        <f>Sueldos[[#This Row],[Sueldo total]]/30</f>
        <v>632.5200000000001</v>
      </c>
      <c r="T1875" s="1">
        <f>Sueldos[[#This Row],[Salario diario]]*20*Sueldos[[#This Row],[dias del año]]</f>
        <v>17537.26684931507</v>
      </c>
      <c r="U1875" s="1">
        <f>Sueldos[[#This Row],[3 meses de sueldo]]+Sueldos[[#This Row],[20 dias por año]]</f>
        <v>74464.066849315073</v>
      </c>
    </row>
    <row r="1876" spans="1:21" x14ac:dyDescent="0.3">
      <c r="A1876" t="s">
        <v>2457</v>
      </c>
      <c r="B1876" t="s">
        <v>880</v>
      </c>
      <c r="C1876" t="s">
        <v>59</v>
      </c>
      <c r="D1876" s="10">
        <v>41428</v>
      </c>
      <c r="E1876" t="s">
        <v>18</v>
      </c>
      <c r="F1876">
        <v>3</v>
      </c>
      <c r="G1876" s="1">
        <v>11450</v>
      </c>
      <c r="H1876" s="1">
        <v>687</v>
      </c>
      <c r="I1876" s="1">
        <v>1603.0000000000002</v>
      </c>
      <c r="J1876" s="1">
        <v>114.5</v>
      </c>
      <c r="K1876" s="1">
        <v>3320.4999999999995</v>
      </c>
      <c r="L1876" s="1">
        <v>3206.0000000000005</v>
      </c>
      <c r="M1876" s="1">
        <f>SUM(Sueldos[[#This Row],[Salario Base]:[Bono General]])</f>
        <v>20381</v>
      </c>
      <c r="N1876" s="1">
        <f>SUMPRODUCT(Sueldos[[#This Row],[Salario Base]:[Bono General]]*Porcentajes[])</f>
        <v>778.60000000000014</v>
      </c>
      <c r="O1876" s="1">
        <f>Sueldos[[#This Row],[Aumento Mexicano]]*2</f>
        <v>1557.2000000000003</v>
      </c>
      <c r="P1876" s="1">
        <f>IF(Sueldos[[#This Row],[Calificación]]&gt;=4,Sueldos[[#This Row],[Aumento Mexicano]]*2,0)</f>
        <v>0</v>
      </c>
      <c r="Q1876" s="1">
        <f>Sueldos[[#This Row],[Sueldo total]]*3</f>
        <v>61143</v>
      </c>
      <c r="R1876" s="9">
        <f>(43102-Sueldos[[#This Row],[Fecha de Contratación]])/365</f>
        <v>4.5863013698630137</v>
      </c>
      <c r="S1876" s="1">
        <f>Sueldos[[#This Row],[Sueldo total]]/30</f>
        <v>679.36666666666667</v>
      </c>
      <c r="T1876" s="1">
        <f>Sueldos[[#This Row],[Salario diario]]*20*Sueldos[[#This Row],[dias del año]]</f>
        <v>62315.605479452061</v>
      </c>
      <c r="U1876" s="1">
        <f>Sueldos[[#This Row],[3 meses de sueldo]]+Sueldos[[#This Row],[20 dias por año]]</f>
        <v>123458.60547945206</v>
      </c>
    </row>
    <row r="1877" spans="1:21" x14ac:dyDescent="0.3">
      <c r="A1877" t="s">
        <v>2458</v>
      </c>
      <c r="B1877" t="s">
        <v>883</v>
      </c>
      <c r="C1877" t="s">
        <v>317</v>
      </c>
      <c r="D1877" s="10">
        <v>41658</v>
      </c>
      <c r="E1877" t="s">
        <v>27</v>
      </c>
      <c r="F1877">
        <v>3</v>
      </c>
      <c r="G1877" s="1">
        <v>15220</v>
      </c>
      <c r="H1877" s="1">
        <v>1065.4000000000001</v>
      </c>
      <c r="I1877" s="1">
        <v>1217.6000000000001</v>
      </c>
      <c r="J1877" s="1">
        <v>304.40000000000003</v>
      </c>
      <c r="K1877" s="1">
        <v>4261.6000000000004</v>
      </c>
      <c r="L1877" s="1">
        <v>4261.6000000000004</v>
      </c>
      <c r="M1877" s="1">
        <f>SUM(Sueldos[[#This Row],[Salario Base]:[Bono General]])</f>
        <v>26330.6</v>
      </c>
      <c r="N1877" s="1">
        <f>SUMPRODUCT(Sueldos[[#This Row],[Salario Base]:[Bono General]]*Porcentajes[])</f>
        <v>1010.6080000000002</v>
      </c>
      <c r="O1877" s="1">
        <f>Sueldos[[#This Row],[Aumento Mexicano]]*2</f>
        <v>2021.2160000000003</v>
      </c>
      <c r="P1877" s="1">
        <f>IF(Sueldos[[#This Row],[Calificación]]&gt;=4,Sueldos[[#This Row],[Aumento Mexicano]]*2,0)</f>
        <v>0</v>
      </c>
      <c r="Q1877" s="1">
        <f>Sueldos[[#This Row],[Sueldo total]]*3</f>
        <v>78991.799999999988</v>
      </c>
      <c r="R1877" s="9">
        <f>(43102-Sueldos[[#This Row],[Fecha de Contratación]])/365</f>
        <v>3.956164383561644</v>
      </c>
      <c r="S1877" s="1">
        <f>Sueldos[[#This Row],[Sueldo total]]/30</f>
        <v>877.68666666666661</v>
      </c>
      <c r="T1877" s="1">
        <f>Sueldos[[#This Row],[Salario diario]]*20*Sueldos[[#This Row],[dias del año]]</f>
        <v>69445.454611872148</v>
      </c>
      <c r="U1877" s="1">
        <f>Sueldos[[#This Row],[3 meses de sueldo]]+Sueldos[[#This Row],[20 dias por año]]</f>
        <v>148437.25461187214</v>
      </c>
    </row>
    <row r="1878" spans="1:21" x14ac:dyDescent="0.3">
      <c r="A1878" t="s">
        <v>2459</v>
      </c>
      <c r="B1878" t="s">
        <v>883</v>
      </c>
      <c r="C1878" t="s">
        <v>255</v>
      </c>
      <c r="D1878" s="10">
        <v>42933</v>
      </c>
      <c r="E1878" t="s">
        <v>15</v>
      </c>
      <c r="F1878">
        <v>4</v>
      </c>
      <c r="G1878" s="1">
        <v>31212.500000000004</v>
      </c>
      <c r="H1878" s="1">
        <v>2809.125</v>
      </c>
      <c r="I1878" s="1">
        <v>1248.5000000000002</v>
      </c>
      <c r="J1878" s="1">
        <v>1560.6250000000002</v>
      </c>
      <c r="K1878" s="1">
        <v>8427.3750000000018</v>
      </c>
      <c r="L1878" s="1">
        <v>11860.750000000002</v>
      </c>
      <c r="M1878" s="1">
        <f>SUM(Sueldos[[#This Row],[Salario Base]:[Bono General]])</f>
        <v>57118.875</v>
      </c>
      <c r="N1878" s="1">
        <f>SUMPRODUCT(Sueldos[[#This Row],[Salario Base]:[Bono General]]*Porcentajes[])</f>
        <v>2315.9675000000002</v>
      </c>
      <c r="O1878" s="1">
        <f>Sueldos[[#This Row],[Aumento Mexicano]]*2</f>
        <v>4631.9350000000004</v>
      </c>
      <c r="P1878" s="1">
        <f>IF(Sueldos[[#This Row],[Calificación]]&gt;=4,Sueldos[[#This Row],[Aumento Mexicano]]*2,0)</f>
        <v>4631.9350000000004</v>
      </c>
      <c r="Q1878" s="1">
        <f>Sueldos[[#This Row],[Sueldo total]]*3</f>
        <v>171356.625</v>
      </c>
      <c r="R1878" s="9">
        <f>(43102-Sueldos[[#This Row],[Fecha de Contratación]])/365</f>
        <v>0.46301369863013697</v>
      </c>
      <c r="S1878" s="1">
        <f>Sueldos[[#This Row],[Sueldo total]]/30</f>
        <v>1903.9625000000001</v>
      </c>
      <c r="T1878" s="1">
        <f>Sueldos[[#This Row],[Salario diario]]*20*Sueldos[[#This Row],[dias del año]]</f>
        <v>17631.214383561644</v>
      </c>
      <c r="U1878" s="1">
        <f>Sueldos[[#This Row],[3 meses de sueldo]]+Sueldos[[#This Row],[20 dias por año]]</f>
        <v>188987.83938356163</v>
      </c>
    </row>
    <row r="1879" spans="1:21" x14ac:dyDescent="0.3">
      <c r="A1879" t="s">
        <v>2460</v>
      </c>
      <c r="B1879" t="s">
        <v>880</v>
      </c>
      <c r="C1879" t="s">
        <v>225</v>
      </c>
      <c r="D1879" s="10">
        <v>41096</v>
      </c>
      <c r="E1879" t="s">
        <v>53</v>
      </c>
      <c r="F1879">
        <v>3</v>
      </c>
      <c r="G1879" s="1">
        <v>92359</v>
      </c>
      <c r="H1879" s="1">
        <v>6465.130000000001</v>
      </c>
      <c r="I1879" s="1">
        <v>12930.260000000002</v>
      </c>
      <c r="J1879" s="1">
        <v>6465.130000000001</v>
      </c>
      <c r="K1879" s="1">
        <v>26784.109999999997</v>
      </c>
      <c r="L1879" s="1">
        <v>33249.24</v>
      </c>
      <c r="M1879" s="1">
        <f>SUM(Sueldos[[#This Row],[Salario Base]:[Bono General]])</f>
        <v>178252.87</v>
      </c>
      <c r="N1879" s="1">
        <f>SUMPRODUCT(Sueldos[[#This Row],[Salario Base]:[Bono General]]*Porcentajes[])</f>
        <v>7130.1147999999994</v>
      </c>
      <c r="O1879" s="1">
        <f>Sueldos[[#This Row],[Aumento Mexicano]]*2</f>
        <v>14260.229599999999</v>
      </c>
      <c r="P1879" s="1">
        <f>IF(Sueldos[[#This Row],[Calificación]]&gt;=4,Sueldos[[#This Row],[Aumento Mexicano]]*2,0)</f>
        <v>0</v>
      </c>
      <c r="Q1879" s="1">
        <f>Sueldos[[#This Row],[Sueldo total]]*3</f>
        <v>534758.61</v>
      </c>
      <c r="R1879" s="9">
        <f>(43102-Sueldos[[#This Row],[Fecha de Contratación]])/365</f>
        <v>5.4958904109589044</v>
      </c>
      <c r="S1879" s="1">
        <f>Sueldos[[#This Row],[Sueldo total]]/30</f>
        <v>5941.7623333333331</v>
      </c>
      <c r="T1879" s="1">
        <f>Sueldos[[#This Row],[Salario diario]]*20*Sueldos[[#This Row],[dias del año]]</f>
        <v>653105.49263926945</v>
      </c>
      <c r="U1879" s="1">
        <f>Sueldos[[#This Row],[3 meses de sueldo]]+Sueldos[[#This Row],[20 dias por año]]</f>
        <v>1187864.1026392695</v>
      </c>
    </row>
    <row r="1880" spans="1:21" x14ac:dyDescent="0.3">
      <c r="A1880" t="s">
        <v>2461</v>
      </c>
      <c r="B1880" t="s">
        <v>883</v>
      </c>
      <c r="C1880" t="s">
        <v>237</v>
      </c>
      <c r="D1880" s="10">
        <v>41391</v>
      </c>
      <c r="E1880" t="s">
        <v>53</v>
      </c>
      <c r="F1880">
        <v>3</v>
      </c>
      <c r="G1880" s="1">
        <v>82305</v>
      </c>
      <c r="H1880" s="1">
        <v>8230.5</v>
      </c>
      <c r="I1880" s="1">
        <v>1646.1000000000001</v>
      </c>
      <c r="J1880" s="1">
        <v>10699.65</v>
      </c>
      <c r="K1880" s="1">
        <v>32922</v>
      </c>
      <c r="L1880" s="1">
        <v>27160.65</v>
      </c>
      <c r="M1880" s="1">
        <f>SUM(Sueldos[[#This Row],[Salario Base]:[Bono General]])</f>
        <v>162963.9</v>
      </c>
      <c r="N1880" s="1">
        <f>SUMPRODUCT(Sueldos[[#This Row],[Salario Base]:[Bono General]]*Porcentajes[])</f>
        <v>6452.7120000000004</v>
      </c>
      <c r="O1880" s="1">
        <f>Sueldos[[#This Row],[Aumento Mexicano]]*2</f>
        <v>12905.424000000001</v>
      </c>
      <c r="P1880" s="1">
        <f>IF(Sueldos[[#This Row],[Calificación]]&gt;=4,Sueldos[[#This Row],[Aumento Mexicano]]*2,0)</f>
        <v>0</v>
      </c>
      <c r="Q1880" s="1">
        <f>Sueldos[[#This Row],[Sueldo total]]*3</f>
        <v>488891.69999999995</v>
      </c>
      <c r="R1880" s="9">
        <f>(43102-Sueldos[[#This Row],[Fecha de Contratación]])/365</f>
        <v>4.6876712328767125</v>
      </c>
      <c r="S1880" s="1">
        <f>Sueldos[[#This Row],[Sueldo total]]/30</f>
        <v>5432.13</v>
      </c>
      <c r="T1880" s="1">
        <f>Sueldos[[#This Row],[Salario diario]]*20*Sueldos[[#This Row],[dias del año]]</f>
        <v>509280.79068493156</v>
      </c>
      <c r="U1880" s="1">
        <f>Sueldos[[#This Row],[3 meses de sueldo]]+Sueldos[[#This Row],[20 dias por año]]</f>
        <v>998172.49068493152</v>
      </c>
    </row>
    <row r="1881" spans="1:21" x14ac:dyDescent="0.3">
      <c r="A1881" t="s">
        <v>2462</v>
      </c>
      <c r="B1881" t="s">
        <v>1087</v>
      </c>
      <c r="C1881" t="s">
        <v>34</v>
      </c>
      <c r="D1881" s="10">
        <v>43010</v>
      </c>
      <c r="E1881" t="s">
        <v>15</v>
      </c>
      <c r="F1881">
        <v>3</v>
      </c>
      <c r="G1881" s="1">
        <v>28791</v>
      </c>
      <c r="H1881" s="1">
        <v>1439.5500000000002</v>
      </c>
      <c r="I1881" s="1">
        <v>287.91000000000003</v>
      </c>
      <c r="J1881" s="1">
        <v>4030.7400000000002</v>
      </c>
      <c r="K1881" s="1">
        <v>7773.5700000000006</v>
      </c>
      <c r="L1881" s="1">
        <v>7197.75</v>
      </c>
      <c r="M1881" s="1">
        <f>SUM(Sueldos[[#This Row],[Salario Base]:[Bono General]])</f>
        <v>49520.52</v>
      </c>
      <c r="N1881" s="1">
        <f>SUMPRODUCT(Sueldos[[#This Row],[Salario Base]:[Bono General]]*Porcentajes[])</f>
        <v>1900.2060000000001</v>
      </c>
      <c r="O1881" s="1">
        <f>Sueldos[[#This Row],[Aumento Mexicano]]*2</f>
        <v>3800.4120000000003</v>
      </c>
      <c r="P1881" s="1">
        <f>IF(Sueldos[[#This Row],[Calificación]]&gt;=4,Sueldos[[#This Row],[Aumento Mexicano]]*2,0)</f>
        <v>0</v>
      </c>
      <c r="Q1881" s="1">
        <f>Sueldos[[#This Row],[Sueldo total]]*3</f>
        <v>148561.56</v>
      </c>
      <c r="R1881" s="9">
        <f>(43102-Sueldos[[#This Row],[Fecha de Contratación]])/365</f>
        <v>0.25205479452054796</v>
      </c>
      <c r="S1881" s="1">
        <f>Sueldos[[#This Row],[Sueldo total]]/30</f>
        <v>1650.684</v>
      </c>
      <c r="T1881" s="1">
        <f>Sueldos[[#This Row],[Salario diario]]*20*Sueldos[[#This Row],[dias del año]]</f>
        <v>8321.2563287671237</v>
      </c>
      <c r="U1881" s="1">
        <f>Sueldos[[#This Row],[3 meses de sueldo]]+Sueldos[[#This Row],[20 dias por año]]</f>
        <v>156882.81632876713</v>
      </c>
    </row>
    <row r="1882" spans="1:21" x14ac:dyDescent="0.3">
      <c r="A1882" t="s">
        <v>2463</v>
      </c>
      <c r="B1882" t="s">
        <v>898</v>
      </c>
      <c r="C1882" t="s">
        <v>209</v>
      </c>
      <c r="D1882" s="10">
        <v>42747</v>
      </c>
      <c r="E1882" t="s">
        <v>18</v>
      </c>
      <c r="F1882">
        <v>2</v>
      </c>
      <c r="G1882" s="1">
        <v>12362.4</v>
      </c>
      <c r="H1882" s="1">
        <v>741.74399999999991</v>
      </c>
      <c r="I1882" s="1">
        <v>1236.24</v>
      </c>
      <c r="J1882" s="1">
        <v>865.36800000000005</v>
      </c>
      <c r="K1882" s="1">
        <v>4944.96</v>
      </c>
      <c r="L1882" s="1">
        <v>4574.0879999999997</v>
      </c>
      <c r="M1882" s="1">
        <f>SUM(Sueldos[[#This Row],[Salario Base]:[Bono General]])</f>
        <v>24724.799999999999</v>
      </c>
      <c r="N1882" s="1">
        <f>SUMPRODUCT(Sueldos[[#This Row],[Salario Base]:[Bono General]]*Porcentajes[])</f>
        <v>976.62959999999998</v>
      </c>
      <c r="O1882" s="1">
        <f>Sueldos[[#This Row],[Aumento Mexicano]]*2</f>
        <v>1953.2592</v>
      </c>
      <c r="P1882" s="1">
        <f>IF(Sueldos[[#This Row],[Calificación]]&gt;=4,Sueldos[[#This Row],[Aumento Mexicano]]*2,0)</f>
        <v>0</v>
      </c>
      <c r="Q1882" s="1">
        <f>Sueldos[[#This Row],[Sueldo total]]*3</f>
        <v>74174.399999999994</v>
      </c>
      <c r="R1882" s="9">
        <f>(43102-Sueldos[[#This Row],[Fecha de Contratación]])/365</f>
        <v>0.9726027397260274</v>
      </c>
      <c r="S1882" s="1">
        <f>Sueldos[[#This Row],[Sueldo total]]/30</f>
        <v>824.16</v>
      </c>
      <c r="T1882" s="1">
        <f>Sueldos[[#This Row],[Salario diario]]*20*Sueldos[[#This Row],[dias del año]]</f>
        <v>16031.605479452055</v>
      </c>
      <c r="U1882" s="1">
        <f>Sueldos[[#This Row],[3 meses de sueldo]]+Sueldos[[#This Row],[20 dias por año]]</f>
        <v>90206.005479452055</v>
      </c>
    </row>
    <row r="1883" spans="1:21" x14ac:dyDescent="0.3">
      <c r="A1883" t="s">
        <v>1665</v>
      </c>
      <c r="B1883" t="s">
        <v>880</v>
      </c>
      <c r="C1883" t="s">
        <v>151</v>
      </c>
      <c r="D1883" s="10">
        <v>40964</v>
      </c>
      <c r="E1883" t="s">
        <v>18</v>
      </c>
      <c r="F1883">
        <v>4</v>
      </c>
      <c r="G1883" s="1">
        <v>15631.000000000002</v>
      </c>
      <c r="H1883" s="1">
        <v>1094.1700000000003</v>
      </c>
      <c r="I1883" s="1">
        <v>937.86000000000013</v>
      </c>
      <c r="J1883" s="1">
        <v>1719.4100000000003</v>
      </c>
      <c r="K1883" s="1">
        <v>4376.6800000000012</v>
      </c>
      <c r="L1883" s="1">
        <v>4376.6800000000012</v>
      </c>
      <c r="M1883" s="1">
        <f>SUM(Sueldos[[#This Row],[Salario Base]:[Bono General]])</f>
        <v>28135.800000000003</v>
      </c>
      <c r="N1883" s="1">
        <f>SUMPRODUCT(Sueldos[[#This Row],[Salario Base]:[Bono General]]*Porcentajes[])</f>
        <v>1095.7331000000001</v>
      </c>
      <c r="O1883" s="1">
        <f>Sueldos[[#This Row],[Aumento Mexicano]]*2</f>
        <v>2191.4662000000003</v>
      </c>
      <c r="P1883" s="1">
        <f>IF(Sueldos[[#This Row],[Calificación]]&gt;=4,Sueldos[[#This Row],[Aumento Mexicano]]*2,0)</f>
        <v>2191.4662000000003</v>
      </c>
      <c r="Q1883" s="1">
        <f>Sueldos[[#This Row],[Sueldo total]]*3</f>
        <v>84407.400000000009</v>
      </c>
      <c r="R1883" s="9">
        <f>(43102-Sueldos[[#This Row],[Fecha de Contratación]])/365</f>
        <v>5.8575342465753426</v>
      </c>
      <c r="S1883" s="1">
        <f>Sueldos[[#This Row],[Sueldo total]]/30</f>
        <v>937.86000000000013</v>
      </c>
      <c r="T1883" s="1">
        <f>Sueldos[[#This Row],[Salario diario]]*20*Sueldos[[#This Row],[dias del año]]</f>
        <v>109870.94136986304</v>
      </c>
      <c r="U1883" s="1">
        <f>Sueldos[[#This Row],[3 meses de sueldo]]+Sueldos[[#This Row],[20 dias por año]]</f>
        <v>194278.34136986305</v>
      </c>
    </row>
    <row r="1884" spans="1:21" x14ac:dyDescent="0.3">
      <c r="A1884" t="s">
        <v>2464</v>
      </c>
      <c r="B1884" t="s">
        <v>895</v>
      </c>
      <c r="C1884" t="s">
        <v>225</v>
      </c>
      <c r="D1884" s="10">
        <v>42641</v>
      </c>
      <c r="E1884" t="s">
        <v>18</v>
      </c>
      <c r="F1884">
        <v>3</v>
      </c>
      <c r="G1884" s="1">
        <v>12027</v>
      </c>
      <c r="H1884" s="1">
        <v>601.35</v>
      </c>
      <c r="I1884" s="1">
        <v>1804.05</v>
      </c>
      <c r="J1884" s="1">
        <v>721.62</v>
      </c>
      <c r="K1884" s="1">
        <v>3848.64</v>
      </c>
      <c r="L1884" s="1">
        <v>4209.45</v>
      </c>
      <c r="M1884" s="1">
        <f>SUM(Sueldos[[#This Row],[Salario Base]:[Bono General]])</f>
        <v>23212.11</v>
      </c>
      <c r="N1884" s="1">
        <f>SUMPRODUCT(Sueldos[[#This Row],[Salario Base]:[Bono General]]*Porcentajes[])</f>
        <v>915.25469999999996</v>
      </c>
      <c r="O1884" s="1">
        <f>Sueldos[[#This Row],[Aumento Mexicano]]*2</f>
        <v>1830.5093999999999</v>
      </c>
      <c r="P1884" s="1">
        <f>IF(Sueldos[[#This Row],[Calificación]]&gt;=4,Sueldos[[#This Row],[Aumento Mexicano]]*2,0)</f>
        <v>0</v>
      </c>
      <c r="Q1884" s="1">
        <f>Sueldos[[#This Row],[Sueldo total]]*3</f>
        <v>69636.33</v>
      </c>
      <c r="R1884" s="9">
        <f>(43102-Sueldos[[#This Row],[Fecha de Contratación]])/365</f>
        <v>1.263013698630137</v>
      </c>
      <c r="S1884" s="1">
        <f>Sueldos[[#This Row],[Sueldo total]]/30</f>
        <v>773.73699999999997</v>
      </c>
      <c r="T1884" s="1">
        <f>Sueldos[[#This Row],[Salario diario]]*20*Sueldos[[#This Row],[dias del año]]</f>
        <v>19544.808602739726</v>
      </c>
      <c r="U1884" s="1">
        <f>Sueldos[[#This Row],[3 meses de sueldo]]+Sueldos[[#This Row],[20 dias por año]]</f>
        <v>89181.138602739724</v>
      </c>
    </row>
    <row r="1885" spans="1:21" x14ac:dyDescent="0.3">
      <c r="A1885" t="s">
        <v>2465</v>
      </c>
      <c r="B1885" t="s">
        <v>898</v>
      </c>
      <c r="C1885" t="s">
        <v>63</v>
      </c>
      <c r="D1885" s="10">
        <v>41154</v>
      </c>
      <c r="E1885" t="s">
        <v>15</v>
      </c>
      <c r="F1885">
        <v>2</v>
      </c>
      <c r="G1885" s="1">
        <v>23324.400000000001</v>
      </c>
      <c r="H1885" s="1">
        <v>1166.22</v>
      </c>
      <c r="I1885" s="1">
        <v>932.97600000000011</v>
      </c>
      <c r="J1885" s="1">
        <v>3032.1720000000005</v>
      </c>
      <c r="K1885" s="1">
        <v>6530.8320000000012</v>
      </c>
      <c r="L1885" s="1">
        <v>7230.5640000000003</v>
      </c>
      <c r="M1885" s="1">
        <f>SUM(Sueldos[[#This Row],[Salario Base]:[Bono General]])</f>
        <v>42217.164000000004</v>
      </c>
      <c r="N1885" s="1">
        <f>SUMPRODUCT(Sueldos[[#This Row],[Salario Base]:[Bono General]]*Porcentajes[])</f>
        <v>1660.6972800000001</v>
      </c>
      <c r="O1885" s="1">
        <f>Sueldos[[#This Row],[Aumento Mexicano]]*2</f>
        <v>3321.3945600000002</v>
      </c>
      <c r="P1885" s="1">
        <f>IF(Sueldos[[#This Row],[Calificación]]&gt;=4,Sueldos[[#This Row],[Aumento Mexicano]]*2,0)</f>
        <v>0</v>
      </c>
      <c r="Q1885" s="1">
        <f>Sueldos[[#This Row],[Sueldo total]]*3</f>
        <v>126651.49200000001</v>
      </c>
      <c r="R1885" s="9">
        <f>(43102-Sueldos[[#This Row],[Fecha de Contratación]])/365</f>
        <v>5.3369863013698629</v>
      </c>
      <c r="S1885" s="1">
        <f>Sueldos[[#This Row],[Sueldo total]]/30</f>
        <v>1407.2388000000001</v>
      </c>
      <c r="T1885" s="1">
        <f>Sueldos[[#This Row],[Salario diario]]*20*Sueldos[[#This Row],[dias del año]]</f>
        <v>150208.28396712328</v>
      </c>
      <c r="U1885" s="1">
        <f>Sueldos[[#This Row],[3 meses de sueldo]]+Sueldos[[#This Row],[20 dias por año]]</f>
        <v>276859.77596712328</v>
      </c>
    </row>
    <row r="1886" spans="1:21" x14ac:dyDescent="0.3">
      <c r="A1886" t="s">
        <v>2466</v>
      </c>
      <c r="B1886" t="s">
        <v>940</v>
      </c>
      <c r="C1886" t="s">
        <v>112</v>
      </c>
      <c r="D1886" s="10">
        <v>41660</v>
      </c>
      <c r="E1886" t="s">
        <v>18</v>
      </c>
      <c r="F1886">
        <v>2</v>
      </c>
      <c r="G1886" s="1">
        <v>11692.800000000001</v>
      </c>
      <c r="H1886" s="1">
        <v>818.49600000000021</v>
      </c>
      <c r="I1886" s="1">
        <v>1286.2080000000001</v>
      </c>
      <c r="J1886" s="1">
        <v>467.71200000000005</v>
      </c>
      <c r="K1886" s="1">
        <v>3624.7680000000005</v>
      </c>
      <c r="L1886" s="1">
        <v>3390.9120000000003</v>
      </c>
      <c r="M1886" s="1">
        <f>SUM(Sueldos[[#This Row],[Salario Base]:[Bono General]])</f>
        <v>21280.896000000004</v>
      </c>
      <c r="N1886" s="1">
        <f>SUMPRODUCT(Sueldos[[#This Row],[Salario Base]:[Bono General]]*Porcentajes[])</f>
        <v>820.83456000000001</v>
      </c>
      <c r="O1886" s="1">
        <f>Sueldos[[#This Row],[Aumento Mexicano]]*2</f>
        <v>1641.66912</v>
      </c>
      <c r="P1886" s="1">
        <f>IF(Sueldos[[#This Row],[Calificación]]&gt;=4,Sueldos[[#This Row],[Aumento Mexicano]]*2,0)</f>
        <v>0</v>
      </c>
      <c r="Q1886" s="1">
        <f>Sueldos[[#This Row],[Sueldo total]]*3</f>
        <v>63842.688000000009</v>
      </c>
      <c r="R1886" s="9">
        <f>(43102-Sueldos[[#This Row],[Fecha de Contratación]])/365</f>
        <v>3.9506849315068493</v>
      </c>
      <c r="S1886" s="1">
        <f>Sueldos[[#This Row],[Sueldo total]]/30</f>
        <v>709.36320000000012</v>
      </c>
      <c r="T1886" s="1">
        <f>Sueldos[[#This Row],[Salario diario]]*20*Sueldos[[#This Row],[dias del año]]</f>
        <v>56049.4101041096</v>
      </c>
      <c r="U1886" s="1">
        <f>Sueldos[[#This Row],[3 meses de sueldo]]+Sueldos[[#This Row],[20 dias por año]]</f>
        <v>119892.09810410961</v>
      </c>
    </row>
    <row r="1887" spans="1:21" x14ac:dyDescent="0.3">
      <c r="A1887" t="s">
        <v>2467</v>
      </c>
      <c r="B1887" t="s">
        <v>898</v>
      </c>
      <c r="C1887" t="s">
        <v>121</v>
      </c>
      <c r="D1887" s="10">
        <v>43028</v>
      </c>
      <c r="E1887" t="s">
        <v>18</v>
      </c>
      <c r="F1887">
        <v>3</v>
      </c>
      <c r="G1887" s="1">
        <v>11659</v>
      </c>
      <c r="H1887" s="1">
        <v>932.72</v>
      </c>
      <c r="I1887" s="1">
        <v>466.36</v>
      </c>
      <c r="J1887" s="1">
        <v>1515.67</v>
      </c>
      <c r="K1887" s="1">
        <v>3614.29</v>
      </c>
      <c r="L1887" s="1">
        <v>3264.5200000000004</v>
      </c>
      <c r="M1887" s="1">
        <f>SUM(Sueldos[[#This Row],[Salario Base]:[Bono General]])</f>
        <v>21452.560000000001</v>
      </c>
      <c r="N1887" s="1">
        <f>SUMPRODUCT(Sueldos[[#This Row],[Salario Base]:[Bono General]]*Porcentajes[])</f>
        <v>837.11620000000005</v>
      </c>
      <c r="O1887" s="1">
        <f>Sueldos[[#This Row],[Aumento Mexicano]]*2</f>
        <v>1674.2324000000001</v>
      </c>
      <c r="P1887" s="1">
        <f>IF(Sueldos[[#This Row],[Calificación]]&gt;=4,Sueldos[[#This Row],[Aumento Mexicano]]*2,0)</f>
        <v>0</v>
      </c>
      <c r="Q1887" s="1">
        <f>Sueldos[[#This Row],[Sueldo total]]*3</f>
        <v>64357.680000000008</v>
      </c>
      <c r="R1887" s="9">
        <f>(43102-Sueldos[[#This Row],[Fecha de Contratación]])/365</f>
        <v>0.20273972602739726</v>
      </c>
      <c r="S1887" s="1">
        <f>Sueldos[[#This Row],[Sueldo total]]/30</f>
        <v>715.08533333333332</v>
      </c>
      <c r="T1887" s="1">
        <f>Sueldos[[#This Row],[Salario diario]]*20*Sueldos[[#This Row],[dias del año]]</f>
        <v>2899.524091324201</v>
      </c>
      <c r="U1887" s="1">
        <f>Sueldos[[#This Row],[3 meses de sueldo]]+Sueldos[[#This Row],[20 dias por año]]</f>
        <v>67257.204091324209</v>
      </c>
    </row>
    <row r="1888" spans="1:21" x14ac:dyDescent="0.3">
      <c r="A1888" t="s">
        <v>1940</v>
      </c>
      <c r="B1888" t="s">
        <v>1087</v>
      </c>
      <c r="C1888" t="s">
        <v>411</v>
      </c>
      <c r="D1888" s="10">
        <v>40873</v>
      </c>
      <c r="E1888" t="s">
        <v>115</v>
      </c>
      <c r="F1888">
        <v>4</v>
      </c>
      <c r="G1888" s="1">
        <v>53050.8</v>
      </c>
      <c r="H1888" s="1">
        <v>3713.5560000000005</v>
      </c>
      <c r="I1888" s="1">
        <v>2652.5400000000004</v>
      </c>
      <c r="J1888" s="1">
        <v>5305.0800000000008</v>
      </c>
      <c r="K1888" s="1">
        <v>16445.748</v>
      </c>
      <c r="L1888" s="1">
        <v>19098.288</v>
      </c>
      <c r="M1888" s="1">
        <f>SUM(Sueldos[[#This Row],[Salario Base]:[Bono General]])</f>
        <v>100266.012</v>
      </c>
      <c r="N1888" s="1">
        <f>SUMPRODUCT(Sueldos[[#This Row],[Salario Base]:[Bono General]]*Porcentajes[])</f>
        <v>4015.9455600000006</v>
      </c>
      <c r="O1888" s="1">
        <f>Sueldos[[#This Row],[Aumento Mexicano]]*2</f>
        <v>8031.8911200000011</v>
      </c>
      <c r="P1888" s="1">
        <f>IF(Sueldos[[#This Row],[Calificación]]&gt;=4,Sueldos[[#This Row],[Aumento Mexicano]]*2,0)</f>
        <v>8031.8911200000011</v>
      </c>
      <c r="Q1888" s="1">
        <f>Sueldos[[#This Row],[Sueldo total]]*3</f>
        <v>300798.03600000002</v>
      </c>
      <c r="R1888" s="9">
        <f>(43102-Sueldos[[#This Row],[Fecha de Contratación]])/365</f>
        <v>6.1068493150684935</v>
      </c>
      <c r="S1888" s="1">
        <f>Sueldos[[#This Row],[Sueldo total]]/30</f>
        <v>3342.2004000000002</v>
      </c>
      <c r="T1888" s="1">
        <f>Sueldos[[#This Row],[Salario diario]]*20*Sueldos[[#This Row],[dias del año]]</f>
        <v>408206.28447123291</v>
      </c>
      <c r="U1888" s="1">
        <f>Sueldos[[#This Row],[3 meses de sueldo]]+Sueldos[[#This Row],[20 dias por año]]</f>
        <v>709004.32047123299</v>
      </c>
    </row>
    <row r="1889" spans="1:21" x14ac:dyDescent="0.3">
      <c r="A1889" t="s">
        <v>1561</v>
      </c>
      <c r="B1889" t="s">
        <v>898</v>
      </c>
      <c r="C1889" t="s">
        <v>182</v>
      </c>
      <c r="D1889" s="10">
        <v>41349</v>
      </c>
      <c r="E1889" t="s">
        <v>27</v>
      </c>
      <c r="F1889">
        <v>2</v>
      </c>
      <c r="G1889" s="1">
        <v>17191.8</v>
      </c>
      <c r="H1889" s="1">
        <v>1031.5079999999998</v>
      </c>
      <c r="I1889" s="1">
        <v>687.67200000000003</v>
      </c>
      <c r="J1889" s="1">
        <v>2063.0159999999996</v>
      </c>
      <c r="K1889" s="1">
        <v>4297.95</v>
      </c>
      <c r="L1889" s="1">
        <v>6704.8019999999997</v>
      </c>
      <c r="M1889" s="1">
        <f>SUM(Sueldos[[#This Row],[Salario Base]:[Bono General]])</f>
        <v>31976.747999999996</v>
      </c>
      <c r="N1889" s="1">
        <f>SUMPRODUCT(Sueldos[[#This Row],[Salario Base]:[Bono General]]*Porcentajes[])</f>
        <v>1306.5767999999998</v>
      </c>
      <c r="O1889" s="1">
        <f>Sueldos[[#This Row],[Aumento Mexicano]]*2</f>
        <v>2613.1535999999996</v>
      </c>
      <c r="P1889" s="1">
        <f>IF(Sueldos[[#This Row],[Calificación]]&gt;=4,Sueldos[[#This Row],[Aumento Mexicano]]*2,0)</f>
        <v>0</v>
      </c>
      <c r="Q1889" s="1">
        <f>Sueldos[[#This Row],[Sueldo total]]*3</f>
        <v>95930.243999999992</v>
      </c>
      <c r="R1889" s="9">
        <f>(43102-Sueldos[[#This Row],[Fecha de Contratación]])/365</f>
        <v>4.8027397260273972</v>
      </c>
      <c r="S1889" s="1">
        <f>Sueldos[[#This Row],[Sueldo total]]/30</f>
        <v>1065.8915999999999</v>
      </c>
      <c r="T1889" s="1">
        <f>Sueldos[[#This Row],[Salario diario]]*20*Sueldos[[#This Row],[dias del año]]</f>
        <v>102383.99861917808</v>
      </c>
      <c r="U1889" s="1">
        <f>Sueldos[[#This Row],[3 meses de sueldo]]+Sueldos[[#This Row],[20 dias por año]]</f>
        <v>198314.24261917808</v>
      </c>
    </row>
    <row r="1890" spans="1:21" x14ac:dyDescent="0.3">
      <c r="A1890" t="s">
        <v>2468</v>
      </c>
      <c r="B1890" t="s">
        <v>898</v>
      </c>
      <c r="C1890" t="s">
        <v>110</v>
      </c>
      <c r="D1890" s="10">
        <v>42540</v>
      </c>
      <c r="E1890" t="s">
        <v>18</v>
      </c>
      <c r="F1890">
        <v>3</v>
      </c>
      <c r="G1890" s="1">
        <v>12419</v>
      </c>
      <c r="H1890" s="1">
        <v>869.33</v>
      </c>
      <c r="I1890" s="1">
        <v>1738.66</v>
      </c>
      <c r="J1890" s="1">
        <v>869.33</v>
      </c>
      <c r="K1890" s="1">
        <v>4843.41</v>
      </c>
      <c r="L1890" s="1">
        <v>4719.22</v>
      </c>
      <c r="M1890" s="1">
        <f>SUM(Sueldos[[#This Row],[Salario Base]:[Bono General]])</f>
        <v>25458.95</v>
      </c>
      <c r="N1890" s="1">
        <f>SUMPRODUCT(Sueldos[[#This Row],[Salario Base]:[Bono General]]*Porcentajes[])</f>
        <v>1013.3904000000001</v>
      </c>
      <c r="O1890" s="1">
        <f>Sueldos[[#This Row],[Aumento Mexicano]]*2</f>
        <v>2026.7808000000002</v>
      </c>
      <c r="P1890" s="1">
        <f>IF(Sueldos[[#This Row],[Calificación]]&gt;=4,Sueldos[[#This Row],[Aumento Mexicano]]*2,0)</f>
        <v>0</v>
      </c>
      <c r="Q1890" s="1">
        <f>Sueldos[[#This Row],[Sueldo total]]*3</f>
        <v>76376.850000000006</v>
      </c>
      <c r="R1890" s="9">
        <f>(43102-Sueldos[[#This Row],[Fecha de Contratación]])/365</f>
        <v>1.5397260273972602</v>
      </c>
      <c r="S1890" s="1">
        <f>Sueldos[[#This Row],[Sueldo total]]/30</f>
        <v>848.63166666666666</v>
      </c>
      <c r="T1890" s="1">
        <f>Sueldos[[#This Row],[Salario diario]]*20*Sueldos[[#This Row],[dias del año]]</f>
        <v>26133.205296803648</v>
      </c>
      <c r="U1890" s="1">
        <f>Sueldos[[#This Row],[3 meses de sueldo]]+Sueldos[[#This Row],[20 dias por año]]</f>
        <v>102510.05529680365</v>
      </c>
    </row>
    <row r="1891" spans="1:21" x14ac:dyDescent="0.3">
      <c r="A1891" t="s">
        <v>2469</v>
      </c>
      <c r="B1891" t="s">
        <v>898</v>
      </c>
      <c r="C1891" t="s">
        <v>170</v>
      </c>
      <c r="D1891" s="10">
        <v>41218</v>
      </c>
      <c r="E1891" t="s">
        <v>15</v>
      </c>
      <c r="F1891">
        <v>1</v>
      </c>
      <c r="G1891" s="1">
        <v>21499.5</v>
      </c>
      <c r="H1891" s="1">
        <v>2149.9500000000003</v>
      </c>
      <c r="I1891" s="1">
        <v>1289.97</v>
      </c>
      <c r="J1891" s="1">
        <v>1289.97</v>
      </c>
      <c r="K1891" s="1">
        <v>8384.8050000000003</v>
      </c>
      <c r="L1891" s="1">
        <v>6234.8549999999996</v>
      </c>
      <c r="M1891" s="1">
        <f>SUM(Sueldos[[#This Row],[Salario Base]:[Bono General]])</f>
        <v>40849.050000000003</v>
      </c>
      <c r="N1891" s="1">
        <f>SUMPRODUCT(Sueldos[[#This Row],[Salario Base]:[Bono General]]*Porcentajes[])</f>
        <v>1578.0633</v>
      </c>
      <c r="O1891" s="1">
        <f>Sueldos[[#This Row],[Aumento Mexicano]]*2</f>
        <v>3156.1266000000001</v>
      </c>
      <c r="P1891" s="1">
        <f>IF(Sueldos[[#This Row],[Calificación]]&gt;=4,Sueldos[[#This Row],[Aumento Mexicano]]*2,0)</f>
        <v>0</v>
      </c>
      <c r="Q1891" s="1">
        <f>Sueldos[[#This Row],[Sueldo total]]*3</f>
        <v>122547.15000000001</v>
      </c>
      <c r="R1891" s="9">
        <f>(43102-Sueldos[[#This Row],[Fecha de Contratación]])/365</f>
        <v>5.161643835616438</v>
      </c>
      <c r="S1891" s="1">
        <f>Sueldos[[#This Row],[Sueldo total]]/30</f>
        <v>1361.635</v>
      </c>
      <c r="T1891" s="1">
        <f>Sueldos[[#This Row],[Salario diario]]*20*Sueldos[[#This Row],[dias del año]]</f>
        <v>140565.49808219177</v>
      </c>
      <c r="U1891" s="1">
        <f>Sueldos[[#This Row],[3 meses de sueldo]]+Sueldos[[#This Row],[20 dias por año]]</f>
        <v>263112.64808219176</v>
      </c>
    </row>
    <row r="1892" spans="1:21" x14ac:dyDescent="0.3">
      <c r="A1892" t="s">
        <v>2470</v>
      </c>
      <c r="B1892" t="s">
        <v>880</v>
      </c>
      <c r="C1892" t="s">
        <v>151</v>
      </c>
      <c r="D1892" s="10">
        <v>42061</v>
      </c>
      <c r="E1892" t="s">
        <v>18</v>
      </c>
      <c r="F1892">
        <v>4</v>
      </c>
      <c r="G1892" s="1">
        <v>15538.6</v>
      </c>
      <c r="H1892" s="1">
        <v>776.93000000000006</v>
      </c>
      <c r="I1892" s="1">
        <v>2175.4040000000005</v>
      </c>
      <c r="J1892" s="1">
        <v>776.93000000000006</v>
      </c>
      <c r="K1892" s="1">
        <v>4816.9660000000003</v>
      </c>
      <c r="L1892" s="1">
        <v>4040.0360000000001</v>
      </c>
      <c r="M1892" s="1">
        <f>SUM(Sueldos[[#This Row],[Salario Base]:[Bono General]])</f>
        <v>28124.866000000002</v>
      </c>
      <c r="N1892" s="1">
        <f>SUMPRODUCT(Sueldos[[#This Row],[Salario Base]:[Bono General]]*Porcentajes[])</f>
        <v>1065.94796</v>
      </c>
      <c r="O1892" s="1">
        <f>Sueldos[[#This Row],[Aumento Mexicano]]*2</f>
        <v>2131.8959199999999</v>
      </c>
      <c r="P1892" s="1">
        <f>IF(Sueldos[[#This Row],[Calificación]]&gt;=4,Sueldos[[#This Row],[Aumento Mexicano]]*2,0)</f>
        <v>2131.8959199999999</v>
      </c>
      <c r="Q1892" s="1">
        <f>Sueldos[[#This Row],[Sueldo total]]*3</f>
        <v>84374.597999999998</v>
      </c>
      <c r="R1892" s="9">
        <f>(43102-Sueldos[[#This Row],[Fecha de Contratación]])/365</f>
        <v>2.8520547945205479</v>
      </c>
      <c r="S1892" s="1">
        <f>Sueldos[[#This Row],[Sueldo total]]/30</f>
        <v>937.49553333333336</v>
      </c>
      <c r="T1892" s="1">
        <f>Sueldos[[#This Row],[Salario diario]]*20*Sueldos[[#This Row],[dias del año]]</f>
        <v>53475.772613698631</v>
      </c>
      <c r="U1892" s="1">
        <f>Sueldos[[#This Row],[3 meses de sueldo]]+Sueldos[[#This Row],[20 dias por año]]</f>
        <v>137850.37061369861</v>
      </c>
    </row>
    <row r="1893" spans="1:21" x14ac:dyDescent="0.3">
      <c r="A1893" t="s">
        <v>2471</v>
      </c>
      <c r="B1893" t="s">
        <v>898</v>
      </c>
      <c r="C1893" t="s">
        <v>98</v>
      </c>
      <c r="D1893" s="10">
        <v>42628</v>
      </c>
      <c r="E1893" t="s">
        <v>18</v>
      </c>
      <c r="F1893">
        <v>5</v>
      </c>
      <c r="G1893" s="1">
        <v>15763.75</v>
      </c>
      <c r="H1893" s="1">
        <v>945.82499999999993</v>
      </c>
      <c r="I1893" s="1">
        <v>157.63750000000002</v>
      </c>
      <c r="J1893" s="1">
        <v>788.1875</v>
      </c>
      <c r="K1893" s="1">
        <v>5517.3125</v>
      </c>
      <c r="L1893" s="1">
        <v>5674.95</v>
      </c>
      <c r="M1893" s="1">
        <f>SUM(Sueldos[[#This Row],[Salario Base]:[Bono General]])</f>
        <v>28847.662500000002</v>
      </c>
      <c r="N1893" s="1">
        <f>SUMPRODUCT(Sueldos[[#This Row],[Salario Base]:[Bono General]]*Porcentajes[])</f>
        <v>1138.14275</v>
      </c>
      <c r="O1893" s="1">
        <f>Sueldos[[#This Row],[Aumento Mexicano]]*2</f>
        <v>2276.2855</v>
      </c>
      <c r="P1893" s="1">
        <f>IF(Sueldos[[#This Row],[Calificación]]&gt;=4,Sueldos[[#This Row],[Aumento Mexicano]]*2,0)</f>
        <v>2276.2855</v>
      </c>
      <c r="Q1893" s="1">
        <f>Sueldos[[#This Row],[Sueldo total]]*3</f>
        <v>86542.987500000003</v>
      </c>
      <c r="R1893" s="9">
        <f>(43102-Sueldos[[#This Row],[Fecha de Contratación]])/365</f>
        <v>1.2986301369863014</v>
      </c>
      <c r="S1893" s="1">
        <f>Sueldos[[#This Row],[Sueldo total]]/30</f>
        <v>961.58875000000012</v>
      </c>
      <c r="T1893" s="1">
        <f>Sueldos[[#This Row],[Salario diario]]*20*Sueldos[[#This Row],[dias del año]]</f>
        <v>24974.962602739728</v>
      </c>
      <c r="U1893" s="1">
        <f>Sueldos[[#This Row],[3 meses de sueldo]]+Sueldos[[#This Row],[20 dias por año]]</f>
        <v>111517.95010273973</v>
      </c>
    </row>
    <row r="1894" spans="1:21" x14ac:dyDescent="0.3">
      <c r="A1894" t="s">
        <v>2472</v>
      </c>
      <c r="B1894" t="s">
        <v>883</v>
      </c>
      <c r="C1894" t="s">
        <v>129</v>
      </c>
      <c r="D1894" s="10">
        <v>41558</v>
      </c>
      <c r="E1894" t="s">
        <v>18</v>
      </c>
      <c r="F1894">
        <v>3</v>
      </c>
      <c r="G1894" s="1">
        <v>13273</v>
      </c>
      <c r="H1894" s="1">
        <v>929.11000000000013</v>
      </c>
      <c r="I1894" s="1">
        <v>132.72999999999999</v>
      </c>
      <c r="J1894" s="1">
        <v>265.45999999999998</v>
      </c>
      <c r="K1894" s="1">
        <v>3981.8999999999996</v>
      </c>
      <c r="L1894" s="1">
        <v>5309.2000000000007</v>
      </c>
      <c r="M1894" s="1">
        <f>SUM(Sueldos[[#This Row],[Salario Base]:[Bono General]])</f>
        <v>23891.399999999998</v>
      </c>
      <c r="N1894" s="1">
        <f>SUMPRODUCT(Sueldos[[#This Row],[Salario Base]:[Bono General]]*Porcentajes[])</f>
        <v>963.61979999999994</v>
      </c>
      <c r="O1894" s="1">
        <f>Sueldos[[#This Row],[Aumento Mexicano]]*2</f>
        <v>1927.2395999999999</v>
      </c>
      <c r="P1894" s="1">
        <f>IF(Sueldos[[#This Row],[Calificación]]&gt;=4,Sueldos[[#This Row],[Aumento Mexicano]]*2,0)</f>
        <v>0</v>
      </c>
      <c r="Q1894" s="1">
        <f>Sueldos[[#This Row],[Sueldo total]]*3</f>
        <v>71674.2</v>
      </c>
      <c r="R1894" s="9">
        <f>(43102-Sueldos[[#This Row],[Fecha de Contratación]])/365</f>
        <v>4.2301369863013702</v>
      </c>
      <c r="S1894" s="1">
        <f>Sueldos[[#This Row],[Sueldo total]]/30</f>
        <v>796.37999999999988</v>
      </c>
      <c r="T1894" s="1">
        <f>Sueldos[[#This Row],[Salario diario]]*20*Sueldos[[#This Row],[dias del año]]</f>
        <v>67375.929863013705</v>
      </c>
      <c r="U1894" s="1">
        <f>Sueldos[[#This Row],[3 meses de sueldo]]+Sueldos[[#This Row],[20 dias por año]]</f>
        <v>139050.12986301369</v>
      </c>
    </row>
    <row r="1895" spans="1:21" x14ac:dyDescent="0.3">
      <c r="A1895" t="s">
        <v>2473</v>
      </c>
      <c r="B1895" t="s">
        <v>895</v>
      </c>
      <c r="C1895" t="s">
        <v>160</v>
      </c>
      <c r="D1895" s="10">
        <v>42955</v>
      </c>
      <c r="E1895" t="s">
        <v>18</v>
      </c>
      <c r="F1895">
        <v>3</v>
      </c>
      <c r="G1895" s="1">
        <v>12388</v>
      </c>
      <c r="H1895" s="1">
        <v>743.28</v>
      </c>
      <c r="I1895" s="1">
        <v>495.52000000000004</v>
      </c>
      <c r="J1895" s="1">
        <v>247.76000000000002</v>
      </c>
      <c r="K1895" s="1">
        <v>4707.4400000000005</v>
      </c>
      <c r="L1895" s="1">
        <v>3220.88</v>
      </c>
      <c r="M1895" s="1">
        <f>SUM(Sueldos[[#This Row],[Salario Base]:[Bono General]])</f>
        <v>21802.880000000001</v>
      </c>
      <c r="N1895" s="1">
        <f>SUMPRODUCT(Sueldos[[#This Row],[Salario Base]:[Bono General]]*Porcentajes[])</f>
        <v>815.13040000000001</v>
      </c>
      <c r="O1895" s="1">
        <f>Sueldos[[#This Row],[Aumento Mexicano]]*2</f>
        <v>1630.2608</v>
      </c>
      <c r="P1895" s="1">
        <f>IF(Sueldos[[#This Row],[Calificación]]&gt;=4,Sueldos[[#This Row],[Aumento Mexicano]]*2,0)</f>
        <v>0</v>
      </c>
      <c r="Q1895" s="1">
        <f>Sueldos[[#This Row],[Sueldo total]]*3</f>
        <v>65408.639999999999</v>
      </c>
      <c r="R1895" s="9">
        <f>(43102-Sueldos[[#This Row],[Fecha de Contratación]])/365</f>
        <v>0.40273972602739727</v>
      </c>
      <c r="S1895" s="1">
        <f>Sueldos[[#This Row],[Sueldo total]]/30</f>
        <v>726.76266666666675</v>
      </c>
      <c r="T1895" s="1">
        <f>Sueldos[[#This Row],[Salario diario]]*20*Sueldos[[#This Row],[dias del año]]</f>
        <v>5853.9239452054799</v>
      </c>
      <c r="U1895" s="1">
        <f>Sueldos[[#This Row],[3 meses de sueldo]]+Sueldos[[#This Row],[20 dias por año]]</f>
        <v>71262.563945205475</v>
      </c>
    </row>
    <row r="1896" spans="1:21" x14ac:dyDescent="0.3">
      <c r="A1896" t="s">
        <v>2474</v>
      </c>
      <c r="B1896" t="s">
        <v>909</v>
      </c>
      <c r="C1896" t="s">
        <v>213</v>
      </c>
      <c r="D1896" s="10">
        <v>41213</v>
      </c>
      <c r="E1896" t="s">
        <v>15</v>
      </c>
      <c r="F1896">
        <v>3</v>
      </c>
      <c r="G1896" s="1">
        <v>28983</v>
      </c>
      <c r="H1896" s="1">
        <v>2608.4699999999998</v>
      </c>
      <c r="I1896" s="1">
        <v>3188.13</v>
      </c>
      <c r="J1896" s="1">
        <v>2898.3</v>
      </c>
      <c r="K1896" s="1">
        <v>7245.75</v>
      </c>
      <c r="L1896" s="1">
        <v>11013.54</v>
      </c>
      <c r="M1896" s="1">
        <f>SUM(Sueldos[[#This Row],[Salario Base]:[Bono General]])</f>
        <v>55937.19</v>
      </c>
      <c r="N1896" s="1">
        <f>SUMPRODUCT(Sueldos[[#This Row],[Salario Base]:[Bono General]]*Porcentajes[])</f>
        <v>2286.7587000000003</v>
      </c>
      <c r="O1896" s="1">
        <f>Sueldos[[#This Row],[Aumento Mexicano]]*2</f>
        <v>4573.5174000000006</v>
      </c>
      <c r="P1896" s="1">
        <f>IF(Sueldos[[#This Row],[Calificación]]&gt;=4,Sueldos[[#This Row],[Aumento Mexicano]]*2,0)</f>
        <v>0</v>
      </c>
      <c r="Q1896" s="1">
        <f>Sueldos[[#This Row],[Sueldo total]]*3</f>
        <v>167811.57</v>
      </c>
      <c r="R1896" s="9">
        <f>(43102-Sueldos[[#This Row],[Fecha de Contratación]])/365</f>
        <v>5.1753424657534248</v>
      </c>
      <c r="S1896" s="1">
        <f>Sueldos[[#This Row],[Sueldo total]]/30</f>
        <v>1864.5730000000001</v>
      </c>
      <c r="T1896" s="1">
        <f>Sueldos[[#This Row],[Salario diario]]*20*Sueldos[[#This Row],[dias del año]]</f>
        <v>192996.07654794521</v>
      </c>
      <c r="U1896" s="1">
        <f>Sueldos[[#This Row],[3 meses de sueldo]]+Sueldos[[#This Row],[20 dias por año]]</f>
        <v>360807.64654794522</v>
      </c>
    </row>
    <row r="1897" spans="1:21" x14ac:dyDescent="0.3">
      <c r="A1897" t="s">
        <v>2475</v>
      </c>
      <c r="B1897" t="s">
        <v>898</v>
      </c>
      <c r="C1897" t="s">
        <v>67</v>
      </c>
      <c r="D1897" s="10">
        <v>42878</v>
      </c>
      <c r="E1897" t="s">
        <v>18</v>
      </c>
      <c r="F1897">
        <v>3</v>
      </c>
      <c r="G1897" s="1">
        <v>11984</v>
      </c>
      <c r="H1897" s="1">
        <v>838.88000000000011</v>
      </c>
      <c r="I1897" s="1">
        <v>719.04</v>
      </c>
      <c r="J1897" s="1">
        <v>479.36</v>
      </c>
      <c r="K1897" s="1">
        <v>4314.24</v>
      </c>
      <c r="L1897" s="1">
        <v>3954.7200000000003</v>
      </c>
      <c r="M1897" s="1">
        <f>SUM(Sueldos[[#This Row],[Salario Base]:[Bono General]])</f>
        <v>22290.240000000005</v>
      </c>
      <c r="N1897" s="1">
        <f>SUMPRODUCT(Sueldos[[#This Row],[Salario Base]:[Bono General]]*Porcentajes[])</f>
        <v>868.84</v>
      </c>
      <c r="O1897" s="1">
        <f>Sueldos[[#This Row],[Aumento Mexicano]]*2</f>
        <v>1737.68</v>
      </c>
      <c r="P1897" s="1">
        <f>IF(Sueldos[[#This Row],[Calificación]]&gt;=4,Sueldos[[#This Row],[Aumento Mexicano]]*2,0)</f>
        <v>0</v>
      </c>
      <c r="Q1897" s="1">
        <f>Sueldos[[#This Row],[Sueldo total]]*3</f>
        <v>66870.720000000016</v>
      </c>
      <c r="R1897" s="9">
        <f>(43102-Sueldos[[#This Row],[Fecha de Contratación]])/365</f>
        <v>0.61369863013698633</v>
      </c>
      <c r="S1897" s="1">
        <f>Sueldos[[#This Row],[Sueldo total]]/30</f>
        <v>743.00800000000015</v>
      </c>
      <c r="T1897" s="1">
        <f>Sueldos[[#This Row],[Salario diario]]*20*Sueldos[[#This Row],[dias del año]]</f>
        <v>9119.6598356164413</v>
      </c>
      <c r="U1897" s="1">
        <f>Sueldos[[#This Row],[3 meses de sueldo]]+Sueldos[[#This Row],[20 dias por año]]</f>
        <v>75990.379835616463</v>
      </c>
    </row>
    <row r="1898" spans="1:21" x14ac:dyDescent="0.3">
      <c r="A1898" t="s">
        <v>632</v>
      </c>
      <c r="B1898" t="s">
        <v>898</v>
      </c>
      <c r="C1898" t="s">
        <v>71</v>
      </c>
      <c r="D1898" s="10">
        <v>41493</v>
      </c>
      <c r="E1898" t="s">
        <v>18</v>
      </c>
      <c r="F1898">
        <v>4</v>
      </c>
      <c r="G1898" s="1">
        <v>11119.900000000001</v>
      </c>
      <c r="H1898" s="1">
        <v>1000.7910000000001</v>
      </c>
      <c r="I1898" s="1">
        <v>444.79600000000005</v>
      </c>
      <c r="J1898" s="1">
        <v>1556.7860000000003</v>
      </c>
      <c r="K1898" s="1">
        <v>4114.3630000000003</v>
      </c>
      <c r="L1898" s="1">
        <v>4003.1640000000002</v>
      </c>
      <c r="M1898" s="1">
        <f>SUM(Sueldos[[#This Row],[Salario Base]:[Bono General]])</f>
        <v>22239.800000000003</v>
      </c>
      <c r="N1898" s="1">
        <f>SUMPRODUCT(Sueldos[[#This Row],[Salario Base]:[Bono General]]*Porcentajes[])</f>
        <v>892.92797000000007</v>
      </c>
      <c r="O1898" s="1">
        <f>Sueldos[[#This Row],[Aumento Mexicano]]*2</f>
        <v>1785.8559400000001</v>
      </c>
      <c r="P1898" s="1">
        <f>IF(Sueldos[[#This Row],[Calificación]]&gt;=4,Sueldos[[#This Row],[Aumento Mexicano]]*2,0)</f>
        <v>1785.8559400000001</v>
      </c>
      <c r="Q1898" s="1">
        <f>Sueldos[[#This Row],[Sueldo total]]*3</f>
        <v>66719.400000000009</v>
      </c>
      <c r="R1898" s="9">
        <f>(43102-Sueldos[[#This Row],[Fecha de Contratación]])/365</f>
        <v>4.4082191780821915</v>
      </c>
      <c r="S1898" s="1">
        <f>Sueldos[[#This Row],[Sueldo total]]/30</f>
        <v>741.32666666666671</v>
      </c>
      <c r="T1898" s="1">
        <f>Sueldos[[#This Row],[Salario diario]]*20*Sueldos[[#This Row],[dias del año]]</f>
        <v>65358.608584474889</v>
      </c>
      <c r="U1898" s="1">
        <f>Sueldos[[#This Row],[3 meses de sueldo]]+Sueldos[[#This Row],[20 dias por año]]</f>
        <v>132078.00858447491</v>
      </c>
    </row>
    <row r="1899" spans="1:21" x14ac:dyDescent="0.3">
      <c r="A1899" t="s">
        <v>2476</v>
      </c>
      <c r="B1899" t="s">
        <v>898</v>
      </c>
      <c r="C1899" t="s">
        <v>248</v>
      </c>
      <c r="D1899" s="10">
        <v>41003</v>
      </c>
      <c r="E1899" t="s">
        <v>18</v>
      </c>
      <c r="F1899">
        <v>3</v>
      </c>
      <c r="G1899" s="1">
        <v>11183</v>
      </c>
      <c r="H1899" s="1">
        <v>670.98</v>
      </c>
      <c r="I1899" s="1">
        <v>1453.79</v>
      </c>
      <c r="J1899" s="1">
        <v>223.66</v>
      </c>
      <c r="K1899" s="1">
        <v>4361.37</v>
      </c>
      <c r="L1899" s="1">
        <v>3802.2200000000003</v>
      </c>
      <c r="M1899" s="1">
        <f>SUM(Sueldos[[#This Row],[Salario Base]:[Bono General]])</f>
        <v>21695.02</v>
      </c>
      <c r="N1899" s="1">
        <f>SUMPRODUCT(Sueldos[[#This Row],[Salario Base]:[Bono General]]*Porcentajes[])</f>
        <v>842.07989999999995</v>
      </c>
      <c r="O1899" s="1">
        <f>Sueldos[[#This Row],[Aumento Mexicano]]*2</f>
        <v>1684.1597999999999</v>
      </c>
      <c r="P1899" s="1">
        <f>IF(Sueldos[[#This Row],[Calificación]]&gt;=4,Sueldos[[#This Row],[Aumento Mexicano]]*2,0)</f>
        <v>0</v>
      </c>
      <c r="Q1899" s="1">
        <f>Sueldos[[#This Row],[Sueldo total]]*3</f>
        <v>65085.06</v>
      </c>
      <c r="R1899" s="9">
        <f>(43102-Sueldos[[#This Row],[Fecha de Contratación]])/365</f>
        <v>5.7506849315068491</v>
      </c>
      <c r="S1899" s="1">
        <f>Sueldos[[#This Row],[Sueldo total]]/30</f>
        <v>723.16733333333332</v>
      </c>
      <c r="T1899" s="1">
        <f>Sueldos[[#This Row],[Salario diario]]*20*Sueldos[[#This Row],[dias del año]]</f>
        <v>83174.149735159808</v>
      </c>
      <c r="U1899" s="1">
        <f>Sueldos[[#This Row],[3 meses de sueldo]]+Sueldos[[#This Row],[20 dias por año]]</f>
        <v>148259.20973515982</v>
      </c>
    </row>
    <row r="1900" spans="1:21" x14ac:dyDescent="0.3">
      <c r="A1900" t="s">
        <v>2477</v>
      </c>
      <c r="B1900" t="s">
        <v>880</v>
      </c>
      <c r="C1900" t="s">
        <v>92</v>
      </c>
      <c r="D1900" s="10">
        <v>42477</v>
      </c>
      <c r="E1900" t="s">
        <v>15</v>
      </c>
      <c r="F1900">
        <v>4</v>
      </c>
      <c r="G1900" s="1">
        <v>25206.500000000004</v>
      </c>
      <c r="H1900" s="1">
        <v>2520.6500000000005</v>
      </c>
      <c r="I1900" s="1">
        <v>1764.4550000000004</v>
      </c>
      <c r="J1900" s="1">
        <v>2268.585</v>
      </c>
      <c r="K1900" s="1">
        <v>9326.4050000000007</v>
      </c>
      <c r="L1900" s="1">
        <v>6805.755000000001</v>
      </c>
      <c r="M1900" s="1">
        <f>SUM(Sueldos[[#This Row],[Salario Base]:[Bono General]])</f>
        <v>47892.350000000006</v>
      </c>
      <c r="N1900" s="1">
        <f>SUMPRODUCT(Sueldos[[#This Row],[Salario Base]:[Bono General]]*Porcentajes[])</f>
        <v>1847.6364500000002</v>
      </c>
      <c r="O1900" s="1">
        <f>Sueldos[[#This Row],[Aumento Mexicano]]*2</f>
        <v>3695.2729000000004</v>
      </c>
      <c r="P1900" s="1">
        <f>IF(Sueldos[[#This Row],[Calificación]]&gt;=4,Sueldos[[#This Row],[Aumento Mexicano]]*2,0)</f>
        <v>3695.2729000000004</v>
      </c>
      <c r="Q1900" s="1">
        <f>Sueldos[[#This Row],[Sueldo total]]*3</f>
        <v>143677.05000000002</v>
      </c>
      <c r="R1900" s="9">
        <f>(43102-Sueldos[[#This Row],[Fecha de Contratación]])/365</f>
        <v>1.7123287671232876</v>
      </c>
      <c r="S1900" s="1">
        <f>Sueldos[[#This Row],[Sueldo total]]/30</f>
        <v>1596.4116666666669</v>
      </c>
      <c r="T1900" s="1">
        <f>Sueldos[[#This Row],[Salario diario]]*20*Sueldos[[#This Row],[dias del año]]</f>
        <v>54671.63242009133</v>
      </c>
      <c r="U1900" s="1">
        <f>Sueldos[[#This Row],[3 meses de sueldo]]+Sueldos[[#This Row],[20 dias por año]]</f>
        <v>198348.68242009135</v>
      </c>
    </row>
    <row r="1901" spans="1:21" x14ac:dyDescent="0.3">
      <c r="A1901" t="s">
        <v>2478</v>
      </c>
      <c r="B1901" t="s">
        <v>880</v>
      </c>
      <c r="C1901" t="s">
        <v>182</v>
      </c>
      <c r="D1901" s="10">
        <v>42208</v>
      </c>
      <c r="E1901" t="s">
        <v>15</v>
      </c>
      <c r="F1901">
        <v>3</v>
      </c>
      <c r="G1901" s="1">
        <v>23927</v>
      </c>
      <c r="H1901" s="1">
        <v>1674.89</v>
      </c>
      <c r="I1901" s="1">
        <v>3110.51</v>
      </c>
      <c r="J1901" s="1">
        <v>1914.16</v>
      </c>
      <c r="K1901" s="1">
        <v>8852.99</v>
      </c>
      <c r="L1901" s="1">
        <v>8613.7199999999993</v>
      </c>
      <c r="M1901" s="1">
        <f>SUM(Sueldos[[#This Row],[Salario Base]:[Bono General]])</f>
        <v>48093.270000000004</v>
      </c>
      <c r="N1901" s="1">
        <f>SUMPRODUCT(Sueldos[[#This Row],[Salario Base]:[Bono General]]*Porcentajes[])</f>
        <v>1906.9819000000002</v>
      </c>
      <c r="O1901" s="1">
        <f>Sueldos[[#This Row],[Aumento Mexicano]]*2</f>
        <v>3813.9638000000004</v>
      </c>
      <c r="P1901" s="1">
        <f>IF(Sueldos[[#This Row],[Calificación]]&gt;=4,Sueldos[[#This Row],[Aumento Mexicano]]*2,0)</f>
        <v>0</v>
      </c>
      <c r="Q1901" s="1">
        <f>Sueldos[[#This Row],[Sueldo total]]*3</f>
        <v>144279.81</v>
      </c>
      <c r="R1901" s="9">
        <f>(43102-Sueldos[[#This Row],[Fecha de Contratación]])/365</f>
        <v>2.4493150684931506</v>
      </c>
      <c r="S1901" s="1">
        <f>Sueldos[[#This Row],[Sueldo total]]/30</f>
        <v>1603.1090000000002</v>
      </c>
      <c r="T1901" s="1">
        <f>Sueldos[[#This Row],[Salario diario]]*20*Sueldos[[#This Row],[dias del año]]</f>
        <v>78530.380602739737</v>
      </c>
      <c r="U1901" s="1">
        <f>Sueldos[[#This Row],[3 meses de sueldo]]+Sueldos[[#This Row],[20 dias por año]]</f>
        <v>222810.19060273975</v>
      </c>
    </row>
    <row r="1902" spans="1:21" x14ac:dyDescent="0.3">
      <c r="A1902" t="s">
        <v>2479</v>
      </c>
      <c r="B1902" t="s">
        <v>883</v>
      </c>
      <c r="C1902" t="s">
        <v>22</v>
      </c>
      <c r="D1902" s="10">
        <v>42797</v>
      </c>
      <c r="E1902" t="s">
        <v>18</v>
      </c>
      <c r="F1902">
        <v>2</v>
      </c>
      <c r="G1902" s="1">
        <v>13228.2</v>
      </c>
      <c r="H1902" s="1">
        <v>1190.538</v>
      </c>
      <c r="I1902" s="1">
        <v>264.56400000000002</v>
      </c>
      <c r="J1902" s="1">
        <v>264.56400000000002</v>
      </c>
      <c r="K1902" s="1">
        <v>3703.8960000000006</v>
      </c>
      <c r="L1902" s="1">
        <v>3571.6140000000005</v>
      </c>
      <c r="M1902" s="1">
        <f>SUM(Sueldos[[#This Row],[Salario Base]:[Bono General]])</f>
        <v>22223.376000000004</v>
      </c>
      <c r="N1902" s="1">
        <f>SUMPRODUCT(Sueldos[[#This Row],[Salario Base]:[Bono General]]*Porcentajes[])</f>
        <v>853.21890000000008</v>
      </c>
      <c r="O1902" s="1">
        <f>Sueldos[[#This Row],[Aumento Mexicano]]*2</f>
        <v>1706.4378000000002</v>
      </c>
      <c r="P1902" s="1">
        <f>IF(Sueldos[[#This Row],[Calificación]]&gt;=4,Sueldos[[#This Row],[Aumento Mexicano]]*2,0)</f>
        <v>0</v>
      </c>
      <c r="Q1902" s="1">
        <f>Sueldos[[#This Row],[Sueldo total]]*3</f>
        <v>66670.128000000012</v>
      </c>
      <c r="R1902" s="9">
        <f>(43102-Sueldos[[#This Row],[Fecha de Contratación]])/365</f>
        <v>0.83561643835616439</v>
      </c>
      <c r="S1902" s="1">
        <f>Sueldos[[#This Row],[Sueldo total]]/30</f>
        <v>740.77920000000017</v>
      </c>
      <c r="T1902" s="1">
        <f>Sueldos[[#This Row],[Salario diario]]*20*Sueldos[[#This Row],[dias del año]]</f>
        <v>12380.145534246578</v>
      </c>
      <c r="U1902" s="1">
        <f>Sueldos[[#This Row],[3 meses de sueldo]]+Sueldos[[#This Row],[20 dias por año]]</f>
        <v>79050.273534246589</v>
      </c>
    </row>
    <row r="1903" spans="1:21" x14ac:dyDescent="0.3">
      <c r="A1903" t="s">
        <v>2480</v>
      </c>
      <c r="B1903" t="s">
        <v>926</v>
      </c>
      <c r="C1903" t="s">
        <v>237</v>
      </c>
      <c r="D1903" s="10">
        <v>42855</v>
      </c>
      <c r="E1903" t="s">
        <v>27</v>
      </c>
      <c r="F1903">
        <v>3</v>
      </c>
      <c r="G1903" s="1">
        <v>16001</v>
      </c>
      <c r="H1903" s="1">
        <v>960.06</v>
      </c>
      <c r="I1903" s="1">
        <v>1120.0700000000002</v>
      </c>
      <c r="J1903" s="1">
        <v>1120.0700000000002</v>
      </c>
      <c r="K1903" s="1">
        <v>4640.29</v>
      </c>
      <c r="L1903" s="1">
        <v>4160.26</v>
      </c>
      <c r="M1903" s="1">
        <f>SUM(Sueldos[[#This Row],[Salario Base]:[Bono General]])</f>
        <v>28001.75</v>
      </c>
      <c r="N1903" s="1">
        <f>SUMPRODUCT(Sueldos[[#This Row],[Salario Base]:[Bono General]]*Porcentajes[])</f>
        <v>1068.8668000000002</v>
      </c>
      <c r="O1903" s="1">
        <f>Sueldos[[#This Row],[Aumento Mexicano]]*2</f>
        <v>2137.7336000000005</v>
      </c>
      <c r="P1903" s="1">
        <f>IF(Sueldos[[#This Row],[Calificación]]&gt;=4,Sueldos[[#This Row],[Aumento Mexicano]]*2,0)</f>
        <v>0</v>
      </c>
      <c r="Q1903" s="1">
        <f>Sueldos[[#This Row],[Sueldo total]]*3</f>
        <v>84005.25</v>
      </c>
      <c r="R1903" s="9">
        <f>(43102-Sueldos[[#This Row],[Fecha de Contratación]])/365</f>
        <v>0.67671232876712328</v>
      </c>
      <c r="S1903" s="1">
        <f>Sueldos[[#This Row],[Sueldo total]]/30</f>
        <v>933.39166666666665</v>
      </c>
      <c r="T1903" s="1">
        <f>Sueldos[[#This Row],[Salario diario]]*20*Sueldos[[#This Row],[dias del año]]</f>
        <v>12632.75296803653</v>
      </c>
      <c r="U1903" s="1">
        <f>Sueldos[[#This Row],[3 meses de sueldo]]+Sueldos[[#This Row],[20 dias por año]]</f>
        <v>96638.002968036526</v>
      </c>
    </row>
    <row r="1904" spans="1:21" x14ac:dyDescent="0.3">
      <c r="A1904" t="s">
        <v>2481</v>
      </c>
      <c r="B1904" t="s">
        <v>940</v>
      </c>
      <c r="C1904" t="s">
        <v>38</v>
      </c>
      <c r="D1904" s="10">
        <v>40600</v>
      </c>
      <c r="E1904" t="s">
        <v>18</v>
      </c>
      <c r="F1904">
        <v>3</v>
      </c>
      <c r="G1904" s="1">
        <v>12540</v>
      </c>
      <c r="H1904" s="1">
        <v>1128.5999999999999</v>
      </c>
      <c r="I1904" s="1">
        <v>752.4</v>
      </c>
      <c r="J1904" s="1">
        <v>877.80000000000007</v>
      </c>
      <c r="K1904" s="1">
        <v>4138.2</v>
      </c>
      <c r="L1904" s="1">
        <v>4389</v>
      </c>
      <c r="M1904" s="1">
        <f>SUM(Sueldos[[#This Row],[Salario Base]:[Bono General]])</f>
        <v>23826</v>
      </c>
      <c r="N1904" s="1">
        <f>SUMPRODUCT(Sueldos[[#This Row],[Salario Base]:[Bono General]]*Porcentajes[])</f>
        <v>949.27800000000002</v>
      </c>
      <c r="O1904" s="1">
        <f>Sueldos[[#This Row],[Aumento Mexicano]]*2</f>
        <v>1898.556</v>
      </c>
      <c r="P1904" s="1">
        <f>IF(Sueldos[[#This Row],[Calificación]]&gt;=4,Sueldos[[#This Row],[Aumento Mexicano]]*2,0)</f>
        <v>0</v>
      </c>
      <c r="Q1904" s="1">
        <f>Sueldos[[#This Row],[Sueldo total]]*3</f>
        <v>71478</v>
      </c>
      <c r="R1904" s="9">
        <f>(43102-Sueldos[[#This Row],[Fecha de Contratación]])/365</f>
        <v>6.8547945205479452</v>
      </c>
      <c r="S1904" s="1">
        <f>Sueldos[[#This Row],[Sueldo total]]/30</f>
        <v>794.2</v>
      </c>
      <c r="T1904" s="1">
        <f>Sueldos[[#This Row],[Salario diario]]*20*Sueldos[[#This Row],[dias del año]]</f>
        <v>108881.55616438357</v>
      </c>
      <c r="U1904" s="1">
        <f>Sueldos[[#This Row],[3 meses de sueldo]]+Sueldos[[#This Row],[20 dias por año]]</f>
        <v>180359.55616438357</v>
      </c>
    </row>
    <row r="1905" spans="1:21" x14ac:dyDescent="0.3">
      <c r="A1905" t="s">
        <v>2482</v>
      </c>
      <c r="B1905" t="s">
        <v>898</v>
      </c>
      <c r="C1905" t="s">
        <v>151</v>
      </c>
      <c r="D1905" s="10">
        <v>42917</v>
      </c>
      <c r="E1905" t="s">
        <v>115</v>
      </c>
      <c r="F1905">
        <v>4</v>
      </c>
      <c r="G1905" s="1">
        <v>61525.200000000004</v>
      </c>
      <c r="H1905" s="1">
        <v>4306.764000000001</v>
      </c>
      <c r="I1905" s="1">
        <v>1230.5040000000001</v>
      </c>
      <c r="J1905" s="1">
        <v>1845.7560000000001</v>
      </c>
      <c r="K1905" s="1">
        <v>17227.056000000004</v>
      </c>
      <c r="L1905" s="1">
        <v>23379.576000000001</v>
      </c>
      <c r="M1905" s="1">
        <f>SUM(Sueldos[[#This Row],[Salario Base]:[Bono General]])</f>
        <v>109514.856</v>
      </c>
      <c r="N1905" s="1">
        <f>SUMPRODUCT(Sueldos[[#This Row],[Salario Base]:[Bono General]]*Porcentajes[])</f>
        <v>4399.0518000000011</v>
      </c>
      <c r="O1905" s="1">
        <f>Sueldos[[#This Row],[Aumento Mexicano]]*2</f>
        <v>8798.1036000000022</v>
      </c>
      <c r="P1905" s="1">
        <f>IF(Sueldos[[#This Row],[Calificación]]&gt;=4,Sueldos[[#This Row],[Aumento Mexicano]]*2,0)</f>
        <v>8798.1036000000022</v>
      </c>
      <c r="Q1905" s="1">
        <f>Sueldos[[#This Row],[Sueldo total]]*3</f>
        <v>328544.56799999997</v>
      </c>
      <c r="R1905" s="9">
        <f>(43102-Sueldos[[#This Row],[Fecha de Contratación]])/365</f>
        <v>0.50684931506849318</v>
      </c>
      <c r="S1905" s="1">
        <f>Sueldos[[#This Row],[Sueldo total]]/30</f>
        <v>3650.4951999999998</v>
      </c>
      <c r="T1905" s="1">
        <f>Sueldos[[#This Row],[Salario diario]]*20*Sueldos[[#This Row],[dias del año]]</f>
        <v>37005.01983561644</v>
      </c>
      <c r="U1905" s="1">
        <f>Sueldos[[#This Row],[3 meses de sueldo]]+Sueldos[[#This Row],[20 dias por año]]</f>
        <v>365549.58783561643</v>
      </c>
    </row>
    <row r="1906" spans="1:21" x14ac:dyDescent="0.3">
      <c r="A1906" t="s">
        <v>2483</v>
      </c>
      <c r="B1906" t="s">
        <v>883</v>
      </c>
      <c r="C1906" t="s">
        <v>100</v>
      </c>
      <c r="D1906" s="10">
        <v>41498</v>
      </c>
      <c r="E1906" t="s">
        <v>18</v>
      </c>
      <c r="F1906">
        <v>3</v>
      </c>
      <c r="G1906" s="1">
        <v>12645</v>
      </c>
      <c r="H1906" s="1">
        <v>885.15000000000009</v>
      </c>
      <c r="I1906" s="1">
        <v>505.8</v>
      </c>
      <c r="J1906" s="1">
        <v>1643.8500000000001</v>
      </c>
      <c r="K1906" s="1">
        <v>3540.6000000000004</v>
      </c>
      <c r="L1906" s="1">
        <v>4678.6499999999996</v>
      </c>
      <c r="M1906" s="1">
        <f>SUM(Sueldos[[#This Row],[Salario Base]:[Bono General]])</f>
        <v>23899.050000000003</v>
      </c>
      <c r="N1906" s="1">
        <f>SUMPRODUCT(Sueldos[[#This Row],[Salario Base]:[Bono General]]*Porcentajes[])</f>
        <v>968.60699999999986</v>
      </c>
      <c r="O1906" s="1">
        <f>Sueldos[[#This Row],[Aumento Mexicano]]*2</f>
        <v>1937.2139999999997</v>
      </c>
      <c r="P1906" s="1">
        <f>IF(Sueldos[[#This Row],[Calificación]]&gt;=4,Sueldos[[#This Row],[Aumento Mexicano]]*2,0)</f>
        <v>0</v>
      </c>
      <c r="Q1906" s="1">
        <f>Sueldos[[#This Row],[Sueldo total]]*3</f>
        <v>71697.150000000009</v>
      </c>
      <c r="R1906" s="9">
        <f>(43102-Sueldos[[#This Row],[Fecha de Contratación]])/365</f>
        <v>4.3945205479452056</v>
      </c>
      <c r="S1906" s="1">
        <f>Sueldos[[#This Row],[Sueldo total]]/30</f>
        <v>796.6350000000001</v>
      </c>
      <c r="T1906" s="1">
        <f>Sueldos[[#This Row],[Salario diario]]*20*Sueldos[[#This Row],[dias del año]]</f>
        <v>70016.577534246593</v>
      </c>
      <c r="U1906" s="1">
        <f>Sueldos[[#This Row],[3 meses de sueldo]]+Sueldos[[#This Row],[20 dias por año]]</f>
        <v>141713.7275342466</v>
      </c>
    </row>
    <row r="1907" spans="1:21" x14ac:dyDescent="0.3">
      <c r="A1907" t="s">
        <v>200</v>
      </c>
      <c r="B1907" t="s">
        <v>880</v>
      </c>
      <c r="C1907" t="s">
        <v>144</v>
      </c>
      <c r="D1907" s="10">
        <v>42170</v>
      </c>
      <c r="E1907" t="s">
        <v>18</v>
      </c>
      <c r="F1907">
        <v>4</v>
      </c>
      <c r="G1907" s="1">
        <v>13429.900000000001</v>
      </c>
      <c r="H1907" s="1">
        <v>805.7940000000001</v>
      </c>
      <c r="I1907" s="1">
        <v>940.09300000000019</v>
      </c>
      <c r="J1907" s="1">
        <v>1477.2890000000002</v>
      </c>
      <c r="K1907" s="1">
        <v>4834.7640000000001</v>
      </c>
      <c r="L1907" s="1">
        <v>4566.1660000000011</v>
      </c>
      <c r="M1907" s="1">
        <f>SUM(Sueldos[[#This Row],[Salario Base]:[Bono General]])</f>
        <v>26054.006000000001</v>
      </c>
      <c r="N1907" s="1">
        <f>SUMPRODUCT(Sueldos[[#This Row],[Salario Base]:[Bono General]]*Porcentajes[])</f>
        <v>1027.3873500000002</v>
      </c>
      <c r="O1907" s="1">
        <f>Sueldos[[#This Row],[Aumento Mexicano]]*2</f>
        <v>2054.7747000000004</v>
      </c>
      <c r="P1907" s="1">
        <f>IF(Sueldos[[#This Row],[Calificación]]&gt;=4,Sueldos[[#This Row],[Aumento Mexicano]]*2,0)</f>
        <v>2054.7747000000004</v>
      </c>
      <c r="Q1907" s="1">
        <f>Sueldos[[#This Row],[Sueldo total]]*3</f>
        <v>78162.018000000011</v>
      </c>
      <c r="R1907" s="9">
        <f>(43102-Sueldos[[#This Row],[Fecha de Contratación]])/365</f>
        <v>2.5534246575342467</v>
      </c>
      <c r="S1907" s="1">
        <f>Sueldos[[#This Row],[Sueldo total]]/30</f>
        <v>868.46686666666676</v>
      </c>
      <c r="T1907" s="1">
        <f>Sueldos[[#This Row],[Salario diario]]*20*Sueldos[[#This Row],[dias del año]]</f>
        <v>44351.294231963482</v>
      </c>
      <c r="U1907" s="1">
        <f>Sueldos[[#This Row],[3 meses de sueldo]]+Sueldos[[#This Row],[20 dias por año]]</f>
        <v>122513.3122319635</v>
      </c>
    </row>
    <row r="1908" spans="1:21" x14ac:dyDescent="0.3">
      <c r="A1908" t="s">
        <v>398</v>
      </c>
      <c r="B1908" t="s">
        <v>926</v>
      </c>
      <c r="C1908" t="s">
        <v>221</v>
      </c>
      <c r="D1908" s="10">
        <v>41085</v>
      </c>
      <c r="E1908" t="s">
        <v>18</v>
      </c>
      <c r="F1908">
        <v>3</v>
      </c>
      <c r="G1908" s="1">
        <v>13957</v>
      </c>
      <c r="H1908" s="1">
        <v>1116.56</v>
      </c>
      <c r="I1908" s="1">
        <v>558.28</v>
      </c>
      <c r="J1908" s="1">
        <v>418.71</v>
      </c>
      <c r="K1908" s="1">
        <v>3628.82</v>
      </c>
      <c r="L1908" s="1">
        <v>5443.2300000000005</v>
      </c>
      <c r="M1908" s="1">
        <f>SUM(Sueldos[[#This Row],[Salario Base]:[Bono General]])</f>
        <v>25122.6</v>
      </c>
      <c r="N1908" s="1">
        <f>SUMPRODUCT(Sueldos[[#This Row],[Salario Base]:[Bono General]]*Porcentajes[])</f>
        <v>1018.8610000000001</v>
      </c>
      <c r="O1908" s="1">
        <f>Sueldos[[#This Row],[Aumento Mexicano]]*2</f>
        <v>2037.7220000000002</v>
      </c>
      <c r="P1908" s="1">
        <f>IF(Sueldos[[#This Row],[Calificación]]&gt;=4,Sueldos[[#This Row],[Aumento Mexicano]]*2,0)</f>
        <v>0</v>
      </c>
      <c r="Q1908" s="1">
        <f>Sueldos[[#This Row],[Sueldo total]]*3</f>
        <v>75367.799999999988</v>
      </c>
      <c r="R1908" s="9">
        <f>(43102-Sueldos[[#This Row],[Fecha de Contratación]])/365</f>
        <v>5.5260273972602736</v>
      </c>
      <c r="S1908" s="1">
        <f>Sueldos[[#This Row],[Sueldo total]]/30</f>
        <v>837.42</v>
      </c>
      <c r="T1908" s="1">
        <f>Sueldos[[#This Row],[Salario diario]]*20*Sueldos[[#This Row],[dias del año]]</f>
        <v>92552.117260273953</v>
      </c>
      <c r="U1908" s="1">
        <f>Sueldos[[#This Row],[3 meses de sueldo]]+Sueldos[[#This Row],[20 dias por año]]</f>
        <v>167919.91726027394</v>
      </c>
    </row>
    <row r="1909" spans="1:21" x14ac:dyDescent="0.3">
      <c r="A1909" t="s">
        <v>2484</v>
      </c>
      <c r="B1909" t="s">
        <v>1087</v>
      </c>
      <c r="C1909" t="s">
        <v>253</v>
      </c>
      <c r="D1909" s="10">
        <v>41341</v>
      </c>
      <c r="E1909" t="s">
        <v>15</v>
      </c>
      <c r="F1909">
        <v>5</v>
      </c>
      <c r="G1909" s="1">
        <v>35978.75</v>
      </c>
      <c r="H1909" s="1">
        <v>1798.9375</v>
      </c>
      <c r="I1909" s="1">
        <v>359.78750000000002</v>
      </c>
      <c r="J1909" s="1">
        <v>3957.6624999999999</v>
      </c>
      <c r="K1909" s="1">
        <v>11153.4125</v>
      </c>
      <c r="L1909" s="1">
        <v>12232.775000000001</v>
      </c>
      <c r="M1909" s="1">
        <f>SUM(Sueldos[[#This Row],[Salario Base]:[Bono General]])</f>
        <v>65481.324999999997</v>
      </c>
      <c r="N1909" s="1">
        <f>SUMPRODUCT(Sueldos[[#This Row],[Salario Base]:[Bono General]]*Porcentajes[])</f>
        <v>2590.4700000000003</v>
      </c>
      <c r="O1909" s="1">
        <f>Sueldos[[#This Row],[Aumento Mexicano]]*2</f>
        <v>5180.9400000000005</v>
      </c>
      <c r="P1909" s="1">
        <f>IF(Sueldos[[#This Row],[Calificación]]&gt;=4,Sueldos[[#This Row],[Aumento Mexicano]]*2,0)</f>
        <v>5180.9400000000005</v>
      </c>
      <c r="Q1909" s="1">
        <f>Sueldos[[#This Row],[Sueldo total]]*3</f>
        <v>196443.97499999998</v>
      </c>
      <c r="R1909" s="9">
        <f>(43102-Sueldos[[#This Row],[Fecha de Contratación]])/365</f>
        <v>4.8246575342465752</v>
      </c>
      <c r="S1909" s="1">
        <f>Sueldos[[#This Row],[Sueldo total]]/30</f>
        <v>2182.7108333333331</v>
      </c>
      <c r="T1909" s="1">
        <f>Sueldos[[#This Row],[Salario diario]]*20*Sueldos[[#This Row],[dias del año]]</f>
        <v>210616.64534246572</v>
      </c>
      <c r="U1909" s="1">
        <f>Sueldos[[#This Row],[3 meses de sueldo]]+Sueldos[[#This Row],[20 dias por año]]</f>
        <v>407060.6203424657</v>
      </c>
    </row>
    <row r="1910" spans="1:21" x14ac:dyDescent="0.3">
      <c r="A1910" t="s">
        <v>2485</v>
      </c>
      <c r="B1910" t="s">
        <v>880</v>
      </c>
      <c r="C1910" t="s">
        <v>285</v>
      </c>
      <c r="D1910" s="10">
        <v>42980</v>
      </c>
      <c r="E1910" t="s">
        <v>27</v>
      </c>
      <c r="F1910">
        <v>4</v>
      </c>
      <c r="G1910" s="1">
        <v>17067.600000000002</v>
      </c>
      <c r="H1910" s="1">
        <v>1024.056</v>
      </c>
      <c r="I1910" s="1">
        <v>512.02800000000002</v>
      </c>
      <c r="J1910" s="1">
        <v>682.70400000000006</v>
      </c>
      <c r="K1910" s="1">
        <v>4608.2520000000013</v>
      </c>
      <c r="L1910" s="1">
        <v>6656.3640000000014</v>
      </c>
      <c r="M1910" s="1">
        <f>SUM(Sueldos[[#This Row],[Salario Base]:[Bono General]])</f>
        <v>30551.004000000004</v>
      </c>
      <c r="N1910" s="1">
        <f>SUMPRODUCT(Sueldos[[#This Row],[Salario Base]:[Bono General]]*Porcentajes[])</f>
        <v>1232.2807200000002</v>
      </c>
      <c r="O1910" s="1">
        <f>Sueldos[[#This Row],[Aumento Mexicano]]*2</f>
        <v>2464.5614400000004</v>
      </c>
      <c r="P1910" s="1">
        <f>IF(Sueldos[[#This Row],[Calificación]]&gt;=4,Sueldos[[#This Row],[Aumento Mexicano]]*2,0)</f>
        <v>2464.5614400000004</v>
      </c>
      <c r="Q1910" s="1">
        <f>Sueldos[[#This Row],[Sueldo total]]*3</f>
        <v>91653.012000000017</v>
      </c>
      <c r="R1910" s="9">
        <f>(43102-Sueldos[[#This Row],[Fecha de Contratación]])/365</f>
        <v>0.33424657534246577</v>
      </c>
      <c r="S1910" s="1">
        <f>Sueldos[[#This Row],[Sueldo total]]/30</f>
        <v>1018.3668000000001</v>
      </c>
      <c r="T1910" s="1">
        <f>Sueldos[[#This Row],[Salario diario]]*20*Sueldos[[#This Row],[dias del año]]</f>
        <v>6807.7123068493165</v>
      </c>
      <c r="U1910" s="1">
        <f>Sueldos[[#This Row],[3 meses de sueldo]]+Sueldos[[#This Row],[20 dias por año]]</f>
        <v>98460.724306849326</v>
      </c>
    </row>
    <row r="1911" spans="1:21" x14ac:dyDescent="0.3">
      <c r="A1911" t="s">
        <v>2486</v>
      </c>
      <c r="B1911" t="s">
        <v>883</v>
      </c>
      <c r="C1911" t="s">
        <v>86</v>
      </c>
      <c r="D1911" s="10">
        <v>40751</v>
      </c>
      <c r="E1911" t="s">
        <v>50</v>
      </c>
      <c r="F1911">
        <v>4</v>
      </c>
      <c r="G1911" s="1">
        <v>35704.9</v>
      </c>
      <c r="H1911" s="1">
        <v>3570.4900000000002</v>
      </c>
      <c r="I1911" s="1">
        <v>4641.6370000000006</v>
      </c>
      <c r="J1911" s="1">
        <v>714.09800000000007</v>
      </c>
      <c r="K1911" s="1">
        <v>13210.813</v>
      </c>
      <c r="L1911" s="1">
        <v>11068.519</v>
      </c>
      <c r="M1911" s="1">
        <f>SUM(Sueldos[[#This Row],[Salario Base]:[Bono General]])</f>
        <v>68910.456999999995</v>
      </c>
      <c r="N1911" s="1">
        <f>SUMPRODUCT(Sueldos[[#This Row],[Salario Base]:[Bono General]]*Porcentajes[])</f>
        <v>2677.8675000000003</v>
      </c>
      <c r="O1911" s="1">
        <f>Sueldos[[#This Row],[Aumento Mexicano]]*2</f>
        <v>5355.7350000000006</v>
      </c>
      <c r="P1911" s="1">
        <f>IF(Sueldos[[#This Row],[Calificación]]&gt;=4,Sueldos[[#This Row],[Aumento Mexicano]]*2,0)</f>
        <v>5355.7350000000006</v>
      </c>
      <c r="Q1911" s="1">
        <f>Sueldos[[#This Row],[Sueldo total]]*3</f>
        <v>206731.37099999998</v>
      </c>
      <c r="R1911" s="9">
        <f>(43102-Sueldos[[#This Row],[Fecha de Contratación]])/365</f>
        <v>6.441095890410959</v>
      </c>
      <c r="S1911" s="1">
        <f>Sueldos[[#This Row],[Sueldo total]]/30</f>
        <v>2297.0152333333331</v>
      </c>
      <c r="T1911" s="1">
        <f>Sueldos[[#This Row],[Salario diario]]*20*Sueldos[[#This Row],[dias del año]]</f>
        <v>295905.90759269404</v>
      </c>
      <c r="U1911" s="1">
        <f>Sueldos[[#This Row],[3 meses de sueldo]]+Sueldos[[#This Row],[20 dias por año]]</f>
        <v>502637.27859269403</v>
      </c>
    </row>
    <row r="1912" spans="1:21" x14ac:dyDescent="0.3">
      <c r="A1912" t="s">
        <v>1442</v>
      </c>
      <c r="B1912" t="s">
        <v>895</v>
      </c>
      <c r="C1912" t="s">
        <v>135</v>
      </c>
      <c r="D1912" s="10">
        <v>42609</v>
      </c>
      <c r="E1912" t="s">
        <v>53</v>
      </c>
      <c r="F1912">
        <v>3</v>
      </c>
      <c r="G1912" s="1">
        <v>116784</v>
      </c>
      <c r="H1912" s="1">
        <v>11678.400000000001</v>
      </c>
      <c r="I1912" s="1">
        <v>10510.56</v>
      </c>
      <c r="J1912" s="1">
        <v>4671.3599999999997</v>
      </c>
      <c r="K1912" s="1">
        <v>31531.68</v>
      </c>
      <c r="L1912" s="1">
        <v>35035.199999999997</v>
      </c>
      <c r="M1912" s="1">
        <f>SUM(Sueldos[[#This Row],[Salario Base]:[Bono General]])</f>
        <v>210211.19999999995</v>
      </c>
      <c r="N1912" s="1">
        <f>SUMPRODUCT(Sueldos[[#This Row],[Salario Base]:[Bono General]]*Porcentajes[])</f>
        <v>8256.6288000000004</v>
      </c>
      <c r="O1912" s="1">
        <f>Sueldos[[#This Row],[Aumento Mexicano]]*2</f>
        <v>16513.257600000001</v>
      </c>
      <c r="P1912" s="1">
        <f>IF(Sueldos[[#This Row],[Calificación]]&gt;=4,Sueldos[[#This Row],[Aumento Mexicano]]*2,0)</f>
        <v>0</v>
      </c>
      <c r="Q1912" s="1">
        <f>Sueldos[[#This Row],[Sueldo total]]*3</f>
        <v>630633.59999999986</v>
      </c>
      <c r="R1912" s="9">
        <f>(43102-Sueldos[[#This Row],[Fecha de Contratación]])/365</f>
        <v>1.3506849315068492</v>
      </c>
      <c r="S1912" s="1">
        <f>Sueldos[[#This Row],[Sueldo total]]/30</f>
        <v>7007.0399999999981</v>
      </c>
      <c r="T1912" s="1">
        <f>Sueldos[[#This Row],[Salario diario]]*20*Sueldos[[#This Row],[dias del año]]</f>
        <v>189286.06684931499</v>
      </c>
      <c r="U1912" s="1">
        <f>Sueldos[[#This Row],[3 meses de sueldo]]+Sueldos[[#This Row],[20 dias por año]]</f>
        <v>819919.66684931482</v>
      </c>
    </row>
    <row r="1913" spans="1:21" x14ac:dyDescent="0.3">
      <c r="A1913" t="s">
        <v>2487</v>
      </c>
      <c r="B1913" t="s">
        <v>898</v>
      </c>
      <c r="C1913" t="s">
        <v>186</v>
      </c>
      <c r="D1913" s="10">
        <v>40593</v>
      </c>
      <c r="E1913" t="s">
        <v>27</v>
      </c>
      <c r="F1913">
        <v>5</v>
      </c>
      <c r="G1913" s="1">
        <v>19312.5</v>
      </c>
      <c r="H1913" s="1">
        <v>1158.75</v>
      </c>
      <c r="I1913" s="1">
        <v>2510.625</v>
      </c>
      <c r="J1913" s="1">
        <v>1738.125</v>
      </c>
      <c r="K1913" s="1">
        <v>6566.2500000000009</v>
      </c>
      <c r="L1913" s="1">
        <v>6180</v>
      </c>
      <c r="M1913" s="1">
        <f>SUM(Sueldos[[#This Row],[Salario Base]:[Bono General]])</f>
        <v>37466.25</v>
      </c>
      <c r="N1913" s="1">
        <f>SUMPRODUCT(Sueldos[[#This Row],[Salario Base]:[Bono General]]*Porcentajes[])</f>
        <v>1465.8187499999999</v>
      </c>
      <c r="O1913" s="1">
        <f>Sueldos[[#This Row],[Aumento Mexicano]]*2</f>
        <v>2931.6374999999998</v>
      </c>
      <c r="P1913" s="1">
        <f>IF(Sueldos[[#This Row],[Calificación]]&gt;=4,Sueldos[[#This Row],[Aumento Mexicano]]*2,0)</f>
        <v>2931.6374999999998</v>
      </c>
      <c r="Q1913" s="1">
        <f>Sueldos[[#This Row],[Sueldo total]]*3</f>
        <v>112398.75</v>
      </c>
      <c r="R1913" s="9">
        <f>(43102-Sueldos[[#This Row],[Fecha de Contratación]])/365</f>
        <v>6.8739726027397259</v>
      </c>
      <c r="S1913" s="1">
        <f>Sueldos[[#This Row],[Sueldo total]]/30</f>
        <v>1248.875</v>
      </c>
      <c r="T1913" s="1">
        <f>Sueldos[[#This Row],[Salario diario]]*20*Sueldos[[#This Row],[dias del año]]</f>
        <v>171694.65068493149</v>
      </c>
      <c r="U1913" s="1">
        <f>Sueldos[[#This Row],[3 meses de sueldo]]+Sueldos[[#This Row],[20 dias por año]]</f>
        <v>284093.40068493149</v>
      </c>
    </row>
    <row r="1914" spans="1:21" x14ac:dyDescent="0.3">
      <c r="A1914" t="s">
        <v>2488</v>
      </c>
      <c r="B1914" t="s">
        <v>883</v>
      </c>
      <c r="C1914" t="s">
        <v>20</v>
      </c>
      <c r="D1914" s="10">
        <v>40975</v>
      </c>
      <c r="E1914" t="s">
        <v>27</v>
      </c>
      <c r="F1914">
        <v>2</v>
      </c>
      <c r="G1914" s="1">
        <v>14701.5</v>
      </c>
      <c r="H1914" s="1">
        <v>1323.135</v>
      </c>
      <c r="I1914" s="1">
        <v>1911.1950000000002</v>
      </c>
      <c r="J1914" s="1">
        <v>294.03000000000003</v>
      </c>
      <c r="K1914" s="1">
        <v>3675.375</v>
      </c>
      <c r="L1914" s="1">
        <v>3822.3900000000003</v>
      </c>
      <c r="M1914" s="1">
        <f>SUM(Sueldos[[#This Row],[Salario Base]:[Bono General]])</f>
        <v>25727.625</v>
      </c>
      <c r="N1914" s="1">
        <f>SUMPRODUCT(Sueldos[[#This Row],[Salario Base]:[Bono General]]*Porcentajes[])</f>
        <v>989.41095000000007</v>
      </c>
      <c r="O1914" s="1">
        <f>Sueldos[[#This Row],[Aumento Mexicano]]*2</f>
        <v>1978.8219000000001</v>
      </c>
      <c r="P1914" s="1">
        <f>IF(Sueldos[[#This Row],[Calificación]]&gt;=4,Sueldos[[#This Row],[Aumento Mexicano]]*2,0)</f>
        <v>0</v>
      </c>
      <c r="Q1914" s="1">
        <f>Sueldos[[#This Row],[Sueldo total]]*3</f>
        <v>77182.875</v>
      </c>
      <c r="R1914" s="9">
        <f>(43102-Sueldos[[#This Row],[Fecha de Contratación]])/365</f>
        <v>5.8273972602739725</v>
      </c>
      <c r="S1914" s="1">
        <f>Sueldos[[#This Row],[Sueldo total]]/30</f>
        <v>857.58749999999998</v>
      </c>
      <c r="T1914" s="1">
        <f>Sueldos[[#This Row],[Salario diario]]*20*Sueldos[[#This Row],[dias del año]]</f>
        <v>99950.060958904112</v>
      </c>
      <c r="U1914" s="1">
        <f>Sueldos[[#This Row],[3 meses de sueldo]]+Sueldos[[#This Row],[20 dias por año]]</f>
        <v>177132.9359589041</v>
      </c>
    </row>
    <row r="1915" spans="1:21" x14ac:dyDescent="0.3">
      <c r="A1915" t="s">
        <v>2489</v>
      </c>
      <c r="B1915" t="s">
        <v>880</v>
      </c>
      <c r="C1915" t="s">
        <v>129</v>
      </c>
      <c r="D1915" s="10">
        <v>42597</v>
      </c>
      <c r="E1915" t="s">
        <v>18</v>
      </c>
      <c r="F1915">
        <v>2</v>
      </c>
      <c r="G1915" s="1">
        <v>8037</v>
      </c>
      <c r="H1915" s="1">
        <v>723.32999999999993</v>
      </c>
      <c r="I1915" s="1">
        <v>160.74</v>
      </c>
      <c r="J1915" s="1">
        <v>401.85</v>
      </c>
      <c r="K1915" s="1">
        <v>2973.69</v>
      </c>
      <c r="L1915" s="1">
        <v>2411.1</v>
      </c>
      <c r="M1915" s="1">
        <f>SUM(Sueldos[[#This Row],[Salario Base]:[Bono General]])</f>
        <v>14707.710000000001</v>
      </c>
      <c r="N1915" s="1">
        <f>SUMPRODUCT(Sueldos[[#This Row],[Salario Base]:[Bono General]]*Porcentajes[])</f>
        <v>569.01959999999997</v>
      </c>
      <c r="O1915" s="1">
        <f>Sueldos[[#This Row],[Aumento Mexicano]]*2</f>
        <v>1138.0391999999999</v>
      </c>
      <c r="P1915" s="1">
        <f>IF(Sueldos[[#This Row],[Calificación]]&gt;=4,Sueldos[[#This Row],[Aumento Mexicano]]*2,0)</f>
        <v>0</v>
      </c>
      <c r="Q1915" s="1">
        <f>Sueldos[[#This Row],[Sueldo total]]*3</f>
        <v>44123.130000000005</v>
      </c>
      <c r="R1915" s="9">
        <f>(43102-Sueldos[[#This Row],[Fecha de Contratación]])/365</f>
        <v>1.3835616438356164</v>
      </c>
      <c r="S1915" s="1">
        <f>Sueldos[[#This Row],[Sueldo total]]/30</f>
        <v>490.25700000000001</v>
      </c>
      <c r="T1915" s="1">
        <f>Sueldos[[#This Row],[Salario diario]]*20*Sueldos[[#This Row],[dias del año]]</f>
        <v>13566.015616438355</v>
      </c>
      <c r="U1915" s="1">
        <f>Sueldos[[#This Row],[3 meses de sueldo]]+Sueldos[[#This Row],[20 dias por año]]</f>
        <v>57689.145616438356</v>
      </c>
    </row>
    <row r="1916" spans="1:21" x14ac:dyDescent="0.3">
      <c r="A1916" t="s">
        <v>2490</v>
      </c>
      <c r="B1916" t="s">
        <v>880</v>
      </c>
      <c r="C1916" t="s">
        <v>965</v>
      </c>
      <c r="D1916" s="10">
        <v>42808</v>
      </c>
      <c r="E1916" t="s">
        <v>27</v>
      </c>
      <c r="F1916">
        <v>1</v>
      </c>
      <c r="G1916" s="1">
        <v>11592.75</v>
      </c>
      <c r="H1916" s="1">
        <v>811.49250000000006</v>
      </c>
      <c r="I1916" s="1">
        <v>579.63750000000005</v>
      </c>
      <c r="J1916" s="1">
        <v>115.92750000000001</v>
      </c>
      <c r="K1916" s="1">
        <v>4173.3899999999994</v>
      </c>
      <c r="L1916" s="1">
        <v>3130.0425</v>
      </c>
      <c r="M1916" s="1">
        <f>SUM(Sueldos[[#This Row],[Salario Base]:[Bono General]])</f>
        <v>20403.240000000002</v>
      </c>
      <c r="N1916" s="1">
        <f>SUMPRODUCT(Sueldos[[#This Row],[Salario Base]:[Bono General]]*Porcentajes[])</f>
        <v>769.7586</v>
      </c>
      <c r="O1916" s="1">
        <f>Sueldos[[#This Row],[Aumento Mexicano]]*2</f>
        <v>1539.5172</v>
      </c>
      <c r="P1916" s="1">
        <f>IF(Sueldos[[#This Row],[Calificación]]&gt;=4,Sueldos[[#This Row],[Aumento Mexicano]]*2,0)</f>
        <v>0</v>
      </c>
      <c r="Q1916" s="1">
        <f>Sueldos[[#This Row],[Sueldo total]]*3</f>
        <v>61209.72</v>
      </c>
      <c r="R1916" s="9">
        <f>(43102-Sueldos[[#This Row],[Fecha de Contratación]])/365</f>
        <v>0.80547945205479454</v>
      </c>
      <c r="S1916" s="1">
        <f>Sueldos[[#This Row],[Sueldo total]]/30</f>
        <v>680.10800000000006</v>
      </c>
      <c r="T1916" s="1">
        <f>Sueldos[[#This Row],[Salario diario]]*20*Sueldos[[#This Row],[dias del año]]</f>
        <v>10956.260383561645</v>
      </c>
      <c r="U1916" s="1">
        <f>Sueldos[[#This Row],[3 meses de sueldo]]+Sueldos[[#This Row],[20 dias por año]]</f>
        <v>72165.980383561648</v>
      </c>
    </row>
    <row r="1917" spans="1:21" x14ac:dyDescent="0.3">
      <c r="A1917" t="s">
        <v>2491</v>
      </c>
      <c r="B1917" t="s">
        <v>898</v>
      </c>
      <c r="C1917" t="s">
        <v>190</v>
      </c>
      <c r="D1917" s="10">
        <v>42886</v>
      </c>
      <c r="E1917" t="s">
        <v>50</v>
      </c>
      <c r="F1917">
        <v>2</v>
      </c>
      <c r="G1917" s="1">
        <v>32782.5</v>
      </c>
      <c r="H1917" s="1">
        <v>1639.125</v>
      </c>
      <c r="I1917" s="1">
        <v>4917.375</v>
      </c>
      <c r="J1917" s="1">
        <v>2950.4249999999997</v>
      </c>
      <c r="K1917" s="1">
        <v>9834.75</v>
      </c>
      <c r="L1917" s="1">
        <v>11801.699999999999</v>
      </c>
      <c r="M1917" s="1">
        <f>SUM(Sueldos[[#This Row],[Salario Base]:[Bono General]])</f>
        <v>63925.875</v>
      </c>
      <c r="N1917" s="1">
        <f>SUMPRODUCT(Sueldos[[#This Row],[Salario Base]:[Bono General]]*Porcentajes[])</f>
        <v>2547.2002499999999</v>
      </c>
      <c r="O1917" s="1">
        <f>Sueldos[[#This Row],[Aumento Mexicano]]*2</f>
        <v>5094.4004999999997</v>
      </c>
      <c r="P1917" s="1">
        <f>IF(Sueldos[[#This Row],[Calificación]]&gt;=4,Sueldos[[#This Row],[Aumento Mexicano]]*2,0)</f>
        <v>0</v>
      </c>
      <c r="Q1917" s="1">
        <f>Sueldos[[#This Row],[Sueldo total]]*3</f>
        <v>191777.625</v>
      </c>
      <c r="R1917" s="9">
        <f>(43102-Sueldos[[#This Row],[Fecha de Contratación]])/365</f>
        <v>0.59178082191780823</v>
      </c>
      <c r="S1917" s="1">
        <f>Sueldos[[#This Row],[Sueldo total]]/30</f>
        <v>2130.8625000000002</v>
      </c>
      <c r="T1917" s="1">
        <f>Sueldos[[#This Row],[Salario diario]]*20*Sueldos[[#This Row],[dias del año]]</f>
        <v>25220.071232876711</v>
      </c>
      <c r="U1917" s="1">
        <f>Sueldos[[#This Row],[3 meses de sueldo]]+Sueldos[[#This Row],[20 dias por año]]</f>
        <v>216997.69623287671</v>
      </c>
    </row>
    <row r="1918" spans="1:21" x14ac:dyDescent="0.3">
      <c r="A1918" t="s">
        <v>1198</v>
      </c>
      <c r="B1918" t="s">
        <v>880</v>
      </c>
      <c r="C1918" t="s">
        <v>221</v>
      </c>
      <c r="D1918" s="10">
        <v>40640</v>
      </c>
      <c r="E1918" t="s">
        <v>18</v>
      </c>
      <c r="F1918">
        <v>3</v>
      </c>
      <c r="G1918" s="1">
        <v>8679</v>
      </c>
      <c r="H1918" s="1">
        <v>867.90000000000009</v>
      </c>
      <c r="I1918" s="1">
        <v>520.74</v>
      </c>
      <c r="J1918" s="1">
        <v>867.90000000000009</v>
      </c>
      <c r="K1918" s="1">
        <v>2690.49</v>
      </c>
      <c r="L1918" s="1">
        <v>2256.54</v>
      </c>
      <c r="M1918" s="1">
        <f>SUM(Sueldos[[#This Row],[Salario Base]:[Bono General]])</f>
        <v>15882.57</v>
      </c>
      <c r="N1918" s="1">
        <f>SUMPRODUCT(Sueldos[[#This Row],[Salario Base]:[Bono General]]*Porcentajes[])</f>
        <v>615.34109999999998</v>
      </c>
      <c r="O1918" s="1">
        <f>Sueldos[[#This Row],[Aumento Mexicano]]*2</f>
        <v>1230.6822</v>
      </c>
      <c r="P1918" s="1">
        <f>IF(Sueldos[[#This Row],[Calificación]]&gt;=4,Sueldos[[#This Row],[Aumento Mexicano]]*2,0)</f>
        <v>0</v>
      </c>
      <c r="Q1918" s="1">
        <f>Sueldos[[#This Row],[Sueldo total]]*3</f>
        <v>47647.71</v>
      </c>
      <c r="R1918" s="9">
        <f>(43102-Sueldos[[#This Row],[Fecha de Contratación]])/365</f>
        <v>6.7452054794520544</v>
      </c>
      <c r="S1918" s="1">
        <f>Sueldos[[#This Row],[Sueldo total]]/30</f>
        <v>529.41899999999998</v>
      </c>
      <c r="T1918" s="1">
        <f>Sueldos[[#This Row],[Salario diario]]*20*Sueldos[[#This Row],[dias del año]]</f>
        <v>71420.798794520539</v>
      </c>
      <c r="U1918" s="1">
        <f>Sueldos[[#This Row],[3 meses de sueldo]]+Sueldos[[#This Row],[20 dias por año]]</f>
        <v>119068.50879452055</v>
      </c>
    </row>
    <row r="1919" spans="1:21" x14ac:dyDescent="0.3">
      <c r="A1919" t="s">
        <v>2492</v>
      </c>
      <c r="B1919" t="s">
        <v>880</v>
      </c>
      <c r="C1919" t="s">
        <v>117</v>
      </c>
      <c r="D1919" s="10">
        <v>43039</v>
      </c>
      <c r="E1919" t="s">
        <v>18</v>
      </c>
      <c r="F1919">
        <v>2</v>
      </c>
      <c r="G1919" s="1">
        <v>8325</v>
      </c>
      <c r="H1919" s="1">
        <v>499.5</v>
      </c>
      <c r="I1919" s="1">
        <v>582.75</v>
      </c>
      <c r="J1919" s="1">
        <v>1165.5</v>
      </c>
      <c r="K1919" s="1">
        <v>2830.5</v>
      </c>
      <c r="L1919" s="1">
        <v>2913.75</v>
      </c>
      <c r="M1919" s="1">
        <f>SUM(Sueldos[[#This Row],[Salario Base]:[Bono General]])</f>
        <v>16317</v>
      </c>
      <c r="N1919" s="1">
        <f>SUMPRODUCT(Sueldos[[#This Row],[Salario Base]:[Bono General]]*Porcentajes[])</f>
        <v>650.1825</v>
      </c>
      <c r="O1919" s="1">
        <f>Sueldos[[#This Row],[Aumento Mexicano]]*2</f>
        <v>1300.365</v>
      </c>
      <c r="P1919" s="1">
        <f>IF(Sueldos[[#This Row],[Calificación]]&gt;=4,Sueldos[[#This Row],[Aumento Mexicano]]*2,0)</f>
        <v>0</v>
      </c>
      <c r="Q1919" s="1">
        <f>Sueldos[[#This Row],[Sueldo total]]*3</f>
        <v>48951</v>
      </c>
      <c r="R1919" s="9">
        <f>(43102-Sueldos[[#This Row],[Fecha de Contratación]])/365</f>
        <v>0.17260273972602741</v>
      </c>
      <c r="S1919" s="1">
        <f>Sueldos[[#This Row],[Sueldo total]]/30</f>
        <v>543.9</v>
      </c>
      <c r="T1919" s="1">
        <f>Sueldos[[#This Row],[Salario diario]]*20*Sueldos[[#This Row],[dias del año]]</f>
        <v>1877.5726027397261</v>
      </c>
      <c r="U1919" s="1">
        <f>Sueldos[[#This Row],[3 meses de sueldo]]+Sueldos[[#This Row],[20 dias por año]]</f>
        <v>50828.572602739725</v>
      </c>
    </row>
    <row r="1920" spans="1:21" x14ac:dyDescent="0.3">
      <c r="A1920" t="s">
        <v>2493</v>
      </c>
      <c r="B1920" t="s">
        <v>880</v>
      </c>
      <c r="C1920" t="s">
        <v>186</v>
      </c>
      <c r="D1920" s="10">
        <v>42477</v>
      </c>
      <c r="E1920" t="s">
        <v>18</v>
      </c>
      <c r="F1920">
        <v>2</v>
      </c>
      <c r="G1920" s="1">
        <v>11525.4</v>
      </c>
      <c r="H1920" s="1">
        <v>1037.2859999999998</v>
      </c>
      <c r="I1920" s="1">
        <v>461.01600000000002</v>
      </c>
      <c r="J1920" s="1">
        <v>691.524</v>
      </c>
      <c r="K1920" s="1">
        <v>3227.1120000000001</v>
      </c>
      <c r="L1920" s="1">
        <v>3918.636</v>
      </c>
      <c r="M1920" s="1">
        <f>SUM(Sueldos[[#This Row],[Salario Base]:[Bono General]])</f>
        <v>20860.973999999998</v>
      </c>
      <c r="N1920" s="1">
        <f>SUMPRODUCT(Sueldos[[#This Row],[Salario Base]:[Bono General]]*Porcentajes[])</f>
        <v>832.13387999999998</v>
      </c>
      <c r="O1920" s="1">
        <f>Sueldos[[#This Row],[Aumento Mexicano]]*2</f>
        <v>1664.26776</v>
      </c>
      <c r="P1920" s="1">
        <f>IF(Sueldos[[#This Row],[Calificación]]&gt;=4,Sueldos[[#This Row],[Aumento Mexicano]]*2,0)</f>
        <v>0</v>
      </c>
      <c r="Q1920" s="1">
        <f>Sueldos[[#This Row],[Sueldo total]]*3</f>
        <v>62582.921999999991</v>
      </c>
      <c r="R1920" s="9">
        <f>(43102-Sueldos[[#This Row],[Fecha de Contratación]])/365</f>
        <v>1.7123287671232876</v>
      </c>
      <c r="S1920" s="1">
        <f>Sueldos[[#This Row],[Sueldo total]]/30</f>
        <v>695.36579999999992</v>
      </c>
      <c r="T1920" s="1">
        <f>Sueldos[[#This Row],[Salario diario]]*20*Sueldos[[#This Row],[dias del año]]</f>
        <v>23813.89726027397</v>
      </c>
      <c r="U1920" s="1">
        <f>Sueldos[[#This Row],[3 meses de sueldo]]+Sueldos[[#This Row],[20 dias por año]]</f>
        <v>86396.819260273958</v>
      </c>
    </row>
    <row r="1921" spans="1:21" x14ac:dyDescent="0.3">
      <c r="A1921" t="s">
        <v>847</v>
      </c>
      <c r="B1921" t="s">
        <v>898</v>
      </c>
      <c r="C1921" t="s">
        <v>119</v>
      </c>
      <c r="D1921" s="10">
        <v>42234</v>
      </c>
      <c r="E1921" t="s">
        <v>18</v>
      </c>
      <c r="F1921">
        <v>3</v>
      </c>
      <c r="G1921" s="1">
        <v>10493</v>
      </c>
      <c r="H1921" s="1">
        <v>629.57999999999993</v>
      </c>
      <c r="I1921" s="1">
        <v>629.57999999999993</v>
      </c>
      <c r="J1921" s="1">
        <v>1573.95</v>
      </c>
      <c r="K1921" s="1">
        <v>2938.0400000000004</v>
      </c>
      <c r="L1921" s="1">
        <v>3042.97</v>
      </c>
      <c r="M1921" s="1">
        <f>SUM(Sueldos[[#This Row],[Salario Base]:[Bono General]])</f>
        <v>19307.120000000003</v>
      </c>
      <c r="N1921" s="1">
        <f>SUMPRODUCT(Sueldos[[#This Row],[Salario Base]:[Bono General]]*Porcentajes[])</f>
        <v>757.5945999999999</v>
      </c>
      <c r="O1921" s="1">
        <f>Sueldos[[#This Row],[Aumento Mexicano]]*2</f>
        <v>1515.1891999999998</v>
      </c>
      <c r="P1921" s="1">
        <f>IF(Sueldos[[#This Row],[Calificación]]&gt;=4,Sueldos[[#This Row],[Aumento Mexicano]]*2,0)</f>
        <v>0</v>
      </c>
      <c r="Q1921" s="1">
        <f>Sueldos[[#This Row],[Sueldo total]]*3</f>
        <v>57921.360000000008</v>
      </c>
      <c r="R1921" s="9">
        <f>(43102-Sueldos[[#This Row],[Fecha de Contratación]])/365</f>
        <v>2.3780821917808219</v>
      </c>
      <c r="S1921" s="1">
        <f>Sueldos[[#This Row],[Sueldo total]]/30</f>
        <v>643.57066666666674</v>
      </c>
      <c r="T1921" s="1">
        <f>Sueldos[[#This Row],[Salario diario]]*20*Sueldos[[#This Row],[dias del año]]</f>
        <v>30609.278831050229</v>
      </c>
      <c r="U1921" s="1">
        <f>Sueldos[[#This Row],[3 meses de sueldo]]+Sueldos[[#This Row],[20 dias por año]]</f>
        <v>88530.638831050237</v>
      </c>
    </row>
    <row r="1922" spans="1:21" x14ac:dyDescent="0.3">
      <c r="A1922" t="s">
        <v>2494</v>
      </c>
      <c r="B1922" t="s">
        <v>895</v>
      </c>
      <c r="C1922" t="s">
        <v>61</v>
      </c>
      <c r="D1922" s="10">
        <v>42579</v>
      </c>
      <c r="E1922" t="s">
        <v>18</v>
      </c>
      <c r="F1922">
        <v>3</v>
      </c>
      <c r="G1922" s="1">
        <v>14795</v>
      </c>
      <c r="H1922" s="1">
        <v>1331.55</v>
      </c>
      <c r="I1922" s="1">
        <v>443.84999999999997</v>
      </c>
      <c r="J1922" s="1">
        <v>1479.5</v>
      </c>
      <c r="K1922" s="1">
        <v>3846.7000000000003</v>
      </c>
      <c r="L1922" s="1">
        <v>3846.7000000000003</v>
      </c>
      <c r="M1922" s="1">
        <f>SUM(Sueldos[[#This Row],[Salario Base]:[Bono General]])</f>
        <v>25743.3</v>
      </c>
      <c r="N1922" s="1">
        <f>SUMPRODUCT(Sueldos[[#This Row],[Salario Base]:[Bono General]]*Porcentajes[])</f>
        <v>1000.1420000000001</v>
      </c>
      <c r="O1922" s="1">
        <f>Sueldos[[#This Row],[Aumento Mexicano]]*2</f>
        <v>2000.2840000000001</v>
      </c>
      <c r="P1922" s="1">
        <f>IF(Sueldos[[#This Row],[Calificación]]&gt;=4,Sueldos[[#This Row],[Aumento Mexicano]]*2,0)</f>
        <v>0</v>
      </c>
      <c r="Q1922" s="1">
        <f>Sueldos[[#This Row],[Sueldo total]]*3</f>
        <v>77229.899999999994</v>
      </c>
      <c r="R1922" s="9">
        <f>(43102-Sueldos[[#This Row],[Fecha de Contratación]])/365</f>
        <v>1.4328767123287671</v>
      </c>
      <c r="S1922" s="1">
        <f>Sueldos[[#This Row],[Sueldo total]]/30</f>
        <v>858.11</v>
      </c>
      <c r="T1922" s="1">
        <f>Sueldos[[#This Row],[Salario diario]]*20*Sueldos[[#This Row],[dias del año]]</f>
        <v>24591.316712328768</v>
      </c>
      <c r="U1922" s="1">
        <f>Sueldos[[#This Row],[3 meses de sueldo]]+Sueldos[[#This Row],[20 dias por año]]</f>
        <v>101821.21671232877</v>
      </c>
    </row>
    <row r="1923" spans="1:21" x14ac:dyDescent="0.3">
      <c r="A1923" t="s">
        <v>2495</v>
      </c>
      <c r="B1923" t="s">
        <v>880</v>
      </c>
      <c r="C1923" t="s">
        <v>67</v>
      </c>
      <c r="D1923" s="10">
        <v>41622</v>
      </c>
      <c r="E1923" t="s">
        <v>18</v>
      </c>
      <c r="F1923">
        <v>4</v>
      </c>
      <c r="G1923" s="1">
        <v>10221.200000000001</v>
      </c>
      <c r="H1923" s="1">
        <v>817.69600000000003</v>
      </c>
      <c r="I1923" s="1">
        <v>1226.5440000000001</v>
      </c>
      <c r="J1923" s="1">
        <v>1226.5440000000001</v>
      </c>
      <c r="K1923" s="1">
        <v>3168.5720000000001</v>
      </c>
      <c r="L1923" s="1">
        <v>2555.3000000000002</v>
      </c>
      <c r="M1923" s="1">
        <f>SUM(Sueldos[[#This Row],[Salario Base]:[Bono General]])</f>
        <v>19215.856</v>
      </c>
      <c r="N1923" s="1">
        <f>SUMPRODUCT(Sueldos[[#This Row],[Salario Base]:[Bono General]]*Porcentajes[])</f>
        <v>740.01487999999995</v>
      </c>
      <c r="O1923" s="1">
        <f>Sueldos[[#This Row],[Aumento Mexicano]]*2</f>
        <v>1480.0297599999999</v>
      </c>
      <c r="P1923" s="1">
        <f>IF(Sueldos[[#This Row],[Calificación]]&gt;=4,Sueldos[[#This Row],[Aumento Mexicano]]*2,0)</f>
        <v>1480.0297599999999</v>
      </c>
      <c r="Q1923" s="1">
        <f>Sueldos[[#This Row],[Sueldo total]]*3</f>
        <v>57647.567999999999</v>
      </c>
      <c r="R1923" s="9">
        <f>(43102-Sueldos[[#This Row],[Fecha de Contratación]])/365</f>
        <v>4.0547945205479454</v>
      </c>
      <c r="S1923" s="1">
        <f>Sueldos[[#This Row],[Sueldo total]]/30</f>
        <v>640.52853333333337</v>
      </c>
      <c r="T1923" s="1">
        <f>Sueldos[[#This Row],[Salario diario]]*20*Sueldos[[#This Row],[dias del año]]</f>
        <v>51944.231744292243</v>
      </c>
      <c r="U1923" s="1">
        <f>Sueldos[[#This Row],[3 meses de sueldo]]+Sueldos[[#This Row],[20 dias por año]]</f>
        <v>109591.79974429225</v>
      </c>
    </row>
    <row r="1924" spans="1:21" x14ac:dyDescent="0.3">
      <c r="A1924" t="s">
        <v>439</v>
      </c>
      <c r="B1924" t="s">
        <v>898</v>
      </c>
      <c r="C1924" t="s">
        <v>84</v>
      </c>
      <c r="D1924" s="10">
        <v>42520</v>
      </c>
      <c r="E1924" t="s">
        <v>18</v>
      </c>
      <c r="F1924">
        <v>4</v>
      </c>
      <c r="G1924" s="1">
        <v>13201.1</v>
      </c>
      <c r="H1924" s="1">
        <v>660.05500000000006</v>
      </c>
      <c r="I1924" s="1">
        <v>132.011</v>
      </c>
      <c r="J1924" s="1">
        <v>792.06600000000003</v>
      </c>
      <c r="K1924" s="1">
        <v>3828.319</v>
      </c>
      <c r="L1924" s="1">
        <v>5016.4180000000006</v>
      </c>
      <c r="M1924" s="1">
        <f>SUM(Sueldos[[#This Row],[Salario Base]:[Bono General]])</f>
        <v>23629.969000000005</v>
      </c>
      <c r="N1924" s="1">
        <f>SUMPRODUCT(Sueldos[[#This Row],[Salario Base]:[Bono General]]*Porcentajes[])</f>
        <v>946.51887000000011</v>
      </c>
      <c r="O1924" s="1">
        <f>Sueldos[[#This Row],[Aumento Mexicano]]*2</f>
        <v>1893.0377400000002</v>
      </c>
      <c r="P1924" s="1">
        <f>IF(Sueldos[[#This Row],[Calificación]]&gt;=4,Sueldos[[#This Row],[Aumento Mexicano]]*2,0)</f>
        <v>1893.0377400000002</v>
      </c>
      <c r="Q1924" s="1">
        <f>Sueldos[[#This Row],[Sueldo total]]*3</f>
        <v>70889.907000000007</v>
      </c>
      <c r="R1924" s="9">
        <f>(43102-Sueldos[[#This Row],[Fecha de Contratación]])/365</f>
        <v>1.5945205479452054</v>
      </c>
      <c r="S1924" s="1">
        <f>Sueldos[[#This Row],[Sueldo total]]/30</f>
        <v>787.66563333333352</v>
      </c>
      <c r="T1924" s="1">
        <f>Sueldos[[#This Row],[Salario diario]]*20*Sueldos[[#This Row],[dias del año]]</f>
        <v>25118.980745205485</v>
      </c>
      <c r="U1924" s="1">
        <f>Sueldos[[#This Row],[3 meses de sueldo]]+Sueldos[[#This Row],[20 dias por año]]</f>
        <v>96008.887745205488</v>
      </c>
    </row>
    <row r="1925" spans="1:21" x14ac:dyDescent="0.3">
      <c r="A1925" t="s">
        <v>1403</v>
      </c>
      <c r="B1925" t="s">
        <v>883</v>
      </c>
      <c r="C1925" t="s">
        <v>144</v>
      </c>
      <c r="D1925" s="10">
        <v>40514</v>
      </c>
      <c r="E1925" t="s">
        <v>15</v>
      </c>
      <c r="F1925">
        <v>4</v>
      </c>
      <c r="G1925" s="1">
        <v>28701.200000000001</v>
      </c>
      <c r="H1925" s="1">
        <v>2870.1200000000003</v>
      </c>
      <c r="I1925" s="1">
        <v>1148.048</v>
      </c>
      <c r="J1925" s="1">
        <v>2870.1200000000003</v>
      </c>
      <c r="K1925" s="1">
        <v>9758.4080000000013</v>
      </c>
      <c r="L1925" s="1">
        <v>8323.348</v>
      </c>
      <c r="M1925" s="1">
        <f>SUM(Sueldos[[#This Row],[Salario Base]:[Bono General]])</f>
        <v>53671.243999999999</v>
      </c>
      <c r="N1925" s="1">
        <f>SUMPRODUCT(Sueldos[[#This Row],[Salario Base]:[Bono General]]*Porcentajes[])</f>
        <v>2098.0577199999998</v>
      </c>
      <c r="O1925" s="1">
        <f>Sueldos[[#This Row],[Aumento Mexicano]]*2</f>
        <v>4196.1154399999996</v>
      </c>
      <c r="P1925" s="1">
        <f>IF(Sueldos[[#This Row],[Calificación]]&gt;=4,Sueldos[[#This Row],[Aumento Mexicano]]*2,0)</f>
        <v>4196.1154399999996</v>
      </c>
      <c r="Q1925" s="1">
        <f>Sueldos[[#This Row],[Sueldo total]]*3</f>
        <v>161013.73199999999</v>
      </c>
      <c r="R1925" s="9">
        <f>(43102-Sueldos[[#This Row],[Fecha de Contratación]])/365</f>
        <v>7.0904109589041093</v>
      </c>
      <c r="S1925" s="1">
        <f>Sueldos[[#This Row],[Sueldo total]]/30</f>
        <v>1789.0414666666666</v>
      </c>
      <c r="T1925" s="1">
        <f>Sueldos[[#This Row],[Salario diario]]*20*Sueldos[[#This Row],[dias del año]]</f>
        <v>253700.78442374425</v>
      </c>
      <c r="U1925" s="1">
        <f>Sueldos[[#This Row],[3 meses de sueldo]]+Sueldos[[#This Row],[20 dias por año]]</f>
        <v>414714.51642374427</v>
      </c>
    </row>
    <row r="1926" spans="1:21" x14ac:dyDescent="0.3">
      <c r="A1926" t="s">
        <v>850</v>
      </c>
      <c r="B1926" t="s">
        <v>883</v>
      </c>
      <c r="C1926" t="s">
        <v>151</v>
      </c>
      <c r="D1926" s="10">
        <v>41067</v>
      </c>
      <c r="E1926" t="s">
        <v>50</v>
      </c>
      <c r="F1926">
        <v>3</v>
      </c>
      <c r="G1926" s="1">
        <v>40801</v>
      </c>
      <c r="H1926" s="1">
        <v>2856.07</v>
      </c>
      <c r="I1926" s="1">
        <v>4488.1099999999997</v>
      </c>
      <c r="J1926" s="1">
        <v>1224.03</v>
      </c>
      <c r="K1926" s="1">
        <v>15912.390000000001</v>
      </c>
      <c r="L1926" s="1">
        <v>13464.33</v>
      </c>
      <c r="M1926" s="1">
        <f>SUM(Sueldos[[#This Row],[Salario Base]:[Bono General]])</f>
        <v>78745.929999999993</v>
      </c>
      <c r="N1926" s="1">
        <f>SUMPRODUCT(Sueldos[[#This Row],[Salario Base]:[Bono General]]*Porcentajes[])</f>
        <v>3055.9948999999997</v>
      </c>
      <c r="O1926" s="1">
        <f>Sueldos[[#This Row],[Aumento Mexicano]]*2</f>
        <v>6111.9897999999994</v>
      </c>
      <c r="P1926" s="1">
        <f>IF(Sueldos[[#This Row],[Calificación]]&gt;=4,Sueldos[[#This Row],[Aumento Mexicano]]*2,0)</f>
        <v>0</v>
      </c>
      <c r="Q1926" s="1">
        <f>Sueldos[[#This Row],[Sueldo total]]*3</f>
        <v>236237.78999999998</v>
      </c>
      <c r="R1926" s="9">
        <f>(43102-Sueldos[[#This Row],[Fecha de Contratación]])/365</f>
        <v>5.5753424657534243</v>
      </c>
      <c r="S1926" s="1">
        <f>Sueldos[[#This Row],[Sueldo total]]/30</f>
        <v>2624.864333333333</v>
      </c>
      <c r="T1926" s="1">
        <f>Sueldos[[#This Row],[Salario diario]]*20*Sueldos[[#This Row],[dias del año]]</f>
        <v>292690.35168949765</v>
      </c>
      <c r="U1926" s="1">
        <f>Sueldos[[#This Row],[3 meses de sueldo]]+Sueldos[[#This Row],[20 dias por año]]</f>
        <v>528928.14168949763</v>
      </c>
    </row>
    <row r="1927" spans="1:21" x14ac:dyDescent="0.3">
      <c r="A1927" t="s">
        <v>415</v>
      </c>
      <c r="B1927" t="s">
        <v>880</v>
      </c>
      <c r="C1927" t="s">
        <v>32</v>
      </c>
      <c r="D1927" s="10">
        <v>42905</v>
      </c>
      <c r="E1927" t="s">
        <v>18</v>
      </c>
      <c r="F1927">
        <v>2</v>
      </c>
      <c r="G1927" s="1">
        <v>9327.6</v>
      </c>
      <c r="H1927" s="1">
        <v>466.38000000000005</v>
      </c>
      <c r="I1927" s="1">
        <v>373.10400000000004</v>
      </c>
      <c r="J1927" s="1">
        <v>652.93200000000013</v>
      </c>
      <c r="K1927" s="1">
        <v>3637.7640000000001</v>
      </c>
      <c r="L1927" s="1">
        <v>2984.8320000000003</v>
      </c>
      <c r="M1927" s="1">
        <f>SUM(Sueldos[[#This Row],[Salario Base]:[Bono General]])</f>
        <v>17442.612000000001</v>
      </c>
      <c r="N1927" s="1">
        <f>SUMPRODUCT(Sueldos[[#This Row],[Salario Base]:[Bono General]]*Porcentajes[])</f>
        <v>673.45272000000011</v>
      </c>
      <c r="O1927" s="1">
        <f>Sueldos[[#This Row],[Aumento Mexicano]]*2</f>
        <v>1346.9054400000002</v>
      </c>
      <c r="P1927" s="1">
        <f>IF(Sueldos[[#This Row],[Calificación]]&gt;=4,Sueldos[[#This Row],[Aumento Mexicano]]*2,0)</f>
        <v>0</v>
      </c>
      <c r="Q1927" s="1">
        <f>Sueldos[[#This Row],[Sueldo total]]*3</f>
        <v>52327.836000000003</v>
      </c>
      <c r="R1927" s="9">
        <f>(43102-Sueldos[[#This Row],[Fecha de Contratación]])/365</f>
        <v>0.53972602739726028</v>
      </c>
      <c r="S1927" s="1">
        <f>Sueldos[[#This Row],[Sueldo total]]/30</f>
        <v>581.42040000000009</v>
      </c>
      <c r="T1927" s="1">
        <f>Sueldos[[#This Row],[Salario diario]]*20*Sueldos[[#This Row],[dias del año]]</f>
        <v>6276.1544547945214</v>
      </c>
      <c r="U1927" s="1">
        <f>Sueldos[[#This Row],[3 meses de sueldo]]+Sueldos[[#This Row],[20 dias por año]]</f>
        <v>58603.990454794526</v>
      </c>
    </row>
    <row r="1928" spans="1:21" x14ac:dyDescent="0.3">
      <c r="A1928" t="s">
        <v>2496</v>
      </c>
      <c r="B1928" t="s">
        <v>883</v>
      </c>
      <c r="C1928" t="s">
        <v>57</v>
      </c>
      <c r="D1928" s="10">
        <v>40787</v>
      </c>
      <c r="E1928" t="s">
        <v>50</v>
      </c>
      <c r="F1928">
        <v>4</v>
      </c>
      <c r="G1928" s="1">
        <v>38561.600000000006</v>
      </c>
      <c r="H1928" s="1">
        <v>1928.0800000000004</v>
      </c>
      <c r="I1928" s="1">
        <v>771.23200000000008</v>
      </c>
      <c r="J1928" s="1">
        <v>771.23200000000008</v>
      </c>
      <c r="K1928" s="1">
        <v>11568.480000000001</v>
      </c>
      <c r="L1928" s="1">
        <v>15039.024000000003</v>
      </c>
      <c r="M1928" s="1">
        <f>SUM(Sueldos[[#This Row],[Salario Base]:[Bono General]])</f>
        <v>68639.648000000016</v>
      </c>
      <c r="N1928" s="1">
        <f>SUMPRODUCT(Sueldos[[#This Row],[Salario Base]:[Bono General]]*Porcentajes[])</f>
        <v>2741.7297600000002</v>
      </c>
      <c r="O1928" s="1">
        <f>Sueldos[[#This Row],[Aumento Mexicano]]*2</f>
        <v>5483.4595200000003</v>
      </c>
      <c r="P1928" s="1">
        <f>IF(Sueldos[[#This Row],[Calificación]]&gt;=4,Sueldos[[#This Row],[Aumento Mexicano]]*2,0)</f>
        <v>5483.4595200000003</v>
      </c>
      <c r="Q1928" s="1">
        <f>Sueldos[[#This Row],[Sueldo total]]*3</f>
        <v>205918.94400000005</v>
      </c>
      <c r="R1928" s="9">
        <f>(43102-Sueldos[[#This Row],[Fecha de Contratación]])/365</f>
        <v>6.3424657534246576</v>
      </c>
      <c r="S1928" s="1">
        <f>Sueldos[[#This Row],[Sueldo total]]/30</f>
        <v>2287.9882666666672</v>
      </c>
      <c r="T1928" s="1">
        <f>Sueldos[[#This Row],[Salario diario]]*20*Sueldos[[#This Row],[dias del año]]</f>
        <v>290229.7445114156</v>
      </c>
      <c r="U1928" s="1">
        <f>Sueldos[[#This Row],[3 meses de sueldo]]+Sueldos[[#This Row],[20 dias por año]]</f>
        <v>496148.68851141562</v>
      </c>
    </row>
    <row r="1929" spans="1:21" x14ac:dyDescent="0.3">
      <c r="A1929" t="s">
        <v>2497</v>
      </c>
      <c r="B1929" t="s">
        <v>880</v>
      </c>
      <c r="C1929" t="s">
        <v>40</v>
      </c>
      <c r="D1929" s="10">
        <v>42256</v>
      </c>
      <c r="E1929" t="s">
        <v>18</v>
      </c>
      <c r="F1929">
        <v>4</v>
      </c>
      <c r="G1929" s="1">
        <v>12965.7</v>
      </c>
      <c r="H1929" s="1">
        <v>1166.913</v>
      </c>
      <c r="I1929" s="1">
        <v>259.31400000000002</v>
      </c>
      <c r="J1929" s="1">
        <v>129.65700000000001</v>
      </c>
      <c r="K1929" s="1">
        <v>4537.9949999999999</v>
      </c>
      <c r="L1929" s="1">
        <v>4667.652</v>
      </c>
      <c r="M1929" s="1">
        <f>SUM(Sueldos[[#This Row],[Salario Base]:[Bono General]])</f>
        <v>23727.231</v>
      </c>
      <c r="N1929" s="1">
        <f>SUMPRODUCT(Sueldos[[#This Row],[Salario Base]:[Bono General]]*Porcentajes[])</f>
        <v>938.71668</v>
      </c>
      <c r="O1929" s="1">
        <f>Sueldos[[#This Row],[Aumento Mexicano]]*2</f>
        <v>1877.43336</v>
      </c>
      <c r="P1929" s="1">
        <f>IF(Sueldos[[#This Row],[Calificación]]&gt;=4,Sueldos[[#This Row],[Aumento Mexicano]]*2,0)</f>
        <v>1877.43336</v>
      </c>
      <c r="Q1929" s="1">
        <f>Sueldos[[#This Row],[Sueldo total]]*3</f>
        <v>71181.692999999999</v>
      </c>
      <c r="R1929" s="9">
        <f>(43102-Sueldos[[#This Row],[Fecha de Contratación]])/365</f>
        <v>2.3178082191780822</v>
      </c>
      <c r="S1929" s="1">
        <f>Sueldos[[#This Row],[Sueldo total]]/30</f>
        <v>790.90769999999998</v>
      </c>
      <c r="T1929" s="1">
        <f>Sueldos[[#This Row],[Salario diario]]*20*Sueldos[[#This Row],[dias del año]]</f>
        <v>36663.447353424657</v>
      </c>
      <c r="U1929" s="1">
        <f>Sueldos[[#This Row],[3 meses de sueldo]]+Sueldos[[#This Row],[20 dias por año]]</f>
        <v>107845.14035342465</v>
      </c>
    </row>
    <row r="1930" spans="1:21" x14ac:dyDescent="0.3">
      <c r="A1930" t="s">
        <v>2498</v>
      </c>
      <c r="B1930" t="s">
        <v>898</v>
      </c>
      <c r="C1930" t="s">
        <v>157</v>
      </c>
      <c r="D1930" s="10">
        <v>41812</v>
      </c>
      <c r="E1930" t="s">
        <v>18</v>
      </c>
      <c r="F1930">
        <v>4</v>
      </c>
      <c r="G1930" s="1">
        <v>11100.1</v>
      </c>
      <c r="H1930" s="1">
        <v>666.00599999999997</v>
      </c>
      <c r="I1930" s="1">
        <v>1443.0130000000001</v>
      </c>
      <c r="J1930" s="1">
        <v>222.00200000000001</v>
      </c>
      <c r="K1930" s="1">
        <v>3996.0360000000001</v>
      </c>
      <c r="L1930" s="1">
        <v>4218.0380000000005</v>
      </c>
      <c r="M1930" s="1">
        <f>SUM(Sueldos[[#This Row],[Salario Base]:[Bono General]])</f>
        <v>21645.195</v>
      </c>
      <c r="N1930" s="1">
        <f>SUMPRODUCT(Sueldos[[#This Row],[Salario Base]:[Bono General]]*Porcentajes[])</f>
        <v>856.92772000000014</v>
      </c>
      <c r="O1930" s="1">
        <f>Sueldos[[#This Row],[Aumento Mexicano]]*2</f>
        <v>1713.8554400000003</v>
      </c>
      <c r="P1930" s="1">
        <f>IF(Sueldos[[#This Row],[Calificación]]&gt;=4,Sueldos[[#This Row],[Aumento Mexicano]]*2,0)</f>
        <v>1713.8554400000003</v>
      </c>
      <c r="Q1930" s="1">
        <f>Sueldos[[#This Row],[Sueldo total]]*3</f>
        <v>64935.584999999999</v>
      </c>
      <c r="R1930" s="9">
        <f>(43102-Sueldos[[#This Row],[Fecha de Contratación]])/365</f>
        <v>3.5342465753424657</v>
      </c>
      <c r="S1930" s="1">
        <f>Sueldos[[#This Row],[Sueldo total]]/30</f>
        <v>721.50649999999996</v>
      </c>
      <c r="T1930" s="1">
        <f>Sueldos[[#This Row],[Salario diario]]*20*Sueldos[[#This Row],[dias del año]]</f>
        <v>50999.637534246569</v>
      </c>
      <c r="U1930" s="1">
        <f>Sueldos[[#This Row],[3 meses de sueldo]]+Sueldos[[#This Row],[20 dias por año]]</f>
        <v>115935.22253424657</v>
      </c>
    </row>
    <row r="1931" spans="1:21" x14ac:dyDescent="0.3">
      <c r="A1931" t="s">
        <v>2499</v>
      </c>
      <c r="B1931" t="s">
        <v>1087</v>
      </c>
      <c r="C1931" t="s">
        <v>173</v>
      </c>
      <c r="D1931" s="10">
        <v>41013</v>
      </c>
      <c r="E1931" t="s">
        <v>50</v>
      </c>
      <c r="F1931">
        <v>2</v>
      </c>
      <c r="G1931" s="1">
        <v>32710.5</v>
      </c>
      <c r="H1931" s="1">
        <v>2616.84</v>
      </c>
      <c r="I1931" s="1">
        <v>3925.2599999999998</v>
      </c>
      <c r="J1931" s="1">
        <v>2616.84</v>
      </c>
      <c r="K1931" s="1">
        <v>8504.73</v>
      </c>
      <c r="L1931" s="1">
        <v>12429.99</v>
      </c>
      <c r="M1931" s="1">
        <f>SUM(Sueldos[[#This Row],[Salario Base]:[Bono General]])</f>
        <v>62804.159999999996</v>
      </c>
      <c r="N1931" s="1">
        <f>SUMPRODUCT(Sueldos[[#This Row],[Salario Base]:[Bono General]]*Porcentajes[])</f>
        <v>2551.4189999999999</v>
      </c>
      <c r="O1931" s="1">
        <f>Sueldos[[#This Row],[Aumento Mexicano]]*2</f>
        <v>5102.8379999999997</v>
      </c>
      <c r="P1931" s="1">
        <f>IF(Sueldos[[#This Row],[Calificación]]&gt;=4,Sueldos[[#This Row],[Aumento Mexicano]]*2,0)</f>
        <v>0</v>
      </c>
      <c r="Q1931" s="1">
        <f>Sueldos[[#This Row],[Sueldo total]]*3</f>
        <v>188412.47999999998</v>
      </c>
      <c r="R1931" s="9">
        <f>(43102-Sueldos[[#This Row],[Fecha de Contratación]])/365</f>
        <v>5.7232876712328764</v>
      </c>
      <c r="S1931" s="1">
        <f>Sueldos[[#This Row],[Sueldo total]]/30</f>
        <v>2093.4719999999998</v>
      </c>
      <c r="T1931" s="1">
        <f>Sueldos[[#This Row],[Salario diario]]*20*Sueldos[[#This Row],[dias del año]]</f>
        <v>239630.84975342461</v>
      </c>
      <c r="U1931" s="1">
        <f>Sueldos[[#This Row],[3 meses de sueldo]]+Sueldos[[#This Row],[20 dias por año]]</f>
        <v>428043.32975342462</v>
      </c>
    </row>
    <row r="1932" spans="1:21" x14ac:dyDescent="0.3">
      <c r="A1932" t="s">
        <v>2500</v>
      </c>
      <c r="B1932" t="s">
        <v>898</v>
      </c>
      <c r="C1932" t="s">
        <v>260</v>
      </c>
      <c r="D1932" s="10">
        <v>42128</v>
      </c>
      <c r="E1932" t="s">
        <v>15</v>
      </c>
      <c r="F1932">
        <v>4</v>
      </c>
      <c r="G1932" s="1">
        <v>30917.7</v>
      </c>
      <c r="H1932" s="1">
        <v>1545.8850000000002</v>
      </c>
      <c r="I1932" s="1">
        <v>927.53099999999995</v>
      </c>
      <c r="J1932" s="1">
        <v>2473.4160000000002</v>
      </c>
      <c r="K1932" s="1">
        <v>7729.4250000000002</v>
      </c>
      <c r="L1932" s="1">
        <v>10512.018000000002</v>
      </c>
      <c r="M1932" s="1">
        <f>SUM(Sueldos[[#This Row],[Salario Base]:[Bono General]])</f>
        <v>54105.975000000006</v>
      </c>
      <c r="N1932" s="1">
        <f>SUMPRODUCT(Sueldos[[#This Row],[Salario Base]:[Bono General]]*Porcentajes[])</f>
        <v>2148.7801500000005</v>
      </c>
      <c r="O1932" s="1">
        <f>Sueldos[[#This Row],[Aumento Mexicano]]*2</f>
        <v>4297.560300000001</v>
      </c>
      <c r="P1932" s="1">
        <f>IF(Sueldos[[#This Row],[Calificación]]&gt;=4,Sueldos[[#This Row],[Aumento Mexicano]]*2,0)</f>
        <v>4297.560300000001</v>
      </c>
      <c r="Q1932" s="1">
        <f>Sueldos[[#This Row],[Sueldo total]]*3</f>
        <v>162317.92500000002</v>
      </c>
      <c r="R1932" s="9">
        <f>(43102-Sueldos[[#This Row],[Fecha de Contratación]])/365</f>
        <v>2.6684931506849314</v>
      </c>
      <c r="S1932" s="1">
        <f>Sueldos[[#This Row],[Sueldo total]]/30</f>
        <v>1803.5325000000003</v>
      </c>
      <c r="T1932" s="1">
        <f>Sueldos[[#This Row],[Salario diario]]*20*Sueldos[[#This Row],[dias del año]]</f>
        <v>96254.282465753451</v>
      </c>
      <c r="U1932" s="1">
        <f>Sueldos[[#This Row],[3 meses de sueldo]]+Sueldos[[#This Row],[20 dias por año]]</f>
        <v>258572.20746575348</v>
      </c>
    </row>
    <row r="1933" spans="1:21" x14ac:dyDescent="0.3">
      <c r="A1933" t="s">
        <v>2501</v>
      </c>
      <c r="B1933" t="s">
        <v>883</v>
      </c>
      <c r="C1933" t="s">
        <v>69</v>
      </c>
      <c r="D1933" s="10">
        <v>41618</v>
      </c>
      <c r="E1933" t="s">
        <v>15</v>
      </c>
      <c r="F1933">
        <v>3</v>
      </c>
      <c r="G1933" s="1">
        <v>26361</v>
      </c>
      <c r="H1933" s="1">
        <v>1318.0500000000002</v>
      </c>
      <c r="I1933" s="1">
        <v>1318.0500000000002</v>
      </c>
      <c r="J1933" s="1">
        <v>2899.71</v>
      </c>
      <c r="K1933" s="1">
        <v>10280.790000000001</v>
      </c>
      <c r="L1933" s="1">
        <v>7644.69</v>
      </c>
      <c r="M1933" s="1">
        <f>SUM(Sueldos[[#This Row],[Salario Base]:[Bono General]])</f>
        <v>49822.29</v>
      </c>
      <c r="N1933" s="1">
        <f>SUMPRODUCT(Sueldos[[#This Row],[Salario Base]:[Bono General]]*Porcentajes[])</f>
        <v>1911.1725000000001</v>
      </c>
      <c r="O1933" s="1">
        <f>Sueldos[[#This Row],[Aumento Mexicano]]*2</f>
        <v>3822.3450000000003</v>
      </c>
      <c r="P1933" s="1">
        <f>IF(Sueldos[[#This Row],[Calificación]]&gt;=4,Sueldos[[#This Row],[Aumento Mexicano]]*2,0)</f>
        <v>0</v>
      </c>
      <c r="Q1933" s="1">
        <f>Sueldos[[#This Row],[Sueldo total]]*3</f>
        <v>149466.87</v>
      </c>
      <c r="R1933" s="9">
        <f>(43102-Sueldos[[#This Row],[Fecha de Contratación]])/365</f>
        <v>4.065753424657534</v>
      </c>
      <c r="S1933" s="1">
        <f>Sueldos[[#This Row],[Sueldo total]]/30</f>
        <v>1660.7429999999999</v>
      </c>
      <c r="T1933" s="1">
        <f>Sueldos[[#This Row],[Salario diario]]*20*Sueldos[[#This Row],[dias del año]]</f>
        <v>135043.43079452054</v>
      </c>
      <c r="U1933" s="1">
        <f>Sueldos[[#This Row],[3 meses de sueldo]]+Sueldos[[#This Row],[20 dias por año]]</f>
        <v>284510.30079452053</v>
      </c>
    </row>
    <row r="1934" spans="1:21" x14ac:dyDescent="0.3">
      <c r="A1934" t="s">
        <v>2502</v>
      </c>
      <c r="B1934" t="s">
        <v>883</v>
      </c>
      <c r="C1934" t="s">
        <v>209</v>
      </c>
      <c r="D1934" s="10">
        <v>42574</v>
      </c>
      <c r="E1934" t="s">
        <v>15</v>
      </c>
      <c r="F1934">
        <v>4</v>
      </c>
      <c r="G1934" s="1">
        <v>30460.100000000002</v>
      </c>
      <c r="H1934" s="1">
        <v>2741.4090000000001</v>
      </c>
      <c r="I1934" s="1">
        <v>609.20200000000011</v>
      </c>
      <c r="J1934" s="1">
        <v>609.20200000000011</v>
      </c>
      <c r="K1934" s="1">
        <v>11574.838000000002</v>
      </c>
      <c r="L1934" s="1">
        <v>11879.439000000002</v>
      </c>
      <c r="M1934" s="1">
        <f>SUM(Sueldos[[#This Row],[Salario Base]:[Bono General]])</f>
        <v>57874.19</v>
      </c>
      <c r="N1934" s="1">
        <f>SUMPRODUCT(Sueldos[[#This Row],[Salario Base]:[Bono General]]*Porcentajes[])</f>
        <v>2311.9215900000004</v>
      </c>
      <c r="O1934" s="1">
        <f>Sueldos[[#This Row],[Aumento Mexicano]]*2</f>
        <v>4623.8431800000008</v>
      </c>
      <c r="P1934" s="1">
        <f>IF(Sueldos[[#This Row],[Calificación]]&gt;=4,Sueldos[[#This Row],[Aumento Mexicano]]*2,0)</f>
        <v>4623.8431800000008</v>
      </c>
      <c r="Q1934" s="1">
        <f>Sueldos[[#This Row],[Sueldo total]]*3</f>
        <v>173622.57</v>
      </c>
      <c r="R1934" s="9">
        <f>(43102-Sueldos[[#This Row],[Fecha de Contratación]])/365</f>
        <v>1.4465753424657535</v>
      </c>
      <c r="S1934" s="1">
        <f>Sueldos[[#This Row],[Sueldo total]]/30</f>
        <v>1929.1396666666667</v>
      </c>
      <c r="T1934" s="1">
        <f>Sueldos[[#This Row],[Salario diario]]*20*Sueldos[[#This Row],[dias del año]]</f>
        <v>55812.917479452059</v>
      </c>
      <c r="U1934" s="1">
        <f>Sueldos[[#This Row],[3 meses de sueldo]]+Sueldos[[#This Row],[20 dias por año]]</f>
        <v>229435.48747945207</v>
      </c>
    </row>
    <row r="1935" spans="1:21" x14ac:dyDescent="0.3">
      <c r="A1935" t="s">
        <v>2503</v>
      </c>
      <c r="B1935" t="s">
        <v>883</v>
      </c>
      <c r="C1935" t="s">
        <v>86</v>
      </c>
      <c r="D1935" s="10">
        <v>41106</v>
      </c>
      <c r="E1935" t="s">
        <v>18</v>
      </c>
      <c r="F1935">
        <v>4</v>
      </c>
      <c r="G1935" s="1">
        <v>13739.000000000002</v>
      </c>
      <c r="H1935" s="1">
        <v>1373.9000000000003</v>
      </c>
      <c r="I1935" s="1">
        <v>1373.9000000000003</v>
      </c>
      <c r="J1935" s="1">
        <v>274.78000000000003</v>
      </c>
      <c r="K1935" s="1">
        <v>4396.4800000000005</v>
      </c>
      <c r="L1935" s="1">
        <v>3434.7500000000005</v>
      </c>
      <c r="M1935" s="1">
        <f>SUM(Sueldos[[#This Row],[Salario Base]:[Bono General]])</f>
        <v>24592.81</v>
      </c>
      <c r="N1935" s="1">
        <f>SUMPRODUCT(Sueldos[[#This Row],[Salario Base]:[Bono General]]*Porcentajes[])</f>
        <v>935.62590000000023</v>
      </c>
      <c r="O1935" s="1">
        <f>Sueldos[[#This Row],[Aumento Mexicano]]*2</f>
        <v>1871.2518000000005</v>
      </c>
      <c r="P1935" s="1">
        <f>IF(Sueldos[[#This Row],[Calificación]]&gt;=4,Sueldos[[#This Row],[Aumento Mexicano]]*2,0)</f>
        <v>1871.2518000000005</v>
      </c>
      <c r="Q1935" s="1">
        <f>Sueldos[[#This Row],[Sueldo total]]*3</f>
        <v>73778.430000000008</v>
      </c>
      <c r="R1935" s="9">
        <f>(43102-Sueldos[[#This Row],[Fecha de Contratación]])/365</f>
        <v>5.4684931506849317</v>
      </c>
      <c r="S1935" s="1">
        <f>Sueldos[[#This Row],[Sueldo total]]/30</f>
        <v>819.76033333333339</v>
      </c>
      <c r="T1935" s="1">
        <f>Sueldos[[#This Row],[Salario diario]]*20*Sueldos[[#This Row],[dias del año]]</f>
        <v>89657.075360730611</v>
      </c>
      <c r="U1935" s="1">
        <f>Sueldos[[#This Row],[3 meses de sueldo]]+Sueldos[[#This Row],[20 dias por año]]</f>
        <v>163435.50536073063</v>
      </c>
    </row>
    <row r="1936" spans="1:21" x14ac:dyDescent="0.3">
      <c r="A1936" t="s">
        <v>2504</v>
      </c>
      <c r="B1936" t="s">
        <v>895</v>
      </c>
      <c r="C1936" t="s">
        <v>20</v>
      </c>
      <c r="D1936" s="10">
        <v>41710</v>
      </c>
      <c r="E1936" t="s">
        <v>18</v>
      </c>
      <c r="F1936">
        <v>4</v>
      </c>
      <c r="G1936" s="1">
        <v>9086</v>
      </c>
      <c r="H1936" s="1">
        <v>726.88</v>
      </c>
      <c r="I1936" s="1">
        <v>181.72</v>
      </c>
      <c r="J1936" s="1">
        <v>181.72</v>
      </c>
      <c r="K1936" s="1">
        <v>3361.82</v>
      </c>
      <c r="L1936" s="1">
        <v>2634.9399999999996</v>
      </c>
      <c r="M1936" s="1">
        <f>SUM(Sueldos[[#This Row],[Salario Base]:[Bono General]])</f>
        <v>16173.079999999998</v>
      </c>
      <c r="N1936" s="1">
        <f>SUMPRODUCT(Sueldos[[#This Row],[Salario Base]:[Bono General]]*Porcentajes[])</f>
        <v>617.84799999999996</v>
      </c>
      <c r="O1936" s="1">
        <f>Sueldos[[#This Row],[Aumento Mexicano]]*2</f>
        <v>1235.6959999999999</v>
      </c>
      <c r="P1936" s="1">
        <f>IF(Sueldos[[#This Row],[Calificación]]&gt;=4,Sueldos[[#This Row],[Aumento Mexicano]]*2,0)</f>
        <v>1235.6959999999999</v>
      </c>
      <c r="Q1936" s="1">
        <f>Sueldos[[#This Row],[Sueldo total]]*3</f>
        <v>48519.239999999991</v>
      </c>
      <c r="R1936" s="9">
        <f>(43102-Sueldos[[#This Row],[Fecha de Contratación]])/365</f>
        <v>3.8136986301369862</v>
      </c>
      <c r="S1936" s="1">
        <f>Sueldos[[#This Row],[Sueldo total]]/30</f>
        <v>539.10266666666655</v>
      </c>
      <c r="T1936" s="1">
        <f>Sueldos[[#This Row],[Salario diario]]*20*Sueldos[[#This Row],[dias del año]]</f>
        <v>41119.502027397255</v>
      </c>
      <c r="U1936" s="1">
        <f>Sueldos[[#This Row],[3 meses de sueldo]]+Sueldos[[#This Row],[20 dias por año]]</f>
        <v>89638.742027397238</v>
      </c>
    </row>
    <row r="1937" spans="1:21" x14ac:dyDescent="0.3">
      <c r="A1937" t="s">
        <v>2505</v>
      </c>
      <c r="B1937" t="s">
        <v>880</v>
      </c>
      <c r="C1937" t="s">
        <v>69</v>
      </c>
      <c r="D1937" s="10">
        <v>41121</v>
      </c>
      <c r="E1937" t="s">
        <v>15</v>
      </c>
      <c r="F1937">
        <v>2</v>
      </c>
      <c r="G1937" s="1">
        <v>29130.3</v>
      </c>
      <c r="H1937" s="1">
        <v>2621.7269999999999</v>
      </c>
      <c r="I1937" s="1">
        <v>3786.9389999999999</v>
      </c>
      <c r="J1937" s="1">
        <v>873.90899999999999</v>
      </c>
      <c r="K1937" s="1">
        <v>11652.12</v>
      </c>
      <c r="L1937" s="1">
        <v>11360.817000000001</v>
      </c>
      <c r="M1937" s="1">
        <f>SUM(Sueldos[[#This Row],[Salario Base]:[Bono General]])</f>
        <v>59425.812000000005</v>
      </c>
      <c r="N1937" s="1">
        <f>SUMPRODUCT(Sueldos[[#This Row],[Salario Base]:[Bono General]]*Porcentajes[])</f>
        <v>2371.20642</v>
      </c>
      <c r="O1937" s="1">
        <f>Sueldos[[#This Row],[Aumento Mexicano]]*2</f>
        <v>4742.41284</v>
      </c>
      <c r="P1937" s="1">
        <f>IF(Sueldos[[#This Row],[Calificación]]&gt;=4,Sueldos[[#This Row],[Aumento Mexicano]]*2,0)</f>
        <v>0</v>
      </c>
      <c r="Q1937" s="1">
        <f>Sueldos[[#This Row],[Sueldo total]]*3</f>
        <v>178277.43600000002</v>
      </c>
      <c r="R1937" s="9">
        <f>(43102-Sueldos[[#This Row],[Fecha de Contratación]])/365</f>
        <v>5.4273972602739722</v>
      </c>
      <c r="S1937" s="1">
        <f>Sueldos[[#This Row],[Sueldo total]]/30</f>
        <v>1980.8604000000003</v>
      </c>
      <c r="T1937" s="1">
        <f>Sueldos[[#This Row],[Salario diario]]*20*Sueldos[[#This Row],[dias del año]]</f>
        <v>215018.32615890412</v>
      </c>
      <c r="U1937" s="1">
        <f>Sueldos[[#This Row],[3 meses de sueldo]]+Sueldos[[#This Row],[20 dias por año]]</f>
        <v>393295.76215890411</v>
      </c>
    </row>
    <row r="1938" spans="1:21" x14ac:dyDescent="0.3">
      <c r="A1938" t="s">
        <v>2506</v>
      </c>
      <c r="B1938" t="s">
        <v>880</v>
      </c>
      <c r="C1938" t="s">
        <v>151</v>
      </c>
      <c r="D1938" s="10">
        <v>41528</v>
      </c>
      <c r="E1938" t="s">
        <v>18</v>
      </c>
      <c r="F1938">
        <v>2</v>
      </c>
      <c r="G1938" s="1">
        <v>10727.1</v>
      </c>
      <c r="H1938" s="1">
        <v>643.62599999999998</v>
      </c>
      <c r="I1938" s="1">
        <v>214.542</v>
      </c>
      <c r="J1938" s="1">
        <v>965.43899999999996</v>
      </c>
      <c r="K1938" s="1">
        <v>3647.2140000000004</v>
      </c>
      <c r="L1938" s="1">
        <v>2789.0460000000003</v>
      </c>
      <c r="M1938" s="1">
        <f>SUM(Sueldos[[#This Row],[Salario Base]:[Bono General]])</f>
        <v>18986.967000000001</v>
      </c>
      <c r="N1938" s="1">
        <f>SUMPRODUCT(Sueldos[[#This Row],[Salario Base]:[Bono General]]*Porcentajes[])</f>
        <v>721.93383000000006</v>
      </c>
      <c r="O1938" s="1">
        <f>Sueldos[[#This Row],[Aumento Mexicano]]*2</f>
        <v>1443.8676600000001</v>
      </c>
      <c r="P1938" s="1">
        <f>IF(Sueldos[[#This Row],[Calificación]]&gt;=4,Sueldos[[#This Row],[Aumento Mexicano]]*2,0)</f>
        <v>0</v>
      </c>
      <c r="Q1938" s="1">
        <f>Sueldos[[#This Row],[Sueldo total]]*3</f>
        <v>56960.900999999998</v>
      </c>
      <c r="R1938" s="9">
        <f>(43102-Sueldos[[#This Row],[Fecha de Contratación]])/365</f>
        <v>4.3123287671232875</v>
      </c>
      <c r="S1938" s="1">
        <f>Sueldos[[#This Row],[Sueldo total]]/30</f>
        <v>632.89890000000003</v>
      </c>
      <c r="T1938" s="1">
        <f>Sueldos[[#This Row],[Salario diario]]*20*Sueldos[[#This Row],[dias del año]]</f>
        <v>54585.362663013701</v>
      </c>
      <c r="U1938" s="1">
        <f>Sueldos[[#This Row],[3 meses de sueldo]]+Sueldos[[#This Row],[20 dias por año]]</f>
        <v>111546.2636630137</v>
      </c>
    </row>
    <row r="1939" spans="1:21" x14ac:dyDescent="0.3">
      <c r="A1939" t="s">
        <v>2507</v>
      </c>
      <c r="B1939" t="s">
        <v>880</v>
      </c>
      <c r="C1939" t="s">
        <v>180</v>
      </c>
      <c r="D1939" s="10">
        <v>42008</v>
      </c>
      <c r="E1939" t="s">
        <v>18</v>
      </c>
      <c r="F1939">
        <v>3</v>
      </c>
      <c r="G1939" s="1">
        <v>9382</v>
      </c>
      <c r="H1939" s="1">
        <v>844.38</v>
      </c>
      <c r="I1939" s="1">
        <v>844.38</v>
      </c>
      <c r="J1939" s="1">
        <v>750.56000000000006</v>
      </c>
      <c r="K1939" s="1">
        <v>2345.5</v>
      </c>
      <c r="L1939" s="1">
        <v>3096.06</v>
      </c>
      <c r="M1939" s="1">
        <f>SUM(Sueldos[[#This Row],[Salario Base]:[Bono General]])</f>
        <v>17262.879999999997</v>
      </c>
      <c r="N1939" s="1">
        <f>SUMPRODUCT(Sueldos[[#This Row],[Salario Base]:[Bono General]]*Porcentajes[])</f>
        <v>690.51520000000005</v>
      </c>
      <c r="O1939" s="1">
        <f>Sueldos[[#This Row],[Aumento Mexicano]]*2</f>
        <v>1381.0304000000001</v>
      </c>
      <c r="P1939" s="1">
        <f>IF(Sueldos[[#This Row],[Calificación]]&gt;=4,Sueldos[[#This Row],[Aumento Mexicano]]*2,0)</f>
        <v>0</v>
      </c>
      <c r="Q1939" s="1">
        <f>Sueldos[[#This Row],[Sueldo total]]*3</f>
        <v>51788.639999999992</v>
      </c>
      <c r="R1939" s="9">
        <f>(43102-Sueldos[[#This Row],[Fecha de Contratación]])/365</f>
        <v>2.9972602739726026</v>
      </c>
      <c r="S1939" s="1">
        <f>Sueldos[[#This Row],[Sueldo total]]/30</f>
        <v>575.42933333333326</v>
      </c>
      <c r="T1939" s="1">
        <f>Sueldos[[#This Row],[Salario diario]]*20*Sueldos[[#This Row],[dias del año]]</f>
        <v>34494.229625570777</v>
      </c>
      <c r="U1939" s="1">
        <f>Sueldos[[#This Row],[3 meses de sueldo]]+Sueldos[[#This Row],[20 dias por año]]</f>
        <v>86282.869625570776</v>
      </c>
    </row>
    <row r="1940" spans="1:21" x14ac:dyDescent="0.3">
      <c r="A1940" t="s">
        <v>2508</v>
      </c>
      <c r="B1940" t="s">
        <v>940</v>
      </c>
      <c r="C1940" t="s">
        <v>69</v>
      </c>
      <c r="D1940" s="10">
        <v>41993</v>
      </c>
      <c r="E1940" t="s">
        <v>27</v>
      </c>
      <c r="F1940">
        <v>3</v>
      </c>
      <c r="G1940" s="1">
        <v>17160</v>
      </c>
      <c r="H1940" s="1">
        <v>1201.2</v>
      </c>
      <c r="I1940" s="1">
        <v>2230.8000000000002</v>
      </c>
      <c r="J1940" s="1">
        <v>171.6</v>
      </c>
      <c r="K1940" s="1">
        <v>4290</v>
      </c>
      <c r="L1940" s="1">
        <v>5319.6</v>
      </c>
      <c r="M1940" s="1">
        <f>SUM(Sueldos[[#This Row],[Salario Base]:[Bono General]])</f>
        <v>30373.199999999997</v>
      </c>
      <c r="N1940" s="1">
        <f>SUMPRODUCT(Sueldos[[#This Row],[Salario Base]:[Bono General]]*Porcentajes[])</f>
        <v>1185.7560000000001</v>
      </c>
      <c r="O1940" s="1">
        <f>Sueldos[[#This Row],[Aumento Mexicano]]*2</f>
        <v>2371.5120000000002</v>
      </c>
      <c r="P1940" s="1">
        <f>IF(Sueldos[[#This Row],[Calificación]]&gt;=4,Sueldos[[#This Row],[Aumento Mexicano]]*2,0)</f>
        <v>0</v>
      </c>
      <c r="Q1940" s="1">
        <f>Sueldos[[#This Row],[Sueldo total]]*3</f>
        <v>91119.599999999991</v>
      </c>
      <c r="R1940" s="9">
        <f>(43102-Sueldos[[#This Row],[Fecha de Contratación]])/365</f>
        <v>3.0383561643835617</v>
      </c>
      <c r="S1940" s="1">
        <f>Sueldos[[#This Row],[Sueldo total]]/30</f>
        <v>1012.4399999999999</v>
      </c>
      <c r="T1940" s="1">
        <f>Sueldos[[#This Row],[Salario diario]]*20*Sueldos[[#This Row],[dias del año]]</f>
        <v>61523.066301369865</v>
      </c>
      <c r="U1940" s="1">
        <f>Sueldos[[#This Row],[3 meses de sueldo]]+Sueldos[[#This Row],[20 dias por año]]</f>
        <v>152642.66630136984</v>
      </c>
    </row>
    <row r="1941" spans="1:21" x14ac:dyDescent="0.3">
      <c r="A1941" t="s">
        <v>2509</v>
      </c>
      <c r="B1941" t="s">
        <v>880</v>
      </c>
      <c r="C1941" t="s">
        <v>413</v>
      </c>
      <c r="D1941" s="10">
        <v>42562</v>
      </c>
      <c r="E1941" t="s">
        <v>50</v>
      </c>
      <c r="F1941">
        <v>2</v>
      </c>
      <c r="G1941" s="1">
        <v>36772.200000000004</v>
      </c>
      <c r="H1941" s="1">
        <v>1838.6100000000004</v>
      </c>
      <c r="I1941" s="1">
        <v>3677.2200000000007</v>
      </c>
      <c r="J1941" s="1">
        <v>3677.2200000000007</v>
      </c>
      <c r="K1941" s="1">
        <v>13973.436000000002</v>
      </c>
      <c r="L1941" s="1">
        <v>12870.27</v>
      </c>
      <c r="M1941" s="1">
        <f>SUM(Sueldos[[#This Row],[Salario Base]:[Bono General]])</f>
        <v>72808.956000000006</v>
      </c>
      <c r="N1941" s="1">
        <f>SUMPRODUCT(Sueldos[[#This Row],[Salario Base]:[Bono General]]*Porcentajes[])</f>
        <v>2864.5543800000005</v>
      </c>
      <c r="O1941" s="1">
        <f>Sueldos[[#This Row],[Aumento Mexicano]]*2</f>
        <v>5729.108760000001</v>
      </c>
      <c r="P1941" s="1">
        <f>IF(Sueldos[[#This Row],[Calificación]]&gt;=4,Sueldos[[#This Row],[Aumento Mexicano]]*2,0)</f>
        <v>0</v>
      </c>
      <c r="Q1941" s="1">
        <f>Sueldos[[#This Row],[Sueldo total]]*3</f>
        <v>218426.86800000002</v>
      </c>
      <c r="R1941" s="9">
        <f>(43102-Sueldos[[#This Row],[Fecha de Contratación]])/365</f>
        <v>1.4794520547945205</v>
      </c>
      <c r="S1941" s="1">
        <f>Sueldos[[#This Row],[Sueldo total]]/30</f>
        <v>2426.9652000000001</v>
      </c>
      <c r="T1941" s="1">
        <f>Sueldos[[#This Row],[Salario diario]]*20*Sueldos[[#This Row],[dias del año]]</f>
        <v>71811.573041095893</v>
      </c>
      <c r="U1941" s="1">
        <f>Sueldos[[#This Row],[3 meses de sueldo]]+Sueldos[[#This Row],[20 dias por año]]</f>
        <v>290238.44104109588</v>
      </c>
    </row>
    <row r="1942" spans="1:21" x14ac:dyDescent="0.3">
      <c r="A1942" t="s">
        <v>2510</v>
      </c>
      <c r="B1942" t="s">
        <v>880</v>
      </c>
      <c r="C1942" t="s">
        <v>921</v>
      </c>
      <c r="D1942" s="10">
        <v>40854</v>
      </c>
      <c r="E1942" t="s">
        <v>53</v>
      </c>
      <c r="F1942">
        <v>4</v>
      </c>
      <c r="G1942" s="1">
        <v>123475.00000000001</v>
      </c>
      <c r="H1942" s="1">
        <v>6173.7500000000009</v>
      </c>
      <c r="I1942" s="1">
        <v>16051.750000000002</v>
      </c>
      <c r="J1942" s="1">
        <v>3704.2500000000005</v>
      </c>
      <c r="K1942" s="1">
        <v>43216.25</v>
      </c>
      <c r="L1942" s="1">
        <v>49390.000000000007</v>
      </c>
      <c r="M1942" s="1">
        <f>SUM(Sueldos[[#This Row],[Salario Base]:[Bono General]])</f>
        <v>242011.00000000003</v>
      </c>
      <c r="N1942" s="1">
        <f>SUMPRODUCT(Sueldos[[#This Row],[Salario Base]:[Bono General]]*Porcentajes[])</f>
        <v>9655.7450000000008</v>
      </c>
      <c r="O1942" s="1">
        <f>Sueldos[[#This Row],[Aumento Mexicano]]*2</f>
        <v>19311.490000000002</v>
      </c>
      <c r="P1942" s="1">
        <f>IF(Sueldos[[#This Row],[Calificación]]&gt;=4,Sueldos[[#This Row],[Aumento Mexicano]]*2,0)</f>
        <v>19311.490000000002</v>
      </c>
      <c r="Q1942" s="1">
        <f>Sueldos[[#This Row],[Sueldo total]]*3</f>
        <v>726033.00000000012</v>
      </c>
      <c r="R1942" s="9">
        <f>(43102-Sueldos[[#This Row],[Fecha de Contratación]])/365</f>
        <v>6.1589041095890407</v>
      </c>
      <c r="S1942" s="1">
        <f>Sueldos[[#This Row],[Sueldo total]]/30</f>
        <v>8067.0333333333347</v>
      </c>
      <c r="T1942" s="1">
        <f>Sueldos[[#This Row],[Salario diario]]*20*Sueldos[[#This Row],[dias del año]]</f>
        <v>993681.69497716904</v>
      </c>
      <c r="U1942" s="1">
        <f>Sueldos[[#This Row],[3 meses de sueldo]]+Sueldos[[#This Row],[20 dias por año]]</f>
        <v>1719714.6949771692</v>
      </c>
    </row>
    <row r="1943" spans="1:21" x14ac:dyDescent="0.3">
      <c r="A1943" t="s">
        <v>2511</v>
      </c>
      <c r="B1943" t="s">
        <v>880</v>
      </c>
      <c r="C1943" t="s">
        <v>20</v>
      </c>
      <c r="D1943" s="10">
        <v>42541</v>
      </c>
      <c r="E1943" t="s">
        <v>27</v>
      </c>
      <c r="F1943">
        <v>3</v>
      </c>
      <c r="G1943" s="1">
        <v>22385</v>
      </c>
      <c r="H1943" s="1">
        <v>1566.95</v>
      </c>
      <c r="I1943" s="1">
        <v>895.4</v>
      </c>
      <c r="J1943" s="1">
        <v>223.85</v>
      </c>
      <c r="K1943" s="1">
        <v>7834.7499999999991</v>
      </c>
      <c r="L1943" s="1">
        <v>6939.35</v>
      </c>
      <c r="M1943" s="1">
        <f>SUM(Sueldos[[#This Row],[Salario Base]:[Bono General]])</f>
        <v>39845.299999999996</v>
      </c>
      <c r="N1943" s="1">
        <f>SUMPRODUCT(Sueldos[[#This Row],[Salario Base]:[Bono General]]*Porcentajes[])</f>
        <v>1533.3724999999999</v>
      </c>
      <c r="O1943" s="1">
        <f>Sueldos[[#This Row],[Aumento Mexicano]]*2</f>
        <v>3066.7449999999999</v>
      </c>
      <c r="P1943" s="1">
        <f>IF(Sueldos[[#This Row],[Calificación]]&gt;=4,Sueldos[[#This Row],[Aumento Mexicano]]*2,0)</f>
        <v>0</v>
      </c>
      <c r="Q1943" s="1">
        <f>Sueldos[[#This Row],[Sueldo total]]*3</f>
        <v>119535.9</v>
      </c>
      <c r="R1943" s="9">
        <f>(43102-Sueldos[[#This Row],[Fecha de Contratación]])/365</f>
        <v>1.536986301369863</v>
      </c>
      <c r="S1943" s="1">
        <f>Sueldos[[#This Row],[Sueldo total]]/30</f>
        <v>1328.1766666666665</v>
      </c>
      <c r="T1943" s="1">
        <f>Sueldos[[#This Row],[Salario diario]]*20*Sueldos[[#This Row],[dias del año]]</f>
        <v>40827.78684931506</v>
      </c>
      <c r="U1943" s="1">
        <f>Sueldos[[#This Row],[3 meses de sueldo]]+Sueldos[[#This Row],[20 dias por año]]</f>
        <v>160363.68684931507</v>
      </c>
    </row>
    <row r="1944" spans="1:21" x14ac:dyDescent="0.3">
      <c r="A1944" t="s">
        <v>2512</v>
      </c>
      <c r="B1944" t="s">
        <v>880</v>
      </c>
      <c r="C1944" t="s">
        <v>253</v>
      </c>
      <c r="D1944" s="10">
        <v>41629</v>
      </c>
      <c r="E1944" t="s">
        <v>27</v>
      </c>
      <c r="F1944">
        <v>2</v>
      </c>
      <c r="G1944" s="1">
        <v>14921.1</v>
      </c>
      <c r="H1944" s="1">
        <v>746.05500000000006</v>
      </c>
      <c r="I1944" s="1">
        <v>1193.6880000000001</v>
      </c>
      <c r="J1944" s="1">
        <v>298.42200000000003</v>
      </c>
      <c r="K1944" s="1">
        <v>4923.9630000000006</v>
      </c>
      <c r="L1944" s="1">
        <v>5968.4400000000005</v>
      </c>
      <c r="M1944" s="1">
        <f>SUM(Sueldos[[#This Row],[Salario Base]:[Bono General]])</f>
        <v>28051.667999999998</v>
      </c>
      <c r="N1944" s="1">
        <f>SUMPRODUCT(Sueldos[[#This Row],[Salario Base]:[Bono General]]*Porcentajes[])</f>
        <v>1120.5746100000001</v>
      </c>
      <c r="O1944" s="1">
        <f>Sueldos[[#This Row],[Aumento Mexicano]]*2</f>
        <v>2241.1492200000002</v>
      </c>
      <c r="P1944" s="1">
        <f>IF(Sueldos[[#This Row],[Calificación]]&gt;=4,Sueldos[[#This Row],[Aumento Mexicano]]*2,0)</f>
        <v>0</v>
      </c>
      <c r="Q1944" s="1">
        <f>Sueldos[[#This Row],[Sueldo total]]*3</f>
        <v>84155.003999999986</v>
      </c>
      <c r="R1944" s="9">
        <f>(43102-Sueldos[[#This Row],[Fecha de Contratación]])/365</f>
        <v>4.0356164383561648</v>
      </c>
      <c r="S1944" s="1">
        <f>Sueldos[[#This Row],[Sueldo total]]/30</f>
        <v>935.05559999999991</v>
      </c>
      <c r="T1944" s="1">
        <f>Sueldos[[#This Row],[Salario diario]]*20*Sueldos[[#This Row],[dias del año]]</f>
        <v>75470.515002739718</v>
      </c>
      <c r="U1944" s="1">
        <f>Sueldos[[#This Row],[3 meses de sueldo]]+Sueldos[[#This Row],[20 dias por año]]</f>
        <v>159625.51900273969</v>
      </c>
    </row>
    <row r="1945" spans="1:21" x14ac:dyDescent="0.3">
      <c r="A1945" t="s">
        <v>2513</v>
      </c>
      <c r="B1945" t="s">
        <v>880</v>
      </c>
      <c r="C1945" t="s">
        <v>373</v>
      </c>
      <c r="D1945" s="10">
        <v>41810</v>
      </c>
      <c r="E1945" t="s">
        <v>53</v>
      </c>
      <c r="F1945">
        <v>2</v>
      </c>
      <c r="G1945" s="1">
        <v>97585.2</v>
      </c>
      <c r="H1945" s="1">
        <v>4879.26</v>
      </c>
      <c r="I1945" s="1">
        <v>8782.6679999999997</v>
      </c>
      <c r="J1945" s="1">
        <v>2927.5559999999996</v>
      </c>
      <c r="K1945" s="1">
        <v>24396.3</v>
      </c>
      <c r="L1945" s="1">
        <v>31227.263999999999</v>
      </c>
      <c r="M1945" s="1">
        <f>SUM(Sueldos[[#This Row],[Salario Base]:[Bono General]])</f>
        <v>169798.24799999999</v>
      </c>
      <c r="N1945" s="1">
        <f>SUMPRODUCT(Sueldos[[#This Row],[Salario Base]:[Bono General]]*Porcentajes[])</f>
        <v>6635.7936</v>
      </c>
      <c r="O1945" s="1">
        <f>Sueldos[[#This Row],[Aumento Mexicano]]*2</f>
        <v>13271.5872</v>
      </c>
      <c r="P1945" s="1">
        <f>IF(Sueldos[[#This Row],[Calificación]]&gt;=4,Sueldos[[#This Row],[Aumento Mexicano]]*2,0)</f>
        <v>0</v>
      </c>
      <c r="Q1945" s="1">
        <f>Sueldos[[#This Row],[Sueldo total]]*3</f>
        <v>509394.74399999995</v>
      </c>
      <c r="R1945" s="9">
        <f>(43102-Sueldos[[#This Row],[Fecha de Contratación]])/365</f>
        <v>3.5397260273972604</v>
      </c>
      <c r="S1945" s="1">
        <f>Sueldos[[#This Row],[Sueldo total]]/30</f>
        <v>5659.9416000000001</v>
      </c>
      <c r="T1945" s="1">
        <f>Sueldos[[#This Row],[Salario diario]]*20*Sueldos[[#This Row],[dias del año]]</f>
        <v>400692.85190136987</v>
      </c>
      <c r="U1945" s="1">
        <f>Sueldos[[#This Row],[3 meses de sueldo]]+Sueldos[[#This Row],[20 dias por año]]</f>
        <v>910087.59590136982</v>
      </c>
    </row>
    <row r="1946" spans="1:21" x14ac:dyDescent="0.3">
      <c r="A1946" t="s">
        <v>1723</v>
      </c>
      <c r="B1946" t="s">
        <v>883</v>
      </c>
      <c r="C1946" t="s">
        <v>24</v>
      </c>
      <c r="D1946" s="10">
        <v>42484</v>
      </c>
      <c r="E1946" t="s">
        <v>18</v>
      </c>
      <c r="F1946">
        <v>3</v>
      </c>
      <c r="G1946" s="1">
        <v>14472</v>
      </c>
      <c r="H1946" s="1">
        <v>1447.2</v>
      </c>
      <c r="I1946" s="1">
        <v>723.6</v>
      </c>
      <c r="J1946" s="1">
        <v>1302.48</v>
      </c>
      <c r="K1946" s="1">
        <v>5065.2</v>
      </c>
      <c r="L1946" s="1">
        <v>3907.44</v>
      </c>
      <c r="M1946" s="1">
        <f>SUM(Sueldos[[#This Row],[Salario Base]:[Bono General]])</f>
        <v>26917.919999999998</v>
      </c>
      <c r="N1946" s="1">
        <f>SUMPRODUCT(Sueldos[[#This Row],[Salario Base]:[Bono General]]*Porcentajes[])</f>
        <v>1040.5367999999999</v>
      </c>
      <c r="O1946" s="1">
        <f>Sueldos[[#This Row],[Aumento Mexicano]]*2</f>
        <v>2081.0735999999997</v>
      </c>
      <c r="P1946" s="1">
        <f>IF(Sueldos[[#This Row],[Calificación]]&gt;=4,Sueldos[[#This Row],[Aumento Mexicano]]*2,0)</f>
        <v>0</v>
      </c>
      <c r="Q1946" s="1">
        <f>Sueldos[[#This Row],[Sueldo total]]*3</f>
        <v>80753.759999999995</v>
      </c>
      <c r="R1946" s="9">
        <f>(43102-Sueldos[[#This Row],[Fecha de Contratación]])/365</f>
        <v>1.6931506849315068</v>
      </c>
      <c r="S1946" s="1">
        <f>Sueldos[[#This Row],[Sueldo total]]/30</f>
        <v>897.2639999999999</v>
      </c>
      <c r="T1946" s="1">
        <f>Sueldos[[#This Row],[Salario diario]]*20*Sueldos[[#This Row],[dias del año]]</f>
        <v>30384.063123287669</v>
      </c>
      <c r="U1946" s="1">
        <f>Sueldos[[#This Row],[3 meses de sueldo]]+Sueldos[[#This Row],[20 dias por año]]</f>
        <v>111137.82312328767</v>
      </c>
    </row>
    <row r="1947" spans="1:21" x14ac:dyDescent="0.3">
      <c r="A1947" t="s">
        <v>1605</v>
      </c>
      <c r="B1947" t="s">
        <v>880</v>
      </c>
      <c r="C1947" t="s">
        <v>84</v>
      </c>
      <c r="D1947" s="10">
        <v>42839</v>
      </c>
      <c r="E1947" t="s">
        <v>18</v>
      </c>
      <c r="F1947">
        <v>2</v>
      </c>
      <c r="G1947" s="1">
        <v>8490.6</v>
      </c>
      <c r="H1947" s="1">
        <v>764.154</v>
      </c>
      <c r="I1947" s="1">
        <v>339.62400000000002</v>
      </c>
      <c r="J1947" s="1">
        <v>84.906000000000006</v>
      </c>
      <c r="K1947" s="1">
        <v>2122.65</v>
      </c>
      <c r="L1947" s="1">
        <v>2716.9920000000002</v>
      </c>
      <c r="M1947" s="1">
        <f>SUM(Sueldos[[#This Row],[Salario Base]:[Bono General]])</f>
        <v>14518.926000000001</v>
      </c>
      <c r="N1947" s="1">
        <f>SUMPRODUCT(Sueldos[[#This Row],[Salario Base]:[Bono General]]*Porcentajes[])</f>
        <v>572.26643999999999</v>
      </c>
      <c r="O1947" s="1">
        <f>Sueldos[[#This Row],[Aumento Mexicano]]*2</f>
        <v>1144.53288</v>
      </c>
      <c r="P1947" s="1">
        <f>IF(Sueldos[[#This Row],[Calificación]]&gt;=4,Sueldos[[#This Row],[Aumento Mexicano]]*2,0)</f>
        <v>0</v>
      </c>
      <c r="Q1947" s="1">
        <f>Sueldos[[#This Row],[Sueldo total]]*3</f>
        <v>43556.778000000006</v>
      </c>
      <c r="R1947" s="9">
        <f>(43102-Sueldos[[#This Row],[Fecha de Contratación]])/365</f>
        <v>0.72054794520547949</v>
      </c>
      <c r="S1947" s="1">
        <f>Sueldos[[#This Row],[Sueldo total]]/30</f>
        <v>483.96420000000006</v>
      </c>
      <c r="T1947" s="1">
        <f>Sueldos[[#This Row],[Salario diario]]*20*Sueldos[[#This Row],[dias del año]]</f>
        <v>6974.3881972602758</v>
      </c>
      <c r="U1947" s="1">
        <f>Sueldos[[#This Row],[3 meses de sueldo]]+Sueldos[[#This Row],[20 dias por año]]</f>
        <v>50531.166197260281</v>
      </c>
    </row>
    <row r="1948" spans="1:21" x14ac:dyDescent="0.3">
      <c r="A1948" t="s">
        <v>2514</v>
      </c>
      <c r="B1948" t="s">
        <v>880</v>
      </c>
      <c r="C1948" t="s">
        <v>127</v>
      </c>
      <c r="D1948" s="10">
        <v>41408</v>
      </c>
      <c r="E1948" t="s">
        <v>50</v>
      </c>
      <c r="F1948">
        <v>3</v>
      </c>
      <c r="G1948" s="1">
        <v>33309</v>
      </c>
      <c r="H1948" s="1">
        <v>2997.81</v>
      </c>
      <c r="I1948" s="1">
        <v>999.27</v>
      </c>
      <c r="J1948" s="1">
        <v>2997.81</v>
      </c>
      <c r="K1948" s="1">
        <v>8993.43</v>
      </c>
      <c r="L1948" s="1">
        <v>11991.24</v>
      </c>
      <c r="M1948" s="1">
        <f>SUM(Sueldos[[#This Row],[Salario Base]:[Bono General]])</f>
        <v>61288.55999999999</v>
      </c>
      <c r="N1948" s="1">
        <f>SUMPRODUCT(Sueldos[[#This Row],[Salario Base]:[Bono General]]*Porcentajes[])</f>
        <v>2478.1896000000002</v>
      </c>
      <c r="O1948" s="1">
        <f>Sueldos[[#This Row],[Aumento Mexicano]]*2</f>
        <v>4956.3792000000003</v>
      </c>
      <c r="P1948" s="1">
        <f>IF(Sueldos[[#This Row],[Calificación]]&gt;=4,Sueldos[[#This Row],[Aumento Mexicano]]*2,0)</f>
        <v>0</v>
      </c>
      <c r="Q1948" s="1">
        <f>Sueldos[[#This Row],[Sueldo total]]*3</f>
        <v>183865.67999999996</v>
      </c>
      <c r="R1948" s="9">
        <f>(43102-Sueldos[[#This Row],[Fecha de Contratación]])/365</f>
        <v>4.6410958904109592</v>
      </c>
      <c r="S1948" s="1">
        <f>Sueldos[[#This Row],[Sueldo total]]/30</f>
        <v>2042.9519999999998</v>
      </c>
      <c r="T1948" s="1">
        <f>Sueldos[[#This Row],[Salario diario]]*20*Sueldos[[#This Row],[dias del año]]</f>
        <v>189630.72263013697</v>
      </c>
      <c r="U1948" s="1">
        <f>Sueldos[[#This Row],[3 meses de sueldo]]+Sueldos[[#This Row],[20 dias por año]]</f>
        <v>373496.40263013693</v>
      </c>
    </row>
    <row r="1949" spans="1:21" x14ac:dyDescent="0.3">
      <c r="A1949" t="s">
        <v>2515</v>
      </c>
      <c r="B1949" t="s">
        <v>1087</v>
      </c>
      <c r="C1949" t="s">
        <v>24</v>
      </c>
      <c r="D1949" s="10">
        <v>41374</v>
      </c>
      <c r="E1949" t="s">
        <v>115</v>
      </c>
      <c r="F1949">
        <v>4</v>
      </c>
      <c r="G1949" s="1">
        <v>60366.9</v>
      </c>
      <c r="H1949" s="1">
        <v>4829.3519999999999</v>
      </c>
      <c r="I1949" s="1">
        <v>603.66899999999998</v>
      </c>
      <c r="J1949" s="1">
        <v>6640.3590000000004</v>
      </c>
      <c r="K1949" s="1">
        <v>18713.739000000001</v>
      </c>
      <c r="L1949" s="1">
        <v>21732.083999999999</v>
      </c>
      <c r="M1949" s="1">
        <f>SUM(Sueldos[[#This Row],[Salario Base]:[Bono General]])</f>
        <v>112886.103</v>
      </c>
      <c r="N1949" s="1">
        <f>SUMPRODUCT(Sueldos[[#This Row],[Salario Base]:[Bono General]]*Porcentajes[])</f>
        <v>4539.5908800000007</v>
      </c>
      <c r="O1949" s="1">
        <f>Sueldos[[#This Row],[Aumento Mexicano]]*2</f>
        <v>9079.1817600000013</v>
      </c>
      <c r="P1949" s="1">
        <f>IF(Sueldos[[#This Row],[Calificación]]&gt;=4,Sueldos[[#This Row],[Aumento Mexicano]]*2,0)</f>
        <v>9079.1817600000013</v>
      </c>
      <c r="Q1949" s="1">
        <f>Sueldos[[#This Row],[Sueldo total]]*3</f>
        <v>338658.30900000001</v>
      </c>
      <c r="R1949" s="9">
        <f>(43102-Sueldos[[#This Row],[Fecha de Contratación]])/365</f>
        <v>4.7342465753424658</v>
      </c>
      <c r="S1949" s="1">
        <f>Sueldos[[#This Row],[Sueldo total]]/30</f>
        <v>3762.8701000000001</v>
      </c>
      <c r="T1949" s="1">
        <f>Sueldos[[#This Row],[Salario diario]]*20*Sueldos[[#This Row],[dias del año]]</f>
        <v>356287.09768767125</v>
      </c>
      <c r="U1949" s="1">
        <f>Sueldos[[#This Row],[3 meses de sueldo]]+Sueldos[[#This Row],[20 dias por año]]</f>
        <v>694945.40668767132</v>
      </c>
    </row>
    <row r="1950" spans="1:21" x14ac:dyDescent="0.3">
      <c r="A1950" t="s">
        <v>1099</v>
      </c>
      <c r="B1950" t="s">
        <v>926</v>
      </c>
      <c r="C1950" t="s">
        <v>38</v>
      </c>
      <c r="D1950" s="10">
        <v>41738</v>
      </c>
      <c r="E1950" t="s">
        <v>50</v>
      </c>
      <c r="F1950">
        <v>3</v>
      </c>
      <c r="G1950" s="1">
        <v>36704</v>
      </c>
      <c r="H1950" s="1">
        <v>3303.3599999999997</v>
      </c>
      <c r="I1950" s="1">
        <v>1101.1199999999999</v>
      </c>
      <c r="J1950" s="1">
        <v>4037.44</v>
      </c>
      <c r="K1950" s="1">
        <v>12846.4</v>
      </c>
      <c r="L1950" s="1">
        <v>14314.560000000001</v>
      </c>
      <c r="M1950" s="1">
        <f>SUM(Sueldos[[#This Row],[Salario Base]:[Bono General]])</f>
        <v>72306.880000000005</v>
      </c>
      <c r="N1950" s="1">
        <f>SUMPRODUCT(Sueldos[[#This Row],[Salario Base]:[Bono General]]*Porcentajes[])</f>
        <v>2932.6495999999997</v>
      </c>
      <c r="O1950" s="1">
        <f>Sueldos[[#This Row],[Aumento Mexicano]]*2</f>
        <v>5865.2991999999995</v>
      </c>
      <c r="P1950" s="1">
        <f>IF(Sueldos[[#This Row],[Calificación]]&gt;=4,Sueldos[[#This Row],[Aumento Mexicano]]*2,0)</f>
        <v>0</v>
      </c>
      <c r="Q1950" s="1">
        <f>Sueldos[[#This Row],[Sueldo total]]*3</f>
        <v>216920.64</v>
      </c>
      <c r="R1950" s="9">
        <f>(43102-Sueldos[[#This Row],[Fecha de Contratación]])/365</f>
        <v>3.7369863013698632</v>
      </c>
      <c r="S1950" s="1">
        <f>Sueldos[[#This Row],[Sueldo total]]/30</f>
        <v>2410.2293333333337</v>
      </c>
      <c r="T1950" s="1">
        <f>Sueldos[[#This Row],[Salario diario]]*20*Sueldos[[#This Row],[dias del año]]</f>
        <v>180139.88003652971</v>
      </c>
      <c r="U1950" s="1">
        <f>Sueldos[[#This Row],[3 meses de sueldo]]+Sueldos[[#This Row],[20 dias por año]]</f>
        <v>397060.52003652975</v>
      </c>
    </row>
    <row r="1951" spans="1:21" x14ac:dyDescent="0.3">
      <c r="A1951" t="s">
        <v>1026</v>
      </c>
      <c r="B1951" t="s">
        <v>898</v>
      </c>
      <c r="C1951" t="s">
        <v>38</v>
      </c>
      <c r="D1951" s="10">
        <v>41359</v>
      </c>
      <c r="E1951" t="s">
        <v>15</v>
      </c>
      <c r="F1951">
        <v>4</v>
      </c>
      <c r="G1951" s="1">
        <v>29048.800000000003</v>
      </c>
      <c r="H1951" s="1">
        <v>2033.4160000000004</v>
      </c>
      <c r="I1951" s="1">
        <v>290.48800000000006</v>
      </c>
      <c r="J1951" s="1">
        <v>4357.3200000000006</v>
      </c>
      <c r="K1951" s="1">
        <v>7843.1760000000013</v>
      </c>
      <c r="L1951" s="1">
        <v>9005.1280000000006</v>
      </c>
      <c r="M1951" s="1">
        <f>SUM(Sueldos[[#This Row],[Salario Base]:[Bono General]])</f>
        <v>52578.328000000009</v>
      </c>
      <c r="N1951" s="1">
        <f>SUMPRODUCT(Sueldos[[#This Row],[Salario Base]:[Bono General]]*Porcentajes[])</f>
        <v>2088.6087200000002</v>
      </c>
      <c r="O1951" s="1">
        <f>Sueldos[[#This Row],[Aumento Mexicano]]*2</f>
        <v>4177.2174400000004</v>
      </c>
      <c r="P1951" s="1">
        <f>IF(Sueldos[[#This Row],[Calificación]]&gt;=4,Sueldos[[#This Row],[Aumento Mexicano]]*2,0)</f>
        <v>4177.2174400000004</v>
      </c>
      <c r="Q1951" s="1">
        <f>Sueldos[[#This Row],[Sueldo total]]*3</f>
        <v>157734.98400000003</v>
      </c>
      <c r="R1951" s="9">
        <f>(43102-Sueldos[[#This Row],[Fecha de Contratación]])/365</f>
        <v>4.7753424657534245</v>
      </c>
      <c r="S1951" s="1">
        <f>Sueldos[[#This Row],[Sueldo total]]/30</f>
        <v>1752.6109333333336</v>
      </c>
      <c r="T1951" s="1">
        <f>Sueldos[[#This Row],[Salario diario]]*20*Sueldos[[#This Row],[dias del año]]</f>
        <v>167386.34831780824</v>
      </c>
      <c r="U1951" s="1">
        <f>Sueldos[[#This Row],[3 meses de sueldo]]+Sueldos[[#This Row],[20 dias por año]]</f>
        <v>325121.33231780829</v>
      </c>
    </row>
    <row r="1952" spans="1:21" x14ac:dyDescent="0.3">
      <c r="A1952" t="s">
        <v>2516</v>
      </c>
      <c r="B1952" t="s">
        <v>880</v>
      </c>
      <c r="C1952" t="s">
        <v>79</v>
      </c>
      <c r="D1952" s="10">
        <v>42620</v>
      </c>
      <c r="E1952" t="s">
        <v>15</v>
      </c>
      <c r="F1952">
        <v>3</v>
      </c>
      <c r="G1952" s="1">
        <v>31396</v>
      </c>
      <c r="H1952" s="1">
        <v>3139.6000000000004</v>
      </c>
      <c r="I1952" s="1">
        <v>4709.3999999999996</v>
      </c>
      <c r="J1952" s="1">
        <v>4709.3999999999996</v>
      </c>
      <c r="K1952" s="1">
        <v>11930.48</v>
      </c>
      <c r="L1952" s="1">
        <v>12558.400000000001</v>
      </c>
      <c r="M1952" s="1">
        <f>SUM(Sueldos[[#This Row],[Salario Base]:[Bono General]])</f>
        <v>68443.28</v>
      </c>
      <c r="N1952" s="1">
        <f>SUMPRODUCT(Sueldos[[#This Row],[Salario Base]:[Bono General]]*Porcentajes[])</f>
        <v>2791.1044000000002</v>
      </c>
      <c r="O1952" s="1">
        <f>Sueldos[[#This Row],[Aumento Mexicano]]*2</f>
        <v>5582.2088000000003</v>
      </c>
      <c r="P1952" s="1">
        <f>IF(Sueldos[[#This Row],[Calificación]]&gt;=4,Sueldos[[#This Row],[Aumento Mexicano]]*2,0)</f>
        <v>0</v>
      </c>
      <c r="Q1952" s="1">
        <f>Sueldos[[#This Row],[Sueldo total]]*3</f>
        <v>205329.84</v>
      </c>
      <c r="R1952" s="9">
        <f>(43102-Sueldos[[#This Row],[Fecha de Contratación]])/365</f>
        <v>1.3205479452054794</v>
      </c>
      <c r="S1952" s="1">
        <f>Sueldos[[#This Row],[Sueldo total]]/30</f>
        <v>2281.4426666666668</v>
      </c>
      <c r="T1952" s="1">
        <f>Sueldos[[#This Row],[Salario diario]]*20*Sueldos[[#This Row],[dias del año]]</f>
        <v>60255.088511415517</v>
      </c>
      <c r="U1952" s="1">
        <f>Sueldos[[#This Row],[3 meses de sueldo]]+Sueldos[[#This Row],[20 dias por año]]</f>
        <v>265584.92851141549</v>
      </c>
    </row>
    <row r="1953" spans="1:21" x14ac:dyDescent="0.3">
      <c r="A1953" t="s">
        <v>1651</v>
      </c>
      <c r="B1953" t="s">
        <v>898</v>
      </c>
      <c r="C1953" t="s">
        <v>114</v>
      </c>
      <c r="D1953" s="10">
        <v>40809</v>
      </c>
      <c r="E1953" t="s">
        <v>27</v>
      </c>
      <c r="F1953">
        <v>3</v>
      </c>
      <c r="G1953" s="1">
        <v>20188</v>
      </c>
      <c r="H1953" s="1">
        <v>1816.9199999999998</v>
      </c>
      <c r="I1953" s="1">
        <v>201.88</v>
      </c>
      <c r="J1953" s="1">
        <v>2624.44</v>
      </c>
      <c r="K1953" s="1">
        <v>5854.5199999999995</v>
      </c>
      <c r="L1953" s="1">
        <v>6258.28</v>
      </c>
      <c r="M1953" s="1">
        <f>SUM(Sueldos[[#This Row],[Salario Base]:[Bono General]])</f>
        <v>36944.04</v>
      </c>
      <c r="N1953" s="1">
        <f>SUMPRODUCT(Sueldos[[#This Row],[Salario Base]:[Bono General]]*Porcentajes[])</f>
        <v>1467.6676</v>
      </c>
      <c r="O1953" s="1">
        <f>Sueldos[[#This Row],[Aumento Mexicano]]*2</f>
        <v>2935.3352</v>
      </c>
      <c r="P1953" s="1">
        <f>IF(Sueldos[[#This Row],[Calificación]]&gt;=4,Sueldos[[#This Row],[Aumento Mexicano]]*2,0)</f>
        <v>0</v>
      </c>
      <c r="Q1953" s="1">
        <f>Sueldos[[#This Row],[Sueldo total]]*3</f>
        <v>110832.12</v>
      </c>
      <c r="R1953" s="9">
        <f>(43102-Sueldos[[#This Row],[Fecha de Contratación]])/365</f>
        <v>6.2821917808219174</v>
      </c>
      <c r="S1953" s="1">
        <f>Sueldos[[#This Row],[Sueldo total]]/30</f>
        <v>1231.4680000000001</v>
      </c>
      <c r="T1953" s="1">
        <f>Sueldos[[#This Row],[Salario diario]]*20*Sueldos[[#This Row],[dias del año]]</f>
        <v>154726.36295890409</v>
      </c>
      <c r="U1953" s="1">
        <f>Sueldos[[#This Row],[3 meses de sueldo]]+Sueldos[[#This Row],[20 dias por año]]</f>
        <v>265558.48295890412</v>
      </c>
    </row>
    <row r="1954" spans="1:21" x14ac:dyDescent="0.3">
      <c r="A1954" t="s">
        <v>2517</v>
      </c>
      <c r="B1954" t="s">
        <v>883</v>
      </c>
      <c r="C1954" t="s">
        <v>92</v>
      </c>
      <c r="D1954" s="10">
        <v>40643</v>
      </c>
      <c r="E1954" t="s">
        <v>18</v>
      </c>
      <c r="F1954">
        <v>4</v>
      </c>
      <c r="G1954" s="1">
        <v>9664.6</v>
      </c>
      <c r="H1954" s="1">
        <v>869.81399999999996</v>
      </c>
      <c r="I1954" s="1">
        <v>386.584</v>
      </c>
      <c r="J1954" s="1">
        <v>386.584</v>
      </c>
      <c r="K1954" s="1">
        <v>3189.3180000000002</v>
      </c>
      <c r="L1954" s="1">
        <v>2802.7339999999999</v>
      </c>
      <c r="M1954" s="1">
        <f>SUM(Sueldos[[#This Row],[Salario Base]:[Bono General]])</f>
        <v>17299.634000000002</v>
      </c>
      <c r="N1954" s="1">
        <f>SUMPRODUCT(Sueldos[[#This Row],[Salario Base]:[Bono General]]*Porcentajes[])</f>
        <v>668.79032000000007</v>
      </c>
      <c r="O1954" s="1">
        <f>Sueldos[[#This Row],[Aumento Mexicano]]*2</f>
        <v>1337.5806400000001</v>
      </c>
      <c r="P1954" s="1">
        <f>IF(Sueldos[[#This Row],[Calificación]]&gt;=4,Sueldos[[#This Row],[Aumento Mexicano]]*2,0)</f>
        <v>1337.5806400000001</v>
      </c>
      <c r="Q1954" s="1">
        <f>Sueldos[[#This Row],[Sueldo total]]*3</f>
        <v>51898.902000000002</v>
      </c>
      <c r="R1954" s="9">
        <f>(43102-Sueldos[[#This Row],[Fecha de Contratación]])/365</f>
        <v>6.7369863013698632</v>
      </c>
      <c r="S1954" s="1">
        <f>Sueldos[[#This Row],[Sueldo total]]/30</f>
        <v>576.65446666666674</v>
      </c>
      <c r="T1954" s="1">
        <f>Sueldos[[#This Row],[Salario diario]]*20*Sueldos[[#This Row],[dias del año]]</f>
        <v>77698.264851141561</v>
      </c>
      <c r="U1954" s="1">
        <f>Sueldos[[#This Row],[3 meses de sueldo]]+Sueldos[[#This Row],[20 dias por año]]</f>
        <v>129597.16685114156</v>
      </c>
    </row>
    <row r="1955" spans="1:21" x14ac:dyDescent="0.3">
      <c r="A1955" t="s">
        <v>2518</v>
      </c>
      <c r="B1955" t="s">
        <v>883</v>
      </c>
      <c r="C1955" t="s">
        <v>121</v>
      </c>
      <c r="D1955" s="10">
        <v>41503</v>
      </c>
      <c r="E1955" t="s">
        <v>18</v>
      </c>
      <c r="F1955">
        <v>4</v>
      </c>
      <c r="G1955" s="1">
        <v>10331.200000000001</v>
      </c>
      <c r="H1955" s="1">
        <v>516.56000000000006</v>
      </c>
      <c r="I1955" s="1">
        <v>619.87200000000007</v>
      </c>
      <c r="J1955" s="1">
        <v>516.56000000000006</v>
      </c>
      <c r="K1955" s="1">
        <v>3512.6080000000006</v>
      </c>
      <c r="L1955" s="1">
        <v>4132.4800000000005</v>
      </c>
      <c r="M1955" s="1">
        <f>SUM(Sueldos[[#This Row],[Salario Base]:[Bono General]])</f>
        <v>19629.28</v>
      </c>
      <c r="N1955" s="1">
        <f>SUMPRODUCT(Sueldos[[#This Row],[Salario Base]:[Bono General]]*Porcentajes[])</f>
        <v>786.20432000000005</v>
      </c>
      <c r="O1955" s="1">
        <f>Sueldos[[#This Row],[Aumento Mexicano]]*2</f>
        <v>1572.4086400000001</v>
      </c>
      <c r="P1955" s="1">
        <f>IF(Sueldos[[#This Row],[Calificación]]&gt;=4,Sueldos[[#This Row],[Aumento Mexicano]]*2,0)</f>
        <v>1572.4086400000001</v>
      </c>
      <c r="Q1955" s="1">
        <f>Sueldos[[#This Row],[Sueldo total]]*3</f>
        <v>58887.839999999997</v>
      </c>
      <c r="R1955" s="9">
        <f>(43102-Sueldos[[#This Row],[Fecha de Contratación]])/365</f>
        <v>4.3808219178082188</v>
      </c>
      <c r="S1955" s="1">
        <f>Sueldos[[#This Row],[Sueldo total]]/30</f>
        <v>654.30933333333326</v>
      </c>
      <c r="T1955" s="1">
        <f>Sueldos[[#This Row],[Salario diario]]*20*Sueldos[[#This Row],[dias del año]]</f>
        <v>57328.253369863</v>
      </c>
      <c r="U1955" s="1">
        <f>Sueldos[[#This Row],[3 meses de sueldo]]+Sueldos[[#This Row],[20 dias por año]]</f>
        <v>116216.093369863</v>
      </c>
    </row>
    <row r="1956" spans="1:21" x14ac:dyDescent="0.3">
      <c r="A1956" t="s">
        <v>2519</v>
      </c>
      <c r="B1956" t="s">
        <v>880</v>
      </c>
      <c r="C1956" t="s">
        <v>363</v>
      </c>
      <c r="D1956" s="10">
        <v>40574</v>
      </c>
      <c r="E1956" t="s">
        <v>15</v>
      </c>
      <c r="F1956">
        <v>3</v>
      </c>
      <c r="G1956" s="1">
        <v>29267</v>
      </c>
      <c r="H1956" s="1">
        <v>1756.02</v>
      </c>
      <c r="I1956" s="1">
        <v>4390.05</v>
      </c>
      <c r="J1956" s="1">
        <v>1756.02</v>
      </c>
      <c r="K1956" s="1">
        <v>9365.44</v>
      </c>
      <c r="L1956" s="1">
        <v>9365.44</v>
      </c>
      <c r="M1956" s="1">
        <f>SUM(Sueldos[[#This Row],[Salario Base]:[Bono General]])</f>
        <v>55899.97</v>
      </c>
      <c r="N1956" s="1">
        <f>SUMPRODUCT(Sueldos[[#This Row],[Salario Base]:[Bono General]]*Porcentajes[])</f>
        <v>2183.3182000000002</v>
      </c>
      <c r="O1956" s="1">
        <f>Sueldos[[#This Row],[Aumento Mexicano]]*2</f>
        <v>4366.6364000000003</v>
      </c>
      <c r="P1956" s="1">
        <f>IF(Sueldos[[#This Row],[Calificación]]&gt;=4,Sueldos[[#This Row],[Aumento Mexicano]]*2,0)</f>
        <v>0</v>
      </c>
      <c r="Q1956" s="1">
        <f>Sueldos[[#This Row],[Sueldo total]]*3</f>
        <v>167699.91</v>
      </c>
      <c r="R1956" s="9">
        <f>(43102-Sueldos[[#This Row],[Fecha de Contratación]])/365</f>
        <v>6.9260273972602739</v>
      </c>
      <c r="S1956" s="1">
        <f>Sueldos[[#This Row],[Sueldo total]]/30</f>
        <v>1863.3323333333333</v>
      </c>
      <c r="T1956" s="1">
        <f>Sueldos[[#This Row],[Salario diario]]*20*Sueldos[[#This Row],[dias del año]]</f>
        <v>258109.8158173516</v>
      </c>
      <c r="U1956" s="1">
        <f>Sueldos[[#This Row],[3 meses de sueldo]]+Sueldos[[#This Row],[20 dias por año]]</f>
        <v>425809.7258173516</v>
      </c>
    </row>
    <row r="1957" spans="1:21" x14ac:dyDescent="0.3">
      <c r="A1957" t="s">
        <v>2520</v>
      </c>
      <c r="B1957" t="s">
        <v>880</v>
      </c>
      <c r="C1957" t="s">
        <v>157</v>
      </c>
      <c r="D1957" s="10">
        <v>42755</v>
      </c>
      <c r="E1957" t="s">
        <v>27</v>
      </c>
      <c r="F1957">
        <v>4</v>
      </c>
      <c r="G1957" s="1">
        <v>23521.300000000003</v>
      </c>
      <c r="H1957" s="1">
        <v>2116.9170000000004</v>
      </c>
      <c r="I1957" s="1">
        <v>2587.3430000000003</v>
      </c>
      <c r="J1957" s="1">
        <v>235.21300000000002</v>
      </c>
      <c r="K1957" s="1">
        <v>7997.242000000002</v>
      </c>
      <c r="L1957" s="1">
        <v>6821.1770000000006</v>
      </c>
      <c r="M1957" s="1">
        <f>SUM(Sueldos[[#This Row],[Salario Base]:[Bono General]])</f>
        <v>43279.19200000001</v>
      </c>
      <c r="N1957" s="1">
        <f>SUMPRODUCT(Sueldos[[#This Row],[Salario Base]:[Bono General]]*Porcentajes[])</f>
        <v>1665.3080400000003</v>
      </c>
      <c r="O1957" s="1">
        <f>Sueldos[[#This Row],[Aumento Mexicano]]*2</f>
        <v>3330.6160800000007</v>
      </c>
      <c r="P1957" s="1">
        <f>IF(Sueldos[[#This Row],[Calificación]]&gt;=4,Sueldos[[#This Row],[Aumento Mexicano]]*2,0)</f>
        <v>3330.6160800000007</v>
      </c>
      <c r="Q1957" s="1">
        <f>Sueldos[[#This Row],[Sueldo total]]*3</f>
        <v>129837.57600000003</v>
      </c>
      <c r="R1957" s="9">
        <f>(43102-Sueldos[[#This Row],[Fecha de Contratación]])/365</f>
        <v>0.9506849315068493</v>
      </c>
      <c r="S1957" s="1">
        <f>Sueldos[[#This Row],[Sueldo total]]/30</f>
        <v>1442.6397333333337</v>
      </c>
      <c r="T1957" s="1">
        <f>Sueldos[[#This Row],[Salario diario]]*20*Sueldos[[#This Row],[dias del año]]</f>
        <v>27429.917121461192</v>
      </c>
      <c r="U1957" s="1">
        <f>Sueldos[[#This Row],[3 meses de sueldo]]+Sueldos[[#This Row],[20 dias por año]]</f>
        <v>157267.49312146122</v>
      </c>
    </row>
    <row r="1958" spans="1:21" x14ac:dyDescent="0.3">
      <c r="A1958" t="s">
        <v>2521</v>
      </c>
      <c r="B1958" t="s">
        <v>883</v>
      </c>
      <c r="C1958" t="s">
        <v>363</v>
      </c>
      <c r="D1958" s="10">
        <v>42614</v>
      </c>
      <c r="E1958" t="s">
        <v>18</v>
      </c>
      <c r="F1958">
        <v>3</v>
      </c>
      <c r="G1958" s="1">
        <v>14608</v>
      </c>
      <c r="H1958" s="1">
        <v>1168.6400000000001</v>
      </c>
      <c r="I1958" s="1">
        <v>730.40000000000009</v>
      </c>
      <c r="J1958" s="1">
        <v>730.40000000000009</v>
      </c>
      <c r="K1958" s="1">
        <v>4528.4799999999996</v>
      </c>
      <c r="L1958" s="1">
        <v>5258.88</v>
      </c>
      <c r="M1958" s="1">
        <f>SUM(Sueldos[[#This Row],[Salario Base]:[Bono General]])</f>
        <v>27024.800000000003</v>
      </c>
      <c r="N1958" s="1">
        <f>SUMPRODUCT(Sueldos[[#This Row],[Salario Base]:[Bono General]]*Porcentajes[])</f>
        <v>1078.0704000000001</v>
      </c>
      <c r="O1958" s="1">
        <f>Sueldos[[#This Row],[Aumento Mexicano]]*2</f>
        <v>2156.1408000000001</v>
      </c>
      <c r="P1958" s="1">
        <f>IF(Sueldos[[#This Row],[Calificación]]&gt;=4,Sueldos[[#This Row],[Aumento Mexicano]]*2,0)</f>
        <v>0</v>
      </c>
      <c r="Q1958" s="1">
        <f>Sueldos[[#This Row],[Sueldo total]]*3</f>
        <v>81074.400000000009</v>
      </c>
      <c r="R1958" s="9">
        <f>(43102-Sueldos[[#This Row],[Fecha de Contratación]])/365</f>
        <v>1.3369863013698631</v>
      </c>
      <c r="S1958" s="1">
        <f>Sueldos[[#This Row],[Sueldo total]]/30</f>
        <v>900.82666666666671</v>
      </c>
      <c r="T1958" s="1">
        <f>Sueldos[[#This Row],[Salario diario]]*20*Sueldos[[#This Row],[dias del año]]</f>
        <v>24087.858264840183</v>
      </c>
      <c r="U1958" s="1">
        <f>Sueldos[[#This Row],[3 meses de sueldo]]+Sueldos[[#This Row],[20 dias por año]]</f>
        <v>105162.25826484019</v>
      </c>
    </row>
    <row r="1959" spans="1:21" x14ac:dyDescent="0.3">
      <c r="A1959" t="s">
        <v>2522</v>
      </c>
      <c r="B1959" t="s">
        <v>883</v>
      </c>
      <c r="C1959" t="s">
        <v>273</v>
      </c>
      <c r="D1959" s="10">
        <v>42210</v>
      </c>
      <c r="E1959" t="s">
        <v>15</v>
      </c>
      <c r="F1959">
        <v>2</v>
      </c>
      <c r="G1959" s="1">
        <v>25935.3</v>
      </c>
      <c r="H1959" s="1">
        <v>1296.7650000000001</v>
      </c>
      <c r="I1959" s="1">
        <v>1556.1179999999999</v>
      </c>
      <c r="J1959" s="1">
        <v>2852.8829999999998</v>
      </c>
      <c r="K1959" s="1">
        <v>9855.4140000000007</v>
      </c>
      <c r="L1959" s="1">
        <v>7002.5309999999999</v>
      </c>
      <c r="M1959" s="1">
        <f>SUM(Sueldos[[#This Row],[Salario Base]:[Bono General]])</f>
        <v>48499.010999999999</v>
      </c>
      <c r="N1959" s="1">
        <f>SUMPRODUCT(Sueldos[[#This Row],[Salario Base]:[Bono General]]*Porcentajes[])</f>
        <v>1846.5933599999998</v>
      </c>
      <c r="O1959" s="1">
        <f>Sueldos[[#This Row],[Aumento Mexicano]]*2</f>
        <v>3693.1867199999997</v>
      </c>
      <c r="P1959" s="1">
        <f>IF(Sueldos[[#This Row],[Calificación]]&gt;=4,Sueldos[[#This Row],[Aumento Mexicano]]*2,0)</f>
        <v>0</v>
      </c>
      <c r="Q1959" s="1">
        <f>Sueldos[[#This Row],[Sueldo total]]*3</f>
        <v>145497.033</v>
      </c>
      <c r="R1959" s="9">
        <f>(43102-Sueldos[[#This Row],[Fecha de Contratación]])/365</f>
        <v>2.4438356164383563</v>
      </c>
      <c r="S1959" s="1">
        <f>Sueldos[[#This Row],[Sueldo total]]/30</f>
        <v>1616.6336999999999</v>
      </c>
      <c r="T1959" s="1">
        <f>Sueldos[[#This Row],[Salario diario]]*20*Sueldos[[#This Row],[dias del año]]</f>
        <v>79015.740295890413</v>
      </c>
      <c r="U1959" s="1">
        <f>Sueldos[[#This Row],[3 meses de sueldo]]+Sueldos[[#This Row],[20 dias por año]]</f>
        <v>224512.77329589042</v>
      </c>
    </row>
    <row r="1960" spans="1:21" x14ac:dyDescent="0.3">
      <c r="A1960" t="s">
        <v>1306</v>
      </c>
      <c r="B1960" t="s">
        <v>880</v>
      </c>
      <c r="C1960" t="s">
        <v>168</v>
      </c>
      <c r="D1960" s="10">
        <v>40561</v>
      </c>
      <c r="E1960" t="s">
        <v>27</v>
      </c>
      <c r="F1960">
        <v>4</v>
      </c>
      <c r="G1960" s="1">
        <v>15801.500000000002</v>
      </c>
      <c r="H1960" s="1">
        <v>1422.1350000000002</v>
      </c>
      <c r="I1960" s="1">
        <v>632.06000000000006</v>
      </c>
      <c r="J1960" s="1">
        <v>474.04500000000002</v>
      </c>
      <c r="K1960" s="1">
        <v>3950.3750000000005</v>
      </c>
      <c r="L1960" s="1">
        <v>5688.5400000000009</v>
      </c>
      <c r="M1960" s="1">
        <f>SUM(Sueldos[[#This Row],[Salario Base]:[Bono General]])</f>
        <v>27968.655000000002</v>
      </c>
      <c r="N1960" s="1">
        <f>SUMPRODUCT(Sueldos[[#This Row],[Salario Base]:[Bono General]]*Porcentajes[])</f>
        <v>1125.0668000000003</v>
      </c>
      <c r="O1960" s="1">
        <f>Sueldos[[#This Row],[Aumento Mexicano]]*2</f>
        <v>2250.1336000000006</v>
      </c>
      <c r="P1960" s="1">
        <f>IF(Sueldos[[#This Row],[Calificación]]&gt;=4,Sueldos[[#This Row],[Aumento Mexicano]]*2,0)</f>
        <v>2250.1336000000006</v>
      </c>
      <c r="Q1960" s="1">
        <f>Sueldos[[#This Row],[Sueldo total]]*3</f>
        <v>83905.965000000011</v>
      </c>
      <c r="R1960" s="9">
        <f>(43102-Sueldos[[#This Row],[Fecha de Contratación]])/365</f>
        <v>6.9616438356164387</v>
      </c>
      <c r="S1960" s="1">
        <f>Sueldos[[#This Row],[Sueldo total]]/30</f>
        <v>932.28850000000011</v>
      </c>
      <c r="T1960" s="1">
        <f>Sueldos[[#This Row],[Salario diario]]*20*Sueldos[[#This Row],[dias del año]]</f>
        <v>129805.20978082196</v>
      </c>
      <c r="U1960" s="1">
        <f>Sueldos[[#This Row],[3 meses de sueldo]]+Sueldos[[#This Row],[20 dias por año]]</f>
        <v>213711.17478082195</v>
      </c>
    </row>
    <row r="1961" spans="1:21" x14ac:dyDescent="0.3">
      <c r="A1961" t="s">
        <v>2523</v>
      </c>
      <c r="B1961" t="s">
        <v>880</v>
      </c>
      <c r="C1961" t="s">
        <v>253</v>
      </c>
      <c r="D1961" s="10">
        <v>40530</v>
      </c>
      <c r="E1961" t="s">
        <v>27</v>
      </c>
      <c r="F1961">
        <v>3</v>
      </c>
      <c r="G1961" s="1">
        <v>16308</v>
      </c>
      <c r="H1961" s="1">
        <v>1304.6400000000001</v>
      </c>
      <c r="I1961" s="1">
        <v>815.40000000000009</v>
      </c>
      <c r="J1961" s="1">
        <v>1630.8000000000002</v>
      </c>
      <c r="K1961" s="1">
        <v>5055.4799999999996</v>
      </c>
      <c r="L1961" s="1">
        <v>4077</v>
      </c>
      <c r="M1961" s="1">
        <f>SUM(Sueldos[[#This Row],[Salario Base]:[Bono General]])</f>
        <v>29191.32</v>
      </c>
      <c r="N1961" s="1">
        <f>SUMPRODUCT(Sueldos[[#This Row],[Salario Base]:[Bono General]]*Porcentajes[])</f>
        <v>1118.7288000000001</v>
      </c>
      <c r="O1961" s="1">
        <f>Sueldos[[#This Row],[Aumento Mexicano]]*2</f>
        <v>2237.4576000000002</v>
      </c>
      <c r="P1961" s="1">
        <f>IF(Sueldos[[#This Row],[Calificación]]&gt;=4,Sueldos[[#This Row],[Aumento Mexicano]]*2,0)</f>
        <v>0</v>
      </c>
      <c r="Q1961" s="1">
        <f>Sueldos[[#This Row],[Sueldo total]]*3</f>
        <v>87573.959999999992</v>
      </c>
      <c r="R1961" s="9">
        <f>(43102-Sueldos[[#This Row],[Fecha de Contratación]])/365</f>
        <v>7.0465753424657533</v>
      </c>
      <c r="S1961" s="1">
        <f>Sueldos[[#This Row],[Sueldo total]]/30</f>
        <v>973.04399999999998</v>
      </c>
      <c r="T1961" s="1">
        <f>Sueldos[[#This Row],[Salario diario]]*20*Sueldos[[#This Row],[dias del año]]</f>
        <v>137132.55715068494</v>
      </c>
      <c r="U1961" s="1">
        <f>Sueldos[[#This Row],[3 meses de sueldo]]+Sueldos[[#This Row],[20 dias por año]]</f>
        <v>224706.51715068493</v>
      </c>
    </row>
    <row r="1962" spans="1:21" x14ac:dyDescent="0.3">
      <c r="A1962" t="s">
        <v>2524</v>
      </c>
      <c r="B1962" t="s">
        <v>883</v>
      </c>
      <c r="C1962" t="s">
        <v>100</v>
      </c>
      <c r="D1962" s="10">
        <v>40682</v>
      </c>
      <c r="E1962" t="s">
        <v>27</v>
      </c>
      <c r="F1962">
        <v>2</v>
      </c>
      <c r="G1962" s="1">
        <v>16833.600000000002</v>
      </c>
      <c r="H1962" s="1">
        <v>1683.3600000000004</v>
      </c>
      <c r="I1962" s="1">
        <v>336.67200000000003</v>
      </c>
      <c r="J1962" s="1">
        <v>1346.6880000000001</v>
      </c>
      <c r="K1962" s="1">
        <v>6060.0960000000005</v>
      </c>
      <c r="L1962" s="1">
        <v>5386.7520000000004</v>
      </c>
      <c r="M1962" s="1">
        <f>SUM(Sueldos[[#This Row],[Salario Base]:[Bono General]])</f>
        <v>31647.168000000001</v>
      </c>
      <c r="N1962" s="1">
        <f>SUMPRODUCT(Sueldos[[#This Row],[Salario Base]:[Bono General]]*Porcentajes[])</f>
        <v>1245.6864</v>
      </c>
      <c r="O1962" s="1">
        <f>Sueldos[[#This Row],[Aumento Mexicano]]*2</f>
        <v>2491.3728000000001</v>
      </c>
      <c r="P1962" s="1">
        <f>IF(Sueldos[[#This Row],[Calificación]]&gt;=4,Sueldos[[#This Row],[Aumento Mexicano]]*2,0)</f>
        <v>0</v>
      </c>
      <c r="Q1962" s="1">
        <f>Sueldos[[#This Row],[Sueldo total]]*3</f>
        <v>94941.504000000001</v>
      </c>
      <c r="R1962" s="9">
        <f>(43102-Sueldos[[#This Row],[Fecha de Contratación]])/365</f>
        <v>6.6301369863013697</v>
      </c>
      <c r="S1962" s="1">
        <f>Sueldos[[#This Row],[Sueldo total]]/30</f>
        <v>1054.9056</v>
      </c>
      <c r="T1962" s="1">
        <f>Sueldos[[#This Row],[Salario diario]]*20*Sueldos[[#This Row],[dias del año]]</f>
        <v>139883.37271232877</v>
      </c>
      <c r="U1962" s="1">
        <f>Sueldos[[#This Row],[3 meses de sueldo]]+Sueldos[[#This Row],[20 dias por año]]</f>
        <v>234824.87671232875</v>
      </c>
    </row>
    <row r="1963" spans="1:21" x14ac:dyDescent="0.3">
      <c r="A1963" t="s">
        <v>2525</v>
      </c>
      <c r="B1963" t="s">
        <v>880</v>
      </c>
      <c r="C1963" t="s">
        <v>440</v>
      </c>
      <c r="D1963" s="10">
        <v>41978</v>
      </c>
      <c r="E1963" t="s">
        <v>15</v>
      </c>
      <c r="F1963">
        <v>3</v>
      </c>
      <c r="G1963" s="1">
        <v>32925</v>
      </c>
      <c r="H1963" s="1">
        <v>1975.5</v>
      </c>
      <c r="I1963" s="1">
        <v>4938.75</v>
      </c>
      <c r="J1963" s="1">
        <v>987.75</v>
      </c>
      <c r="K1963" s="1">
        <v>9877.5</v>
      </c>
      <c r="L1963" s="1">
        <v>9877.5</v>
      </c>
      <c r="M1963" s="1">
        <f>SUM(Sueldos[[#This Row],[Salario Base]:[Bono General]])</f>
        <v>60582</v>
      </c>
      <c r="N1963" s="1">
        <f>SUMPRODUCT(Sueldos[[#This Row],[Salario Base]:[Bono General]]*Porcentajes[])</f>
        <v>2340.9675000000002</v>
      </c>
      <c r="O1963" s="1">
        <f>Sueldos[[#This Row],[Aumento Mexicano]]*2</f>
        <v>4681.9350000000004</v>
      </c>
      <c r="P1963" s="1">
        <f>IF(Sueldos[[#This Row],[Calificación]]&gt;=4,Sueldos[[#This Row],[Aumento Mexicano]]*2,0)</f>
        <v>0</v>
      </c>
      <c r="Q1963" s="1">
        <f>Sueldos[[#This Row],[Sueldo total]]*3</f>
        <v>181746</v>
      </c>
      <c r="R1963" s="9">
        <f>(43102-Sueldos[[#This Row],[Fecha de Contratación]])/365</f>
        <v>3.0794520547945203</v>
      </c>
      <c r="S1963" s="1">
        <f>Sueldos[[#This Row],[Sueldo total]]/30</f>
        <v>2019.4</v>
      </c>
      <c r="T1963" s="1">
        <f>Sueldos[[#This Row],[Salario diario]]*20*Sueldos[[#This Row],[dias del año]]</f>
        <v>124372.90958904108</v>
      </c>
      <c r="U1963" s="1">
        <f>Sueldos[[#This Row],[3 meses de sueldo]]+Sueldos[[#This Row],[20 dias por año]]</f>
        <v>306118.90958904108</v>
      </c>
    </row>
    <row r="1964" spans="1:21" x14ac:dyDescent="0.3">
      <c r="A1964" t="s">
        <v>2526</v>
      </c>
      <c r="B1964" t="s">
        <v>880</v>
      </c>
      <c r="C1964" t="s">
        <v>112</v>
      </c>
      <c r="D1964" s="10">
        <v>42661</v>
      </c>
      <c r="E1964" t="s">
        <v>18</v>
      </c>
      <c r="F1964">
        <v>5</v>
      </c>
      <c r="G1964" s="1">
        <v>11225</v>
      </c>
      <c r="H1964" s="1">
        <v>785.75000000000011</v>
      </c>
      <c r="I1964" s="1">
        <v>1459.25</v>
      </c>
      <c r="J1964" s="1">
        <v>1459.25</v>
      </c>
      <c r="K1964" s="1">
        <v>4377.75</v>
      </c>
      <c r="L1964" s="1">
        <v>2806.25</v>
      </c>
      <c r="M1964" s="1">
        <f>SUM(Sueldos[[#This Row],[Salario Base]:[Bono General]])</f>
        <v>22113.25</v>
      </c>
      <c r="N1964" s="1">
        <f>SUMPRODUCT(Sueldos[[#This Row],[Salario Base]:[Bono General]]*Porcentajes[])</f>
        <v>842.99749999999995</v>
      </c>
      <c r="O1964" s="1">
        <f>Sueldos[[#This Row],[Aumento Mexicano]]*2</f>
        <v>1685.9949999999999</v>
      </c>
      <c r="P1964" s="1">
        <f>IF(Sueldos[[#This Row],[Calificación]]&gt;=4,Sueldos[[#This Row],[Aumento Mexicano]]*2,0)</f>
        <v>1685.9949999999999</v>
      </c>
      <c r="Q1964" s="1">
        <f>Sueldos[[#This Row],[Sueldo total]]*3</f>
        <v>66339.75</v>
      </c>
      <c r="R1964" s="9">
        <f>(43102-Sueldos[[#This Row],[Fecha de Contratación]])/365</f>
        <v>1.2082191780821918</v>
      </c>
      <c r="S1964" s="1">
        <f>Sueldos[[#This Row],[Sueldo total]]/30</f>
        <v>737.10833333333335</v>
      </c>
      <c r="T1964" s="1">
        <f>Sueldos[[#This Row],[Salario diario]]*20*Sueldos[[#This Row],[dias del año]]</f>
        <v>17811.768493150688</v>
      </c>
      <c r="U1964" s="1">
        <f>Sueldos[[#This Row],[3 meses de sueldo]]+Sueldos[[#This Row],[20 dias por año]]</f>
        <v>84151.518493150681</v>
      </c>
    </row>
    <row r="1965" spans="1:21" x14ac:dyDescent="0.3">
      <c r="A1965" t="s">
        <v>2527</v>
      </c>
      <c r="B1965" t="s">
        <v>926</v>
      </c>
      <c r="C1965" t="s">
        <v>110</v>
      </c>
      <c r="D1965" s="10">
        <v>42729</v>
      </c>
      <c r="E1965" t="s">
        <v>18</v>
      </c>
      <c r="F1965">
        <v>5</v>
      </c>
      <c r="G1965" s="1">
        <v>13187.5</v>
      </c>
      <c r="H1965" s="1">
        <v>791.25</v>
      </c>
      <c r="I1965" s="1">
        <v>791.25</v>
      </c>
      <c r="J1965" s="1">
        <v>1582.5</v>
      </c>
      <c r="K1965" s="1">
        <v>4747.5</v>
      </c>
      <c r="L1965" s="1">
        <v>3296.875</v>
      </c>
      <c r="M1965" s="1">
        <f>SUM(Sueldos[[#This Row],[Salario Base]:[Bono General]])</f>
        <v>24396.875</v>
      </c>
      <c r="N1965" s="1">
        <f>SUMPRODUCT(Sueldos[[#This Row],[Salario Base]:[Bono General]]*Porcentajes[])</f>
        <v>927.08124999999995</v>
      </c>
      <c r="O1965" s="1">
        <f>Sueldos[[#This Row],[Aumento Mexicano]]*2</f>
        <v>1854.1624999999999</v>
      </c>
      <c r="P1965" s="1">
        <f>IF(Sueldos[[#This Row],[Calificación]]&gt;=4,Sueldos[[#This Row],[Aumento Mexicano]]*2,0)</f>
        <v>1854.1624999999999</v>
      </c>
      <c r="Q1965" s="1">
        <f>Sueldos[[#This Row],[Sueldo total]]*3</f>
        <v>73190.625</v>
      </c>
      <c r="R1965" s="9">
        <f>(43102-Sueldos[[#This Row],[Fecha de Contratación]])/365</f>
        <v>1.021917808219178</v>
      </c>
      <c r="S1965" s="1">
        <f>Sueldos[[#This Row],[Sueldo total]]/30</f>
        <v>813.22916666666663</v>
      </c>
      <c r="T1965" s="1">
        <f>Sueldos[[#This Row],[Salario diario]]*20*Sueldos[[#This Row],[dias del año]]</f>
        <v>16621.067351598173</v>
      </c>
      <c r="U1965" s="1">
        <f>Sueldos[[#This Row],[3 meses de sueldo]]+Sueldos[[#This Row],[20 dias por año]]</f>
        <v>89811.692351598176</v>
      </c>
    </row>
    <row r="1966" spans="1:21" x14ac:dyDescent="0.3">
      <c r="A1966" t="s">
        <v>2528</v>
      </c>
      <c r="B1966" t="s">
        <v>880</v>
      </c>
      <c r="C1966" t="s">
        <v>248</v>
      </c>
      <c r="D1966" s="10">
        <v>40558</v>
      </c>
      <c r="E1966" t="s">
        <v>53</v>
      </c>
      <c r="F1966">
        <v>3</v>
      </c>
      <c r="G1966" s="1">
        <v>96250</v>
      </c>
      <c r="H1966" s="1">
        <v>6737.5000000000009</v>
      </c>
      <c r="I1966" s="1">
        <v>14437.5</v>
      </c>
      <c r="J1966" s="1">
        <v>10587.5</v>
      </c>
      <c r="K1966" s="1">
        <v>34650</v>
      </c>
      <c r="L1966" s="1">
        <v>25987.5</v>
      </c>
      <c r="M1966" s="1">
        <f>SUM(Sueldos[[#This Row],[Salario Base]:[Bono General]])</f>
        <v>188650</v>
      </c>
      <c r="N1966" s="1">
        <f>SUMPRODUCT(Sueldos[[#This Row],[Salario Base]:[Bono General]]*Porcentajes[])</f>
        <v>7257.25</v>
      </c>
      <c r="O1966" s="1">
        <f>Sueldos[[#This Row],[Aumento Mexicano]]*2</f>
        <v>14514.5</v>
      </c>
      <c r="P1966" s="1">
        <f>IF(Sueldos[[#This Row],[Calificación]]&gt;=4,Sueldos[[#This Row],[Aumento Mexicano]]*2,0)</f>
        <v>0</v>
      </c>
      <c r="Q1966" s="1">
        <f>Sueldos[[#This Row],[Sueldo total]]*3</f>
        <v>565950</v>
      </c>
      <c r="R1966" s="9">
        <f>(43102-Sueldos[[#This Row],[Fecha de Contratación]])/365</f>
        <v>6.9698630136986299</v>
      </c>
      <c r="S1966" s="1">
        <f>Sueldos[[#This Row],[Sueldo total]]/30</f>
        <v>6288.333333333333</v>
      </c>
      <c r="T1966" s="1">
        <f>Sueldos[[#This Row],[Salario diario]]*20*Sueldos[[#This Row],[dias del año]]</f>
        <v>876576.43835616426</v>
      </c>
      <c r="U1966" s="1">
        <f>Sueldos[[#This Row],[3 meses de sueldo]]+Sueldos[[#This Row],[20 dias por año]]</f>
        <v>1442526.4383561644</v>
      </c>
    </row>
    <row r="1967" spans="1:21" x14ac:dyDescent="0.3">
      <c r="A1967" t="s">
        <v>2529</v>
      </c>
      <c r="B1967" t="s">
        <v>880</v>
      </c>
      <c r="C1967" t="s">
        <v>363</v>
      </c>
      <c r="D1967" s="10">
        <v>41297</v>
      </c>
      <c r="E1967" t="s">
        <v>27</v>
      </c>
      <c r="F1967">
        <v>3</v>
      </c>
      <c r="G1967" s="1">
        <v>19332</v>
      </c>
      <c r="H1967" s="1">
        <v>966.6</v>
      </c>
      <c r="I1967" s="1">
        <v>773.28</v>
      </c>
      <c r="J1967" s="1">
        <v>1933.2</v>
      </c>
      <c r="K1967" s="1">
        <v>5219.6400000000003</v>
      </c>
      <c r="L1967" s="1">
        <v>6959.5199999999995</v>
      </c>
      <c r="M1967" s="1">
        <f>SUM(Sueldos[[#This Row],[Salario Base]:[Bono General]])</f>
        <v>35184.239999999998</v>
      </c>
      <c r="N1967" s="1">
        <f>SUMPRODUCT(Sueldos[[#This Row],[Salario Base]:[Bono General]]*Porcentajes[])</f>
        <v>1409.3027999999999</v>
      </c>
      <c r="O1967" s="1">
        <f>Sueldos[[#This Row],[Aumento Mexicano]]*2</f>
        <v>2818.6055999999999</v>
      </c>
      <c r="P1967" s="1">
        <f>IF(Sueldos[[#This Row],[Calificación]]&gt;=4,Sueldos[[#This Row],[Aumento Mexicano]]*2,0)</f>
        <v>0</v>
      </c>
      <c r="Q1967" s="1">
        <f>Sueldos[[#This Row],[Sueldo total]]*3</f>
        <v>105552.72</v>
      </c>
      <c r="R1967" s="9">
        <f>(43102-Sueldos[[#This Row],[Fecha de Contratación]])/365</f>
        <v>4.9452054794520546</v>
      </c>
      <c r="S1967" s="1">
        <f>Sueldos[[#This Row],[Sueldo total]]/30</f>
        <v>1172.808</v>
      </c>
      <c r="T1967" s="1">
        <f>Sueldos[[#This Row],[Salario diario]]*20*Sueldos[[#This Row],[dias del año]]</f>
        <v>115995.5309589041</v>
      </c>
      <c r="U1967" s="1">
        <f>Sueldos[[#This Row],[3 meses de sueldo]]+Sueldos[[#This Row],[20 dias por año]]</f>
        <v>221548.2509589041</v>
      </c>
    </row>
    <row r="1968" spans="1:21" x14ac:dyDescent="0.3">
      <c r="A1968" t="s">
        <v>2530</v>
      </c>
      <c r="B1968" t="s">
        <v>880</v>
      </c>
      <c r="C1968" t="s">
        <v>17</v>
      </c>
      <c r="D1968" s="10">
        <v>41541</v>
      </c>
      <c r="E1968" t="s">
        <v>27</v>
      </c>
      <c r="F1968">
        <v>1</v>
      </c>
      <c r="G1968" s="1">
        <v>13769.25</v>
      </c>
      <c r="H1968" s="1">
        <v>688.46250000000009</v>
      </c>
      <c r="I1968" s="1">
        <v>1514.6175000000001</v>
      </c>
      <c r="J1968" s="1">
        <v>1239.2324999999998</v>
      </c>
      <c r="K1968" s="1">
        <v>4681.5450000000001</v>
      </c>
      <c r="L1968" s="1">
        <v>4956.9299999999994</v>
      </c>
      <c r="M1968" s="1">
        <f>SUM(Sueldos[[#This Row],[Salario Base]:[Bono General]])</f>
        <v>26850.037499999999</v>
      </c>
      <c r="N1968" s="1">
        <f>SUMPRODUCT(Sueldos[[#This Row],[Salario Base]:[Bono General]]*Porcentajes[])</f>
        <v>1064.3630250000001</v>
      </c>
      <c r="O1968" s="1">
        <f>Sueldos[[#This Row],[Aumento Mexicano]]*2</f>
        <v>2128.7260500000002</v>
      </c>
      <c r="P1968" s="1">
        <f>IF(Sueldos[[#This Row],[Calificación]]&gt;=4,Sueldos[[#This Row],[Aumento Mexicano]]*2,0)</f>
        <v>0</v>
      </c>
      <c r="Q1968" s="1">
        <f>Sueldos[[#This Row],[Sueldo total]]*3</f>
        <v>80550.112499999988</v>
      </c>
      <c r="R1968" s="9">
        <f>(43102-Sueldos[[#This Row],[Fecha de Contratación]])/365</f>
        <v>4.2767123287671236</v>
      </c>
      <c r="S1968" s="1">
        <f>Sueldos[[#This Row],[Sueldo total]]/30</f>
        <v>895.00124999999991</v>
      </c>
      <c r="T1968" s="1">
        <f>Sueldos[[#This Row],[Salario diario]]*20*Sueldos[[#This Row],[dias del año]]</f>
        <v>76553.257602739715</v>
      </c>
      <c r="U1968" s="1">
        <f>Sueldos[[#This Row],[3 meses de sueldo]]+Sueldos[[#This Row],[20 dias por año]]</f>
        <v>157103.37010273972</v>
      </c>
    </row>
    <row r="1969" spans="1:21" x14ac:dyDescent="0.3">
      <c r="A1969" t="s">
        <v>2531</v>
      </c>
      <c r="B1969" t="s">
        <v>880</v>
      </c>
      <c r="C1969" t="s">
        <v>104</v>
      </c>
      <c r="D1969" s="10">
        <v>41064</v>
      </c>
      <c r="E1969" t="s">
        <v>18</v>
      </c>
      <c r="F1969">
        <v>2</v>
      </c>
      <c r="G1969" s="1">
        <v>9302.4</v>
      </c>
      <c r="H1969" s="1">
        <v>744.19200000000001</v>
      </c>
      <c r="I1969" s="1">
        <v>1302.336</v>
      </c>
      <c r="J1969" s="1">
        <v>372.096</v>
      </c>
      <c r="K1969" s="1">
        <v>2511.6480000000001</v>
      </c>
      <c r="L1969" s="1">
        <v>2325.6</v>
      </c>
      <c r="M1969" s="1">
        <f>SUM(Sueldos[[#This Row],[Salario Base]:[Bono General]])</f>
        <v>16558.271999999997</v>
      </c>
      <c r="N1969" s="1">
        <f>SUMPRODUCT(Sueldos[[#This Row],[Salario Base]:[Bono General]]*Porcentajes[])</f>
        <v>632.56320000000005</v>
      </c>
      <c r="O1969" s="1">
        <f>Sueldos[[#This Row],[Aumento Mexicano]]*2</f>
        <v>1265.1264000000001</v>
      </c>
      <c r="P1969" s="1">
        <f>IF(Sueldos[[#This Row],[Calificación]]&gt;=4,Sueldos[[#This Row],[Aumento Mexicano]]*2,0)</f>
        <v>0</v>
      </c>
      <c r="Q1969" s="1">
        <f>Sueldos[[#This Row],[Sueldo total]]*3</f>
        <v>49674.815999999992</v>
      </c>
      <c r="R1969" s="9">
        <f>(43102-Sueldos[[#This Row],[Fecha de Contratación]])/365</f>
        <v>5.5835616438356164</v>
      </c>
      <c r="S1969" s="1">
        <f>Sueldos[[#This Row],[Sueldo total]]/30</f>
        <v>551.94239999999991</v>
      </c>
      <c r="T1969" s="1">
        <f>Sueldos[[#This Row],[Salario diario]]*20*Sueldos[[#This Row],[dias del año]]</f>
        <v>61636.088284931495</v>
      </c>
      <c r="U1969" s="1">
        <f>Sueldos[[#This Row],[3 meses de sueldo]]+Sueldos[[#This Row],[20 dias por año]]</f>
        <v>111310.90428493149</v>
      </c>
    </row>
    <row r="1970" spans="1:21" x14ac:dyDescent="0.3">
      <c r="A1970" t="s">
        <v>2532</v>
      </c>
      <c r="B1970" t="s">
        <v>898</v>
      </c>
      <c r="C1970" t="s">
        <v>133</v>
      </c>
      <c r="D1970" s="10">
        <v>41416</v>
      </c>
      <c r="E1970" t="s">
        <v>18</v>
      </c>
      <c r="F1970">
        <v>3</v>
      </c>
      <c r="G1970" s="1">
        <v>9960</v>
      </c>
      <c r="H1970" s="1">
        <v>796.80000000000007</v>
      </c>
      <c r="I1970" s="1">
        <v>398.40000000000003</v>
      </c>
      <c r="J1970" s="1">
        <v>498</v>
      </c>
      <c r="K1970" s="1">
        <v>3685.2</v>
      </c>
      <c r="L1970" s="1">
        <v>3984</v>
      </c>
      <c r="M1970" s="1">
        <f>SUM(Sueldos[[#This Row],[Salario Base]:[Bono General]])</f>
        <v>19322.399999999998</v>
      </c>
      <c r="N1970" s="1">
        <f>SUMPRODUCT(Sueldos[[#This Row],[Salario Base]:[Bono General]]*Porcentajes[])</f>
        <v>776.88</v>
      </c>
      <c r="O1970" s="1">
        <f>Sueldos[[#This Row],[Aumento Mexicano]]*2</f>
        <v>1553.76</v>
      </c>
      <c r="P1970" s="1">
        <f>IF(Sueldos[[#This Row],[Calificación]]&gt;=4,Sueldos[[#This Row],[Aumento Mexicano]]*2,0)</f>
        <v>0</v>
      </c>
      <c r="Q1970" s="1">
        <f>Sueldos[[#This Row],[Sueldo total]]*3</f>
        <v>57967.199999999997</v>
      </c>
      <c r="R1970" s="9">
        <f>(43102-Sueldos[[#This Row],[Fecha de Contratación]])/365</f>
        <v>4.6191780821917812</v>
      </c>
      <c r="S1970" s="1">
        <f>Sueldos[[#This Row],[Sueldo total]]/30</f>
        <v>644.07999999999993</v>
      </c>
      <c r="T1970" s="1">
        <f>Sueldos[[#This Row],[Salario diario]]*20*Sueldos[[#This Row],[dias del año]]</f>
        <v>59502.404383561639</v>
      </c>
      <c r="U1970" s="1">
        <f>Sueldos[[#This Row],[3 meses de sueldo]]+Sueldos[[#This Row],[20 dias por año]]</f>
        <v>117469.60438356164</v>
      </c>
    </row>
    <row r="1971" spans="1:21" x14ac:dyDescent="0.3">
      <c r="A1971" t="s">
        <v>2533</v>
      </c>
      <c r="B1971" t="s">
        <v>883</v>
      </c>
      <c r="C1971" t="s">
        <v>260</v>
      </c>
      <c r="D1971" s="10">
        <v>41652</v>
      </c>
      <c r="E1971" t="s">
        <v>18</v>
      </c>
      <c r="F1971">
        <v>2</v>
      </c>
      <c r="G1971" s="1">
        <v>11028.6</v>
      </c>
      <c r="H1971" s="1">
        <v>661.71600000000001</v>
      </c>
      <c r="I1971" s="1">
        <v>220.572</v>
      </c>
      <c r="J1971" s="1">
        <v>220.572</v>
      </c>
      <c r="K1971" s="1">
        <v>3308.58</v>
      </c>
      <c r="L1971" s="1">
        <v>4080.5819999999999</v>
      </c>
      <c r="M1971" s="1">
        <f>SUM(Sueldos[[#This Row],[Salario Base]:[Bono General]])</f>
        <v>19520.621999999999</v>
      </c>
      <c r="N1971" s="1">
        <f>SUMPRODUCT(Sueldos[[#This Row],[Salario Base]:[Bono General]]*Porcentajes[])</f>
        <v>775.31058000000007</v>
      </c>
      <c r="O1971" s="1">
        <f>Sueldos[[#This Row],[Aumento Mexicano]]*2</f>
        <v>1550.6211600000001</v>
      </c>
      <c r="P1971" s="1">
        <f>IF(Sueldos[[#This Row],[Calificación]]&gt;=4,Sueldos[[#This Row],[Aumento Mexicano]]*2,0)</f>
        <v>0</v>
      </c>
      <c r="Q1971" s="1">
        <f>Sueldos[[#This Row],[Sueldo total]]*3</f>
        <v>58561.865999999995</v>
      </c>
      <c r="R1971" s="9">
        <f>(43102-Sueldos[[#This Row],[Fecha de Contratación]])/365</f>
        <v>3.9726027397260273</v>
      </c>
      <c r="S1971" s="1">
        <f>Sueldos[[#This Row],[Sueldo total]]/30</f>
        <v>650.68740000000003</v>
      </c>
      <c r="T1971" s="1">
        <f>Sueldos[[#This Row],[Salario diario]]*20*Sueldos[[#This Row],[dias del año]]</f>
        <v>51698.450958904104</v>
      </c>
      <c r="U1971" s="1">
        <f>Sueldos[[#This Row],[3 meses de sueldo]]+Sueldos[[#This Row],[20 dias por año]]</f>
        <v>110260.31695890409</v>
      </c>
    </row>
    <row r="1972" spans="1:21" x14ac:dyDescent="0.3">
      <c r="A1972" t="s">
        <v>2534</v>
      </c>
      <c r="B1972" t="s">
        <v>883</v>
      </c>
      <c r="C1972" t="s">
        <v>157</v>
      </c>
      <c r="D1972" s="10">
        <v>42174</v>
      </c>
      <c r="E1972" t="s">
        <v>15</v>
      </c>
      <c r="F1972">
        <v>3</v>
      </c>
      <c r="G1972" s="1">
        <v>28296</v>
      </c>
      <c r="H1972" s="1">
        <v>1980.7200000000003</v>
      </c>
      <c r="I1972" s="1">
        <v>282.95999999999998</v>
      </c>
      <c r="J1972" s="1">
        <v>1980.7200000000003</v>
      </c>
      <c r="K1972" s="1">
        <v>7922.880000000001</v>
      </c>
      <c r="L1972" s="1">
        <v>9903.5999999999985</v>
      </c>
      <c r="M1972" s="1">
        <f>SUM(Sueldos[[#This Row],[Salario Base]:[Bono General]])</f>
        <v>50366.879999999997</v>
      </c>
      <c r="N1972" s="1">
        <f>SUMPRODUCT(Sueldos[[#This Row],[Salario Base]:[Bono General]]*Porcentajes[])</f>
        <v>2009.0160000000001</v>
      </c>
      <c r="O1972" s="1">
        <f>Sueldos[[#This Row],[Aumento Mexicano]]*2</f>
        <v>4018.0320000000002</v>
      </c>
      <c r="P1972" s="1">
        <f>IF(Sueldos[[#This Row],[Calificación]]&gt;=4,Sueldos[[#This Row],[Aumento Mexicano]]*2,0)</f>
        <v>0</v>
      </c>
      <c r="Q1972" s="1">
        <f>Sueldos[[#This Row],[Sueldo total]]*3</f>
        <v>151100.63999999998</v>
      </c>
      <c r="R1972" s="9">
        <f>(43102-Sueldos[[#This Row],[Fecha de Contratación]])/365</f>
        <v>2.5424657534246577</v>
      </c>
      <c r="S1972" s="1">
        <f>Sueldos[[#This Row],[Sueldo total]]/30</f>
        <v>1678.896</v>
      </c>
      <c r="T1972" s="1">
        <f>Sueldos[[#This Row],[Salario diario]]*20*Sueldos[[#This Row],[dias del año]]</f>
        <v>85370.711671232886</v>
      </c>
      <c r="U1972" s="1">
        <f>Sueldos[[#This Row],[3 meses de sueldo]]+Sueldos[[#This Row],[20 dias por año]]</f>
        <v>236471.35167123287</v>
      </c>
    </row>
    <row r="1973" spans="1:21" x14ac:dyDescent="0.3">
      <c r="A1973" t="s">
        <v>2535</v>
      </c>
      <c r="B1973" t="s">
        <v>880</v>
      </c>
      <c r="C1973" t="s">
        <v>90</v>
      </c>
      <c r="D1973" s="10">
        <v>41337</v>
      </c>
      <c r="E1973" t="s">
        <v>50</v>
      </c>
      <c r="F1973">
        <v>2</v>
      </c>
      <c r="G1973" s="1">
        <v>27686.7</v>
      </c>
      <c r="H1973" s="1">
        <v>1661.202</v>
      </c>
      <c r="I1973" s="1">
        <v>830.601</v>
      </c>
      <c r="J1973" s="1">
        <v>3876.1380000000004</v>
      </c>
      <c r="K1973" s="1">
        <v>9413.478000000001</v>
      </c>
      <c r="L1973" s="1">
        <v>10244.079</v>
      </c>
      <c r="M1973" s="1">
        <f>SUM(Sueldos[[#This Row],[Salario Base]:[Bono General]])</f>
        <v>53712.198000000004</v>
      </c>
      <c r="N1973" s="1">
        <f>SUMPRODUCT(Sueldos[[#This Row],[Salario Base]:[Bono General]]*Porcentajes[])</f>
        <v>2156.7939299999998</v>
      </c>
      <c r="O1973" s="1">
        <f>Sueldos[[#This Row],[Aumento Mexicano]]*2</f>
        <v>4313.5878599999996</v>
      </c>
      <c r="P1973" s="1">
        <f>IF(Sueldos[[#This Row],[Calificación]]&gt;=4,Sueldos[[#This Row],[Aumento Mexicano]]*2,0)</f>
        <v>0</v>
      </c>
      <c r="Q1973" s="1">
        <f>Sueldos[[#This Row],[Sueldo total]]*3</f>
        <v>161136.59400000001</v>
      </c>
      <c r="R1973" s="9">
        <f>(43102-Sueldos[[#This Row],[Fecha de Contratación]])/365</f>
        <v>4.8356164383561646</v>
      </c>
      <c r="S1973" s="1">
        <f>Sueldos[[#This Row],[Sueldo total]]/30</f>
        <v>1790.4066</v>
      </c>
      <c r="T1973" s="1">
        <f>Sueldos[[#This Row],[Salario diario]]*20*Sueldos[[#This Row],[dias del año]]</f>
        <v>173154.39172602739</v>
      </c>
      <c r="U1973" s="1">
        <f>Sueldos[[#This Row],[3 meses de sueldo]]+Sueldos[[#This Row],[20 dias por año]]</f>
        <v>334290.9857260274</v>
      </c>
    </row>
    <row r="1974" spans="1:21" x14ac:dyDescent="0.3">
      <c r="A1974" t="s">
        <v>653</v>
      </c>
      <c r="B1974" t="s">
        <v>883</v>
      </c>
      <c r="C1974" t="s">
        <v>121</v>
      </c>
      <c r="D1974" s="10">
        <v>42465</v>
      </c>
      <c r="E1974" t="s">
        <v>18</v>
      </c>
      <c r="F1974">
        <v>3</v>
      </c>
      <c r="G1974" s="1">
        <v>13545</v>
      </c>
      <c r="H1974" s="1">
        <v>1219.05</v>
      </c>
      <c r="I1974" s="1">
        <v>677.25</v>
      </c>
      <c r="J1974" s="1">
        <v>1354.5</v>
      </c>
      <c r="K1974" s="1">
        <v>3792.6000000000004</v>
      </c>
      <c r="L1974" s="1">
        <v>4198.95</v>
      </c>
      <c r="M1974" s="1">
        <f>SUM(Sueldos[[#This Row],[Salario Base]:[Bono General]])</f>
        <v>24787.350000000002</v>
      </c>
      <c r="N1974" s="1">
        <f>SUMPRODUCT(Sueldos[[#This Row],[Salario Base]:[Bono General]]*Porcentajes[])</f>
        <v>982.01249999999993</v>
      </c>
      <c r="O1974" s="1">
        <f>Sueldos[[#This Row],[Aumento Mexicano]]*2</f>
        <v>1964.0249999999999</v>
      </c>
      <c r="P1974" s="1">
        <f>IF(Sueldos[[#This Row],[Calificación]]&gt;=4,Sueldos[[#This Row],[Aumento Mexicano]]*2,0)</f>
        <v>0</v>
      </c>
      <c r="Q1974" s="1">
        <f>Sueldos[[#This Row],[Sueldo total]]*3</f>
        <v>74362.05</v>
      </c>
      <c r="R1974" s="9">
        <f>(43102-Sueldos[[#This Row],[Fecha de Contratación]])/365</f>
        <v>1.7452054794520548</v>
      </c>
      <c r="S1974" s="1">
        <f>Sueldos[[#This Row],[Sueldo total]]/30</f>
        <v>826.24500000000012</v>
      </c>
      <c r="T1974" s="1">
        <f>Sueldos[[#This Row],[Salario diario]]*20*Sueldos[[#This Row],[dias del año]]</f>
        <v>28839.346027397263</v>
      </c>
      <c r="U1974" s="1">
        <f>Sueldos[[#This Row],[3 meses de sueldo]]+Sueldos[[#This Row],[20 dias por año]]</f>
        <v>103201.39602739726</v>
      </c>
    </row>
    <row r="1975" spans="1:21" x14ac:dyDescent="0.3">
      <c r="A1975" t="s">
        <v>2536</v>
      </c>
      <c r="B1975" t="s">
        <v>880</v>
      </c>
      <c r="C1975" t="s">
        <v>52</v>
      </c>
      <c r="D1975" s="10">
        <v>40648</v>
      </c>
      <c r="E1975" t="s">
        <v>18</v>
      </c>
      <c r="F1975">
        <v>4</v>
      </c>
      <c r="G1975" s="1">
        <v>12975.6</v>
      </c>
      <c r="H1975" s="1">
        <v>1038.048</v>
      </c>
      <c r="I1975" s="1">
        <v>1038.048</v>
      </c>
      <c r="J1975" s="1">
        <v>1038.048</v>
      </c>
      <c r="K1975" s="1">
        <v>3243.9</v>
      </c>
      <c r="L1975" s="1">
        <v>3243.9</v>
      </c>
      <c r="M1975" s="1">
        <f>SUM(Sueldos[[#This Row],[Salario Base]:[Bono General]])</f>
        <v>22577.544000000005</v>
      </c>
      <c r="N1975" s="1">
        <f>SUMPRODUCT(Sueldos[[#This Row],[Salario Base]:[Bono General]]*Porcentajes[])</f>
        <v>869.36519999999996</v>
      </c>
      <c r="O1975" s="1">
        <f>Sueldos[[#This Row],[Aumento Mexicano]]*2</f>
        <v>1738.7303999999999</v>
      </c>
      <c r="P1975" s="1">
        <f>IF(Sueldos[[#This Row],[Calificación]]&gt;=4,Sueldos[[#This Row],[Aumento Mexicano]]*2,0)</f>
        <v>1738.7303999999999</v>
      </c>
      <c r="Q1975" s="1">
        <f>Sueldos[[#This Row],[Sueldo total]]*3</f>
        <v>67732.632000000012</v>
      </c>
      <c r="R1975" s="9">
        <f>(43102-Sueldos[[#This Row],[Fecha de Contratación]])/365</f>
        <v>6.7232876712328764</v>
      </c>
      <c r="S1975" s="1">
        <f>Sueldos[[#This Row],[Sueldo total]]/30</f>
        <v>752.5848000000002</v>
      </c>
      <c r="T1975" s="1">
        <f>Sueldos[[#This Row],[Salario diario]]*20*Sueldos[[#This Row],[dias del año]]</f>
        <v>101196.88214794523</v>
      </c>
      <c r="U1975" s="1">
        <f>Sueldos[[#This Row],[3 meses de sueldo]]+Sueldos[[#This Row],[20 dias por año]]</f>
        <v>168929.51414794524</v>
      </c>
    </row>
    <row r="1976" spans="1:21" x14ac:dyDescent="0.3">
      <c r="A1976" t="s">
        <v>2537</v>
      </c>
      <c r="B1976" t="s">
        <v>883</v>
      </c>
      <c r="C1976" t="s">
        <v>213</v>
      </c>
      <c r="D1976" s="10">
        <v>42923</v>
      </c>
      <c r="E1976" t="s">
        <v>18</v>
      </c>
      <c r="F1976">
        <v>2</v>
      </c>
      <c r="G1976" s="1">
        <v>8158.5</v>
      </c>
      <c r="H1976" s="1">
        <v>571.09500000000003</v>
      </c>
      <c r="I1976" s="1">
        <v>897.43500000000006</v>
      </c>
      <c r="J1976" s="1">
        <v>652.68000000000006</v>
      </c>
      <c r="K1976" s="1">
        <v>3263.4</v>
      </c>
      <c r="L1976" s="1">
        <v>2692.3050000000003</v>
      </c>
      <c r="M1976" s="1">
        <f>SUM(Sueldos[[#This Row],[Salario Base]:[Bono General]])</f>
        <v>16235.414999999999</v>
      </c>
      <c r="N1976" s="1">
        <f>SUMPRODUCT(Sueldos[[#This Row],[Salario Base]:[Bono General]]*Porcentajes[])</f>
        <v>633.91544999999996</v>
      </c>
      <c r="O1976" s="1">
        <f>Sueldos[[#This Row],[Aumento Mexicano]]*2</f>
        <v>1267.8308999999999</v>
      </c>
      <c r="P1976" s="1">
        <f>IF(Sueldos[[#This Row],[Calificación]]&gt;=4,Sueldos[[#This Row],[Aumento Mexicano]]*2,0)</f>
        <v>0</v>
      </c>
      <c r="Q1976" s="1">
        <f>Sueldos[[#This Row],[Sueldo total]]*3</f>
        <v>48706.244999999995</v>
      </c>
      <c r="R1976" s="9">
        <f>(43102-Sueldos[[#This Row],[Fecha de Contratación]])/365</f>
        <v>0.49041095890410957</v>
      </c>
      <c r="S1976" s="1">
        <f>Sueldos[[#This Row],[Sueldo total]]/30</f>
        <v>541.18049999999994</v>
      </c>
      <c r="T1976" s="1">
        <f>Sueldos[[#This Row],[Salario diario]]*20*Sueldos[[#This Row],[dias del año]]</f>
        <v>5308.0169589041088</v>
      </c>
      <c r="U1976" s="1">
        <f>Sueldos[[#This Row],[3 meses de sueldo]]+Sueldos[[#This Row],[20 dias por año]]</f>
        <v>54014.261958904106</v>
      </c>
    </row>
    <row r="1977" spans="1:21" x14ac:dyDescent="0.3">
      <c r="A1977" t="s">
        <v>2538</v>
      </c>
      <c r="B1977" t="s">
        <v>880</v>
      </c>
      <c r="C1977" t="s">
        <v>221</v>
      </c>
      <c r="D1977" s="10">
        <v>41985</v>
      </c>
      <c r="E1977" t="s">
        <v>18</v>
      </c>
      <c r="F1977">
        <v>4</v>
      </c>
      <c r="G1977" s="1">
        <v>16379.000000000002</v>
      </c>
      <c r="H1977" s="1">
        <v>1146.5300000000002</v>
      </c>
      <c r="I1977" s="1">
        <v>491.37000000000006</v>
      </c>
      <c r="J1977" s="1">
        <v>1146.5300000000002</v>
      </c>
      <c r="K1977" s="1">
        <v>4913.7000000000007</v>
      </c>
      <c r="L1977" s="1">
        <v>5568.8600000000006</v>
      </c>
      <c r="M1977" s="1">
        <f>SUM(Sueldos[[#This Row],[Salario Base]:[Bono General]])</f>
        <v>29645.99</v>
      </c>
      <c r="N1977" s="1">
        <f>SUMPRODUCT(Sueldos[[#This Row],[Salario Base]:[Bono General]]*Porcentajes[])</f>
        <v>1174.3743000000002</v>
      </c>
      <c r="O1977" s="1">
        <f>Sueldos[[#This Row],[Aumento Mexicano]]*2</f>
        <v>2348.7486000000004</v>
      </c>
      <c r="P1977" s="1">
        <f>IF(Sueldos[[#This Row],[Calificación]]&gt;=4,Sueldos[[#This Row],[Aumento Mexicano]]*2,0)</f>
        <v>2348.7486000000004</v>
      </c>
      <c r="Q1977" s="1">
        <f>Sueldos[[#This Row],[Sueldo total]]*3</f>
        <v>88937.97</v>
      </c>
      <c r="R1977" s="9">
        <f>(43102-Sueldos[[#This Row],[Fecha de Contratación]])/365</f>
        <v>3.0602739726027397</v>
      </c>
      <c r="S1977" s="1">
        <f>Sueldos[[#This Row],[Sueldo total]]/30</f>
        <v>988.19966666666676</v>
      </c>
      <c r="T1977" s="1">
        <f>Sueldos[[#This Row],[Salario diario]]*20*Sueldos[[#This Row],[dias del año]]</f>
        <v>60483.234392694074</v>
      </c>
      <c r="U1977" s="1">
        <f>Sueldos[[#This Row],[3 meses de sueldo]]+Sueldos[[#This Row],[20 dias por año]]</f>
        <v>149421.20439269408</v>
      </c>
    </row>
    <row r="1978" spans="1:21" x14ac:dyDescent="0.3">
      <c r="A1978" t="s">
        <v>2539</v>
      </c>
      <c r="B1978" t="s">
        <v>898</v>
      </c>
      <c r="C1978" t="s">
        <v>57</v>
      </c>
      <c r="D1978" s="10">
        <v>41446</v>
      </c>
      <c r="E1978" t="s">
        <v>18</v>
      </c>
      <c r="F1978">
        <v>4</v>
      </c>
      <c r="G1978" s="1">
        <v>8965</v>
      </c>
      <c r="H1978" s="1">
        <v>448.25</v>
      </c>
      <c r="I1978" s="1">
        <v>89.65</v>
      </c>
      <c r="J1978" s="1">
        <v>1075.8</v>
      </c>
      <c r="K1978" s="1">
        <v>2330.9</v>
      </c>
      <c r="L1978" s="1">
        <v>2689.5</v>
      </c>
      <c r="M1978" s="1">
        <f>SUM(Sueldos[[#This Row],[Salario Base]:[Bono General]])</f>
        <v>15599.099999999999</v>
      </c>
      <c r="N1978" s="1">
        <f>SUMPRODUCT(Sueldos[[#This Row],[Salario Base]:[Bono General]]*Porcentajes[])</f>
        <v>611.41300000000001</v>
      </c>
      <c r="O1978" s="1">
        <f>Sueldos[[#This Row],[Aumento Mexicano]]*2</f>
        <v>1222.826</v>
      </c>
      <c r="P1978" s="1">
        <f>IF(Sueldos[[#This Row],[Calificación]]&gt;=4,Sueldos[[#This Row],[Aumento Mexicano]]*2,0)</f>
        <v>1222.826</v>
      </c>
      <c r="Q1978" s="1">
        <f>Sueldos[[#This Row],[Sueldo total]]*3</f>
        <v>46797.299999999996</v>
      </c>
      <c r="R1978" s="9">
        <f>(43102-Sueldos[[#This Row],[Fecha de Contratación]])/365</f>
        <v>4.536986301369863</v>
      </c>
      <c r="S1978" s="1">
        <f>Sueldos[[#This Row],[Sueldo total]]/30</f>
        <v>519.96999999999991</v>
      </c>
      <c r="T1978" s="1">
        <f>Sueldos[[#This Row],[Salario diario]]*20*Sueldos[[#This Row],[dias del año]]</f>
        <v>47181.935342465746</v>
      </c>
      <c r="U1978" s="1">
        <f>Sueldos[[#This Row],[3 meses de sueldo]]+Sueldos[[#This Row],[20 dias por año]]</f>
        <v>93979.235342465749</v>
      </c>
    </row>
    <row r="1979" spans="1:21" x14ac:dyDescent="0.3">
      <c r="A1979" t="s">
        <v>2540</v>
      </c>
      <c r="B1979" t="s">
        <v>880</v>
      </c>
      <c r="C1979" t="s">
        <v>353</v>
      </c>
      <c r="D1979" s="10">
        <v>41544</v>
      </c>
      <c r="E1979" t="s">
        <v>18</v>
      </c>
      <c r="F1979">
        <v>3</v>
      </c>
      <c r="G1979" s="1">
        <v>12847</v>
      </c>
      <c r="H1979" s="1">
        <v>1284.7</v>
      </c>
      <c r="I1979" s="1">
        <v>1284.7</v>
      </c>
      <c r="J1979" s="1">
        <v>1156.23</v>
      </c>
      <c r="K1979" s="1">
        <v>4367.9800000000005</v>
      </c>
      <c r="L1979" s="1">
        <v>3982.57</v>
      </c>
      <c r="M1979" s="1">
        <f>SUM(Sueldos[[#This Row],[Salario Base]:[Bono General]])</f>
        <v>24923.18</v>
      </c>
      <c r="N1979" s="1">
        <f>SUMPRODUCT(Sueldos[[#This Row],[Salario Base]:[Bono General]]*Porcentajes[])</f>
        <v>981.51080000000002</v>
      </c>
      <c r="O1979" s="1">
        <f>Sueldos[[#This Row],[Aumento Mexicano]]*2</f>
        <v>1963.0216</v>
      </c>
      <c r="P1979" s="1">
        <f>IF(Sueldos[[#This Row],[Calificación]]&gt;=4,Sueldos[[#This Row],[Aumento Mexicano]]*2,0)</f>
        <v>0</v>
      </c>
      <c r="Q1979" s="1">
        <f>Sueldos[[#This Row],[Sueldo total]]*3</f>
        <v>74769.540000000008</v>
      </c>
      <c r="R1979" s="9">
        <f>(43102-Sueldos[[#This Row],[Fecha de Contratación]])/365</f>
        <v>4.2684931506849315</v>
      </c>
      <c r="S1979" s="1">
        <f>Sueldos[[#This Row],[Sueldo total]]/30</f>
        <v>830.77266666666662</v>
      </c>
      <c r="T1979" s="1">
        <f>Sueldos[[#This Row],[Salario diario]]*20*Sueldos[[#This Row],[dias del año]]</f>
        <v>70922.948748858442</v>
      </c>
      <c r="U1979" s="1">
        <f>Sueldos[[#This Row],[3 meses de sueldo]]+Sueldos[[#This Row],[20 dias por año]]</f>
        <v>145692.48874885845</v>
      </c>
    </row>
    <row r="1980" spans="1:21" x14ac:dyDescent="0.3">
      <c r="A1980" t="s">
        <v>2541</v>
      </c>
      <c r="B1980" t="s">
        <v>898</v>
      </c>
      <c r="C1980" t="s">
        <v>135</v>
      </c>
      <c r="D1980" s="10">
        <v>42883</v>
      </c>
      <c r="E1980" t="s">
        <v>50</v>
      </c>
      <c r="F1980">
        <v>3</v>
      </c>
      <c r="G1980" s="1">
        <v>46614</v>
      </c>
      <c r="H1980" s="1">
        <v>3729.12</v>
      </c>
      <c r="I1980" s="1">
        <v>5127.54</v>
      </c>
      <c r="J1980" s="1">
        <v>6992.0999999999995</v>
      </c>
      <c r="K1980" s="1">
        <v>14450.34</v>
      </c>
      <c r="L1980" s="1">
        <v>13518.06</v>
      </c>
      <c r="M1980" s="1">
        <f>SUM(Sueldos[[#This Row],[Salario Base]:[Bono General]])</f>
        <v>90431.16</v>
      </c>
      <c r="N1980" s="1">
        <f>SUMPRODUCT(Sueldos[[#This Row],[Salario Base]:[Bono General]]*Porcentajes[])</f>
        <v>3556.6482000000001</v>
      </c>
      <c r="O1980" s="1">
        <f>Sueldos[[#This Row],[Aumento Mexicano]]*2</f>
        <v>7113.2964000000002</v>
      </c>
      <c r="P1980" s="1">
        <f>IF(Sueldos[[#This Row],[Calificación]]&gt;=4,Sueldos[[#This Row],[Aumento Mexicano]]*2,0)</f>
        <v>0</v>
      </c>
      <c r="Q1980" s="1">
        <f>Sueldos[[#This Row],[Sueldo total]]*3</f>
        <v>271293.48</v>
      </c>
      <c r="R1980" s="9">
        <f>(43102-Sueldos[[#This Row],[Fecha de Contratación]])/365</f>
        <v>0.6</v>
      </c>
      <c r="S1980" s="1">
        <f>Sueldos[[#This Row],[Sueldo total]]/30</f>
        <v>3014.3720000000003</v>
      </c>
      <c r="T1980" s="1">
        <f>Sueldos[[#This Row],[Salario diario]]*20*Sueldos[[#This Row],[dias del año]]</f>
        <v>36172.464</v>
      </c>
      <c r="U1980" s="1">
        <f>Sueldos[[#This Row],[3 meses de sueldo]]+Sueldos[[#This Row],[20 dias por año]]</f>
        <v>307465.94399999996</v>
      </c>
    </row>
    <row r="1981" spans="1:21" x14ac:dyDescent="0.3">
      <c r="A1981" t="s">
        <v>2542</v>
      </c>
      <c r="B1981" t="s">
        <v>883</v>
      </c>
      <c r="C1981" t="s">
        <v>440</v>
      </c>
      <c r="D1981" s="10">
        <v>42966</v>
      </c>
      <c r="E1981" t="s">
        <v>18</v>
      </c>
      <c r="F1981">
        <v>3</v>
      </c>
      <c r="G1981" s="1">
        <v>10092</v>
      </c>
      <c r="H1981" s="1">
        <v>605.52</v>
      </c>
      <c r="I1981" s="1">
        <v>403.68</v>
      </c>
      <c r="J1981" s="1">
        <v>706.44</v>
      </c>
      <c r="K1981" s="1">
        <v>3834.96</v>
      </c>
      <c r="L1981" s="1">
        <v>3834.96</v>
      </c>
      <c r="M1981" s="1">
        <f>SUM(Sueldos[[#This Row],[Salario Base]:[Bono General]])</f>
        <v>19477.560000000001</v>
      </c>
      <c r="N1981" s="1">
        <f>SUMPRODUCT(Sueldos[[#This Row],[Salario Base]:[Bono General]]*Porcentajes[])</f>
        <v>774.05639999999994</v>
      </c>
      <c r="O1981" s="1">
        <f>Sueldos[[#This Row],[Aumento Mexicano]]*2</f>
        <v>1548.1127999999999</v>
      </c>
      <c r="P1981" s="1">
        <f>IF(Sueldos[[#This Row],[Calificación]]&gt;=4,Sueldos[[#This Row],[Aumento Mexicano]]*2,0)</f>
        <v>0</v>
      </c>
      <c r="Q1981" s="1">
        <f>Sueldos[[#This Row],[Sueldo total]]*3</f>
        <v>58432.680000000008</v>
      </c>
      <c r="R1981" s="9">
        <f>(43102-Sueldos[[#This Row],[Fecha de Contratación]])/365</f>
        <v>0.37260273972602742</v>
      </c>
      <c r="S1981" s="1">
        <f>Sueldos[[#This Row],[Sueldo total]]/30</f>
        <v>649.25200000000007</v>
      </c>
      <c r="T1981" s="1">
        <f>Sueldos[[#This Row],[Salario diario]]*20*Sueldos[[#This Row],[dias del año]]</f>
        <v>4838.261479452055</v>
      </c>
      <c r="U1981" s="1">
        <f>Sueldos[[#This Row],[3 meses de sueldo]]+Sueldos[[#This Row],[20 dias por año]]</f>
        <v>63270.941479452064</v>
      </c>
    </row>
    <row r="1982" spans="1:21" x14ac:dyDescent="0.3">
      <c r="A1982" t="s">
        <v>2543</v>
      </c>
      <c r="B1982" t="s">
        <v>883</v>
      </c>
      <c r="C1982" t="s">
        <v>90</v>
      </c>
      <c r="D1982" s="10">
        <v>41493</v>
      </c>
      <c r="E1982" t="s">
        <v>50</v>
      </c>
      <c r="F1982">
        <v>3</v>
      </c>
      <c r="G1982" s="1">
        <v>43377</v>
      </c>
      <c r="H1982" s="1">
        <v>4337.7</v>
      </c>
      <c r="I1982" s="1">
        <v>4337.7</v>
      </c>
      <c r="J1982" s="1">
        <v>4771.47</v>
      </c>
      <c r="K1982" s="1">
        <v>11711.79</v>
      </c>
      <c r="L1982" s="1">
        <v>16483.259999999998</v>
      </c>
      <c r="M1982" s="1">
        <f>SUM(Sueldos[[#This Row],[Salario Base]:[Bono General]])</f>
        <v>85018.92</v>
      </c>
      <c r="N1982" s="1">
        <f>SUMPRODUCT(Sueldos[[#This Row],[Salario Base]:[Bono General]]*Porcentajes[])</f>
        <v>3478.8353999999999</v>
      </c>
      <c r="O1982" s="1">
        <f>Sueldos[[#This Row],[Aumento Mexicano]]*2</f>
        <v>6957.6707999999999</v>
      </c>
      <c r="P1982" s="1">
        <f>IF(Sueldos[[#This Row],[Calificación]]&gt;=4,Sueldos[[#This Row],[Aumento Mexicano]]*2,0)</f>
        <v>0</v>
      </c>
      <c r="Q1982" s="1">
        <f>Sueldos[[#This Row],[Sueldo total]]*3</f>
        <v>255056.76</v>
      </c>
      <c r="R1982" s="9">
        <f>(43102-Sueldos[[#This Row],[Fecha de Contratación]])/365</f>
        <v>4.4082191780821915</v>
      </c>
      <c r="S1982" s="1">
        <f>Sueldos[[#This Row],[Sueldo total]]/30</f>
        <v>2833.9639999999999</v>
      </c>
      <c r="T1982" s="1">
        <f>Sueldos[[#This Row],[Salario diario]]*20*Sueldos[[#This Row],[dias del año]]</f>
        <v>249854.68909589038</v>
      </c>
      <c r="U1982" s="1">
        <f>Sueldos[[#This Row],[3 meses de sueldo]]+Sueldos[[#This Row],[20 dias por año]]</f>
        <v>504911.44909589039</v>
      </c>
    </row>
    <row r="1983" spans="1:21" x14ac:dyDescent="0.3">
      <c r="A1983" t="s">
        <v>2544</v>
      </c>
      <c r="B1983" t="s">
        <v>898</v>
      </c>
      <c r="C1983" t="s">
        <v>273</v>
      </c>
      <c r="D1983" s="10">
        <v>41129</v>
      </c>
      <c r="E1983" t="s">
        <v>18</v>
      </c>
      <c r="F1983">
        <v>3</v>
      </c>
      <c r="G1983" s="1">
        <v>11867</v>
      </c>
      <c r="H1983" s="1">
        <v>949.36</v>
      </c>
      <c r="I1983" s="1">
        <v>830.69</v>
      </c>
      <c r="J1983" s="1">
        <v>830.69</v>
      </c>
      <c r="K1983" s="1">
        <v>4509.46</v>
      </c>
      <c r="L1983" s="1">
        <v>4628.13</v>
      </c>
      <c r="M1983" s="1">
        <f>SUM(Sueldos[[#This Row],[Salario Base]:[Bono General]])</f>
        <v>23615.33</v>
      </c>
      <c r="N1983" s="1">
        <f>SUMPRODUCT(Sueldos[[#This Row],[Salario Base]:[Bono General]]*Porcentajes[])</f>
        <v>946.98659999999995</v>
      </c>
      <c r="O1983" s="1">
        <f>Sueldos[[#This Row],[Aumento Mexicano]]*2</f>
        <v>1893.9731999999999</v>
      </c>
      <c r="P1983" s="1">
        <f>IF(Sueldos[[#This Row],[Calificación]]&gt;=4,Sueldos[[#This Row],[Aumento Mexicano]]*2,0)</f>
        <v>0</v>
      </c>
      <c r="Q1983" s="1">
        <f>Sueldos[[#This Row],[Sueldo total]]*3</f>
        <v>70845.990000000005</v>
      </c>
      <c r="R1983" s="9">
        <f>(43102-Sueldos[[#This Row],[Fecha de Contratación]])/365</f>
        <v>5.4054794520547942</v>
      </c>
      <c r="S1983" s="1">
        <f>Sueldos[[#This Row],[Sueldo total]]/30</f>
        <v>787.17766666666671</v>
      </c>
      <c r="T1983" s="1">
        <f>Sueldos[[#This Row],[Salario diario]]*20*Sueldos[[#This Row],[dias del año]]</f>
        <v>85101.454045662089</v>
      </c>
      <c r="U1983" s="1">
        <f>Sueldos[[#This Row],[3 meses de sueldo]]+Sueldos[[#This Row],[20 dias por año]]</f>
        <v>155947.44404566209</v>
      </c>
    </row>
    <row r="1984" spans="1:21" x14ac:dyDescent="0.3">
      <c r="A1984" t="s">
        <v>2545</v>
      </c>
      <c r="B1984" t="s">
        <v>898</v>
      </c>
      <c r="C1984" t="s">
        <v>151</v>
      </c>
      <c r="D1984" s="10">
        <v>41586</v>
      </c>
      <c r="E1984" t="s">
        <v>18</v>
      </c>
      <c r="F1984">
        <v>3</v>
      </c>
      <c r="G1984" s="1">
        <v>13890</v>
      </c>
      <c r="H1984" s="1">
        <v>694.5</v>
      </c>
      <c r="I1984" s="1">
        <v>833.4</v>
      </c>
      <c r="J1984" s="1">
        <v>1527.9</v>
      </c>
      <c r="K1984" s="1">
        <v>4722.6000000000004</v>
      </c>
      <c r="L1984" s="1">
        <v>5139.3</v>
      </c>
      <c r="M1984" s="1">
        <f>SUM(Sueldos[[#This Row],[Salario Base]:[Bono General]])</f>
        <v>26807.7</v>
      </c>
      <c r="N1984" s="1">
        <f>SUMPRODUCT(Sueldos[[#This Row],[Salario Base]:[Bono General]]*Porcentajes[])</f>
        <v>1069.53</v>
      </c>
      <c r="O1984" s="1">
        <f>Sueldos[[#This Row],[Aumento Mexicano]]*2</f>
        <v>2139.06</v>
      </c>
      <c r="P1984" s="1">
        <f>IF(Sueldos[[#This Row],[Calificación]]&gt;=4,Sueldos[[#This Row],[Aumento Mexicano]]*2,0)</f>
        <v>0</v>
      </c>
      <c r="Q1984" s="1">
        <f>Sueldos[[#This Row],[Sueldo total]]*3</f>
        <v>80423.100000000006</v>
      </c>
      <c r="R1984" s="9">
        <f>(43102-Sueldos[[#This Row],[Fecha de Contratación]])/365</f>
        <v>4.1534246575342468</v>
      </c>
      <c r="S1984" s="1">
        <f>Sueldos[[#This Row],[Sueldo total]]/30</f>
        <v>893.59</v>
      </c>
      <c r="T1984" s="1">
        <f>Sueldos[[#This Row],[Salario diario]]*20*Sueldos[[#This Row],[dias del año]]</f>
        <v>74229.174794520542</v>
      </c>
      <c r="U1984" s="1">
        <f>Sueldos[[#This Row],[3 meses de sueldo]]+Sueldos[[#This Row],[20 dias por año]]</f>
        <v>154652.27479452055</v>
      </c>
    </row>
    <row r="1985" spans="1:21" x14ac:dyDescent="0.3">
      <c r="A1985" t="s">
        <v>2546</v>
      </c>
      <c r="B1985" t="s">
        <v>898</v>
      </c>
      <c r="C1985" t="s">
        <v>146</v>
      </c>
      <c r="D1985" s="10">
        <v>41371</v>
      </c>
      <c r="E1985" t="s">
        <v>15</v>
      </c>
      <c r="F1985">
        <v>3</v>
      </c>
      <c r="G1985" s="1">
        <v>25138</v>
      </c>
      <c r="H1985" s="1">
        <v>2011.04</v>
      </c>
      <c r="I1985" s="1">
        <v>1256.9000000000001</v>
      </c>
      <c r="J1985" s="1">
        <v>2765.18</v>
      </c>
      <c r="K1985" s="1">
        <v>9301.06</v>
      </c>
      <c r="L1985" s="1">
        <v>6284.5</v>
      </c>
      <c r="M1985" s="1">
        <f>SUM(Sueldos[[#This Row],[Salario Base]:[Bono General]])</f>
        <v>46756.68</v>
      </c>
      <c r="N1985" s="1">
        <f>SUMPRODUCT(Sueldos[[#This Row],[Salario Base]:[Bono General]]*Porcentajes[])</f>
        <v>1782.2841999999998</v>
      </c>
      <c r="O1985" s="1">
        <f>Sueldos[[#This Row],[Aumento Mexicano]]*2</f>
        <v>3564.5683999999997</v>
      </c>
      <c r="P1985" s="1">
        <f>IF(Sueldos[[#This Row],[Calificación]]&gt;=4,Sueldos[[#This Row],[Aumento Mexicano]]*2,0)</f>
        <v>0</v>
      </c>
      <c r="Q1985" s="1">
        <f>Sueldos[[#This Row],[Sueldo total]]*3</f>
        <v>140270.04</v>
      </c>
      <c r="R1985" s="9">
        <f>(43102-Sueldos[[#This Row],[Fecha de Contratación]])/365</f>
        <v>4.7424657534246579</v>
      </c>
      <c r="S1985" s="1">
        <f>Sueldos[[#This Row],[Sueldo total]]/30</f>
        <v>1558.556</v>
      </c>
      <c r="T1985" s="1">
        <f>Sueldos[[#This Row],[Salario diario]]*20*Sueldos[[#This Row],[dias del año]]</f>
        <v>147827.96909589044</v>
      </c>
      <c r="U1985" s="1">
        <f>Sueldos[[#This Row],[3 meses de sueldo]]+Sueldos[[#This Row],[20 dias por año]]</f>
        <v>288098.00909589045</v>
      </c>
    </row>
    <row r="1986" spans="1:21" x14ac:dyDescent="0.3">
      <c r="A1986" t="s">
        <v>1776</v>
      </c>
      <c r="B1986" t="s">
        <v>880</v>
      </c>
      <c r="C1986" t="s">
        <v>921</v>
      </c>
      <c r="D1986" s="10">
        <v>42263</v>
      </c>
      <c r="E1986" t="s">
        <v>18</v>
      </c>
      <c r="F1986">
        <v>3</v>
      </c>
      <c r="G1986" s="1">
        <v>14135</v>
      </c>
      <c r="H1986" s="1">
        <v>848.1</v>
      </c>
      <c r="I1986" s="1">
        <v>1978.9</v>
      </c>
      <c r="J1986" s="1">
        <v>565.4</v>
      </c>
      <c r="K1986" s="1">
        <v>3533.75</v>
      </c>
      <c r="L1986" s="1">
        <v>4099.1499999999996</v>
      </c>
      <c r="M1986" s="1">
        <f>SUM(Sueldos[[#This Row],[Salario Base]:[Bono General]])</f>
        <v>25160.300000000003</v>
      </c>
      <c r="N1986" s="1">
        <f>SUMPRODUCT(Sueldos[[#This Row],[Salario Base]:[Bono General]]*Porcentajes[])</f>
        <v>975.31500000000005</v>
      </c>
      <c r="O1986" s="1">
        <f>Sueldos[[#This Row],[Aumento Mexicano]]*2</f>
        <v>1950.63</v>
      </c>
      <c r="P1986" s="1">
        <f>IF(Sueldos[[#This Row],[Calificación]]&gt;=4,Sueldos[[#This Row],[Aumento Mexicano]]*2,0)</f>
        <v>0</v>
      </c>
      <c r="Q1986" s="1">
        <f>Sueldos[[#This Row],[Sueldo total]]*3</f>
        <v>75480.900000000009</v>
      </c>
      <c r="R1986" s="9">
        <f>(43102-Sueldos[[#This Row],[Fecha de Contratación]])/365</f>
        <v>2.2986301369863016</v>
      </c>
      <c r="S1986" s="1">
        <f>Sueldos[[#This Row],[Sueldo total]]/30</f>
        <v>838.67666666666673</v>
      </c>
      <c r="T1986" s="1">
        <f>Sueldos[[#This Row],[Salario diario]]*20*Sueldos[[#This Row],[dias del año]]</f>
        <v>38556.149223744294</v>
      </c>
      <c r="U1986" s="1">
        <f>Sueldos[[#This Row],[3 meses de sueldo]]+Sueldos[[#This Row],[20 dias por año]]</f>
        <v>114037.04922374431</v>
      </c>
    </row>
    <row r="1987" spans="1:21" x14ac:dyDescent="0.3">
      <c r="A1987" t="s">
        <v>2547</v>
      </c>
      <c r="B1987" t="s">
        <v>880</v>
      </c>
      <c r="C1987" t="s">
        <v>100</v>
      </c>
      <c r="D1987" s="10">
        <v>42905</v>
      </c>
      <c r="E1987" t="s">
        <v>53</v>
      </c>
      <c r="F1987">
        <v>4</v>
      </c>
      <c r="G1987" s="1">
        <v>116384.40000000001</v>
      </c>
      <c r="H1987" s="1">
        <v>11638.440000000002</v>
      </c>
      <c r="I1987" s="1">
        <v>3491.5320000000002</v>
      </c>
      <c r="J1987" s="1">
        <v>5819.2200000000012</v>
      </c>
      <c r="K1987" s="1">
        <v>36079.164000000004</v>
      </c>
      <c r="L1987" s="1">
        <v>40734.54</v>
      </c>
      <c r="M1987" s="1">
        <f>SUM(Sueldos[[#This Row],[Salario Base]:[Bono General]])</f>
        <v>214147.296</v>
      </c>
      <c r="N1987" s="1">
        <f>SUMPRODUCT(Sueldos[[#This Row],[Salario Base]:[Bono General]]*Porcentajes[])</f>
        <v>8554.2534000000014</v>
      </c>
      <c r="O1987" s="1">
        <f>Sueldos[[#This Row],[Aumento Mexicano]]*2</f>
        <v>17108.506800000003</v>
      </c>
      <c r="P1987" s="1">
        <f>IF(Sueldos[[#This Row],[Calificación]]&gt;=4,Sueldos[[#This Row],[Aumento Mexicano]]*2,0)</f>
        <v>17108.506800000003</v>
      </c>
      <c r="Q1987" s="1">
        <f>Sueldos[[#This Row],[Sueldo total]]*3</f>
        <v>642441.88800000004</v>
      </c>
      <c r="R1987" s="9">
        <f>(43102-Sueldos[[#This Row],[Fecha de Contratación]])/365</f>
        <v>0.53972602739726028</v>
      </c>
      <c r="S1987" s="1">
        <f>Sueldos[[#This Row],[Sueldo total]]/30</f>
        <v>7138.2431999999999</v>
      </c>
      <c r="T1987" s="1">
        <f>Sueldos[[#This Row],[Salario diario]]*20*Sueldos[[#This Row],[dias del año]]</f>
        <v>77053.912898630137</v>
      </c>
      <c r="U1987" s="1">
        <f>Sueldos[[#This Row],[3 meses de sueldo]]+Sueldos[[#This Row],[20 dias por año]]</f>
        <v>719495.80089863017</v>
      </c>
    </row>
    <row r="1988" spans="1:21" x14ac:dyDescent="0.3">
      <c r="A1988" t="s">
        <v>1954</v>
      </c>
      <c r="B1988" t="s">
        <v>883</v>
      </c>
      <c r="C1988" t="s">
        <v>40</v>
      </c>
      <c r="D1988" s="10">
        <v>42638</v>
      </c>
      <c r="E1988" t="s">
        <v>18</v>
      </c>
      <c r="F1988">
        <v>2</v>
      </c>
      <c r="G1988" s="1">
        <v>7217.1</v>
      </c>
      <c r="H1988" s="1">
        <v>433.02600000000001</v>
      </c>
      <c r="I1988" s="1">
        <v>288.68400000000003</v>
      </c>
      <c r="J1988" s="1">
        <v>577.36800000000005</v>
      </c>
      <c r="K1988" s="1">
        <v>2092.9589999999998</v>
      </c>
      <c r="L1988" s="1">
        <v>2742.498</v>
      </c>
      <c r="M1988" s="1">
        <f>SUM(Sueldos[[#This Row],[Salario Base]:[Bono General]])</f>
        <v>13351.634999999998</v>
      </c>
      <c r="N1988" s="1">
        <f>SUMPRODUCT(Sueldos[[#This Row],[Salario Base]:[Bono General]]*Porcentajes[])</f>
        <v>537.6739500000001</v>
      </c>
      <c r="O1988" s="1">
        <f>Sueldos[[#This Row],[Aumento Mexicano]]*2</f>
        <v>1075.3479000000002</v>
      </c>
      <c r="P1988" s="1">
        <f>IF(Sueldos[[#This Row],[Calificación]]&gt;=4,Sueldos[[#This Row],[Aumento Mexicano]]*2,0)</f>
        <v>0</v>
      </c>
      <c r="Q1988" s="1">
        <f>Sueldos[[#This Row],[Sueldo total]]*3</f>
        <v>40054.904999999999</v>
      </c>
      <c r="R1988" s="9">
        <f>(43102-Sueldos[[#This Row],[Fecha de Contratación]])/365</f>
        <v>1.2712328767123289</v>
      </c>
      <c r="S1988" s="1">
        <f>Sueldos[[#This Row],[Sueldo total]]/30</f>
        <v>445.05449999999996</v>
      </c>
      <c r="T1988" s="1">
        <f>Sueldos[[#This Row],[Salario diario]]*20*Sueldos[[#This Row],[dias del año]]</f>
        <v>11315.358246575344</v>
      </c>
      <c r="U1988" s="1">
        <f>Sueldos[[#This Row],[3 meses de sueldo]]+Sueldos[[#This Row],[20 dias por año]]</f>
        <v>51370.263246575341</v>
      </c>
    </row>
    <row r="1989" spans="1:21" x14ac:dyDescent="0.3">
      <c r="A1989" t="s">
        <v>2548</v>
      </c>
      <c r="B1989" t="s">
        <v>940</v>
      </c>
      <c r="C1989" t="s">
        <v>59</v>
      </c>
      <c r="D1989" s="10">
        <v>41619</v>
      </c>
      <c r="E1989" t="s">
        <v>18</v>
      </c>
      <c r="F1989">
        <v>4</v>
      </c>
      <c r="G1989" s="1">
        <v>11464.2</v>
      </c>
      <c r="H1989" s="1">
        <v>1031.778</v>
      </c>
      <c r="I1989" s="1">
        <v>917.13600000000008</v>
      </c>
      <c r="J1989" s="1">
        <v>573.21</v>
      </c>
      <c r="K1989" s="1">
        <v>3783.1860000000006</v>
      </c>
      <c r="L1989" s="1">
        <v>4356.3960000000006</v>
      </c>
      <c r="M1989" s="1">
        <f>SUM(Sueldos[[#This Row],[Salario Base]:[Bono General]])</f>
        <v>22125.906000000003</v>
      </c>
      <c r="N1989" s="1">
        <f>SUMPRODUCT(Sueldos[[#This Row],[Salario Base]:[Bono General]]*Porcentajes[])</f>
        <v>889.62192000000005</v>
      </c>
      <c r="O1989" s="1">
        <f>Sueldos[[#This Row],[Aumento Mexicano]]*2</f>
        <v>1779.2438400000001</v>
      </c>
      <c r="P1989" s="1">
        <f>IF(Sueldos[[#This Row],[Calificación]]&gt;=4,Sueldos[[#This Row],[Aumento Mexicano]]*2,0)</f>
        <v>1779.2438400000001</v>
      </c>
      <c r="Q1989" s="1">
        <f>Sueldos[[#This Row],[Sueldo total]]*3</f>
        <v>66377.718000000008</v>
      </c>
      <c r="R1989" s="9">
        <f>(43102-Sueldos[[#This Row],[Fecha de Contratación]])/365</f>
        <v>4.0630136986301366</v>
      </c>
      <c r="S1989" s="1">
        <f>Sueldos[[#This Row],[Sueldo total]]/30</f>
        <v>737.53020000000004</v>
      </c>
      <c r="T1989" s="1">
        <f>Sueldos[[#This Row],[Salario diario]]*20*Sueldos[[#This Row],[dias del año]]</f>
        <v>59931.906115068494</v>
      </c>
      <c r="U1989" s="1">
        <f>Sueldos[[#This Row],[3 meses de sueldo]]+Sueldos[[#This Row],[20 dias por año]]</f>
        <v>126309.62411506849</v>
      </c>
    </row>
    <row r="1990" spans="1:21" x14ac:dyDescent="0.3">
      <c r="A1990" t="s">
        <v>506</v>
      </c>
      <c r="B1990" t="s">
        <v>1087</v>
      </c>
      <c r="C1990" t="s">
        <v>88</v>
      </c>
      <c r="D1990" s="10">
        <v>41803</v>
      </c>
      <c r="E1990" t="s">
        <v>18</v>
      </c>
      <c r="F1990">
        <v>4</v>
      </c>
      <c r="G1990" s="1">
        <v>16861.900000000001</v>
      </c>
      <c r="H1990" s="1">
        <v>1011.7140000000001</v>
      </c>
      <c r="I1990" s="1">
        <v>1686.1900000000003</v>
      </c>
      <c r="J1990" s="1">
        <v>2360.6660000000006</v>
      </c>
      <c r="K1990" s="1">
        <v>6407.5220000000008</v>
      </c>
      <c r="L1990" s="1">
        <v>5901.665</v>
      </c>
      <c r="M1990" s="1">
        <f>SUM(Sueldos[[#This Row],[Salario Base]:[Bono General]])</f>
        <v>34229.656999999999</v>
      </c>
      <c r="N1990" s="1">
        <f>SUMPRODUCT(Sueldos[[#This Row],[Salario Base]:[Bono General]]*Porcentajes[])</f>
        <v>1357.3829499999999</v>
      </c>
      <c r="O1990" s="1">
        <f>Sueldos[[#This Row],[Aumento Mexicano]]*2</f>
        <v>2714.7658999999999</v>
      </c>
      <c r="P1990" s="1">
        <f>IF(Sueldos[[#This Row],[Calificación]]&gt;=4,Sueldos[[#This Row],[Aumento Mexicano]]*2,0)</f>
        <v>2714.7658999999999</v>
      </c>
      <c r="Q1990" s="1">
        <f>Sueldos[[#This Row],[Sueldo total]]*3</f>
        <v>102688.97099999999</v>
      </c>
      <c r="R1990" s="9">
        <f>(43102-Sueldos[[#This Row],[Fecha de Contratación]])/365</f>
        <v>3.558904109589041</v>
      </c>
      <c r="S1990" s="1">
        <f>Sueldos[[#This Row],[Sueldo total]]/30</f>
        <v>1140.9885666666667</v>
      </c>
      <c r="T1990" s="1">
        <f>Sueldos[[#This Row],[Salario diario]]*20*Sueldos[[#This Row],[dias del año]]</f>
        <v>81213.377978082193</v>
      </c>
      <c r="U1990" s="1">
        <f>Sueldos[[#This Row],[3 meses de sueldo]]+Sueldos[[#This Row],[20 dias por año]]</f>
        <v>183902.34897808218</v>
      </c>
    </row>
    <row r="1991" spans="1:21" x14ac:dyDescent="0.3">
      <c r="A1991" t="s">
        <v>2549</v>
      </c>
      <c r="B1991" t="s">
        <v>898</v>
      </c>
      <c r="C1991" t="s">
        <v>285</v>
      </c>
      <c r="D1991" s="10">
        <v>41937</v>
      </c>
      <c r="E1991" t="s">
        <v>18</v>
      </c>
      <c r="F1991">
        <v>4</v>
      </c>
      <c r="G1991" s="1">
        <v>15318.6</v>
      </c>
      <c r="H1991" s="1">
        <v>1531.8600000000001</v>
      </c>
      <c r="I1991" s="1">
        <v>919.11599999999999</v>
      </c>
      <c r="J1991" s="1">
        <v>1225.4880000000001</v>
      </c>
      <c r="K1991" s="1">
        <v>5667.8820000000005</v>
      </c>
      <c r="L1991" s="1">
        <v>5514.6959999999999</v>
      </c>
      <c r="M1991" s="1">
        <f>SUM(Sueldos[[#This Row],[Salario Base]:[Bono General]])</f>
        <v>30177.642000000003</v>
      </c>
      <c r="N1991" s="1">
        <f>SUMPRODUCT(Sueldos[[#This Row],[Salario Base]:[Bono General]]*Porcentajes[])</f>
        <v>1205.5738200000001</v>
      </c>
      <c r="O1991" s="1">
        <f>Sueldos[[#This Row],[Aumento Mexicano]]*2</f>
        <v>2411.1476400000001</v>
      </c>
      <c r="P1991" s="1">
        <f>IF(Sueldos[[#This Row],[Calificación]]&gt;=4,Sueldos[[#This Row],[Aumento Mexicano]]*2,0)</f>
        <v>2411.1476400000001</v>
      </c>
      <c r="Q1991" s="1">
        <f>Sueldos[[#This Row],[Sueldo total]]*3</f>
        <v>90532.926000000007</v>
      </c>
      <c r="R1991" s="9">
        <f>(43102-Sueldos[[#This Row],[Fecha de Contratación]])/365</f>
        <v>3.1917808219178081</v>
      </c>
      <c r="S1991" s="1">
        <f>Sueldos[[#This Row],[Sueldo total]]/30</f>
        <v>1005.9214000000001</v>
      </c>
      <c r="T1991" s="1">
        <f>Sueldos[[#This Row],[Salario diario]]*20*Sueldos[[#This Row],[dias del año]]</f>
        <v>64213.612657534242</v>
      </c>
      <c r="U1991" s="1">
        <f>Sueldos[[#This Row],[3 meses de sueldo]]+Sueldos[[#This Row],[20 dias por año]]</f>
        <v>154746.53865753426</v>
      </c>
    </row>
    <row r="1992" spans="1:21" x14ac:dyDescent="0.3">
      <c r="A1992" t="s">
        <v>2550</v>
      </c>
      <c r="B1992" t="s">
        <v>880</v>
      </c>
      <c r="C1992" t="s">
        <v>42</v>
      </c>
      <c r="D1992" s="10">
        <v>42720</v>
      </c>
      <c r="E1992" t="s">
        <v>18</v>
      </c>
      <c r="F1992">
        <v>2</v>
      </c>
      <c r="G1992" s="1">
        <v>10517.4</v>
      </c>
      <c r="H1992" s="1">
        <v>946.56599999999992</v>
      </c>
      <c r="I1992" s="1">
        <v>210.34799999999998</v>
      </c>
      <c r="J1992" s="1">
        <v>1472.4360000000001</v>
      </c>
      <c r="K1992" s="1">
        <v>3681.0899999999997</v>
      </c>
      <c r="L1992" s="1">
        <v>3575.9160000000002</v>
      </c>
      <c r="M1992" s="1">
        <f>SUM(Sueldos[[#This Row],[Salario Base]:[Bono General]])</f>
        <v>20403.756000000001</v>
      </c>
      <c r="N1992" s="1">
        <f>SUMPRODUCT(Sueldos[[#This Row],[Salario Base]:[Bono General]]*Porcentajes[])</f>
        <v>815.09849999999994</v>
      </c>
      <c r="O1992" s="1">
        <f>Sueldos[[#This Row],[Aumento Mexicano]]*2</f>
        <v>1630.1969999999999</v>
      </c>
      <c r="P1992" s="1">
        <f>IF(Sueldos[[#This Row],[Calificación]]&gt;=4,Sueldos[[#This Row],[Aumento Mexicano]]*2,0)</f>
        <v>0</v>
      </c>
      <c r="Q1992" s="1">
        <f>Sueldos[[#This Row],[Sueldo total]]*3</f>
        <v>61211.268000000004</v>
      </c>
      <c r="R1992" s="9">
        <f>(43102-Sueldos[[#This Row],[Fecha de Contratación]])/365</f>
        <v>1.0465753424657533</v>
      </c>
      <c r="S1992" s="1">
        <f>Sueldos[[#This Row],[Sueldo total]]/30</f>
        <v>680.12520000000006</v>
      </c>
      <c r="T1992" s="1">
        <f>Sueldos[[#This Row],[Salario diario]]*20*Sueldos[[#This Row],[dias del año]]</f>
        <v>14236.045282191781</v>
      </c>
      <c r="U1992" s="1">
        <f>Sueldos[[#This Row],[3 meses de sueldo]]+Sueldos[[#This Row],[20 dias por año]]</f>
        <v>75447.313282191782</v>
      </c>
    </row>
    <row r="1993" spans="1:21" x14ac:dyDescent="0.3">
      <c r="A1993" t="s">
        <v>2551</v>
      </c>
      <c r="B1993" t="s">
        <v>883</v>
      </c>
      <c r="C1993" t="s">
        <v>59</v>
      </c>
      <c r="D1993" s="10">
        <v>40976</v>
      </c>
      <c r="E1993" t="s">
        <v>115</v>
      </c>
      <c r="F1993">
        <v>3</v>
      </c>
      <c r="G1993" s="1">
        <v>57715</v>
      </c>
      <c r="H1993" s="1">
        <v>4040.05</v>
      </c>
      <c r="I1993" s="1">
        <v>4617.2</v>
      </c>
      <c r="J1993" s="1">
        <v>7502.95</v>
      </c>
      <c r="K1993" s="1">
        <v>21931.7</v>
      </c>
      <c r="L1993" s="1">
        <v>17891.650000000001</v>
      </c>
      <c r="M1993" s="1">
        <f>SUM(Sueldos[[#This Row],[Salario Base]:[Bono General]])</f>
        <v>113698.54999999999</v>
      </c>
      <c r="N1993" s="1">
        <f>SUMPRODUCT(Sueldos[[#This Row],[Salario Base]:[Bono General]]*Porcentajes[])</f>
        <v>4444.0550000000003</v>
      </c>
      <c r="O1993" s="1">
        <f>Sueldos[[#This Row],[Aumento Mexicano]]*2</f>
        <v>8888.11</v>
      </c>
      <c r="P1993" s="1">
        <f>IF(Sueldos[[#This Row],[Calificación]]&gt;=4,Sueldos[[#This Row],[Aumento Mexicano]]*2,0)</f>
        <v>0</v>
      </c>
      <c r="Q1993" s="1">
        <f>Sueldos[[#This Row],[Sueldo total]]*3</f>
        <v>341095.64999999997</v>
      </c>
      <c r="R1993" s="9">
        <f>(43102-Sueldos[[#This Row],[Fecha de Contratación]])/365</f>
        <v>5.8246575342465752</v>
      </c>
      <c r="S1993" s="1">
        <f>Sueldos[[#This Row],[Sueldo total]]/30</f>
        <v>3789.9516666666664</v>
      </c>
      <c r="T1993" s="1">
        <f>Sueldos[[#This Row],[Salario diario]]*20*Sueldos[[#This Row],[dias del año]]</f>
        <v>441503.41059360723</v>
      </c>
      <c r="U1993" s="1">
        <f>Sueldos[[#This Row],[3 meses de sueldo]]+Sueldos[[#This Row],[20 dias por año]]</f>
        <v>782599.06059360714</v>
      </c>
    </row>
    <row r="1994" spans="1:21" x14ac:dyDescent="0.3">
      <c r="A1994" t="s">
        <v>2552</v>
      </c>
      <c r="B1994" t="s">
        <v>880</v>
      </c>
      <c r="C1994" t="s">
        <v>73</v>
      </c>
      <c r="D1994" s="10">
        <v>42756</v>
      </c>
      <c r="E1994" t="s">
        <v>18</v>
      </c>
      <c r="F1994">
        <v>4</v>
      </c>
      <c r="G1994" s="1">
        <v>16450.5</v>
      </c>
      <c r="H1994" s="1">
        <v>1316.04</v>
      </c>
      <c r="I1994" s="1">
        <v>2138.5650000000001</v>
      </c>
      <c r="J1994" s="1">
        <v>1480.5449999999998</v>
      </c>
      <c r="K1994" s="1">
        <v>5922.1799999999994</v>
      </c>
      <c r="L1994" s="1">
        <v>5757.6749999999993</v>
      </c>
      <c r="M1994" s="1">
        <f>SUM(Sueldos[[#This Row],[Salario Base]:[Bono General]])</f>
        <v>33065.504999999997</v>
      </c>
      <c r="N1994" s="1">
        <f>SUMPRODUCT(Sueldos[[#This Row],[Salario Base]:[Bono General]]*Porcentajes[])</f>
        <v>1312.7498999999998</v>
      </c>
      <c r="O1994" s="1">
        <f>Sueldos[[#This Row],[Aumento Mexicano]]*2</f>
        <v>2625.4997999999996</v>
      </c>
      <c r="P1994" s="1">
        <f>IF(Sueldos[[#This Row],[Calificación]]&gt;=4,Sueldos[[#This Row],[Aumento Mexicano]]*2,0)</f>
        <v>2625.4997999999996</v>
      </c>
      <c r="Q1994" s="1">
        <f>Sueldos[[#This Row],[Sueldo total]]*3</f>
        <v>99196.514999999985</v>
      </c>
      <c r="R1994" s="9">
        <f>(43102-Sueldos[[#This Row],[Fecha de Contratación]])/365</f>
        <v>0.94794520547945205</v>
      </c>
      <c r="S1994" s="1">
        <f>Sueldos[[#This Row],[Sueldo total]]/30</f>
        <v>1102.1834999999999</v>
      </c>
      <c r="T1994" s="1">
        <f>Sueldos[[#This Row],[Salario diario]]*20*Sueldos[[#This Row],[dias del año]]</f>
        <v>20896.19128767123</v>
      </c>
      <c r="U1994" s="1">
        <f>Sueldos[[#This Row],[3 meses de sueldo]]+Sueldos[[#This Row],[20 dias por año]]</f>
        <v>120092.70628767122</v>
      </c>
    </row>
    <row r="1995" spans="1:21" x14ac:dyDescent="0.3">
      <c r="A1995" t="s">
        <v>2553</v>
      </c>
      <c r="B1995" t="s">
        <v>883</v>
      </c>
      <c r="C1995" t="s">
        <v>353</v>
      </c>
      <c r="D1995" s="10">
        <v>41891</v>
      </c>
      <c r="E1995" t="s">
        <v>18</v>
      </c>
      <c r="F1995">
        <v>2</v>
      </c>
      <c r="G1995" s="1">
        <v>13357.800000000001</v>
      </c>
      <c r="H1995" s="1">
        <v>1335.7800000000002</v>
      </c>
      <c r="I1995" s="1">
        <v>2003.67</v>
      </c>
      <c r="J1995" s="1">
        <v>935.04600000000016</v>
      </c>
      <c r="K1995" s="1">
        <v>3339.4500000000003</v>
      </c>
      <c r="L1995" s="1">
        <v>3740.1840000000007</v>
      </c>
      <c r="M1995" s="1">
        <f>SUM(Sueldos[[#This Row],[Salario Base]:[Bono General]])</f>
        <v>24711.93</v>
      </c>
      <c r="N1995" s="1">
        <f>SUMPRODUCT(Sueldos[[#This Row],[Salario Base]:[Bono General]]*Porcentajes[])</f>
        <v>969.77628000000004</v>
      </c>
      <c r="O1995" s="1">
        <f>Sueldos[[#This Row],[Aumento Mexicano]]*2</f>
        <v>1939.5525600000001</v>
      </c>
      <c r="P1995" s="1">
        <f>IF(Sueldos[[#This Row],[Calificación]]&gt;=4,Sueldos[[#This Row],[Aumento Mexicano]]*2,0)</f>
        <v>0</v>
      </c>
      <c r="Q1995" s="1">
        <f>Sueldos[[#This Row],[Sueldo total]]*3</f>
        <v>74135.790000000008</v>
      </c>
      <c r="R1995" s="9">
        <f>(43102-Sueldos[[#This Row],[Fecha de Contratación]])/365</f>
        <v>3.3178082191780822</v>
      </c>
      <c r="S1995" s="1">
        <f>Sueldos[[#This Row],[Sueldo total]]/30</f>
        <v>823.73099999999999</v>
      </c>
      <c r="T1995" s="1">
        <f>Sueldos[[#This Row],[Salario diario]]*20*Sueldos[[#This Row],[dias del año]]</f>
        <v>54659.629643835615</v>
      </c>
      <c r="U1995" s="1">
        <f>Sueldos[[#This Row],[3 meses de sueldo]]+Sueldos[[#This Row],[20 dias por año]]</f>
        <v>128795.41964383563</v>
      </c>
    </row>
    <row r="1996" spans="1:21" x14ac:dyDescent="0.3">
      <c r="A1996" t="s">
        <v>2554</v>
      </c>
      <c r="B1996" t="s">
        <v>883</v>
      </c>
      <c r="C1996" t="s">
        <v>55</v>
      </c>
      <c r="D1996" s="10">
        <v>40684</v>
      </c>
      <c r="E1996" t="s">
        <v>50</v>
      </c>
      <c r="F1996">
        <v>1</v>
      </c>
      <c r="G1996" s="1">
        <v>30321</v>
      </c>
      <c r="H1996" s="1">
        <v>1819.26</v>
      </c>
      <c r="I1996" s="1">
        <v>3335.31</v>
      </c>
      <c r="J1996" s="1">
        <v>606.41999999999996</v>
      </c>
      <c r="K1996" s="1">
        <v>8489.880000000001</v>
      </c>
      <c r="L1996" s="1">
        <v>11825.19</v>
      </c>
      <c r="M1996" s="1">
        <f>SUM(Sueldos[[#This Row],[Salario Base]:[Bono General]])</f>
        <v>56397.06</v>
      </c>
      <c r="N1996" s="1">
        <f>SUMPRODUCT(Sueldos[[#This Row],[Salario Base]:[Bono General]]*Porcentajes[])</f>
        <v>2264.9786999999997</v>
      </c>
      <c r="O1996" s="1">
        <f>Sueldos[[#This Row],[Aumento Mexicano]]*2</f>
        <v>4529.9573999999993</v>
      </c>
      <c r="P1996" s="1">
        <f>IF(Sueldos[[#This Row],[Calificación]]&gt;=4,Sueldos[[#This Row],[Aumento Mexicano]]*2,0)</f>
        <v>0</v>
      </c>
      <c r="Q1996" s="1">
        <f>Sueldos[[#This Row],[Sueldo total]]*3</f>
        <v>169191.18</v>
      </c>
      <c r="R1996" s="9">
        <f>(43102-Sueldos[[#This Row],[Fecha de Contratación]])/365</f>
        <v>6.624657534246575</v>
      </c>
      <c r="S1996" s="1">
        <f>Sueldos[[#This Row],[Sueldo total]]/30</f>
        <v>1879.9019999999998</v>
      </c>
      <c r="T1996" s="1">
        <f>Sueldos[[#This Row],[Salario diario]]*20*Sueldos[[#This Row],[dias del año]]</f>
        <v>249074.13895890405</v>
      </c>
      <c r="U1996" s="1">
        <f>Sueldos[[#This Row],[3 meses de sueldo]]+Sueldos[[#This Row],[20 dias por año]]</f>
        <v>418265.31895890401</v>
      </c>
    </row>
    <row r="1997" spans="1:21" x14ac:dyDescent="0.3">
      <c r="A1997" t="s">
        <v>2555</v>
      </c>
      <c r="B1997" t="s">
        <v>880</v>
      </c>
      <c r="C1997" t="s">
        <v>225</v>
      </c>
      <c r="D1997" s="10">
        <v>41369</v>
      </c>
      <c r="E1997" t="s">
        <v>18</v>
      </c>
      <c r="F1997">
        <v>3</v>
      </c>
      <c r="G1997" s="1">
        <v>13720</v>
      </c>
      <c r="H1997" s="1">
        <v>823.19999999999993</v>
      </c>
      <c r="I1997" s="1">
        <v>1234.8</v>
      </c>
      <c r="J1997" s="1">
        <v>823.19999999999993</v>
      </c>
      <c r="K1997" s="1">
        <v>5213.6000000000004</v>
      </c>
      <c r="L1997" s="1">
        <v>5488</v>
      </c>
      <c r="M1997" s="1">
        <f>SUM(Sueldos[[#This Row],[Salario Base]:[Bono General]])</f>
        <v>27302.800000000003</v>
      </c>
      <c r="N1997" s="1">
        <f>SUMPRODUCT(Sueldos[[#This Row],[Salario Base]:[Bono General]]*Porcentajes[])</f>
        <v>1092.1120000000001</v>
      </c>
      <c r="O1997" s="1">
        <f>Sueldos[[#This Row],[Aumento Mexicano]]*2</f>
        <v>2184.2240000000002</v>
      </c>
      <c r="P1997" s="1">
        <f>IF(Sueldos[[#This Row],[Calificación]]&gt;=4,Sueldos[[#This Row],[Aumento Mexicano]]*2,0)</f>
        <v>0</v>
      </c>
      <c r="Q1997" s="1">
        <f>Sueldos[[#This Row],[Sueldo total]]*3</f>
        <v>81908.400000000009</v>
      </c>
      <c r="R1997" s="9">
        <f>(43102-Sueldos[[#This Row],[Fecha de Contratación]])/365</f>
        <v>4.7479452054794518</v>
      </c>
      <c r="S1997" s="1">
        <f>Sueldos[[#This Row],[Sueldo total]]/30</f>
        <v>910.09333333333348</v>
      </c>
      <c r="T1997" s="1">
        <f>Sueldos[[#This Row],[Salario diario]]*20*Sueldos[[#This Row],[dias del año]]</f>
        <v>86421.465570776258</v>
      </c>
      <c r="U1997" s="1">
        <f>Sueldos[[#This Row],[3 meses de sueldo]]+Sueldos[[#This Row],[20 dias por año]]</f>
        <v>168329.86557077628</v>
      </c>
    </row>
    <row r="1998" spans="1:21" x14ac:dyDescent="0.3">
      <c r="A1998" t="s">
        <v>2556</v>
      </c>
      <c r="B1998" t="s">
        <v>895</v>
      </c>
      <c r="C1998" t="s">
        <v>73</v>
      </c>
      <c r="D1998" s="10">
        <v>42553</v>
      </c>
      <c r="E1998" t="s">
        <v>18</v>
      </c>
      <c r="F1998">
        <v>3</v>
      </c>
      <c r="G1998" s="1">
        <v>14967</v>
      </c>
      <c r="H1998" s="1">
        <v>748.35</v>
      </c>
      <c r="I1998" s="1">
        <v>1047.69</v>
      </c>
      <c r="J1998" s="1">
        <v>1796.04</v>
      </c>
      <c r="K1998" s="1">
        <v>5088.7800000000007</v>
      </c>
      <c r="L1998" s="1">
        <v>4490.0999999999995</v>
      </c>
      <c r="M1998" s="1">
        <f>SUM(Sueldos[[#This Row],[Salario Base]:[Bono General]])</f>
        <v>28137.96</v>
      </c>
      <c r="N1998" s="1">
        <f>SUMPRODUCT(Sueldos[[#This Row],[Salario Base]:[Bono General]]*Porcentajes[])</f>
        <v>1092.5910000000001</v>
      </c>
      <c r="O1998" s="1">
        <f>Sueldos[[#This Row],[Aumento Mexicano]]*2</f>
        <v>2185.1820000000002</v>
      </c>
      <c r="P1998" s="1">
        <f>IF(Sueldos[[#This Row],[Calificación]]&gt;=4,Sueldos[[#This Row],[Aumento Mexicano]]*2,0)</f>
        <v>0</v>
      </c>
      <c r="Q1998" s="1">
        <f>Sueldos[[#This Row],[Sueldo total]]*3</f>
        <v>84413.88</v>
      </c>
      <c r="R1998" s="9">
        <f>(43102-Sueldos[[#This Row],[Fecha de Contratación]])/365</f>
        <v>1.5041095890410958</v>
      </c>
      <c r="S1998" s="1">
        <f>Sueldos[[#This Row],[Sueldo total]]/30</f>
        <v>937.93200000000002</v>
      </c>
      <c r="T1998" s="1">
        <f>Sueldos[[#This Row],[Salario diario]]*20*Sueldos[[#This Row],[dias del año]]</f>
        <v>28215.050301369862</v>
      </c>
      <c r="U1998" s="1">
        <f>Sueldos[[#This Row],[3 meses de sueldo]]+Sueldos[[#This Row],[20 dias por año]]</f>
        <v>112628.93030136987</v>
      </c>
    </row>
    <row r="1999" spans="1:21" x14ac:dyDescent="0.3">
      <c r="A1999" t="s">
        <v>2557</v>
      </c>
      <c r="B1999" t="s">
        <v>883</v>
      </c>
      <c r="C1999" t="s">
        <v>14</v>
      </c>
      <c r="D1999" s="10">
        <v>41444</v>
      </c>
      <c r="E1999" t="s">
        <v>15</v>
      </c>
      <c r="F1999">
        <v>4</v>
      </c>
      <c r="G1999" s="1">
        <v>35770.9</v>
      </c>
      <c r="H1999" s="1">
        <v>3577.09</v>
      </c>
      <c r="I1999" s="1">
        <v>5365.6350000000002</v>
      </c>
      <c r="J1999" s="1">
        <v>357.709</v>
      </c>
      <c r="K1999" s="1">
        <v>13235.233</v>
      </c>
      <c r="L1999" s="1">
        <v>12519.815000000001</v>
      </c>
      <c r="M1999" s="1">
        <f>SUM(Sueldos[[#This Row],[Salario Base]:[Bono General]])</f>
        <v>70826.382000000012</v>
      </c>
      <c r="N1999" s="1">
        <f>SUMPRODUCT(Sueldos[[#This Row],[Salario Base]:[Bono General]]*Porcentajes[])</f>
        <v>2793.7072899999998</v>
      </c>
      <c r="O1999" s="1">
        <f>Sueldos[[#This Row],[Aumento Mexicano]]*2</f>
        <v>5587.4145799999997</v>
      </c>
      <c r="P1999" s="1">
        <f>IF(Sueldos[[#This Row],[Calificación]]&gt;=4,Sueldos[[#This Row],[Aumento Mexicano]]*2,0)</f>
        <v>5587.4145799999997</v>
      </c>
      <c r="Q1999" s="1">
        <f>Sueldos[[#This Row],[Sueldo total]]*3</f>
        <v>212479.14600000004</v>
      </c>
      <c r="R1999" s="9">
        <f>(43102-Sueldos[[#This Row],[Fecha de Contratación]])/365</f>
        <v>4.5424657534246577</v>
      </c>
      <c r="S1999" s="1">
        <f>Sueldos[[#This Row],[Sueldo total]]/30</f>
        <v>2360.8794000000003</v>
      </c>
      <c r="T1999" s="1">
        <f>Sueldos[[#This Row],[Salario diario]]*20*Sueldos[[#This Row],[dias del año]]</f>
        <v>214484.2764493151</v>
      </c>
      <c r="U1999" s="1">
        <f>Sueldos[[#This Row],[3 meses de sueldo]]+Sueldos[[#This Row],[20 dias por año]]</f>
        <v>426963.42244931514</v>
      </c>
    </row>
    <row r="2000" spans="1:21" x14ac:dyDescent="0.3">
      <c r="A2000" t="s">
        <v>2558</v>
      </c>
      <c r="B2000" t="s">
        <v>883</v>
      </c>
      <c r="C2000" t="s">
        <v>323</v>
      </c>
      <c r="D2000" s="10">
        <v>42354</v>
      </c>
      <c r="E2000" t="s">
        <v>50</v>
      </c>
      <c r="F2000">
        <v>2</v>
      </c>
      <c r="G2000" s="1">
        <v>37300.5</v>
      </c>
      <c r="H2000" s="1">
        <v>2238.0299999999997</v>
      </c>
      <c r="I2000" s="1">
        <v>2611.0350000000003</v>
      </c>
      <c r="J2000" s="1">
        <v>4476.0599999999995</v>
      </c>
      <c r="K2000" s="1">
        <v>9325.125</v>
      </c>
      <c r="L2000" s="1">
        <v>11936.16</v>
      </c>
      <c r="M2000" s="1">
        <f>SUM(Sueldos[[#This Row],[Salario Base]:[Bono General]])</f>
        <v>67886.91</v>
      </c>
      <c r="N2000" s="1">
        <f>SUMPRODUCT(Sueldos[[#This Row],[Salario Base]:[Bono General]]*Porcentajes[])</f>
        <v>2696.8261499999994</v>
      </c>
      <c r="O2000" s="1">
        <f>Sueldos[[#This Row],[Aumento Mexicano]]*2</f>
        <v>5393.6522999999988</v>
      </c>
      <c r="P2000" s="1">
        <f>IF(Sueldos[[#This Row],[Calificación]]&gt;=4,Sueldos[[#This Row],[Aumento Mexicano]]*2,0)</f>
        <v>0</v>
      </c>
      <c r="Q2000" s="1">
        <f>Sueldos[[#This Row],[Sueldo total]]*3</f>
        <v>203660.73</v>
      </c>
      <c r="R2000" s="9">
        <f>(43102-Sueldos[[#This Row],[Fecha de Contratación]])/365</f>
        <v>2.0493150684931507</v>
      </c>
      <c r="S2000" s="1">
        <f>Sueldos[[#This Row],[Sueldo total]]/30</f>
        <v>2262.8969999999999</v>
      </c>
      <c r="T2000" s="1">
        <f>Sueldos[[#This Row],[Salario diario]]*20*Sueldos[[#This Row],[dias del año]]</f>
        <v>92747.778410958912</v>
      </c>
      <c r="U2000" s="1">
        <f>Sueldos[[#This Row],[3 meses de sueldo]]+Sueldos[[#This Row],[20 dias por año]]</f>
        <v>296408.50841095892</v>
      </c>
    </row>
    <row r="2001" spans="1:21" x14ac:dyDescent="0.3">
      <c r="A2001" t="s">
        <v>2559</v>
      </c>
      <c r="B2001" t="s">
        <v>883</v>
      </c>
      <c r="C2001" t="s">
        <v>86</v>
      </c>
      <c r="D2001" s="10">
        <v>42321</v>
      </c>
      <c r="E2001" t="s">
        <v>18</v>
      </c>
      <c r="F2001">
        <v>4</v>
      </c>
      <c r="G2001" s="1">
        <v>10854.800000000001</v>
      </c>
      <c r="H2001" s="1">
        <v>976.93200000000002</v>
      </c>
      <c r="I2001" s="1">
        <v>325.64400000000001</v>
      </c>
      <c r="J2001" s="1">
        <v>1302.576</v>
      </c>
      <c r="K2001" s="1">
        <v>3582.0840000000007</v>
      </c>
      <c r="L2001" s="1">
        <v>3799.1800000000003</v>
      </c>
      <c r="M2001" s="1">
        <f>SUM(Sueldos[[#This Row],[Salario Base]:[Bono General]])</f>
        <v>20841.216</v>
      </c>
      <c r="N2001" s="1">
        <f>SUMPRODUCT(Sueldos[[#This Row],[Salario Base]:[Bono General]]*Porcentajes[])</f>
        <v>835.81960000000004</v>
      </c>
      <c r="O2001" s="1">
        <f>Sueldos[[#This Row],[Aumento Mexicano]]*2</f>
        <v>1671.6392000000001</v>
      </c>
      <c r="P2001" s="1">
        <f>IF(Sueldos[[#This Row],[Calificación]]&gt;=4,Sueldos[[#This Row],[Aumento Mexicano]]*2,0)</f>
        <v>1671.6392000000001</v>
      </c>
      <c r="Q2001" s="1">
        <f>Sueldos[[#This Row],[Sueldo total]]*3</f>
        <v>62523.648000000001</v>
      </c>
      <c r="R2001" s="9">
        <f>(43102-Sueldos[[#This Row],[Fecha de Contratación]])/365</f>
        <v>2.1397260273972605</v>
      </c>
      <c r="S2001" s="1">
        <f>Sueldos[[#This Row],[Sueldo total]]/30</f>
        <v>694.70720000000006</v>
      </c>
      <c r="T2001" s="1">
        <f>Sueldos[[#This Row],[Salario diario]]*20*Sueldos[[#This Row],[dias del año]]</f>
        <v>29729.661545205483</v>
      </c>
      <c r="U2001" s="1">
        <f>Sueldos[[#This Row],[3 meses de sueldo]]+Sueldos[[#This Row],[20 dias por año]]</f>
        <v>92253.309545205484</v>
      </c>
    </row>
    <row r="2002" spans="1:21" x14ac:dyDescent="0.3">
      <c r="A2002" t="s">
        <v>2560</v>
      </c>
      <c r="B2002" t="s">
        <v>883</v>
      </c>
      <c r="C2002" t="s">
        <v>2</v>
      </c>
      <c r="D2002" s="10">
        <v>40811</v>
      </c>
      <c r="E2002" t="s">
        <v>50</v>
      </c>
      <c r="F2002">
        <v>5</v>
      </c>
      <c r="G2002" s="1">
        <v>48911.25</v>
      </c>
      <c r="H2002" s="1">
        <v>2445.5625</v>
      </c>
      <c r="I2002" s="1">
        <v>3423.7875000000004</v>
      </c>
      <c r="J2002" s="1">
        <v>1467.3374999999999</v>
      </c>
      <c r="K2002" s="1">
        <v>12716.925000000001</v>
      </c>
      <c r="L2002" s="1">
        <v>14673.375</v>
      </c>
      <c r="M2002" s="1">
        <f>SUM(Sueldos[[#This Row],[Salario Base]:[Bono General]])</f>
        <v>83638.237500000003</v>
      </c>
      <c r="N2002" s="1">
        <f>SUMPRODUCT(Sueldos[[#This Row],[Salario Base]:[Bono General]]*Porcentajes[])</f>
        <v>3233.033625</v>
      </c>
      <c r="O2002" s="1">
        <f>Sueldos[[#This Row],[Aumento Mexicano]]*2</f>
        <v>6466.0672500000001</v>
      </c>
      <c r="P2002" s="1">
        <f>IF(Sueldos[[#This Row],[Calificación]]&gt;=4,Sueldos[[#This Row],[Aumento Mexicano]]*2,0)</f>
        <v>6466.0672500000001</v>
      </c>
      <c r="Q2002" s="1">
        <f>Sueldos[[#This Row],[Sueldo total]]*3</f>
        <v>250914.71250000002</v>
      </c>
      <c r="R2002" s="9">
        <f>(43102-Sueldos[[#This Row],[Fecha de Contratación]])/365</f>
        <v>6.2767123287671236</v>
      </c>
      <c r="S2002" s="1">
        <f>Sueldos[[#This Row],[Sueldo total]]/30</f>
        <v>2787.9412500000003</v>
      </c>
      <c r="T2002" s="1">
        <f>Sueldos[[#This Row],[Salario diario]]*20*Sueldos[[#This Row],[dias del año]]</f>
        <v>349982.10431506851</v>
      </c>
      <c r="U2002" s="1">
        <f>Sueldos[[#This Row],[3 meses de sueldo]]+Sueldos[[#This Row],[20 dias por año]]</f>
        <v>600896.81681506848</v>
      </c>
    </row>
    <row r="2003" spans="1:21" x14ac:dyDescent="0.3">
      <c r="A2003" t="s">
        <v>2561</v>
      </c>
      <c r="B2003" t="s">
        <v>880</v>
      </c>
      <c r="C2003" t="s">
        <v>73</v>
      </c>
      <c r="D2003" s="10">
        <v>40788</v>
      </c>
      <c r="E2003" t="s">
        <v>18</v>
      </c>
      <c r="F2003">
        <v>2</v>
      </c>
      <c r="G2003" s="1">
        <v>12005.1</v>
      </c>
      <c r="H2003" s="1">
        <v>600.255</v>
      </c>
      <c r="I2003" s="1">
        <v>120.051</v>
      </c>
      <c r="J2003" s="1">
        <v>720.30600000000004</v>
      </c>
      <c r="K2003" s="1">
        <v>4802.04</v>
      </c>
      <c r="L2003" s="1">
        <v>4802.04</v>
      </c>
      <c r="M2003" s="1">
        <f>SUM(Sueldos[[#This Row],[Salario Base]:[Bono General]])</f>
        <v>23049.792000000001</v>
      </c>
      <c r="N2003" s="1">
        <f>SUMPRODUCT(Sueldos[[#This Row],[Salario Base]:[Bono General]]*Porcentajes[])</f>
        <v>917.18964000000005</v>
      </c>
      <c r="O2003" s="1">
        <f>Sueldos[[#This Row],[Aumento Mexicano]]*2</f>
        <v>1834.3792800000001</v>
      </c>
      <c r="P2003" s="1">
        <f>IF(Sueldos[[#This Row],[Calificación]]&gt;=4,Sueldos[[#This Row],[Aumento Mexicano]]*2,0)</f>
        <v>0</v>
      </c>
      <c r="Q2003" s="1">
        <f>Sueldos[[#This Row],[Sueldo total]]*3</f>
        <v>69149.376000000004</v>
      </c>
      <c r="R2003" s="9">
        <f>(43102-Sueldos[[#This Row],[Fecha de Contratación]])/365</f>
        <v>6.3397260273972602</v>
      </c>
      <c r="S2003" s="1">
        <f>Sueldos[[#This Row],[Sueldo total]]/30</f>
        <v>768.32640000000004</v>
      </c>
      <c r="T2003" s="1">
        <f>Sueldos[[#This Row],[Salario diario]]*20*Sueldos[[#This Row],[dias del año]]</f>
        <v>97419.577512328775</v>
      </c>
      <c r="U2003" s="1">
        <f>Sueldos[[#This Row],[3 meses de sueldo]]+Sueldos[[#This Row],[20 dias por año]]</f>
        <v>166568.95351232879</v>
      </c>
    </row>
    <row r="2004" spans="1:21" x14ac:dyDescent="0.3">
      <c r="A2004" t="s">
        <v>2249</v>
      </c>
      <c r="B2004" t="s">
        <v>895</v>
      </c>
      <c r="C2004" t="s">
        <v>75</v>
      </c>
      <c r="D2004" s="10">
        <v>42962</v>
      </c>
      <c r="E2004" t="s">
        <v>18</v>
      </c>
      <c r="F2004">
        <v>4</v>
      </c>
      <c r="G2004" s="1">
        <v>11485.1</v>
      </c>
      <c r="H2004" s="1">
        <v>1033.6590000000001</v>
      </c>
      <c r="I2004" s="1">
        <v>1148.51</v>
      </c>
      <c r="J2004" s="1">
        <v>1033.6590000000001</v>
      </c>
      <c r="K2004" s="1">
        <v>4249.4870000000001</v>
      </c>
      <c r="L2004" s="1">
        <v>2871.2750000000001</v>
      </c>
      <c r="M2004" s="1">
        <f>SUM(Sueldos[[#This Row],[Salario Base]:[Bono General]])</f>
        <v>21821.690000000002</v>
      </c>
      <c r="N2004" s="1">
        <f>SUMPRODUCT(Sueldos[[#This Row],[Salario Base]:[Bono General]]*Porcentajes[])</f>
        <v>832.66975000000002</v>
      </c>
      <c r="O2004" s="1">
        <f>Sueldos[[#This Row],[Aumento Mexicano]]*2</f>
        <v>1665.3395</v>
      </c>
      <c r="P2004" s="1">
        <f>IF(Sueldos[[#This Row],[Calificación]]&gt;=4,Sueldos[[#This Row],[Aumento Mexicano]]*2,0)</f>
        <v>1665.3395</v>
      </c>
      <c r="Q2004" s="1">
        <f>Sueldos[[#This Row],[Sueldo total]]*3</f>
        <v>65465.070000000007</v>
      </c>
      <c r="R2004" s="9">
        <f>(43102-Sueldos[[#This Row],[Fecha de Contratación]])/365</f>
        <v>0.38356164383561642</v>
      </c>
      <c r="S2004" s="1">
        <f>Sueldos[[#This Row],[Sueldo total]]/30</f>
        <v>727.3896666666667</v>
      </c>
      <c r="T2004" s="1">
        <f>Sueldos[[#This Row],[Salario diario]]*20*Sueldos[[#This Row],[dias del año]]</f>
        <v>5579.975525114156</v>
      </c>
      <c r="U2004" s="1">
        <f>Sueldos[[#This Row],[3 meses de sueldo]]+Sueldos[[#This Row],[20 dias por año]]</f>
        <v>71045.045525114168</v>
      </c>
    </row>
    <row r="2005" spans="1:21" x14ac:dyDescent="0.3">
      <c r="A2005" t="s">
        <v>2562</v>
      </c>
      <c r="B2005" t="s">
        <v>883</v>
      </c>
      <c r="C2005" t="s">
        <v>449</v>
      </c>
      <c r="D2005" s="10">
        <v>40802</v>
      </c>
      <c r="E2005" t="s">
        <v>18</v>
      </c>
      <c r="F2005">
        <v>4</v>
      </c>
      <c r="G2005" s="1">
        <v>9955</v>
      </c>
      <c r="H2005" s="1">
        <v>696.85</v>
      </c>
      <c r="I2005" s="1">
        <v>1393.7</v>
      </c>
      <c r="J2005" s="1">
        <v>1095.05</v>
      </c>
      <c r="K2005" s="1">
        <v>3086.05</v>
      </c>
      <c r="L2005" s="1">
        <v>3782.9</v>
      </c>
      <c r="M2005" s="1">
        <f>SUM(Sueldos[[#This Row],[Salario Base]:[Bono General]])</f>
        <v>20009.550000000003</v>
      </c>
      <c r="N2005" s="1">
        <f>SUMPRODUCT(Sueldos[[#This Row],[Salario Base]:[Bono General]]*Porcentajes[])</f>
        <v>808.346</v>
      </c>
      <c r="O2005" s="1">
        <f>Sueldos[[#This Row],[Aumento Mexicano]]*2</f>
        <v>1616.692</v>
      </c>
      <c r="P2005" s="1">
        <f>IF(Sueldos[[#This Row],[Calificación]]&gt;=4,Sueldos[[#This Row],[Aumento Mexicano]]*2,0)</f>
        <v>1616.692</v>
      </c>
      <c r="Q2005" s="1">
        <f>Sueldos[[#This Row],[Sueldo total]]*3</f>
        <v>60028.650000000009</v>
      </c>
      <c r="R2005" s="9">
        <f>(43102-Sueldos[[#This Row],[Fecha de Contratación]])/365</f>
        <v>6.3013698630136989</v>
      </c>
      <c r="S2005" s="1">
        <f>Sueldos[[#This Row],[Sueldo total]]/30</f>
        <v>666.98500000000013</v>
      </c>
      <c r="T2005" s="1">
        <f>Sueldos[[#This Row],[Salario diario]]*20*Sueldos[[#This Row],[dias del año]]</f>
        <v>84058.383561643859</v>
      </c>
      <c r="U2005" s="1">
        <f>Sueldos[[#This Row],[3 meses de sueldo]]+Sueldos[[#This Row],[20 dias por año]]</f>
        <v>144087.03356164385</v>
      </c>
    </row>
    <row r="2006" spans="1:21" x14ac:dyDescent="0.3">
      <c r="A2006" t="s">
        <v>2563</v>
      </c>
      <c r="B2006" t="s">
        <v>880</v>
      </c>
      <c r="C2006" t="s">
        <v>396</v>
      </c>
      <c r="D2006" s="10">
        <v>41423</v>
      </c>
      <c r="E2006" t="s">
        <v>27</v>
      </c>
      <c r="F2006">
        <v>4</v>
      </c>
      <c r="G2006" s="1">
        <v>24295.7</v>
      </c>
      <c r="H2006" s="1">
        <v>1214.7850000000001</v>
      </c>
      <c r="I2006" s="1">
        <v>1214.7850000000001</v>
      </c>
      <c r="J2006" s="1">
        <v>1700.6990000000003</v>
      </c>
      <c r="K2006" s="1">
        <v>9718.2800000000007</v>
      </c>
      <c r="L2006" s="1">
        <v>6559.8390000000009</v>
      </c>
      <c r="M2006" s="1">
        <f>SUM(Sueldos[[#This Row],[Salario Base]:[Bono General]])</f>
        <v>44704.088000000003</v>
      </c>
      <c r="N2006" s="1">
        <f>SUMPRODUCT(Sueldos[[#This Row],[Salario Base]:[Bono General]]*Porcentajes[])</f>
        <v>1686.1215800000002</v>
      </c>
      <c r="O2006" s="1">
        <f>Sueldos[[#This Row],[Aumento Mexicano]]*2</f>
        <v>3372.2431600000004</v>
      </c>
      <c r="P2006" s="1">
        <f>IF(Sueldos[[#This Row],[Calificación]]&gt;=4,Sueldos[[#This Row],[Aumento Mexicano]]*2,0)</f>
        <v>3372.2431600000004</v>
      </c>
      <c r="Q2006" s="1">
        <f>Sueldos[[#This Row],[Sueldo total]]*3</f>
        <v>134112.26400000002</v>
      </c>
      <c r="R2006" s="9">
        <f>(43102-Sueldos[[#This Row],[Fecha de Contratación]])/365</f>
        <v>4.5999999999999996</v>
      </c>
      <c r="S2006" s="1">
        <f>Sueldos[[#This Row],[Sueldo total]]/30</f>
        <v>1490.1362666666669</v>
      </c>
      <c r="T2006" s="1">
        <f>Sueldos[[#This Row],[Salario diario]]*20*Sueldos[[#This Row],[dias del año]]</f>
        <v>137092.53653333333</v>
      </c>
      <c r="U2006" s="1">
        <f>Sueldos[[#This Row],[3 meses de sueldo]]+Sueldos[[#This Row],[20 dias por año]]</f>
        <v>271204.80053333333</v>
      </c>
    </row>
    <row r="2007" spans="1:21" x14ac:dyDescent="0.3">
      <c r="A2007" t="s">
        <v>2564</v>
      </c>
      <c r="B2007" t="s">
        <v>898</v>
      </c>
      <c r="C2007" t="s">
        <v>75</v>
      </c>
      <c r="D2007" s="10">
        <v>40732</v>
      </c>
      <c r="E2007" t="s">
        <v>15</v>
      </c>
      <c r="F2007">
        <v>2</v>
      </c>
      <c r="G2007" s="1">
        <v>28060.2</v>
      </c>
      <c r="H2007" s="1">
        <v>1403.0100000000002</v>
      </c>
      <c r="I2007" s="1">
        <v>1122.4080000000001</v>
      </c>
      <c r="J2007" s="1">
        <v>3928.4280000000003</v>
      </c>
      <c r="K2007" s="1">
        <v>10943.478000000001</v>
      </c>
      <c r="L2007" s="1">
        <v>10943.478000000001</v>
      </c>
      <c r="M2007" s="1">
        <f>SUM(Sueldos[[#This Row],[Salario Base]:[Bono General]])</f>
        <v>56401.002000000008</v>
      </c>
      <c r="N2007" s="1">
        <f>SUMPRODUCT(Sueldos[[#This Row],[Salario Base]:[Bono General]]*Porcentajes[])</f>
        <v>2261.6521199999997</v>
      </c>
      <c r="O2007" s="1">
        <f>Sueldos[[#This Row],[Aumento Mexicano]]*2</f>
        <v>4523.3042399999995</v>
      </c>
      <c r="P2007" s="1">
        <f>IF(Sueldos[[#This Row],[Calificación]]&gt;=4,Sueldos[[#This Row],[Aumento Mexicano]]*2,0)</f>
        <v>0</v>
      </c>
      <c r="Q2007" s="1">
        <f>Sueldos[[#This Row],[Sueldo total]]*3</f>
        <v>169203.00600000002</v>
      </c>
      <c r="R2007" s="9">
        <f>(43102-Sueldos[[#This Row],[Fecha de Contratación]])/365</f>
        <v>6.493150684931507</v>
      </c>
      <c r="S2007" s="1">
        <f>Sueldos[[#This Row],[Sueldo total]]/30</f>
        <v>1880.0334000000003</v>
      </c>
      <c r="T2007" s="1">
        <f>Sueldos[[#This Row],[Salario diario]]*20*Sueldos[[#This Row],[dias del año]]</f>
        <v>244146.80317808222</v>
      </c>
      <c r="U2007" s="1">
        <f>Sueldos[[#This Row],[3 meses de sueldo]]+Sueldos[[#This Row],[20 dias por año]]</f>
        <v>413349.80917808227</v>
      </c>
    </row>
    <row r="2008" spans="1:21" x14ac:dyDescent="0.3">
      <c r="A2008" t="s">
        <v>2565</v>
      </c>
      <c r="B2008" t="s">
        <v>898</v>
      </c>
      <c r="C2008" t="s">
        <v>260</v>
      </c>
      <c r="D2008" s="10">
        <v>42810</v>
      </c>
      <c r="E2008" t="s">
        <v>15</v>
      </c>
      <c r="F2008">
        <v>5</v>
      </c>
      <c r="G2008" s="1">
        <v>30662.5</v>
      </c>
      <c r="H2008" s="1">
        <v>3066.25</v>
      </c>
      <c r="I2008" s="1">
        <v>3679.5</v>
      </c>
      <c r="J2008" s="1">
        <v>306.625</v>
      </c>
      <c r="K2008" s="1">
        <v>7972.25</v>
      </c>
      <c r="L2008" s="1">
        <v>9198.75</v>
      </c>
      <c r="M2008" s="1">
        <f>SUM(Sueldos[[#This Row],[Salario Base]:[Bono General]])</f>
        <v>54885.875</v>
      </c>
      <c r="N2008" s="1">
        <f>SUMPRODUCT(Sueldos[[#This Row],[Salario Base]:[Bono General]]*Porcentajes[])</f>
        <v>2149.4412499999999</v>
      </c>
      <c r="O2008" s="1">
        <f>Sueldos[[#This Row],[Aumento Mexicano]]*2</f>
        <v>4298.8824999999997</v>
      </c>
      <c r="P2008" s="1">
        <f>IF(Sueldos[[#This Row],[Calificación]]&gt;=4,Sueldos[[#This Row],[Aumento Mexicano]]*2,0)</f>
        <v>4298.8824999999997</v>
      </c>
      <c r="Q2008" s="1">
        <f>Sueldos[[#This Row],[Sueldo total]]*3</f>
        <v>164657.625</v>
      </c>
      <c r="R2008" s="9">
        <f>(43102-Sueldos[[#This Row],[Fecha de Contratación]])/365</f>
        <v>0.8</v>
      </c>
      <c r="S2008" s="1">
        <f>Sueldos[[#This Row],[Sueldo total]]/30</f>
        <v>1829.5291666666667</v>
      </c>
      <c r="T2008" s="1">
        <f>Sueldos[[#This Row],[Salario diario]]*20*Sueldos[[#This Row],[dias del año]]</f>
        <v>29272.466666666671</v>
      </c>
      <c r="U2008" s="1">
        <f>Sueldos[[#This Row],[3 meses de sueldo]]+Sueldos[[#This Row],[20 dias por año]]</f>
        <v>193930.09166666667</v>
      </c>
    </row>
    <row r="2009" spans="1:21" x14ac:dyDescent="0.3">
      <c r="A2009" t="s">
        <v>2566</v>
      </c>
      <c r="B2009" t="s">
        <v>880</v>
      </c>
      <c r="C2009" t="s">
        <v>79</v>
      </c>
      <c r="D2009" s="10">
        <v>42769</v>
      </c>
      <c r="E2009" t="s">
        <v>27</v>
      </c>
      <c r="F2009">
        <v>2</v>
      </c>
      <c r="G2009" s="1">
        <v>16402.5</v>
      </c>
      <c r="H2009" s="1">
        <v>1640.25</v>
      </c>
      <c r="I2009" s="1">
        <v>1148.1750000000002</v>
      </c>
      <c r="J2009" s="1">
        <v>2296.3500000000004</v>
      </c>
      <c r="K2009" s="1">
        <v>5740.875</v>
      </c>
      <c r="L2009" s="1">
        <v>6232.95</v>
      </c>
      <c r="M2009" s="1">
        <f>SUM(Sueldos[[#This Row],[Salario Base]:[Bono General]])</f>
        <v>33461.1</v>
      </c>
      <c r="N2009" s="1">
        <f>SUMPRODUCT(Sueldos[[#This Row],[Salario Base]:[Bono General]]*Porcentajes[])</f>
        <v>1359.7672499999999</v>
      </c>
      <c r="O2009" s="1">
        <f>Sueldos[[#This Row],[Aumento Mexicano]]*2</f>
        <v>2719.5344999999998</v>
      </c>
      <c r="P2009" s="1">
        <f>IF(Sueldos[[#This Row],[Calificación]]&gt;=4,Sueldos[[#This Row],[Aumento Mexicano]]*2,0)</f>
        <v>0</v>
      </c>
      <c r="Q2009" s="1">
        <f>Sueldos[[#This Row],[Sueldo total]]*3</f>
        <v>100383.29999999999</v>
      </c>
      <c r="R2009" s="9">
        <f>(43102-Sueldos[[#This Row],[Fecha de Contratación]])/365</f>
        <v>0.9123287671232877</v>
      </c>
      <c r="S2009" s="1">
        <f>Sueldos[[#This Row],[Sueldo total]]/30</f>
        <v>1115.3699999999999</v>
      </c>
      <c r="T2009" s="1">
        <f>Sueldos[[#This Row],[Salario diario]]*20*Sueldos[[#This Row],[dias del año]]</f>
        <v>20351.682739726028</v>
      </c>
      <c r="U2009" s="1">
        <f>Sueldos[[#This Row],[3 meses de sueldo]]+Sueldos[[#This Row],[20 dias por año]]</f>
        <v>120734.98273972602</v>
      </c>
    </row>
    <row r="2010" spans="1:21" x14ac:dyDescent="0.3">
      <c r="A2010" t="s">
        <v>2567</v>
      </c>
      <c r="B2010" t="s">
        <v>880</v>
      </c>
      <c r="C2010" t="s">
        <v>140</v>
      </c>
      <c r="D2010" s="10">
        <v>42529</v>
      </c>
      <c r="E2010" t="s">
        <v>18</v>
      </c>
      <c r="F2010">
        <v>2</v>
      </c>
      <c r="G2010" s="1">
        <v>11432.7</v>
      </c>
      <c r="H2010" s="1">
        <v>1028.943</v>
      </c>
      <c r="I2010" s="1">
        <v>342.98099999999999</v>
      </c>
      <c r="J2010" s="1">
        <v>1028.943</v>
      </c>
      <c r="K2010" s="1">
        <v>4001.4450000000002</v>
      </c>
      <c r="L2010" s="1">
        <v>3887.1180000000004</v>
      </c>
      <c r="M2010" s="1">
        <f>SUM(Sueldos[[#This Row],[Salario Base]:[Bono General]])</f>
        <v>21722.129999999997</v>
      </c>
      <c r="N2010" s="1">
        <f>SUMPRODUCT(Sueldos[[#This Row],[Salario Base]:[Bono General]]*Porcentajes[])</f>
        <v>862.02557999999999</v>
      </c>
      <c r="O2010" s="1">
        <f>Sueldos[[#This Row],[Aumento Mexicano]]*2</f>
        <v>1724.05116</v>
      </c>
      <c r="P2010" s="1">
        <f>IF(Sueldos[[#This Row],[Calificación]]&gt;=4,Sueldos[[#This Row],[Aumento Mexicano]]*2,0)</f>
        <v>0</v>
      </c>
      <c r="Q2010" s="1">
        <f>Sueldos[[#This Row],[Sueldo total]]*3</f>
        <v>65166.389999999992</v>
      </c>
      <c r="R2010" s="9">
        <f>(43102-Sueldos[[#This Row],[Fecha de Contratación]])/365</f>
        <v>1.5698630136986302</v>
      </c>
      <c r="S2010" s="1">
        <f>Sueldos[[#This Row],[Sueldo total]]/30</f>
        <v>724.07099999999991</v>
      </c>
      <c r="T2010" s="1">
        <f>Sueldos[[#This Row],[Salario diario]]*20*Sueldos[[#This Row],[dias del año]]</f>
        <v>22733.845643835615</v>
      </c>
      <c r="U2010" s="1">
        <f>Sueldos[[#This Row],[3 meses de sueldo]]+Sueldos[[#This Row],[20 dias por año]]</f>
        <v>87900.235643835607</v>
      </c>
    </row>
    <row r="2011" spans="1:21" x14ac:dyDescent="0.3">
      <c r="A2011" t="s">
        <v>1982</v>
      </c>
      <c r="B2011" t="s">
        <v>898</v>
      </c>
      <c r="C2011" t="s">
        <v>140</v>
      </c>
      <c r="D2011" s="10">
        <v>41318</v>
      </c>
      <c r="E2011" t="s">
        <v>18</v>
      </c>
      <c r="F2011">
        <v>3</v>
      </c>
      <c r="G2011" s="1">
        <v>14166</v>
      </c>
      <c r="H2011" s="1">
        <v>1274.94</v>
      </c>
      <c r="I2011" s="1">
        <v>2124.9</v>
      </c>
      <c r="J2011" s="1">
        <v>283.32</v>
      </c>
      <c r="K2011" s="1">
        <v>3824.82</v>
      </c>
      <c r="L2011" s="1">
        <v>3683.1600000000003</v>
      </c>
      <c r="M2011" s="1">
        <f>SUM(Sueldos[[#This Row],[Salario Base]:[Bono General]])</f>
        <v>25357.14</v>
      </c>
      <c r="N2011" s="1">
        <f>SUMPRODUCT(Sueldos[[#This Row],[Salario Base]:[Bono General]]*Porcentajes[])</f>
        <v>973.20420000000013</v>
      </c>
      <c r="O2011" s="1">
        <f>Sueldos[[#This Row],[Aumento Mexicano]]*2</f>
        <v>1946.4084000000003</v>
      </c>
      <c r="P2011" s="1">
        <f>IF(Sueldos[[#This Row],[Calificación]]&gt;=4,Sueldos[[#This Row],[Aumento Mexicano]]*2,0)</f>
        <v>0</v>
      </c>
      <c r="Q2011" s="1">
        <f>Sueldos[[#This Row],[Sueldo total]]*3</f>
        <v>76071.42</v>
      </c>
      <c r="R2011" s="9">
        <f>(43102-Sueldos[[#This Row],[Fecha de Contratación]])/365</f>
        <v>4.8876712328767127</v>
      </c>
      <c r="S2011" s="1">
        <f>Sueldos[[#This Row],[Sueldo total]]/30</f>
        <v>845.23799999999994</v>
      </c>
      <c r="T2011" s="1">
        <f>Sueldos[[#This Row],[Salario diario]]*20*Sueldos[[#This Row],[dias del año]]</f>
        <v>82624.909150684936</v>
      </c>
      <c r="U2011" s="1">
        <f>Sueldos[[#This Row],[3 meses de sueldo]]+Sueldos[[#This Row],[20 dias por año]]</f>
        <v>158696.32915068493</v>
      </c>
    </row>
    <row r="2012" spans="1:21" x14ac:dyDescent="0.3">
      <c r="A2012" t="s">
        <v>2568</v>
      </c>
      <c r="B2012" t="s">
        <v>880</v>
      </c>
      <c r="C2012" t="s">
        <v>253</v>
      </c>
      <c r="D2012" s="10">
        <v>40963</v>
      </c>
      <c r="E2012" t="s">
        <v>27</v>
      </c>
      <c r="F2012">
        <v>3</v>
      </c>
      <c r="G2012" s="1">
        <v>21955</v>
      </c>
      <c r="H2012" s="1">
        <v>1097.75</v>
      </c>
      <c r="I2012" s="1">
        <v>219.55</v>
      </c>
      <c r="J2012" s="1">
        <v>1536.8500000000001</v>
      </c>
      <c r="K2012" s="1">
        <v>8782</v>
      </c>
      <c r="L2012" s="1">
        <v>5488.75</v>
      </c>
      <c r="M2012" s="1">
        <f>SUM(Sueldos[[#This Row],[Salario Base]:[Bono General]])</f>
        <v>39079.899999999994</v>
      </c>
      <c r="N2012" s="1">
        <f>SUMPRODUCT(Sueldos[[#This Row],[Salario Base]:[Bono General]]*Porcentajes[])</f>
        <v>1457.8120000000001</v>
      </c>
      <c r="O2012" s="1">
        <f>Sueldos[[#This Row],[Aumento Mexicano]]*2</f>
        <v>2915.6240000000003</v>
      </c>
      <c r="P2012" s="1">
        <f>IF(Sueldos[[#This Row],[Calificación]]&gt;=4,Sueldos[[#This Row],[Aumento Mexicano]]*2,0)</f>
        <v>0</v>
      </c>
      <c r="Q2012" s="1">
        <f>Sueldos[[#This Row],[Sueldo total]]*3</f>
        <v>117239.69999999998</v>
      </c>
      <c r="R2012" s="9">
        <f>(43102-Sueldos[[#This Row],[Fecha de Contratación]])/365</f>
        <v>5.86027397260274</v>
      </c>
      <c r="S2012" s="1">
        <f>Sueldos[[#This Row],[Sueldo total]]/30</f>
        <v>1302.6633333333332</v>
      </c>
      <c r="T2012" s="1">
        <f>Sueldos[[#This Row],[Salario diario]]*20*Sueldos[[#This Row],[dias del año]]</f>
        <v>152679.28054794518</v>
      </c>
      <c r="U2012" s="1">
        <f>Sueldos[[#This Row],[3 meses de sueldo]]+Sueldos[[#This Row],[20 dias por año]]</f>
        <v>269918.98054794513</v>
      </c>
    </row>
    <row r="2013" spans="1:21" x14ac:dyDescent="0.3">
      <c r="A2013" t="s">
        <v>2569</v>
      </c>
      <c r="B2013" t="s">
        <v>898</v>
      </c>
      <c r="C2013" t="s">
        <v>965</v>
      </c>
      <c r="D2013" s="10">
        <v>41656</v>
      </c>
      <c r="E2013" t="s">
        <v>53</v>
      </c>
      <c r="F2013">
        <v>3</v>
      </c>
      <c r="G2013" s="1">
        <v>64339</v>
      </c>
      <c r="H2013" s="1">
        <v>6433.9000000000005</v>
      </c>
      <c r="I2013" s="1">
        <v>6433.9000000000005</v>
      </c>
      <c r="J2013" s="1">
        <v>7077.29</v>
      </c>
      <c r="K2013" s="1">
        <v>18014.920000000002</v>
      </c>
      <c r="L2013" s="1">
        <v>19301.7</v>
      </c>
      <c r="M2013" s="1">
        <f>SUM(Sueldos[[#This Row],[Salario Base]:[Bono General]])</f>
        <v>121600.70999999998</v>
      </c>
      <c r="N2013" s="1">
        <f>SUMPRODUCT(Sueldos[[#This Row],[Salario Base]:[Bono General]]*Porcentajes[])</f>
        <v>4818.9911000000002</v>
      </c>
      <c r="O2013" s="1">
        <f>Sueldos[[#This Row],[Aumento Mexicano]]*2</f>
        <v>9637.9822000000004</v>
      </c>
      <c r="P2013" s="1">
        <f>IF(Sueldos[[#This Row],[Calificación]]&gt;=4,Sueldos[[#This Row],[Aumento Mexicano]]*2,0)</f>
        <v>0</v>
      </c>
      <c r="Q2013" s="1">
        <f>Sueldos[[#This Row],[Sueldo total]]*3</f>
        <v>364802.12999999995</v>
      </c>
      <c r="R2013" s="9">
        <f>(43102-Sueldos[[#This Row],[Fecha de Contratación]])/365</f>
        <v>3.9616438356164383</v>
      </c>
      <c r="S2013" s="1">
        <f>Sueldos[[#This Row],[Sueldo total]]/30</f>
        <v>4053.3569999999991</v>
      </c>
      <c r="T2013" s="1">
        <f>Sueldos[[#This Row],[Salario diario]]*20*Sueldos[[#This Row],[dias del año]]</f>
        <v>321159.13545205473</v>
      </c>
      <c r="U2013" s="1">
        <f>Sueldos[[#This Row],[3 meses de sueldo]]+Sueldos[[#This Row],[20 dias por año]]</f>
        <v>685961.26545205468</v>
      </c>
    </row>
    <row r="2014" spans="1:21" x14ac:dyDescent="0.3">
      <c r="A2014" t="s">
        <v>2570</v>
      </c>
      <c r="B2014" t="s">
        <v>1087</v>
      </c>
      <c r="C2014" t="s">
        <v>129</v>
      </c>
      <c r="D2014" s="10">
        <v>41528</v>
      </c>
      <c r="E2014" t="s">
        <v>27</v>
      </c>
      <c r="F2014">
        <v>3</v>
      </c>
      <c r="G2014" s="1">
        <v>16961</v>
      </c>
      <c r="H2014" s="1">
        <v>1696.1000000000001</v>
      </c>
      <c r="I2014" s="1">
        <v>2374.5400000000004</v>
      </c>
      <c r="J2014" s="1">
        <v>1187.2700000000002</v>
      </c>
      <c r="K2014" s="1">
        <v>6275.57</v>
      </c>
      <c r="L2014" s="1">
        <v>4240.25</v>
      </c>
      <c r="M2014" s="1">
        <f>SUM(Sueldos[[#This Row],[Salario Base]:[Bono General]])</f>
        <v>32734.73</v>
      </c>
      <c r="N2014" s="1">
        <f>SUMPRODUCT(Sueldos[[#This Row],[Salario Base]:[Bono General]]*Porcentajes[])</f>
        <v>1250.0257000000001</v>
      </c>
      <c r="O2014" s="1">
        <f>Sueldos[[#This Row],[Aumento Mexicano]]*2</f>
        <v>2500.0514000000003</v>
      </c>
      <c r="P2014" s="1">
        <f>IF(Sueldos[[#This Row],[Calificación]]&gt;=4,Sueldos[[#This Row],[Aumento Mexicano]]*2,0)</f>
        <v>0</v>
      </c>
      <c r="Q2014" s="1">
        <f>Sueldos[[#This Row],[Sueldo total]]*3</f>
        <v>98204.19</v>
      </c>
      <c r="R2014" s="9">
        <f>(43102-Sueldos[[#This Row],[Fecha de Contratación]])/365</f>
        <v>4.3123287671232875</v>
      </c>
      <c r="S2014" s="1">
        <f>Sueldos[[#This Row],[Sueldo total]]/30</f>
        <v>1091.1576666666667</v>
      </c>
      <c r="T2014" s="1">
        <f>Sueldos[[#This Row],[Salario diario]]*20*Sueldos[[#This Row],[dias del año]]</f>
        <v>94108.611908675812</v>
      </c>
      <c r="U2014" s="1">
        <f>Sueldos[[#This Row],[3 meses de sueldo]]+Sueldos[[#This Row],[20 dias por año]]</f>
        <v>192312.80190867581</v>
      </c>
    </row>
    <row r="2015" spans="1:21" x14ac:dyDescent="0.3">
      <c r="A2015" t="s">
        <v>2571</v>
      </c>
      <c r="B2015" t="s">
        <v>926</v>
      </c>
      <c r="C2015" t="s">
        <v>86</v>
      </c>
      <c r="D2015" s="10">
        <v>42371</v>
      </c>
      <c r="E2015" t="s">
        <v>50</v>
      </c>
      <c r="F2015">
        <v>2</v>
      </c>
      <c r="G2015" s="1">
        <v>40667.4</v>
      </c>
      <c r="H2015" s="1">
        <v>2033.3700000000001</v>
      </c>
      <c r="I2015" s="1">
        <v>2846.7180000000003</v>
      </c>
      <c r="J2015" s="1">
        <v>2033.3700000000001</v>
      </c>
      <c r="K2015" s="1">
        <v>10166.85</v>
      </c>
      <c r="L2015" s="1">
        <v>11386.872000000001</v>
      </c>
      <c r="M2015" s="1">
        <f>SUM(Sueldos[[#This Row],[Salario Base]:[Bono General]])</f>
        <v>69134.58</v>
      </c>
      <c r="N2015" s="1">
        <f>SUMPRODUCT(Sueldos[[#This Row],[Salario Base]:[Bono General]]*Porcentajes[])</f>
        <v>2659.6479599999998</v>
      </c>
      <c r="O2015" s="1">
        <f>Sueldos[[#This Row],[Aumento Mexicano]]*2</f>
        <v>5319.2959199999996</v>
      </c>
      <c r="P2015" s="1">
        <f>IF(Sueldos[[#This Row],[Calificación]]&gt;=4,Sueldos[[#This Row],[Aumento Mexicano]]*2,0)</f>
        <v>0</v>
      </c>
      <c r="Q2015" s="1">
        <f>Sueldos[[#This Row],[Sueldo total]]*3</f>
        <v>207403.74</v>
      </c>
      <c r="R2015" s="9">
        <f>(43102-Sueldos[[#This Row],[Fecha de Contratación]])/365</f>
        <v>2.0027397260273974</v>
      </c>
      <c r="S2015" s="1">
        <f>Sueldos[[#This Row],[Sueldo total]]/30</f>
        <v>2304.4859999999999</v>
      </c>
      <c r="T2015" s="1">
        <f>Sueldos[[#This Row],[Salario diario]]*20*Sueldos[[#This Row],[dias del año]]</f>
        <v>92305.713205479464</v>
      </c>
      <c r="U2015" s="1">
        <f>Sueldos[[#This Row],[3 meses de sueldo]]+Sueldos[[#This Row],[20 dias por año]]</f>
        <v>299709.45320547943</v>
      </c>
    </row>
    <row r="2016" spans="1:21" x14ac:dyDescent="0.3">
      <c r="A2016" t="s">
        <v>2572</v>
      </c>
      <c r="B2016" t="s">
        <v>883</v>
      </c>
      <c r="C2016" t="s">
        <v>46</v>
      </c>
      <c r="D2016" s="10">
        <v>41177</v>
      </c>
      <c r="E2016" t="s">
        <v>27</v>
      </c>
      <c r="F2016">
        <v>3</v>
      </c>
      <c r="G2016" s="1">
        <v>19163</v>
      </c>
      <c r="H2016" s="1">
        <v>1341.41</v>
      </c>
      <c r="I2016" s="1">
        <v>2491.19</v>
      </c>
      <c r="J2016" s="1">
        <v>2107.9299999999998</v>
      </c>
      <c r="K2016" s="1">
        <v>5940.53</v>
      </c>
      <c r="L2016" s="1">
        <v>5365.64</v>
      </c>
      <c r="M2016" s="1">
        <f>SUM(Sueldos[[#This Row],[Salario Base]:[Bono General]])</f>
        <v>36409.699999999997</v>
      </c>
      <c r="N2016" s="1">
        <f>SUMPRODUCT(Sueldos[[#This Row],[Salario Base]:[Bono General]]*Porcentajes[])</f>
        <v>1414.2293999999999</v>
      </c>
      <c r="O2016" s="1">
        <f>Sueldos[[#This Row],[Aumento Mexicano]]*2</f>
        <v>2828.4587999999999</v>
      </c>
      <c r="P2016" s="1">
        <f>IF(Sueldos[[#This Row],[Calificación]]&gt;=4,Sueldos[[#This Row],[Aumento Mexicano]]*2,0)</f>
        <v>0</v>
      </c>
      <c r="Q2016" s="1">
        <f>Sueldos[[#This Row],[Sueldo total]]*3</f>
        <v>109229.09999999999</v>
      </c>
      <c r="R2016" s="9">
        <f>(43102-Sueldos[[#This Row],[Fecha de Contratación]])/365</f>
        <v>5.2739726027397262</v>
      </c>
      <c r="S2016" s="1">
        <f>Sueldos[[#This Row],[Sueldo total]]/30</f>
        <v>1213.6566666666665</v>
      </c>
      <c r="T2016" s="1">
        <f>Sueldos[[#This Row],[Salario diario]]*20*Sueldos[[#This Row],[dias del año]]</f>
        <v>128015.84018264839</v>
      </c>
      <c r="U2016" s="1">
        <f>Sueldos[[#This Row],[3 meses de sueldo]]+Sueldos[[#This Row],[20 dias por año]]</f>
        <v>237244.94018264837</v>
      </c>
    </row>
    <row r="2017" spans="1:21" x14ac:dyDescent="0.3">
      <c r="A2017" t="s">
        <v>850</v>
      </c>
      <c r="B2017" t="s">
        <v>880</v>
      </c>
      <c r="C2017" t="s">
        <v>92</v>
      </c>
      <c r="D2017" s="10">
        <v>41944</v>
      </c>
      <c r="E2017" t="s">
        <v>18</v>
      </c>
      <c r="F2017">
        <v>2</v>
      </c>
      <c r="G2017" s="1">
        <v>13242.6</v>
      </c>
      <c r="H2017" s="1">
        <v>1324.2600000000002</v>
      </c>
      <c r="I2017" s="1">
        <v>1589.1120000000001</v>
      </c>
      <c r="J2017" s="1">
        <v>1853.9640000000002</v>
      </c>
      <c r="K2017" s="1">
        <v>5032.1880000000001</v>
      </c>
      <c r="L2017" s="1">
        <v>3707.9280000000003</v>
      </c>
      <c r="M2017" s="1">
        <f>SUM(Sueldos[[#This Row],[Salario Base]:[Bono General]])</f>
        <v>26750.052000000003</v>
      </c>
      <c r="N2017" s="1">
        <f>SUMPRODUCT(Sueldos[[#This Row],[Salario Base]:[Bono General]]*Porcentajes[])</f>
        <v>1043.5168800000001</v>
      </c>
      <c r="O2017" s="1">
        <f>Sueldos[[#This Row],[Aumento Mexicano]]*2</f>
        <v>2087.0337600000003</v>
      </c>
      <c r="P2017" s="1">
        <f>IF(Sueldos[[#This Row],[Calificación]]&gt;=4,Sueldos[[#This Row],[Aumento Mexicano]]*2,0)</f>
        <v>0</v>
      </c>
      <c r="Q2017" s="1">
        <f>Sueldos[[#This Row],[Sueldo total]]*3</f>
        <v>80250.156000000017</v>
      </c>
      <c r="R2017" s="9">
        <f>(43102-Sueldos[[#This Row],[Fecha de Contratación]])/365</f>
        <v>3.1726027397260275</v>
      </c>
      <c r="S2017" s="1">
        <f>Sueldos[[#This Row],[Sueldo total]]/30</f>
        <v>891.66840000000013</v>
      </c>
      <c r="T2017" s="1">
        <f>Sueldos[[#This Row],[Salario diario]]*20*Sueldos[[#This Row],[dias del año]]</f>
        <v>56578.192175342476</v>
      </c>
      <c r="U2017" s="1">
        <f>Sueldos[[#This Row],[3 meses de sueldo]]+Sueldos[[#This Row],[20 dias por año]]</f>
        <v>136828.34817534249</v>
      </c>
    </row>
    <row r="2018" spans="1:21" x14ac:dyDescent="0.3">
      <c r="A2018" t="s">
        <v>1560</v>
      </c>
      <c r="B2018" t="s">
        <v>880</v>
      </c>
      <c r="C2018" t="s">
        <v>317</v>
      </c>
      <c r="D2018" s="10">
        <v>41959</v>
      </c>
      <c r="E2018" t="s">
        <v>27</v>
      </c>
      <c r="F2018">
        <v>3</v>
      </c>
      <c r="G2018" s="1">
        <v>21862</v>
      </c>
      <c r="H2018" s="1">
        <v>1530.3400000000001</v>
      </c>
      <c r="I2018" s="1">
        <v>655.86</v>
      </c>
      <c r="J2018" s="1">
        <v>874.48</v>
      </c>
      <c r="K2018" s="1">
        <v>8744.8000000000011</v>
      </c>
      <c r="L2018" s="1">
        <v>6558.5999999999995</v>
      </c>
      <c r="M2018" s="1">
        <f>SUM(Sueldos[[#This Row],[Salario Base]:[Bono General]])</f>
        <v>40226.080000000002</v>
      </c>
      <c r="N2018" s="1">
        <f>SUMPRODUCT(Sueldos[[#This Row],[Salario Base]:[Bono General]]*Porcentajes[])</f>
        <v>1539.0848000000003</v>
      </c>
      <c r="O2018" s="1">
        <f>Sueldos[[#This Row],[Aumento Mexicano]]*2</f>
        <v>3078.1696000000006</v>
      </c>
      <c r="P2018" s="1">
        <f>IF(Sueldos[[#This Row],[Calificación]]&gt;=4,Sueldos[[#This Row],[Aumento Mexicano]]*2,0)</f>
        <v>0</v>
      </c>
      <c r="Q2018" s="1">
        <f>Sueldos[[#This Row],[Sueldo total]]*3</f>
        <v>120678.24</v>
      </c>
      <c r="R2018" s="9">
        <f>(43102-Sueldos[[#This Row],[Fecha de Contratación]])/365</f>
        <v>3.1315068493150684</v>
      </c>
      <c r="S2018" s="1">
        <f>Sueldos[[#This Row],[Sueldo total]]/30</f>
        <v>1340.8693333333333</v>
      </c>
      <c r="T2018" s="1">
        <f>Sueldos[[#This Row],[Salario diario]]*20*Sueldos[[#This Row],[dias del año]]</f>
        <v>83978.830027397256</v>
      </c>
      <c r="U2018" s="1">
        <f>Sueldos[[#This Row],[3 meses de sueldo]]+Sueldos[[#This Row],[20 dias por año]]</f>
        <v>204657.07002739725</v>
      </c>
    </row>
    <row r="2019" spans="1:21" x14ac:dyDescent="0.3">
      <c r="A2019" t="s">
        <v>2573</v>
      </c>
      <c r="B2019" t="s">
        <v>898</v>
      </c>
      <c r="C2019" t="s">
        <v>32</v>
      </c>
      <c r="D2019" s="10">
        <v>42722</v>
      </c>
      <c r="E2019" t="s">
        <v>27</v>
      </c>
      <c r="F2019">
        <v>1</v>
      </c>
      <c r="G2019" s="1">
        <v>16044.75</v>
      </c>
      <c r="H2019" s="1">
        <v>1283.58</v>
      </c>
      <c r="I2019" s="1">
        <v>320.89499999999998</v>
      </c>
      <c r="J2019" s="1">
        <v>160.44749999999999</v>
      </c>
      <c r="K2019" s="1">
        <v>5776.11</v>
      </c>
      <c r="L2019" s="1">
        <v>4011.1875</v>
      </c>
      <c r="M2019" s="1">
        <f>SUM(Sueldos[[#This Row],[Salario Base]:[Bono General]])</f>
        <v>27596.97</v>
      </c>
      <c r="N2019" s="1">
        <f>SUMPRODUCT(Sueldos[[#This Row],[Salario Base]:[Bono General]]*Porcentajes[])</f>
        <v>1033.2819</v>
      </c>
      <c r="O2019" s="1">
        <f>Sueldos[[#This Row],[Aumento Mexicano]]*2</f>
        <v>2066.5637999999999</v>
      </c>
      <c r="P2019" s="1">
        <f>IF(Sueldos[[#This Row],[Calificación]]&gt;=4,Sueldos[[#This Row],[Aumento Mexicano]]*2,0)</f>
        <v>0</v>
      </c>
      <c r="Q2019" s="1">
        <f>Sueldos[[#This Row],[Sueldo total]]*3</f>
        <v>82790.91</v>
      </c>
      <c r="R2019" s="9">
        <f>(43102-Sueldos[[#This Row],[Fecha de Contratación]])/365</f>
        <v>1.0410958904109588</v>
      </c>
      <c r="S2019" s="1">
        <f>Sueldos[[#This Row],[Sueldo total]]/30</f>
        <v>919.899</v>
      </c>
      <c r="T2019" s="1">
        <f>Sueldos[[#This Row],[Salario diario]]*20*Sueldos[[#This Row],[dias del año]]</f>
        <v>19154.061369863011</v>
      </c>
      <c r="U2019" s="1">
        <f>Sueldos[[#This Row],[3 meses de sueldo]]+Sueldos[[#This Row],[20 dias por año]]</f>
        <v>101944.97136986302</v>
      </c>
    </row>
    <row r="2020" spans="1:21" x14ac:dyDescent="0.3">
      <c r="A2020" t="s">
        <v>2574</v>
      </c>
      <c r="B2020" t="s">
        <v>926</v>
      </c>
      <c r="C2020" t="s">
        <v>104</v>
      </c>
      <c r="D2020" s="10">
        <v>41271</v>
      </c>
      <c r="E2020" t="s">
        <v>15</v>
      </c>
      <c r="F2020">
        <v>3</v>
      </c>
      <c r="G2020" s="1">
        <v>21436</v>
      </c>
      <c r="H2020" s="1">
        <v>1071.8</v>
      </c>
      <c r="I2020" s="1">
        <v>2786.6800000000003</v>
      </c>
      <c r="J2020" s="1">
        <v>2357.96</v>
      </c>
      <c r="K2020" s="1">
        <v>7716.96</v>
      </c>
      <c r="L2020" s="1">
        <v>7288.2400000000007</v>
      </c>
      <c r="M2020" s="1">
        <f>SUM(Sueldos[[#This Row],[Salario Base]:[Bono General]])</f>
        <v>42657.64</v>
      </c>
      <c r="N2020" s="1">
        <f>SUMPRODUCT(Sueldos[[#This Row],[Salario Base]:[Bono General]]*Porcentajes[])</f>
        <v>1678.4387999999999</v>
      </c>
      <c r="O2020" s="1">
        <f>Sueldos[[#This Row],[Aumento Mexicano]]*2</f>
        <v>3356.8775999999998</v>
      </c>
      <c r="P2020" s="1">
        <f>IF(Sueldos[[#This Row],[Calificación]]&gt;=4,Sueldos[[#This Row],[Aumento Mexicano]]*2,0)</f>
        <v>0</v>
      </c>
      <c r="Q2020" s="1">
        <f>Sueldos[[#This Row],[Sueldo total]]*3</f>
        <v>127972.92</v>
      </c>
      <c r="R2020" s="9">
        <f>(43102-Sueldos[[#This Row],[Fecha de Contratación]])/365</f>
        <v>5.0164383561643833</v>
      </c>
      <c r="S2020" s="1">
        <f>Sueldos[[#This Row],[Sueldo total]]/30</f>
        <v>1421.9213333333332</v>
      </c>
      <c r="T2020" s="1">
        <f>Sueldos[[#This Row],[Salario diario]]*20*Sueldos[[#This Row],[dias del año]]</f>
        <v>142659.61431963468</v>
      </c>
      <c r="U2020" s="1">
        <f>Sueldos[[#This Row],[3 meses de sueldo]]+Sueldos[[#This Row],[20 dias por año]]</f>
        <v>270632.53431963467</v>
      </c>
    </row>
    <row r="2021" spans="1:21" x14ac:dyDescent="0.3">
      <c r="A2021" t="s">
        <v>2575</v>
      </c>
      <c r="B2021" t="s">
        <v>880</v>
      </c>
      <c r="C2021" t="s">
        <v>46</v>
      </c>
      <c r="D2021" s="10">
        <v>42393</v>
      </c>
      <c r="E2021" t="s">
        <v>18</v>
      </c>
      <c r="F2021">
        <v>4</v>
      </c>
      <c r="G2021" s="1">
        <v>9131.1</v>
      </c>
      <c r="H2021" s="1">
        <v>821.79899999999998</v>
      </c>
      <c r="I2021" s="1">
        <v>1187.0430000000001</v>
      </c>
      <c r="J2021" s="1">
        <v>456.55500000000006</v>
      </c>
      <c r="K2021" s="1">
        <v>3469.8180000000002</v>
      </c>
      <c r="L2021" s="1">
        <v>2282.7750000000001</v>
      </c>
      <c r="M2021" s="1">
        <f>SUM(Sueldos[[#This Row],[Salario Base]:[Bono General]])</f>
        <v>17349.090000000004</v>
      </c>
      <c r="N2021" s="1">
        <f>SUMPRODUCT(Sueldos[[#This Row],[Salario Base]:[Bono General]]*Porcentajes[])</f>
        <v>657.43920000000003</v>
      </c>
      <c r="O2021" s="1">
        <f>Sueldos[[#This Row],[Aumento Mexicano]]*2</f>
        <v>1314.8784000000001</v>
      </c>
      <c r="P2021" s="1">
        <f>IF(Sueldos[[#This Row],[Calificación]]&gt;=4,Sueldos[[#This Row],[Aumento Mexicano]]*2,0)</f>
        <v>1314.8784000000001</v>
      </c>
      <c r="Q2021" s="1">
        <f>Sueldos[[#This Row],[Sueldo total]]*3</f>
        <v>52047.270000000011</v>
      </c>
      <c r="R2021" s="9">
        <f>(43102-Sueldos[[#This Row],[Fecha de Contratación]])/365</f>
        <v>1.9424657534246574</v>
      </c>
      <c r="S2021" s="1">
        <f>Sueldos[[#This Row],[Sueldo total]]/30</f>
        <v>578.30300000000011</v>
      </c>
      <c r="T2021" s="1">
        <f>Sueldos[[#This Row],[Salario diario]]*20*Sueldos[[#This Row],[dias del año]]</f>
        <v>22466.675452054795</v>
      </c>
      <c r="U2021" s="1">
        <f>Sueldos[[#This Row],[3 meses de sueldo]]+Sueldos[[#This Row],[20 dias por año]]</f>
        <v>74513.945452054802</v>
      </c>
    </row>
    <row r="2022" spans="1:21" x14ac:dyDescent="0.3">
      <c r="A2022" t="s">
        <v>820</v>
      </c>
      <c r="B2022" t="s">
        <v>898</v>
      </c>
      <c r="C2022" t="s">
        <v>363</v>
      </c>
      <c r="D2022" s="10">
        <v>40948</v>
      </c>
      <c r="E2022" t="s">
        <v>115</v>
      </c>
      <c r="F2022">
        <v>4</v>
      </c>
      <c r="G2022" s="1">
        <v>66734.8</v>
      </c>
      <c r="H2022" s="1">
        <v>5338.7840000000006</v>
      </c>
      <c r="I2022" s="1">
        <v>6006.1319999999996</v>
      </c>
      <c r="J2022" s="1">
        <v>1334.6960000000001</v>
      </c>
      <c r="K2022" s="1">
        <v>26693.920000000002</v>
      </c>
      <c r="L2022" s="1">
        <v>26693.920000000002</v>
      </c>
      <c r="M2022" s="1">
        <f>SUM(Sueldos[[#This Row],[Salario Base]:[Bono General]])</f>
        <v>132802.25200000001</v>
      </c>
      <c r="N2022" s="1">
        <f>SUMPRODUCT(Sueldos[[#This Row],[Salario Base]:[Bono General]]*Porcentajes[])</f>
        <v>5298.743120000001</v>
      </c>
      <c r="O2022" s="1">
        <f>Sueldos[[#This Row],[Aumento Mexicano]]*2</f>
        <v>10597.486240000002</v>
      </c>
      <c r="P2022" s="1">
        <f>IF(Sueldos[[#This Row],[Calificación]]&gt;=4,Sueldos[[#This Row],[Aumento Mexicano]]*2,0)</f>
        <v>10597.486240000002</v>
      </c>
      <c r="Q2022" s="1">
        <f>Sueldos[[#This Row],[Sueldo total]]*3</f>
        <v>398406.75600000005</v>
      </c>
      <c r="R2022" s="9">
        <f>(43102-Sueldos[[#This Row],[Fecha de Contratación]])/365</f>
        <v>5.9013698630136986</v>
      </c>
      <c r="S2022" s="1">
        <f>Sueldos[[#This Row],[Sueldo total]]/30</f>
        <v>4426.7417333333333</v>
      </c>
      <c r="T2022" s="1">
        <f>Sueldos[[#This Row],[Salario diario]]*20*Sueldos[[#This Row],[dias del año]]</f>
        <v>522476.8051287671</v>
      </c>
      <c r="U2022" s="1">
        <f>Sueldos[[#This Row],[3 meses de sueldo]]+Sueldos[[#This Row],[20 dias por año]]</f>
        <v>920883.56112876721</v>
      </c>
    </row>
    <row r="2023" spans="1:21" x14ac:dyDescent="0.3">
      <c r="A2023" t="s">
        <v>2576</v>
      </c>
      <c r="B2023" t="s">
        <v>895</v>
      </c>
      <c r="C2023" t="s">
        <v>67</v>
      </c>
      <c r="D2023" s="10">
        <v>42731</v>
      </c>
      <c r="E2023" t="s">
        <v>27</v>
      </c>
      <c r="F2023">
        <v>3</v>
      </c>
      <c r="G2023" s="1">
        <v>18405</v>
      </c>
      <c r="H2023" s="1">
        <v>1472.4</v>
      </c>
      <c r="I2023" s="1">
        <v>920.25</v>
      </c>
      <c r="J2023" s="1">
        <v>2024.55</v>
      </c>
      <c r="K2023" s="1">
        <v>6993.9</v>
      </c>
      <c r="L2023" s="1">
        <v>5521.5</v>
      </c>
      <c r="M2023" s="1">
        <f>SUM(Sueldos[[#This Row],[Salario Base]:[Bono General]])</f>
        <v>35337.599999999999</v>
      </c>
      <c r="N2023" s="1">
        <f>SUMPRODUCT(Sueldos[[#This Row],[Salario Base]:[Bono General]]*Porcentajes[])</f>
        <v>1374.8535000000002</v>
      </c>
      <c r="O2023" s="1">
        <f>Sueldos[[#This Row],[Aumento Mexicano]]*2</f>
        <v>2749.7070000000003</v>
      </c>
      <c r="P2023" s="1">
        <f>IF(Sueldos[[#This Row],[Calificación]]&gt;=4,Sueldos[[#This Row],[Aumento Mexicano]]*2,0)</f>
        <v>0</v>
      </c>
      <c r="Q2023" s="1">
        <f>Sueldos[[#This Row],[Sueldo total]]*3</f>
        <v>106012.79999999999</v>
      </c>
      <c r="R2023" s="9">
        <f>(43102-Sueldos[[#This Row],[Fecha de Contratación]])/365</f>
        <v>1.0164383561643835</v>
      </c>
      <c r="S2023" s="1">
        <f>Sueldos[[#This Row],[Sueldo total]]/30</f>
        <v>1177.9199999999998</v>
      </c>
      <c r="T2023" s="1">
        <f>Sueldos[[#This Row],[Salario diario]]*20*Sueldos[[#This Row],[dias del año]]</f>
        <v>23945.66136986301</v>
      </c>
      <c r="U2023" s="1">
        <f>Sueldos[[#This Row],[3 meses de sueldo]]+Sueldos[[#This Row],[20 dias por año]]</f>
        <v>129958.461369863</v>
      </c>
    </row>
    <row r="2024" spans="1:21" x14ac:dyDescent="0.3">
      <c r="A2024" t="s">
        <v>2577</v>
      </c>
      <c r="B2024" t="s">
        <v>883</v>
      </c>
      <c r="C2024" t="s">
        <v>75</v>
      </c>
      <c r="D2024" s="10">
        <v>42871</v>
      </c>
      <c r="E2024" t="s">
        <v>18</v>
      </c>
      <c r="F2024">
        <v>5</v>
      </c>
      <c r="G2024" s="1">
        <v>16850</v>
      </c>
      <c r="H2024" s="1">
        <v>842.5</v>
      </c>
      <c r="I2024" s="1">
        <v>1685</v>
      </c>
      <c r="J2024" s="1">
        <v>505.5</v>
      </c>
      <c r="K2024" s="1">
        <v>4549.5</v>
      </c>
      <c r="L2024" s="1">
        <v>6066</v>
      </c>
      <c r="M2024" s="1">
        <f>SUM(Sueldos[[#This Row],[Salario Base]:[Bono General]])</f>
        <v>30498.5</v>
      </c>
      <c r="N2024" s="1">
        <f>SUMPRODUCT(Sueldos[[#This Row],[Salario Base]:[Bono General]]*Porcentajes[])</f>
        <v>1209.83</v>
      </c>
      <c r="O2024" s="1">
        <f>Sueldos[[#This Row],[Aumento Mexicano]]*2</f>
        <v>2419.66</v>
      </c>
      <c r="P2024" s="1">
        <f>IF(Sueldos[[#This Row],[Calificación]]&gt;=4,Sueldos[[#This Row],[Aumento Mexicano]]*2,0)</f>
        <v>2419.66</v>
      </c>
      <c r="Q2024" s="1">
        <f>Sueldos[[#This Row],[Sueldo total]]*3</f>
        <v>91495.5</v>
      </c>
      <c r="R2024" s="9">
        <f>(43102-Sueldos[[#This Row],[Fecha de Contratación]])/365</f>
        <v>0.63287671232876708</v>
      </c>
      <c r="S2024" s="1">
        <f>Sueldos[[#This Row],[Sueldo total]]/30</f>
        <v>1016.6166666666667</v>
      </c>
      <c r="T2024" s="1">
        <f>Sueldos[[#This Row],[Salario diario]]*20*Sueldos[[#This Row],[dias del año]]</f>
        <v>12867.860273972601</v>
      </c>
      <c r="U2024" s="1">
        <f>Sueldos[[#This Row],[3 meses de sueldo]]+Sueldos[[#This Row],[20 dias por año]]</f>
        <v>104363.3602739726</v>
      </c>
    </row>
    <row r="2025" spans="1:21" x14ac:dyDescent="0.3">
      <c r="A2025" t="s">
        <v>1053</v>
      </c>
      <c r="B2025" t="s">
        <v>898</v>
      </c>
      <c r="C2025" t="s">
        <v>67</v>
      </c>
      <c r="D2025" s="10">
        <v>40511</v>
      </c>
      <c r="E2025" t="s">
        <v>18</v>
      </c>
      <c r="F2025">
        <v>3</v>
      </c>
      <c r="G2025" s="1">
        <v>13320</v>
      </c>
      <c r="H2025" s="1">
        <v>932.40000000000009</v>
      </c>
      <c r="I2025" s="1">
        <v>1332</v>
      </c>
      <c r="J2025" s="1">
        <v>1864.8000000000002</v>
      </c>
      <c r="K2025" s="1">
        <v>4395.6000000000004</v>
      </c>
      <c r="L2025" s="1">
        <v>4129.2</v>
      </c>
      <c r="M2025" s="1">
        <f>SUM(Sueldos[[#This Row],[Salario Base]:[Bono General]])</f>
        <v>25974.000000000004</v>
      </c>
      <c r="N2025" s="1">
        <f>SUMPRODUCT(Sueldos[[#This Row],[Salario Base]:[Bono General]]*Porcentajes[])</f>
        <v>1022.9760000000001</v>
      </c>
      <c r="O2025" s="1">
        <f>Sueldos[[#This Row],[Aumento Mexicano]]*2</f>
        <v>2045.9520000000002</v>
      </c>
      <c r="P2025" s="1">
        <f>IF(Sueldos[[#This Row],[Calificación]]&gt;=4,Sueldos[[#This Row],[Aumento Mexicano]]*2,0)</f>
        <v>0</v>
      </c>
      <c r="Q2025" s="1">
        <f>Sueldos[[#This Row],[Sueldo total]]*3</f>
        <v>77922.000000000015</v>
      </c>
      <c r="R2025" s="9">
        <f>(43102-Sueldos[[#This Row],[Fecha de Contratación]])/365</f>
        <v>7.0986301369863014</v>
      </c>
      <c r="S2025" s="1">
        <f>Sueldos[[#This Row],[Sueldo total]]/30</f>
        <v>865.80000000000007</v>
      </c>
      <c r="T2025" s="1">
        <f>Sueldos[[#This Row],[Salario diario]]*20*Sueldos[[#This Row],[dias del año]]</f>
        <v>122919.8794520548</v>
      </c>
      <c r="U2025" s="1">
        <f>Sueldos[[#This Row],[3 meses de sueldo]]+Sueldos[[#This Row],[20 dias por año]]</f>
        <v>200841.8794520548</v>
      </c>
    </row>
    <row r="2026" spans="1:21" x14ac:dyDescent="0.3">
      <c r="A2026" t="s">
        <v>194</v>
      </c>
      <c r="B2026" t="s">
        <v>880</v>
      </c>
      <c r="C2026" t="s">
        <v>48</v>
      </c>
      <c r="D2026" s="10">
        <v>42145</v>
      </c>
      <c r="E2026" t="s">
        <v>18</v>
      </c>
      <c r="F2026">
        <v>4</v>
      </c>
      <c r="G2026" s="1">
        <v>14758.7</v>
      </c>
      <c r="H2026" s="1">
        <v>737.93500000000006</v>
      </c>
      <c r="I2026" s="1">
        <v>1328.2830000000001</v>
      </c>
      <c r="J2026" s="1">
        <v>1623.4570000000001</v>
      </c>
      <c r="K2026" s="1">
        <v>5608.3060000000005</v>
      </c>
      <c r="L2026" s="1">
        <v>4870.3710000000001</v>
      </c>
      <c r="M2026" s="1">
        <f>SUM(Sueldos[[#This Row],[Salario Base]:[Bono General]])</f>
        <v>28927.052</v>
      </c>
      <c r="N2026" s="1">
        <f>SUMPRODUCT(Sueldos[[#This Row],[Salario Base]:[Bono General]]*Porcentajes[])</f>
        <v>1130.5164200000002</v>
      </c>
      <c r="O2026" s="1">
        <f>Sueldos[[#This Row],[Aumento Mexicano]]*2</f>
        <v>2261.0328400000003</v>
      </c>
      <c r="P2026" s="1">
        <f>IF(Sueldos[[#This Row],[Calificación]]&gt;=4,Sueldos[[#This Row],[Aumento Mexicano]]*2,0)</f>
        <v>2261.0328400000003</v>
      </c>
      <c r="Q2026" s="1">
        <f>Sueldos[[#This Row],[Sueldo total]]*3</f>
        <v>86781.156000000003</v>
      </c>
      <c r="R2026" s="9">
        <f>(43102-Sueldos[[#This Row],[Fecha de Contratación]])/365</f>
        <v>2.6219178082191781</v>
      </c>
      <c r="S2026" s="1">
        <f>Sueldos[[#This Row],[Sueldo total]]/30</f>
        <v>964.23506666666663</v>
      </c>
      <c r="T2026" s="1">
        <f>Sueldos[[#This Row],[Salario diario]]*20*Sueldos[[#This Row],[dias del año]]</f>
        <v>50562.901852054791</v>
      </c>
      <c r="U2026" s="1">
        <f>Sueldos[[#This Row],[3 meses de sueldo]]+Sueldos[[#This Row],[20 dias por año]]</f>
        <v>137344.0578520548</v>
      </c>
    </row>
    <row r="2027" spans="1:21" x14ac:dyDescent="0.3">
      <c r="A2027" t="s">
        <v>2578</v>
      </c>
      <c r="B2027" t="s">
        <v>883</v>
      </c>
      <c r="C2027" t="s">
        <v>75</v>
      </c>
      <c r="D2027" s="10">
        <v>41990</v>
      </c>
      <c r="E2027" t="s">
        <v>18</v>
      </c>
      <c r="F2027">
        <v>4</v>
      </c>
      <c r="G2027" s="1">
        <v>17009.300000000003</v>
      </c>
      <c r="H2027" s="1">
        <v>1700.9300000000003</v>
      </c>
      <c r="I2027" s="1">
        <v>340.18600000000009</v>
      </c>
      <c r="J2027" s="1">
        <v>510.27900000000005</v>
      </c>
      <c r="K2027" s="1">
        <v>6633.6270000000013</v>
      </c>
      <c r="L2027" s="1">
        <v>6633.6270000000013</v>
      </c>
      <c r="M2027" s="1">
        <f>SUM(Sueldos[[#This Row],[Salario Base]:[Bono General]])</f>
        <v>32827.949000000008</v>
      </c>
      <c r="N2027" s="1">
        <f>SUMPRODUCT(Sueldos[[#This Row],[Salario Base]:[Bono General]]*Porcentajes[])</f>
        <v>1314.8188900000002</v>
      </c>
      <c r="O2027" s="1">
        <f>Sueldos[[#This Row],[Aumento Mexicano]]*2</f>
        <v>2629.6377800000005</v>
      </c>
      <c r="P2027" s="1">
        <f>IF(Sueldos[[#This Row],[Calificación]]&gt;=4,Sueldos[[#This Row],[Aumento Mexicano]]*2,0)</f>
        <v>2629.6377800000005</v>
      </c>
      <c r="Q2027" s="1">
        <f>Sueldos[[#This Row],[Sueldo total]]*3</f>
        <v>98483.847000000023</v>
      </c>
      <c r="R2027" s="9">
        <f>(43102-Sueldos[[#This Row],[Fecha de Contratación]])/365</f>
        <v>3.0465753424657533</v>
      </c>
      <c r="S2027" s="1">
        <f>Sueldos[[#This Row],[Sueldo total]]/30</f>
        <v>1094.2649666666669</v>
      </c>
      <c r="T2027" s="1">
        <f>Sueldos[[#This Row],[Salario diario]]*20*Sueldos[[#This Row],[dias del año]]</f>
        <v>66675.213311415529</v>
      </c>
      <c r="U2027" s="1">
        <f>Sueldos[[#This Row],[3 meses de sueldo]]+Sueldos[[#This Row],[20 dias por año]]</f>
        <v>165159.06031141555</v>
      </c>
    </row>
    <row r="2028" spans="1:21" x14ac:dyDescent="0.3">
      <c r="A2028" t="s">
        <v>2579</v>
      </c>
      <c r="B2028" t="s">
        <v>898</v>
      </c>
      <c r="C2028" t="s">
        <v>127</v>
      </c>
      <c r="D2028" s="10">
        <v>41239</v>
      </c>
      <c r="E2028" t="s">
        <v>18</v>
      </c>
      <c r="F2028">
        <v>3</v>
      </c>
      <c r="G2028" s="1">
        <v>12960</v>
      </c>
      <c r="H2028" s="1">
        <v>777.6</v>
      </c>
      <c r="I2028" s="1">
        <v>1036.8</v>
      </c>
      <c r="J2028" s="1">
        <v>1555.2</v>
      </c>
      <c r="K2028" s="1">
        <v>5054.4000000000005</v>
      </c>
      <c r="L2028" s="1">
        <v>4795.2</v>
      </c>
      <c r="M2028" s="1">
        <f>SUM(Sueldos[[#This Row],[Salario Base]:[Bono General]])</f>
        <v>26179.200000000001</v>
      </c>
      <c r="N2028" s="1">
        <f>SUMPRODUCT(Sueldos[[#This Row],[Salario Base]:[Bono General]]*Porcentajes[])</f>
        <v>1041.9839999999999</v>
      </c>
      <c r="O2028" s="1">
        <f>Sueldos[[#This Row],[Aumento Mexicano]]*2</f>
        <v>2083.9679999999998</v>
      </c>
      <c r="P2028" s="1">
        <f>IF(Sueldos[[#This Row],[Calificación]]&gt;=4,Sueldos[[#This Row],[Aumento Mexicano]]*2,0)</f>
        <v>0</v>
      </c>
      <c r="Q2028" s="1">
        <f>Sueldos[[#This Row],[Sueldo total]]*3</f>
        <v>78537.600000000006</v>
      </c>
      <c r="R2028" s="9">
        <f>(43102-Sueldos[[#This Row],[Fecha de Contratación]])/365</f>
        <v>5.1041095890410961</v>
      </c>
      <c r="S2028" s="1">
        <f>Sueldos[[#This Row],[Sueldo total]]/30</f>
        <v>872.64</v>
      </c>
      <c r="T2028" s="1">
        <f>Sueldos[[#This Row],[Salario diario]]*20*Sueldos[[#This Row],[dias del año]]</f>
        <v>89081.003835616444</v>
      </c>
      <c r="U2028" s="1">
        <f>Sueldos[[#This Row],[3 meses de sueldo]]+Sueldos[[#This Row],[20 dias por año]]</f>
        <v>167618.60383561644</v>
      </c>
    </row>
    <row r="2029" spans="1:21" x14ac:dyDescent="0.3">
      <c r="A2029" t="s">
        <v>788</v>
      </c>
      <c r="B2029" t="s">
        <v>880</v>
      </c>
      <c r="C2029" t="s">
        <v>119</v>
      </c>
      <c r="D2029" s="10">
        <v>40940</v>
      </c>
      <c r="E2029" t="s">
        <v>15</v>
      </c>
      <c r="F2029">
        <v>2</v>
      </c>
      <c r="G2029" s="1">
        <v>20540.7</v>
      </c>
      <c r="H2029" s="1">
        <v>1848.663</v>
      </c>
      <c r="I2029" s="1">
        <v>821.62800000000004</v>
      </c>
      <c r="J2029" s="1">
        <v>2054.0700000000002</v>
      </c>
      <c r="K2029" s="1">
        <v>6573.0240000000003</v>
      </c>
      <c r="L2029" s="1">
        <v>5340.5820000000003</v>
      </c>
      <c r="M2029" s="1">
        <f>SUM(Sueldos[[#This Row],[Salario Base]:[Bono General]])</f>
        <v>37178.667000000001</v>
      </c>
      <c r="N2029" s="1">
        <f>SUMPRODUCT(Sueldos[[#This Row],[Salario Base]:[Bono General]]*Porcentajes[])</f>
        <v>1433.7408600000001</v>
      </c>
      <c r="O2029" s="1">
        <f>Sueldos[[#This Row],[Aumento Mexicano]]*2</f>
        <v>2867.4817200000002</v>
      </c>
      <c r="P2029" s="1">
        <f>IF(Sueldos[[#This Row],[Calificación]]&gt;=4,Sueldos[[#This Row],[Aumento Mexicano]]*2,0)</f>
        <v>0</v>
      </c>
      <c r="Q2029" s="1">
        <f>Sueldos[[#This Row],[Sueldo total]]*3</f>
        <v>111536.001</v>
      </c>
      <c r="R2029" s="9">
        <f>(43102-Sueldos[[#This Row],[Fecha de Contratación]])/365</f>
        <v>5.9232876712328766</v>
      </c>
      <c r="S2029" s="1">
        <f>Sueldos[[#This Row],[Sueldo total]]/30</f>
        <v>1239.2889</v>
      </c>
      <c r="T2029" s="1">
        <f>Sueldos[[#This Row],[Salario diario]]*20*Sueldos[[#This Row],[dias del año]]</f>
        <v>146813.29324931506</v>
      </c>
      <c r="U2029" s="1">
        <f>Sueldos[[#This Row],[3 meses de sueldo]]+Sueldos[[#This Row],[20 dias por año]]</f>
        <v>258349.29424931505</v>
      </c>
    </row>
    <row r="2030" spans="1:21" x14ac:dyDescent="0.3">
      <c r="A2030" t="s">
        <v>2580</v>
      </c>
      <c r="B2030" t="s">
        <v>898</v>
      </c>
      <c r="C2030" t="s">
        <v>29</v>
      </c>
      <c r="D2030" s="10">
        <v>41317</v>
      </c>
      <c r="E2030" t="s">
        <v>27</v>
      </c>
      <c r="F2030">
        <v>2</v>
      </c>
      <c r="G2030" s="1">
        <v>12944.7</v>
      </c>
      <c r="H2030" s="1">
        <v>1294.4700000000003</v>
      </c>
      <c r="I2030" s="1">
        <v>517.78800000000001</v>
      </c>
      <c r="J2030" s="1">
        <v>776.68200000000002</v>
      </c>
      <c r="K2030" s="1">
        <v>4789.5389999999998</v>
      </c>
      <c r="L2030" s="1">
        <v>3753.9629999999997</v>
      </c>
      <c r="M2030" s="1">
        <f>SUM(Sueldos[[#This Row],[Salario Base]:[Bono General]])</f>
        <v>24077.142000000003</v>
      </c>
      <c r="N2030" s="1">
        <f>SUMPRODUCT(Sueldos[[#This Row],[Salario Base]:[Bono General]]*Porcentajes[])</f>
        <v>932.01840000000004</v>
      </c>
      <c r="O2030" s="1">
        <f>Sueldos[[#This Row],[Aumento Mexicano]]*2</f>
        <v>1864.0368000000001</v>
      </c>
      <c r="P2030" s="1">
        <f>IF(Sueldos[[#This Row],[Calificación]]&gt;=4,Sueldos[[#This Row],[Aumento Mexicano]]*2,0)</f>
        <v>0</v>
      </c>
      <c r="Q2030" s="1">
        <f>Sueldos[[#This Row],[Sueldo total]]*3</f>
        <v>72231.426000000007</v>
      </c>
      <c r="R2030" s="9">
        <f>(43102-Sueldos[[#This Row],[Fecha de Contratación]])/365</f>
        <v>4.8904109589041092</v>
      </c>
      <c r="S2030" s="1">
        <f>Sueldos[[#This Row],[Sueldo total]]/30</f>
        <v>802.57140000000015</v>
      </c>
      <c r="T2030" s="1">
        <f>Sueldos[[#This Row],[Salario diario]]*20*Sueldos[[#This Row],[dias del año]]</f>
        <v>78498.079397260284</v>
      </c>
      <c r="U2030" s="1">
        <f>Sueldos[[#This Row],[3 meses de sueldo]]+Sueldos[[#This Row],[20 dias por año]]</f>
        <v>150729.50539726031</v>
      </c>
    </row>
    <row r="2031" spans="1:21" x14ac:dyDescent="0.3">
      <c r="A2031" t="s">
        <v>2581</v>
      </c>
      <c r="B2031" t="s">
        <v>880</v>
      </c>
      <c r="C2031" t="s">
        <v>34</v>
      </c>
      <c r="D2031" s="10">
        <v>41895</v>
      </c>
      <c r="E2031" t="s">
        <v>18</v>
      </c>
      <c r="F2031">
        <v>2</v>
      </c>
      <c r="G2031" s="1">
        <v>8216.1</v>
      </c>
      <c r="H2031" s="1">
        <v>410.80500000000006</v>
      </c>
      <c r="I2031" s="1">
        <v>1232.415</v>
      </c>
      <c r="J2031" s="1">
        <v>410.80500000000006</v>
      </c>
      <c r="K2031" s="1">
        <v>2464.83</v>
      </c>
      <c r="L2031" s="1">
        <v>2382.6689999999999</v>
      </c>
      <c r="M2031" s="1">
        <f>SUM(Sueldos[[#This Row],[Salario Base]:[Bono General]])</f>
        <v>15117.624</v>
      </c>
      <c r="N2031" s="1">
        <f>SUMPRODUCT(Sueldos[[#This Row],[Salario Base]:[Bono General]]*Porcentajes[])</f>
        <v>581.69988000000001</v>
      </c>
      <c r="O2031" s="1">
        <f>Sueldos[[#This Row],[Aumento Mexicano]]*2</f>
        <v>1163.39976</v>
      </c>
      <c r="P2031" s="1">
        <f>IF(Sueldos[[#This Row],[Calificación]]&gt;=4,Sueldos[[#This Row],[Aumento Mexicano]]*2,0)</f>
        <v>0</v>
      </c>
      <c r="Q2031" s="1">
        <f>Sueldos[[#This Row],[Sueldo total]]*3</f>
        <v>45352.872000000003</v>
      </c>
      <c r="R2031" s="9">
        <f>(43102-Sueldos[[#This Row],[Fecha de Contratación]])/365</f>
        <v>3.3068493150684932</v>
      </c>
      <c r="S2031" s="1">
        <f>Sueldos[[#This Row],[Sueldo total]]/30</f>
        <v>503.92079999999999</v>
      </c>
      <c r="T2031" s="1">
        <f>Sueldos[[#This Row],[Salario diario]]*20*Sueldos[[#This Row],[dias del año]]</f>
        <v>33327.80304657534</v>
      </c>
      <c r="U2031" s="1">
        <f>Sueldos[[#This Row],[3 meses de sueldo]]+Sueldos[[#This Row],[20 dias por año]]</f>
        <v>78680.675046575343</v>
      </c>
    </row>
    <row r="2032" spans="1:21" x14ac:dyDescent="0.3">
      <c r="A2032" t="s">
        <v>241</v>
      </c>
      <c r="B2032" t="s">
        <v>940</v>
      </c>
      <c r="C2032" t="s">
        <v>605</v>
      </c>
      <c r="D2032" s="10">
        <v>42262</v>
      </c>
      <c r="E2032" t="s">
        <v>18</v>
      </c>
      <c r="F2032">
        <v>2</v>
      </c>
      <c r="G2032" s="1">
        <v>11678.4</v>
      </c>
      <c r="H2032" s="1">
        <v>700.70399999999995</v>
      </c>
      <c r="I2032" s="1">
        <v>1401.4079999999999</v>
      </c>
      <c r="J2032" s="1">
        <v>1051.056</v>
      </c>
      <c r="K2032" s="1">
        <v>3737.0879999999997</v>
      </c>
      <c r="L2032" s="1">
        <v>3036.384</v>
      </c>
      <c r="M2032" s="1">
        <f>SUM(Sueldos[[#This Row],[Salario Base]:[Bono General]])</f>
        <v>21605.040000000001</v>
      </c>
      <c r="N2032" s="1">
        <f>SUMPRODUCT(Sueldos[[#This Row],[Salario Base]:[Bono General]]*Porcentajes[])</f>
        <v>825.66287999999997</v>
      </c>
      <c r="O2032" s="1">
        <f>Sueldos[[#This Row],[Aumento Mexicano]]*2</f>
        <v>1651.3257599999999</v>
      </c>
      <c r="P2032" s="1">
        <f>IF(Sueldos[[#This Row],[Calificación]]&gt;=4,Sueldos[[#This Row],[Aumento Mexicano]]*2,0)</f>
        <v>0</v>
      </c>
      <c r="Q2032" s="1">
        <f>Sueldos[[#This Row],[Sueldo total]]*3</f>
        <v>64815.12</v>
      </c>
      <c r="R2032" s="9">
        <f>(43102-Sueldos[[#This Row],[Fecha de Contratación]])/365</f>
        <v>2.3013698630136985</v>
      </c>
      <c r="S2032" s="1">
        <f>Sueldos[[#This Row],[Sueldo total]]/30</f>
        <v>720.16800000000001</v>
      </c>
      <c r="T2032" s="1">
        <f>Sueldos[[#This Row],[Salario diario]]*20*Sueldos[[#This Row],[dias del año]]</f>
        <v>33147.458630136985</v>
      </c>
      <c r="U2032" s="1">
        <f>Sueldos[[#This Row],[3 meses de sueldo]]+Sueldos[[#This Row],[20 dias por año]]</f>
        <v>97962.578630136995</v>
      </c>
    </row>
    <row r="2033" spans="1:21" x14ac:dyDescent="0.3">
      <c r="A2033" t="s">
        <v>2582</v>
      </c>
      <c r="B2033" t="s">
        <v>926</v>
      </c>
      <c r="C2033" t="s">
        <v>67</v>
      </c>
      <c r="D2033" s="10">
        <v>42860</v>
      </c>
      <c r="E2033" t="s">
        <v>18</v>
      </c>
      <c r="F2033">
        <v>4</v>
      </c>
      <c r="G2033" s="1">
        <v>11346.500000000002</v>
      </c>
      <c r="H2033" s="1">
        <v>794.25500000000022</v>
      </c>
      <c r="I2033" s="1">
        <v>794.25500000000022</v>
      </c>
      <c r="J2033" s="1">
        <v>794.25500000000022</v>
      </c>
      <c r="K2033" s="1">
        <v>3177.0200000000009</v>
      </c>
      <c r="L2033" s="1">
        <v>4198.2050000000008</v>
      </c>
      <c r="M2033" s="1">
        <f>SUM(Sueldos[[#This Row],[Salario Base]:[Bono General]])</f>
        <v>21104.490000000009</v>
      </c>
      <c r="N2033" s="1">
        <f>SUMPRODUCT(Sueldos[[#This Row],[Salario Base]:[Bono General]]*Porcentajes[])</f>
        <v>848.71820000000025</v>
      </c>
      <c r="O2033" s="1">
        <f>Sueldos[[#This Row],[Aumento Mexicano]]*2</f>
        <v>1697.4364000000005</v>
      </c>
      <c r="P2033" s="1">
        <f>IF(Sueldos[[#This Row],[Calificación]]&gt;=4,Sueldos[[#This Row],[Aumento Mexicano]]*2,0)</f>
        <v>1697.4364000000005</v>
      </c>
      <c r="Q2033" s="1">
        <f>Sueldos[[#This Row],[Sueldo total]]*3</f>
        <v>63313.47000000003</v>
      </c>
      <c r="R2033" s="9">
        <f>(43102-Sueldos[[#This Row],[Fecha de Contratación]])/365</f>
        <v>0.66301369863013704</v>
      </c>
      <c r="S2033" s="1">
        <f>Sueldos[[#This Row],[Sueldo total]]/30</f>
        <v>703.48300000000029</v>
      </c>
      <c r="T2033" s="1">
        <f>Sueldos[[#This Row],[Salario diario]]*20*Sueldos[[#This Row],[dias del año]]</f>
        <v>9328.3773150684974</v>
      </c>
      <c r="U2033" s="1">
        <f>Sueldos[[#This Row],[3 meses de sueldo]]+Sueldos[[#This Row],[20 dias por año]]</f>
        <v>72641.847315068531</v>
      </c>
    </row>
    <row r="2034" spans="1:21" x14ac:dyDescent="0.3">
      <c r="A2034" t="s">
        <v>2583</v>
      </c>
      <c r="B2034" t="s">
        <v>880</v>
      </c>
      <c r="C2034" t="s">
        <v>100</v>
      </c>
      <c r="D2034" s="10">
        <v>41017</v>
      </c>
      <c r="E2034" t="s">
        <v>15</v>
      </c>
      <c r="F2034">
        <v>3</v>
      </c>
      <c r="G2034" s="1">
        <v>26317</v>
      </c>
      <c r="H2034" s="1">
        <v>2105.36</v>
      </c>
      <c r="I2034" s="1">
        <v>2894.87</v>
      </c>
      <c r="J2034" s="1">
        <v>3947.5499999999997</v>
      </c>
      <c r="K2034" s="1">
        <v>7368.7600000000011</v>
      </c>
      <c r="L2034" s="1">
        <v>8158.2699999999995</v>
      </c>
      <c r="M2034" s="1">
        <f>SUM(Sueldos[[#This Row],[Salario Base]:[Bono General]])</f>
        <v>50791.81</v>
      </c>
      <c r="N2034" s="1">
        <f>SUMPRODUCT(Sueldos[[#This Row],[Salario Base]:[Bono General]]*Porcentajes[])</f>
        <v>2021.1455999999998</v>
      </c>
      <c r="O2034" s="1">
        <f>Sueldos[[#This Row],[Aumento Mexicano]]*2</f>
        <v>4042.2911999999997</v>
      </c>
      <c r="P2034" s="1">
        <f>IF(Sueldos[[#This Row],[Calificación]]&gt;=4,Sueldos[[#This Row],[Aumento Mexicano]]*2,0)</f>
        <v>0</v>
      </c>
      <c r="Q2034" s="1">
        <f>Sueldos[[#This Row],[Sueldo total]]*3</f>
        <v>152375.43</v>
      </c>
      <c r="R2034" s="9">
        <f>(43102-Sueldos[[#This Row],[Fecha de Contratación]])/365</f>
        <v>5.7123287671232879</v>
      </c>
      <c r="S2034" s="1">
        <f>Sueldos[[#This Row],[Sueldo total]]/30</f>
        <v>1693.0603333333333</v>
      </c>
      <c r="T2034" s="1">
        <f>Sueldos[[#This Row],[Salario diario]]*20*Sueldos[[#This Row],[dias del año]]</f>
        <v>193426.34493150684</v>
      </c>
      <c r="U2034" s="1">
        <f>Sueldos[[#This Row],[3 meses de sueldo]]+Sueldos[[#This Row],[20 dias por año]]</f>
        <v>345801.77493150684</v>
      </c>
    </row>
    <row r="2035" spans="1:21" x14ac:dyDescent="0.3">
      <c r="A2035" t="s">
        <v>2584</v>
      </c>
      <c r="B2035" t="s">
        <v>880</v>
      </c>
      <c r="C2035" t="s">
        <v>69</v>
      </c>
      <c r="D2035" s="10">
        <v>40723</v>
      </c>
      <c r="E2035" t="s">
        <v>18</v>
      </c>
      <c r="F2035">
        <v>4</v>
      </c>
      <c r="G2035" s="1">
        <v>12333.2</v>
      </c>
      <c r="H2035" s="1">
        <v>863.32400000000018</v>
      </c>
      <c r="I2035" s="1">
        <v>863.32400000000018</v>
      </c>
      <c r="J2035" s="1">
        <v>1479.9839999999999</v>
      </c>
      <c r="K2035" s="1">
        <v>3699.96</v>
      </c>
      <c r="L2035" s="1">
        <v>3576.6280000000002</v>
      </c>
      <c r="M2035" s="1">
        <f>SUM(Sueldos[[#This Row],[Salario Base]:[Bono General]])</f>
        <v>22816.420000000002</v>
      </c>
      <c r="N2035" s="1">
        <f>SUMPRODUCT(Sueldos[[#This Row],[Salario Base]:[Bono General]]*Porcentajes[])</f>
        <v>891.69035999999994</v>
      </c>
      <c r="O2035" s="1">
        <f>Sueldos[[#This Row],[Aumento Mexicano]]*2</f>
        <v>1783.3807199999999</v>
      </c>
      <c r="P2035" s="1">
        <f>IF(Sueldos[[#This Row],[Calificación]]&gt;=4,Sueldos[[#This Row],[Aumento Mexicano]]*2,0)</f>
        <v>1783.3807199999999</v>
      </c>
      <c r="Q2035" s="1">
        <f>Sueldos[[#This Row],[Sueldo total]]*3</f>
        <v>68449.260000000009</v>
      </c>
      <c r="R2035" s="9">
        <f>(43102-Sueldos[[#This Row],[Fecha de Contratación]])/365</f>
        <v>6.5178082191780824</v>
      </c>
      <c r="S2035" s="1">
        <f>Sueldos[[#This Row],[Sueldo total]]/30</f>
        <v>760.54733333333343</v>
      </c>
      <c r="T2035" s="1">
        <f>Sueldos[[#This Row],[Salario diario]]*20*Sueldos[[#This Row],[dias del año]]</f>
        <v>99142.033205479471</v>
      </c>
      <c r="U2035" s="1">
        <f>Sueldos[[#This Row],[3 meses de sueldo]]+Sueldos[[#This Row],[20 dias por año]]</f>
        <v>167591.29320547948</v>
      </c>
    </row>
    <row r="2036" spans="1:21" x14ac:dyDescent="0.3">
      <c r="A2036" t="s">
        <v>1673</v>
      </c>
      <c r="B2036" t="s">
        <v>880</v>
      </c>
      <c r="C2036" t="s">
        <v>413</v>
      </c>
      <c r="D2036" s="10">
        <v>41557</v>
      </c>
      <c r="E2036" t="s">
        <v>50</v>
      </c>
      <c r="F2036">
        <v>3</v>
      </c>
      <c r="G2036" s="1">
        <v>37067</v>
      </c>
      <c r="H2036" s="1">
        <v>1853.3500000000001</v>
      </c>
      <c r="I2036" s="1">
        <v>5560.05</v>
      </c>
      <c r="J2036" s="1">
        <v>741.34</v>
      </c>
      <c r="K2036" s="1">
        <v>14085.460000000001</v>
      </c>
      <c r="L2036" s="1">
        <v>11120.1</v>
      </c>
      <c r="M2036" s="1">
        <f>SUM(Sueldos[[#This Row],[Salario Base]:[Bono General]])</f>
        <v>70427.3</v>
      </c>
      <c r="N2036" s="1">
        <f>SUMPRODUCT(Sueldos[[#This Row],[Salario Base]:[Bono General]]*Porcentajes[])</f>
        <v>2683.6508000000003</v>
      </c>
      <c r="O2036" s="1">
        <f>Sueldos[[#This Row],[Aumento Mexicano]]*2</f>
        <v>5367.3016000000007</v>
      </c>
      <c r="P2036" s="1">
        <f>IF(Sueldos[[#This Row],[Calificación]]&gt;=4,Sueldos[[#This Row],[Aumento Mexicano]]*2,0)</f>
        <v>0</v>
      </c>
      <c r="Q2036" s="1">
        <f>Sueldos[[#This Row],[Sueldo total]]*3</f>
        <v>211281.90000000002</v>
      </c>
      <c r="R2036" s="9">
        <f>(43102-Sueldos[[#This Row],[Fecha de Contratación]])/365</f>
        <v>4.2328767123287667</v>
      </c>
      <c r="S2036" s="1">
        <f>Sueldos[[#This Row],[Sueldo total]]/30</f>
        <v>2347.5766666666668</v>
      </c>
      <c r="T2036" s="1">
        <f>Sueldos[[#This Row],[Salario diario]]*20*Sueldos[[#This Row],[dias del año]]</f>
        <v>198740.05205479453</v>
      </c>
      <c r="U2036" s="1">
        <f>Sueldos[[#This Row],[3 meses de sueldo]]+Sueldos[[#This Row],[20 dias por año]]</f>
        <v>410021.95205479453</v>
      </c>
    </row>
    <row r="2037" spans="1:21" x14ac:dyDescent="0.3">
      <c r="A2037" t="s">
        <v>1056</v>
      </c>
      <c r="B2037" t="s">
        <v>880</v>
      </c>
      <c r="C2037" t="s">
        <v>73</v>
      </c>
      <c r="D2037" s="10">
        <v>40683</v>
      </c>
      <c r="E2037" t="s">
        <v>27</v>
      </c>
      <c r="F2037">
        <v>2</v>
      </c>
      <c r="G2037" s="1">
        <v>18936</v>
      </c>
      <c r="H2037" s="1">
        <v>1325.5200000000002</v>
      </c>
      <c r="I2037" s="1">
        <v>378.72</v>
      </c>
      <c r="J2037" s="1">
        <v>378.72</v>
      </c>
      <c r="K2037" s="1">
        <v>7006.32</v>
      </c>
      <c r="L2037" s="1">
        <v>5870.16</v>
      </c>
      <c r="M2037" s="1">
        <f>SUM(Sueldos[[#This Row],[Salario Base]:[Bono General]])</f>
        <v>33895.440000000002</v>
      </c>
      <c r="N2037" s="1">
        <f>SUMPRODUCT(Sueldos[[#This Row],[Salario Base]:[Bono General]]*Porcentajes[])</f>
        <v>1302.7968000000001</v>
      </c>
      <c r="O2037" s="1">
        <f>Sueldos[[#This Row],[Aumento Mexicano]]*2</f>
        <v>2605.5936000000002</v>
      </c>
      <c r="P2037" s="1">
        <f>IF(Sueldos[[#This Row],[Calificación]]&gt;=4,Sueldos[[#This Row],[Aumento Mexicano]]*2,0)</f>
        <v>0</v>
      </c>
      <c r="Q2037" s="1">
        <f>Sueldos[[#This Row],[Sueldo total]]*3</f>
        <v>101686.32</v>
      </c>
      <c r="R2037" s="9">
        <f>(43102-Sueldos[[#This Row],[Fecha de Contratación]])/365</f>
        <v>6.6273972602739724</v>
      </c>
      <c r="S2037" s="1">
        <f>Sueldos[[#This Row],[Sueldo total]]/30</f>
        <v>1129.8480000000002</v>
      </c>
      <c r="T2037" s="1">
        <f>Sueldos[[#This Row],[Salario diario]]*20*Sueldos[[#This Row],[dias del año]]</f>
        <v>149759.03079452057</v>
      </c>
      <c r="U2037" s="1">
        <f>Sueldos[[#This Row],[3 meses de sueldo]]+Sueldos[[#This Row],[20 dias por año]]</f>
        <v>251445.35079452058</v>
      </c>
    </row>
    <row r="2038" spans="1:21" x14ac:dyDescent="0.3">
      <c r="A2038" t="s">
        <v>382</v>
      </c>
      <c r="B2038" t="s">
        <v>880</v>
      </c>
      <c r="C2038" t="s">
        <v>36</v>
      </c>
      <c r="D2038" s="10">
        <v>42218</v>
      </c>
      <c r="E2038" t="s">
        <v>18</v>
      </c>
      <c r="F2038">
        <v>4</v>
      </c>
      <c r="G2038" s="1">
        <v>13618.000000000002</v>
      </c>
      <c r="H2038" s="1">
        <v>1225.6200000000001</v>
      </c>
      <c r="I2038" s="1">
        <v>272.36</v>
      </c>
      <c r="J2038" s="1">
        <v>817.08</v>
      </c>
      <c r="K2038" s="1">
        <v>4902.4800000000005</v>
      </c>
      <c r="L2038" s="1">
        <v>5038.6600000000008</v>
      </c>
      <c r="M2038" s="1">
        <f>SUM(Sueldos[[#This Row],[Salario Base]:[Bono General]])</f>
        <v>25874.200000000004</v>
      </c>
      <c r="N2038" s="1">
        <f>SUMPRODUCT(Sueldos[[#This Row],[Salario Base]:[Bono General]]*Porcentajes[])</f>
        <v>1033.6062000000002</v>
      </c>
      <c r="O2038" s="1">
        <f>Sueldos[[#This Row],[Aumento Mexicano]]*2</f>
        <v>2067.2124000000003</v>
      </c>
      <c r="P2038" s="1">
        <f>IF(Sueldos[[#This Row],[Calificación]]&gt;=4,Sueldos[[#This Row],[Aumento Mexicano]]*2,0)</f>
        <v>2067.2124000000003</v>
      </c>
      <c r="Q2038" s="1">
        <f>Sueldos[[#This Row],[Sueldo total]]*3</f>
        <v>77622.600000000006</v>
      </c>
      <c r="R2038" s="9">
        <f>(43102-Sueldos[[#This Row],[Fecha de Contratación]])/365</f>
        <v>2.4219178082191779</v>
      </c>
      <c r="S2038" s="1">
        <f>Sueldos[[#This Row],[Sueldo total]]/30</f>
        <v>862.47333333333347</v>
      </c>
      <c r="T2038" s="1">
        <f>Sueldos[[#This Row],[Salario diario]]*20*Sueldos[[#This Row],[dias del año]]</f>
        <v>41776.790502283111</v>
      </c>
      <c r="U2038" s="1">
        <f>Sueldos[[#This Row],[3 meses de sueldo]]+Sueldos[[#This Row],[20 dias por año]]</f>
        <v>119399.39050228312</v>
      </c>
    </row>
    <row r="2039" spans="1:21" x14ac:dyDescent="0.3">
      <c r="A2039" t="s">
        <v>586</v>
      </c>
      <c r="B2039" t="s">
        <v>898</v>
      </c>
      <c r="C2039" t="s">
        <v>170</v>
      </c>
      <c r="D2039" s="10">
        <v>42261</v>
      </c>
      <c r="E2039" t="s">
        <v>50</v>
      </c>
      <c r="F2039">
        <v>3</v>
      </c>
      <c r="G2039" s="1">
        <v>39710</v>
      </c>
      <c r="H2039" s="1">
        <v>3971</v>
      </c>
      <c r="I2039" s="1">
        <v>4368.1000000000004</v>
      </c>
      <c r="J2039" s="1">
        <v>1588.4</v>
      </c>
      <c r="K2039" s="1">
        <v>15486.9</v>
      </c>
      <c r="L2039" s="1">
        <v>13501.400000000001</v>
      </c>
      <c r="M2039" s="1">
        <f>SUM(Sueldos[[#This Row],[Salario Base]:[Bono General]])</f>
        <v>78625.8</v>
      </c>
      <c r="N2039" s="1">
        <f>SUMPRODUCT(Sueldos[[#This Row],[Salario Base]:[Bono General]]*Porcentajes[])</f>
        <v>3093.4089999999997</v>
      </c>
      <c r="O2039" s="1">
        <f>Sueldos[[#This Row],[Aumento Mexicano]]*2</f>
        <v>6186.8179999999993</v>
      </c>
      <c r="P2039" s="1">
        <f>IF(Sueldos[[#This Row],[Calificación]]&gt;=4,Sueldos[[#This Row],[Aumento Mexicano]]*2,0)</f>
        <v>0</v>
      </c>
      <c r="Q2039" s="1">
        <f>Sueldos[[#This Row],[Sueldo total]]*3</f>
        <v>235877.40000000002</v>
      </c>
      <c r="R2039" s="9">
        <f>(43102-Sueldos[[#This Row],[Fecha de Contratación]])/365</f>
        <v>2.3041095890410959</v>
      </c>
      <c r="S2039" s="1">
        <f>Sueldos[[#This Row],[Sueldo total]]/30</f>
        <v>2620.86</v>
      </c>
      <c r="T2039" s="1">
        <f>Sueldos[[#This Row],[Salario diario]]*20*Sueldos[[#This Row],[dias del año]]</f>
        <v>120774.97315068493</v>
      </c>
      <c r="U2039" s="1">
        <f>Sueldos[[#This Row],[3 meses de sueldo]]+Sueldos[[#This Row],[20 dias por año]]</f>
        <v>356652.37315068499</v>
      </c>
    </row>
    <row r="2040" spans="1:21" x14ac:dyDescent="0.3">
      <c r="A2040" t="s">
        <v>2585</v>
      </c>
      <c r="B2040" t="s">
        <v>898</v>
      </c>
      <c r="C2040" t="s">
        <v>396</v>
      </c>
      <c r="D2040" s="10">
        <v>41660</v>
      </c>
      <c r="E2040" t="s">
        <v>18</v>
      </c>
      <c r="F2040">
        <v>3</v>
      </c>
      <c r="G2040" s="1">
        <v>9381</v>
      </c>
      <c r="H2040" s="1">
        <v>656.67000000000007</v>
      </c>
      <c r="I2040" s="1">
        <v>93.81</v>
      </c>
      <c r="J2040" s="1">
        <v>469.05</v>
      </c>
      <c r="K2040" s="1">
        <v>2345.25</v>
      </c>
      <c r="L2040" s="1">
        <v>3001.92</v>
      </c>
      <c r="M2040" s="1">
        <f>SUM(Sueldos[[#This Row],[Salario Base]:[Bono General]])</f>
        <v>15947.699999999999</v>
      </c>
      <c r="N2040" s="1">
        <f>SUMPRODUCT(Sueldos[[#This Row],[Salario Base]:[Bono General]]*Porcentajes[])</f>
        <v>628.52700000000004</v>
      </c>
      <c r="O2040" s="1">
        <f>Sueldos[[#This Row],[Aumento Mexicano]]*2</f>
        <v>1257.0540000000001</v>
      </c>
      <c r="P2040" s="1">
        <f>IF(Sueldos[[#This Row],[Calificación]]&gt;=4,Sueldos[[#This Row],[Aumento Mexicano]]*2,0)</f>
        <v>0</v>
      </c>
      <c r="Q2040" s="1">
        <f>Sueldos[[#This Row],[Sueldo total]]*3</f>
        <v>47843.1</v>
      </c>
      <c r="R2040" s="9">
        <f>(43102-Sueldos[[#This Row],[Fecha de Contratación]])/365</f>
        <v>3.9506849315068493</v>
      </c>
      <c r="S2040" s="1">
        <f>Sueldos[[#This Row],[Sueldo total]]/30</f>
        <v>531.58999999999992</v>
      </c>
      <c r="T2040" s="1">
        <f>Sueldos[[#This Row],[Salario diario]]*20*Sueldos[[#This Row],[dias del año]]</f>
        <v>42002.892054794516</v>
      </c>
      <c r="U2040" s="1">
        <f>Sueldos[[#This Row],[3 meses de sueldo]]+Sueldos[[#This Row],[20 dias por año]]</f>
        <v>89845.992054794508</v>
      </c>
    </row>
    <row r="2041" spans="1:21" x14ac:dyDescent="0.3">
      <c r="A2041" t="s">
        <v>2586</v>
      </c>
      <c r="B2041" t="s">
        <v>880</v>
      </c>
      <c r="C2041" t="s">
        <v>312</v>
      </c>
      <c r="D2041" s="10">
        <v>40490</v>
      </c>
      <c r="E2041" t="s">
        <v>18</v>
      </c>
      <c r="F2041">
        <v>5</v>
      </c>
      <c r="G2041" s="1">
        <v>10485</v>
      </c>
      <c r="H2041" s="1">
        <v>943.65</v>
      </c>
      <c r="I2041" s="1">
        <v>1572.75</v>
      </c>
      <c r="J2041" s="1">
        <v>1153.3499999999999</v>
      </c>
      <c r="K2041" s="1">
        <v>3355.2000000000003</v>
      </c>
      <c r="L2041" s="1">
        <v>3145.5</v>
      </c>
      <c r="M2041" s="1">
        <f>SUM(Sueldos[[#This Row],[Salario Base]:[Bono General]])</f>
        <v>20655.45</v>
      </c>
      <c r="N2041" s="1">
        <f>SUMPRODUCT(Sueldos[[#This Row],[Salario Base]:[Bono General]]*Porcentajes[])</f>
        <v>812.58750000000009</v>
      </c>
      <c r="O2041" s="1">
        <f>Sueldos[[#This Row],[Aumento Mexicano]]*2</f>
        <v>1625.1750000000002</v>
      </c>
      <c r="P2041" s="1">
        <f>IF(Sueldos[[#This Row],[Calificación]]&gt;=4,Sueldos[[#This Row],[Aumento Mexicano]]*2,0)</f>
        <v>1625.1750000000002</v>
      </c>
      <c r="Q2041" s="1">
        <f>Sueldos[[#This Row],[Sueldo total]]*3</f>
        <v>61966.350000000006</v>
      </c>
      <c r="R2041" s="9">
        <f>(43102-Sueldos[[#This Row],[Fecha de Contratación]])/365</f>
        <v>7.1561643835616442</v>
      </c>
      <c r="S2041" s="1">
        <f>Sueldos[[#This Row],[Sueldo total]]/30</f>
        <v>688.51499999999999</v>
      </c>
      <c r="T2041" s="1">
        <f>Sueldos[[#This Row],[Salario diario]]*20*Sueldos[[#This Row],[dias del año]]</f>
        <v>98542.530410958905</v>
      </c>
      <c r="U2041" s="1">
        <f>Sueldos[[#This Row],[3 meses de sueldo]]+Sueldos[[#This Row],[20 dias por año]]</f>
        <v>160508.8804109589</v>
      </c>
    </row>
    <row r="2042" spans="1:21" x14ac:dyDescent="0.3">
      <c r="A2042" t="s">
        <v>1695</v>
      </c>
      <c r="B2042" t="s">
        <v>895</v>
      </c>
      <c r="C2042" t="s">
        <v>601</v>
      </c>
      <c r="D2042" s="10">
        <v>42651</v>
      </c>
      <c r="E2042" t="s">
        <v>18</v>
      </c>
      <c r="F2042">
        <v>3</v>
      </c>
      <c r="G2042" s="1">
        <v>15440</v>
      </c>
      <c r="H2042" s="1">
        <v>1389.6</v>
      </c>
      <c r="I2042" s="1">
        <v>154.4</v>
      </c>
      <c r="J2042" s="1">
        <v>1698.4</v>
      </c>
      <c r="K2042" s="1">
        <v>4323.2000000000007</v>
      </c>
      <c r="L2042" s="1">
        <v>5095.2</v>
      </c>
      <c r="M2042" s="1">
        <f>SUM(Sueldos[[#This Row],[Salario Base]:[Bono General]])</f>
        <v>28100.800000000003</v>
      </c>
      <c r="N2042" s="1">
        <f>SUMPRODUCT(Sueldos[[#This Row],[Salario Base]:[Bono General]]*Porcentajes[])</f>
        <v>1124.0320000000002</v>
      </c>
      <c r="O2042" s="1">
        <f>Sueldos[[#This Row],[Aumento Mexicano]]*2</f>
        <v>2248.0640000000003</v>
      </c>
      <c r="P2042" s="1">
        <f>IF(Sueldos[[#This Row],[Calificación]]&gt;=4,Sueldos[[#This Row],[Aumento Mexicano]]*2,0)</f>
        <v>0</v>
      </c>
      <c r="Q2042" s="1">
        <f>Sueldos[[#This Row],[Sueldo total]]*3</f>
        <v>84302.400000000009</v>
      </c>
      <c r="R2042" s="9">
        <f>(43102-Sueldos[[#This Row],[Fecha de Contratación]])/365</f>
        <v>1.2356164383561643</v>
      </c>
      <c r="S2042" s="1">
        <f>Sueldos[[#This Row],[Sueldo total]]/30</f>
        <v>936.69333333333338</v>
      </c>
      <c r="T2042" s="1">
        <f>Sueldos[[#This Row],[Salario diario]]*20*Sueldos[[#This Row],[dias del año]]</f>
        <v>23147.873607305937</v>
      </c>
      <c r="U2042" s="1">
        <f>Sueldos[[#This Row],[3 meses de sueldo]]+Sueldos[[#This Row],[20 dias por año]]</f>
        <v>107450.27360730595</v>
      </c>
    </row>
    <row r="2043" spans="1:21" x14ac:dyDescent="0.3">
      <c r="A2043" t="s">
        <v>2587</v>
      </c>
      <c r="B2043" t="s">
        <v>926</v>
      </c>
      <c r="C2043" t="s">
        <v>248</v>
      </c>
      <c r="D2043" s="10">
        <v>41830</v>
      </c>
      <c r="E2043" t="s">
        <v>18</v>
      </c>
      <c r="F2043">
        <v>2</v>
      </c>
      <c r="G2043" s="1">
        <v>11195.1</v>
      </c>
      <c r="H2043" s="1">
        <v>895.60800000000006</v>
      </c>
      <c r="I2043" s="1">
        <v>1567.3140000000003</v>
      </c>
      <c r="J2043" s="1">
        <v>1455.3630000000001</v>
      </c>
      <c r="K2043" s="1">
        <v>4366.0889999999999</v>
      </c>
      <c r="L2043" s="1">
        <v>4254.1379999999999</v>
      </c>
      <c r="M2043" s="1">
        <f>SUM(Sueldos[[#This Row],[Salario Base]:[Bono General]])</f>
        <v>23733.612000000001</v>
      </c>
      <c r="N2043" s="1">
        <f>SUMPRODUCT(Sueldos[[#This Row],[Salario Base]:[Bono General]]*Porcentajes[])</f>
        <v>953.82252000000005</v>
      </c>
      <c r="O2043" s="1">
        <f>Sueldos[[#This Row],[Aumento Mexicano]]*2</f>
        <v>1907.6450400000001</v>
      </c>
      <c r="P2043" s="1">
        <f>IF(Sueldos[[#This Row],[Calificación]]&gt;=4,Sueldos[[#This Row],[Aumento Mexicano]]*2,0)</f>
        <v>0</v>
      </c>
      <c r="Q2043" s="1">
        <f>Sueldos[[#This Row],[Sueldo total]]*3</f>
        <v>71200.83600000001</v>
      </c>
      <c r="R2043" s="9">
        <f>(43102-Sueldos[[#This Row],[Fecha de Contratación]])/365</f>
        <v>3.484931506849315</v>
      </c>
      <c r="S2043" s="1">
        <f>Sueldos[[#This Row],[Sueldo total]]/30</f>
        <v>791.12040000000002</v>
      </c>
      <c r="T2043" s="1">
        <f>Sueldos[[#This Row],[Salario diario]]*20*Sueldos[[#This Row],[dias del año]]</f>
        <v>55140.008153424656</v>
      </c>
      <c r="U2043" s="1">
        <f>Sueldos[[#This Row],[3 meses de sueldo]]+Sueldos[[#This Row],[20 dias por año]]</f>
        <v>126340.84415342467</v>
      </c>
    </row>
    <row r="2044" spans="1:21" x14ac:dyDescent="0.3">
      <c r="A2044" t="s">
        <v>321</v>
      </c>
      <c r="B2044" t="s">
        <v>880</v>
      </c>
      <c r="C2044" t="s">
        <v>29</v>
      </c>
      <c r="D2044" s="10">
        <v>42109</v>
      </c>
      <c r="E2044" t="s">
        <v>15</v>
      </c>
      <c r="F2044">
        <v>3</v>
      </c>
      <c r="G2044" s="1">
        <v>23705</v>
      </c>
      <c r="H2044" s="1">
        <v>1422.3</v>
      </c>
      <c r="I2044" s="1">
        <v>3318.7000000000003</v>
      </c>
      <c r="J2044" s="1">
        <v>1422.3</v>
      </c>
      <c r="K2044" s="1">
        <v>9244.9500000000007</v>
      </c>
      <c r="L2044" s="1">
        <v>5926.25</v>
      </c>
      <c r="M2044" s="1">
        <f>SUM(Sueldos[[#This Row],[Salario Base]:[Bono General]])</f>
        <v>45039.5</v>
      </c>
      <c r="N2044" s="1">
        <f>SUMPRODUCT(Sueldos[[#This Row],[Salario Base]:[Bono General]]*Porcentajes[])</f>
        <v>1692.537</v>
      </c>
      <c r="O2044" s="1">
        <f>Sueldos[[#This Row],[Aumento Mexicano]]*2</f>
        <v>3385.0740000000001</v>
      </c>
      <c r="P2044" s="1">
        <f>IF(Sueldos[[#This Row],[Calificación]]&gt;=4,Sueldos[[#This Row],[Aumento Mexicano]]*2,0)</f>
        <v>0</v>
      </c>
      <c r="Q2044" s="1">
        <f>Sueldos[[#This Row],[Sueldo total]]*3</f>
        <v>135118.5</v>
      </c>
      <c r="R2044" s="9">
        <f>(43102-Sueldos[[#This Row],[Fecha de Contratación]])/365</f>
        <v>2.7205479452054795</v>
      </c>
      <c r="S2044" s="1">
        <f>Sueldos[[#This Row],[Sueldo total]]/30</f>
        <v>1501.3166666666666</v>
      </c>
      <c r="T2044" s="1">
        <f>Sueldos[[#This Row],[Salario diario]]*20*Sueldos[[#This Row],[dias del año]]</f>
        <v>81688.079452054793</v>
      </c>
      <c r="U2044" s="1">
        <f>Sueldos[[#This Row],[3 meses de sueldo]]+Sueldos[[#This Row],[20 dias por año]]</f>
        <v>216806.57945205481</v>
      </c>
    </row>
    <row r="2045" spans="1:21" x14ac:dyDescent="0.3">
      <c r="A2045" t="s">
        <v>2588</v>
      </c>
      <c r="B2045" t="s">
        <v>898</v>
      </c>
      <c r="C2045" t="s">
        <v>52</v>
      </c>
      <c r="D2045" s="10">
        <v>41719</v>
      </c>
      <c r="E2045" t="s">
        <v>18</v>
      </c>
      <c r="F2045">
        <v>3</v>
      </c>
      <c r="G2045" s="1">
        <v>15191</v>
      </c>
      <c r="H2045" s="1">
        <v>1215.28</v>
      </c>
      <c r="I2045" s="1">
        <v>455.72999999999996</v>
      </c>
      <c r="J2045" s="1">
        <v>1367.19</v>
      </c>
      <c r="K2045" s="1">
        <v>6076.4000000000005</v>
      </c>
      <c r="L2045" s="1">
        <v>4101.5700000000006</v>
      </c>
      <c r="M2045" s="1">
        <f>SUM(Sueldos[[#This Row],[Salario Base]:[Bono General]])</f>
        <v>28407.17</v>
      </c>
      <c r="N2045" s="1">
        <f>SUMPRODUCT(Sueldos[[#This Row],[Salario Base]:[Bono General]]*Porcentajes[])</f>
        <v>1084.6374000000001</v>
      </c>
      <c r="O2045" s="1">
        <f>Sueldos[[#This Row],[Aumento Mexicano]]*2</f>
        <v>2169.2748000000001</v>
      </c>
      <c r="P2045" s="1">
        <f>IF(Sueldos[[#This Row],[Calificación]]&gt;=4,Sueldos[[#This Row],[Aumento Mexicano]]*2,0)</f>
        <v>0</v>
      </c>
      <c r="Q2045" s="1">
        <f>Sueldos[[#This Row],[Sueldo total]]*3</f>
        <v>85221.51</v>
      </c>
      <c r="R2045" s="9">
        <f>(43102-Sueldos[[#This Row],[Fecha de Contratación]])/365</f>
        <v>3.7890410958904108</v>
      </c>
      <c r="S2045" s="1">
        <f>Sueldos[[#This Row],[Sueldo total]]/30</f>
        <v>946.90566666666666</v>
      </c>
      <c r="T2045" s="1">
        <f>Sueldos[[#This Row],[Salario diario]]*20*Sueldos[[#This Row],[dias del año]]</f>
        <v>71757.289698630135</v>
      </c>
      <c r="U2045" s="1">
        <f>Sueldos[[#This Row],[3 meses de sueldo]]+Sueldos[[#This Row],[20 dias por año]]</f>
        <v>156978.79969863012</v>
      </c>
    </row>
    <row r="2046" spans="1:21" x14ac:dyDescent="0.3">
      <c r="A2046" t="s">
        <v>2589</v>
      </c>
      <c r="B2046" t="s">
        <v>940</v>
      </c>
      <c r="C2046" t="s">
        <v>273</v>
      </c>
      <c r="D2046" s="10">
        <v>41077</v>
      </c>
      <c r="E2046" t="s">
        <v>18</v>
      </c>
      <c r="F2046">
        <v>4</v>
      </c>
      <c r="G2046" s="1">
        <v>15120.6</v>
      </c>
      <c r="H2046" s="1">
        <v>1058.4420000000002</v>
      </c>
      <c r="I2046" s="1">
        <v>302.41200000000003</v>
      </c>
      <c r="J2046" s="1">
        <v>1814.472</v>
      </c>
      <c r="K2046" s="1">
        <v>5594.6220000000003</v>
      </c>
      <c r="L2046" s="1">
        <v>5897.0340000000006</v>
      </c>
      <c r="M2046" s="1">
        <f>SUM(Sueldos[[#This Row],[Salario Base]:[Bono General]])</f>
        <v>29787.582000000002</v>
      </c>
      <c r="N2046" s="1">
        <f>SUMPRODUCT(Sueldos[[#This Row],[Salario Base]:[Bono General]]*Porcentajes[])</f>
        <v>1200.57564</v>
      </c>
      <c r="O2046" s="1">
        <f>Sueldos[[#This Row],[Aumento Mexicano]]*2</f>
        <v>2401.15128</v>
      </c>
      <c r="P2046" s="1">
        <f>IF(Sueldos[[#This Row],[Calificación]]&gt;=4,Sueldos[[#This Row],[Aumento Mexicano]]*2,0)</f>
        <v>2401.15128</v>
      </c>
      <c r="Q2046" s="1">
        <f>Sueldos[[#This Row],[Sueldo total]]*3</f>
        <v>89362.746000000014</v>
      </c>
      <c r="R2046" s="9">
        <f>(43102-Sueldos[[#This Row],[Fecha de Contratación]])/365</f>
        <v>5.5479452054794525</v>
      </c>
      <c r="S2046" s="1">
        <f>Sueldos[[#This Row],[Sueldo total]]/30</f>
        <v>992.91940000000011</v>
      </c>
      <c r="T2046" s="1">
        <f>Sueldos[[#This Row],[Salario diario]]*20*Sueldos[[#This Row],[dias del año]]</f>
        <v>110173.24849315071</v>
      </c>
      <c r="U2046" s="1">
        <f>Sueldos[[#This Row],[3 meses de sueldo]]+Sueldos[[#This Row],[20 dias por año]]</f>
        <v>199535.99449315073</v>
      </c>
    </row>
    <row r="2047" spans="1:21" x14ac:dyDescent="0.3">
      <c r="A2047" t="s">
        <v>2590</v>
      </c>
      <c r="B2047" t="s">
        <v>883</v>
      </c>
      <c r="C2047" t="s">
        <v>373</v>
      </c>
      <c r="D2047" s="10">
        <v>42582</v>
      </c>
      <c r="E2047" t="s">
        <v>27</v>
      </c>
      <c r="F2047">
        <v>3</v>
      </c>
      <c r="G2047" s="1">
        <v>18824</v>
      </c>
      <c r="H2047" s="1">
        <v>1317.68</v>
      </c>
      <c r="I2047" s="1">
        <v>2070.64</v>
      </c>
      <c r="J2047" s="1">
        <v>2447.12</v>
      </c>
      <c r="K2047" s="1">
        <v>5082.4800000000005</v>
      </c>
      <c r="L2047" s="1">
        <v>6400.1600000000008</v>
      </c>
      <c r="M2047" s="1">
        <f>SUM(Sueldos[[#This Row],[Salario Base]:[Bono General]])</f>
        <v>36142.080000000002</v>
      </c>
      <c r="N2047" s="1">
        <f>SUMPRODUCT(Sueldos[[#This Row],[Salario Base]:[Bono General]]*Porcentajes[])</f>
        <v>1449.4480000000001</v>
      </c>
      <c r="O2047" s="1">
        <f>Sueldos[[#This Row],[Aumento Mexicano]]*2</f>
        <v>2898.8960000000002</v>
      </c>
      <c r="P2047" s="1">
        <f>IF(Sueldos[[#This Row],[Calificación]]&gt;=4,Sueldos[[#This Row],[Aumento Mexicano]]*2,0)</f>
        <v>0</v>
      </c>
      <c r="Q2047" s="1">
        <f>Sueldos[[#This Row],[Sueldo total]]*3</f>
        <v>108426.24000000001</v>
      </c>
      <c r="R2047" s="9">
        <f>(43102-Sueldos[[#This Row],[Fecha de Contratación]])/365</f>
        <v>1.4246575342465753</v>
      </c>
      <c r="S2047" s="1">
        <f>Sueldos[[#This Row],[Sueldo total]]/30</f>
        <v>1204.7360000000001</v>
      </c>
      <c r="T2047" s="1">
        <f>Sueldos[[#This Row],[Salario diario]]*20*Sueldos[[#This Row],[dias del año]]</f>
        <v>34326.724383561646</v>
      </c>
      <c r="U2047" s="1">
        <f>Sueldos[[#This Row],[3 meses de sueldo]]+Sueldos[[#This Row],[20 dias por año]]</f>
        <v>142752.96438356166</v>
      </c>
    </row>
    <row r="2048" spans="1:21" x14ac:dyDescent="0.3">
      <c r="A2048" t="s">
        <v>2591</v>
      </c>
      <c r="B2048" t="s">
        <v>880</v>
      </c>
      <c r="C2048" t="s">
        <v>482</v>
      </c>
      <c r="D2048" s="10">
        <v>42523</v>
      </c>
      <c r="E2048" t="s">
        <v>18</v>
      </c>
      <c r="F2048">
        <v>3</v>
      </c>
      <c r="G2048" s="1">
        <v>15449</v>
      </c>
      <c r="H2048" s="1">
        <v>772.45</v>
      </c>
      <c r="I2048" s="1">
        <v>1853.8799999999999</v>
      </c>
      <c r="J2048" s="1">
        <v>2162.86</v>
      </c>
      <c r="K2048" s="1">
        <v>4325.72</v>
      </c>
      <c r="L2048" s="1">
        <v>4634.7</v>
      </c>
      <c r="M2048" s="1">
        <f>SUM(Sueldos[[#This Row],[Salario Base]:[Bono General]])</f>
        <v>29198.610000000004</v>
      </c>
      <c r="N2048" s="1">
        <f>SUMPRODUCT(Sueldos[[#This Row],[Salario Base]:[Bono General]]*Porcentajes[])</f>
        <v>1146.3158000000001</v>
      </c>
      <c r="O2048" s="1">
        <f>Sueldos[[#This Row],[Aumento Mexicano]]*2</f>
        <v>2292.6316000000002</v>
      </c>
      <c r="P2048" s="1">
        <f>IF(Sueldos[[#This Row],[Calificación]]&gt;=4,Sueldos[[#This Row],[Aumento Mexicano]]*2,0)</f>
        <v>0</v>
      </c>
      <c r="Q2048" s="1">
        <f>Sueldos[[#This Row],[Sueldo total]]*3</f>
        <v>87595.830000000016</v>
      </c>
      <c r="R2048" s="9">
        <f>(43102-Sueldos[[#This Row],[Fecha de Contratación]])/365</f>
        <v>1.5863013698630137</v>
      </c>
      <c r="S2048" s="1">
        <f>Sueldos[[#This Row],[Sueldo total]]/30</f>
        <v>973.28700000000015</v>
      </c>
      <c r="T2048" s="1">
        <f>Sueldos[[#This Row],[Salario diario]]*20*Sueldos[[#This Row],[dias del año]]</f>
        <v>30878.530027397264</v>
      </c>
      <c r="U2048" s="1">
        <f>Sueldos[[#This Row],[3 meses de sueldo]]+Sueldos[[#This Row],[20 dias por año]]</f>
        <v>118474.36002739728</v>
      </c>
    </row>
    <row r="2049" spans="1:21" x14ac:dyDescent="0.3">
      <c r="A2049" t="s">
        <v>2592</v>
      </c>
      <c r="B2049" t="s">
        <v>880</v>
      </c>
      <c r="C2049" t="s">
        <v>52</v>
      </c>
      <c r="D2049" s="10">
        <v>41552</v>
      </c>
      <c r="E2049" t="s">
        <v>27</v>
      </c>
      <c r="F2049">
        <v>3</v>
      </c>
      <c r="G2049" s="1">
        <v>17020</v>
      </c>
      <c r="H2049" s="1">
        <v>1021.1999999999999</v>
      </c>
      <c r="I2049" s="1">
        <v>340.40000000000003</v>
      </c>
      <c r="J2049" s="1">
        <v>1361.6000000000001</v>
      </c>
      <c r="K2049" s="1">
        <v>5446.4000000000005</v>
      </c>
      <c r="L2049" s="1">
        <v>4935.7999999999993</v>
      </c>
      <c r="M2049" s="1">
        <f>SUM(Sueldos[[#This Row],[Salario Base]:[Bono General]])</f>
        <v>30125.4</v>
      </c>
      <c r="N2049" s="1">
        <f>SUMPRODUCT(Sueldos[[#This Row],[Salario Base]:[Bono General]]*Porcentajes[])</f>
        <v>1162.4659999999999</v>
      </c>
      <c r="O2049" s="1">
        <f>Sueldos[[#This Row],[Aumento Mexicano]]*2</f>
        <v>2324.9319999999998</v>
      </c>
      <c r="P2049" s="1">
        <f>IF(Sueldos[[#This Row],[Calificación]]&gt;=4,Sueldos[[#This Row],[Aumento Mexicano]]*2,0)</f>
        <v>0</v>
      </c>
      <c r="Q2049" s="1">
        <f>Sueldos[[#This Row],[Sueldo total]]*3</f>
        <v>90376.200000000012</v>
      </c>
      <c r="R2049" s="9">
        <f>(43102-Sueldos[[#This Row],[Fecha de Contratación]])/365</f>
        <v>4.2465753424657535</v>
      </c>
      <c r="S2049" s="1">
        <f>Sueldos[[#This Row],[Sueldo total]]/30</f>
        <v>1004.1800000000001</v>
      </c>
      <c r="T2049" s="1">
        <f>Sueldos[[#This Row],[Salario diario]]*20*Sueldos[[#This Row],[dias del año]]</f>
        <v>85286.520547945212</v>
      </c>
      <c r="U2049" s="1">
        <f>Sueldos[[#This Row],[3 meses de sueldo]]+Sueldos[[#This Row],[20 dias por año]]</f>
        <v>175662.72054794524</v>
      </c>
    </row>
    <row r="2050" spans="1:21" x14ac:dyDescent="0.3">
      <c r="A2050" t="s">
        <v>2593</v>
      </c>
      <c r="B2050" t="s">
        <v>883</v>
      </c>
      <c r="C2050" t="s">
        <v>198</v>
      </c>
      <c r="D2050" s="10">
        <v>41355</v>
      </c>
      <c r="E2050" t="s">
        <v>18</v>
      </c>
      <c r="F2050">
        <v>2</v>
      </c>
      <c r="G2050" s="1">
        <v>11970</v>
      </c>
      <c r="H2050" s="1">
        <v>837.90000000000009</v>
      </c>
      <c r="I2050" s="1">
        <v>1675.8000000000002</v>
      </c>
      <c r="J2050" s="1">
        <v>478.8</v>
      </c>
      <c r="K2050" s="1">
        <v>2992.5</v>
      </c>
      <c r="L2050" s="1">
        <v>3710.7</v>
      </c>
      <c r="M2050" s="1">
        <f>SUM(Sueldos[[#This Row],[Salario Base]:[Bono General]])</f>
        <v>21665.7</v>
      </c>
      <c r="N2050" s="1">
        <f>SUMPRODUCT(Sueldos[[#This Row],[Salario Base]:[Bono General]]*Porcentajes[])</f>
        <v>849.87</v>
      </c>
      <c r="O2050" s="1">
        <f>Sueldos[[#This Row],[Aumento Mexicano]]*2</f>
        <v>1699.74</v>
      </c>
      <c r="P2050" s="1">
        <f>IF(Sueldos[[#This Row],[Calificación]]&gt;=4,Sueldos[[#This Row],[Aumento Mexicano]]*2,0)</f>
        <v>0</v>
      </c>
      <c r="Q2050" s="1">
        <f>Sueldos[[#This Row],[Sueldo total]]*3</f>
        <v>64997.100000000006</v>
      </c>
      <c r="R2050" s="9">
        <f>(43102-Sueldos[[#This Row],[Fecha de Contratación]])/365</f>
        <v>4.7863013698630139</v>
      </c>
      <c r="S2050" s="1">
        <f>Sueldos[[#This Row],[Sueldo total]]/30</f>
        <v>722.19</v>
      </c>
      <c r="T2050" s="1">
        <f>Sueldos[[#This Row],[Salario diario]]*20*Sueldos[[#This Row],[dias del año]]</f>
        <v>69132.3797260274</v>
      </c>
      <c r="U2050" s="1">
        <f>Sueldos[[#This Row],[3 meses de sueldo]]+Sueldos[[#This Row],[20 dias por año]]</f>
        <v>134129.47972602741</v>
      </c>
    </row>
    <row r="2051" spans="1:21" x14ac:dyDescent="0.3">
      <c r="A2051" t="s">
        <v>2594</v>
      </c>
      <c r="B2051" t="s">
        <v>880</v>
      </c>
      <c r="C2051" t="s">
        <v>107</v>
      </c>
      <c r="D2051" s="10">
        <v>40496</v>
      </c>
      <c r="E2051" t="s">
        <v>27</v>
      </c>
      <c r="F2051">
        <v>3</v>
      </c>
      <c r="G2051" s="1">
        <v>20915</v>
      </c>
      <c r="H2051" s="1">
        <v>1254.8999999999999</v>
      </c>
      <c r="I2051" s="1">
        <v>2928.1000000000004</v>
      </c>
      <c r="J2051" s="1">
        <v>2718.9500000000003</v>
      </c>
      <c r="K2051" s="1">
        <v>6065.3499999999995</v>
      </c>
      <c r="L2051" s="1">
        <v>5228.75</v>
      </c>
      <c r="M2051" s="1">
        <f>SUM(Sueldos[[#This Row],[Salario Base]:[Bono General]])</f>
        <v>39111.050000000003</v>
      </c>
      <c r="N2051" s="1">
        <f>SUMPRODUCT(Sueldos[[#This Row],[Salario Base]:[Bono General]]*Porcentajes[])</f>
        <v>1503.7884999999999</v>
      </c>
      <c r="O2051" s="1">
        <f>Sueldos[[#This Row],[Aumento Mexicano]]*2</f>
        <v>3007.5769999999998</v>
      </c>
      <c r="P2051" s="1">
        <f>IF(Sueldos[[#This Row],[Calificación]]&gt;=4,Sueldos[[#This Row],[Aumento Mexicano]]*2,0)</f>
        <v>0</v>
      </c>
      <c r="Q2051" s="1">
        <f>Sueldos[[#This Row],[Sueldo total]]*3</f>
        <v>117333.15000000001</v>
      </c>
      <c r="R2051" s="9">
        <f>(43102-Sueldos[[#This Row],[Fecha de Contratación]])/365</f>
        <v>7.13972602739726</v>
      </c>
      <c r="S2051" s="1">
        <f>Sueldos[[#This Row],[Sueldo total]]/30</f>
        <v>1303.7016666666668</v>
      </c>
      <c r="T2051" s="1">
        <f>Sueldos[[#This Row],[Salario diario]]*20*Sueldos[[#This Row],[dias del año]]</f>
        <v>186161.45442922376</v>
      </c>
      <c r="U2051" s="1">
        <f>Sueldos[[#This Row],[3 meses de sueldo]]+Sueldos[[#This Row],[20 dias por año]]</f>
        <v>303494.60442922375</v>
      </c>
    </row>
    <row r="2052" spans="1:21" x14ac:dyDescent="0.3">
      <c r="A2052" t="s">
        <v>2595</v>
      </c>
      <c r="B2052" t="s">
        <v>883</v>
      </c>
      <c r="C2052" t="s">
        <v>86</v>
      </c>
      <c r="D2052" s="10">
        <v>40632</v>
      </c>
      <c r="E2052" t="s">
        <v>27</v>
      </c>
      <c r="F2052">
        <v>4</v>
      </c>
      <c r="G2052" s="1">
        <v>22683.100000000002</v>
      </c>
      <c r="H2052" s="1">
        <v>2268.3100000000004</v>
      </c>
      <c r="I2052" s="1">
        <v>2495.1410000000001</v>
      </c>
      <c r="J2052" s="1">
        <v>907.32400000000007</v>
      </c>
      <c r="K2052" s="1">
        <v>5897.6060000000007</v>
      </c>
      <c r="L2052" s="1">
        <v>6351.2680000000009</v>
      </c>
      <c r="M2052" s="1">
        <f>SUM(Sueldos[[#This Row],[Salario Base]:[Bono General]])</f>
        <v>40602.749000000011</v>
      </c>
      <c r="N2052" s="1">
        <f>SUMPRODUCT(Sueldos[[#This Row],[Salario Base]:[Bono General]]*Porcentajes[])</f>
        <v>1583.2803800000004</v>
      </c>
      <c r="O2052" s="1">
        <f>Sueldos[[#This Row],[Aumento Mexicano]]*2</f>
        <v>3166.5607600000008</v>
      </c>
      <c r="P2052" s="1">
        <f>IF(Sueldos[[#This Row],[Calificación]]&gt;=4,Sueldos[[#This Row],[Aumento Mexicano]]*2,0)</f>
        <v>3166.5607600000008</v>
      </c>
      <c r="Q2052" s="1">
        <f>Sueldos[[#This Row],[Sueldo total]]*3</f>
        <v>121808.24700000003</v>
      </c>
      <c r="R2052" s="9">
        <f>(43102-Sueldos[[#This Row],[Fecha de Contratación]])/365</f>
        <v>6.7671232876712333</v>
      </c>
      <c r="S2052" s="1">
        <f>Sueldos[[#This Row],[Sueldo total]]/30</f>
        <v>1353.4249666666669</v>
      </c>
      <c r="T2052" s="1">
        <f>Sueldos[[#This Row],[Salario diario]]*20*Sueldos[[#This Row],[dias del año]]</f>
        <v>183175.87220091329</v>
      </c>
      <c r="U2052" s="1">
        <f>Sueldos[[#This Row],[3 meses de sueldo]]+Sueldos[[#This Row],[20 dias por año]]</f>
        <v>304984.11920091335</v>
      </c>
    </row>
    <row r="2053" spans="1:21" x14ac:dyDescent="0.3">
      <c r="A2053" t="s">
        <v>2569</v>
      </c>
      <c r="B2053" t="s">
        <v>880</v>
      </c>
      <c r="C2053" t="s">
        <v>2</v>
      </c>
      <c r="D2053" s="10">
        <v>41511</v>
      </c>
      <c r="E2053" t="s">
        <v>18</v>
      </c>
      <c r="F2053">
        <v>2</v>
      </c>
      <c r="G2053" s="1">
        <v>12528.9</v>
      </c>
      <c r="H2053" s="1">
        <v>626.44500000000005</v>
      </c>
      <c r="I2053" s="1">
        <v>1879.3349999999998</v>
      </c>
      <c r="J2053" s="1">
        <v>125.289</v>
      </c>
      <c r="K2053" s="1">
        <v>3883.9589999999998</v>
      </c>
      <c r="L2053" s="1">
        <v>3508.0920000000001</v>
      </c>
      <c r="M2053" s="1">
        <f>SUM(Sueldos[[#This Row],[Salario Base]:[Bono General]])</f>
        <v>22552.02</v>
      </c>
      <c r="N2053" s="1">
        <f>SUMPRODUCT(Sueldos[[#This Row],[Salario Base]:[Bono General]]*Porcentajes[])</f>
        <v>856.97676000000001</v>
      </c>
      <c r="O2053" s="1">
        <f>Sueldos[[#This Row],[Aumento Mexicano]]*2</f>
        <v>1713.95352</v>
      </c>
      <c r="P2053" s="1">
        <f>IF(Sueldos[[#This Row],[Calificación]]&gt;=4,Sueldos[[#This Row],[Aumento Mexicano]]*2,0)</f>
        <v>0</v>
      </c>
      <c r="Q2053" s="1">
        <f>Sueldos[[#This Row],[Sueldo total]]*3</f>
        <v>67656.06</v>
      </c>
      <c r="R2053" s="9">
        <f>(43102-Sueldos[[#This Row],[Fecha de Contratación]])/365</f>
        <v>4.3589041095890408</v>
      </c>
      <c r="S2053" s="1">
        <f>Sueldos[[#This Row],[Sueldo total]]/30</f>
        <v>751.73400000000004</v>
      </c>
      <c r="T2053" s="1">
        <f>Sueldos[[#This Row],[Salario diario]]*20*Sueldos[[#This Row],[dias del año]]</f>
        <v>65534.728438356164</v>
      </c>
      <c r="U2053" s="1">
        <f>Sueldos[[#This Row],[3 meses de sueldo]]+Sueldos[[#This Row],[20 dias por año]]</f>
        <v>133190.78843835616</v>
      </c>
    </row>
    <row r="2054" spans="1:21" x14ac:dyDescent="0.3">
      <c r="A2054" t="s">
        <v>2596</v>
      </c>
      <c r="B2054" t="s">
        <v>898</v>
      </c>
      <c r="C2054" t="s">
        <v>173</v>
      </c>
      <c r="D2054" s="10">
        <v>42585</v>
      </c>
      <c r="E2054" t="s">
        <v>15</v>
      </c>
      <c r="F2054">
        <v>3</v>
      </c>
      <c r="G2054" s="1">
        <v>31517</v>
      </c>
      <c r="H2054" s="1">
        <v>2836.5299999999997</v>
      </c>
      <c r="I2054" s="1">
        <v>2521.36</v>
      </c>
      <c r="J2054" s="1">
        <v>1891.02</v>
      </c>
      <c r="K2054" s="1">
        <v>9770.27</v>
      </c>
      <c r="L2054" s="1">
        <v>8509.59</v>
      </c>
      <c r="M2054" s="1">
        <f>SUM(Sueldos[[#This Row],[Salario Base]:[Bono General]])</f>
        <v>57045.76999999999</v>
      </c>
      <c r="N2054" s="1">
        <f>SUMPRODUCT(Sueldos[[#This Row],[Salario Base]:[Bono General]]*Porcentajes[])</f>
        <v>2199.8865999999998</v>
      </c>
      <c r="O2054" s="1">
        <f>Sueldos[[#This Row],[Aumento Mexicano]]*2</f>
        <v>4399.7731999999996</v>
      </c>
      <c r="P2054" s="1">
        <f>IF(Sueldos[[#This Row],[Calificación]]&gt;=4,Sueldos[[#This Row],[Aumento Mexicano]]*2,0)</f>
        <v>0</v>
      </c>
      <c r="Q2054" s="1">
        <f>Sueldos[[#This Row],[Sueldo total]]*3</f>
        <v>171137.30999999997</v>
      </c>
      <c r="R2054" s="9">
        <f>(43102-Sueldos[[#This Row],[Fecha de Contratación]])/365</f>
        <v>1.4164383561643836</v>
      </c>
      <c r="S2054" s="1">
        <f>Sueldos[[#This Row],[Sueldo total]]/30</f>
        <v>1901.5256666666662</v>
      </c>
      <c r="T2054" s="1">
        <f>Sueldos[[#This Row],[Salario diario]]*20*Sueldos[[#This Row],[dias del año]]</f>
        <v>53867.87778995432</v>
      </c>
      <c r="U2054" s="1">
        <f>Sueldos[[#This Row],[3 meses de sueldo]]+Sueldos[[#This Row],[20 dias por año]]</f>
        <v>225005.1877899543</v>
      </c>
    </row>
    <row r="2055" spans="1:21" x14ac:dyDescent="0.3">
      <c r="A2055" t="s">
        <v>163</v>
      </c>
      <c r="B2055" t="s">
        <v>1087</v>
      </c>
      <c r="C2055" t="s">
        <v>290</v>
      </c>
      <c r="D2055" s="10">
        <v>42491</v>
      </c>
      <c r="E2055" t="s">
        <v>18</v>
      </c>
      <c r="F2055">
        <v>3</v>
      </c>
      <c r="G2055" s="1">
        <v>12018</v>
      </c>
      <c r="H2055" s="1">
        <v>961.44</v>
      </c>
      <c r="I2055" s="1">
        <v>961.44</v>
      </c>
      <c r="J2055" s="1">
        <v>1682.5200000000002</v>
      </c>
      <c r="K2055" s="1">
        <v>3965.94</v>
      </c>
      <c r="L2055" s="1">
        <v>4326.4799999999996</v>
      </c>
      <c r="M2055" s="1">
        <f>SUM(Sueldos[[#This Row],[Salario Base]:[Bono General]])</f>
        <v>23915.82</v>
      </c>
      <c r="N2055" s="1">
        <f>SUMPRODUCT(Sueldos[[#This Row],[Salario Base]:[Bono General]]*Porcentajes[])</f>
        <v>962.64179999999988</v>
      </c>
      <c r="O2055" s="1">
        <f>Sueldos[[#This Row],[Aumento Mexicano]]*2</f>
        <v>1925.2835999999998</v>
      </c>
      <c r="P2055" s="1">
        <f>IF(Sueldos[[#This Row],[Calificación]]&gt;=4,Sueldos[[#This Row],[Aumento Mexicano]]*2,0)</f>
        <v>0</v>
      </c>
      <c r="Q2055" s="1">
        <f>Sueldos[[#This Row],[Sueldo total]]*3</f>
        <v>71747.459999999992</v>
      </c>
      <c r="R2055" s="9">
        <f>(43102-Sueldos[[#This Row],[Fecha de Contratación]])/365</f>
        <v>1.6739726027397259</v>
      </c>
      <c r="S2055" s="1">
        <f>Sueldos[[#This Row],[Sueldo total]]/30</f>
        <v>797.19399999999996</v>
      </c>
      <c r="T2055" s="1">
        <f>Sueldos[[#This Row],[Salario diario]]*20*Sueldos[[#This Row],[dias del año]]</f>
        <v>26689.618301369861</v>
      </c>
      <c r="U2055" s="1">
        <f>Sueldos[[#This Row],[3 meses de sueldo]]+Sueldos[[#This Row],[20 dias por año]]</f>
        <v>98437.078301369853</v>
      </c>
    </row>
    <row r="2056" spans="1:21" x14ac:dyDescent="0.3">
      <c r="A2056" t="s">
        <v>2597</v>
      </c>
      <c r="B2056" t="s">
        <v>898</v>
      </c>
      <c r="C2056" t="s">
        <v>601</v>
      </c>
      <c r="D2056" s="10">
        <v>42375</v>
      </c>
      <c r="E2056" t="s">
        <v>18</v>
      </c>
      <c r="F2056">
        <v>2</v>
      </c>
      <c r="G2056" s="1">
        <v>10647.9</v>
      </c>
      <c r="H2056" s="1">
        <v>958.31099999999992</v>
      </c>
      <c r="I2056" s="1">
        <v>851.83199999999999</v>
      </c>
      <c r="J2056" s="1">
        <v>638.87399999999991</v>
      </c>
      <c r="K2056" s="1">
        <v>2981.4120000000003</v>
      </c>
      <c r="L2056" s="1">
        <v>3087.8909999999996</v>
      </c>
      <c r="M2056" s="1">
        <f>SUM(Sueldos[[#This Row],[Salario Base]:[Bono General]])</f>
        <v>19166.22</v>
      </c>
      <c r="N2056" s="1">
        <f>SUMPRODUCT(Sueldos[[#This Row],[Salario Base]:[Bono General]]*Porcentajes[])</f>
        <v>748.54737</v>
      </c>
      <c r="O2056" s="1">
        <f>Sueldos[[#This Row],[Aumento Mexicano]]*2</f>
        <v>1497.09474</v>
      </c>
      <c r="P2056" s="1">
        <f>IF(Sueldos[[#This Row],[Calificación]]&gt;=4,Sueldos[[#This Row],[Aumento Mexicano]]*2,0)</f>
        <v>0</v>
      </c>
      <c r="Q2056" s="1">
        <f>Sueldos[[#This Row],[Sueldo total]]*3</f>
        <v>57498.66</v>
      </c>
      <c r="R2056" s="9">
        <f>(43102-Sueldos[[#This Row],[Fecha de Contratación]])/365</f>
        <v>1.9917808219178081</v>
      </c>
      <c r="S2056" s="1">
        <f>Sueldos[[#This Row],[Sueldo total]]/30</f>
        <v>638.87400000000002</v>
      </c>
      <c r="T2056" s="1">
        <f>Sueldos[[#This Row],[Salario diario]]*20*Sueldos[[#This Row],[dias del año]]</f>
        <v>25449.939616438354</v>
      </c>
      <c r="U2056" s="1">
        <f>Sueldos[[#This Row],[3 meses de sueldo]]+Sueldos[[#This Row],[20 dias por año]]</f>
        <v>82948.599616438354</v>
      </c>
    </row>
    <row r="2057" spans="1:21" x14ac:dyDescent="0.3">
      <c r="A2057" t="s">
        <v>1305</v>
      </c>
      <c r="B2057" t="s">
        <v>880</v>
      </c>
      <c r="C2057" t="s">
        <v>22</v>
      </c>
      <c r="D2057" s="10">
        <v>40574</v>
      </c>
      <c r="E2057" t="s">
        <v>18</v>
      </c>
      <c r="F2057">
        <v>3</v>
      </c>
      <c r="G2057" s="1">
        <v>13978</v>
      </c>
      <c r="H2057" s="1">
        <v>838.68</v>
      </c>
      <c r="I2057" s="1">
        <v>838.68</v>
      </c>
      <c r="J2057" s="1">
        <v>1118.24</v>
      </c>
      <c r="K2057" s="1">
        <v>5451.42</v>
      </c>
      <c r="L2057" s="1">
        <v>4892.2999999999993</v>
      </c>
      <c r="M2057" s="1">
        <f>SUM(Sueldos[[#This Row],[Salario Base]:[Bono General]])</f>
        <v>27117.320000000003</v>
      </c>
      <c r="N2057" s="1">
        <f>SUMPRODUCT(Sueldos[[#This Row],[Salario Base]:[Bono General]]*Porcentajes[])</f>
        <v>1065.1235999999999</v>
      </c>
      <c r="O2057" s="1">
        <f>Sueldos[[#This Row],[Aumento Mexicano]]*2</f>
        <v>2130.2471999999998</v>
      </c>
      <c r="P2057" s="1">
        <f>IF(Sueldos[[#This Row],[Calificación]]&gt;=4,Sueldos[[#This Row],[Aumento Mexicano]]*2,0)</f>
        <v>0</v>
      </c>
      <c r="Q2057" s="1">
        <f>Sueldos[[#This Row],[Sueldo total]]*3</f>
        <v>81351.960000000006</v>
      </c>
      <c r="R2057" s="9">
        <f>(43102-Sueldos[[#This Row],[Fecha de Contratación]])/365</f>
        <v>6.9260273972602739</v>
      </c>
      <c r="S2057" s="1">
        <f>Sueldos[[#This Row],[Sueldo total]]/30</f>
        <v>903.91066666666677</v>
      </c>
      <c r="T2057" s="1">
        <f>Sueldos[[#This Row],[Salario diario]]*20*Sueldos[[#This Row],[dias del año]]</f>
        <v>125210.20084018268</v>
      </c>
      <c r="U2057" s="1">
        <f>Sueldos[[#This Row],[3 meses de sueldo]]+Sueldos[[#This Row],[20 dias por año]]</f>
        <v>206562.16084018268</v>
      </c>
    </row>
    <row r="2058" spans="1:21" x14ac:dyDescent="0.3">
      <c r="A2058" t="s">
        <v>2598</v>
      </c>
      <c r="B2058" t="s">
        <v>940</v>
      </c>
      <c r="C2058" t="s">
        <v>413</v>
      </c>
      <c r="D2058" s="10">
        <v>40945</v>
      </c>
      <c r="E2058" t="s">
        <v>27</v>
      </c>
      <c r="F2058">
        <v>3</v>
      </c>
      <c r="G2058" s="1">
        <v>19244</v>
      </c>
      <c r="H2058" s="1">
        <v>1154.6399999999999</v>
      </c>
      <c r="I2058" s="1">
        <v>769.76</v>
      </c>
      <c r="J2058" s="1">
        <v>384.88</v>
      </c>
      <c r="K2058" s="1">
        <v>5965.64</v>
      </c>
      <c r="L2058" s="1">
        <v>7312.72</v>
      </c>
      <c r="M2058" s="1">
        <f>SUM(Sueldos[[#This Row],[Salario Base]:[Bono General]])</f>
        <v>34831.64</v>
      </c>
      <c r="N2058" s="1">
        <f>SUMPRODUCT(Sueldos[[#This Row],[Salario Base]:[Bono General]]*Porcentajes[])</f>
        <v>1387.4924000000001</v>
      </c>
      <c r="O2058" s="1">
        <f>Sueldos[[#This Row],[Aumento Mexicano]]*2</f>
        <v>2774.9848000000002</v>
      </c>
      <c r="P2058" s="1">
        <f>IF(Sueldos[[#This Row],[Calificación]]&gt;=4,Sueldos[[#This Row],[Aumento Mexicano]]*2,0)</f>
        <v>0</v>
      </c>
      <c r="Q2058" s="1">
        <f>Sueldos[[#This Row],[Sueldo total]]*3</f>
        <v>104494.92</v>
      </c>
      <c r="R2058" s="9">
        <f>(43102-Sueldos[[#This Row],[Fecha de Contratación]])/365</f>
        <v>5.9095890410958907</v>
      </c>
      <c r="S2058" s="1">
        <f>Sueldos[[#This Row],[Sueldo total]]/30</f>
        <v>1161.0546666666667</v>
      </c>
      <c r="T2058" s="1">
        <f>Sueldos[[#This Row],[Salario diario]]*20*Sueldos[[#This Row],[dias del año]]</f>
        <v>137227.11868493151</v>
      </c>
      <c r="U2058" s="1">
        <f>Sueldos[[#This Row],[3 meses de sueldo]]+Sueldos[[#This Row],[20 dias por año]]</f>
        <v>241722.03868493153</v>
      </c>
    </row>
    <row r="2059" spans="1:21" x14ac:dyDescent="0.3">
      <c r="A2059" t="s">
        <v>526</v>
      </c>
      <c r="B2059" t="s">
        <v>926</v>
      </c>
      <c r="C2059" t="s">
        <v>177</v>
      </c>
      <c r="D2059" s="10">
        <v>41676</v>
      </c>
      <c r="E2059" t="s">
        <v>18</v>
      </c>
      <c r="F2059">
        <v>4</v>
      </c>
      <c r="G2059" s="1">
        <v>14567.300000000001</v>
      </c>
      <c r="H2059" s="1">
        <v>1456.7300000000002</v>
      </c>
      <c r="I2059" s="1">
        <v>1165.384</v>
      </c>
      <c r="J2059" s="1">
        <v>1311.057</v>
      </c>
      <c r="K2059" s="1">
        <v>4515.8630000000003</v>
      </c>
      <c r="L2059" s="1">
        <v>3787.4980000000005</v>
      </c>
      <c r="M2059" s="1">
        <f>SUM(Sueldos[[#This Row],[Salario Base]:[Bono General]])</f>
        <v>26803.832000000002</v>
      </c>
      <c r="N2059" s="1">
        <f>SUMPRODUCT(Sueldos[[#This Row],[Salario Base]:[Bono General]]*Porcentajes[])</f>
        <v>1037.1917600000002</v>
      </c>
      <c r="O2059" s="1">
        <f>Sueldos[[#This Row],[Aumento Mexicano]]*2</f>
        <v>2074.3835200000003</v>
      </c>
      <c r="P2059" s="1">
        <f>IF(Sueldos[[#This Row],[Calificación]]&gt;=4,Sueldos[[#This Row],[Aumento Mexicano]]*2,0)</f>
        <v>2074.3835200000003</v>
      </c>
      <c r="Q2059" s="1">
        <f>Sueldos[[#This Row],[Sueldo total]]*3</f>
        <v>80411.496000000014</v>
      </c>
      <c r="R2059" s="9">
        <f>(43102-Sueldos[[#This Row],[Fecha de Contratación]])/365</f>
        <v>3.9068493150684933</v>
      </c>
      <c r="S2059" s="1">
        <f>Sueldos[[#This Row],[Sueldo total]]/30</f>
        <v>893.46106666666674</v>
      </c>
      <c r="T2059" s="1">
        <f>Sueldos[[#This Row],[Salario diario]]*20*Sueldos[[#This Row],[dias del año]]</f>
        <v>69812.355126940645</v>
      </c>
      <c r="U2059" s="1">
        <f>Sueldos[[#This Row],[3 meses de sueldo]]+Sueldos[[#This Row],[20 dias por año]]</f>
        <v>150223.85112694066</v>
      </c>
    </row>
    <row r="2060" spans="1:21" x14ac:dyDescent="0.3">
      <c r="A2060" t="s">
        <v>2599</v>
      </c>
      <c r="B2060" t="s">
        <v>883</v>
      </c>
      <c r="C2060" t="s">
        <v>146</v>
      </c>
      <c r="D2060" s="10">
        <v>40943</v>
      </c>
      <c r="E2060" t="s">
        <v>27</v>
      </c>
      <c r="F2060">
        <v>2</v>
      </c>
      <c r="G2060" s="1">
        <v>19914.3</v>
      </c>
      <c r="H2060" s="1">
        <v>1792.2869999999998</v>
      </c>
      <c r="I2060" s="1">
        <v>597.42899999999997</v>
      </c>
      <c r="J2060" s="1">
        <v>1194.8579999999999</v>
      </c>
      <c r="K2060" s="1">
        <v>6970.0049999999992</v>
      </c>
      <c r="L2060" s="1">
        <v>5974.29</v>
      </c>
      <c r="M2060" s="1">
        <f>SUM(Sueldos[[#This Row],[Salario Base]:[Bono General]])</f>
        <v>36443.169000000002</v>
      </c>
      <c r="N2060" s="1">
        <f>SUMPRODUCT(Sueldos[[#This Row],[Salario Base]:[Bono General]]*Porcentajes[])</f>
        <v>1415.9067299999999</v>
      </c>
      <c r="O2060" s="1">
        <f>Sueldos[[#This Row],[Aumento Mexicano]]*2</f>
        <v>2831.8134599999998</v>
      </c>
      <c r="P2060" s="1">
        <f>IF(Sueldos[[#This Row],[Calificación]]&gt;=4,Sueldos[[#This Row],[Aumento Mexicano]]*2,0)</f>
        <v>0</v>
      </c>
      <c r="Q2060" s="1">
        <f>Sueldos[[#This Row],[Sueldo total]]*3</f>
        <v>109329.50700000001</v>
      </c>
      <c r="R2060" s="9">
        <f>(43102-Sueldos[[#This Row],[Fecha de Contratación]])/365</f>
        <v>5.9150684931506845</v>
      </c>
      <c r="S2060" s="1">
        <f>Sueldos[[#This Row],[Sueldo total]]/30</f>
        <v>1214.7723000000001</v>
      </c>
      <c r="T2060" s="1">
        <f>Sueldos[[#This Row],[Salario diario]]*20*Sueldos[[#This Row],[dias del año]]</f>
        <v>143709.22716164385</v>
      </c>
      <c r="U2060" s="1">
        <f>Sueldos[[#This Row],[3 meses de sueldo]]+Sueldos[[#This Row],[20 dias por año]]</f>
        <v>253038.73416164386</v>
      </c>
    </row>
    <row r="2061" spans="1:21" x14ac:dyDescent="0.3">
      <c r="A2061" t="s">
        <v>2600</v>
      </c>
      <c r="B2061" t="s">
        <v>883</v>
      </c>
      <c r="C2061" t="s">
        <v>166</v>
      </c>
      <c r="D2061" s="10">
        <v>41173</v>
      </c>
      <c r="E2061" t="s">
        <v>18</v>
      </c>
      <c r="F2061">
        <v>3</v>
      </c>
      <c r="G2061" s="1">
        <v>13405</v>
      </c>
      <c r="H2061" s="1">
        <v>1072.4000000000001</v>
      </c>
      <c r="I2061" s="1">
        <v>938.35000000000014</v>
      </c>
      <c r="J2061" s="1">
        <v>402.15</v>
      </c>
      <c r="K2061" s="1">
        <v>5362</v>
      </c>
      <c r="L2061" s="1">
        <v>5362</v>
      </c>
      <c r="M2061" s="1">
        <f>SUM(Sueldos[[#This Row],[Salario Base]:[Bono General]])</f>
        <v>26541.9</v>
      </c>
      <c r="N2061" s="1">
        <f>SUMPRODUCT(Sueldos[[#This Row],[Salario Base]:[Bono General]]*Porcentajes[])</f>
        <v>1060.3355000000001</v>
      </c>
      <c r="O2061" s="1">
        <f>Sueldos[[#This Row],[Aumento Mexicano]]*2</f>
        <v>2120.6710000000003</v>
      </c>
      <c r="P2061" s="1">
        <f>IF(Sueldos[[#This Row],[Calificación]]&gt;=4,Sueldos[[#This Row],[Aumento Mexicano]]*2,0)</f>
        <v>0</v>
      </c>
      <c r="Q2061" s="1">
        <f>Sueldos[[#This Row],[Sueldo total]]*3</f>
        <v>79625.700000000012</v>
      </c>
      <c r="R2061" s="9">
        <f>(43102-Sueldos[[#This Row],[Fecha de Contratación]])/365</f>
        <v>5.2849315068493148</v>
      </c>
      <c r="S2061" s="1">
        <f>Sueldos[[#This Row],[Sueldo total]]/30</f>
        <v>884.73</v>
      </c>
      <c r="T2061" s="1">
        <f>Sueldos[[#This Row],[Salario diario]]*20*Sueldos[[#This Row],[dias del año]]</f>
        <v>93514.749041095871</v>
      </c>
      <c r="U2061" s="1">
        <f>Sueldos[[#This Row],[3 meses de sueldo]]+Sueldos[[#This Row],[20 dias por año]]</f>
        <v>173140.44904109588</v>
      </c>
    </row>
    <row r="2062" spans="1:21" x14ac:dyDescent="0.3">
      <c r="A2062" t="s">
        <v>815</v>
      </c>
      <c r="B2062" t="s">
        <v>880</v>
      </c>
      <c r="C2062" t="s">
        <v>182</v>
      </c>
      <c r="D2062" s="10">
        <v>41666</v>
      </c>
      <c r="E2062" t="s">
        <v>18</v>
      </c>
      <c r="F2062">
        <v>4</v>
      </c>
      <c r="G2062" s="1">
        <v>9003.5</v>
      </c>
      <c r="H2062" s="1">
        <v>900.35</v>
      </c>
      <c r="I2062" s="1">
        <v>360.14</v>
      </c>
      <c r="J2062" s="1">
        <v>810.31499999999994</v>
      </c>
      <c r="K2062" s="1">
        <v>2701.0499999999997</v>
      </c>
      <c r="L2062" s="1">
        <v>3421.33</v>
      </c>
      <c r="M2062" s="1">
        <f>SUM(Sueldos[[#This Row],[Salario Base]:[Bono General]])</f>
        <v>17196.684999999998</v>
      </c>
      <c r="N2062" s="1">
        <f>SUMPRODUCT(Sueldos[[#This Row],[Salario Base]:[Bono General]]*Porcentajes[])</f>
        <v>699.57195000000002</v>
      </c>
      <c r="O2062" s="1">
        <f>Sueldos[[#This Row],[Aumento Mexicano]]*2</f>
        <v>1399.1439</v>
      </c>
      <c r="P2062" s="1">
        <f>IF(Sueldos[[#This Row],[Calificación]]&gt;=4,Sueldos[[#This Row],[Aumento Mexicano]]*2,0)</f>
        <v>1399.1439</v>
      </c>
      <c r="Q2062" s="1">
        <f>Sueldos[[#This Row],[Sueldo total]]*3</f>
        <v>51590.054999999993</v>
      </c>
      <c r="R2062" s="9">
        <f>(43102-Sueldos[[#This Row],[Fecha de Contratación]])/365</f>
        <v>3.9342465753424656</v>
      </c>
      <c r="S2062" s="1">
        <f>Sueldos[[#This Row],[Sueldo total]]/30</f>
        <v>573.22283333333326</v>
      </c>
      <c r="T2062" s="1">
        <f>Sueldos[[#This Row],[Salario diario]]*20*Sueldos[[#This Row],[dias del año]]</f>
        <v>45103.999378995424</v>
      </c>
      <c r="U2062" s="1">
        <f>Sueldos[[#This Row],[3 meses de sueldo]]+Sueldos[[#This Row],[20 dias por año]]</f>
        <v>96694.05437899541</v>
      </c>
    </row>
    <row r="2063" spans="1:21" x14ac:dyDescent="0.3">
      <c r="A2063" t="s">
        <v>2601</v>
      </c>
      <c r="B2063" t="s">
        <v>883</v>
      </c>
      <c r="C2063" t="s">
        <v>117</v>
      </c>
      <c r="D2063" s="10">
        <v>42541</v>
      </c>
      <c r="E2063" t="s">
        <v>15</v>
      </c>
      <c r="F2063">
        <v>4</v>
      </c>
      <c r="G2063" s="1">
        <v>25305.500000000004</v>
      </c>
      <c r="H2063" s="1">
        <v>1771.3850000000004</v>
      </c>
      <c r="I2063" s="1">
        <v>2277.4950000000003</v>
      </c>
      <c r="J2063" s="1">
        <v>1771.3850000000004</v>
      </c>
      <c r="K2063" s="1">
        <v>10122.200000000003</v>
      </c>
      <c r="L2063" s="1">
        <v>9616.090000000002</v>
      </c>
      <c r="M2063" s="1">
        <f>SUM(Sueldos[[#This Row],[Salario Base]:[Bono General]])</f>
        <v>50864.055000000015</v>
      </c>
      <c r="N2063" s="1">
        <f>SUMPRODUCT(Sueldos[[#This Row],[Salario Base]:[Bono General]]*Porcentajes[])</f>
        <v>2021.9094500000006</v>
      </c>
      <c r="O2063" s="1">
        <f>Sueldos[[#This Row],[Aumento Mexicano]]*2</f>
        <v>4043.8189000000011</v>
      </c>
      <c r="P2063" s="1">
        <f>IF(Sueldos[[#This Row],[Calificación]]&gt;=4,Sueldos[[#This Row],[Aumento Mexicano]]*2,0)</f>
        <v>4043.8189000000011</v>
      </c>
      <c r="Q2063" s="1">
        <f>Sueldos[[#This Row],[Sueldo total]]*3</f>
        <v>152592.16500000004</v>
      </c>
      <c r="R2063" s="9">
        <f>(43102-Sueldos[[#This Row],[Fecha de Contratación]])/365</f>
        <v>1.536986301369863</v>
      </c>
      <c r="S2063" s="1">
        <f>Sueldos[[#This Row],[Sueldo total]]/30</f>
        <v>1695.4685000000004</v>
      </c>
      <c r="T2063" s="1">
        <f>Sueldos[[#This Row],[Salario diario]]*20*Sueldos[[#This Row],[dias del año]]</f>
        <v>52118.237178082207</v>
      </c>
      <c r="U2063" s="1">
        <f>Sueldos[[#This Row],[3 meses de sueldo]]+Sueldos[[#This Row],[20 dias por año]]</f>
        <v>204710.40217808224</v>
      </c>
    </row>
    <row r="2064" spans="1:21" x14ac:dyDescent="0.3">
      <c r="A2064" t="s">
        <v>708</v>
      </c>
      <c r="B2064" t="s">
        <v>898</v>
      </c>
      <c r="C2064" t="s">
        <v>86</v>
      </c>
      <c r="D2064" s="10">
        <v>41100</v>
      </c>
      <c r="E2064" t="s">
        <v>50</v>
      </c>
      <c r="F2064">
        <v>2</v>
      </c>
      <c r="G2064" s="1">
        <v>33138</v>
      </c>
      <c r="H2064" s="1">
        <v>3313.8</v>
      </c>
      <c r="I2064" s="1">
        <v>3976.56</v>
      </c>
      <c r="J2064" s="1">
        <v>2651.04</v>
      </c>
      <c r="K2064" s="1">
        <v>11929.68</v>
      </c>
      <c r="L2064" s="1">
        <v>12261.06</v>
      </c>
      <c r="M2064" s="1">
        <f>SUM(Sueldos[[#This Row],[Salario Base]:[Bono General]])</f>
        <v>67270.14</v>
      </c>
      <c r="N2064" s="1">
        <f>SUMPRODUCT(Sueldos[[#This Row],[Salario Base]:[Bono General]]*Porcentajes[])</f>
        <v>2700.7470000000003</v>
      </c>
      <c r="O2064" s="1">
        <f>Sueldos[[#This Row],[Aumento Mexicano]]*2</f>
        <v>5401.4940000000006</v>
      </c>
      <c r="P2064" s="1">
        <f>IF(Sueldos[[#This Row],[Calificación]]&gt;=4,Sueldos[[#This Row],[Aumento Mexicano]]*2,0)</f>
        <v>0</v>
      </c>
      <c r="Q2064" s="1">
        <f>Sueldos[[#This Row],[Sueldo total]]*3</f>
        <v>201810.41999999998</v>
      </c>
      <c r="R2064" s="9">
        <f>(43102-Sueldos[[#This Row],[Fecha de Contratación]])/365</f>
        <v>5.484931506849315</v>
      </c>
      <c r="S2064" s="1">
        <f>Sueldos[[#This Row],[Sueldo total]]/30</f>
        <v>2242.3380000000002</v>
      </c>
      <c r="T2064" s="1">
        <f>Sueldos[[#This Row],[Salario diario]]*20*Sueldos[[#This Row],[dias del año]]</f>
        <v>245981.40690410961</v>
      </c>
      <c r="U2064" s="1">
        <f>Sueldos[[#This Row],[3 meses de sueldo]]+Sueldos[[#This Row],[20 dias por año]]</f>
        <v>447791.82690410956</v>
      </c>
    </row>
    <row r="2065" spans="1:21" x14ac:dyDescent="0.3">
      <c r="A2065" t="s">
        <v>1798</v>
      </c>
      <c r="B2065" t="s">
        <v>883</v>
      </c>
      <c r="C2065" t="s">
        <v>440</v>
      </c>
      <c r="D2065" s="10">
        <v>41292</v>
      </c>
      <c r="E2065" t="s">
        <v>18</v>
      </c>
      <c r="F2065">
        <v>2</v>
      </c>
      <c r="G2065" s="1">
        <v>10871.1</v>
      </c>
      <c r="H2065" s="1">
        <v>543.55500000000006</v>
      </c>
      <c r="I2065" s="1">
        <v>543.55500000000006</v>
      </c>
      <c r="J2065" s="1">
        <v>978.399</v>
      </c>
      <c r="K2065" s="1">
        <v>3152.6189999999997</v>
      </c>
      <c r="L2065" s="1">
        <v>3804.8849999999998</v>
      </c>
      <c r="M2065" s="1">
        <f>SUM(Sueldos[[#This Row],[Salario Base]:[Bono General]])</f>
        <v>19894.112999999998</v>
      </c>
      <c r="N2065" s="1">
        <f>SUMPRODUCT(Sueldos[[#This Row],[Salario Base]:[Bono General]]*Porcentajes[])</f>
        <v>790.32897000000003</v>
      </c>
      <c r="O2065" s="1">
        <f>Sueldos[[#This Row],[Aumento Mexicano]]*2</f>
        <v>1580.6579400000001</v>
      </c>
      <c r="P2065" s="1">
        <f>IF(Sueldos[[#This Row],[Calificación]]&gt;=4,Sueldos[[#This Row],[Aumento Mexicano]]*2,0)</f>
        <v>0</v>
      </c>
      <c r="Q2065" s="1">
        <f>Sueldos[[#This Row],[Sueldo total]]*3</f>
        <v>59682.338999999993</v>
      </c>
      <c r="R2065" s="9">
        <f>(43102-Sueldos[[#This Row],[Fecha de Contratación]])/365</f>
        <v>4.9589041095890414</v>
      </c>
      <c r="S2065" s="1">
        <f>Sueldos[[#This Row],[Sueldo total]]/30</f>
        <v>663.13709999999992</v>
      </c>
      <c r="T2065" s="1">
        <f>Sueldos[[#This Row],[Salario diario]]*20*Sueldos[[#This Row],[dias del año]]</f>
        <v>65768.665808219172</v>
      </c>
      <c r="U2065" s="1">
        <f>Sueldos[[#This Row],[3 meses de sueldo]]+Sueldos[[#This Row],[20 dias por año]]</f>
        <v>125451.00480821916</v>
      </c>
    </row>
    <row r="2066" spans="1:21" x14ac:dyDescent="0.3">
      <c r="A2066" t="s">
        <v>2602</v>
      </c>
      <c r="B2066" t="s">
        <v>1087</v>
      </c>
      <c r="C2066" t="s">
        <v>77</v>
      </c>
      <c r="D2066" s="10">
        <v>41367</v>
      </c>
      <c r="E2066" t="s">
        <v>18</v>
      </c>
      <c r="F2066">
        <v>3</v>
      </c>
      <c r="G2066" s="1">
        <v>9933</v>
      </c>
      <c r="H2066" s="1">
        <v>595.98</v>
      </c>
      <c r="I2066" s="1">
        <v>496.65000000000003</v>
      </c>
      <c r="J2066" s="1">
        <v>297.99</v>
      </c>
      <c r="K2066" s="1">
        <v>3774.54</v>
      </c>
      <c r="L2066" s="1">
        <v>3973.2000000000003</v>
      </c>
      <c r="M2066" s="1">
        <f>SUM(Sueldos[[#This Row],[Salario Base]:[Bono General]])</f>
        <v>19071.36</v>
      </c>
      <c r="N2066" s="1">
        <f>SUMPRODUCT(Sueldos[[#This Row],[Salario Base]:[Bono General]]*Porcentajes[])</f>
        <v>759.87450000000001</v>
      </c>
      <c r="O2066" s="1">
        <f>Sueldos[[#This Row],[Aumento Mexicano]]*2</f>
        <v>1519.749</v>
      </c>
      <c r="P2066" s="1">
        <f>IF(Sueldos[[#This Row],[Calificación]]&gt;=4,Sueldos[[#This Row],[Aumento Mexicano]]*2,0)</f>
        <v>0</v>
      </c>
      <c r="Q2066" s="1">
        <f>Sueldos[[#This Row],[Sueldo total]]*3</f>
        <v>57214.080000000002</v>
      </c>
      <c r="R2066" s="9">
        <f>(43102-Sueldos[[#This Row],[Fecha de Contratación]])/365</f>
        <v>4.7534246575342465</v>
      </c>
      <c r="S2066" s="1">
        <f>Sueldos[[#This Row],[Sueldo total]]/30</f>
        <v>635.71199999999999</v>
      </c>
      <c r="T2066" s="1">
        <f>Sueldos[[#This Row],[Salario diario]]*20*Sueldos[[#This Row],[dias del año]]</f>
        <v>60436.181917808215</v>
      </c>
      <c r="U2066" s="1">
        <f>Sueldos[[#This Row],[3 meses de sueldo]]+Sueldos[[#This Row],[20 dias por año]]</f>
        <v>117650.26191780821</v>
      </c>
    </row>
    <row r="2067" spans="1:21" x14ac:dyDescent="0.3">
      <c r="A2067" t="s">
        <v>2603</v>
      </c>
      <c r="B2067" t="s">
        <v>883</v>
      </c>
      <c r="C2067" t="s">
        <v>193</v>
      </c>
      <c r="D2067" s="10">
        <v>41340</v>
      </c>
      <c r="E2067" t="s">
        <v>27</v>
      </c>
      <c r="F2067">
        <v>2</v>
      </c>
      <c r="G2067" s="1">
        <v>19528.2</v>
      </c>
      <c r="H2067" s="1">
        <v>1952.8200000000002</v>
      </c>
      <c r="I2067" s="1">
        <v>1952.8200000000002</v>
      </c>
      <c r="J2067" s="1">
        <v>585.846</v>
      </c>
      <c r="K2067" s="1">
        <v>7615.9980000000005</v>
      </c>
      <c r="L2067" s="1">
        <v>5858.46</v>
      </c>
      <c r="M2067" s="1">
        <f>SUM(Sueldos[[#This Row],[Salario Base]:[Bono General]])</f>
        <v>37494.144</v>
      </c>
      <c r="N2067" s="1">
        <f>SUMPRODUCT(Sueldos[[#This Row],[Salario Base]:[Bono General]]*Porcentajes[])</f>
        <v>1448.99244</v>
      </c>
      <c r="O2067" s="1">
        <f>Sueldos[[#This Row],[Aumento Mexicano]]*2</f>
        <v>2897.98488</v>
      </c>
      <c r="P2067" s="1">
        <f>IF(Sueldos[[#This Row],[Calificación]]&gt;=4,Sueldos[[#This Row],[Aumento Mexicano]]*2,0)</f>
        <v>0</v>
      </c>
      <c r="Q2067" s="1">
        <f>Sueldos[[#This Row],[Sueldo total]]*3</f>
        <v>112482.432</v>
      </c>
      <c r="R2067" s="9">
        <f>(43102-Sueldos[[#This Row],[Fecha de Contratación]])/365</f>
        <v>4.8273972602739725</v>
      </c>
      <c r="S2067" s="1">
        <f>Sueldos[[#This Row],[Sueldo total]]/30</f>
        <v>1249.8048000000001</v>
      </c>
      <c r="T2067" s="1">
        <f>Sueldos[[#This Row],[Salario diario]]*20*Sueldos[[#This Row],[dias del año]]</f>
        <v>120666.08534794521</v>
      </c>
      <c r="U2067" s="1">
        <f>Sueldos[[#This Row],[3 meses de sueldo]]+Sueldos[[#This Row],[20 dias por año]]</f>
        <v>233148.51734794519</v>
      </c>
    </row>
    <row r="2068" spans="1:21" x14ac:dyDescent="0.3">
      <c r="A2068" t="s">
        <v>2604</v>
      </c>
      <c r="B2068" t="s">
        <v>898</v>
      </c>
      <c r="C2068" t="s">
        <v>86</v>
      </c>
      <c r="D2068" s="10">
        <v>40589</v>
      </c>
      <c r="E2068" t="s">
        <v>18</v>
      </c>
      <c r="F2068">
        <v>1</v>
      </c>
      <c r="G2068" s="1">
        <v>11015.25</v>
      </c>
      <c r="H2068" s="1">
        <v>550.76250000000005</v>
      </c>
      <c r="I2068" s="1">
        <v>550.76250000000005</v>
      </c>
      <c r="J2068" s="1">
        <v>440.61</v>
      </c>
      <c r="K2068" s="1">
        <v>3745.1850000000004</v>
      </c>
      <c r="L2068" s="1">
        <v>4075.6424999999999</v>
      </c>
      <c r="M2068" s="1">
        <f>SUM(Sueldos[[#This Row],[Salario Base]:[Bono General]])</f>
        <v>20378.212500000001</v>
      </c>
      <c r="N2068" s="1">
        <f>SUMPRODUCT(Sueldos[[#This Row],[Salario Base]:[Bono General]]*Porcentajes[])</f>
        <v>805.21477500000003</v>
      </c>
      <c r="O2068" s="1">
        <f>Sueldos[[#This Row],[Aumento Mexicano]]*2</f>
        <v>1610.4295500000001</v>
      </c>
      <c r="P2068" s="1">
        <f>IF(Sueldos[[#This Row],[Calificación]]&gt;=4,Sueldos[[#This Row],[Aumento Mexicano]]*2,0)</f>
        <v>0</v>
      </c>
      <c r="Q2068" s="1">
        <f>Sueldos[[#This Row],[Sueldo total]]*3</f>
        <v>61134.637500000004</v>
      </c>
      <c r="R2068" s="9">
        <f>(43102-Sueldos[[#This Row],[Fecha de Contratación]])/365</f>
        <v>6.8849315068493153</v>
      </c>
      <c r="S2068" s="1">
        <f>Sueldos[[#This Row],[Sueldo total]]/30</f>
        <v>679.27375000000006</v>
      </c>
      <c r="T2068" s="1">
        <f>Sueldos[[#This Row],[Salario diario]]*20*Sueldos[[#This Row],[dias del año]]</f>
        <v>93535.064863013715</v>
      </c>
      <c r="U2068" s="1">
        <f>Sueldos[[#This Row],[3 meses de sueldo]]+Sueldos[[#This Row],[20 dias por año]]</f>
        <v>154669.70236301373</v>
      </c>
    </row>
    <row r="2069" spans="1:21" x14ac:dyDescent="0.3">
      <c r="A2069" t="s">
        <v>1815</v>
      </c>
      <c r="B2069" t="s">
        <v>880</v>
      </c>
      <c r="C2069" t="s">
        <v>121</v>
      </c>
      <c r="D2069" s="10">
        <v>41647</v>
      </c>
      <c r="E2069" t="s">
        <v>27</v>
      </c>
      <c r="F2069">
        <v>2</v>
      </c>
      <c r="G2069" s="1">
        <v>15394.5</v>
      </c>
      <c r="H2069" s="1">
        <v>1539.45</v>
      </c>
      <c r="I2069" s="1">
        <v>2155.23</v>
      </c>
      <c r="J2069" s="1">
        <v>1693.395</v>
      </c>
      <c r="K2069" s="1">
        <v>4618.3499999999995</v>
      </c>
      <c r="L2069" s="1">
        <v>3848.625</v>
      </c>
      <c r="M2069" s="1">
        <f>SUM(Sueldos[[#This Row],[Salario Base]:[Bono General]])</f>
        <v>29249.55</v>
      </c>
      <c r="N2069" s="1">
        <f>SUMPRODUCT(Sueldos[[#This Row],[Salario Base]:[Bono General]]*Porcentajes[])</f>
        <v>1133.0352</v>
      </c>
      <c r="O2069" s="1">
        <f>Sueldos[[#This Row],[Aumento Mexicano]]*2</f>
        <v>2266.0704000000001</v>
      </c>
      <c r="P2069" s="1">
        <f>IF(Sueldos[[#This Row],[Calificación]]&gt;=4,Sueldos[[#This Row],[Aumento Mexicano]]*2,0)</f>
        <v>0</v>
      </c>
      <c r="Q2069" s="1">
        <f>Sueldos[[#This Row],[Sueldo total]]*3</f>
        <v>87748.65</v>
      </c>
      <c r="R2069" s="9">
        <f>(43102-Sueldos[[#This Row],[Fecha de Contratación]])/365</f>
        <v>3.9863013698630136</v>
      </c>
      <c r="S2069" s="1">
        <f>Sueldos[[#This Row],[Sueldo total]]/30</f>
        <v>974.98500000000001</v>
      </c>
      <c r="T2069" s="1">
        <f>Sueldos[[#This Row],[Salario diario]]*20*Sueldos[[#This Row],[dias del año]]</f>
        <v>77731.680821917806</v>
      </c>
      <c r="U2069" s="1">
        <f>Sueldos[[#This Row],[3 meses de sueldo]]+Sueldos[[#This Row],[20 dias por año]]</f>
        <v>165480.3308219178</v>
      </c>
    </row>
    <row r="2070" spans="1:21" x14ac:dyDescent="0.3">
      <c r="A2070" t="s">
        <v>1387</v>
      </c>
      <c r="B2070" t="s">
        <v>883</v>
      </c>
      <c r="C2070" t="s">
        <v>46</v>
      </c>
      <c r="D2070" s="10">
        <v>41418</v>
      </c>
      <c r="E2070" t="s">
        <v>50</v>
      </c>
      <c r="F2070">
        <v>2</v>
      </c>
      <c r="G2070" s="1">
        <v>37214.1</v>
      </c>
      <c r="H2070" s="1">
        <v>2232.846</v>
      </c>
      <c r="I2070" s="1">
        <v>2232.846</v>
      </c>
      <c r="J2070" s="1">
        <v>3721.41</v>
      </c>
      <c r="K2070" s="1">
        <v>14885.64</v>
      </c>
      <c r="L2070" s="1">
        <v>14885.64</v>
      </c>
      <c r="M2070" s="1">
        <f>SUM(Sueldos[[#This Row],[Salario Base]:[Bono General]])</f>
        <v>75172.481999999989</v>
      </c>
      <c r="N2070" s="1">
        <f>SUMPRODUCT(Sueldos[[#This Row],[Salario Base]:[Bono General]]*Porcentajes[])</f>
        <v>3014.3420999999998</v>
      </c>
      <c r="O2070" s="1">
        <f>Sueldos[[#This Row],[Aumento Mexicano]]*2</f>
        <v>6028.6841999999997</v>
      </c>
      <c r="P2070" s="1">
        <f>IF(Sueldos[[#This Row],[Calificación]]&gt;=4,Sueldos[[#This Row],[Aumento Mexicano]]*2,0)</f>
        <v>0</v>
      </c>
      <c r="Q2070" s="1">
        <f>Sueldos[[#This Row],[Sueldo total]]*3</f>
        <v>225517.44599999997</v>
      </c>
      <c r="R2070" s="9">
        <f>(43102-Sueldos[[#This Row],[Fecha de Contratación]])/365</f>
        <v>4.6136986301369864</v>
      </c>
      <c r="S2070" s="1">
        <f>Sueldos[[#This Row],[Sueldo total]]/30</f>
        <v>2505.7493999999997</v>
      </c>
      <c r="T2070" s="1">
        <f>Sueldos[[#This Row],[Salario diario]]*20*Sueldos[[#This Row],[dias del año]]</f>
        <v>231215.45148493152</v>
      </c>
      <c r="U2070" s="1">
        <f>Sueldos[[#This Row],[3 meses de sueldo]]+Sueldos[[#This Row],[20 dias por año]]</f>
        <v>456732.89748493151</v>
      </c>
    </row>
    <row r="2071" spans="1:21" x14ac:dyDescent="0.3">
      <c r="A2071" t="s">
        <v>1662</v>
      </c>
      <c r="B2071" t="s">
        <v>880</v>
      </c>
      <c r="C2071" t="s">
        <v>29</v>
      </c>
      <c r="D2071" s="10">
        <v>42686</v>
      </c>
      <c r="E2071" t="s">
        <v>18</v>
      </c>
      <c r="F2071">
        <v>4</v>
      </c>
      <c r="G2071" s="1">
        <v>12146.2</v>
      </c>
      <c r="H2071" s="1">
        <v>607.31000000000006</v>
      </c>
      <c r="I2071" s="1">
        <v>1214.6200000000001</v>
      </c>
      <c r="J2071" s="1">
        <v>1214.6200000000001</v>
      </c>
      <c r="K2071" s="1">
        <v>3036.55</v>
      </c>
      <c r="L2071" s="1">
        <v>3522.3980000000001</v>
      </c>
      <c r="M2071" s="1">
        <f>SUM(Sueldos[[#This Row],[Salario Base]:[Bono General]])</f>
        <v>21741.698000000004</v>
      </c>
      <c r="N2071" s="1">
        <f>SUMPRODUCT(Sueldos[[#This Row],[Salario Base]:[Bono General]]*Porcentajes[])</f>
        <v>847.8047600000001</v>
      </c>
      <c r="O2071" s="1">
        <f>Sueldos[[#This Row],[Aumento Mexicano]]*2</f>
        <v>1695.6095200000002</v>
      </c>
      <c r="P2071" s="1">
        <f>IF(Sueldos[[#This Row],[Calificación]]&gt;=4,Sueldos[[#This Row],[Aumento Mexicano]]*2,0)</f>
        <v>1695.6095200000002</v>
      </c>
      <c r="Q2071" s="1">
        <f>Sueldos[[#This Row],[Sueldo total]]*3</f>
        <v>65225.094000000012</v>
      </c>
      <c r="R2071" s="9">
        <f>(43102-Sueldos[[#This Row],[Fecha de Contratación]])/365</f>
        <v>1.1397260273972603</v>
      </c>
      <c r="S2071" s="1">
        <f>Sueldos[[#This Row],[Sueldo total]]/30</f>
        <v>724.72326666666675</v>
      </c>
      <c r="T2071" s="1">
        <f>Sueldos[[#This Row],[Salario diario]]*20*Sueldos[[#This Row],[dias del año]]</f>
        <v>16519.719393607309</v>
      </c>
      <c r="U2071" s="1">
        <f>Sueldos[[#This Row],[3 meses de sueldo]]+Sueldos[[#This Row],[20 dias por año]]</f>
        <v>81744.813393607328</v>
      </c>
    </row>
    <row r="2072" spans="1:21" x14ac:dyDescent="0.3">
      <c r="A2072" t="s">
        <v>2605</v>
      </c>
      <c r="B2072" t="s">
        <v>880</v>
      </c>
      <c r="C2072" t="s">
        <v>248</v>
      </c>
      <c r="D2072" s="10">
        <v>42965</v>
      </c>
      <c r="E2072" t="s">
        <v>15</v>
      </c>
      <c r="F2072">
        <v>1</v>
      </c>
      <c r="G2072" s="1">
        <v>19097.25</v>
      </c>
      <c r="H2072" s="1">
        <v>954.86250000000007</v>
      </c>
      <c r="I2072" s="1">
        <v>572.91750000000002</v>
      </c>
      <c r="J2072" s="1">
        <v>763.89</v>
      </c>
      <c r="K2072" s="1">
        <v>6111.12</v>
      </c>
      <c r="L2072" s="1">
        <v>6111.12</v>
      </c>
      <c r="M2072" s="1">
        <f>SUM(Sueldos[[#This Row],[Salario Base]:[Bono General]])</f>
        <v>33611.159999999996</v>
      </c>
      <c r="N2072" s="1">
        <f>SUMPRODUCT(Sueldos[[#This Row],[Salario Base]:[Bono General]]*Porcentajes[])</f>
        <v>1302.4324499999998</v>
      </c>
      <c r="O2072" s="1">
        <f>Sueldos[[#This Row],[Aumento Mexicano]]*2</f>
        <v>2604.8648999999996</v>
      </c>
      <c r="P2072" s="1">
        <f>IF(Sueldos[[#This Row],[Calificación]]&gt;=4,Sueldos[[#This Row],[Aumento Mexicano]]*2,0)</f>
        <v>0</v>
      </c>
      <c r="Q2072" s="1">
        <f>Sueldos[[#This Row],[Sueldo total]]*3</f>
        <v>100833.47999999998</v>
      </c>
      <c r="R2072" s="9">
        <f>(43102-Sueldos[[#This Row],[Fecha de Contratación]])/365</f>
        <v>0.37534246575342467</v>
      </c>
      <c r="S2072" s="1">
        <f>Sueldos[[#This Row],[Sueldo total]]/30</f>
        <v>1120.3719999999998</v>
      </c>
      <c r="T2072" s="1">
        <f>Sueldos[[#This Row],[Salario diario]]*20*Sueldos[[#This Row],[dias del año]]</f>
        <v>8410.4637808219159</v>
      </c>
      <c r="U2072" s="1">
        <f>Sueldos[[#This Row],[3 meses de sueldo]]+Sueldos[[#This Row],[20 dias por año]]</f>
        <v>109243.94378082189</v>
      </c>
    </row>
    <row r="2073" spans="1:21" x14ac:dyDescent="0.3">
      <c r="A2073" t="s">
        <v>2606</v>
      </c>
      <c r="B2073" t="s">
        <v>880</v>
      </c>
      <c r="C2073" t="s">
        <v>119</v>
      </c>
      <c r="D2073" s="10">
        <v>41161</v>
      </c>
      <c r="E2073" t="s">
        <v>18</v>
      </c>
      <c r="F2073">
        <v>4</v>
      </c>
      <c r="G2073" s="1">
        <v>16933.400000000001</v>
      </c>
      <c r="H2073" s="1">
        <v>1185.3380000000002</v>
      </c>
      <c r="I2073" s="1">
        <v>846.67000000000007</v>
      </c>
      <c r="J2073" s="1">
        <v>2201.3420000000001</v>
      </c>
      <c r="K2073" s="1">
        <v>6434.6920000000009</v>
      </c>
      <c r="L2073" s="1">
        <v>5080.0200000000004</v>
      </c>
      <c r="M2073" s="1">
        <f>SUM(Sueldos[[#This Row],[Salario Base]:[Bono General]])</f>
        <v>32681.462000000003</v>
      </c>
      <c r="N2073" s="1">
        <f>SUMPRODUCT(Sueldos[[#This Row],[Salario Base]:[Bono General]]*Porcentajes[])</f>
        <v>1271.6983400000001</v>
      </c>
      <c r="O2073" s="1">
        <f>Sueldos[[#This Row],[Aumento Mexicano]]*2</f>
        <v>2543.3966800000003</v>
      </c>
      <c r="P2073" s="1">
        <f>IF(Sueldos[[#This Row],[Calificación]]&gt;=4,Sueldos[[#This Row],[Aumento Mexicano]]*2,0)</f>
        <v>2543.3966800000003</v>
      </c>
      <c r="Q2073" s="1">
        <f>Sueldos[[#This Row],[Sueldo total]]*3</f>
        <v>98044.386000000013</v>
      </c>
      <c r="R2073" s="9">
        <f>(43102-Sueldos[[#This Row],[Fecha de Contratación]])/365</f>
        <v>5.3178082191780822</v>
      </c>
      <c r="S2073" s="1">
        <f>Sueldos[[#This Row],[Sueldo total]]/30</f>
        <v>1089.3820666666668</v>
      </c>
      <c r="T2073" s="1">
        <f>Sueldos[[#This Row],[Salario diario]]*20*Sueldos[[#This Row],[dias del año]]</f>
        <v>115862.49815890413</v>
      </c>
      <c r="U2073" s="1">
        <f>Sueldos[[#This Row],[3 meses de sueldo]]+Sueldos[[#This Row],[20 dias por año]]</f>
        <v>213906.88415890414</v>
      </c>
    </row>
    <row r="2074" spans="1:21" x14ac:dyDescent="0.3">
      <c r="A2074" t="s">
        <v>302</v>
      </c>
      <c r="B2074" t="s">
        <v>926</v>
      </c>
      <c r="C2074" t="s">
        <v>921</v>
      </c>
      <c r="D2074" s="10">
        <v>42367</v>
      </c>
      <c r="E2074" t="s">
        <v>18</v>
      </c>
      <c r="F2074">
        <v>2</v>
      </c>
      <c r="G2074" s="1">
        <v>8220.6</v>
      </c>
      <c r="H2074" s="1">
        <v>739.85400000000004</v>
      </c>
      <c r="I2074" s="1">
        <v>411.03000000000003</v>
      </c>
      <c r="J2074" s="1">
        <v>739.85400000000004</v>
      </c>
      <c r="K2074" s="1">
        <v>2877.21</v>
      </c>
      <c r="L2074" s="1">
        <v>3041.6220000000003</v>
      </c>
      <c r="M2074" s="1">
        <f>SUM(Sueldos[[#This Row],[Salario Base]:[Bono General]])</f>
        <v>16030.169999999998</v>
      </c>
      <c r="N2074" s="1">
        <f>SUMPRODUCT(Sueldos[[#This Row],[Salario Base]:[Bono General]]*Porcentajes[])</f>
        <v>643.67298000000005</v>
      </c>
      <c r="O2074" s="1">
        <f>Sueldos[[#This Row],[Aumento Mexicano]]*2</f>
        <v>1287.3459600000001</v>
      </c>
      <c r="P2074" s="1">
        <f>IF(Sueldos[[#This Row],[Calificación]]&gt;=4,Sueldos[[#This Row],[Aumento Mexicano]]*2,0)</f>
        <v>0</v>
      </c>
      <c r="Q2074" s="1">
        <f>Sueldos[[#This Row],[Sueldo total]]*3</f>
        <v>48090.509999999995</v>
      </c>
      <c r="R2074" s="9">
        <f>(43102-Sueldos[[#This Row],[Fecha de Contratación]])/365</f>
        <v>2.0136986301369864</v>
      </c>
      <c r="S2074" s="1">
        <f>Sueldos[[#This Row],[Sueldo total]]/30</f>
        <v>534.33899999999994</v>
      </c>
      <c r="T2074" s="1">
        <f>Sueldos[[#This Row],[Salario diario]]*20*Sueldos[[#This Row],[dias del año]]</f>
        <v>21519.95424657534</v>
      </c>
      <c r="U2074" s="1">
        <f>Sueldos[[#This Row],[3 meses de sueldo]]+Sueldos[[#This Row],[20 dias por año]]</f>
        <v>69610.464246575342</v>
      </c>
    </row>
    <row r="2075" spans="1:21" x14ac:dyDescent="0.3">
      <c r="A2075" t="s">
        <v>2607</v>
      </c>
      <c r="B2075" t="s">
        <v>898</v>
      </c>
      <c r="C2075" t="s">
        <v>14</v>
      </c>
      <c r="D2075" s="10">
        <v>41187</v>
      </c>
      <c r="E2075" t="s">
        <v>18</v>
      </c>
      <c r="F2075">
        <v>4</v>
      </c>
      <c r="G2075" s="1">
        <v>16159.000000000002</v>
      </c>
      <c r="H2075" s="1">
        <v>1454.3100000000002</v>
      </c>
      <c r="I2075" s="1">
        <v>969.54000000000008</v>
      </c>
      <c r="J2075" s="1">
        <v>1131.1300000000003</v>
      </c>
      <c r="K2075" s="1">
        <v>5009.2900000000009</v>
      </c>
      <c r="L2075" s="1">
        <v>4524.5200000000013</v>
      </c>
      <c r="M2075" s="1">
        <f>SUM(Sueldos[[#This Row],[Salario Base]:[Bono General]])</f>
        <v>29247.790000000005</v>
      </c>
      <c r="N2075" s="1">
        <f>SUMPRODUCT(Sueldos[[#This Row],[Salario Base]:[Bono General]]*Porcentajes[])</f>
        <v>1134.3618000000001</v>
      </c>
      <c r="O2075" s="1">
        <f>Sueldos[[#This Row],[Aumento Mexicano]]*2</f>
        <v>2268.7236000000003</v>
      </c>
      <c r="P2075" s="1">
        <f>IF(Sueldos[[#This Row],[Calificación]]&gt;=4,Sueldos[[#This Row],[Aumento Mexicano]]*2,0)</f>
        <v>2268.7236000000003</v>
      </c>
      <c r="Q2075" s="1">
        <f>Sueldos[[#This Row],[Sueldo total]]*3</f>
        <v>87743.37000000001</v>
      </c>
      <c r="R2075" s="9">
        <f>(43102-Sueldos[[#This Row],[Fecha de Contratación]])/365</f>
        <v>5.2465753424657535</v>
      </c>
      <c r="S2075" s="1">
        <f>Sueldos[[#This Row],[Sueldo total]]/30</f>
        <v>974.92633333333345</v>
      </c>
      <c r="T2075" s="1">
        <f>Sueldos[[#This Row],[Salario diario]]*20*Sueldos[[#This Row],[dias del año]]</f>
        <v>102300.4892237443</v>
      </c>
      <c r="U2075" s="1">
        <f>Sueldos[[#This Row],[3 meses de sueldo]]+Sueldos[[#This Row],[20 dias por año]]</f>
        <v>190043.85922374431</v>
      </c>
    </row>
    <row r="2076" spans="1:21" x14ac:dyDescent="0.3">
      <c r="A2076" t="s">
        <v>1261</v>
      </c>
      <c r="B2076" t="s">
        <v>880</v>
      </c>
      <c r="C2076" t="s">
        <v>84</v>
      </c>
      <c r="D2076" s="10">
        <v>41230</v>
      </c>
      <c r="E2076" t="s">
        <v>15</v>
      </c>
      <c r="F2076">
        <v>3</v>
      </c>
      <c r="G2076" s="1">
        <v>21343</v>
      </c>
      <c r="H2076" s="1">
        <v>2134.3000000000002</v>
      </c>
      <c r="I2076" s="1">
        <v>1920.87</v>
      </c>
      <c r="J2076" s="1">
        <v>426.86</v>
      </c>
      <c r="K2076" s="1">
        <v>5976.0400000000009</v>
      </c>
      <c r="L2076" s="1">
        <v>5976.0400000000009</v>
      </c>
      <c r="M2076" s="1">
        <f>SUM(Sueldos[[#This Row],[Salario Base]:[Bono General]])</f>
        <v>37777.11</v>
      </c>
      <c r="N2076" s="1">
        <f>SUMPRODUCT(Sueldos[[#This Row],[Salario Base]:[Bono General]]*Porcentajes[])</f>
        <v>1464.1297999999999</v>
      </c>
      <c r="O2076" s="1">
        <f>Sueldos[[#This Row],[Aumento Mexicano]]*2</f>
        <v>2928.2595999999999</v>
      </c>
      <c r="P2076" s="1">
        <f>IF(Sueldos[[#This Row],[Calificación]]&gt;=4,Sueldos[[#This Row],[Aumento Mexicano]]*2,0)</f>
        <v>0</v>
      </c>
      <c r="Q2076" s="1">
        <f>Sueldos[[#This Row],[Sueldo total]]*3</f>
        <v>113331.33</v>
      </c>
      <c r="R2076" s="9">
        <f>(43102-Sueldos[[#This Row],[Fecha de Contratación]])/365</f>
        <v>5.1287671232876715</v>
      </c>
      <c r="S2076" s="1">
        <f>Sueldos[[#This Row],[Sueldo total]]/30</f>
        <v>1259.2370000000001</v>
      </c>
      <c r="T2076" s="1">
        <f>Sueldos[[#This Row],[Salario diario]]*20*Sueldos[[#This Row],[dias del año]]</f>
        <v>129166.66652054797</v>
      </c>
      <c r="U2076" s="1">
        <f>Sueldos[[#This Row],[3 meses de sueldo]]+Sueldos[[#This Row],[20 dias por año]]</f>
        <v>242497.99652054795</v>
      </c>
    </row>
    <row r="2077" spans="1:21" x14ac:dyDescent="0.3">
      <c r="A2077" t="s">
        <v>2608</v>
      </c>
      <c r="B2077" t="s">
        <v>883</v>
      </c>
      <c r="C2077" t="s">
        <v>135</v>
      </c>
      <c r="D2077" s="10">
        <v>42700</v>
      </c>
      <c r="E2077" t="s">
        <v>18</v>
      </c>
      <c r="F2077">
        <v>2</v>
      </c>
      <c r="G2077" s="1">
        <v>13760.1</v>
      </c>
      <c r="H2077" s="1">
        <v>1376.0100000000002</v>
      </c>
      <c r="I2077" s="1">
        <v>1926.4140000000002</v>
      </c>
      <c r="J2077" s="1">
        <v>1651.212</v>
      </c>
      <c r="K2077" s="1">
        <v>4540.8330000000005</v>
      </c>
      <c r="L2077" s="1">
        <v>3990.4289999999996</v>
      </c>
      <c r="M2077" s="1">
        <f>SUM(Sueldos[[#This Row],[Salario Base]:[Bono General]])</f>
        <v>27244.998000000003</v>
      </c>
      <c r="N2077" s="1">
        <f>SUMPRODUCT(Sueldos[[#This Row],[Salario Base]:[Bono General]]*Porcentajes[])</f>
        <v>1070.5357800000002</v>
      </c>
      <c r="O2077" s="1">
        <f>Sueldos[[#This Row],[Aumento Mexicano]]*2</f>
        <v>2141.0715600000003</v>
      </c>
      <c r="P2077" s="1">
        <f>IF(Sueldos[[#This Row],[Calificación]]&gt;=4,Sueldos[[#This Row],[Aumento Mexicano]]*2,0)</f>
        <v>0</v>
      </c>
      <c r="Q2077" s="1">
        <f>Sueldos[[#This Row],[Sueldo total]]*3</f>
        <v>81734.994000000006</v>
      </c>
      <c r="R2077" s="9">
        <f>(43102-Sueldos[[#This Row],[Fecha de Contratación]])/365</f>
        <v>1.1013698630136985</v>
      </c>
      <c r="S2077" s="1">
        <f>Sueldos[[#This Row],[Sueldo total]]/30</f>
        <v>908.16660000000013</v>
      </c>
      <c r="T2077" s="1">
        <f>Sueldos[[#This Row],[Salario diario]]*20*Sueldos[[#This Row],[dias del año]]</f>
        <v>20004.54647671233</v>
      </c>
      <c r="U2077" s="1">
        <f>Sueldos[[#This Row],[3 meses de sueldo]]+Sueldos[[#This Row],[20 dias por año]]</f>
        <v>101739.54047671234</v>
      </c>
    </row>
    <row r="2078" spans="1:21" x14ac:dyDescent="0.3">
      <c r="A2078" t="s">
        <v>961</v>
      </c>
      <c r="B2078" t="s">
        <v>883</v>
      </c>
      <c r="C2078" t="s">
        <v>22</v>
      </c>
      <c r="D2078" s="10">
        <v>40771</v>
      </c>
      <c r="E2078" t="s">
        <v>18</v>
      </c>
      <c r="F2078">
        <v>4</v>
      </c>
      <c r="G2078" s="1">
        <v>13370.500000000002</v>
      </c>
      <c r="H2078" s="1">
        <v>1337.0500000000002</v>
      </c>
      <c r="I2078" s="1">
        <v>1337.0500000000002</v>
      </c>
      <c r="J2078" s="1">
        <v>1203.345</v>
      </c>
      <c r="K2078" s="1">
        <v>4144.8550000000005</v>
      </c>
      <c r="L2078" s="1">
        <v>5080.7900000000009</v>
      </c>
      <c r="M2078" s="1">
        <f>SUM(Sueldos[[#This Row],[Salario Base]:[Bono General]])</f>
        <v>26473.590000000004</v>
      </c>
      <c r="N2078" s="1">
        <f>SUMPRODUCT(Sueldos[[#This Row],[Salario Base]:[Bono General]]*Porcentajes[])</f>
        <v>1074.9882</v>
      </c>
      <c r="O2078" s="1">
        <f>Sueldos[[#This Row],[Aumento Mexicano]]*2</f>
        <v>2149.9764</v>
      </c>
      <c r="P2078" s="1">
        <f>IF(Sueldos[[#This Row],[Calificación]]&gt;=4,Sueldos[[#This Row],[Aumento Mexicano]]*2,0)</f>
        <v>2149.9764</v>
      </c>
      <c r="Q2078" s="1">
        <f>Sueldos[[#This Row],[Sueldo total]]*3</f>
        <v>79420.770000000019</v>
      </c>
      <c r="R2078" s="9">
        <f>(43102-Sueldos[[#This Row],[Fecha de Contratación]])/365</f>
        <v>6.3863013698630136</v>
      </c>
      <c r="S2078" s="1">
        <f>Sueldos[[#This Row],[Sueldo total]]/30</f>
        <v>882.45300000000009</v>
      </c>
      <c r="T2078" s="1">
        <f>Sueldos[[#This Row],[Salario diario]]*20*Sueldos[[#This Row],[dias del año]]</f>
        <v>112712.21605479452</v>
      </c>
      <c r="U2078" s="1">
        <f>Sueldos[[#This Row],[3 meses de sueldo]]+Sueldos[[#This Row],[20 dias por año]]</f>
        <v>192132.98605479454</v>
      </c>
    </row>
    <row r="2079" spans="1:21" x14ac:dyDescent="0.3">
      <c r="A2079" t="s">
        <v>2609</v>
      </c>
      <c r="B2079" t="s">
        <v>880</v>
      </c>
      <c r="C2079" t="s">
        <v>144</v>
      </c>
      <c r="D2079" s="10">
        <v>43037</v>
      </c>
      <c r="E2079" t="s">
        <v>53</v>
      </c>
      <c r="F2079">
        <v>4</v>
      </c>
      <c r="G2079" s="1">
        <v>76938.400000000009</v>
      </c>
      <c r="H2079" s="1">
        <v>6155.072000000001</v>
      </c>
      <c r="I2079" s="1">
        <v>769.38400000000013</v>
      </c>
      <c r="J2079" s="1">
        <v>7693.8400000000011</v>
      </c>
      <c r="K2079" s="1">
        <v>29236.592000000004</v>
      </c>
      <c r="L2079" s="1">
        <v>20773.368000000002</v>
      </c>
      <c r="M2079" s="1">
        <f>SUM(Sueldos[[#This Row],[Salario Base]:[Bono General]])</f>
        <v>141566.65600000002</v>
      </c>
      <c r="N2079" s="1">
        <f>SUMPRODUCT(Sueldos[[#This Row],[Salario Base]:[Bono General]]*Porcentajes[])</f>
        <v>5424.1572000000006</v>
      </c>
      <c r="O2079" s="1">
        <f>Sueldos[[#This Row],[Aumento Mexicano]]*2</f>
        <v>10848.314400000001</v>
      </c>
      <c r="P2079" s="1">
        <f>IF(Sueldos[[#This Row],[Calificación]]&gt;=4,Sueldos[[#This Row],[Aumento Mexicano]]*2,0)</f>
        <v>10848.314400000001</v>
      </c>
      <c r="Q2079" s="1">
        <f>Sueldos[[#This Row],[Sueldo total]]*3</f>
        <v>424699.96800000005</v>
      </c>
      <c r="R2079" s="9">
        <f>(43102-Sueldos[[#This Row],[Fecha de Contratación]])/365</f>
        <v>0.17808219178082191</v>
      </c>
      <c r="S2079" s="1">
        <f>Sueldos[[#This Row],[Sueldo total]]/30</f>
        <v>4718.8885333333337</v>
      </c>
      <c r="T2079" s="1">
        <f>Sueldos[[#This Row],[Salario diario]]*20*Sueldos[[#This Row],[dias del año]]</f>
        <v>16807.000255707764</v>
      </c>
      <c r="U2079" s="1">
        <f>Sueldos[[#This Row],[3 meses de sueldo]]+Sueldos[[#This Row],[20 dias por año]]</f>
        <v>441506.96825570782</v>
      </c>
    </row>
    <row r="2080" spans="1:21" x14ac:dyDescent="0.3">
      <c r="A2080" t="s">
        <v>2610</v>
      </c>
      <c r="B2080" t="s">
        <v>940</v>
      </c>
      <c r="C2080" t="s">
        <v>98</v>
      </c>
      <c r="D2080" s="10">
        <v>43032</v>
      </c>
      <c r="E2080" t="s">
        <v>18</v>
      </c>
      <c r="F2080">
        <v>3</v>
      </c>
      <c r="G2080" s="1">
        <v>11265</v>
      </c>
      <c r="H2080" s="1">
        <v>675.9</v>
      </c>
      <c r="I2080" s="1">
        <v>901.2</v>
      </c>
      <c r="J2080" s="1">
        <v>675.9</v>
      </c>
      <c r="K2080" s="1">
        <v>4055.3999999999996</v>
      </c>
      <c r="L2080" s="1">
        <v>2816.25</v>
      </c>
      <c r="M2080" s="1">
        <f>SUM(Sueldos[[#This Row],[Salario Base]:[Bono General]])</f>
        <v>20389.650000000001</v>
      </c>
      <c r="N2080" s="1">
        <f>SUMPRODUCT(Sueldos[[#This Row],[Salario Base]:[Bono General]]*Porcentajes[])</f>
        <v>767.14650000000006</v>
      </c>
      <c r="O2080" s="1">
        <f>Sueldos[[#This Row],[Aumento Mexicano]]*2</f>
        <v>1534.2930000000001</v>
      </c>
      <c r="P2080" s="1">
        <f>IF(Sueldos[[#This Row],[Calificación]]&gt;=4,Sueldos[[#This Row],[Aumento Mexicano]]*2,0)</f>
        <v>0</v>
      </c>
      <c r="Q2080" s="1">
        <f>Sueldos[[#This Row],[Sueldo total]]*3</f>
        <v>61168.950000000004</v>
      </c>
      <c r="R2080" s="9">
        <f>(43102-Sueldos[[#This Row],[Fecha de Contratación]])/365</f>
        <v>0.19178082191780821</v>
      </c>
      <c r="S2080" s="1">
        <f>Sueldos[[#This Row],[Sueldo total]]/30</f>
        <v>679.65500000000009</v>
      </c>
      <c r="T2080" s="1">
        <f>Sueldos[[#This Row],[Salario diario]]*20*Sueldos[[#This Row],[dias del año]]</f>
        <v>2606.8958904109591</v>
      </c>
      <c r="U2080" s="1">
        <f>Sueldos[[#This Row],[3 meses de sueldo]]+Sueldos[[#This Row],[20 dias por año]]</f>
        <v>63775.845890410965</v>
      </c>
    </row>
    <row r="2081" spans="1:21" x14ac:dyDescent="0.3">
      <c r="A2081" t="s">
        <v>2611</v>
      </c>
      <c r="B2081" t="s">
        <v>880</v>
      </c>
      <c r="C2081" t="s">
        <v>22</v>
      </c>
      <c r="D2081" s="10">
        <v>41332</v>
      </c>
      <c r="E2081" t="s">
        <v>27</v>
      </c>
      <c r="F2081">
        <v>4</v>
      </c>
      <c r="G2081" s="1">
        <v>20681.100000000002</v>
      </c>
      <c r="H2081" s="1">
        <v>1240.866</v>
      </c>
      <c r="I2081" s="1">
        <v>620.43299999999999</v>
      </c>
      <c r="J2081" s="1">
        <v>1240.866</v>
      </c>
      <c r="K2081" s="1">
        <v>5997.5190000000002</v>
      </c>
      <c r="L2081" s="1">
        <v>7031.5740000000014</v>
      </c>
      <c r="M2081" s="1">
        <f>SUM(Sueldos[[#This Row],[Salario Base]:[Bono General]])</f>
        <v>36812.358</v>
      </c>
      <c r="N2081" s="1">
        <f>SUMPRODUCT(Sueldos[[#This Row],[Salario Base]:[Bono General]]*Porcentajes[])</f>
        <v>1453.8813300000002</v>
      </c>
      <c r="O2081" s="1">
        <f>Sueldos[[#This Row],[Aumento Mexicano]]*2</f>
        <v>2907.7626600000003</v>
      </c>
      <c r="P2081" s="1">
        <f>IF(Sueldos[[#This Row],[Calificación]]&gt;=4,Sueldos[[#This Row],[Aumento Mexicano]]*2,0)</f>
        <v>2907.7626600000003</v>
      </c>
      <c r="Q2081" s="1">
        <f>Sueldos[[#This Row],[Sueldo total]]*3</f>
        <v>110437.07399999999</v>
      </c>
      <c r="R2081" s="9">
        <f>(43102-Sueldos[[#This Row],[Fecha de Contratación]])/365</f>
        <v>4.8493150684931505</v>
      </c>
      <c r="S2081" s="1">
        <f>Sueldos[[#This Row],[Sueldo total]]/30</f>
        <v>1227.0786000000001</v>
      </c>
      <c r="T2081" s="1">
        <f>Sueldos[[#This Row],[Salario diario]]*20*Sueldos[[#This Row],[dias del año]]</f>
        <v>119009.81490410959</v>
      </c>
      <c r="U2081" s="1">
        <f>Sueldos[[#This Row],[3 meses de sueldo]]+Sueldos[[#This Row],[20 dias por año]]</f>
        <v>229446.8889041096</v>
      </c>
    </row>
    <row r="2082" spans="1:21" x14ac:dyDescent="0.3">
      <c r="A2082" t="s">
        <v>2612</v>
      </c>
      <c r="B2082" t="s">
        <v>883</v>
      </c>
      <c r="C2082" t="s">
        <v>157</v>
      </c>
      <c r="D2082" s="10">
        <v>42552</v>
      </c>
      <c r="E2082" t="s">
        <v>18</v>
      </c>
      <c r="F2082">
        <v>3</v>
      </c>
      <c r="G2082" s="1">
        <v>15216</v>
      </c>
      <c r="H2082" s="1">
        <v>1217.28</v>
      </c>
      <c r="I2082" s="1">
        <v>152.16</v>
      </c>
      <c r="J2082" s="1">
        <v>152.16</v>
      </c>
      <c r="K2082" s="1">
        <v>5325.5999999999995</v>
      </c>
      <c r="L2082" s="1">
        <v>4869.12</v>
      </c>
      <c r="M2082" s="1">
        <f>SUM(Sueldos[[#This Row],[Salario Base]:[Bono General]])</f>
        <v>26932.319999999996</v>
      </c>
      <c r="N2082" s="1">
        <f>SUMPRODUCT(Sueldos[[#This Row],[Salario Base]:[Bono General]]*Porcentajes[])</f>
        <v>1043.8176000000001</v>
      </c>
      <c r="O2082" s="1">
        <f>Sueldos[[#This Row],[Aumento Mexicano]]*2</f>
        <v>2087.6352000000002</v>
      </c>
      <c r="P2082" s="1">
        <f>IF(Sueldos[[#This Row],[Calificación]]&gt;=4,Sueldos[[#This Row],[Aumento Mexicano]]*2,0)</f>
        <v>0</v>
      </c>
      <c r="Q2082" s="1">
        <f>Sueldos[[#This Row],[Sueldo total]]*3</f>
        <v>80796.959999999992</v>
      </c>
      <c r="R2082" s="9">
        <f>(43102-Sueldos[[#This Row],[Fecha de Contratación]])/365</f>
        <v>1.5068493150684932</v>
      </c>
      <c r="S2082" s="1">
        <f>Sueldos[[#This Row],[Sueldo total]]/30</f>
        <v>897.74399999999991</v>
      </c>
      <c r="T2082" s="1">
        <f>Sueldos[[#This Row],[Salario diario]]*20*Sueldos[[#This Row],[dias del año]]</f>
        <v>27055.298630136982</v>
      </c>
      <c r="U2082" s="1">
        <f>Sueldos[[#This Row],[3 meses de sueldo]]+Sueldos[[#This Row],[20 dias por año]]</f>
        <v>107852.25863013697</v>
      </c>
    </row>
    <row r="2083" spans="1:21" x14ac:dyDescent="0.3">
      <c r="A2083" t="s">
        <v>2613</v>
      </c>
      <c r="B2083" t="s">
        <v>883</v>
      </c>
      <c r="C2083" t="s">
        <v>84</v>
      </c>
      <c r="D2083" s="10">
        <v>42288</v>
      </c>
      <c r="E2083" t="s">
        <v>18</v>
      </c>
      <c r="F2083">
        <v>3</v>
      </c>
      <c r="G2083" s="1">
        <v>8836</v>
      </c>
      <c r="H2083" s="1">
        <v>441.8</v>
      </c>
      <c r="I2083" s="1">
        <v>353.44</v>
      </c>
      <c r="J2083" s="1">
        <v>883.6</v>
      </c>
      <c r="K2083" s="1">
        <v>2385.7200000000003</v>
      </c>
      <c r="L2083" s="1">
        <v>3269.32</v>
      </c>
      <c r="M2083" s="1">
        <f>SUM(Sueldos[[#This Row],[Salario Base]:[Bono General]])</f>
        <v>16169.880000000001</v>
      </c>
      <c r="N2083" s="1">
        <f>SUMPRODUCT(Sueldos[[#This Row],[Salario Base]:[Bono General]]*Porcentajes[])</f>
        <v>650.32960000000003</v>
      </c>
      <c r="O2083" s="1">
        <f>Sueldos[[#This Row],[Aumento Mexicano]]*2</f>
        <v>1300.6592000000001</v>
      </c>
      <c r="P2083" s="1">
        <f>IF(Sueldos[[#This Row],[Calificación]]&gt;=4,Sueldos[[#This Row],[Aumento Mexicano]]*2,0)</f>
        <v>0</v>
      </c>
      <c r="Q2083" s="1">
        <f>Sueldos[[#This Row],[Sueldo total]]*3</f>
        <v>48509.64</v>
      </c>
      <c r="R2083" s="9">
        <f>(43102-Sueldos[[#This Row],[Fecha de Contratación]])/365</f>
        <v>2.2301369863013698</v>
      </c>
      <c r="S2083" s="1">
        <f>Sueldos[[#This Row],[Sueldo total]]/30</f>
        <v>538.99599999999998</v>
      </c>
      <c r="T2083" s="1">
        <f>Sueldos[[#This Row],[Salario diario]]*20*Sueldos[[#This Row],[dias del año]]</f>
        <v>24040.698301369863</v>
      </c>
      <c r="U2083" s="1">
        <f>Sueldos[[#This Row],[3 meses de sueldo]]+Sueldos[[#This Row],[20 dias por año]]</f>
        <v>72550.338301369862</v>
      </c>
    </row>
    <row r="2084" spans="1:21" x14ac:dyDescent="0.3">
      <c r="A2084" t="s">
        <v>2614</v>
      </c>
      <c r="B2084" t="s">
        <v>883</v>
      </c>
      <c r="C2084" t="s">
        <v>57</v>
      </c>
      <c r="D2084" s="10">
        <v>42823</v>
      </c>
      <c r="E2084" t="s">
        <v>18</v>
      </c>
      <c r="F2084">
        <v>2</v>
      </c>
      <c r="G2084" s="1">
        <v>13229.1</v>
      </c>
      <c r="H2084" s="1">
        <v>926.03700000000015</v>
      </c>
      <c r="I2084" s="1">
        <v>1719.7830000000001</v>
      </c>
      <c r="J2084" s="1">
        <v>793.74599999999998</v>
      </c>
      <c r="K2084" s="1">
        <v>3571.8570000000004</v>
      </c>
      <c r="L2084" s="1">
        <v>4365.6030000000001</v>
      </c>
      <c r="M2084" s="1">
        <f>SUM(Sueldos[[#This Row],[Salario Base]:[Bono General]])</f>
        <v>24606.126</v>
      </c>
      <c r="N2084" s="1">
        <f>SUMPRODUCT(Sueldos[[#This Row],[Salario Base]:[Bono General]]*Porcentajes[])</f>
        <v>973.66176000000007</v>
      </c>
      <c r="O2084" s="1">
        <f>Sueldos[[#This Row],[Aumento Mexicano]]*2</f>
        <v>1947.3235200000001</v>
      </c>
      <c r="P2084" s="1">
        <f>IF(Sueldos[[#This Row],[Calificación]]&gt;=4,Sueldos[[#This Row],[Aumento Mexicano]]*2,0)</f>
        <v>0</v>
      </c>
      <c r="Q2084" s="1">
        <f>Sueldos[[#This Row],[Sueldo total]]*3</f>
        <v>73818.377999999997</v>
      </c>
      <c r="R2084" s="9">
        <f>(43102-Sueldos[[#This Row],[Fecha de Contratación]])/365</f>
        <v>0.76438356164383559</v>
      </c>
      <c r="S2084" s="1">
        <f>Sueldos[[#This Row],[Sueldo total]]/30</f>
        <v>820.20420000000001</v>
      </c>
      <c r="T2084" s="1">
        <f>Sueldos[[#This Row],[Salario diario]]*20*Sueldos[[#This Row],[dias del año]]</f>
        <v>12539.012153424655</v>
      </c>
      <c r="U2084" s="1">
        <f>Sueldos[[#This Row],[3 meses de sueldo]]+Sueldos[[#This Row],[20 dias por año]]</f>
        <v>86357.390153424654</v>
      </c>
    </row>
    <row r="2085" spans="1:21" x14ac:dyDescent="0.3">
      <c r="A2085" t="s">
        <v>2615</v>
      </c>
      <c r="B2085" t="s">
        <v>880</v>
      </c>
      <c r="C2085" t="s">
        <v>48</v>
      </c>
      <c r="D2085" s="10">
        <v>41117</v>
      </c>
      <c r="E2085" t="s">
        <v>18</v>
      </c>
      <c r="F2085">
        <v>3</v>
      </c>
      <c r="G2085" s="1">
        <v>14826</v>
      </c>
      <c r="H2085" s="1">
        <v>889.56</v>
      </c>
      <c r="I2085" s="1">
        <v>889.56</v>
      </c>
      <c r="J2085" s="1">
        <v>2075.6400000000003</v>
      </c>
      <c r="K2085" s="1">
        <v>5189.0999999999995</v>
      </c>
      <c r="L2085" s="1">
        <v>5337.36</v>
      </c>
      <c r="M2085" s="1">
        <f>SUM(Sueldos[[#This Row],[Salario Base]:[Bono General]])</f>
        <v>29207.219999999998</v>
      </c>
      <c r="N2085" s="1">
        <f>SUMPRODUCT(Sueldos[[#This Row],[Salario Base]:[Bono General]]*Porcentajes[])</f>
        <v>1166.8062</v>
      </c>
      <c r="O2085" s="1">
        <f>Sueldos[[#This Row],[Aumento Mexicano]]*2</f>
        <v>2333.6124</v>
      </c>
      <c r="P2085" s="1">
        <f>IF(Sueldos[[#This Row],[Calificación]]&gt;=4,Sueldos[[#This Row],[Aumento Mexicano]]*2,0)</f>
        <v>0</v>
      </c>
      <c r="Q2085" s="1">
        <f>Sueldos[[#This Row],[Sueldo total]]*3</f>
        <v>87621.659999999989</v>
      </c>
      <c r="R2085" s="9">
        <f>(43102-Sueldos[[#This Row],[Fecha de Contratación]])/365</f>
        <v>5.4383561643835616</v>
      </c>
      <c r="S2085" s="1">
        <f>Sueldos[[#This Row],[Sueldo total]]/30</f>
        <v>973.57399999999996</v>
      </c>
      <c r="T2085" s="1">
        <f>Sueldos[[#This Row],[Salario diario]]*20*Sueldos[[#This Row],[dias del año]]</f>
        <v>105892.84328767123</v>
      </c>
      <c r="U2085" s="1">
        <f>Sueldos[[#This Row],[3 meses de sueldo]]+Sueldos[[#This Row],[20 dias por año]]</f>
        <v>193514.50328767122</v>
      </c>
    </row>
    <row r="2086" spans="1:21" x14ac:dyDescent="0.3">
      <c r="A2086" t="s">
        <v>2616</v>
      </c>
      <c r="B2086" t="s">
        <v>880</v>
      </c>
      <c r="C2086" t="s">
        <v>190</v>
      </c>
      <c r="D2086" s="10">
        <v>42180</v>
      </c>
      <c r="E2086" t="s">
        <v>18</v>
      </c>
      <c r="F2086">
        <v>3</v>
      </c>
      <c r="G2086" s="1">
        <v>11387</v>
      </c>
      <c r="H2086" s="1">
        <v>910.96</v>
      </c>
      <c r="I2086" s="1">
        <v>910.96</v>
      </c>
      <c r="J2086" s="1">
        <v>569.35</v>
      </c>
      <c r="K2086" s="1">
        <v>2846.75</v>
      </c>
      <c r="L2086" s="1">
        <v>2846.75</v>
      </c>
      <c r="M2086" s="1">
        <f>SUM(Sueldos[[#This Row],[Salario Base]:[Bono General]])</f>
        <v>19471.769999999997</v>
      </c>
      <c r="N2086" s="1">
        <f>SUMPRODUCT(Sueldos[[#This Row],[Salario Base]:[Bono General]]*Porcentajes[])</f>
        <v>745.84850000000006</v>
      </c>
      <c r="O2086" s="1">
        <f>Sueldos[[#This Row],[Aumento Mexicano]]*2</f>
        <v>1491.6970000000001</v>
      </c>
      <c r="P2086" s="1">
        <f>IF(Sueldos[[#This Row],[Calificación]]&gt;=4,Sueldos[[#This Row],[Aumento Mexicano]]*2,0)</f>
        <v>0</v>
      </c>
      <c r="Q2086" s="1">
        <f>Sueldos[[#This Row],[Sueldo total]]*3</f>
        <v>58415.30999999999</v>
      </c>
      <c r="R2086" s="9">
        <f>(43102-Sueldos[[#This Row],[Fecha de Contratación]])/365</f>
        <v>2.526027397260274</v>
      </c>
      <c r="S2086" s="1">
        <f>Sueldos[[#This Row],[Sueldo total]]/30</f>
        <v>649.05899999999986</v>
      </c>
      <c r="T2086" s="1">
        <f>Sueldos[[#This Row],[Salario diario]]*20*Sueldos[[#This Row],[dias del año]]</f>
        <v>32790.816328767112</v>
      </c>
      <c r="U2086" s="1">
        <f>Sueldos[[#This Row],[3 meses de sueldo]]+Sueldos[[#This Row],[20 dias por año]]</f>
        <v>91206.126328767103</v>
      </c>
    </row>
    <row r="2087" spans="1:21" x14ac:dyDescent="0.3">
      <c r="A2087" t="s">
        <v>2617</v>
      </c>
      <c r="B2087" t="s">
        <v>940</v>
      </c>
      <c r="C2087" t="s">
        <v>253</v>
      </c>
      <c r="D2087" s="10">
        <v>42449</v>
      </c>
      <c r="E2087" t="s">
        <v>18</v>
      </c>
      <c r="F2087">
        <v>3</v>
      </c>
      <c r="G2087" s="1">
        <v>8583</v>
      </c>
      <c r="H2087" s="1">
        <v>429.15000000000003</v>
      </c>
      <c r="I2087" s="1">
        <v>686.64</v>
      </c>
      <c r="J2087" s="1">
        <v>429.15000000000003</v>
      </c>
      <c r="K2087" s="1">
        <v>3261.54</v>
      </c>
      <c r="L2087" s="1">
        <v>2660.73</v>
      </c>
      <c r="M2087" s="1">
        <f>SUM(Sueldos[[#This Row],[Salario Base]:[Bono General]])</f>
        <v>16050.21</v>
      </c>
      <c r="N2087" s="1">
        <f>SUMPRODUCT(Sueldos[[#This Row],[Salario Base]:[Bono General]]*Porcentajes[])</f>
        <v>616.25940000000003</v>
      </c>
      <c r="O2087" s="1">
        <f>Sueldos[[#This Row],[Aumento Mexicano]]*2</f>
        <v>1232.5188000000001</v>
      </c>
      <c r="P2087" s="1">
        <f>IF(Sueldos[[#This Row],[Calificación]]&gt;=4,Sueldos[[#This Row],[Aumento Mexicano]]*2,0)</f>
        <v>0</v>
      </c>
      <c r="Q2087" s="1">
        <f>Sueldos[[#This Row],[Sueldo total]]*3</f>
        <v>48150.63</v>
      </c>
      <c r="R2087" s="9">
        <f>(43102-Sueldos[[#This Row],[Fecha de Contratación]])/365</f>
        <v>1.789041095890411</v>
      </c>
      <c r="S2087" s="1">
        <f>Sueldos[[#This Row],[Sueldo total]]/30</f>
        <v>535.00699999999995</v>
      </c>
      <c r="T2087" s="1">
        <f>Sueldos[[#This Row],[Salario diario]]*20*Sueldos[[#This Row],[dias del año]]</f>
        <v>19142.99019178082</v>
      </c>
      <c r="U2087" s="1">
        <f>Sueldos[[#This Row],[3 meses de sueldo]]+Sueldos[[#This Row],[20 dias por año]]</f>
        <v>67293.620191780821</v>
      </c>
    </row>
    <row r="2088" spans="1:21" x14ac:dyDescent="0.3">
      <c r="A2088" t="s">
        <v>2618</v>
      </c>
      <c r="B2088" t="s">
        <v>883</v>
      </c>
      <c r="C2088" t="s">
        <v>330</v>
      </c>
      <c r="D2088" s="10">
        <v>42483</v>
      </c>
      <c r="E2088" t="s">
        <v>27</v>
      </c>
      <c r="F2088">
        <v>3</v>
      </c>
      <c r="G2088" s="1">
        <v>14336</v>
      </c>
      <c r="H2088" s="1">
        <v>1433.6000000000001</v>
      </c>
      <c r="I2088" s="1">
        <v>2007.0400000000002</v>
      </c>
      <c r="J2088" s="1">
        <v>1433.6000000000001</v>
      </c>
      <c r="K2088" s="1">
        <v>4730.88</v>
      </c>
      <c r="L2088" s="1">
        <v>4014.0800000000004</v>
      </c>
      <c r="M2088" s="1">
        <f>SUM(Sueldos[[#This Row],[Salario Base]:[Bono General]])</f>
        <v>27955.200000000001</v>
      </c>
      <c r="N2088" s="1">
        <f>SUMPRODUCT(Sueldos[[#This Row],[Salario Base]:[Bono General]]*Porcentajes[])</f>
        <v>1090.9696000000001</v>
      </c>
      <c r="O2088" s="1">
        <f>Sueldos[[#This Row],[Aumento Mexicano]]*2</f>
        <v>2181.9392000000003</v>
      </c>
      <c r="P2088" s="1">
        <f>IF(Sueldos[[#This Row],[Calificación]]&gt;=4,Sueldos[[#This Row],[Aumento Mexicano]]*2,0)</f>
        <v>0</v>
      </c>
      <c r="Q2088" s="1">
        <f>Sueldos[[#This Row],[Sueldo total]]*3</f>
        <v>83865.600000000006</v>
      </c>
      <c r="R2088" s="9">
        <f>(43102-Sueldos[[#This Row],[Fecha de Contratación]])/365</f>
        <v>1.6958904109589041</v>
      </c>
      <c r="S2088" s="1">
        <f>Sueldos[[#This Row],[Sueldo total]]/30</f>
        <v>931.84</v>
      </c>
      <c r="T2088" s="1">
        <f>Sueldos[[#This Row],[Salario diario]]*20*Sueldos[[#This Row],[dias del año]]</f>
        <v>31605.970410958904</v>
      </c>
      <c r="U2088" s="1">
        <f>Sueldos[[#This Row],[3 meses de sueldo]]+Sueldos[[#This Row],[20 dias por año]]</f>
        <v>115471.57041095891</v>
      </c>
    </row>
    <row r="2089" spans="1:21" x14ac:dyDescent="0.3">
      <c r="A2089" t="s">
        <v>2619</v>
      </c>
      <c r="B2089" t="s">
        <v>883</v>
      </c>
      <c r="C2089" t="s">
        <v>38</v>
      </c>
      <c r="D2089" s="10">
        <v>42373</v>
      </c>
      <c r="E2089" t="s">
        <v>18</v>
      </c>
      <c r="F2089">
        <v>4</v>
      </c>
      <c r="G2089" s="1">
        <v>9411.6</v>
      </c>
      <c r="H2089" s="1">
        <v>847.04399999999998</v>
      </c>
      <c r="I2089" s="1">
        <v>1129.3920000000001</v>
      </c>
      <c r="J2089" s="1">
        <v>1035.2760000000001</v>
      </c>
      <c r="K2089" s="1">
        <v>3105.8280000000004</v>
      </c>
      <c r="L2089" s="1">
        <v>3670.5240000000003</v>
      </c>
      <c r="M2089" s="1">
        <f>SUM(Sueldos[[#This Row],[Salario Base]:[Bono General]])</f>
        <v>19199.664000000001</v>
      </c>
      <c r="N2089" s="1">
        <f>SUMPRODUCT(Sueldos[[#This Row],[Salario Base]:[Bono General]]*Porcentajes[])</f>
        <v>780.22163999999998</v>
      </c>
      <c r="O2089" s="1">
        <f>Sueldos[[#This Row],[Aumento Mexicano]]*2</f>
        <v>1560.44328</v>
      </c>
      <c r="P2089" s="1">
        <f>IF(Sueldos[[#This Row],[Calificación]]&gt;=4,Sueldos[[#This Row],[Aumento Mexicano]]*2,0)</f>
        <v>1560.44328</v>
      </c>
      <c r="Q2089" s="1">
        <f>Sueldos[[#This Row],[Sueldo total]]*3</f>
        <v>57598.991999999998</v>
      </c>
      <c r="R2089" s="9">
        <f>(43102-Sueldos[[#This Row],[Fecha de Contratación]])/365</f>
        <v>1.9972602739726026</v>
      </c>
      <c r="S2089" s="1">
        <f>Sueldos[[#This Row],[Sueldo total]]/30</f>
        <v>639.98879999999997</v>
      </c>
      <c r="T2089" s="1">
        <f>Sueldos[[#This Row],[Salario diario]]*20*Sueldos[[#This Row],[dias del año]]</f>
        <v>25564.484120547942</v>
      </c>
      <c r="U2089" s="1">
        <f>Sueldos[[#This Row],[3 meses de sueldo]]+Sueldos[[#This Row],[20 dias por año]]</f>
        <v>83163.476120547944</v>
      </c>
    </row>
    <row r="2090" spans="1:21" x14ac:dyDescent="0.3">
      <c r="A2090" t="s">
        <v>2014</v>
      </c>
      <c r="B2090" t="s">
        <v>880</v>
      </c>
      <c r="C2090" t="s">
        <v>323</v>
      </c>
      <c r="D2090" s="10">
        <v>40546</v>
      </c>
      <c r="E2090" t="s">
        <v>15</v>
      </c>
      <c r="F2090">
        <v>3</v>
      </c>
      <c r="G2090" s="1">
        <v>28161</v>
      </c>
      <c r="H2090" s="1">
        <v>2816.1000000000004</v>
      </c>
      <c r="I2090" s="1">
        <v>2252.88</v>
      </c>
      <c r="J2090" s="1">
        <v>563.22</v>
      </c>
      <c r="K2090" s="1">
        <v>7885.0800000000008</v>
      </c>
      <c r="L2090" s="1">
        <v>11264.400000000001</v>
      </c>
      <c r="M2090" s="1">
        <f>SUM(Sueldos[[#This Row],[Salario Base]:[Bono General]])</f>
        <v>52942.68</v>
      </c>
      <c r="N2090" s="1">
        <f>SUMPRODUCT(Sueldos[[#This Row],[Salario Base]:[Bono General]]*Porcentajes[])</f>
        <v>2157.1326000000004</v>
      </c>
      <c r="O2090" s="1">
        <f>Sueldos[[#This Row],[Aumento Mexicano]]*2</f>
        <v>4314.2652000000007</v>
      </c>
      <c r="P2090" s="1">
        <f>IF(Sueldos[[#This Row],[Calificación]]&gt;=4,Sueldos[[#This Row],[Aumento Mexicano]]*2,0)</f>
        <v>0</v>
      </c>
      <c r="Q2090" s="1">
        <f>Sueldos[[#This Row],[Sueldo total]]*3</f>
        <v>158828.04</v>
      </c>
      <c r="R2090" s="9">
        <f>(43102-Sueldos[[#This Row],[Fecha de Contratación]])/365</f>
        <v>7.0027397260273974</v>
      </c>
      <c r="S2090" s="1">
        <f>Sueldos[[#This Row],[Sueldo total]]/30</f>
        <v>1764.7560000000001</v>
      </c>
      <c r="T2090" s="1">
        <f>Sueldos[[#This Row],[Salario diario]]*20*Sueldos[[#This Row],[dias del año]]</f>
        <v>247162.53895890413</v>
      </c>
      <c r="U2090" s="1">
        <f>Sueldos[[#This Row],[3 meses de sueldo]]+Sueldos[[#This Row],[20 dias por año]]</f>
        <v>405990.57895890414</v>
      </c>
    </row>
    <row r="2091" spans="1:21" x14ac:dyDescent="0.3">
      <c r="A2091" t="s">
        <v>2620</v>
      </c>
      <c r="B2091" t="s">
        <v>880</v>
      </c>
      <c r="C2091" t="s">
        <v>125</v>
      </c>
      <c r="D2091" s="10">
        <v>41840</v>
      </c>
      <c r="E2091" t="s">
        <v>18</v>
      </c>
      <c r="F2091">
        <v>4</v>
      </c>
      <c r="G2091" s="1">
        <v>15600.2</v>
      </c>
      <c r="H2091" s="1">
        <v>780.0100000000001</v>
      </c>
      <c r="I2091" s="1">
        <v>1248.0160000000001</v>
      </c>
      <c r="J2091" s="1">
        <v>624.00800000000004</v>
      </c>
      <c r="K2091" s="1">
        <v>4368.0560000000005</v>
      </c>
      <c r="L2091" s="1">
        <v>5772.0740000000005</v>
      </c>
      <c r="M2091" s="1">
        <f>SUM(Sueldos[[#This Row],[Salario Base]:[Bono General]])</f>
        <v>28392.364000000005</v>
      </c>
      <c r="N2091" s="1">
        <f>SUMPRODUCT(Sueldos[[#This Row],[Salario Base]:[Bono General]]*Porcentajes[])</f>
        <v>1131.0145000000002</v>
      </c>
      <c r="O2091" s="1">
        <f>Sueldos[[#This Row],[Aumento Mexicano]]*2</f>
        <v>2262.0290000000005</v>
      </c>
      <c r="P2091" s="1">
        <f>IF(Sueldos[[#This Row],[Calificación]]&gt;=4,Sueldos[[#This Row],[Aumento Mexicano]]*2,0)</f>
        <v>2262.0290000000005</v>
      </c>
      <c r="Q2091" s="1">
        <f>Sueldos[[#This Row],[Sueldo total]]*3</f>
        <v>85177.092000000019</v>
      </c>
      <c r="R2091" s="9">
        <f>(43102-Sueldos[[#This Row],[Fecha de Contratación]])/365</f>
        <v>3.4575342465753423</v>
      </c>
      <c r="S2091" s="1">
        <f>Sueldos[[#This Row],[Sueldo total]]/30</f>
        <v>946.41213333333349</v>
      </c>
      <c r="T2091" s="1">
        <f>Sueldos[[#This Row],[Salario diario]]*20*Sueldos[[#This Row],[dias del año]]</f>
        <v>65445.04724748859</v>
      </c>
      <c r="U2091" s="1">
        <f>Sueldos[[#This Row],[3 meses de sueldo]]+Sueldos[[#This Row],[20 dias por año]]</f>
        <v>150622.13924748861</v>
      </c>
    </row>
    <row r="2092" spans="1:21" x14ac:dyDescent="0.3">
      <c r="A2092" t="s">
        <v>1009</v>
      </c>
      <c r="B2092" t="s">
        <v>880</v>
      </c>
      <c r="C2092" t="s">
        <v>137</v>
      </c>
      <c r="D2092" s="10">
        <v>41481</v>
      </c>
      <c r="E2092" t="s">
        <v>18</v>
      </c>
      <c r="F2092">
        <v>3</v>
      </c>
      <c r="G2092" s="1">
        <v>14145</v>
      </c>
      <c r="H2092" s="1">
        <v>848.69999999999993</v>
      </c>
      <c r="I2092" s="1">
        <v>1273.05</v>
      </c>
      <c r="J2092" s="1">
        <v>1980.3000000000002</v>
      </c>
      <c r="K2092" s="1">
        <v>4809.3</v>
      </c>
      <c r="L2092" s="1">
        <v>3960.6000000000004</v>
      </c>
      <c r="M2092" s="1">
        <f>SUM(Sueldos[[#This Row],[Salario Base]:[Bono General]])</f>
        <v>27016.949999999997</v>
      </c>
      <c r="N2092" s="1">
        <f>SUMPRODUCT(Sueldos[[#This Row],[Salario Base]:[Bono General]]*Porcentajes[])</f>
        <v>1046.73</v>
      </c>
      <c r="O2092" s="1">
        <f>Sueldos[[#This Row],[Aumento Mexicano]]*2</f>
        <v>2093.46</v>
      </c>
      <c r="P2092" s="1">
        <f>IF(Sueldos[[#This Row],[Calificación]]&gt;=4,Sueldos[[#This Row],[Aumento Mexicano]]*2,0)</f>
        <v>0</v>
      </c>
      <c r="Q2092" s="1">
        <f>Sueldos[[#This Row],[Sueldo total]]*3</f>
        <v>81050.849999999991</v>
      </c>
      <c r="R2092" s="9">
        <f>(43102-Sueldos[[#This Row],[Fecha de Contratación]])/365</f>
        <v>4.441095890410959</v>
      </c>
      <c r="S2092" s="1">
        <f>Sueldos[[#This Row],[Sueldo total]]/30</f>
        <v>900.56499999999994</v>
      </c>
      <c r="T2092" s="1">
        <f>Sueldos[[#This Row],[Salario diario]]*20*Sueldos[[#This Row],[dias del año]]</f>
        <v>79989.910410958895</v>
      </c>
      <c r="U2092" s="1">
        <f>Sueldos[[#This Row],[3 meses de sueldo]]+Sueldos[[#This Row],[20 dias por año]]</f>
        <v>161040.7604109589</v>
      </c>
    </row>
    <row r="2093" spans="1:21" x14ac:dyDescent="0.3">
      <c r="A2093" t="s">
        <v>2621</v>
      </c>
      <c r="B2093" t="s">
        <v>898</v>
      </c>
      <c r="C2093" t="s">
        <v>121</v>
      </c>
      <c r="D2093" s="10">
        <v>41599</v>
      </c>
      <c r="E2093" t="s">
        <v>15</v>
      </c>
      <c r="F2093">
        <v>4</v>
      </c>
      <c r="G2093" s="1">
        <v>28220.500000000004</v>
      </c>
      <c r="H2093" s="1">
        <v>2539.8450000000003</v>
      </c>
      <c r="I2093" s="1">
        <v>2539.8450000000003</v>
      </c>
      <c r="J2093" s="1">
        <v>4233.0750000000007</v>
      </c>
      <c r="K2093" s="1">
        <v>8183.9450000000006</v>
      </c>
      <c r="L2093" s="1">
        <v>9312.7650000000012</v>
      </c>
      <c r="M2093" s="1">
        <f>SUM(Sueldos[[#This Row],[Salario Base]:[Bono General]])</f>
        <v>55029.974999999999</v>
      </c>
      <c r="N2093" s="1">
        <f>SUMPRODUCT(Sueldos[[#This Row],[Salario Base]:[Bono General]]*Porcentajes[])</f>
        <v>2209.6651500000003</v>
      </c>
      <c r="O2093" s="1">
        <f>Sueldos[[#This Row],[Aumento Mexicano]]*2</f>
        <v>4419.3303000000005</v>
      </c>
      <c r="P2093" s="1">
        <f>IF(Sueldos[[#This Row],[Calificación]]&gt;=4,Sueldos[[#This Row],[Aumento Mexicano]]*2,0)</f>
        <v>4419.3303000000005</v>
      </c>
      <c r="Q2093" s="1">
        <f>Sueldos[[#This Row],[Sueldo total]]*3</f>
        <v>165089.92499999999</v>
      </c>
      <c r="R2093" s="9">
        <f>(43102-Sueldos[[#This Row],[Fecha de Contratación]])/365</f>
        <v>4.117808219178082</v>
      </c>
      <c r="S2093" s="1">
        <f>Sueldos[[#This Row],[Sueldo total]]/30</f>
        <v>1834.3325</v>
      </c>
      <c r="T2093" s="1">
        <f>Sueldos[[#This Row],[Salario diario]]*20*Sueldos[[#This Row],[dias del año]]</f>
        <v>151068.58890410958</v>
      </c>
      <c r="U2093" s="1">
        <f>Sueldos[[#This Row],[3 meses de sueldo]]+Sueldos[[#This Row],[20 dias por año]]</f>
        <v>316158.5139041096</v>
      </c>
    </row>
    <row r="2094" spans="1:21" x14ac:dyDescent="0.3">
      <c r="A2094" t="s">
        <v>2622</v>
      </c>
      <c r="B2094" t="s">
        <v>883</v>
      </c>
      <c r="C2094" t="s">
        <v>57</v>
      </c>
      <c r="D2094" s="10">
        <v>40960</v>
      </c>
      <c r="E2094" t="s">
        <v>115</v>
      </c>
      <c r="F2094">
        <v>3</v>
      </c>
      <c r="G2094" s="1">
        <v>62969</v>
      </c>
      <c r="H2094" s="1">
        <v>3148.4500000000003</v>
      </c>
      <c r="I2094" s="1">
        <v>4407.8300000000008</v>
      </c>
      <c r="J2094" s="1">
        <v>629.69000000000005</v>
      </c>
      <c r="K2094" s="1">
        <v>25187.600000000002</v>
      </c>
      <c r="L2094" s="1">
        <v>22039.149999999998</v>
      </c>
      <c r="M2094" s="1">
        <f>SUM(Sueldos[[#This Row],[Salario Base]:[Bono General]])</f>
        <v>118381.72</v>
      </c>
      <c r="N2094" s="1">
        <f>SUMPRODUCT(Sueldos[[#This Row],[Salario Base]:[Bono General]]*Porcentajes[])</f>
        <v>4584.1432000000004</v>
      </c>
      <c r="O2094" s="1">
        <f>Sueldos[[#This Row],[Aumento Mexicano]]*2</f>
        <v>9168.2864000000009</v>
      </c>
      <c r="P2094" s="1">
        <f>IF(Sueldos[[#This Row],[Calificación]]&gt;=4,Sueldos[[#This Row],[Aumento Mexicano]]*2,0)</f>
        <v>0</v>
      </c>
      <c r="Q2094" s="1">
        <f>Sueldos[[#This Row],[Sueldo total]]*3</f>
        <v>355145.16000000003</v>
      </c>
      <c r="R2094" s="9">
        <f>(43102-Sueldos[[#This Row],[Fecha de Contratación]])/365</f>
        <v>5.8684931506849312</v>
      </c>
      <c r="S2094" s="1">
        <f>Sueldos[[#This Row],[Sueldo total]]/30</f>
        <v>3946.0573333333332</v>
      </c>
      <c r="T2094" s="1">
        <f>Sueldos[[#This Row],[Salario diario]]*20*Sueldos[[#This Row],[dias del año]]</f>
        <v>463148.20865753421</v>
      </c>
      <c r="U2094" s="1">
        <f>Sueldos[[#This Row],[3 meses de sueldo]]+Sueldos[[#This Row],[20 dias por año]]</f>
        <v>818293.36865753424</v>
      </c>
    </row>
    <row r="2095" spans="1:21" x14ac:dyDescent="0.3">
      <c r="A2095" t="s">
        <v>2623</v>
      </c>
      <c r="B2095" t="s">
        <v>926</v>
      </c>
      <c r="C2095" t="s">
        <v>63</v>
      </c>
      <c r="D2095" s="10">
        <v>40877</v>
      </c>
      <c r="E2095" t="s">
        <v>18</v>
      </c>
      <c r="F2095">
        <v>1</v>
      </c>
      <c r="G2095" s="1">
        <v>11115.75</v>
      </c>
      <c r="H2095" s="1">
        <v>778.10250000000008</v>
      </c>
      <c r="I2095" s="1">
        <v>1667.3625</v>
      </c>
      <c r="J2095" s="1">
        <v>333.47249999999997</v>
      </c>
      <c r="K2095" s="1">
        <v>3001.2525000000001</v>
      </c>
      <c r="L2095" s="1">
        <v>3112.4100000000003</v>
      </c>
      <c r="M2095" s="1">
        <f>SUM(Sueldos[[#This Row],[Salario Base]:[Bono General]])</f>
        <v>20008.349999999999</v>
      </c>
      <c r="N2095" s="1">
        <f>SUMPRODUCT(Sueldos[[#This Row],[Salario Base]:[Bono General]]*Porcentajes[])</f>
        <v>771.43305000000009</v>
      </c>
      <c r="O2095" s="1">
        <f>Sueldos[[#This Row],[Aumento Mexicano]]*2</f>
        <v>1542.8661000000002</v>
      </c>
      <c r="P2095" s="1">
        <f>IF(Sueldos[[#This Row],[Calificación]]&gt;=4,Sueldos[[#This Row],[Aumento Mexicano]]*2,0)</f>
        <v>0</v>
      </c>
      <c r="Q2095" s="1">
        <f>Sueldos[[#This Row],[Sueldo total]]*3</f>
        <v>60025.049999999996</v>
      </c>
      <c r="R2095" s="9">
        <f>(43102-Sueldos[[#This Row],[Fecha de Contratación]])/365</f>
        <v>6.095890410958904</v>
      </c>
      <c r="S2095" s="1">
        <f>Sueldos[[#This Row],[Sueldo total]]/30</f>
        <v>666.94499999999994</v>
      </c>
      <c r="T2095" s="1">
        <f>Sueldos[[#This Row],[Salario diario]]*20*Sueldos[[#This Row],[dias del año]]</f>
        <v>81312.472602739712</v>
      </c>
      <c r="U2095" s="1">
        <f>Sueldos[[#This Row],[3 meses de sueldo]]+Sueldos[[#This Row],[20 dias por año]]</f>
        <v>141337.52260273971</v>
      </c>
    </row>
    <row r="2096" spans="1:21" x14ac:dyDescent="0.3">
      <c r="A2096" t="s">
        <v>1541</v>
      </c>
      <c r="B2096" t="s">
        <v>883</v>
      </c>
      <c r="C2096" t="s">
        <v>166</v>
      </c>
      <c r="D2096" s="10">
        <v>41707</v>
      </c>
      <c r="E2096" t="s">
        <v>18</v>
      </c>
      <c r="F2096">
        <v>5</v>
      </c>
      <c r="G2096" s="1">
        <v>16442.5</v>
      </c>
      <c r="H2096" s="1">
        <v>1644.25</v>
      </c>
      <c r="I2096" s="1">
        <v>1973.1</v>
      </c>
      <c r="J2096" s="1">
        <v>2137.5250000000001</v>
      </c>
      <c r="K2096" s="1">
        <v>4275.05</v>
      </c>
      <c r="L2096" s="1">
        <v>4439.4750000000004</v>
      </c>
      <c r="M2096" s="1">
        <f>SUM(Sueldos[[#This Row],[Salario Base]:[Bono General]])</f>
        <v>30911.9</v>
      </c>
      <c r="N2096" s="1">
        <f>SUMPRODUCT(Sueldos[[#This Row],[Salario Base]:[Bono General]]*Porcentajes[])</f>
        <v>1216.7449999999999</v>
      </c>
      <c r="O2096" s="1">
        <f>Sueldos[[#This Row],[Aumento Mexicano]]*2</f>
        <v>2433.4899999999998</v>
      </c>
      <c r="P2096" s="1">
        <f>IF(Sueldos[[#This Row],[Calificación]]&gt;=4,Sueldos[[#This Row],[Aumento Mexicano]]*2,0)</f>
        <v>2433.4899999999998</v>
      </c>
      <c r="Q2096" s="1">
        <f>Sueldos[[#This Row],[Sueldo total]]*3</f>
        <v>92735.700000000012</v>
      </c>
      <c r="R2096" s="9">
        <f>(43102-Sueldos[[#This Row],[Fecha de Contratación]])/365</f>
        <v>3.8219178082191783</v>
      </c>
      <c r="S2096" s="1">
        <f>Sueldos[[#This Row],[Sueldo total]]/30</f>
        <v>1030.3966666666668</v>
      </c>
      <c r="T2096" s="1">
        <f>Sueldos[[#This Row],[Salario diario]]*20*Sueldos[[#This Row],[dias del año]]</f>
        <v>78761.827397260276</v>
      </c>
      <c r="U2096" s="1">
        <f>Sueldos[[#This Row],[3 meses de sueldo]]+Sueldos[[#This Row],[20 dias por año]]</f>
        <v>171497.5273972603</v>
      </c>
    </row>
    <row r="2097" spans="1:21" x14ac:dyDescent="0.3">
      <c r="A2097" t="s">
        <v>2624</v>
      </c>
      <c r="B2097" t="s">
        <v>883</v>
      </c>
      <c r="C2097" t="s">
        <v>180</v>
      </c>
      <c r="D2097" s="10">
        <v>42088</v>
      </c>
      <c r="E2097" t="s">
        <v>27</v>
      </c>
      <c r="F2097">
        <v>3</v>
      </c>
      <c r="G2097" s="1">
        <v>16713</v>
      </c>
      <c r="H2097" s="1">
        <v>1504.1699999999998</v>
      </c>
      <c r="I2097" s="1">
        <v>167.13</v>
      </c>
      <c r="J2097" s="1">
        <v>2172.69</v>
      </c>
      <c r="K2097" s="1">
        <v>5013.8999999999996</v>
      </c>
      <c r="L2097" s="1">
        <v>4345.38</v>
      </c>
      <c r="M2097" s="1">
        <f>SUM(Sueldos[[#This Row],[Salario Base]:[Bono General]])</f>
        <v>29916.27</v>
      </c>
      <c r="N2097" s="1">
        <f>SUMPRODUCT(Sueldos[[#This Row],[Salario Base]:[Bono General]]*Porcentajes[])</f>
        <v>1161.5535</v>
      </c>
      <c r="O2097" s="1">
        <f>Sueldos[[#This Row],[Aumento Mexicano]]*2</f>
        <v>2323.107</v>
      </c>
      <c r="P2097" s="1">
        <f>IF(Sueldos[[#This Row],[Calificación]]&gt;=4,Sueldos[[#This Row],[Aumento Mexicano]]*2,0)</f>
        <v>0</v>
      </c>
      <c r="Q2097" s="1">
        <f>Sueldos[[#This Row],[Sueldo total]]*3</f>
        <v>89748.81</v>
      </c>
      <c r="R2097" s="9">
        <f>(43102-Sueldos[[#This Row],[Fecha de Contratación]])/365</f>
        <v>2.7780821917808218</v>
      </c>
      <c r="S2097" s="1">
        <f>Sueldos[[#This Row],[Sueldo total]]/30</f>
        <v>997.20900000000006</v>
      </c>
      <c r="T2097" s="1">
        <f>Sueldos[[#This Row],[Salario diario]]*20*Sueldos[[#This Row],[dias del año]]</f>
        <v>55406.571287671235</v>
      </c>
      <c r="U2097" s="1">
        <f>Sueldos[[#This Row],[3 meses de sueldo]]+Sueldos[[#This Row],[20 dias por año]]</f>
        <v>145155.38128767122</v>
      </c>
    </row>
    <row r="2098" spans="1:21" x14ac:dyDescent="0.3">
      <c r="A2098" t="s">
        <v>2625</v>
      </c>
      <c r="B2098" t="s">
        <v>883</v>
      </c>
      <c r="C2098" t="s">
        <v>177</v>
      </c>
      <c r="D2098" s="10">
        <v>42794</v>
      </c>
      <c r="E2098" t="s">
        <v>18</v>
      </c>
      <c r="F2098">
        <v>5</v>
      </c>
      <c r="G2098" s="1">
        <v>14052.5</v>
      </c>
      <c r="H2098" s="1">
        <v>1264.7249999999999</v>
      </c>
      <c r="I2098" s="1">
        <v>1545.7750000000001</v>
      </c>
      <c r="J2098" s="1">
        <v>843.15</v>
      </c>
      <c r="K2098" s="1">
        <v>4637.3249999999998</v>
      </c>
      <c r="L2098" s="1">
        <v>3934.7000000000003</v>
      </c>
      <c r="M2098" s="1">
        <f>SUM(Sueldos[[#This Row],[Salario Base]:[Bono General]])</f>
        <v>26278.175000000003</v>
      </c>
      <c r="N2098" s="1">
        <f>SUMPRODUCT(Sueldos[[#This Row],[Salario Base]:[Bono General]]*Porcentajes[])</f>
        <v>1015.99575</v>
      </c>
      <c r="O2098" s="1">
        <f>Sueldos[[#This Row],[Aumento Mexicano]]*2</f>
        <v>2031.9915000000001</v>
      </c>
      <c r="P2098" s="1">
        <f>IF(Sueldos[[#This Row],[Calificación]]&gt;=4,Sueldos[[#This Row],[Aumento Mexicano]]*2,0)</f>
        <v>2031.9915000000001</v>
      </c>
      <c r="Q2098" s="1">
        <f>Sueldos[[#This Row],[Sueldo total]]*3</f>
        <v>78834.525000000009</v>
      </c>
      <c r="R2098" s="9">
        <f>(43102-Sueldos[[#This Row],[Fecha de Contratación]])/365</f>
        <v>0.84383561643835614</v>
      </c>
      <c r="S2098" s="1">
        <f>Sueldos[[#This Row],[Sueldo total]]/30</f>
        <v>875.93916666666678</v>
      </c>
      <c r="T2098" s="1">
        <f>Sueldos[[#This Row],[Salario diario]]*20*Sueldos[[#This Row],[dias del año]]</f>
        <v>14782.973333333335</v>
      </c>
      <c r="U2098" s="1">
        <f>Sueldos[[#This Row],[3 meses de sueldo]]+Sueldos[[#This Row],[20 dias por año]]</f>
        <v>93617.498333333351</v>
      </c>
    </row>
    <row r="2099" spans="1:21" x14ac:dyDescent="0.3">
      <c r="A2099" t="s">
        <v>2626</v>
      </c>
      <c r="B2099" t="s">
        <v>883</v>
      </c>
      <c r="C2099" t="s">
        <v>193</v>
      </c>
      <c r="D2099" s="10">
        <v>42900</v>
      </c>
      <c r="E2099" t="s">
        <v>50</v>
      </c>
      <c r="F2099">
        <v>3</v>
      </c>
      <c r="G2099" s="1">
        <v>37205</v>
      </c>
      <c r="H2099" s="1">
        <v>2232.2999999999997</v>
      </c>
      <c r="I2099" s="1">
        <v>1116.1499999999999</v>
      </c>
      <c r="J2099" s="1">
        <v>2604.3500000000004</v>
      </c>
      <c r="K2099" s="1">
        <v>10417.400000000001</v>
      </c>
      <c r="L2099" s="1">
        <v>10045.35</v>
      </c>
      <c r="M2099" s="1">
        <f>SUM(Sueldos[[#This Row],[Salario Base]:[Bono General]])</f>
        <v>63620.55</v>
      </c>
      <c r="N2099" s="1">
        <f>SUMPRODUCT(Sueldos[[#This Row],[Salario Base]:[Bono General]]*Porcentajes[])</f>
        <v>2440.6479999999997</v>
      </c>
      <c r="O2099" s="1">
        <f>Sueldos[[#This Row],[Aumento Mexicano]]*2</f>
        <v>4881.2959999999994</v>
      </c>
      <c r="P2099" s="1">
        <f>IF(Sueldos[[#This Row],[Calificación]]&gt;=4,Sueldos[[#This Row],[Aumento Mexicano]]*2,0)</f>
        <v>0</v>
      </c>
      <c r="Q2099" s="1">
        <f>Sueldos[[#This Row],[Sueldo total]]*3</f>
        <v>190861.65000000002</v>
      </c>
      <c r="R2099" s="9">
        <f>(43102-Sueldos[[#This Row],[Fecha de Contratación]])/365</f>
        <v>0.55342465753424652</v>
      </c>
      <c r="S2099" s="1">
        <f>Sueldos[[#This Row],[Sueldo total]]/30</f>
        <v>2120.6849999999999</v>
      </c>
      <c r="T2099" s="1">
        <f>Sueldos[[#This Row],[Salario diario]]*20*Sueldos[[#This Row],[dias del año]]</f>
        <v>23472.787397260268</v>
      </c>
      <c r="U2099" s="1">
        <f>Sueldos[[#This Row],[3 meses de sueldo]]+Sueldos[[#This Row],[20 dias por año]]</f>
        <v>214334.43739726028</v>
      </c>
    </row>
    <row r="2100" spans="1:21" x14ac:dyDescent="0.3">
      <c r="A2100" t="s">
        <v>2627</v>
      </c>
      <c r="B2100" t="s">
        <v>880</v>
      </c>
      <c r="C2100" t="s">
        <v>330</v>
      </c>
      <c r="D2100" s="10">
        <v>42685</v>
      </c>
      <c r="E2100" t="s">
        <v>18</v>
      </c>
      <c r="F2100">
        <v>2</v>
      </c>
      <c r="G2100" s="1">
        <v>11796.300000000001</v>
      </c>
      <c r="H2100" s="1">
        <v>589.81500000000005</v>
      </c>
      <c r="I2100" s="1">
        <v>943.70400000000006</v>
      </c>
      <c r="J2100" s="1">
        <v>1651.4820000000002</v>
      </c>
      <c r="K2100" s="1">
        <v>3656.8530000000005</v>
      </c>
      <c r="L2100" s="1">
        <v>4718.5200000000004</v>
      </c>
      <c r="M2100" s="1">
        <f>SUM(Sueldos[[#This Row],[Salario Base]:[Bono General]])</f>
        <v>23356.674000000003</v>
      </c>
      <c r="N2100" s="1">
        <f>SUMPRODUCT(Sueldos[[#This Row],[Salario Base]:[Bono General]]*Porcentajes[])</f>
        <v>949.60215000000005</v>
      </c>
      <c r="O2100" s="1">
        <f>Sueldos[[#This Row],[Aumento Mexicano]]*2</f>
        <v>1899.2043000000001</v>
      </c>
      <c r="P2100" s="1">
        <f>IF(Sueldos[[#This Row],[Calificación]]&gt;=4,Sueldos[[#This Row],[Aumento Mexicano]]*2,0)</f>
        <v>0</v>
      </c>
      <c r="Q2100" s="1">
        <f>Sueldos[[#This Row],[Sueldo total]]*3</f>
        <v>70070.022000000012</v>
      </c>
      <c r="R2100" s="9">
        <f>(43102-Sueldos[[#This Row],[Fecha de Contratación]])/365</f>
        <v>1.1424657534246576</v>
      </c>
      <c r="S2100" s="1">
        <f>Sueldos[[#This Row],[Sueldo total]]/30</f>
        <v>778.55580000000009</v>
      </c>
      <c r="T2100" s="1">
        <f>Sueldos[[#This Row],[Salario diario]]*20*Sueldos[[#This Row],[dias del año]]</f>
        <v>17789.466772602744</v>
      </c>
      <c r="U2100" s="1">
        <f>Sueldos[[#This Row],[3 meses de sueldo]]+Sueldos[[#This Row],[20 dias por año]]</f>
        <v>87859.488772602752</v>
      </c>
    </row>
    <row r="2101" spans="1:21" x14ac:dyDescent="0.3">
      <c r="A2101" t="s">
        <v>2628</v>
      </c>
      <c r="B2101" t="s">
        <v>880</v>
      </c>
      <c r="C2101" t="s">
        <v>151</v>
      </c>
      <c r="D2101" s="10">
        <v>41596</v>
      </c>
      <c r="E2101" t="s">
        <v>18</v>
      </c>
      <c r="F2101">
        <v>5</v>
      </c>
      <c r="G2101" s="1">
        <v>11852.5</v>
      </c>
      <c r="H2101" s="1">
        <v>1185.25</v>
      </c>
      <c r="I2101" s="1">
        <v>1422.3</v>
      </c>
      <c r="J2101" s="1">
        <v>1185.25</v>
      </c>
      <c r="K2101" s="1">
        <v>4741</v>
      </c>
      <c r="L2101" s="1">
        <v>3081.65</v>
      </c>
      <c r="M2101" s="1">
        <f>SUM(Sueldos[[#This Row],[Salario Base]:[Bono General]])</f>
        <v>23467.95</v>
      </c>
      <c r="N2101" s="1">
        <f>SUMPRODUCT(Sueldos[[#This Row],[Salario Base]:[Bono General]]*Porcentajes[])</f>
        <v>900.79000000000008</v>
      </c>
      <c r="O2101" s="1">
        <f>Sueldos[[#This Row],[Aumento Mexicano]]*2</f>
        <v>1801.5800000000002</v>
      </c>
      <c r="P2101" s="1">
        <f>IF(Sueldos[[#This Row],[Calificación]]&gt;=4,Sueldos[[#This Row],[Aumento Mexicano]]*2,0)</f>
        <v>1801.5800000000002</v>
      </c>
      <c r="Q2101" s="1">
        <f>Sueldos[[#This Row],[Sueldo total]]*3</f>
        <v>70403.850000000006</v>
      </c>
      <c r="R2101" s="9">
        <f>(43102-Sueldos[[#This Row],[Fecha de Contratación]])/365</f>
        <v>4.1260273972602741</v>
      </c>
      <c r="S2101" s="1">
        <f>Sueldos[[#This Row],[Sueldo total]]/30</f>
        <v>782.26499999999999</v>
      </c>
      <c r="T2101" s="1">
        <f>Sueldos[[#This Row],[Salario diario]]*20*Sueldos[[#This Row],[dias del año]]</f>
        <v>64552.936438356162</v>
      </c>
      <c r="U2101" s="1">
        <f>Sueldos[[#This Row],[3 meses de sueldo]]+Sueldos[[#This Row],[20 dias por año]]</f>
        <v>134956.78643835615</v>
      </c>
    </row>
    <row r="2102" spans="1:21" x14ac:dyDescent="0.3">
      <c r="A2102" t="s">
        <v>2473</v>
      </c>
      <c r="B2102" t="s">
        <v>898</v>
      </c>
      <c r="C2102" t="s">
        <v>396</v>
      </c>
      <c r="D2102" s="10">
        <v>40496</v>
      </c>
      <c r="E2102" t="s">
        <v>27</v>
      </c>
      <c r="F2102">
        <v>3</v>
      </c>
      <c r="G2102" s="1">
        <v>15991</v>
      </c>
      <c r="H2102" s="1">
        <v>1279.28</v>
      </c>
      <c r="I2102" s="1">
        <v>1119.3700000000001</v>
      </c>
      <c r="J2102" s="1">
        <v>799.55000000000007</v>
      </c>
      <c r="K2102" s="1">
        <v>4317.5700000000006</v>
      </c>
      <c r="L2102" s="1">
        <v>5916.67</v>
      </c>
      <c r="M2102" s="1">
        <f>SUM(Sueldos[[#This Row],[Salario Base]:[Bono General]])</f>
        <v>29423.439999999995</v>
      </c>
      <c r="N2102" s="1">
        <f>SUMPRODUCT(Sueldos[[#This Row],[Salario Base]:[Bono General]]*Porcentajes[])</f>
        <v>1184.9331</v>
      </c>
      <c r="O2102" s="1">
        <f>Sueldos[[#This Row],[Aumento Mexicano]]*2</f>
        <v>2369.8661999999999</v>
      </c>
      <c r="P2102" s="1">
        <f>IF(Sueldos[[#This Row],[Calificación]]&gt;=4,Sueldos[[#This Row],[Aumento Mexicano]]*2,0)</f>
        <v>0</v>
      </c>
      <c r="Q2102" s="1">
        <f>Sueldos[[#This Row],[Sueldo total]]*3</f>
        <v>88270.319999999978</v>
      </c>
      <c r="R2102" s="9">
        <f>(43102-Sueldos[[#This Row],[Fecha de Contratación]])/365</f>
        <v>7.13972602739726</v>
      </c>
      <c r="S2102" s="1">
        <f>Sueldos[[#This Row],[Sueldo total]]/30</f>
        <v>980.78133333333312</v>
      </c>
      <c r="T2102" s="1">
        <f>Sueldos[[#This Row],[Salario diario]]*20*Sueldos[[#This Row],[dias del año]]</f>
        <v>140050.20025570772</v>
      </c>
      <c r="U2102" s="1">
        <f>Sueldos[[#This Row],[3 meses de sueldo]]+Sueldos[[#This Row],[20 dias por año]]</f>
        <v>228320.5202557077</v>
      </c>
    </row>
    <row r="2103" spans="1:21" x14ac:dyDescent="0.3">
      <c r="A2103" t="s">
        <v>2124</v>
      </c>
      <c r="B2103" t="s">
        <v>909</v>
      </c>
      <c r="C2103" t="s">
        <v>129</v>
      </c>
      <c r="D2103" s="10">
        <v>42958</v>
      </c>
      <c r="E2103" t="s">
        <v>15</v>
      </c>
      <c r="F2103">
        <v>4</v>
      </c>
      <c r="G2103" s="1">
        <v>29899.100000000002</v>
      </c>
      <c r="H2103" s="1">
        <v>2092.9370000000004</v>
      </c>
      <c r="I2103" s="1">
        <v>1494.9550000000002</v>
      </c>
      <c r="J2103" s="1">
        <v>1793.9460000000001</v>
      </c>
      <c r="K2103" s="1">
        <v>7474.7750000000005</v>
      </c>
      <c r="L2103" s="1">
        <v>11062.667000000001</v>
      </c>
      <c r="M2103" s="1">
        <f>SUM(Sueldos[[#This Row],[Salario Base]:[Bono General]])</f>
        <v>53818.380000000012</v>
      </c>
      <c r="N2103" s="1">
        <f>SUMPRODUCT(Sueldos[[#This Row],[Salario Base]:[Bono General]]*Porcentajes[])</f>
        <v>2170.6746600000001</v>
      </c>
      <c r="O2103" s="1">
        <f>Sueldos[[#This Row],[Aumento Mexicano]]*2</f>
        <v>4341.3493200000003</v>
      </c>
      <c r="P2103" s="1">
        <f>IF(Sueldos[[#This Row],[Calificación]]&gt;=4,Sueldos[[#This Row],[Aumento Mexicano]]*2,0)</f>
        <v>4341.3493200000003</v>
      </c>
      <c r="Q2103" s="1">
        <f>Sueldos[[#This Row],[Sueldo total]]*3</f>
        <v>161455.14000000004</v>
      </c>
      <c r="R2103" s="9">
        <f>(43102-Sueldos[[#This Row],[Fecha de Contratación]])/365</f>
        <v>0.39452054794520547</v>
      </c>
      <c r="S2103" s="1">
        <f>Sueldos[[#This Row],[Sueldo total]]/30</f>
        <v>1793.9460000000004</v>
      </c>
      <c r="T2103" s="1">
        <f>Sueldos[[#This Row],[Salario diario]]*20*Sueldos[[#This Row],[dias del año]]</f>
        <v>14154.971178082194</v>
      </c>
      <c r="U2103" s="1">
        <f>Sueldos[[#This Row],[3 meses de sueldo]]+Sueldos[[#This Row],[20 dias por año]]</f>
        <v>175610.11117808224</v>
      </c>
    </row>
    <row r="2104" spans="1:21" x14ac:dyDescent="0.3">
      <c r="A2104" t="s">
        <v>403</v>
      </c>
      <c r="B2104" t="s">
        <v>883</v>
      </c>
      <c r="C2104" t="s">
        <v>2</v>
      </c>
      <c r="D2104" s="10">
        <v>41777</v>
      </c>
      <c r="E2104" t="s">
        <v>15</v>
      </c>
      <c r="F2104">
        <v>3</v>
      </c>
      <c r="G2104" s="1">
        <v>31641</v>
      </c>
      <c r="H2104" s="1">
        <v>1898.46</v>
      </c>
      <c r="I2104" s="1">
        <v>3480.51</v>
      </c>
      <c r="J2104" s="1">
        <v>2531.2800000000002</v>
      </c>
      <c r="K2104" s="1">
        <v>10757.94</v>
      </c>
      <c r="L2104" s="1">
        <v>9492.2999999999993</v>
      </c>
      <c r="M2104" s="1">
        <f>SUM(Sueldos[[#This Row],[Salario Base]:[Bono General]])</f>
        <v>59801.490000000005</v>
      </c>
      <c r="N2104" s="1">
        <f>SUMPRODUCT(Sueldos[[#This Row],[Salario Base]:[Bono General]]*Porcentajes[])</f>
        <v>2316.1212</v>
      </c>
      <c r="O2104" s="1">
        <f>Sueldos[[#This Row],[Aumento Mexicano]]*2</f>
        <v>4632.2424000000001</v>
      </c>
      <c r="P2104" s="1">
        <f>IF(Sueldos[[#This Row],[Calificación]]&gt;=4,Sueldos[[#This Row],[Aumento Mexicano]]*2,0)</f>
        <v>0</v>
      </c>
      <c r="Q2104" s="1">
        <f>Sueldos[[#This Row],[Sueldo total]]*3</f>
        <v>179404.47000000003</v>
      </c>
      <c r="R2104" s="9">
        <f>(43102-Sueldos[[#This Row],[Fecha de Contratación]])/365</f>
        <v>3.6301369863013697</v>
      </c>
      <c r="S2104" s="1">
        <f>Sueldos[[#This Row],[Sueldo total]]/30</f>
        <v>1993.3830000000003</v>
      </c>
      <c r="T2104" s="1">
        <f>Sueldos[[#This Row],[Salario diario]]*20*Sueldos[[#This Row],[dias del año]]</f>
        <v>144725.06712328768</v>
      </c>
      <c r="U2104" s="1">
        <f>Sueldos[[#This Row],[3 meses de sueldo]]+Sueldos[[#This Row],[20 dias por año]]</f>
        <v>324129.53712328768</v>
      </c>
    </row>
    <row r="2105" spans="1:21" x14ac:dyDescent="0.3">
      <c r="A2105" t="s">
        <v>2508</v>
      </c>
      <c r="B2105" t="s">
        <v>940</v>
      </c>
      <c r="C2105" t="s">
        <v>42</v>
      </c>
      <c r="D2105" s="10">
        <v>41056</v>
      </c>
      <c r="E2105" t="s">
        <v>27</v>
      </c>
      <c r="F2105">
        <v>5</v>
      </c>
      <c r="G2105" s="1">
        <v>23216.25</v>
      </c>
      <c r="H2105" s="1">
        <v>1160.8125</v>
      </c>
      <c r="I2105" s="1">
        <v>928.65</v>
      </c>
      <c r="J2105" s="1">
        <v>3250.2750000000001</v>
      </c>
      <c r="K2105" s="1">
        <v>6732.7124999999996</v>
      </c>
      <c r="L2105" s="1">
        <v>7661.3625000000002</v>
      </c>
      <c r="M2105" s="1">
        <f>SUM(Sueldos[[#This Row],[Salario Base]:[Bono General]])</f>
        <v>42950.062500000007</v>
      </c>
      <c r="N2105" s="1">
        <f>SUMPRODUCT(Sueldos[[#This Row],[Salario Base]:[Bono General]]*Porcentajes[])</f>
        <v>1704.0727499999998</v>
      </c>
      <c r="O2105" s="1">
        <f>Sueldos[[#This Row],[Aumento Mexicano]]*2</f>
        <v>3408.1454999999996</v>
      </c>
      <c r="P2105" s="1">
        <f>IF(Sueldos[[#This Row],[Calificación]]&gt;=4,Sueldos[[#This Row],[Aumento Mexicano]]*2,0)</f>
        <v>3408.1454999999996</v>
      </c>
      <c r="Q2105" s="1">
        <f>Sueldos[[#This Row],[Sueldo total]]*3</f>
        <v>128850.18750000003</v>
      </c>
      <c r="R2105" s="9">
        <f>(43102-Sueldos[[#This Row],[Fecha de Contratación]])/365</f>
        <v>5.6054794520547944</v>
      </c>
      <c r="S2105" s="1">
        <f>Sueldos[[#This Row],[Sueldo total]]/30</f>
        <v>1431.6687500000003</v>
      </c>
      <c r="T2105" s="1">
        <f>Sueldos[[#This Row],[Salario diario]]*20*Sueldos[[#This Row],[dias del año]]</f>
        <v>160503.79520547949</v>
      </c>
      <c r="U2105" s="1">
        <f>Sueldos[[#This Row],[3 meses de sueldo]]+Sueldos[[#This Row],[20 dias por año]]</f>
        <v>289353.98270547949</v>
      </c>
    </row>
    <row r="2106" spans="1:21" x14ac:dyDescent="0.3">
      <c r="A2106" t="s">
        <v>2629</v>
      </c>
      <c r="B2106" t="s">
        <v>883</v>
      </c>
      <c r="C2106" t="s">
        <v>146</v>
      </c>
      <c r="D2106" s="10">
        <v>41104</v>
      </c>
      <c r="E2106" t="s">
        <v>18</v>
      </c>
      <c r="F2106">
        <v>2</v>
      </c>
      <c r="G2106" s="1">
        <v>11095.2</v>
      </c>
      <c r="H2106" s="1">
        <v>887.6160000000001</v>
      </c>
      <c r="I2106" s="1">
        <v>110.95200000000001</v>
      </c>
      <c r="J2106" s="1">
        <v>1220.472</v>
      </c>
      <c r="K2106" s="1">
        <v>3439.5120000000002</v>
      </c>
      <c r="L2106" s="1">
        <v>2995.7040000000002</v>
      </c>
      <c r="M2106" s="1">
        <f>SUM(Sueldos[[#This Row],[Salario Base]:[Bono General]])</f>
        <v>19749.456000000002</v>
      </c>
      <c r="N2106" s="1">
        <f>SUMPRODUCT(Sueldos[[#This Row],[Salario Base]:[Bono General]]*Porcentajes[])</f>
        <v>764.45928000000004</v>
      </c>
      <c r="O2106" s="1">
        <f>Sueldos[[#This Row],[Aumento Mexicano]]*2</f>
        <v>1528.9185600000001</v>
      </c>
      <c r="P2106" s="1">
        <f>IF(Sueldos[[#This Row],[Calificación]]&gt;=4,Sueldos[[#This Row],[Aumento Mexicano]]*2,0)</f>
        <v>0</v>
      </c>
      <c r="Q2106" s="1">
        <f>Sueldos[[#This Row],[Sueldo total]]*3</f>
        <v>59248.368000000002</v>
      </c>
      <c r="R2106" s="9">
        <f>(43102-Sueldos[[#This Row],[Fecha de Contratación]])/365</f>
        <v>5.4739726027397264</v>
      </c>
      <c r="S2106" s="1">
        <f>Sueldos[[#This Row],[Sueldo total]]/30</f>
        <v>658.31520000000012</v>
      </c>
      <c r="T2106" s="1">
        <f>Sueldos[[#This Row],[Salario diario]]*20*Sueldos[[#This Row],[dias del año]]</f>
        <v>72071.987375342476</v>
      </c>
      <c r="U2106" s="1">
        <f>Sueldos[[#This Row],[3 meses de sueldo]]+Sueldos[[#This Row],[20 dias por año]]</f>
        <v>131320.35537534248</v>
      </c>
    </row>
    <row r="2107" spans="1:21" x14ac:dyDescent="0.3">
      <c r="A2107" t="s">
        <v>769</v>
      </c>
      <c r="B2107" t="s">
        <v>883</v>
      </c>
      <c r="C2107" t="s">
        <v>92</v>
      </c>
      <c r="D2107" s="10">
        <v>40866</v>
      </c>
      <c r="E2107" t="s">
        <v>15</v>
      </c>
      <c r="F2107">
        <v>3</v>
      </c>
      <c r="G2107" s="1">
        <v>32139</v>
      </c>
      <c r="H2107" s="1">
        <v>2249.73</v>
      </c>
      <c r="I2107" s="1">
        <v>321.39</v>
      </c>
      <c r="J2107" s="1">
        <v>4820.8499999999995</v>
      </c>
      <c r="K2107" s="1">
        <v>12534.210000000001</v>
      </c>
      <c r="L2107" s="1">
        <v>11248.65</v>
      </c>
      <c r="M2107" s="1">
        <f>SUM(Sueldos[[#This Row],[Salario Base]:[Bono General]])</f>
        <v>63313.83</v>
      </c>
      <c r="N2107" s="1">
        <f>SUMPRODUCT(Sueldos[[#This Row],[Salario Base]:[Bono General]]*Porcentajes[])</f>
        <v>2516.4837000000002</v>
      </c>
      <c r="O2107" s="1">
        <f>Sueldos[[#This Row],[Aumento Mexicano]]*2</f>
        <v>5032.9674000000005</v>
      </c>
      <c r="P2107" s="1">
        <f>IF(Sueldos[[#This Row],[Calificación]]&gt;=4,Sueldos[[#This Row],[Aumento Mexicano]]*2,0)</f>
        <v>0</v>
      </c>
      <c r="Q2107" s="1">
        <f>Sueldos[[#This Row],[Sueldo total]]*3</f>
        <v>189941.49</v>
      </c>
      <c r="R2107" s="9">
        <f>(43102-Sueldos[[#This Row],[Fecha de Contratación]])/365</f>
        <v>6.1260273972602741</v>
      </c>
      <c r="S2107" s="1">
        <f>Sueldos[[#This Row],[Sueldo total]]/30</f>
        <v>2110.4610000000002</v>
      </c>
      <c r="T2107" s="1">
        <f>Sueldos[[#This Row],[Salario diario]]*20*Sueldos[[#This Row],[dias del año]]</f>
        <v>258574.83813698631</v>
      </c>
      <c r="U2107" s="1">
        <f>Sueldos[[#This Row],[3 meses de sueldo]]+Sueldos[[#This Row],[20 dias por año]]</f>
        <v>448516.3281369863</v>
      </c>
    </row>
    <row r="2108" spans="1:21" x14ac:dyDescent="0.3">
      <c r="A2108" t="s">
        <v>2498</v>
      </c>
      <c r="B2108" t="s">
        <v>898</v>
      </c>
      <c r="C2108" t="s">
        <v>312</v>
      </c>
      <c r="D2108" s="10">
        <v>41622</v>
      </c>
      <c r="E2108" t="s">
        <v>27</v>
      </c>
      <c r="F2108">
        <v>4</v>
      </c>
      <c r="G2108" s="1">
        <v>16602.300000000003</v>
      </c>
      <c r="H2108" s="1">
        <v>996.13800000000015</v>
      </c>
      <c r="I2108" s="1">
        <v>1992.2760000000003</v>
      </c>
      <c r="J2108" s="1">
        <v>996.13800000000015</v>
      </c>
      <c r="K2108" s="1">
        <v>5312.7360000000008</v>
      </c>
      <c r="L2108" s="1">
        <v>5976.8280000000004</v>
      </c>
      <c r="M2108" s="1">
        <f>SUM(Sueldos[[#This Row],[Salario Base]:[Bono General]])</f>
        <v>31876.416000000005</v>
      </c>
      <c r="N2108" s="1">
        <f>SUMPRODUCT(Sueldos[[#This Row],[Salario Base]:[Bono General]]*Porcentajes[])</f>
        <v>1265.0952600000003</v>
      </c>
      <c r="O2108" s="1">
        <f>Sueldos[[#This Row],[Aumento Mexicano]]*2</f>
        <v>2530.1905200000006</v>
      </c>
      <c r="P2108" s="1">
        <f>IF(Sueldos[[#This Row],[Calificación]]&gt;=4,Sueldos[[#This Row],[Aumento Mexicano]]*2,0)</f>
        <v>2530.1905200000006</v>
      </c>
      <c r="Q2108" s="1">
        <f>Sueldos[[#This Row],[Sueldo total]]*3</f>
        <v>95629.248000000021</v>
      </c>
      <c r="R2108" s="9">
        <f>(43102-Sueldos[[#This Row],[Fecha de Contratación]])/365</f>
        <v>4.0547945205479454</v>
      </c>
      <c r="S2108" s="1">
        <f>Sueldos[[#This Row],[Sueldo total]]/30</f>
        <v>1062.5472000000002</v>
      </c>
      <c r="T2108" s="1">
        <f>Sueldos[[#This Row],[Salario diario]]*20*Sueldos[[#This Row],[dias del año]]</f>
        <v>86168.211287671249</v>
      </c>
      <c r="U2108" s="1">
        <f>Sueldos[[#This Row],[3 meses de sueldo]]+Sueldos[[#This Row],[20 dias por año]]</f>
        <v>181797.45928767126</v>
      </c>
    </row>
    <row r="2109" spans="1:21" x14ac:dyDescent="0.3">
      <c r="A2109" t="s">
        <v>2630</v>
      </c>
      <c r="B2109" t="s">
        <v>880</v>
      </c>
      <c r="C2109" t="s">
        <v>253</v>
      </c>
      <c r="D2109" s="10">
        <v>41899</v>
      </c>
      <c r="E2109" t="s">
        <v>27</v>
      </c>
      <c r="F2109">
        <v>5</v>
      </c>
      <c r="G2109" s="1">
        <v>24786.25</v>
      </c>
      <c r="H2109" s="1">
        <v>1982.9</v>
      </c>
      <c r="I2109" s="1">
        <v>3222.2125000000001</v>
      </c>
      <c r="J2109" s="1">
        <v>247.86250000000001</v>
      </c>
      <c r="K2109" s="1">
        <v>8675.1875</v>
      </c>
      <c r="L2109" s="1">
        <v>8179.4625000000005</v>
      </c>
      <c r="M2109" s="1">
        <f>SUM(Sueldos[[#This Row],[Salario Base]:[Bono General]])</f>
        <v>47093.875000000007</v>
      </c>
      <c r="N2109" s="1">
        <f>SUMPRODUCT(Sueldos[[#This Row],[Salario Base]:[Bono General]]*Porcentajes[])</f>
        <v>1836.6611250000001</v>
      </c>
      <c r="O2109" s="1">
        <f>Sueldos[[#This Row],[Aumento Mexicano]]*2</f>
        <v>3673.3222500000002</v>
      </c>
      <c r="P2109" s="1">
        <f>IF(Sueldos[[#This Row],[Calificación]]&gt;=4,Sueldos[[#This Row],[Aumento Mexicano]]*2,0)</f>
        <v>3673.3222500000002</v>
      </c>
      <c r="Q2109" s="1">
        <f>Sueldos[[#This Row],[Sueldo total]]*3</f>
        <v>141281.62500000003</v>
      </c>
      <c r="R2109" s="9">
        <f>(43102-Sueldos[[#This Row],[Fecha de Contratación]])/365</f>
        <v>3.2958904109589042</v>
      </c>
      <c r="S2109" s="1">
        <f>Sueldos[[#This Row],[Sueldo total]]/30</f>
        <v>1569.7958333333336</v>
      </c>
      <c r="T2109" s="1">
        <f>Sueldos[[#This Row],[Salario diario]]*20*Sueldos[[#This Row],[dias del año]]</f>
        <v>103477.50068493153</v>
      </c>
      <c r="U2109" s="1">
        <f>Sueldos[[#This Row],[3 meses de sueldo]]+Sueldos[[#This Row],[20 dias por año]]</f>
        <v>244759.12568493155</v>
      </c>
    </row>
    <row r="2110" spans="1:21" x14ac:dyDescent="0.3">
      <c r="A2110" t="s">
        <v>2631</v>
      </c>
      <c r="B2110" t="s">
        <v>895</v>
      </c>
      <c r="C2110" t="s">
        <v>140</v>
      </c>
      <c r="D2110" s="10">
        <v>41987</v>
      </c>
      <c r="E2110" t="s">
        <v>50</v>
      </c>
      <c r="F2110">
        <v>2</v>
      </c>
      <c r="G2110" s="1">
        <v>27713.7</v>
      </c>
      <c r="H2110" s="1">
        <v>1385.6850000000002</v>
      </c>
      <c r="I2110" s="1">
        <v>554.274</v>
      </c>
      <c r="J2110" s="1">
        <v>1939.9590000000003</v>
      </c>
      <c r="K2110" s="1">
        <v>7759.8360000000011</v>
      </c>
      <c r="L2110" s="1">
        <v>9699.7950000000001</v>
      </c>
      <c r="M2110" s="1">
        <f>SUM(Sueldos[[#This Row],[Salario Base]:[Bono General]])</f>
        <v>49053.249000000003</v>
      </c>
      <c r="N2110" s="1">
        <f>SUMPRODUCT(Sueldos[[#This Row],[Salario Base]:[Bono General]]*Porcentajes[])</f>
        <v>1945.5017400000002</v>
      </c>
      <c r="O2110" s="1">
        <f>Sueldos[[#This Row],[Aumento Mexicano]]*2</f>
        <v>3891.0034800000003</v>
      </c>
      <c r="P2110" s="1">
        <f>IF(Sueldos[[#This Row],[Calificación]]&gt;=4,Sueldos[[#This Row],[Aumento Mexicano]]*2,0)</f>
        <v>0</v>
      </c>
      <c r="Q2110" s="1">
        <f>Sueldos[[#This Row],[Sueldo total]]*3</f>
        <v>147159.747</v>
      </c>
      <c r="R2110" s="9">
        <f>(43102-Sueldos[[#This Row],[Fecha de Contratación]])/365</f>
        <v>3.0547945205479454</v>
      </c>
      <c r="S2110" s="1">
        <f>Sueldos[[#This Row],[Sueldo total]]/30</f>
        <v>1635.1083000000001</v>
      </c>
      <c r="T2110" s="1">
        <f>Sueldos[[#This Row],[Salario diario]]*20*Sueldos[[#This Row],[dias del año]]</f>
        <v>99898.397506849331</v>
      </c>
      <c r="U2110" s="1">
        <f>Sueldos[[#This Row],[3 meses de sueldo]]+Sueldos[[#This Row],[20 dias por año]]</f>
        <v>247058.14450684935</v>
      </c>
    </row>
    <row r="2111" spans="1:21" x14ac:dyDescent="0.3">
      <c r="A2111" t="s">
        <v>2632</v>
      </c>
      <c r="B2111" t="s">
        <v>880</v>
      </c>
      <c r="C2111" t="s">
        <v>114</v>
      </c>
      <c r="D2111" s="10">
        <v>40804</v>
      </c>
      <c r="E2111" t="s">
        <v>27</v>
      </c>
      <c r="F2111">
        <v>2</v>
      </c>
      <c r="G2111" s="1">
        <v>18204.3</v>
      </c>
      <c r="H2111" s="1">
        <v>1820.43</v>
      </c>
      <c r="I2111" s="1">
        <v>2366.5590000000002</v>
      </c>
      <c r="J2111" s="1">
        <v>182.04300000000001</v>
      </c>
      <c r="K2111" s="1">
        <v>6371.5049999999992</v>
      </c>
      <c r="L2111" s="1">
        <v>6007.4189999999999</v>
      </c>
      <c r="M2111" s="1">
        <f>SUM(Sueldos[[#This Row],[Salario Base]:[Bono General]])</f>
        <v>34952.256000000001</v>
      </c>
      <c r="N2111" s="1">
        <f>SUMPRODUCT(Sueldos[[#This Row],[Salario Base]:[Bono General]]*Porcentajes[])</f>
        <v>1370.78379</v>
      </c>
      <c r="O2111" s="1">
        <f>Sueldos[[#This Row],[Aumento Mexicano]]*2</f>
        <v>2741.5675799999999</v>
      </c>
      <c r="P2111" s="1">
        <f>IF(Sueldos[[#This Row],[Calificación]]&gt;=4,Sueldos[[#This Row],[Aumento Mexicano]]*2,0)</f>
        <v>0</v>
      </c>
      <c r="Q2111" s="1">
        <f>Sueldos[[#This Row],[Sueldo total]]*3</f>
        <v>104856.76800000001</v>
      </c>
      <c r="R2111" s="9">
        <f>(43102-Sueldos[[#This Row],[Fecha de Contratación]])/365</f>
        <v>6.2958904109589042</v>
      </c>
      <c r="S2111" s="1">
        <f>Sueldos[[#This Row],[Sueldo total]]/30</f>
        <v>1165.0752</v>
      </c>
      <c r="T2111" s="1">
        <f>Sueldos[[#This Row],[Salario diario]]*20*Sueldos[[#This Row],[dias del año]]</f>
        <v>146703.71559452056</v>
      </c>
      <c r="U2111" s="1">
        <f>Sueldos[[#This Row],[3 meses de sueldo]]+Sueldos[[#This Row],[20 dias por año]]</f>
        <v>251560.48359452057</v>
      </c>
    </row>
    <row r="2112" spans="1:21" x14ac:dyDescent="0.3">
      <c r="A2112" t="s">
        <v>1657</v>
      </c>
      <c r="B2112" t="s">
        <v>895</v>
      </c>
      <c r="C2112" t="s">
        <v>52</v>
      </c>
      <c r="D2112" s="10">
        <v>42557</v>
      </c>
      <c r="E2112" t="s">
        <v>15</v>
      </c>
      <c r="F2112">
        <v>2</v>
      </c>
      <c r="G2112" s="1">
        <v>20361.600000000002</v>
      </c>
      <c r="H2112" s="1">
        <v>1221.6960000000001</v>
      </c>
      <c r="I2112" s="1">
        <v>1425.3120000000004</v>
      </c>
      <c r="J2112" s="1">
        <v>3054.2400000000002</v>
      </c>
      <c r="K2112" s="1">
        <v>6922.9440000000013</v>
      </c>
      <c r="L2112" s="1">
        <v>5294.0160000000005</v>
      </c>
      <c r="M2112" s="1">
        <f>SUM(Sueldos[[#This Row],[Salario Base]:[Bono General]])</f>
        <v>38279.808000000012</v>
      </c>
      <c r="N2112" s="1">
        <f>SUMPRODUCT(Sueldos[[#This Row],[Salario Base]:[Bono General]]*Porcentajes[])</f>
        <v>1472.1436800000001</v>
      </c>
      <c r="O2112" s="1">
        <f>Sueldos[[#This Row],[Aumento Mexicano]]*2</f>
        <v>2944.2873600000003</v>
      </c>
      <c r="P2112" s="1">
        <f>IF(Sueldos[[#This Row],[Calificación]]&gt;=4,Sueldos[[#This Row],[Aumento Mexicano]]*2,0)</f>
        <v>0</v>
      </c>
      <c r="Q2112" s="1">
        <f>Sueldos[[#This Row],[Sueldo total]]*3</f>
        <v>114839.42400000003</v>
      </c>
      <c r="R2112" s="9">
        <f>(43102-Sueldos[[#This Row],[Fecha de Contratación]])/365</f>
        <v>1.4931506849315068</v>
      </c>
      <c r="S2112" s="1">
        <f>Sueldos[[#This Row],[Sueldo total]]/30</f>
        <v>1275.9936000000005</v>
      </c>
      <c r="T2112" s="1">
        <f>Sueldos[[#This Row],[Salario diario]]*20*Sueldos[[#This Row],[dias del año]]</f>
        <v>38105.0143561644</v>
      </c>
      <c r="U2112" s="1">
        <f>Sueldos[[#This Row],[3 meses de sueldo]]+Sueldos[[#This Row],[20 dias por año]]</f>
        <v>152944.43835616444</v>
      </c>
    </row>
    <row r="2113" spans="1:21" x14ac:dyDescent="0.3">
      <c r="A2113" t="s">
        <v>240</v>
      </c>
      <c r="B2113" t="s">
        <v>883</v>
      </c>
      <c r="C2113" t="s">
        <v>173</v>
      </c>
      <c r="D2113" s="10">
        <v>40603</v>
      </c>
      <c r="E2113" t="s">
        <v>18</v>
      </c>
      <c r="F2113">
        <v>4</v>
      </c>
      <c r="G2113" s="1">
        <v>12834.800000000001</v>
      </c>
      <c r="H2113" s="1">
        <v>641.74000000000012</v>
      </c>
      <c r="I2113" s="1">
        <v>1283.4800000000002</v>
      </c>
      <c r="J2113" s="1">
        <v>1026.7840000000001</v>
      </c>
      <c r="K2113" s="1">
        <v>4107.1360000000004</v>
      </c>
      <c r="L2113" s="1">
        <v>5133.920000000001</v>
      </c>
      <c r="M2113" s="1">
        <f>SUM(Sueldos[[#This Row],[Salario Base]:[Bono General]])</f>
        <v>25027.860000000004</v>
      </c>
      <c r="N2113" s="1">
        <f>SUMPRODUCT(Sueldos[[#This Row],[Salario Base]:[Bono General]]*Porcentajes[])</f>
        <v>1008.81528</v>
      </c>
      <c r="O2113" s="1">
        <f>Sueldos[[#This Row],[Aumento Mexicano]]*2</f>
        <v>2017.6305600000001</v>
      </c>
      <c r="P2113" s="1">
        <f>IF(Sueldos[[#This Row],[Calificación]]&gt;=4,Sueldos[[#This Row],[Aumento Mexicano]]*2,0)</f>
        <v>2017.6305600000001</v>
      </c>
      <c r="Q2113" s="1">
        <f>Sueldos[[#This Row],[Sueldo total]]*3</f>
        <v>75083.580000000016</v>
      </c>
      <c r="R2113" s="9">
        <f>(43102-Sueldos[[#This Row],[Fecha de Contratación]])/365</f>
        <v>6.8465753424657532</v>
      </c>
      <c r="S2113" s="1">
        <f>Sueldos[[#This Row],[Sueldo total]]/30</f>
        <v>834.26200000000017</v>
      </c>
      <c r="T2113" s="1">
        <f>Sueldos[[#This Row],[Salario diario]]*20*Sueldos[[#This Row],[dias del año]]</f>
        <v>114236.75276712333</v>
      </c>
      <c r="U2113" s="1">
        <f>Sueldos[[#This Row],[3 meses de sueldo]]+Sueldos[[#This Row],[20 dias por año]]</f>
        <v>189320.33276712336</v>
      </c>
    </row>
    <row r="2114" spans="1:21" x14ac:dyDescent="0.3">
      <c r="A2114" t="s">
        <v>2633</v>
      </c>
      <c r="B2114" t="s">
        <v>898</v>
      </c>
      <c r="C2114" t="s">
        <v>146</v>
      </c>
      <c r="D2114" s="10">
        <v>41683</v>
      </c>
      <c r="E2114" t="s">
        <v>18</v>
      </c>
      <c r="F2114">
        <v>3</v>
      </c>
      <c r="G2114" s="1">
        <v>13250</v>
      </c>
      <c r="H2114" s="1">
        <v>1325</v>
      </c>
      <c r="I2114" s="1">
        <v>1192.5</v>
      </c>
      <c r="J2114" s="1">
        <v>265</v>
      </c>
      <c r="K2114" s="1">
        <v>4372.5</v>
      </c>
      <c r="L2114" s="1">
        <v>4240</v>
      </c>
      <c r="M2114" s="1">
        <f>SUM(Sueldos[[#This Row],[Salario Base]:[Bono General]])</f>
        <v>24645</v>
      </c>
      <c r="N2114" s="1">
        <f>SUMPRODUCT(Sueldos[[#This Row],[Salario Base]:[Bono General]]*Porcentajes[])</f>
        <v>965.92499999999995</v>
      </c>
      <c r="O2114" s="1">
        <f>Sueldos[[#This Row],[Aumento Mexicano]]*2</f>
        <v>1931.85</v>
      </c>
      <c r="P2114" s="1">
        <f>IF(Sueldos[[#This Row],[Calificación]]&gt;=4,Sueldos[[#This Row],[Aumento Mexicano]]*2,0)</f>
        <v>0</v>
      </c>
      <c r="Q2114" s="1">
        <f>Sueldos[[#This Row],[Sueldo total]]*3</f>
        <v>73935</v>
      </c>
      <c r="R2114" s="9">
        <f>(43102-Sueldos[[#This Row],[Fecha de Contratación]])/365</f>
        <v>3.8876712328767122</v>
      </c>
      <c r="S2114" s="1">
        <f>Sueldos[[#This Row],[Sueldo total]]/30</f>
        <v>821.5</v>
      </c>
      <c r="T2114" s="1">
        <f>Sueldos[[#This Row],[Salario diario]]*20*Sueldos[[#This Row],[dias del año]]</f>
        <v>63874.438356164384</v>
      </c>
      <c r="U2114" s="1">
        <f>Sueldos[[#This Row],[3 meses de sueldo]]+Sueldos[[#This Row],[20 dias por año]]</f>
        <v>137809.43835616438</v>
      </c>
    </row>
    <row r="2115" spans="1:21" x14ac:dyDescent="0.3">
      <c r="A2115" t="s">
        <v>2634</v>
      </c>
      <c r="B2115" t="s">
        <v>880</v>
      </c>
      <c r="C2115" t="s">
        <v>135</v>
      </c>
      <c r="D2115" s="10">
        <v>42821</v>
      </c>
      <c r="E2115" t="s">
        <v>15</v>
      </c>
      <c r="F2115">
        <v>3</v>
      </c>
      <c r="G2115" s="1">
        <v>30827</v>
      </c>
      <c r="H2115" s="1">
        <v>2466.16</v>
      </c>
      <c r="I2115" s="1">
        <v>2466.16</v>
      </c>
      <c r="J2115" s="1">
        <v>1233.08</v>
      </c>
      <c r="K2115" s="1">
        <v>8015.02</v>
      </c>
      <c r="L2115" s="1">
        <v>8631.5600000000013</v>
      </c>
      <c r="M2115" s="1">
        <f>SUM(Sueldos[[#This Row],[Salario Base]:[Bono General]])</f>
        <v>53638.98000000001</v>
      </c>
      <c r="N2115" s="1">
        <f>SUMPRODUCT(Sueldos[[#This Row],[Salario Base]:[Bono General]]*Porcentajes[])</f>
        <v>2077.7398000000003</v>
      </c>
      <c r="O2115" s="1">
        <f>Sueldos[[#This Row],[Aumento Mexicano]]*2</f>
        <v>4155.4796000000006</v>
      </c>
      <c r="P2115" s="1">
        <f>IF(Sueldos[[#This Row],[Calificación]]&gt;=4,Sueldos[[#This Row],[Aumento Mexicano]]*2,0)</f>
        <v>0</v>
      </c>
      <c r="Q2115" s="1">
        <f>Sueldos[[#This Row],[Sueldo total]]*3</f>
        <v>160916.94000000003</v>
      </c>
      <c r="R2115" s="9">
        <f>(43102-Sueldos[[#This Row],[Fecha de Contratación]])/365</f>
        <v>0.76986301369863008</v>
      </c>
      <c r="S2115" s="1">
        <f>Sueldos[[#This Row],[Sueldo total]]/30</f>
        <v>1787.9660000000003</v>
      </c>
      <c r="T2115" s="1">
        <f>Sueldos[[#This Row],[Salario diario]]*20*Sueldos[[#This Row],[dias del año]]</f>
        <v>27529.777863013704</v>
      </c>
      <c r="U2115" s="1">
        <f>Sueldos[[#This Row],[3 meses de sueldo]]+Sueldos[[#This Row],[20 dias por año]]</f>
        <v>188446.71786301374</v>
      </c>
    </row>
    <row r="2116" spans="1:21" x14ac:dyDescent="0.3">
      <c r="A2116" t="s">
        <v>520</v>
      </c>
      <c r="B2116" t="s">
        <v>898</v>
      </c>
      <c r="C2116" t="s">
        <v>253</v>
      </c>
      <c r="D2116" s="10">
        <v>41238</v>
      </c>
      <c r="E2116" t="s">
        <v>18</v>
      </c>
      <c r="F2116">
        <v>3</v>
      </c>
      <c r="G2116" s="1">
        <v>8112</v>
      </c>
      <c r="H2116" s="1">
        <v>567.84</v>
      </c>
      <c r="I2116" s="1">
        <v>162.24</v>
      </c>
      <c r="J2116" s="1">
        <v>81.12</v>
      </c>
      <c r="K2116" s="1">
        <v>2920.3199999999997</v>
      </c>
      <c r="L2116" s="1">
        <v>2352.48</v>
      </c>
      <c r="M2116" s="1">
        <f>SUM(Sueldos[[#This Row],[Salario Base]:[Bono General]])</f>
        <v>14196</v>
      </c>
      <c r="N2116" s="1">
        <f>SUMPRODUCT(Sueldos[[#This Row],[Salario Base]:[Bono General]]*Porcentajes[])</f>
        <v>540.25919999999996</v>
      </c>
      <c r="O2116" s="1">
        <f>Sueldos[[#This Row],[Aumento Mexicano]]*2</f>
        <v>1080.5183999999999</v>
      </c>
      <c r="P2116" s="1">
        <f>IF(Sueldos[[#This Row],[Calificación]]&gt;=4,Sueldos[[#This Row],[Aumento Mexicano]]*2,0)</f>
        <v>0</v>
      </c>
      <c r="Q2116" s="1">
        <f>Sueldos[[#This Row],[Sueldo total]]*3</f>
        <v>42588</v>
      </c>
      <c r="R2116" s="9">
        <f>(43102-Sueldos[[#This Row],[Fecha de Contratación]])/365</f>
        <v>5.1068493150684935</v>
      </c>
      <c r="S2116" s="1">
        <f>Sueldos[[#This Row],[Sueldo total]]/30</f>
        <v>473.2</v>
      </c>
      <c r="T2116" s="1">
        <f>Sueldos[[#This Row],[Salario diario]]*20*Sueldos[[#This Row],[dias del año]]</f>
        <v>48331.221917808223</v>
      </c>
      <c r="U2116" s="1">
        <f>Sueldos[[#This Row],[3 meses de sueldo]]+Sueldos[[#This Row],[20 dias por año]]</f>
        <v>90919.221917808231</v>
      </c>
    </row>
    <row r="2117" spans="1:21" x14ac:dyDescent="0.3">
      <c r="A2117" t="s">
        <v>1825</v>
      </c>
      <c r="B2117" t="s">
        <v>880</v>
      </c>
      <c r="C2117" t="s">
        <v>42</v>
      </c>
      <c r="D2117" s="10">
        <v>41787</v>
      </c>
      <c r="E2117" t="s">
        <v>15</v>
      </c>
      <c r="F2117">
        <v>3</v>
      </c>
      <c r="G2117" s="1">
        <v>21348</v>
      </c>
      <c r="H2117" s="1">
        <v>1067.4000000000001</v>
      </c>
      <c r="I2117" s="1">
        <v>853.92000000000007</v>
      </c>
      <c r="J2117" s="1">
        <v>2988.7200000000003</v>
      </c>
      <c r="K2117" s="1">
        <v>6404.4</v>
      </c>
      <c r="L2117" s="1">
        <v>5977.4400000000005</v>
      </c>
      <c r="M2117" s="1">
        <f>SUM(Sueldos[[#This Row],[Salario Base]:[Bono General]])</f>
        <v>38639.880000000005</v>
      </c>
      <c r="N2117" s="1">
        <f>SUMPRODUCT(Sueldos[[#This Row],[Salario Base]:[Bono General]]*Porcentajes[])</f>
        <v>1498.6296</v>
      </c>
      <c r="O2117" s="1">
        <f>Sueldos[[#This Row],[Aumento Mexicano]]*2</f>
        <v>2997.2592</v>
      </c>
      <c r="P2117" s="1">
        <f>IF(Sueldos[[#This Row],[Calificación]]&gt;=4,Sueldos[[#This Row],[Aumento Mexicano]]*2,0)</f>
        <v>0</v>
      </c>
      <c r="Q2117" s="1">
        <f>Sueldos[[#This Row],[Sueldo total]]*3</f>
        <v>115919.64000000001</v>
      </c>
      <c r="R2117" s="9">
        <f>(43102-Sueldos[[#This Row],[Fecha de Contratación]])/365</f>
        <v>3.6027397260273974</v>
      </c>
      <c r="S2117" s="1">
        <f>Sueldos[[#This Row],[Sueldo total]]/30</f>
        <v>1287.9960000000001</v>
      </c>
      <c r="T2117" s="1">
        <f>Sueldos[[#This Row],[Salario diario]]*20*Sueldos[[#This Row],[dias del año]]</f>
        <v>92806.287123287679</v>
      </c>
      <c r="U2117" s="1">
        <f>Sueldos[[#This Row],[3 meses de sueldo]]+Sueldos[[#This Row],[20 dias por año]]</f>
        <v>208725.92712328769</v>
      </c>
    </row>
    <row r="2118" spans="1:21" x14ac:dyDescent="0.3">
      <c r="A2118" t="s">
        <v>2635</v>
      </c>
      <c r="B2118" t="s">
        <v>898</v>
      </c>
      <c r="C2118" t="s">
        <v>965</v>
      </c>
      <c r="D2118" s="10">
        <v>41936</v>
      </c>
      <c r="E2118" t="s">
        <v>27</v>
      </c>
      <c r="F2118">
        <v>3</v>
      </c>
      <c r="G2118" s="1">
        <v>16049</v>
      </c>
      <c r="H2118" s="1">
        <v>1123.43</v>
      </c>
      <c r="I2118" s="1">
        <v>802.45</v>
      </c>
      <c r="J2118" s="1">
        <v>2086.37</v>
      </c>
      <c r="K2118" s="1">
        <v>4012.25</v>
      </c>
      <c r="L2118" s="1">
        <v>4814.7</v>
      </c>
      <c r="M2118" s="1">
        <f>SUM(Sueldos[[#This Row],[Salario Base]:[Bono General]])</f>
        <v>28888.2</v>
      </c>
      <c r="N2118" s="1">
        <f>SUMPRODUCT(Sueldos[[#This Row],[Salario Base]:[Bono General]]*Porcentajes[])</f>
        <v>1142.6887999999999</v>
      </c>
      <c r="O2118" s="1">
        <f>Sueldos[[#This Row],[Aumento Mexicano]]*2</f>
        <v>2285.3775999999998</v>
      </c>
      <c r="P2118" s="1">
        <f>IF(Sueldos[[#This Row],[Calificación]]&gt;=4,Sueldos[[#This Row],[Aumento Mexicano]]*2,0)</f>
        <v>0</v>
      </c>
      <c r="Q2118" s="1">
        <f>Sueldos[[#This Row],[Sueldo total]]*3</f>
        <v>86664.6</v>
      </c>
      <c r="R2118" s="9">
        <f>(43102-Sueldos[[#This Row],[Fecha de Contratación]])/365</f>
        <v>3.1945205479452055</v>
      </c>
      <c r="S2118" s="1">
        <f>Sueldos[[#This Row],[Sueldo total]]/30</f>
        <v>962.94</v>
      </c>
      <c r="T2118" s="1">
        <f>Sueldos[[#This Row],[Salario diario]]*20*Sueldos[[#This Row],[dias del año]]</f>
        <v>61522.632328767133</v>
      </c>
      <c r="U2118" s="1">
        <f>Sueldos[[#This Row],[3 meses de sueldo]]+Sueldos[[#This Row],[20 dias por año]]</f>
        <v>148187.23232876713</v>
      </c>
    </row>
    <row r="2119" spans="1:21" x14ac:dyDescent="0.3">
      <c r="A2119" t="s">
        <v>2636</v>
      </c>
      <c r="B2119" t="s">
        <v>898</v>
      </c>
      <c r="C2119" t="s">
        <v>137</v>
      </c>
      <c r="D2119" s="10">
        <v>42048</v>
      </c>
      <c r="E2119" t="s">
        <v>27</v>
      </c>
      <c r="F2119">
        <v>3</v>
      </c>
      <c r="G2119" s="1">
        <v>22205</v>
      </c>
      <c r="H2119" s="1">
        <v>2220.5</v>
      </c>
      <c r="I2119" s="1">
        <v>444.1</v>
      </c>
      <c r="J2119" s="1">
        <v>3108.7000000000003</v>
      </c>
      <c r="K2119" s="1">
        <v>7549.7000000000007</v>
      </c>
      <c r="L2119" s="1">
        <v>5995.35</v>
      </c>
      <c r="M2119" s="1">
        <f>SUM(Sueldos[[#This Row],[Salario Base]:[Bono General]])</f>
        <v>41523.35</v>
      </c>
      <c r="N2119" s="1">
        <f>SUMPRODUCT(Sueldos[[#This Row],[Salario Base]:[Bono General]]*Porcentajes[])</f>
        <v>1618.7445000000002</v>
      </c>
      <c r="O2119" s="1">
        <f>Sueldos[[#This Row],[Aumento Mexicano]]*2</f>
        <v>3237.4890000000005</v>
      </c>
      <c r="P2119" s="1">
        <f>IF(Sueldos[[#This Row],[Calificación]]&gt;=4,Sueldos[[#This Row],[Aumento Mexicano]]*2,0)</f>
        <v>0</v>
      </c>
      <c r="Q2119" s="1">
        <f>Sueldos[[#This Row],[Sueldo total]]*3</f>
        <v>124570.04999999999</v>
      </c>
      <c r="R2119" s="9">
        <f>(43102-Sueldos[[#This Row],[Fecha de Contratación]])/365</f>
        <v>2.8876712328767122</v>
      </c>
      <c r="S2119" s="1">
        <f>Sueldos[[#This Row],[Sueldo total]]/30</f>
        <v>1384.1116666666667</v>
      </c>
      <c r="T2119" s="1">
        <f>Sueldos[[#This Row],[Salario diario]]*20*Sueldos[[#This Row],[dias del año]]</f>
        <v>79937.18885844748</v>
      </c>
      <c r="U2119" s="1">
        <f>Sueldos[[#This Row],[3 meses de sueldo]]+Sueldos[[#This Row],[20 dias por año]]</f>
        <v>204507.23885844747</v>
      </c>
    </row>
    <row r="2120" spans="1:21" x14ac:dyDescent="0.3">
      <c r="A2120" t="s">
        <v>267</v>
      </c>
      <c r="B2120" t="s">
        <v>883</v>
      </c>
      <c r="C2120" t="s">
        <v>114</v>
      </c>
      <c r="D2120" s="10">
        <v>40754</v>
      </c>
      <c r="E2120" t="s">
        <v>15</v>
      </c>
      <c r="F2120">
        <v>2</v>
      </c>
      <c r="G2120" s="1">
        <v>20302.2</v>
      </c>
      <c r="H2120" s="1">
        <v>1218.1320000000001</v>
      </c>
      <c r="I2120" s="1">
        <v>1624.1760000000002</v>
      </c>
      <c r="J2120" s="1">
        <v>1624.1760000000002</v>
      </c>
      <c r="K2120" s="1">
        <v>6293.6819999999998</v>
      </c>
      <c r="L2120" s="1">
        <v>5481.594000000001</v>
      </c>
      <c r="M2120" s="1">
        <f>SUM(Sueldos[[#This Row],[Salario Base]:[Bono General]])</f>
        <v>36543.960000000006</v>
      </c>
      <c r="N2120" s="1">
        <f>SUMPRODUCT(Sueldos[[#This Row],[Salario Base]:[Bono General]]*Porcentajes[])</f>
        <v>1400.8518000000001</v>
      </c>
      <c r="O2120" s="1">
        <f>Sueldos[[#This Row],[Aumento Mexicano]]*2</f>
        <v>2801.7036000000003</v>
      </c>
      <c r="P2120" s="1">
        <f>IF(Sueldos[[#This Row],[Calificación]]&gt;=4,Sueldos[[#This Row],[Aumento Mexicano]]*2,0)</f>
        <v>0</v>
      </c>
      <c r="Q2120" s="1">
        <f>Sueldos[[#This Row],[Sueldo total]]*3</f>
        <v>109631.88000000002</v>
      </c>
      <c r="R2120" s="9">
        <f>(43102-Sueldos[[#This Row],[Fecha de Contratación]])/365</f>
        <v>6.4328767123287669</v>
      </c>
      <c r="S2120" s="1">
        <f>Sueldos[[#This Row],[Sueldo total]]/30</f>
        <v>1218.1320000000003</v>
      </c>
      <c r="T2120" s="1">
        <f>Sueldos[[#This Row],[Salario diario]]*20*Sueldos[[#This Row],[dias del año]]</f>
        <v>156721.85950684935</v>
      </c>
      <c r="U2120" s="1">
        <f>Sueldos[[#This Row],[3 meses de sueldo]]+Sueldos[[#This Row],[20 dias por año]]</f>
        <v>266353.73950684938</v>
      </c>
    </row>
    <row r="2121" spans="1:21" x14ac:dyDescent="0.3">
      <c r="A2121" t="s">
        <v>2637</v>
      </c>
      <c r="B2121" t="s">
        <v>898</v>
      </c>
      <c r="C2121" t="s">
        <v>225</v>
      </c>
      <c r="D2121" s="10">
        <v>42893</v>
      </c>
      <c r="E2121" t="s">
        <v>53</v>
      </c>
      <c r="F2121">
        <v>2</v>
      </c>
      <c r="G2121" s="1">
        <v>79032.600000000006</v>
      </c>
      <c r="H2121" s="1">
        <v>7112.9340000000002</v>
      </c>
      <c r="I2121" s="1">
        <v>6322.6080000000002</v>
      </c>
      <c r="J2121" s="1">
        <v>10274.238000000001</v>
      </c>
      <c r="K2121" s="1">
        <v>21338.802000000003</v>
      </c>
      <c r="L2121" s="1">
        <v>19758.150000000001</v>
      </c>
      <c r="M2121" s="1">
        <f>SUM(Sueldos[[#This Row],[Salario Base]:[Bono General]])</f>
        <v>143839.33199999999</v>
      </c>
      <c r="N2121" s="1">
        <f>SUMPRODUCT(Sueldos[[#This Row],[Salario Base]:[Bono General]]*Porcentajes[])</f>
        <v>5587.6048200000005</v>
      </c>
      <c r="O2121" s="1">
        <f>Sueldos[[#This Row],[Aumento Mexicano]]*2</f>
        <v>11175.209640000001</v>
      </c>
      <c r="P2121" s="1">
        <f>IF(Sueldos[[#This Row],[Calificación]]&gt;=4,Sueldos[[#This Row],[Aumento Mexicano]]*2,0)</f>
        <v>0</v>
      </c>
      <c r="Q2121" s="1">
        <f>Sueldos[[#This Row],[Sueldo total]]*3</f>
        <v>431517.99599999998</v>
      </c>
      <c r="R2121" s="9">
        <f>(43102-Sueldos[[#This Row],[Fecha de Contratación]])/365</f>
        <v>0.57260273972602738</v>
      </c>
      <c r="S2121" s="1">
        <f>Sueldos[[#This Row],[Sueldo total]]/30</f>
        <v>4794.6444000000001</v>
      </c>
      <c r="T2121" s="1">
        <f>Sueldos[[#This Row],[Salario diario]]*20*Sueldos[[#This Row],[dias del año]]</f>
        <v>54908.530389041094</v>
      </c>
      <c r="U2121" s="1">
        <f>Sueldos[[#This Row],[3 meses de sueldo]]+Sueldos[[#This Row],[20 dias por año]]</f>
        <v>486426.5263890411</v>
      </c>
    </row>
    <row r="2122" spans="1:21" x14ac:dyDescent="0.3">
      <c r="A2122" t="s">
        <v>2638</v>
      </c>
      <c r="B2122" t="s">
        <v>880</v>
      </c>
      <c r="C2122" t="s">
        <v>396</v>
      </c>
      <c r="D2122" s="10">
        <v>42116</v>
      </c>
      <c r="E2122" t="s">
        <v>27</v>
      </c>
      <c r="F2122">
        <v>2</v>
      </c>
      <c r="G2122" s="1">
        <v>17720.100000000002</v>
      </c>
      <c r="H2122" s="1">
        <v>1063.2060000000001</v>
      </c>
      <c r="I2122" s="1">
        <v>2126.4120000000003</v>
      </c>
      <c r="J2122" s="1">
        <v>1949.2110000000002</v>
      </c>
      <c r="K2122" s="1">
        <v>6379.2360000000008</v>
      </c>
      <c r="L2122" s="1">
        <v>4784.4270000000006</v>
      </c>
      <c r="M2122" s="1">
        <f>SUM(Sueldos[[#This Row],[Salario Base]:[Bono General]])</f>
        <v>34022.592000000004</v>
      </c>
      <c r="N2122" s="1">
        <f>SUMPRODUCT(Sueldos[[#This Row],[Salario Base]:[Bono General]]*Porcentajes[])</f>
        <v>1304.1993600000001</v>
      </c>
      <c r="O2122" s="1">
        <f>Sueldos[[#This Row],[Aumento Mexicano]]*2</f>
        <v>2608.3987200000001</v>
      </c>
      <c r="P2122" s="1">
        <f>IF(Sueldos[[#This Row],[Calificación]]&gt;=4,Sueldos[[#This Row],[Aumento Mexicano]]*2,0)</f>
        <v>0</v>
      </c>
      <c r="Q2122" s="1">
        <f>Sueldos[[#This Row],[Sueldo total]]*3</f>
        <v>102067.77600000001</v>
      </c>
      <c r="R2122" s="9">
        <f>(43102-Sueldos[[#This Row],[Fecha de Contratación]])/365</f>
        <v>2.7013698630136984</v>
      </c>
      <c r="S2122" s="1">
        <f>Sueldos[[#This Row],[Sueldo total]]/30</f>
        <v>1134.0864000000001</v>
      </c>
      <c r="T2122" s="1">
        <f>Sueldos[[#This Row],[Salario diario]]*20*Sueldos[[#This Row],[dias del año]]</f>
        <v>61271.736460273976</v>
      </c>
      <c r="U2122" s="1">
        <f>Sueldos[[#This Row],[3 meses de sueldo]]+Sueldos[[#This Row],[20 dias por año]]</f>
        <v>163339.51246027398</v>
      </c>
    </row>
    <row r="2123" spans="1:21" x14ac:dyDescent="0.3">
      <c r="A2123" t="s">
        <v>2639</v>
      </c>
      <c r="B2123" t="s">
        <v>880</v>
      </c>
      <c r="C2123" t="s">
        <v>186</v>
      </c>
      <c r="D2123" s="10">
        <v>41120</v>
      </c>
      <c r="E2123" t="s">
        <v>27</v>
      </c>
      <c r="F2123">
        <v>3</v>
      </c>
      <c r="G2123" s="1">
        <v>18017</v>
      </c>
      <c r="H2123" s="1">
        <v>1441.3600000000001</v>
      </c>
      <c r="I2123" s="1">
        <v>900.85</v>
      </c>
      <c r="J2123" s="1">
        <v>1981.8700000000001</v>
      </c>
      <c r="K2123" s="1">
        <v>6305.95</v>
      </c>
      <c r="L2123" s="1">
        <v>4684.42</v>
      </c>
      <c r="M2123" s="1">
        <f>SUM(Sueldos[[#This Row],[Salario Base]:[Bono General]])</f>
        <v>33331.449999999997</v>
      </c>
      <c r="N2123" s="1">
        <f>SUMPRODUCT(Sueldos[[#This Row],[Salario Base]:[Bono General]]*Porcentajes[])</f>
        <v>1279.2069999999999</v>
      </c>
      <c r="O2123" s="1">
        <f>Sueldos[[#This Row],[Aumento Mexicano]]*2</f>
        <v>2558.4139999999998</v>
      </c>
      <c r="P2123" s="1">
        <f>IF(Sueldos[[#This Row],[Calificación]]&gt;=4,Sueldos[[#This Row],[Aumento Mexicano]]*2,0)</f>
        <v>0</v>
      </c>
      <c r="Q2123" s="1">
        <f>Sueldos[[#This Row],[Sueldo total]]*3</f>
        <v>99994.349999999991</v>
      </c>
      <c r="R2123" s="9">
        <f>(43102-Sueldos[[#This Row],[Fecha de Contratación]])/365</f>
        <v>5.4301369863013695</v>
      </c>
      <c r="S2123" s="1">
        <f>Sueldos[[#This Row],[Sueldo total]]/30</f>
        <v>1111.0483333333332</v>
      </c>
      <c r="T2123" s="1">
        <f>Sueldos[[#This Row],[Salario diario]]*20*Sueldos[[#This Row],[dias del año]]</f>
        <v>120662.89296803651</v>
      </c>
      <c r="U2123" s="1">
        <f>Sueldos[[#This Row],[3 meses de sueldo]]+Sueldos[[#This Row],[20 dias por año]]</f>
        <v>220657.2429680365</v>
      </c>
    </row>
    <row r="2124" spans="1:21" x14ac:dyDescent="0.3">
      <c r="A2124" t="s">
        <v>2640</v>
      </c>
      <c r="B2124" t="s">
        <v>883</v>
      </c>
      <c r="C2124" t="s">
        <v>413</v>
      </c>
      <c r="D2124" s="10">
        <v>41207</v>
      </c>
      <c r="E2124" t="s">
        <v>15</v>
      </c>
      <c r="F2124">
        <v>4</v>
      </c>
      <c r="G2124" s="1">
        <v>29631.800000000003</v>
      </c>
      <c r="H2124" s="1">
        <v>2666.8620000000001</v>
      </c>
      <c r="I2124" s="1">
        <v>1185.2720000000002</v>
      </c>
      <c r="J2124" s="1">
        <v>2370.5440000000003</v>
      </c>
      <c r="K2124" s="1">
        <v>10667.448</v>
      </c>
      <c r="L2124" s="1">
        <v>8593.2219999999998</v>
      </c>
      <c r="M2124" s="1">
        <f>SUM(Sueldos[[#This Row],[Salario Base]:[Bono General]])</f>
        <v>55115.148000000008</v>
      </c>
      <c r="N2124" s="1">
        <f>SUMPRODUCT(Sueldos[[#This Row],[Salario Base]:[Bono General]]*Porcentajes[])</f>
        <v>2136.4527800000001</v>
      </c>
      <c r="O2124" s="1">
        <f>Sueldos[[#This Row],[Aumento Mexicano]]*2</f>
        <v>4272.9055600000002</v>
      </c>
      <c r="P2124" s="1">
        <f>IF(Sueldos[[#This Row],[Calificación]]&gt;=4,Sueldos[[#This Row],[Aumento Mexicano]]*2,0)</f>
        <v>4272.9055600000002</v>
      </c>
      <c r="Q2124" s="1">
        <f>Sueldos[[#This Row],[Sueldo total]]*3</f>
        <v>165345.44400000002</v>
      </c>
      <c r="R2124" s="9">
        <f>(43102-Sueldos[[#This Row],[Fecha de Contratación]])/365</f>
        <v>5.1917808219178081</v>
      </c>
      <c r="S2124" s="1">
        <f>Sueldos[[#This Row],[Sueldo total]]/30</f>
        <v>1837.1716000000004</v>
      </c>
      <c r="T2124" s="1">
        <f>Sueldos[[#This Row],[Salario diario]]*20*Sueldos[[#This Row],[dias del año]]</f>
        <v>190763.84558904113</v>
      </c>
      <c r="U2124" s="1">
        <f>Sueldos[[#This Row],[3 meses de sueldo]]+Sueldos[[#This Row],[20 dias por año]]</f>
        <v>356109.28958904115</v>
      </c>
    </row>
    <row r="2125" spans="1:21" x14ac:dyDescent="0.3">
      <c r="A2125" t="s">
        <v>2641</v>
      </c>
      <c r="B2125" t="s">
        <v>883</v>
      </c>
      <c r="C2125" t="s">
        <v>317</v>
      </c>
      <c r="D2125" s="10">
        <v>42659</v>
      </c>
      <c r="E2125" t="s">
        <v>27</v>
      </c>
      <c r="F2125">
        <v>2</v>
      </c>
      <c r="G2125" s="1">
        <v>16455.600000000002</v>
      </c>
      <c r="H2125" s="1">
        <v>987.33600000000013</v>
      </c>
      <c r="I2125" s="1">
        <v>1974.6720000000003</v>
      </c>
      <c r="J2125" s="1">
        <v>1481.0040000000001</v>
      </c>
      <c r="K2125" s="1">
        <v>4607.5680000000011</v>
      </c>
      <c r="L2125" s="1">
        <v>4936.68</v>
      </c>
      <c r="M2125" s="1">
        <f>SUM(Sueldos[[#This Row],[Salario Base]:[Bono General]])</f>
        <v>30442.86</v>
      </c>
      <c r="N2125" s="1">
        <f>SUMPRODUCT(Sueldos[[#This Row],[Salario Base]:[Bono General]]*Porcentajes[])</f>
        <v>1189.7398800000001</v>
      </c>
      <c r="O2125" s="1">
        <f>Sueldos[[#This Row],[Aumento Mexicano]]*2</f>
        <v>2379.4797600000002</v>
      </c>
      <c r="P2125" s="1">
        <f>IF(Sueldos[[#This Row],[Calificación]]&gt;=4,Sueldos[[#This Row],[Aumento Mexicano]]*2,0)</f>
        <v>0</v>
      </c>
      <c r="Q2125" s="1">
        <f>Sueldos[[#This Row],[Sueldo total]]*3</f>
        <v>91328.58</v>
      </c>
      <c r="R2125" s="9">
        <f>(43102-Sueldos[[#This Row],[Fecha de Contratación]])/365</f>
        <v>1.2136986301369863</v>
      </c>
      <c r="S2125" s="1">
        <f>Sueldos[[#This Row],[Sueldo total]]/30</f>
        <v>1014.7620000000001</v>
      </c>
      <c r="T2125" s="1">
        <f>Sueldos[[#This Row],[Salario diario]]*20*Sueldos[[#This Row],[dias del año]]</f>
        <v>24632.304986301373</v>
      </c>
      <c r="U2125" s="1">
        <f>Sueldos[[#This Row],[3 meses de sueldo]]+Sueldos[[#This Row],[20 dias por año]]</f>
        <v>115960.88498630137</v>
      </c>
    </row>
    <row r="2126" spans="1:21" x14ac:dyDescent="0.3">
      <c r="A2126" t="s">
        <v>2642</v>
      </c>
      <c r="B2126" t="s">
        <v>909</v>
      </c>
      <c r="C2126" t="s">
        <v>190</v>
      </c>
      <c r="D2126" s="10">
        <v>40767</v>
      </c>
      <c r="E2126" t="s">
        <v>15</v>
      </c>
      <c r="F2126">
        <v>3</v>
      </c>
      <c r="G2126" s="1">
        <v>23389</v>
      </c>
      <c r="H2126" s="1">
        <v>1871.1200000000001</v>
      </c>
      <c r="I2126" s="1">
        <v>935.56000000000006</v>
      </c>
      <c r="J2126" s="1">
        <v>2338.9</v>
      </c>
      <c r="K2126" s="1">
        <v>7250.59</v>
      </c>
      <c r="L2126" s="1">
        <v>6081.14</v>
      </c>
      <c r="M2126" s="1">
        <f>SUM(Sueldos[[#This Row],[Salario Base]:[Bono General]])</f>
        <v>41866.31</v>
      </c>
      <c r="N2126" s="1">
        <f>SUMPRODUCT(Sueldos[[#This Row],[Salario Base]:[Bono General]]*Porcentajes[])</f>
        <v>1611.5021000000002</v>
      </c>
      <c r="O2126" s="1">
        <f>Sueldos[[#This Row],[Aumento Mexicano]]*2</f>
        <v>3223.0042000000003</v>
      </c>
      <c r="P2126" s="1">
        <f>IF(Sueldos[[#This Row],[Calificación]]&gt;=4,Sueldos[[#This Row],[Aumento Mexicano]]*2,0)</f>
        <v>0</v>
      </c>
      <c r="Q2126" s="1">
        <f>Sueldos[[#This Row],[Sueldo total]]*3</f>
        <v>125598.93</v>
      </c>
      <c r="R2126" s="9">
        <f>(43102-Sueldos[[#This Row],[Fecha de Contratación]])/365</f>
        <v>6.397260273972603</v>
      </c>
      <c r="S2126" s="1">
        <f>Sueldos[[#This Row],[Sueldo total]]/30</f>
        <v>1395.5436666666667</v>
      </c>
      <c r="T2126" s="1">
        <f>Sueldos[[#This Row],[Salario diario]]*20*Sueldos[[#This Row],[dias del año]]</f>
        <v>178553.12118721462</v>
      </c>
      <c r="U2126" s="1">
        <f>Sueldos[[#This Row],[3 meses de sueldo]]+Sueldos[[#This Row],[20 dias por año]]</f>
        <v>304152.05118721462</v>
      </c>
    </row>
    <row r="2127" spans="1:21" x14ac:dyDescent="0.3">
      <c r="A2127" t="s">
        <v>2379</v>
      </c>
      <c r="B2127" t="s">
        <v>898</v>
      </c>
      <c r="C2127" t="s">
        <v>135</v>
      </c>
      <c r="D2127" s="10">
        <v>41622</v>
      </c>
      <c r="E2127" t="s">
        <v>18</v>
      </c>
      <c r="F2127">
        <v>4</v>
      </c>
      <c r="G2127" s="1">
        <v>15181.1</v>
      </c>
      <c r="H2127" s="1">
        <v>1214.4880000000001</v>
      </c>
      <c r="I2127" s="1">
        <v>1669.921</v>
      </c>
      <c r="J2127" s="1">
        <v>1062.6770000000001</v>
      </c>
      <c r="K2127" s="1">
        <v>5768.8180000000002</v>
      </c>
      <c r="L2127" s="1">
        <v>5920.6289999999999</v>
      </c>
      <c r="M2127" s="1">
        <f>SUM(Sueldos[[#This Row],[Salario Base]:[Bono General]])</f>
        <v>30817.632999999998</v>
      </c>
      <c r="N2127" s="1">
        <f>SUMPRODUCT(Sueldos[[#This Row],[Salario Base]:[Bono General]]*Porcentajes[])</f>
        <v>1235.74154</v>
      </c>
      <c r="O2127" s="1">
        <f>Sueldos[[#This Row],[Aumento Mexicano]]*2</f>
        <v>2471.48308</v>
      </c>
      <c r="P2127" s="1">
        <f>IF(Sueldos[[#This Row],[Calificación]]&gt;=4,Sueldos[[#This Row],[Aumento Mexicano]]*2,0)</f>
        <v>2471.48308</v>
      </c>
      <c r="Q2127" s="1">
        <f>Sueldos[[#This Row],[Sueldo total]]*3</f>
        <v>92452.89899999999</v>
      </c>
      <c r="R2127" s="9">
        <f>(43102-Sueldos[[#This Row],[Fecha de Contratación]])/365</f>
        <v>4.0547945205479454</v>
      </c>
      <c r="S2127" s="1">
        <f>Sueldos[[#This Row],[Sueldo total]]/30</f>
        <v>1027.2544333333333</v>
      </c>
      <c r="T2127" s="1">
        <f>Sueldos[[#This Row],[Salario diario]]*20*Sueldos[[#This Row],[dias del año]]</f>
        <v>83306.11294977169</v>
      </c>
      <c r="U2127" s="1">
        <f>Sueldos[[#This Row],[3 meses de sueldo]]+Sueldos[[#This Row],[20 dias por año]]</f>
        <v>175759.01194977167</v>
      </c>
    </row>
    <row r="2128" spans="1:21" x14ac:dyDescent="0.3">
      <c r="A2128" t="s">
        <v>2643</v>
      </c>
      <c r="B2128" t="s">
        <v>880</v>
      </c>
      <c r="C2128" t="s">
        <v>965</v>
      </c>
      <c r="D2128" s="10">
        <v>41892</v>
      </c>
      <c r="E2128" t="s">
        <v>18</v>
      </c>
      <c r="F2128">
        <v>3</v>
      </c>
      <c r="G2128" s="1">
        <v>13959</v>
      </c>
      <c r="H2128" s="1">
        <v>1395.9</v>
      </c>
      <c r="I2128" s="1">
        <v>1116.72</v>
      </c>
      <c r="J2128" s="1">
        <v>1395.9</v>
      </c>
      <c r="K2128" s="1">
        <v>5304.42</v>
      </c>
      <c r="L2128" s="1">
        <v>5583.6</v>
      </c>
      <c r="M2128" s="1">
        <f>SUM(Sueldos[[#This Row],[Salario Base]:[Bono General]])</f>
        <v>28755.54</v>
      </c>
      <c r="N2128" s="1">
        <f>SUMPRODUCT(Sueldos[[#This Row],[Salario Base]:[Bono General]]*Porcentajes[])</f>
        <v>1166.9724000000001</v>
      </c>
      <c r="O2128" s="1">
        <f>Sueldos[[#This Row],[Aumento Mexicano]]*2</f>
        <v>2333.9448000000002</v>
      </c>
      <c r="P2128" s="1">
        <f>IF(Sueldos[[#This Row],[Calificación]]&gt;=4,Sueldos[[#This Row],[Aumento Mexicano]]*2,0)</f>
        <v>0</v>
      </c>
      <c r="Q2128" s="1">
        <f>Sueldos[[#This Row],[Sueldo total]]*3</f>
        <v>86266.62</v>
      </c>
      <c r="R2128" s="9">
        <f>(43102-Sueldos[[#This Row],[Fecha de Contratación]])/365</f>
        <v>3.3150684931506849</v>
      </c>
      <c r="S2128" s="1">
        <f>Sueldos[[#This Row],[Sueldo total]]/30</f>
        <v>958.51800000000003</v>
      </c>
      <c r="T2128" s="1">
        <f>Sueldos[[#This Row],[Salario diario]]*20*Sueldos[[#This Row],[dias del año]]</f>
        <v>63551.056438356165</v>
      </c>
      <c r="U2128" s="1">
        <f>Sueldos[[#This Row],[3 meses de sueldo]]+Sueldos[[#This Row],[20 dias por año]]</f>
        <v>149817.67643835617</v>
      </c>
    </row>
    <row r="2129" spans="1:21" x14ac:dyDescent="0.3">
      <c r="A2129" t="s">
        <v>2165</v>
      </c>
      <c r="B2129" t="s">
        <v>883</v>
      </c>
      <c r="C2129" t="s">
        <v>17</v>
      </c>
      <c r="D2129" s="10">
        <v>41126</v>
      </c>
      <c r="E2129" t="s">
        <v>27</v>
      </c>
      <c r="F2129">
        <v>4</v>
      </c>
      <c r="G2129" s="1">
        <v>24565.200000000001</v>
      </c>
      <c r="H2129" s="1">
        <v>2456.5200000000004</v>
      </c>
      <c r="I2129" s="1">
        <v>2947.8240000000001</v>
      </c>
      <c r="J2129" s="1">
        <v>2702.172</v>
      </c>
      <c r="K2129" s="1">
        <v>6878.2560000000012</v>
      </c>
      <c r="L2129" s="1">
        <v>9580.4279999999999</v>
      </c>
      <c r="M2129" s="1">
        <f>SUM(Sueldos[[#This Row],[Salario Base]:[Bono General]])</f>
        <v>49130.400000000001</v>
      </c>
      <c r="N2129" s="1">
        <f>SUMPRODUCT(Sueldos[[#This Row],[Salario Base]:[Bono General]]*Porcentajes[])</f>
        <v>2014.3464000000004</v>
      </c>
      <c r="O2129" s="1">
        <f>Sueldos[[#This Row],[Aumento Mexicano]]*2</f>
        <v>4028.6928000000007</v>
      </c>
      <c r="P2129" s="1">
        <f>IF(Sueldos[[#This Row],[Calificación]]&gt;=4,Sueldos[[#This Row],[Aumento Mexicano]]*2,0)</f>
        <v>4028.6928000000007</v>
      </c>
      <c r="Q2129" s="1">
        <f>Sueldos[[#This Row],[Sueldo total]]*3</f>
        <v>147391.20000000001</v>
      </c>
      <c r="R2129" s="9">
        <f>(43102-Sueldos[[#This Row],[Fecha de Contratación]])/365</f>
        <v>5.4136986301369863</v>
      </c>
      <c r="S2129" s="1">
        <f>Sueldos[[#This Row],[Sueldo total]]/30</f>
        <v>1637.68</v>
      </c>
      <c r="T2129" s="1">
        <f>Sueldos[[#This Row],[Salario diario]]*20*Sueldos[[#This Row],[dias del año]]</f>
        <v>177318.11945205482</v>
      </c>
      <c r="U2129" s="1">
        <f>Sueldos[[#This Row],[3 meses de sueldo]]+Sueldos[[#This Row],[20 dias por año]]</f>
        <v>324709.3194520548</v>
      </c>
    </row>
    <row r="2130" spans="1:21" x14ac:dyDescent="0.3">
      <c r="A2130" t="s">
        <v>2644</v>
      </c>
      <c r="B2130" t="s">
        <v>940</v>
      </c>
      <c r="C2130" t="s">
        <v>98</v>
      </c>
      <c r="D2130" s="10">
        <v>42423</v>
      </c>
      <c r="E2130" t="s">
        <v>18</v>
      </c>
      <c r="F2130">
        <v>2</v>
      </c>
      <c r="G2130" s="1">
        <v>11517.300000000001</v>
      </c>
      <c r="H2130" s="1">
        <v>575.86500000000012</v>
      </c>
      <c r="I2130" s="1">
        <v>1727.595</v>
      </c>
      <c r="J2130" s="1">
        <v>1497.2490000000003</v>
      </c>
      <c r="K2130" s="1">
        <v>3224.8440000000005</v>
      </c>
      <c r="L2130" s="1">
        <v>3685.5360000000005</v>
      </c>
      <c r="M2130" s="1">
        <f>SUM(Sueldos[[#This Row],[Salario Base]:[Bono General]])</f>
        <v>22228.388999999999</v>
      </c>
      <c r="N2130" s="1">
        <f>SUMPRODUCT(Sueldos[[#This Row],[Salario Base]:[Bono General]]*Porcentajes[])</f>
        <v>878.76999000000001</v>
      </c>
      <c r="O2130" s="1">
        <f>Sueldos[[#This Row],[Aumento Mexicano]]*2</f>
        <v>1757.53998</v>
      </c>
      <c r="P2130" s="1">
        <f>IF(Sueldos[[#This Row],[Calificación]]&gt;=4,Sueldos[[#This Row],[Aumento Mexicano]]*2,0)</f>
        <v>0</v>
      </c>
      <c r="Q2130" s="1">
        <f>Sueldos[[#This Row],[Sueldo total]]*3</f>
        <v>66685.167000000001</v>
      </c>
      <c r="R2130" s="9">
        <f>(43102-Sueldos[[#This Row],[Fecha de Contratación]])/365</f>
        <v>1.8602739726027397</v>
      </c>
      <c r="S2130" s="1">
        <f>Sueldos[[#This Row],[Sueldo total]]/30</f>
        <v>740.94629999999995</v>
      </c>
      <c r="T2130" s="1">
        <f>Sueldos[[#This Row],[Salario diario]]*20*Sueldos[[#This Row],[dias del año]]</f>
        <v>27567.262339726025</v>
      </c>
      <c r="U2130" s="1">
        <f>Sueldos[[#This Row],[3 meses de sueldo]]+Sueldos[[#This Row],[20 dias por año]]</f>
        <v>94252.429339726019</v>
      </c>
    </row>
    <row r="2131" spans="1:21" x14ac:dyDescent="0.3">
      <c r="A2131" t="s">
        <v>2645</v>
      </c>
      <c r="B2131" t="s">
        <v>880</v>
      </c>
      <c r="C2131" t="s">
        <v>20</v>
      </c>
      <c r="D2131" s="10">
        <v>42795</v>
      </c>
      <c r="E2131" t="s">
        <v>18</v>
      </c>
      <c r="F2131">
        <v>4</v>
      </c>
      <c r="G2131" s="1">
        <v>16485.7</v>
      </c>
      <c r="H2131" s="1">
        <v>1318.856</v>
      </c>
      <c r="I2131" s="1">
        <v>989.14200000000005</v>
      </c>
      <c r="J2131" s="1">
        <v>2307.9980000000005</v>
      </c>
      <c r="K2131" s="1">
        <v>6264.5660000000007</v>
      </c>
      <c r="L2131" s="1">
        <v>4945.71</v>
      </c>
      <c r="M2131" s="1">
        <f>SUM(Sueldos[[#This Row],[Salario Base]:[Bono General]])</f>
        <v>32311.972000000002</v>
      </c>
      <c r="N2131" s="1">
        <f>SUMPRODUCT(Sueldos[[#This Row],[Salario Base]:[Bono General]]*Porcentajes[])</f>
        <v>1262.8046199999999</v>
      </c>
      <c r="O2131" s="1">
        <f>Sueldos[[#This Row],[Aumento Mexicano]]*2</f>
        <v>2525.6092399999998</v>
      </c>
      <c r="P2131" s="1">
        <f>IF(Sueldos[[#This Row],[Calificación]]&gt;=4,Sueldos[[#This Row],[Aumento Mexicano]]*2,0)</f>
        <v>2525.6092399999998</v>
      </c>
      <c r="Q2131" s="1">
        <f>Sueldos[[#This Row],[Sueldo total]]*3</f>
        <v>96935.915999999997</v>
      </c>
      <c r="R2131" s="9">
        <f>(43102-Sueldos[[#This Row],[Fecha de Contratación]])/365</f>
        <v>0.84109589041095889</v>
      </c>
      <c r="S2131" s="1">
        <f>Sueldos[[#This Row],[Sueldo total]]/30</f>
        <v>1077.0657333333334</v>
      </c>
      <c r="T2131" s="1">
        <f>Sueldos[[#This Row],[Salario diario]]*20*Sueldos[[#This Row],[dias del año]]</f>
        <v>18118.311240182647</v>
      </c>
      <c r="U2131" s="1">
        <f>Sueldos[[#This Row],[3 meses de sueldo]]+Sueldos[[#This Row],[20 dias por año]]</f>
        <v>115054.22724018265</v>
      </c>
    </row>
    <row r="2132" spans="1:21" x14ac:dyDescent="0.3">
      <c r="A2132" t="s">
        <v>2646</v>
      </c>
      <c r="B2132" t="s">
        <v>926</v>
      </c>
      <c r="C2132" t="s">
        <v>601</v>
      </c>
      <c r="D2132" s="10">
        <v>42597</v>
      </c>
      <c r="E2132" t="s">
        <v>15</v>
      </c>
      <c r="F2132">
        <v>5</v>
      </c>
      <c r="G2132" s="1">
        <v>28852.5</v>
      </c>
      <c r="H2132" s="1">
        <v>2019.6750000000002</v>
      </c>
      <c r="I2132" s="1">
        <v>2596.7249999999999</v>
      </c>
      <c r="J2132" s="1">
        <v>3173.7750000000001</v>
      </c>
      <c r="K2132" s="1">
        <v>11541</v>
      </c>
      <c r="L2132" s="1">
        <v>7790.1750000000002</v>
      </c>
      <c r="M2132" s="1">
        <f>SUM(Sueldos[[#This Row],[Salario Base]:[Bono General]])</f>
        <v>55973.850000000006</v>
      </c>
      <c r="N2132" s="1">
        <f>SUMPRODUCT(Sueldos[[#This Row],[Salario Base]:[Bono General]]*Porcentajes[])</f>
        <v>2140.8555000000001</v>
      </c>
      <c r="O2132" s="1">
        <f>Sueldos[[#This Row],[Aumento Mexicano]]*2</f>
        <v>4281.7110000000002</v>
      </c>
      <c r="P2132" s="1">
        <f>IF(Sueldos[[#This Row],[Calificación]]&gt;=4,Sueldos[[#This Row],[Aumento Mexicano]]*2,0)</f>
        <v>4281.7110000000002</v>
      </c>
      <c r="Q2132" s="1">
        <f>Sueldos[[#This Row],[Sueldo total]]*3</f>
        <v>167921.55000000002</v>
      </c>
      <c r="R2132" s="9">
        <f>(43102-Sueldos[[#This Row],[Fecha de Contratación]])/365</f>
        <v>1.3835616438356164</v>
      </c>
      <c r="S2132" s="1">
        <f>Sueldos[[#This Row],[Sueldo total]]/30</f>
        <v>1865.7950000000003</v>
      </c>
      <c r="T2132" s="1">
        <f>Sueldos[[#This Row],[Salario diario]]*20*Sueldos[[#This Row],[dias del año]]</f>
        <v>51628.847945205489</v>
      </c>
      <c r="U2132" s="1">
        <f>Sueldos[[#This Row],[3 meses de sueldo]]+Sueldos[[#This Row],[20 dias por año]]</f>
        <v>219550.39794520551</v>
      </c>
    </row>
    <row r="2133" spans="1:21" x14ac:dyDescent="0.3">
      <c r="A2133" t="s">
        <v>2647</v>
      </c>
      <c r="B2133" t="s">
        <v>895</v>
      </c>
      <c r="C2133" t="s">
        <v>59</v>
      </c>
      <c r="D2133" s="10">
        <v>42256</v>
      </c>
      <c r="E2133" t="s">
        <v>15</v>
      </c>
      <c r="F2133">
        <v>4</v>
      </c>
      <c r="G2133" s="1">
        <v>28619.800000000003</v>
      </c>
      <c r="H2133" s="1">
        <v>2289.5840000000003</v>
      </c>
      <c r="I2133" s="1">
        <v>2861.9800000000005</v>
      </c>
      <c r="J2133" s="1">
        <v>3720.5740000000005</v>
      </c>
      <c r="K2133" s="1">
        <v>9158.3360000000011</v>
      </c>
      <c r="L2133" s="1">
        <v>8585.94</v>
      </c>
      <c r="M2133" s="1">
        <f>SUM(Sueldos[[#This Row],[Salario Base]:[Bono General]])</f>
        <v>55236.214000000007</v>
      </c>
      <c r="N2133" s="1">
        <f>SUMPRODUCT(Sueldos[[#This Row],[Salario Base]:[Bono General]]*Porcentajes[])</f>
        <v>2172.2428200000004</v>
      </c>
      <c r="O2133" s="1">
        <f>Sueldos[[#This Row],[Aumento Mexicano]]*2</f>
        <v>4344.4856400000008</v>
      </c>
      <c r="P2133" s="1">
        <f>IF(Sueldos[[#This Row],[Calificación]]&gt;=4,Sueldos[[#This Row],[Aumento Mexicano]]*2,0)</f>
        <v>4344.4856400000008</v>
      </c>
      <c r="Q2133" s="1">
        <f>Sueldos[[#This Row],[Sueldo total]]*3</f>
        <v>165708.64200000002</v>
      </c>
      <c r="R2133" s="9">
        <f>(43102-Sueldos[[#This Row],[Fecha de Contratación]])/365</f>
        <v>2.3178082191780822</v>
      </c>
      <c r="S2133" s="1">
        <f>Sueldos[[#This Row],[Sueldo total]]/30</f>
        <v>1841.2071333333336</v>
      </c>
      <c r="T2133" s="1">
        <f>Sueldos[[#This Row],[Salario diario]]*20*Sueldos[[#This Row],[dias del año]]</f>
        <v>85351.300536986324</v>
      </c>
      <c r="U2133" s="1">
        <f>Sueldos[[#This Row],[3 meses de sueldo]]+Sueldos[[#This Row],[20 dias por año]]</f>
        <v>251059.94253698635</v>
      </c>
    </row>
    <row r="2134" spans="1:21" x14ac:dyDescent="0.3">
      <c r="A2134" t="s">
        <v>2451</v>
      </c>
      <c r="B2134" t="s">
        <v>898</v>
      </c>
      <c r="C2134" t="s">
        <v>110</v>
      </c>
      <c r="D2134" s="10">
        <v>41530</v>
      </c>
      <c r="E2134" t="s">
        <v>18</v>
      </c>
      <c r="F2134">
        <v>1</v>
      </c>
      <c r="G2134" s="1">
        <v>9559.5</v>
      </c>
      <c r="H2134" s="1">
        <v>477.97500000000002</v>
      </c>
      <c r="I2134" s="1">
        <v>477.97500000000002</v>
      </c>
      <c r="J2134" s="1">
        <v>382.38</v>
      </c>
      <c r="K2134" s="1">
        <v>3059.04</v>
      </c>
      <c r="L2134" s="1">
        <v>3441.42</v>
      </c>
      <c r="M2134" s="1">
        <f>SUM(Sueldos[[#This Row],[Salario Base]:[Bono General]])</f>
        <v>17398.29</v>
      </c>
      <c r="N2134" s="1">
        <f>SUMPRODUCT(Sueldos[[#This Row],[Salario Base]:[Bono General]]*Porcentajes[])</f>
        <v>686.37210000000005</v>
      </c>
      <c r="O2134" s="1">
        <f>Sueldos[[#This Row],[Aumento Mexicano]]*2</f>
        <v>1372.7442000000001</v>
      </c>
      <c r="P2134" s="1">
        <f>IF(Sueldos[[#This Row],[Calificación]]&gt;=4,Sueldos[[#This Row],[Aumento Mexicano]]*2,0)</f>
        <v>0</v>
      </c>
      <c r="Q2134" s="1">
        <f>Sueldos[[#This Row],[Sueldo total]]*3</f>
        <v>52194.87</v>
      </c>
      <c r="R2134" s="9">
        <f>(43102-Sueldos[[#This Row],[Fecha de Contratación]])/365</f>
        <v>4.3068493150684928</v>
      </c>
      <c r="S2134" s="1">
        <f>Sueldos[[#This Row],[Sueldo total]]/30</f>
        <v>579.94299999999998</v>
      </c>
      <c r="T2134" s="1">
        <f>Sueldos[[#This Row],[Salario diario]]*20*Sueldos[[#This Row],[dias del año]]</f>
        <v>49954.542246575344</v>
      </c>
      <c r="U2134" s="1">
        <f>Sueldos[[#This Row],[3 meses de sueldo]]+Sueldos[[#This Row],[20 dias por año]]</f>
        <v>102149.41224657535</v>
      </c>
    </row>
    <row r="2135" spans="1:21" x14ac:dyDescent="0.3">
      <c r="A2135" t="s">
        <v>2466</v>
      </c>
      <c r="B2135" t="s">
        <v>880</v>
      </c>
      <c r="C2135" t="s">
        <v>170</v>
      </c>
      <c r="D2135" s="10">
        <v>40689</v>
      </c>
      <c r="E2135" t="s">
        <v>18</v>
      </c>
      <c r="F2135">
        <v>2</v>
      </c>
      <c r="G2135" s="1">
        <v>7414.2</v>
      </c>
      <c r="H2135" s="1">
        <v>667.27799999999991</v>
      </c>
      <c r="I2135" s="1">
        <v>518.99400000000003</v>
      </c>
      <c r="J2135" s="1">
        <v>1112.1299999999999</v>
      </c>
      <c r="K2135" s="1">
        <v>2001.8340000000001</v>
      </c>
      <c r="L2135" s="1">
        <v>2817.3960000000002</v>
      </c>
      <c r="M2135" s="1">
        <f>SUM(Sueldos[[#This Row],[Salario Base]:[Bono General]])</f>
        <v>14531.832</v>
      </c>
      <c r="N2135" s="1">
        <f>SUMPRODUCT(Sueldos[[#This Row],[Salario Base]:[Bono General]]*Porcentajes[])</f>
        <v>596.10167999999999</v>
      </c>
      <c r="O2135" s="1">
        <f>Sueldos[[#This Row],[Aumento Mexicano]]*2</f>
        <v>1192.20336</v>
      </c>
      <c r="P2135" s="1">
        <f>IF(Sueldos[[#This Row],[Calificación]]&gt;=4,Sueldos[[#This Row],[Aumento Mexicano]]*2,0)</f>
        <v>0</v>
      </c>
      <c r="Q2135" s="1">
        <f>Sueldos[[#This Row],[Sueldo total]]*3</f>
        <v>43595.495999999999</v>
      </c>
      <c r="R2135" s="9">
        <f>(43102-Sueldos[[#This Row],[Fecha de Contratación]])/365</f>
        <v>6.6109589041095891</v>
      </c>
      <c r="S2135" s="1">
        <f>Sueldos[[#This Row],[Sueldo total]]/30</f>
        <v>484.39440000000002</v>
      </c>
      <c r="T2135" s="1">
        <f>Sueldos[[#This Row],[Salario diario]]*20*Sueldos[[#This Row],[dias del año]]</f>
        <v>64046.229435616442</v>
      </c>
      <c r="U2135" s="1">
        <f>Sueldos[[#This Row],[3 meses de sueldo]]+Sueldos[[#This Row],[20 dias por año]]</f>
        <v>107641.72543561645</v>
      </c>
    </row>
    <row r="2136" spans="1:21" x14ac:dyDescent="0.3">
      <c r="A2136" t="s">
        <v>2648</v>
      </c>
      <c r="B2136" t="s">
        <v>883</v>
      </c>
      <c r="C2136" t="s">
        <v>190</v>
      </c>
      <c r="D2136" s="10">
        <v>41223</v>
      </c>
      <c r="E2136" t="s">
        <v>27</v>
      </c>
      <c r="F2136">
        <v>3</v>
      </c>
      <c r="G2136" s="1">
        <v>19681</v>
      </c>
      <c r="H2136" s="1">
        <v>1180.8599999999999</v>
      </c>
      <c r="I2136" s="1">
        <v>2558.5300000000002</v>
      </c>
      <c r="J2136" s="1">
        <v>1377.67</v>
      </c>
      <c r="K2136" s="1">
        <v>5510.68</v>
      </c>
      <c r="L2136" s="1">
        <v>7675.59</v>
      </c>
      <c r="M2136" s="1">
        <f>SUM(Sueldos[[#This Row],[Salario Base]:[Bono General]])</f>
        <v>37984.33</v>
      </c>
      <c r="N2136" s="1">
        <f>SUMPRODUCT(Sueldos[[#This Row],[Salario Base]:[Bono General]]*Porcentajes[])</f>
        <v>1535.1179999999999</v>
      </c>
      <c r="O2136" s="1">
        <f>Sueldos[[#This Row],[Aumento Mexicano]]*2</f>
        <v>3070.2359999999999</v>
      </c>
      <c r="P2136" s="1">
        <f>IF(Sueldos[[#This Row],[Calificación]]&gt;=4,Sueldos[[#This Row],[Aumento Mexicano]]*2,0)</f>
        <v>0</v>
      </c>
      <c r="Q2136" s="1">
        <f>Sueldos[[#This Row],[Sueldo total]]*3</f>
        <v>113952.99</v>
      </c>
      <c r="R2136" s="9">
        <f>(43102-Sueldos[[#This Row],[Fecha de Contratación]])/365</f>
        <v>5.1479452054794521</v>
      </c>
      <c r="S2136" s="1">
        <f>Sueldos[[#This Row],[Sueldo total]]/30</f>
        <v>1266.1443333333334</v>
      </c>
      <c r="T2136" s="1">
        <f>Sueldos[[#This Row],[Salario diario]]*20*Sueldos[[#This Row],[dias del año]]</f>
        <v>130360.83300456623</v>
      </c>
      <c r="U2136" s="1">
        <f>Sueldos[[#This Row],[3 meses de sueldo]]+Sueldos[[#This Row],[20 dias por año]]</f>
        <v>244313.82300456625</v>
      </c>
    </row>
    <row r="2137" spans="1:21" x14ac:dyDescent="0.3">
      <c r="A2137" t="s">
        <v>2649</v>
      </c>
      <c r="B2137" t="s">
        <v>926</v>
      </c>
      <c r="C2137" t="s">
        <v>137</v>
      </c>
      <c r="D2137" s="10">
        <v>41650</v>
      </c>
      <c r="E2137" t="s">
        <v>18</v>
      </c>
      <c r="F2137">
        <v>3</v>
      </c>
      <c r="G2137" s="1">
        <v>9475</v>
      </c>
      <c r="H2137" s="1">
        <v>473.75</v>
      </c>
      <c r="I2137" s="1">
        <v>1231.75</v>
      </c>
      <c r="J2137" s="1">
        <v>947.5</v>
      </c>
      <c r="K2137" s="1">
        <v>2653.0000000000005</v>
      </c>
      <c r="L2137" s="1">
        <v>2463.5</v>
      </c>
      <c r="M2137" s="1">
        <f>SUM(Sueldos[[#This Row],[Salario Base]:[Bono General]])</f>
        <v>17244.5</v>
      </c>
      <c r="N2137" s="1">
        <f>SUMPRODUCT(Sueldos[[#This Row],[Salario Base]:[Bono General]]*Porcentajes[])</f>
        <v>661.35500000000002</v>
      </c>
      <c r="O2137" s="1">
        <f>Sueldos[[#This Row],[Aumento Mexicano]]*2</f>
        <v>1322.71</v>
      </c>
      <c r="P2137" s="1">
        <f>IF(Sueldos[[#This Row],[Calificación]]&gt;=4,Sueldos[[#This Row],[Aumento Mexicano]]*2,0)</f>
        <v>0</v>
      </c>
      <c r="Q2137" s="1">
        <f>Sueldos[[#This Row],[Sueldo total]]*3</f>
        <v>51733.5</v>
      </c>
      <c r="R2137" s="9">
        <f>(43102-Sueldos[[#This Row],[Fecha de Contratación]])/365</f>
        <v>3.978082191780822</v>
      </c>
      <c r="S2137" s="1">
        <f>Sueldos[[#This Row],[Sueldo total]]/30</f>
        <v>574.81666666666672</v>
      </c>
      <c r="T2137" s="1">
        <f>Sueldos[[#This Row],[Salario diario]]*20*Sueldos[[#This Row],[dias del año]]</f>
        <v>45733.358904109591</v>
      </c>
      <c r="U2137" s="1">
        <f>Sueldos[[#This Row],[3 meses de sueldo]]+Sueldos[[#This Row],[20 dias por año]]</f>
        <v>97466.858904109598</v>
      </c>
    </row>
    <row r="2138" spans="1:21" x14ac:dyDescent="0.3">
      <c r="A2138" t="s">
        <v>2538</v>
      </c>
      <c r="B2138" t="s">
        <v>898</v>
      </c>
      <c r="C2138" t="s">
        <v>127</v>
      </c>
      <c r="D2138" s="10">
        <v>41142</v>
      </c>
      <c r="E2138" t="s">
        <v>18</v>
      </c>
      <c r="F2138">
        <v>3</v>
      </c>
      <c r="G2138" s="1">
        <v>14124</v>
      </c>
      <c r="H2138" s="1">
        <v>847.43999999999994</v>
      </c>
      <c r="I2138" s="1">
        <v>1553.64</v>
      </c>
      <c r="J2138" s="1">
        <v>1129.92</v>
      </c>
      <c r="K2138" s="1">
        <v>4802.1600000000008</v>
      </c>
      <c r="L2138" s="1">
        <v>5367.12</v>
      </c>
      <c r="M2138" s="1">
        <f>SUM(Sueldos[[#This Row],[Salario Base]:[Bono General]])</f>
        <v>27824.28</v>
      </c>
      <c r="N2138" s="1">
        <f>SUMPRODUCT(Sueldos[[#This Row],[Salario Base]:[Bono General]]*Porcentajes[])</f>
        <v>1112.9712</v>
      </c>
      <c r="O2138" s="1">
        <f>Sueldos[[#This Row],[Aumento Mexicano]]*2</f>
        <v>2225.9423999999999</v>
      </c>
      <c r="P2138" s="1">
        <f>IF(Sueldos[[#This Row],[Calificación]]&gt;=4,Sueldos[[#This Row],[Aumento Mexicano]]*2,0)</f>
        <v>0</v>
      </c>
      <c r="Q2138" s="1">
        <f>Sueldos[[#This Row],[Sueldo total]]*3</f>
        <v>83472.84</v>
      </c>
      <c r="R2138" s="9">
        <f>(43102-Sueldos[[#This Row],[Fecha de Contratación]])/365</f>
        <v>5.3698630136986303</v>
      </c>
      <c r="S2138" s="1">
        <f>Sueldos[[#This Row],[Sueldo total]]/30</f>
        <v>927.476</v>
      </c>
      <c r="T2138" s="1">
        <f>Sueldos[[#This Row],[Salario diario]]*20*Sueldos[[#This Row],[dias del año]]</f>
        <v>99608.381369863026</v>
      </c>
      <c r="U2138" s="1">
        <f>Sueldos[[#This Row],[3 meses de sueldo]]+Sueldos[[#This Row],[20 dias por año]]</f>
        <v>183081.22136986302</v>
      </c>
    </row>
    <row r="2139" spans="1:21" x14ac:dyDescent="0.3">
      <c r="A2139" t="s">
        <v>2650</v>
      </c>
      <c r="B2139" t="s">
        <v>926</v>
      </c>
      <c r="C2139" t="s">
        <v>151</v>
      </c>
      <c r="D2139" s="10">
        <v>41357</v>
      </c>
      <c r="E2139" t="s">
        <v>15</v>
      </c>
      <c r="F2139">
        <v>3</v>
      </c>
      <c r="G2139" s="1">
        <v>28132</v>
      </c>
      <c r="H2139" s="1">
        <v>2250.56</v>
      </c>
      <c r="I2139" s="1">
        <v>3375.8399999999997</v>
      </c>
      <c r="J2139" s="1">
        <v>2531.88</v>
      </c>
      <c r="K2139" s="1">
        <v>10408.84</v>
      </c>
      <c r="L2139" s="1">
        <v>8439.6</v>
      </c>
      <c r="M2139" s="1">
        <f>SUM(Sueldos[[#This Row],[Salario Base]:[Bono General]])</f>
        <v>55138.719999999994</v>
      </c>
      <c r="N2139" s="1">
        <f>SUMPRODUCT(Sueldos[[#This Row],[Salario Base]:[Bono General]]*Porcentajes[])</f>
        <v>2143.6584000000003</v>
      </c>
      <c r="O2139" s="1">
        <f>Sueldos[[#This Row],[Aumento Mexicano]]*2</f>
        <v>4287.3168000000005</v>
      </c>
      <c r="P2139" s="1">
        <f>IF(Sueldos[[#This Row],[Calificación]]&gt;=4,Sueldos[[#This Row],[Aumento Mexicano]]*2,0)</f>
        <v>0</v>
      </c>
      <c r="Q2139" s="1">
        <f>Sueldos[[#This Row],[Sueldo total]]*3</f>
        <v>165416.15999999997</v>
      </c>
      <c r="R2139" s="9">
        <f>(43102-Sueldos[[#This Row],[Fecha de Contratación]])/365</f>
        <v>4.7808219178082192</v>
      </c>
      <c r="S2139" s="1">
        <f>Sueldos[[#This Row],[Sueldo total]]/30</f>
        <v>1837.9573333333331</v>
      </c>
      <c r="T2139" s="1">
        <f>Sueldos[[#This Row],[Salario diario]]*20*Sueldos[[#This Row],[dias del año]]</f>
        <v>175738.93406392692</v>
      </c>
      <c r="U2139" s="1">
        <f>Sueldos[[#This Row],[3 meses de sueldo]]+Sueldos[[#This Row],[20 dias por año]]</f>
        <v>341155.0940639269</v>
      </c>
    </row>
    <row r="2140" spans="1:21" x14ac:dyDescent="0.3">
      <c r="A2140" t="s">
        <v>2651</v>
      </c>
      <c r="B2140" t="s">
        <v>898</v>
      </c>
      <c r="C2140" t="s">
        <v>323</v>
      </c>
      <c r="D2140" s="10">
        <v>42402</v>
      </c>
      <c r="E2140" t="s">
        <v>27</v>
      </c>
      <c r="F2140">
        <v>4</v>
      </c>
      <c r="G2140" s="1">
        <v>15906.000000000002</v>
      </c>
      <c r="H2140" s="1">
        <v>1113.4200000000003</v>
      </c>
      <c r="I2140" s="1">
        <v>1590.6000000000004</v>
      </c>
      <c r="J2140" s="1">
        <v>795.30000000000018</v>
      </c>
      <c r="K2140" s="1">
        <v>6362.4000000000015</v>
      </c>
      <c r="L2140" s="1">
        <v>6362.4000000000015</v>
      </c>
      <c r="M2140" s="1">
        <f>SUM(Sueldos[[#This Row],[Salario Base]:[Bono General]])</f>
        <v>32130.120000000006</v>
      </c>
      <c r="N2140" s="1">
        <f>SUMPRODUCT(Sueldos[[#This Row],[Salario Base]:[Bono General]]*Porcentajes[])</f>
        <v>1283.6142000000004</v>
      </c>
      <c r="O2140" s="1">
        <f>Sueldos[[#This Row],[Aumento Mexicano]]*2</f>
        <v>2567.2284000000009</v>
      </c>
      <c r="P2140" s="1">
        <f>IF(Sueldos[[#This Row],[Calificación]]&gt;=4,Sueldos[[#This Row],[Aumento Mexicano]]*2,0)</f>
        <v>2567.2284000000009</v>
      </c>
      <c r="Q2140" s="1">
        <f>Sueldos[[#This Row],[Sueldo total]]*3</f>
        <v>96390.360000000015</v>
      </c>
      <c r="R2140" s="9">
        <f>(43102-Sueldos[[#This Row],[Fecha de Contratación]])/365</f>
        <v>1.9178082191780821</v>
      </c>
      <c r="S2140" s="1">
        <f>Sueldos[[#This Row],[Sueldo total]]/30</f>
        <v>1071.0040000000001</v>
      </c>
      <c r="T2140" s="1">
        <f>Sueldos[[#This Row],[Salario diario]]*20*Sueldos[[#This Row],[dias del año]]</f>
        <v>41079.605479452053</v>
      </c>
      <c r="U2140" s="1">
        <f>Sueldos[[#This Row],[3 meses de sueldo]]+Sueldos[[#This Row],[20 dias por año]]</f>
        <v>137469.96547945208</v>
      </c>
    </row>
    <row r="2141" spans="1:21" x14ac:dyDescent="0.3">
      <c r="A2141" t="s">
        <v>2652</v>
      </c>
      <c r="B2141" t="s">
        <v>883</v>
      </c>
      <c r="C2141" t="s">
        <v>48</v>
      </c>
      <c r="D2141" s="10">
        <v>40671</v>
      </c>
      <c r="E2141" t="s">
        <v>18</v>
      </c>
      <c r="F2141">
        <v>2</v>
      </c>
      <c r="G2141" s="1">
        <v>8469</v>
      </c>
      <c r="H2141" s="1">
        <v>677.52</v>
      </c>
      <c r="I2141" s="1">
        <v>931.59</v>
      </c>
      <c r="J2141" s="1">
        <v>169.38</v>
      </c>
      <c r="K2141" s="1">
        <v>3302.9100000000003</v>
      </c>
      <c r="L2141" s="1">
        <v>2794.77</v>
      </c>
      <c r="M2141" s="1">
        <f>SUM(Sueldos[[#This Row],[Salario Base]:[Bono General]])</f>
        <v>16345.17</v>
      </c>
      <c r="N2141" s="1">
        <f>SUMPRODUCT(Sueldos[[#This Row],[Salario Base]:[Bono General]]*Porcentajes[])</f>
        <v>635.17500000000007</v>
      </c>
      <c r="O2141" s="1">
        <f>Sueldos[[#This Row],[Aumento Mexicano]]*2</f>
        <v>1270.3500000000001</v>
      </c>
      <c r="P2141" s="1">
        <f>IF(Sueldos[[#This Row],[Calificación]]&gt;=4,Sueldos[[#This Row],[Aumento Mexicano]]*2,0)</f>
        <v>0</v>
      </c>
      <c r="Q2141" s="1">
        <f>Sueldos[[#This Row],[Sueldo total]]*3</f>
        <v>49035.51</v>
      </c>
      <c r="R2141" s="9">
        <f>(43102-Sueldos[[#This Row],[Fecha de Contratación]])/365</f>
        <v>6.6602739726027398</v>
      </c>
      <c r="S2141" s="1">
        <f>Sueldos[[#This Row],[Sueldo total]]/30</f>
        <v>544.83900000000006</v>
      </c>
      <c r="T2141" s="1">
        <f>Sueldos[[#This Row],[Salario diario]]*20*Sueldos[[#This Row],[dias del año]]</f>
        <v>72575.540219178089</v>
      </c>
      <c r="U2141" s="1">
        <f>Sueldos[[#This Row],[3 meses de sueldo]]+Sueldos[[#This Row],[20 dias por año]]</f>
        <v>121611.05021917808</v>
      </c>
    </row>
    <row r="2142" spans="1:21" x14ac:dyDescent="0.3">
      <c r="A2142" t="s">
        <v>2653</v>
      </c>
      <c r="B2142" t="s">
        <v>883</v>
      </c>
      <c r="C2142" t="s">
        <v>166</v>
      </c>
      <c r="D2142" s="10">
        <v>42521</v>
      </c>
      <c r="E2142" t="s">
        <v>50</v>
      </c>
      <c r="F2142">
        <v>2</v>
      </c>
      <c r="G2142" s="1">
        <v>33288.300000000003</v>
      </c>
      <c r="H2142" s="1">
        <v>2330.1810000000005</v>
      </c>
      <c r="I2142" s="1">
        <v>3661.7130000000002</v>
      </c>
      <c r="J2142" s="1">
        <v>1664.4150000000002</v>
      </c>
      <c r="K2142" s="1">
        <v>11650.905000000001</v>
      </c>
      <c r="L2142" s="1">
        <v>9653.607</v>
      </c>
      <c r="M2142" s="1">
        <f>SUM(Sueldos[[#This Row],[Salario Base]:[Bono General]])</f>
        <v>62249.120999999999</v>
      </c>
      <c r="N2142" s="1">
        <f>SUMPRODUCT(Sueldos[[#This Row],[Salario Base]:[Bono General]]*Porcentajes[])</f>
        <v>2393.4287699999995</v>
      </c>
      <c r="O2142" s="1">
        <f>Sueldos[[#This Row],[Aumento Mexicano]]*2</f>
        <v>4786.8575399999991</v>
      </c>
      <c r="P2142" s="1">
        <f>IF(Sueldos[[#This Row],[Calificación]]&gt;=4,Sueldos[[#This Row],[Aumento Mexicano]]*2,0)</f>
        <v>0</v>
      </c>
      <c r="Q2142" s="1">
        <f>Sueldos[[#This Row],[Sueldo total]]*3</f>
        <v>186747.36300000001</v>
      </c>
      <c r="R2142" s="9">
        <f>(43102-Sueldos[[#This Row],[Fecha de Contratación]])/365</f>
        <v>1.5917808219178082</v>
      </c>
      <c r="S2142" s="1">
        <f>Sueldos[[#This Row],[Sueldo total]]/30</f>
        <v>2074.9706999999999</v>
      </c>
      <c r="T2142" s="1">
        <f>Sueldos[[#This Row],[Salario diario]]*20*Sueldos[[#This Row],[dias del año]]</f>
        <v>66057.9713260274</v>
      </c>
      <c r="U2142" s="1">
        <f>Sueldos[[#This Row],[3 meses de sueldo]]+Sueldos[[#This Row],[20 dias por año]]</f>
        <v>252805.33432602743</v>
      </c>
    </row>
    <row r="2143" spans="1:21" x14ac:dyDescent="0.3">
      <c r="A2143" t="s">
        <v>2654</v>
      </c>
      <c r="B2143" t="s">
        <v>1087</v>
      </c>
      <c r="C2143" t="s">
        <v>125</v>
      </c>
      <c r="D2143" s="10">
        <v>42537</v>
      </c>
      <c r="E2143" t="s">
        <v>18</v>
      </c>
      <c r="F2143">
        <v>2</v>
      </c>
      <c r="G2143" s="1">
        <v>10558.800000000001</v>
      </c>
      <c r="H2143" s="1">
        <v>950.29200000000003</v>
      </c>
      <c r="I2143" s="1">
        <v>1583.8200000000002</v>
      </c>
      <c r="J2143" s="1">
        <v>105.58800000000001</v>
      </c>
      <c r="K2143" s="1">
        <v>2639.7000000000003</v>
      </c>
      <c r="L2143" s="1">
        <v>3273.2280000000005</v>
      </c>
      <c r="M2143" s="1">
        <f>SUM(Sueldos[[#This Row],[Salario Base]:[Bono General]])</f>
        <v>19111.428</v>
      </c>
      <c r="N2143" s="1">
        <f>SUMPRODUCT(Sueldos[[#This Row],[Salario Base]:[Bono General]]*Porcentajes[])</f>
        <v>750.73068000000012</v>
      </c>
      <c r="O2143" s="1">
        <f>Sueldos[[#This Row],[Aumento Mexicano]]*2</f>
        <v>1501.4613600000002</v>
      </c>
      <c r="P2143" s="1">
        <f>IF(Sueldos[[#This Row],[Calificación]]&gt;=4,Sueldos[[#This Row],[Aumento Mexicano]]*2,0)</f>
        <v>0</v>
      </c>
      <c r="Q2143" s="1">
        <f>Sueldos[[#This Row],[Sueldo total]]*3</f>
        <v>57334.284</v>
      </c>
      <c r="R2143" s="9">
        <f>(43102-Sueldos[[#This Row],[Fecha de Contratación]])/365</f>
        <v>1.547945205479452</v>
      </c>
      <c r="S2143" s="1">
        <f>Sueldos[[#This Row],[Sueldo total]]/30</f>
        <v>637.04759999999999</v>
      </c>
      <c r="T2143" s="1">
        <f>Sueldos[[#This Row],[Salario diario]]*20*Sueldos[[#This Row],[dias del año]]</f>
        <v>19722.295561643834</v>
      </c>
      <c r="U2143" s="1">
        <f>Sueldos[[#This Row],[3 meses de sueldo]]+Sueldos[[#This Row],[20 dias por año]]</f>
        <v>77056.579561643826</v>
      </c>
    </row>
    <row r="2144" spans="1:21" x14ac:dyDescent="0.3">
      <c r="A2144" t="s">
        <v>1358</v>
      </c>
      <c r="B2144" t="s">
        <v>1087</v>
      </c>
      <c r="C2144" t="s">
        <v>24</v>
      </c>
      <c r="D2144" s="10">
        <v>42252</v>
      </c>
      <c r="E2144" t="s">
        <v>18</v>
      </c>
      <c r="F2144">
        <v>3</v>
      </c>
      <c r="G2144" s="1">
        <v>10671</v>
      </c>
      <c r="H2144" s="1">
        <v>1067.1000000000001</v>
      </c>
      <c r="I2144" s="1">
        <v>1387.23</v>
      </c>
      <c r="J2144" s="1">
        <v>853.68000000000006</v>
      </c>
      <c r="K2144" s="1">
        <v>4268.4000000000005</v>
      </c>
      <c r="L2144" s="1">
        <v>3841.56</v>
      </c>
      <c r="M2144" s="1">
        <f>SUM(Sueldos[[#This Row],[Salario Base]:[Bono General]])</f>
        <v>22088.97</v>
      </c>
      <c r="N2144" s="1">
        <f>SUMPRODUCT(Sueldos[[#This Row],[Salario Base]:[Bono General]]*Porcentajes[])</f>
        <v>879.29040000000009</v>
      </c>
      <c r="O2144" s="1">
        <f>Sueldos[[#This Row],[Aumento Mexicano]]*2</f>
        <v>1758.5808000000002</v>
      </c>
      <c r="P2144" s="1">
        <f>IF(Sueldos[[#This Row],[Calificación]]&gt;=4,Sueldos[[#This Row],[Aumento Mexicano]]*2,0)</f>
        <v>0</v>
      </c>
      <c r="Q2144" s="1">
        <f>Sueldos[[#This Row],[Sueldo total]]*3</f>
        <v>66266.91</v>
      </c>
      <c r="R2144" s="9">
        <f>(43102-Sueldos[[#This Row],[Fecha de Contratación]])/365</f>
        <v>2.3287671232876712</v>
      </c>
      <c r="S2144" s="1">
        <f>Sueldos[[#This Row],[Sueldo total]]/30</f>
        <v>736.29900000000009</v>
      </c>
      <c r="T2144" s="1">
        <f>Sueldos[[#This Row],[Salario diario]]*20*Sueldos[[#This Row],[dias del año]]</f>
        <v>34293.378082191783</v>
      </c>
      <c r="U2144" s="1">
        <f>Sueldos[[#This Row],[3 meses de sueldo]]+Sueldos[[#This Row],[20 dias por año]]</f>
        <v>100560.28808219178</v>
      </c>
    </row>
    <row r="2145" spans="1:21" x14ac:dyDescent="0.3">
      <c r="A2145" t="s">
        <v>2655</v>
      </c>
      <c r="B2145" t="s">
        <v>883</v>
      </c>
      <c r="C2145" t="s">
        <v>317</v>
      </c>
      <c r="D2145" s="10">
        <v>42765</v>
      </c>
      <c r="E2145" t="s">
        <v>53</v>
      </c>
      <c r="F2145">
        <v>3</v>
      </c>
      <c r="G2145" s="1">
        <v>94089</v>
      </c>
      <c r="H2145" s="1">
        <v>8468.01</v>
      </c>
      <c r="I2145" s="1">
        <v>1881.78</v>
      </c>
      <c r="J2145" s="1">
        <v>14113.35</v>
      </c>
      <c r="K2145" s="1">
        <v>27285.809999999998</v>
      </c>
      <c r="L2145" s="1">
        <v>29167.59</v>
      </c>
      <c r="M2145" s="1">
        <f>SUM(Sueldos[[#This Row],[Salario Base]:[Bono General]])</f>
        <v>175005.54</v>
      </c>
      <c r="N2145" s="1">
        <f>SUMPRODUCT(Sueldos[[#This Row],[Salario Base]:[Bono General]]*Porcentajes[])</f>
        <v>6971.9949000000006</v>
      </c>
      <c r="O2145" s="1">
        <f>Sueldos[[#This Row],[Aumento Mexicano]]*2</f>
        <v>13943.989800000001</v>
      </c>
      <c r="P2145" s="1">
        <f>IF(Sueldos[[#This Row],[Calificación]]&gt;=4,Sueldos[[#This Row],[Aumento Mexicano]]*2,0)</f>
        <v>0</v>
      </c>
      <c r="Q2145" s="1">
        <f>Sueldos[[#This Row],[Sueldo total]]*3</f>
        <v>525016.62</v>
      </c>
      <c r="R2145" s="9">
        <f>(43102-Sueldos[[#This Row],[Fecha de Contratación]])/365</f>
        <v>0.92328767123287669</v>
      </c>
      <c r="S2145" s="1">
        <f>Sueldos[[#This Row],[Sueldo total]]/30</f>
        <v>5833.518</v>
      </c>
      <c r="T2145" s="1">
        <f>Sueldos[[#This Row],[Salario diario]]*20*Sueldos[[#This Row],[dias del año]]</f>
        <v>107720.30498630137</v>
      </c>
      <c r="U2145" s="1">
        <f>Sueldos[[#This Row],[3 meses de sueldo]]+Sueldos[[#This Row],[20 dias por año]]</f>
        <v>632736.92498630134</v>
      </c>
    </row>
    <row r="2146" spans="1:21" x14ac:dyDescent="0.3">
      <c r="A2146" t="s">
        <v>1409</v>
      </c>
      <c r="B2146" t="s">
        <v>880</v>
      </c>
      <c r="C2146" t="s">
        <v>22</v>
      </c>
      <c r="D2146" s="10">
        <v>41911</v>
      </c>
      <c r="E2146" t="s">
        <v>27</v>
      </c>
      <c r="F2146">
        <v>5</v>
      </c>
      <c r="G2146" s="1">
        <v>19578.75</v>
      </c>
      <c r="H2146" s="1">
        <v>1762.0874999999999</v>
      </c>
      <c r="I2146" s="1">
        <v>783.15</v>
      </c>
      <c r="J2146" s="1">
        <v>2349.4499999999998</v>
      </c>
      <c r="K2146" s="1">
        <v>7244.1374999999998</v>
      </c>
      <c r="L2146" s="1">
        <v>5873.625</v>
      </c>
      <c r="M2146" s="1">
        <f>SUM(Sueldos[[#This Row],[Salario Base]:[Bono General]])</f>
        <v>37591.200000000004</v>
      </c>
      <c r="N2146" s="1">
        <f>SUMPRODUCT(Sueldos[[#This Row],[Salario Base]:[Bono General]]*Porcentajes[])</f>
        <v>1470.3641250000001</v>
      </c>
      <c r="O2146" s="1">
        <f>Sueldos[[#This Row],[Aumento Mexicano]]*2</f>
        <v>2940.7282500000001</v>
      </c>
      <c r="P2146" s="1">
        <f>IF(Sueldos[[#This Row],[Calificación]]&gt;=4,Sueldos[[#This Row],[Aumento Mexicano]]*2,0)</f>
        <v>2940.7282500000001</v>
      </c>
      <c r="Q2146" s="1">
        <f>Sueldos[[#This Row],[Sueldo total]]*3</f>
        <v>112773.6</v>
      </c>
      <c r="R2146" s="9">
        <f>(43102-Sueldos[[#This Row],[Fecha de Contratación]])/365</f>
        <v>3.2630136986301368</v>
      </c>
      <c r="S2146" s="1">
        <f>Sueldos[[#This Row],[Sueldo total]]/30</f>
        <v>1253.0400000000002</v>
      </c>
      <c r="T2146" s="1">
        <f>Sueldos[[#This Row],[Salario diario]]*20*Sueldos[[#This Row],[dias del año]]</f>
        <v>81773.733698630138</v>
      </c>
      <c r="U2146" s="1">
        <f>Sueldos[[#This Row],[3 meses de sueldo]]+Sueldos[[#This Row],[20 dias por año]]</f>
        <v>194547.33369863016</v>
      </c>
    </row>
    <row r="2147" spans="1:21" x14ac:dyDescent="0.3">
      <c r="A2147" t="s">
        <v>2656</v>
      </c>
      <c r="B2147" t="s">
        <v>940</v>
      </c>
      <c r="C2147" t="s">
        <v>104</v>
      </c>
      <c r="D2147" s="10">
        <v>42576</v>
      </c>
      <c r="E2147" t="s">
        <v>18</v>
      </c>
      <c r="F2147">
        <v>3</v>
      </c>
      <c r="G2147" s="1">
        <v>12970</v>
      </c>
      <c r="H2147" s="1">
        <v>648.5</v>
      </c>
      <c r="I2147" s="1">
        <v>1297</v>
      </c>
      <c r="J2147" s="1">
        <v>518.79999999999995</v>
      </c>
      <c r="K2147" s="1">
        <v>4928.6000000000004</v>
      </c>
      <c r="L2147" s="1">
        <v>3242.5</v>
      </c>
      <c r="M2147" s="1">
        <f>SUM(Sueldos[[#This Row],[Salario Base]:[Bono General]])</f>
        <v>23605.4</v>
      </c>
      <c r="N2147" s="1">
        <f>SUMPRODUCT(Sueldos[[#This Row],[Salario Base]:[Bono General]]*Porcentajes[])</f>
        <v>880.66300000000001</v>
      </c>
      <c r="O2147" s="1">
        <f>Sueldos[[#This Row],[Aumento Mexicano]]*2</f>
        <v>1761.326</v>
      </c>
      <c r="P2147" s="1">
        <f>IF(Sueldos[[#This Row],[Calificación]]&gt;=4,Sueldos[[#This Row],[Aumento Mexicano]]*2,0)</f>
        <v>0</v>
      </c>
      <c r="Q2147" s="1">
        <f>Sueldos[[#This Row],[Sueldo total]]*3</f>
        <v>70816.200000000012</v>
      </c>
      <c r="R2147" s="9">
        <f>(43102-Sueldos[[#This Row],[Fecha de Contratación]])/365</f>
        <v>1.441095890410959</v>
      </c>
      <c r="S2147" s="1">
        <f>Sueldos[[#This Row],[Sueldo total]]/30</f>
        <v>786.84666666666669</v>
      </c>
      <c r="T2147" s="1">
        <f>Sueldos[[#This Row],[Salario diario]]*20*Sueldos[[#This Row],[dias del año]]</f>
        <v>22678.429954337902</v>
      </c>
      <c r="U2147" s="1">
        <f>Sueldos[[#This Row],[3 meses de sueldo]]+Sueldos[[#This Row],[20 dias por año]]</f>
        <v>93494.629954337914</v>
      </c>
    </row>
    <row r="2148" spans="1:21" x14ac:dyDescent="0.3">
      <c r="A2148" t="s">
        <v>2657</v>
      </c>
      <c r="B2148" t="s">
        <v>880</v>
      </c>
      <c r="C2148" t="s">
        <v>225</v>
      </c>
      <c r="D2148" s="10">
        <v>41798</v>
      </c>
      <c r="E2148" t="s">
        <v>18</v>
      </c>
      <c r="F2148">
        <v>2</v>
      </c>
      <c r="G2148" s="1">
        <v>11474.1</v>
      </c>
      <c r="H2148" s="1">
        <v>803.18700000000013</v>
      </c>
      <c r="I2148" s="1">
        <v>1147.4100000000001</v>
      </c>
      <c r="J2148" s="1">
        <v>1147.4100000000001</v>
      </c>
      <c r="K2148" s="1">
        <v>4130.6760000000004</v>
      </c>
      <c r="L2148" s="1">
        <v>3901.1940000000004</v>
      </c>
      <c r="M2148" s="1">
        <f>SUM(Sueldos[[#This Row],[Salario Base]:[Bono General]])</f>
        <v>22603.976999999999</v>
      </c>
      <c r="N2148" s="1">
        <f>SUMPRODUCT(Sueldos[[#This Row],[Salario Base]:[Bono General]]*Porcentajes[])</f>
        <v>892.68498</v>
      </c>
      <c r="O2148" s="1">
        <f>Sueldos[[#This Row],[Aumento Mexicano]]*2</f>
        <v>1785.36996</v>
      </c>
      <c r="P2148" s="1">
        <f>IF(Sueldos[[#This Row],[Calificación]]&gt;=4,Sueldos[[#This Row],[Aumento Mexicano]]*2,0)</f>
        <v>0</v>
      </c>
      <c r="Q2148" s="1">
        <f>Sueldos[[#This Row],[Sueldo total]]*3</f>
        <v>67811.930999999997</v>
      </c>
      <c r="R2148" s="9">
        <f>(43102-Sueldos[[#This Row],[Fecha de Contratación]])/365</f>
        <v>3.5726027397260274</v>
      </c>
      <c r="S2148" s="1">
        <f>Sueldos[[#This Row],[Sueldo total]]/30</f>
        <v>753.46589999999992</v>
      </c>
      <c r="T2148" s="1">
        <f>Sueldos[[#This Row],[Salario diario]]*20*Sueldos[[#This Row],[dias del año]]</f>
        <v>53836.686772602734</v>
      </c>
      <c r="U2148" s="1">
        <f>Sueldos[[#This Row],[3 meses de sueldo]]+Sueldos[[#This Row],[20 dias por año]]</f>
        <v>121648.61777260274</v>
      </c>
    </row>
    <row r="2149" spans="1:21" x14ac:dyDescent="0.3">
      <c r="A2149" t="s">
        <v>1864</v>
      </c>
      <c r="B2149" t="s">
        <v>898</v>
      </c>
      <c r="C2149" t="s">
        <v>100</v>
      </c>
      <c r="D2149" s="10">
        <v>41543</v>
      </c>
      <c r="E2149" t="s">
        <v>27</v>
      </c>
      <c r="F2149">
        <v>4</v>
      </c>
      <c r="G2149" s="1">
        <v>19362.2</v>
      </c>
      <c r="H2149" s="1">
        <v>968.11000000000013</v>
      </c>
      <c r="I2149" s="1">
        <v>1355.3540000000003</v>
      </c>
      <c r="J2149" s="1">
        <v>2904.33</v>
      </c>
      <c r="K2149" s="1">
        <v>6195.9040000000005</v>
      </c>
      <c r="L2149" s="1">
        <v>5227.7940000000008</v>
      </c>
      <c r="M2149" s="1">
        <f>SUM(Sueldos[[#This Row],[Salario Base]:[Bono General]])</f>
        <v>36013.692000000003</v>
      </c>
      <c r="N2149" s="1">
        <f>SUMPRODUCT(Sueldos[[#This Row],[Salario Base]:[Bono General]]*Porcentajes[])</f>
        <v>1390.20596</v>
      </c>
      <c r="O2149" s="1">
        <f>Sueldos[[#This Row],[Aumento Mexicano]]*2</f>
        <v>2780.41192</v>
      </c>
      <c r="P2149" s="1">
        <f>IF(Sueldos[[#This Row],[Calificación]]&gt;=4,Sueldos[[#This Row],[Aumento Mexicano]]*2,0)</f>
        <v>2780.41192</v>
      </c>
      <c r="Q2149" s="1">
        <f>Sueldos[[#This Row],[Sueldo total]]*3</f>
        <v>108041.076</v>
      </c>
      <c r="R2149" s="9">
        <f>(43102-Sueldos[[#This Row],[Fecha de Contratación]])/365</f>
        <v>4.2712328767123289</v>
      </c>
      <c r="S2149" s="1">
        <f>Sueldos[[#This Row],[Sueldo total]]/30</f>
        <v>1200.4564</v>
      </c>
      <c r="T2149" s="1">
        <f>Sueldos[[#This Row],[Salario diario]]*20*Sueldos[[#This Row],[dias del año]]</f>
        <v>102548.57685479452</v>
      </c>
      <c r="U2149" s="1">
        <f>Sueldos[[#This Row],[3 meses de sueldo]]+Sueldos[[#This Row],[20 dias por año]]</f>
        <v>210589.65285479452</v>
      </c>
    </row>
    <row r="2150" spans="1:21" x14ac:dyDescent="0.3">
      <c r="A2150" t="s">
        <v>2658</v>
      </c>
      <c r="B2150" t="s">
        <v>880</v>
      </c>
      <c r="C2150" t="s">
        <v>40</v>
      </c>
      <c r="D2150" s="10">
        <v>40661</v>
      </c>
      <c r="E2150" t="s">
        <v>115</v>
      </c>
      <c r="F2150">
        <v>2</v>
      </c>
      <c r="G2150" s="1">
        <v>50878.8</v>
      </c>
      <c r="H2150" s="1">
        <v>3052.7280000000001</v>
      </c>
      <c r="I2150" s="1">
        <v>6105.4560000000001</v>
      </c>
      <c r="J2150" s="1">
        <v>1017.5760000000001</v>
      </c>
      <c r="K2150" s="1">
        <v>18825.155999999999</v>
      </c>
      <c r="L2150" s="1">
        <v>14754.851999999999</v>
      </c>
      <c r="M2150" s="1">
        <f>SUM(Sueldos[[#This Row],[Salario Base]:[Bono General]])</f>
        <v>94634.567999999999</v>
      </c>
      <c r="N2150" s="1">
        <f>SUMPRODUCT(Sueldos[[#This Row],[Salario Base]:[Bono General]]*Porcentajes[])</f>
        <v>3602.2190399999999</v>
      </c>
      <c r="O2150" s="1">
        <f>Sueldos[[#This Row],[Aumento Mexicano]]*2</f>
        <v>7204.4380799999999</v>
      </c>
      <c r="P2150" s="1">
        <f>IF(Sueldos[[#This Row],[Calificación]]&gt;=4,Sueldos[[#This Row],[Aumento Mexicano]]*2,0)</f>
        <v>0</v>
      </c>
      <c r="Q2150" s="1">
        <f>Sueldos[[#This Row],[Sueldo total]]*3</f>
        <v>283903.70400000003</v>
      </c>
      <c r="R2150" s="9">
        <f>(43102-Sueldos[[#This Row],[Fecha de Contratación]])/365</f>
        <v>6.6876712328767125</v>
      </c>
      <c r="S2150" s="1">
        <f>Sueldos[[#This Row],[Sueldo total]]/30</f>
        <v>3154.4856</v>
      </c>
      <c r="T2150" s="1">
        <f>Sueldos[[#This Row],[Salario diario]]*20*Sueldos[[#This Row],[dias del año]]</f>
        <v>421923.25203287671</v>
      </c>
      <c r="U2150" s="1">
        <f>Sueldos[[#This Row],[3 meses de sueldo]]+Sueldos[[#This Row],[20 dias por año]]</f>
        <v>705826.95603287674</v>
      </c>
    </row>
    <row r="2151" spans="1:21" x14ac:dyDescent="0.3">
      <c r="A2151" t="s">
        <v>2659</v>
      </c>
      <c r="B2151" t="s">
        <v>880</v>
      </c>
      <c r="C2151" t="s">
        <v>142</v>
      </c>
      <c r="D2151" s="10">
        <v>41733</v>
      </c>
      <c r="E2151" t="s">
        <v>18</v>
      </c>
      <c r="F2151">
        <v>3</v>
      </c>
      <c r="G2151" s="1">
        <v>10848</v>
      </c>
      <c r="H2151" s="1">
        <v>976.31999999999994</v>
      </c>
      <c r="I2151" s="1">
        <v>1084.8</v>
      </c>
      <c r="J2151" s="1">
        <v>867.84</v>
      </c>
      <c r="K2151" s="1">
        <v>3037.4400000000005</v>
      </c>
      <c r="L2151" s="1">
        <v>4122.24</v>
      </c>
      <c r="M2151" s="1">
        <f>SUM(Sueldos[[#This Row],[Salario Base]:[Bono General]])</f>
        <v>20936.64</v>
      </c>
      <c r="N2151" s="1">
        <f>SUMPRODUCT(Sueldos[[#This Row],[Salario Base]:[Bono General]]*Porcentajes[])</f>
        <v>850.48320000000012</v>
      </c>
      <c r="O2151" s="1">
        <f>Sueldos[[#This Row],[Aumento Mexicano]]*2</f>
        <v>1700.9664000000002</v>
      </c>
      <c r="P2151" s="1">
        <f>IF(Sueldos[[#This Row],[Calificación]]&gt;=4,Sueldos[[#This Row],[Aumento Mexicano]]*2,0)</f>
        <v>0</v>
      </c>
      <c r="Q2151" s="1">
        <f>Sueldos[[#This Row],[Sueldo total]]*3</f>
        <v>62809.919999999998</v>
      </c>
      <c r="R2151" s="9">
        <f>(43102-Sueldos[[#This Row],[Fecha de Contratación]])/365</f>
        <v>3.7506849315068491</v>
      </c>
      <c r="S2151" s="1">
        <f>Sueldos[[#This Row],[Sueldo total]]/30</f>
        <v>697.88800000000003</v>
      </c>
      <c r="T2151" s="1">
        <f>Sueldos[[#This Row],[Salario diario]]*20*Sueldos[[#This Row],[dias del año]]</f>
        <v>52351.160109589036</v>
      </c>
      <c r="U2151" s="1">
        <f>Sueldos[[#This Row],[3 meses de sueldo]]+Sueldos[[#This Row],[20 dias por año]]</f>
        <v>115161.08010958903</v>
      </c>
    </row>
    <row r="2152" spans="1:21" x14ac:dyDescent="0.3">
      <c r="A2152" t="s">
        <v>2660</v>
      </c>
      <c r="B2152" t="s">
        <v>880</v>
      </c>
      <c r="C2152" t="s">
        <v>363</v>
      </c>
      <c r="D2152" s="10">
        <v>42959</v>
      </c>
      <c r="E2152" t="s">
        <v>50</v>
      </c>
      <c r="F2152">
        <v>3</v>
      </c>
      <c r="G2152" s="1">
        <v>30615</v>
      </c>
      <c r="H2152" s="1">
        <v>1530.75</v>
      </c>
      <c r="I2152" s="1">
        <v>612.30000000000007</v>
      </c>
      <c r="J2152" s="1">
        <v>3061.5</v>
      </c>
      <c r="K2152" s="1">
        <v>11021.4</v>
      </c>
      <c r="L2152" s="1">
        <v>9184.5</v>
      </c>
      <c r="M2152" s="1">
        <f>SUM(Sueldos[[#This Row],[Salario Base]:[Bono General]])</f>
        <v>56025.450000000004</v>
      </c>
      <c r="N2152" s="1">
        <f>SUMPRODUCT(Sueldos[[#This Row],[Salario Base]:[Bono General]]*Porcentajes[])</f>
        <v>2161.4190000000003</v>
      </c>
      <c r="O2152" s="1">
        <f>Sueldos[[#This Row],[Aumento Mexicano]]*2</f>
        <v>4322.8380000000006</v>
      </c>
      <c r="P2152" s="1">
        <f>IF(Sueldos[[#This Row],[Calificación]]&gt;=4,Sueldos[[#This Row],[Aumento Mexicano]]*2,0)</f>
        <v>0</v>
      </c>
      <c r="Q2152" s="1">
        <f>Sueldos[[#This Row],[Sueldo total]]*3</f>
        <v>168076.35</v>
      </c>
      <c r="R2152" s="9">
        <f>(43102-Sueldos[[#This Row],[Fecha de Contratación]])/365</f>
        <v>0.39178082191780822</v>
      </c>
      <c r="S2152" s="1">
        <f>Sueldos[[#This Row],[Sueldo total]]/30</f>
        <v>1867.5150000000001</v>
      </c>
      <c r="T2152" s="1">
        <f>Sueldos[[#This Row],[Salario diario]]*20*Sueldos[[#This Row],[dias del año]]</f>
        <v>14633.131232876713</v>
      </c>
      <c r="U2152" s="1">
        <f>Sueldos[[#This Row],[3 meses de sueldo]]+Sueldos[[#This Row],[20 dias por año]]</f>
        <v>182709.48123287671</v>
      </c>
    </row>
    <row r="2153" spans="1:21" x14ac:dyDescent="0.3">
      <c r="A2153" t="s">
        <v>2661</v>
      </c>
      <c r="B2153" t="s">
        <v>898</v>
      </c>
      <c r="C2153" t="s">
        <v>81</v>
      </c>
      <c r="D2153" s="10">
        <v>41128</v>
      </c>
      <c r="E2153" t="s">
        <v>50</v>
      </c>
      <c r="F2153">
        <v>3</v>
      </c>
      <c r="G2153" s="1">
        <v>38504</v>
      </c>
      <c r="H2153" s="1">
        <v>2310.2399999999998</v>
      </c>
      <c r="I2153" s="1">
        <v>1540.16</v>
      </c>
      <c r="J2153" s="1">
        <v>5005.5200000000004</v>
      </c>
      <c r="K2153" s="1">
        <v>12321.28</v>
      </c>
      <c r="L2153" s="1">
        <v>15401.6</v>
      </c>
      <c r="M2153" s="1">
        <f>SUM(Sueldos[[#This Row],[Salario Base]:[Bono General]])</f>
        <v>75082.8</v>
      </c>
      <c r="N2153" s="1">
        <f>SUMPRODUCT(Sueldos[[#This Row],[Salario Base]:[Bono General]]*Porcentajes[])</f>
        <v>3053.3672000000001</v>
      </c>
      <c r="O2153" s="1">
        <f>Sueldos[[#This Row],[Aumento Mexicano]]*2</f>
        <v>6106.7344000000003</v>
      </c>
      <c r="P2153" s="1">
        <f>IF(Sueldos[[#This Row],[Calificación]]&gt;=4,Sueldos[[#This Row],[Aumento Mexicano]]*2,0)</f>
        <v>0</v>
      </c>
      <c r="Q2153" s="1">
        <f>Sueldos[[#This Row],[Sueldo total]]*3</f>
        <v>225248.40000000002</v>
      </c>
      <c r="R2153" s="9">
        <f>(43102-Sueldos[[#This Row],[Fecha de Contratación]])/365</f>
        <v>5.4082191780821915</v>
      </c>
      <c r="S2153" s="1">
        <f>Sueldos[[#This Row],[Sueldo total]]/30</f>
        <v>2502.7600000000002</v>
      </c>
      <c r="T2153" s="1">
        <f>Sueldos[[#This Row],[Salario diario]]*20*Sueldos[[#This Row],[dias del año]]</f>
        <v>270709.49260273972</v>
      </c>
      <c r="U2153" s="1">
        <f>Sueldos[[#This Row],[3 meses de sueldo]]+Sueldos[[#This Row],[20 dias por año]]</f>
        <v>495957.89260273974</v>
      </c>
    </row>
    <row r="2154" spans="1:21" x14ac:dyDescent="0.3">
      <c r="A2154" t="s">
        <v>2662</v>
      </c>
      <c r="B2154" t="s">
        <v>880</v>
      </c>
      <c r="C2154" t="s">
        <v>121</v>
      </c>
      <c r="D2154" s="10">
        <v>42852</v>
      </c>
      <c r="E2154" t="s">
        <v>18</v>
      </c>
      <c r="F2154">
        <v>2</v>
      </c>
      <c r="G2154" s="1">
        <v>9612</v>
      </c>
      <c r="H2154" s="1">
        <v>576.72</v>
      </c>
      <c r="I2154" s="1">
        <v>1345.68</v>
      </c>
      <c r="J2154" s="1">
        <v>1249.56</v>
      </c>
      <c r="K2154" s="1">
        <v>2979.72</v>
      </c>
      <c r="L2154" s="1">
        <v>2499.12</v>
      </c>
      <c r="M2154" s="1">
        <f>SUM(Sueldos[[#This Row],[Salario Base]:[Bono General]])</f>
        <v>18262.8</v>
      </c>
      <c r="N2154" s="1">
        <f>SUMPRODUCT(Sueldos[[#This Row],[Salario Base]:[Bono General]]*Porcentajes[])</f>
        <v>703.59840000000008</v>
      </c>
      <c r="O2154" s="1">
        <f>Sueldos[[#This Row],[Aumento Mexicano]]*2</f>
        <v>1407.1968000000002</v>
      </c>
      <c r="P2154" s="1">
        <f>IF(Sueldos[[#This Row],[Calificación]]&gt;=4,Sueldos[[#This Row],[Aumento Mexicano]]*2,0)</f>
        <v>0</v>
      </c>
      <c r="Q2154" s="1">
        <f>Sueldos[[#This Row],[Sueldo total]]*3</f>
        <v>54788.399999999994</v>
      </c>
      <c r="R2154" s="9">
        <f>(43102-Sueldos[[#This Row],[Fecha de Contratación]])/365</f>
        <v>0.68493150684931503</v>
      </c>
      <c r="S2154" s="1">
        <f>Sueldos[[#This Row],[Sueldo total]]/30</f>
        <v>608.76</v>
      </c>
      <c r="T2154" s="1">
        <f>Sueldos[[#This Row],[Salario diario]]*20*Sueldos[[#This Row],[dias del año]]</f>
        <v>8339.17808219178</v>
      </c>
      <c r="U2154" s="1">
        <f>Sueldos[[#This Row],[3 meses de sueldo]]+Sueldos[[#This Row],[20 dias por año]]</f>
        <v>63127.578082191772</v>
      </c>
    </row>
    <row r="2155" spans="1:21" x14ac:dyDescent="0.3">
      <c r="A2155" t="s">
        <v>2663</v>
      </c>
      <c r="B2155" t="s">
        <v>883</v>
      </c>
      <c r="C2155" t="s">
        <v>96</v>
      </c>
      <c r="D2155" s="10">
        <v>42502</v>
      </c>
      <c r="E2155" t="s">
        <v>18</v>
      </c>
      <c r="F2155">
        <v>3</v>
      </c>
      <c r="G2155" s="1">
        <v>12837</v>
      </c>
      <c r="H2155" s="1">
        <v>1026.96</v>
      </c>
      <c r="I2155" s="1">
        <v>385.11</v>
      </c>
      <c r="J2155" s="1">
        <v>256.74</v>
      </c>
      <c r="K2155" s="1">
        <v>3209.25</v>
      </c>
      <c r="L2155" s="1">
        <v>4107.84</v>
      </c>
      <c r="M2155" s="1">
        <f>SUM(Sueldos[[#This Row],[Salario Base]:[Bono General]])</f>
        <v>21822.899999999998</v>
      </c>
      <c r="N2155" s="1">
        <f>SUMPRODUCT(Sueldos[[#This Row],[Salario Base]:[Bono General]]*Porcentajes[])</f>
        <v>858.7953</v>
      </c>
      <c r="O2155" s="1">
        <f>Sueldos[[#This Row],[Aumento Mexicano]]*2</f>
        <v>1717.5906</v>
      </c>
      <c r="P2155" s="1">
        <f>IF(Sueldos[[#This Row],[Calificación]]&gt;=4,Sueldos[[#This Row],[Aumento Mexicano]]*2,0)</f>
        <v>0</v>
      </c>
      <c r="Q2155" s="1">
        <f>Sueldos[[#This Row],[Sueldo total]]*3</f>
        <v>65468.7</v>
      </c>
      <c r="R2155" s="9">
        <f>(43102-Sueldos[[#This Row],[Fecha de Contratación]])/365</f>
        <v>1.6438356164383561</v>
      </c>
      <c r="S2155" s="1">
        <f>Sueldos[[#This Row],[Sueldo total]]/30</f>
        <v>727.43</v>
      </c>
      <c r="T2155" s="1">
        <f>Sueldos[[#This Row],[Salario diario]]*20*Sueldos[[#This Row],[dias del año]]</f>
        <v>23915.506849315065</v>
      </c>
      <c r="U2155" s="1">
        <f>Sueldos[[#This Row],[3 meses de sueldo]]+Sueldos[[#This Row],[20 dias por año]]</f>
        <v>89384.206849315058</v>
      </c>
    </row>
    <row r="2156" spans="1:21" x14ac:dyDescent="0.3">
      <c r="A2156" t="s">
        <v>937</v>
      </c>
      <c r="B2156" t="s">
        <v>898</v>
      </c>
      <c r="C2156" t="s">
        <v>84</v>
      </c>
      <c r="D2156" s="10">
        <v>41700</v>
      </c>
      <c r="E2156" t="s">
        <v>18</v>
      </c>
      <c r="F2156">
        <v>2</v>
      </c>
      <c r="G2156" s="1">
        <v>13788</v>
      </c>
      <c r="H2156" s="1">
        <v>827.28</v>
      </c>
      <c r="I2156" s="1">
        <v>1654.56</v>
      </c>
      <c r="J2156" s="1">
        <v>1103.04</v>
      </c>
      <c r="K2156" s="1">
        <v>3998.5199999999995</v>
      </c>
      <c r="L2156" s="1">
        <v>5239.4400000000005</v>
      </c>
      <c r="M2156" s="1">
        <f>SUM(Sueldos[[#This Row],[Salario Base]:[Bono General]])</f>
        <v>26610.840000000004</v>
      </c>
      <c r="N2156" s="1">
        <f>SUMPRODUCT(Sueldos[[#This Row],[Salario Base]:[Bono General]]*Porcentajes[])</f>
        <v>1071.3276000000001</v>
      </c>
      <c r="O2156" s="1">
        <f>Sueldos[[#This Row],[Aumento Mexicano]]*2</f>
        <v>2142.6552000000001</v>
      </c>
      <c r="P2156" s="1">
        <f>IF(Sueldos[[#This Row],[Calificación]]&gt;=4,Sueldos[[#This Row],[Aumento Mexicano]]*2,0)</f>
        <v>0</v>
      </c>
      <c r="Q2156" s="1">
        <f>Sueldos[[#This Row],[Sueldo total]]*3</f>
        <v>79832.520000000019</v>
      </c>
      <c r="R2156" s="9">
        <f>(43102-Sueldos[[#This Row],[Fecha de Contratación]])/365</f>
        <v>3.8410958904109589</v>
      </c>
      <c r="S2156" s="1">
        <f>Sueldos[[#This Row],[Sueldo total]]/30</f>
        <v>887.02800000000013</v>
      </c>
      <c r="T2156" s="1">
        <f>Sueldos[[#This Row],[Salario diario]]*20*Sueldos[[#This Row],[dias del año]]</f>
        <v>68143.192109589043</v>
      </c>
      <c r="U2156" s="1">
        <f>Sueldos[[#This Row],[3 meses de sueldo]]+Sueldos[[#This Row],[20 dias por año]]</f>
        <v>147975.71210958908</v>
      </c>
    </row>
    <row r="2157" spans="1:21" x14ac:dyDescent="0.3">
      <c r="A2157" t="s">
        <v>2664</v>
      </c>
      <c r="B2157" t="s">
        <v>898</v>
      </c>
      <c r="C2157" t="s">
        <v>88</v>
      </c>
      <c r="D2157" s="10">
        <v>42610</v>
      </c>
      <c r="E2157" t="s">
        <v>18</v>
      </c>
      <c r="F2157">
        <v>3</v>
      </c>
      <c r="G2157" s="1">
        <v>8381</v>
      </c>
      <c r="H2157" s="1">
        <v>586.67000000000007</v>
      </c>
      <c r="I2157" s="1">
        <v>251.42999999999998</v>
      </c>
      <c r="J2157" s="1">
        <v>83.81</v>
      </c>
      <c r="K2157" s="1">
        <v>2346.6800000000003</v>
      </c>
      <c r="L2157" s="1">
        <v>2430.4899999999998</v>
      </c>
      <c r="M2157" s="1">
        <f>SUM(Sueldos[[#This Row],[Salario Base]:[Bono General]])</f>
        <v>14080.08</v>
      </c>
      <c r="N2157" s="1">
        <f>SUMPRODUCT(Sueldos[[#This Row],[Salario Base]:[Bono General]]*Porcentajes[])</f>
        <v>541.4126</v>
      </c>
      <c r="O2157" s="1">
        <f>Sueldos[[#This Row],[Aumento Mexicano]]*2</f>
        <v>1082.8252</v>
      </c>
      <c r="P2157" s="1">
        <f>IF(Sueldos[[#This Row],[Calificación]]&gt;=4,Sueldos[[#This Row],[Aumento Mexicano]]*2,0)</f>
        <v>0</v>
      </c>
      <c r="Q2157" s="1">
        <f>Sueldos[[#This Row],[Sueldo total]]*3</f>
        <v>42240.24</v>
      </c>
      <c r="R2157" s="9">
        <f>(43102-Sueldos[[#This Row],[Fecha de Contratación]])/365</f>
        <v>1.3479452054794521</v>
      </c>
      <c r="S2157" s="1">
        <f>Sueldos[[#This Row],[Sueldo total]]/30</f>
        <v>469.33600000000001</v>
      </c>
      <c r="T2157" s="1">
        <f>Sueldos[[#This Row],[Salario diario]]*20*Sueldos[[#This Row],[dias del año]]</f>
        <v>12652.784219178084</v>
      </c>
      <c r="U2157" s="1">
        <f>Sueldos[[#This Row],[3 meses de sueldo]]+Sueldos[[#This Row],[20 dias por año]]</f>
        <v>54893.024219178085</v>
      </c>
    </row>
    <row r="2158" spans="1:21" x14ac:dyDescent="0.3">
      <c r="A2158" t="s">
        <v>2665</v>
      </c>
      <c r="B2158" t="s">
        <v>880</v>
      </c>
      <c r="C2158" t="s">
        <v>193</v>
      </c>
      <c r="D2158" s="10">
        <v>40769</v>
      </c>
      <c r="E2158" t="s">
        <v>15</v>
      </c>
      <c r="F2158">
        <v>1</v>
      </c>
      <c r="G2158" s="1">
        <v>21093</v>
      </c>
      <c r="H2158" s="1">
        <v>1054.6500000000001</v>
      </c>
      <c r="I2158" s="1">
        <v>2531.16</v>
      </c>
      <c r="J2158" s="1">
        <v>2320.23</v>
      </c>
      <c r="K2158" s="1">
        <v>8015.34</v>
      </c>
      <c r="L2158" s="1">
        <v>8226.27</v>
      </c>
      <c r="M2158" s="1">
        <f>SUM(Sueldos[[#This Row],[Salario Base]:[Bono General]])</f>
        <v>43240.650000000009</v>
      </c>
      <c r="N2158" s="1">
        <f>SUMPRODUCT(Sueldos[[#This Row],[Salario Base]:[Bono General]]*Porcentajes[])</f>
        <v>1729.6260000000002</v>
      </c>
      <c r="O2158" s="1">
        <f>Sueldos[[#This Row],[Aumento Mexicano]]*2</f>
        <v>3459.2520000000004</v>
      </c>
      <c r="P2158" s="1">
        <f>IF(Sueldos[[#This Row],[Calificación]]&gt;=4,Sueldos[[#This Row],[Aumento Mexicano]]*2,0)</f>
        <v>0</v>
      </c>
      <c r="Q2158" s="1">
        <f>Sueldos[[#This Row],[Sueldo total]]*3</f>
        <v>129721.95000000003</v>
      </c>
      <c r="R2158" s="9">
        <f>(43102-Sueldos[[#This Row],[Fecha de Contratación]])/365</f>
        <v>6.3917808219178083</v>
      </c>
      <c r="S2158" s="1">
        <f>Sueldos[[#This Row],[Sueldo total]]/30</f>
        <v>1441.3550000000002</v>
      </c>
      <c r="T2158" s="1">
        <f>Sueldos[[#This Row],[Salario diario]]*20*Sueldos[[#This Row],[dias del año]]</f>
        <v>184256.50493150688</v>
      </c>
      <c r="U2158" s="1">
        <f>Sueldos[[#This Row],[3 meses de sueldo]]+Sueldos[[#This Row],[20 dias por año]]</f>
        <v>313978.45493150689</v>
      </c>
    </row>
    <row r="2159" spans="1:21" x14ac:dyDescent="0.3">
      <c r="A2159" t="s">
        <v>2666</v>
      </c>
      <c r="B2159" t="s">
        <v>880</v>
      </c>
      <c r="C2159" t="s">
        <v>411</v>
      </c>
      <c r="D2159" s="10">
        <v>42447</v>
      </c>
      <c r="E2159" t="s">
        <v>15</v>
      </c>
      <c r="F2159">
        <v>3</v>
      </c>
      <c r="G2159" s="1">
        <v>25334</v>
      </c>
      <c r="H2159" s="1">
        <v>2026.72</v>
      </c>
      <c r="I2159" s="1">
        <v>1773.38</v>
      </c>
      <c r="J2159" s="1">
        <v>2280.06</v>
      </c>
      <c r="K2159" s="1">
        <v>9373.58</v>
      </c>
      <c r="L2159" s="1">
        <v>7600.2</v>
      </c>
      <c r="M2159" s="1">
        <f>SUM(Sueldos[[#This Row],[Salario Base]:[Bono General]])</f>
        <v>48387.94</v>
      </c>
      <c r="N2159" s="1">
        <f>SUMPRODUCT(Sueldos[[#This Row],[Salario Base]:[Bono General]]*Porcentajes[])</f>
        <v>1879.7828</v>
      </c>
      <c r="O2159" s="1">
        <f>Sueldos[[#This Row],[Aumento Mexicano]]*2</f>
        <v>3759.5655999999999</v>
      </c>
      <c r="P2159" s="1">
        <f>IF(Sueldos[[#This Row],[Calificación]]&gt;=4,Sueldos[[#This Row],[Aumento Mexicano]]*2,0)</f>
        <v>0</v>
      </c>
      <c r="Q2159" s="1">
        <f>Sueldos[[#This Row],[Sueldo total]]*3</f>
        <v>145163.82</v>
      </c>
      <c r="R2159" s="9">
        <f>(43102-Sueldos[[#This Row],[Fecha de Contratación]])/365</f>
        <v>1.7945205479452055</v>
      </c>
      <c r="S2159" s="1">
        <f>Sueldos[[#This Row],[Sueldo total]]/30</f>
        <v>1612.9313333333334</v>
      </c>
      <c r="T2159" s="1">
        <f>Sueldos[[#This Row],[Salario diario]]*20*Sueldos[[#This Row],[dias del año]]</f>
        <v>57888.768401826492</v>
      </c>
      <c r="U2159" s="1">
        <f>Sueldos[[#This Row],[3 meses de sueldo]]+Sueldos[[#This Row],[20 dias por año]]</f>
        <v>203052.58840182651</v>
      </c>
    </row>
    <row r="2160" spans="1:21" x14ac:dyDescent="0.3">
      <c r="A2160" t="s">
        <v>2667</v>
      </c>
      <c r="B2160" t="s">
        <v>880</v>
      </c>
      <c r="C2160" t="s">
        <v>42</v>
      </c>
      <c r="D2160" s="10">
        <v>42536</v>
      </c>
      <c r="E2160" t="s">
        <v>115</v>
      </c>
      <c r="F2160">
        <v>3</v>
      </c>
      <c r="G2160" s="1">
        <v>49376</v>
      </c>
      <c r="H2160" s="1">
        <v>3950.08</v>
      </c>
      <c r="I2160" s="1">
        <v>6418.88</v>
      </c>
      <c r="J2160" s="1">
        <v>4937.6000000000004</v>
      </c>
      <c r="K2160" s="1">
        <v>13825.28</v>
      </c>
      <c r="L2160" s="1">
        <v>19256.64</v>
      </c>
      <c r="M2160" s="1">
        <f>SUM(Sueldos[[#This Row],[Salario Base]:[Bono General]])</f>
        <v>97764.479999999996</v>
      </c>
      <c r="N2160" s="1">
        <f>SUMPRODUCT(Sueldos[[#This Row],[Salario Base]:[Bono General]]*Porcentajes[])</f>
        <v>3984.6432000000004</v>
      </c>
      <c r="O2160" s="1">
        <f>Sueldos[[#This Row],[Aumento Mexicano]]*2</f>
        <v>7969.2864000000009</v>
      </c>
      <c r="P2160" s="1">
        <f>IF(Sueldos[[#This Row],[Calificación]]&gt;=4,Sueldos[[#This Row],[Aumento Mexicano]]*2,0)</f>
        <v>0</v>
      </c>
      <c r="Q2160" s="1">
        <f>Sueldos[[#This Row],[Sueldo total]]*3</f>
        <v>293293.44</v>
      </c>
      <c r="R2160" s="9">
        <f>(43102-Sueldos[[#This Row],[Fecha de Contratación]])/365</f>
        <v>1.5506849315068494</v>
      </c>
      <c r="S2160" s="1">
        <f>Sueldos[[#This Row],[Sueldo total]]/30</f>
        <v>3258.8159999999998</v>
      </c>
      <c r="T2160" s="1">
        <f>Sueldos[[#This Row],[Salario diario]]*20*Sueldos[[#This Row],[dias del año]]</f>
        <v>101067.93731506848</v>
      </c>
      <c r="U2160" s="1">
        <f>Sueldos[[#This Row],[3 meses de sueldo]]+Sueldos[[#This Row],[20 dias por año]]</f>
        <v>394361.3773150685</v>
      </c>
    </row>
    <row r="2161" spans="1:21" x14ac:dyDescent="0.3">
      <c r="A2161" t="s">
        <v>2668</v>
      </c>
      <c r="B2161" t="s">
        <v>880</v>
      </c>
      <c r="C2161" t="s">
        <v>110</v>
      </c>
      <c r="D2161" s="10">
        <v>42675</v>
      </c>
      <c r="E2161" t="s">
        <v>18</v>
      </c>
      <c r="F2161">
        <v>3</v>
      </c>
      <c r="G2161" s="1">
        <v>14048</v>
      </c>
      <c r="H2161" s="1">
        <v>1264.32</v>
      </c>
      <c r="I2161" s="1">
        <v>140.47999999999999</v>
      </c>
      <c r="J2161" s="1">
        <v>140.47999999999999</v>
      </c>
      <c r="K2161" s="1">
        <v>4073.9199999999996</v>
      </c>
      <c r="L2161" s="1">
        <v>4073.9199999999996</v>
      </c>
      <c r="M2161" s="1">
        <f>SUM(Sueldos[[#This Row],[Salario Base]:[Bono General]])</f>
        <v>23741.119999999995</v>
      </c>
      <c r="N2161" s="1">
        <f>SUMPRODUCT(Sueldos[[#This Row],[Salario Base]:[Bono General]]*Porcentajes[])</f>
        <v>917.33439999999996</v>
      </c>
      <c r="O2161" s="1">
        <f>Sueldos[[#This Row],[Aumento Mexicano]]*2</f>
        <v>1834.6687999999999</v>
      </c>
      <c r="P2161" s="1">
        <f>IF(Sueldos[[#This Row],[Calificación]]&gt;=4,Sueldos[[#This Row],[Aumento Mexicano]]*2,0)</f>
        <v>0</v>
      </c>
      <c r="Q2161" s="1">
        <f>Sueldos[[#This Row],[Sueldo total]]*3</f>
        <v>71223.359999999986</v>
      </c>
      <c r="R2161" s="9">
        <f>(43102-Sueldos[[#This Row],[Fecha de Contratación]])/365</f>
        <v>1.1698630136986301</v>
      </c>
      <c r="S2161" s="1">
        <f>Sueldos[[#This Row],[Sueldo total]]/30</f>
        <v>791.37066666666647</v>
      </c>
      <c r="T2161" s="1">
        <f>Sueldos[[#This Row],[Salario diario]]*20*Sueldos[[#This Row],[dias del año]]</f>
        <v>18515.905461187209</v>
      </c>
      <c r="U2161" s="1">
        <f>Sueldos[[#This Row],[3 meses de sueldo]]+Sueldos[[#This Row],[20 dias por año]]</f>
        <v>89739.265461187199</v>
      </c>
    </row>
    <row r="2162" spans="1:21" x14ac:dyDescent="0.3">
      <c r="A2162" t="s">
        <v>2669</v>
      </c>
      <c r="B2162" t="s">
        <v>898</v>
      </c>
      <c r="C2162" t="s">
        <v>88</v>
      </c>
      <c r="D2162" s="10">
        <v>40559</v>
      </c>
      <c r="E2162" t="s">
        <v>15</v>
      </c>
      <c r="F2162">
        <v>4</v>
      </c>
      <c r="G2162" s="1">
        <v>23333.200000000001</v>
      </c>
      <c r="H2162" s="1">
        <v>2333.3200000000002</v>
      </c>
      <c r="I2162" s="1">
        <v>3499.98</v>
      </c>
      <c r="J2162" s="1">
        <v>933.32800000000009</v>
      </c>
      <c r="K2162" s="1">
        <v>9333.2800000000007</v>
      </c>
      <c r="L2162" s="1">
        <v>9099.9480000000003</v>
      </c>
      <c r="M2162" s="1">
        <f>SUM(Sueldos[[#This Row],[Salario Base]:[Bono General]])</f>
        <v>48533.055999999997</v>
      </c>
      <c r="N2162" s="1">
        <f>SUMPRODUCT(Sueldos[[#This Row],[Salario Base]:[Bono General]]*Porcentajes[])</f>
        <v>1943.6555599999999</v>
      </c>
      <c r="O2162" s="1">
        <f>Sueldos[[#This Row],[Aumento Mexicano]]*2</f>
        <v>3887.3111199999998</v>
      </c>
      <c r="P2162" s="1">
        <f>IF(Sueldos[[#This Row],[Calificación]]&gt;=4,Sueldos[[#This Row],[Aumento Mexicano]]*2,0)</f>
        <v>3887.3111199999998</v>
      </c>
      <c r="Q2162" s="1">
        <f>Sueldos[[#This Row],[Sueldo total]]*3</f>
        <v>145599.16800000001</v>
      </c>
      <c r="R2162" s="9">
        <f>(43102-Sueldos[[#This Row],[Fecha de Contratación]])/365</f>
        <v>6.9671232876712326</v>
      </c>
      <c r="S2162" s="1">
        <f>Sueldos[[#This Row],[Sueldo total]]/30</f>
        <v>1617.7685333333332</v>
      </c>
      <c r="T2162" s="1">
        <f>Sueldos[[#This Row],[Salario diario]]*20*Sueldos[[#This Row],[dias del año]]</f>
        <v>225423.856452968</v>
      </c>
      <c r="U2162" s="1">
        <f>Sueldos[[#This Row],[3 meses de sueldo]]+Sueldos[[#This Row],[20 dias por año]]</f>
        <v>371023.02445296803</v>
      </c>
    </row>
    <row r="2163" spans="1:21" x14ac:dyDescent="0.3">
      <c r="A2163" t="s">
        <v>2670</v>
      </c>
      <c r="B2163" t="s">
        <v>940</v>
      </c>
      <c r="C2163" t="s">
        <v>396</v>
      </c>
      <c r="D2163" s="10">
        <v>42383</v>
      </c>
      <c r="E2163" t="s">
        <v>18</v>
      </c>
      <c r="F2163">
        <v>3</v>
      </c>
      <c r="G2163" s="1">
        <v>13276</v>
      </c>
      <c r="H2163" s="1">
        <v>796.56</v>
      </c>
      <c r="I2163" s="1">
        <v>929.32</v>
      </c>
      <c r="J2163" s="1">
        <v>1327.6000000000001</v>
      </c>
      <c r="K2163" s="1">
        <v>4381.08</v>
      </c>
      <c r="L2163" s="1">
        <v>5310.4000000000005</v>
      </c>
      <c r="M2163" s="1">
        <f>SUM(Sueldos[[#This Row],[Salario Base]:[Bono General]])</f>
        <v>26020.959999999999</v>
      </c>
      <c r="N2163" s="1">
        <f>SUMPRODUCT(Sueldos[[#This Row],[Salario Base]:[Bono General]]*Porcentajes[])</f>
        <v>1052.7868000000001</v>
      </c>
      <c r="O2163" s="1">
        <f>Sueldos[[#This Row],[Aumento Mexicano]]*2</f>
        <v>2105.5736000000002</v>
      </c>
      <c r="P2163" s="1">
        <f>IF(Sueldos[[#This Row],[Calificación]]&gt;=4,Sueldos[[#This Row],[Aumento Mexicano]]*2,0)</f>
        <v>0</v>
      </c>
      <c r="Q2163" s="1">
        <f>Sueldos[[#This Row],[Sueldo total]]*3</f>
        <v>78062.880000000005</v>
      </c>
      <c r="R2163" s="9">
        <f>(43102-Sueldos[[#This Row],[Fecha de Contratación]])/365</f>
        <v>1.9698630136986301</v>
      </c>
      <c r="S2163" s="1">
        <f>Sueldos[[#This Row],[Sueldo total]]/30</f>
        <v>867.3653333333333</v>
      </c>
      <c r="T2163" s="1">
        <f>Sueldos[[#This Row],[Salario diario]]*20*Sueldos[[#This Row],[dias del año]]</f>
        <v>34171.817789954337</v>
      </c>
      <c r="U2163" s="1">
        <f>Sueldos[[#This Row],[3 meses de sueldo]]+Sueldos[[#This Row],[20 dias por año]]</f>
        <v>112234.69778995434</v>
      </c>
    </row>
    <row r="2164" spans="1:21" x14ac:dyDescent="0.3">
      <c r="A2164" t="s">
        <v>2440</v>
      </c>
      <c r="B2164" t="s">
        <v>880</v>
      </c>
      <c r="C2164" t="s">
        <v>69</v>
      </c>
      <c r="D2164" s="10">
        <v>42632</v>
      </c>
      <c r="E2164" t="s">
        <v>18</v>
      </c>
      <c r="F2164">
        <v>3</v>
      </c>
      <c r="G2164" s="1">
        <v>14578</v>
      </c>
      <c r="H2164" s="1">
        <v>728.90000000000009</v>
      </c>
      <c r="I2164" s="1">
        <v>1020.4600000000002</v>
      </c>
      <c r="J2164" s="1">
        <v>1457.8000000000002</v>
      </c>
      <c r="K2164" s="1">
        <v>3790.28</v>
      </c>
      <c r="L2164" s="1">
        <v>5393.86</v>
      </c>
      <c r="M2164" s="1">
        <f>SUM(Sueldos[[#This Row],[Salario Base]:[Bono General]])</f>
        <v>26969.3</v>
      </c>
      <c r="N2164" s="1">
        <f>SUMPRODUCT(Sueldos[[#This Row],[Salario Base]:[Bono General]]*Porcentajes[])</f>
        <v>1086.0609999999999</v>
      </c>
      <c r="O2164" s="1">
        <f>Sueldos[[#This Row],[Aumento Mexicano]]*2</f>
        <v>2172.1219999999998</v>
      </c>
      <c r="P2164" s="1">
        <f>IF(Sueldos[[#This Row],[Calificación]]&gt;=4,Sueldos[[#This Row],[Aumento Mexicano]]*2,0)</f>
        <v>0</v>
      </c>
      <c r="Q2164" s="1">
        <f>Sueldos[[#This Row],[Sueldo total]]*3</f>
        <v>80907.899999999994</v>
      </c>
      <c r="R2164" s="9">
        <f>(43102-Sueldos[[#This Row],[Fecha de Contratación]])/365</f>
        <v>1.2876712328767124</v>
      </c>
      <c r="S2164" s="1">
        <f>Sueldos[[#This Row],[Sueldo total]]/30</f>
        <v>898.97666666666669</v>
      </c>
      <c r="T2164" s="1">
        <f>Sueldos[[#This Row],[Salario diario]]*20*Sueldos[[#This Row],[dias del año]]</f>
        <v>23151.727853881279</v>
      </c>
      <c r="U2164" s="1">
        <f>Sueldos[[#This Row],[3 meses de sueldo]]+Sueldos[[#This Row],[20 dias por año]]</f>
        <v>104059.62785388128</v>
      </c>
    </row>
    <row r="2165" spans="1:21" x14ac:dyDescent="0.3">
      <c r="A2165" t="s">
        <v>2671</v>
      </c>
      <c r="B2165" t="s">
        <v>880</v>
      </c>
      <c r="C2165" t="s">
        <v>38</v>
      </c>
      <c r="D2165" s="10">
        <v>42999</v>
      </c>
      <c r="E2165" t="s">
        <v>27</v>
      </c>
      <c r="F2165">
        <v>3</v>
      </c>
      <c r="G2165" s="1">
        <v>19743</v>
      </c>
      <c r="H2165" s="1">
        <v>1184.58</v>
      </c>
      <c r="I2165" s="1">
        <v>197.43</v>
      </c>
      <c r="J2165" s="1">
        <v>1776.87</v>
      </c>
      <c r="K2165" s="1">
        <v>6910.0499999999993</v>
      </c>
      <c r="L2165" s="1">
        <v>6515.1900000000005</v>
      </c>
      <c r="M2165" s="1">
        <f>SUM(Sueldos[[#This Row],[Salario Base]:[Bono General]])</f>
        <v>36327.120000000003</v>
      </c>
      <c r="N2165" s="1">
        <f>SUMPRODUCT(Sueldos[[#This Row],[Salario Base]:[Bono General]]*Porcentajes[])</f>
        <v>1423.4703</v>
      </c>
      <c r="O2165" s="1">
        <f>Sueldos[[#This Row],[Aumento Mexicano]]*2</f>
        <v>2846.9405999999999</v>
      </c>
      <c r="P2165" s="1">
        <f>IF(Sueldos[[#This Row],[Calificación]]&gt;=4,Sueldos[[#This Row],[Aumento Mexicano]]*2,0)</f>
        <v>0</v>
      </c>
      <c r="Q2165" s="1">
        <f>Sueldos[[#This Row],[Sueldo total]]*3</f>
        <v>108981.36000000002</v>
      </c>
      <c r="R2165" s="9">
        <f>(43102-Sueldos[[#This Row],[Fecha de Contratación]])/365</f>
        <v>0.28219178082191781</v>
      </c>
      <c r="S2165" s="1">
        <f>Sueldos[[#This Row],[Sueldo total]]/30</f>
        <v>1210.904</v>
      </c>
      <c r="T2165" s="1">
        <f>Sueldos[[#This Row],[Salario diario]]*20*Sueldos[[#This Row],[dias del año]]</f>
        <v>6834.1431232876721</v>
      </c>
      <c r="U2165" s="1">
        <f>Sueldos[[#This Row],[3 meses de sueldo]]+Sueldos[[#This Row],[20 dias por año]]</f>
        <v>115815.50312328769</v>
      </c>
    </row>
    <row r="2166" spans="1:21" x14ac:dyDescent="0.3">
      <c r="A2166" t="s">
        <v>2672</v>
      </c>
      <c r="B2166" t="s">
        <v>909</v>
      </c>
      <c r="C2166" t="s">
        <v>255</v>
      </c>
      <c r="D2166" s="10">
        <v>41953</v>
      </c>
      <c r="E2166" t="s">
        <v>18</v>
      </c>
      <c r="F2166">
        <v>2</v>
      </c>
      <c r="G2166" s="1">
        <v>7957.8</v>
      </c>
      <c r="H2166" s="1">
        <v>636.62400000000002</v>
      </c>
      <c r="I2166" s="1">
        <v>795.78000000000009</v>
      </c>
      <c r="J2166" s="1">
        <v>159.15600000000001</v>
      </c>
      <c r="K2166" s="1">
        <v>2387.34</v>
      </c>
      <c r="L2166" s="1">
        <v>2546.4960000000001</v>
      </c>
      <c r="M2166" s="1">
        <f>SUM(Sueldos[[#This Row],[Salario Base]:[Bono General]])</f>
        <v>14483.196000000004</v>
      </c>
      <c r="N2166" s="1">
        <f>SUMPRODUCT(Sueldos[[#This Row],[Salario Base]:[Bono General]]*Porcentajes[])</f>
        <v>566.59536000000003</v>
      </c>
      <c r="O2166" s="1">
        <f>Sueldos[[#This Row],[Aumento Mexicano]]*2</f>
        <v>1133.1907200000001</v>
      </c>
      <c r="P2166" s="1">
        <f>IF(Sueldos[[#This Row],[Calificación]]&gt;=4,Sueldos[[#This Row],[Aumento Mexicano]]*2,0)</f>
        <v>0</v>
      </c>
      <c r="Q2166" s="1">
        <f>Sueldos[[#This Row],[Sueldo total]]*3</f>
        <v>43449.588000000011</v>
      </c>
      <c r="R2166" s="9">
        <f>(43102-Sueldos[[#This Row],[Fecha de Contratación]])/365</f>
        <v>3.1479452054794521</v>
      </c>
      <c r="S2166" s="1">
        <f>Sueldos[[#This Row],[Sueldo total]]/30</f>
        <v>482.77320000000014</v>
      </c>
      <c r="T2166" s="1">
        <f>Sueldos[[#This Row],[Salario diario]]*20*Sueldos[[#This Row],[dias del año]]</f>
        <v>30394.871605479464</v>
      </c>
      <c r="U2166" s="1">
        <f>Sueldos[[#This Row],[3 meses de sueldo]]+Sueldos[[#This Row],[20 dias por año]]</f>
        <v>73844.459605479467</v>
      </c>
    </row>
    <row r="2167" spans="1:21" x14ac:dyDescent="0.3">
      <c r="A2167" t="s">
        <v>2555</v>
      </c>
      <c r="B2167" t="s">
        <v>880</v>
      </c>
      <c r="C2167" t="s">
        <v>482</v>
      </c>
      <c r="D2167" s="10">
        <v>40794</v>
      </c>
      <c r="E2167" t="s">
        <v>18</v>
      </c>
      <c r="F2167">
        <v>4</v>
      </c>
      <c r="G2167" s="1">
        <v>9225.7000000000007</v>
      </c>
      <c r="H2167" s="1">
        <v>830.31299999999999</v>
      </c>
      <c r="I2167" s="1">
        <v>830.31299999999999</v>
      </c>
      <c r="J2167" s="1">
        <v>276.77100000000002</v>
      </c>
      <c r="K2167" s="1">
        <v>2398.6820000000002</v>
      </c>
      <c r="L2167" s="1">
        <v>2675.453</v>
      </c>
      <c r="M2167" s="1">
        <f>SUM(Sueldos[[#This Row],[Salario Base]:[Bono General]])</f>
        <v>16237.232000000002</v>
      </c>
      <c r="N2167" s="1">
        <f>SUMPRODUCT(Sueldos[[#This Row],[Salario Base]:[Bono General]]*Porcentajes[])</f>
        <v>632.88301999999999</v>
      </c>
      <c r="O2167" s="1">
        <f>Sueldos[[#This Row],[Aumento Mexicano]]*2</f>
        <v>1265.76604</v>
      </c>
      <c r="P2167" s="1">
        <f>IF(Sueldos[[#This Row],[Calificación]]&gt;=4,Sueldos[[#This Row],[Aumento Mexicano]]*2,0)</f>
        <v>1265.76604</v>
      </c>
      <c r="Q2167" s="1">
        <f>Sueldos[[#This Row],[Sueldo total]]*3</f>
        <v>48711.696000000004</v>
      </c>
      <c r="R2167" s="9">
        <f>(43102-Sueldos[[#This Row],[Fecha de Contratación]])/365</f>
        <v>6.3232876712328769</v>
      </c>
      <c r="S2167" s="1">
        <f>Sueldos[[#This Row],[Sueldo total]]/30</f>
        <v>541.24106666666671</v>
      </c>
      <c r="T2167" s="1">
        <f>Sueldos[[#This Row],[Salario diario]]*20*Sueldos[[#This Row],[dias del año]]</f>
        <v>68448.459280365292</v>
      </c>
      <c r="U2167" s="1">
        <f>Sueldos[[#This Row],[3 meses de sueldo]]+Sueldos[[#This Row],[20 dias por año]]</f>
        <v>117160.15528036529</v>
      </c>
    </row>
    <row r="2168" spans="1:21" x14ac:dyDescent="0.3">
      <c r="A2168" t="s">
        <v>1450</v>
      </c>
      <c r="B2168" t="s">
        <v>883</v>
      </c>
      <c r="C2168" t="s">
        <v>253</v>
      </c>
      <c r="D2168" s="10">
        <v>41243</v>
      </c>
      <c r="E2168" t="s">
        <v>18</v>
      </c>
      <c r="F2168">
        <v>4</v>
      </c>
      <c r="G2168" s="1">
        <v>14895.1</v>
      </c>
      <c r="H2168" s="1">
        <v>893.70600000000002</v>
      </c>
      <c r="I2168" s="1">
        <v>2085.3140000000003</v>
      </c>
      <c r="J2168" s="1">
        <v>2234.2649999999999</v>
      </c>
      <c r="K2168" s="1">
        <v>5958.0400000000009</v>
      </c>
      <c r="L2168" s="1">
        <v>4319.5789999999997</v>
      </c>
      <c r="M2168" s="1">
        <f>SUM(Sueldos[[#This Row],[Salario Base]:[Bono General]])</f>
        <v>30386.004000000001</v>
      </c>
      <c r="N2168" s="1">
        <f>SUMPRODUCT(Sueldos[[#This Row],[Salario Base]:[Bono General]]*Porcentajes[])</f>
        <v>1176.7129</v>
      </c>
      <c r="O2168" s="1">
        <f>Sueldos[[#This Row],[Aumento Mexicano]]*2</f>
        <v>2353.4258</v>
      </c>
      <c r="P2168" s="1">
        <f>IF(Sueldos[[#This Row],[Calificación]]&gt;=4,Sueldos[[#This Row],[Aumento Mexicano]]*2,0)</f>
        <v>2353.4258</v>
      </c>
      <c r="Q2168" s="1">
        <f>Sueldos[[#This Row],[Sueldo total]]*3</f>
        <v>91158.012000000002</v>
      </c>
      <c r="R2168" s="9">
        <f>(43102-Sueldos[[#This Row],[Fecha de Contratación]])/365</f>
        <v>5.0931506849315067</v>
      </c>
      <c r="S2168" s="1">
        <f>Sueldos[[#This Row],[Sueldo total]]/30</f>
        <v>1012.8668</v>
      </c>
      <c r="T2168" s="1">
        <f>Sueldos[[#This Row],[Salario diario]]*20*Sueldos[[#This Row],[dias del año]]</f>
        <v>103173.66472328767</v>
      </c>
      <c r="U2168" s="1">
        <f>Sueldos[[#This Row],[3 meses de sueldo]]+Sueldos[[#This Row],[20 dias por año]]</f>
        <v>194331.67672328767</v>
      </c>
    </row>
    <row r="2169" spans="1:21" x14ac:dyDescent="0.3">
      <c r="A2169" t="s">
        <v>2673</v>
      </c>
      <c r="B2169" t="s">
        <v>895</v>
      </c>
      <c r="C2169" t="s">
        <v>144</v>
      </c>
      <c r="D2169" s="10">
        <v>41912</v>
      </c>
      <c r="E2169" t="s">
        <v>27</v>
      </c>
      <c r="F2169">
        <v>3</v>
      </c>
      <c r="G2169" s="1">
        <v>22760</v>
      </c>
      <c r="H2169" s="1">
        <v>2048.4</v>
      </c>
      <c r="I2169" s="1">
        <v>1365.6</v>
      </c>
      <c r="J2169" s="1">
        <v>2503.6</v>
      </c>
      <c r="K2169" s="1">
        <v>6145.2000000000007</v>
      </c>
      <c r="L2169" s="1">
        <v>5690</v>
      </c>
      <c r="M2169" s="1">
        <f>SUM(Sueldos[[#This Row],[Salario Base]:[Bono General]])</f>
        <v>40512.800000000003</v>
      </c>
      <c r="N2169" s="1">
        <f>SUMPRODUCT(Sueldos[[#This Row],[Salario Base]:[Bono General]]*Porcentajes[])</f>
        <v>1568.164</v>
      </c>
      <c r="O2169" s="1">
        <f>Sueldos[[#This Row],[Aumento Mexicano]]*2</f>
        <v>3136.328</v>
      </c>
      <c r="P2169" s="1">
        <f>IF(Sueldos[[#This Row],[Calificación]]&gt;=4,Sueldos[[#This Row],[Aumento Mexicano]]*2,0)</f>
        <v>0</v>
      </c>
      <c r="Q2169" s="1">
        <f>Sueldos[[#This Row],[Sueldo total]]*3</f>
        <v>121538.40000000001</v>
      </c>
      <c r="R2169" s="9">
        <f>(43102-Sueldos[[#This Row],[Fecha de Contratación]])/365</f>
        <v>3.2602739726027399</v>
      </c>
      <c r="S2169" s="1">
        <f>Sueldos[[#This Row],[Sueldo total]]/30</f>
        <v>1350.4266666666667</v>
      </c>
      <c r="T2169" s="1">
        <f>Sueldos[[#This Row],[Salario diario]]*20*Sueldos[[#This Row],[dias del año]]</f>
        <v>88055.218264840179</v>
      </c>
      <c r="U2169" s="1">
        <f>Sueldos[[#This Row],[3 meses de sueldo]]+Sueldos[[#This Row],[20 dias por año]]</f>
        <v>209593.61826484019</v>
      </c>
    </row>
    <row r="2170" spans="1:21" x14ac:dyDescent="0.3">
      <c r="A2170" t="s">
        <v>2674</v>
      </c>
      <c r="B2170" t="s">
        <v>883</v>
      </c>
      <c r="C2170" t="s">
        <v>160</v>
      </c>
      <c r="D2170" s="10">
        <v>41531</v>
      </c>
      <c r="E2170" t="s">
        <v>15</v>
      </c>
      <c r="F2170">
        <v>3</v>
      </c>
      <c r="G2170" s="1">
        <v>26676</v>
      </c>
      <c r="H2170" s="1">
        <v>2134.08</v>
      </c>
      <c r="I2170" s="1">
        <v>1067.04</v>
      </c>
      <c r="J2170" s="1">
        <v>1867.3200000000002</v>
      </c>
      <c r="K2170" s="1">
        <v>8269.56</v>
      </c>
      <c r="L2170" s="1">
        <v>9336.5999999999985</v>
      </c>
      <c r="M2170" s="1">
        <f>SUM(Sueldos[[#This Row],[Salario Base]:[Bono General]])</f>
        <v>49350.6</v>
      </c>
      <c r="N2170" s="1">
        <f>SUMPRODUCT(Sueldos[[#This Row],[Salario Base]:[Bono General]]*Porcentajes[])</f>
        <v>1966.0212000000001</v>
      </c>
      <c r="O2170" s="1">
        <f>Sueldos[[#This Row],[Aumento Mexicano]]*2</f>
        <v>3932.0424000000003</v>
      </c>
      <c r="P2170" s="1">
        <f>IF(Sueldos[[#This Row],[Calificación]]&gt;=4,Sueldos[[#This Row],[Aumento Mexicano]]*2,0)</f>
        <v>0</v>
      </c>
      <c r="Q2170" s="1">
        <f>Sueldos[[#This Row],[Sueldo total]]*3</f>
        <v>148051.79999999999</v>
      </c>
      <c r="R2170" s="9">
        <f>(43102-Sueldos[[#This Row],[Fecha de Contratación]])/365</f>
        <v>4.3041095890410963</v>
      </c>
      <c r="S2170" s="1">
        <f>Sueldos[[#This Row],[Sueldo total]]/30</f>
        <v>1645.02</v>
      </c>
      <c r="T2170" s="1">
        <f>Sueldos[[#This Row],[Salario diario]]*20*Sueldos[[#This Row],[dias del año]]</f>
        <v>141606.92712328769</v>
      </c>
      <c r="U2170" s="1">
        <f>Sueldos[[#This Row],[3 meses de sueldo]]+Sueldos[[#This Row],[20 dias por año]]</f>
        <v>289658.72712328768</v>
      </c>
    </row>
    <row r="2171" spans="1:21" x14ac:dyDescent="0.3">
      <c r="A2171" t="s">
        <v>2561</v>
      </c>
      <c r="B2171" t="s">
        <v>880</v>
      </c>
      <c r="C2171" t="s">
        <v>17</v>
      </c>
      <c r="D2171" s="10">
        <v>41210</v>
      </c>
      <c r="E2171" t="s">
        <v>18</v>
      </c>
      <c r="F2171">
        <v>3</v>
      </c>
      <c r="G2171" s="1">
        <v>13875</v>
      </c>
      <c r="H2171" s="1">
        <v>1387.5</v>
      </c>
      <c r="I2171" s="1">
        <v>277.5</v>
      </c>
      <c r="J2171" s="1">
        <v>1665</v>
      </c>
      <c r="K2171" s="1">
        <v>3468.75</v>
      </c>
      <c r="L2171" s="1">
        <v>4162.5</v>
      </c>
      <c r="M2171" s="1">
        <f>SUM(Sueldos[[#This Row],[Salario Base]:[Bono General]])</f>
        <v>24836.25</v>
      </c>
      <c r="N2171" s="1">
        <f>SUMPRODUCT(Sueldos[[#This Row],[Salario Base]:[Bono General]]*Porcentajes[])</f>
        <v>989.28750000000002</v>
      </c>
      <c r="O2171" s="1">
        <f>Sueldos[[#This Row],[Aumento Mexicano]]*2</f>
        <v>1978.575</v>
      </c>
      <c r="P2171" s="1">
        <f>IF(Sueldos[[#This Row],[Calificación]]&gt;=4,Sueldos[[#This Row],[Aumento Mexicano]]*2,0)</f>
        <v>0</v>
      </c>
      <c r="Q2171" s="1">
        <f>Sueldos[[#This Row],[Sueldo total]]*3</f>
        <v>74508.75</v>
      </c>
      <c r="R2171" s="9">
        <f>(43102-Sueldos[[#This Row],[Fecha de Contratación]])/365</f>
        <v>5.183561643835616</v>
      </c>
      <c r="S2171" s="1">
        <f>Sueldos[[#This Row],[Sueldo total]]/30</f>
        <v>827.875</v>
      </c>
      <c r="T2171" s="1">
        <f>Sueldos[[#This Row],[Salario diario]]*20*Sueldos[[#This Row],[dias del año]]</f>
        <v>85826.821917808207</v>
      </c>
      <c r="U2171" s="1">
        <f>Sueldos[[#This Row],[3 meses de sueldo]]+Sueldos[[#This Row],[20 dias por año]]</f>
        <v>160335.57191780821</v>
      </c>
    </row>
    <row r="2172" spans="1:21" x14ac:dyDescent="0.3">
      <c r="A2172" t="s">
        <v>2675</v>
      </c>
      <c r="B2172" t="s">
        <v>883</v>
      </c>
      <c r="C2172" t="s">
        <v>121</v>
      </c>
      <c r="D2172" s="10">
        <v>42732</v>
      </c>
      <c r="E2172" t="s">
        <v>27</v>
      </c>
      <c r="F2172">
        <v>3</v>
      </c>
      <c r="G2172" s="1">
        <v>15897</v>
      </c>
      <c r="H2172" s="1">
        <v>794.85</v>
      </c>
      <c r="I2172" s="1">
        <v>158.97</v>
      </c>
      <c r="J2172" s="1">
        <v>635.88</v>
      </c>
      <c r="K2172" s="1">
        <v>4610.13</v>
      </c>
      <c r="L2172" s="1">
        <v>3974.25</v>
      </c>
      <c r="M2172" s="1">
        <f>SUM(Sueldos[[#This Row],[Salario Base]:[Bono General]])</f>
        <v>26071.08</v>
      </c>
      <c r="N2172" s="1">
        <f>SUMPRODUCT(Sueldos[[#This Row],[Salario Base]:[Bono General]]*Porcentajes[])</f>
        <v>979.25520000000006</v>
      </c>
      <c r="O2172" s="1">
        <f>Sueldos[[#This Row],[Aumento Mexicano]]*2</f>
        <v>1958.5104000000001</v>
      </c>
      <c r="P2172" s="1">
        <f>IF(Sueldos[[#This Row],[Calificación]]&gt;=4,Sueldos[[#This Row],[Aumento Mexicano]]*2,0)</f>
        <v>0</v>
      </c>
      <c r="Q2172" s="1">
        <f>Sueldos[[#This Row],[Sueldo total]]*3</f>
        <v>78213.240000000005</v>
      </c>
      <c r="R2172" s="9">
        <f>(43102-Sueldos[[#This Row],[Fecha de Contratación]])/365</f>
        <v>1.0136986301369864</v>
      </c>
      <c r="S2172" s="1">
        <f>Sueldos[[#This Row],[Sueldo total]]/30</f>
        <v>869.03600000000006</v>
      </c>
      <c r="T2172" s="1">
        <f>Sueldos[[#This Row],[Salario diario]]*20*Sueldos[[#This Row],[dias del año]]</f>
        <v>17618.812054794522</v>
      </c>
      <c r="U2172" s="1">
        <f>Sueldos[[#This Row],[3 meses de sueldo]]+Sueldos[[#This Row],[20 dias por año]]</f>
        <v>95832.052054794534</v>
      </c>
    </row>
    <row r="2173" spans="1:21" x14ac:dyDescent="0.3">
      <c r="A2173" t="s">
        <v>2676</v>
      </c>
      <c r="B2173" t="s">
        <v>898</v>
      </c>
      <c r="C2173" t="s">
        <v>177</v>
      </c>
      <c r="D2173" s="10">
        <v>42408</v>
      </c>
      <c r="E2173" t="s">
        <v>18</v>
      </c>
      <c r="F2173">
        <v>5</v>
      </c>
      <c r="G2173" s="1">
        <v>19312.5</v>
      </c>
      <c r="H2173" s="1">
        <v>1931.25</v>
      </c>
      <c r="I2173" s="1">
        <v>2124.375</v>
      </c>
      <c r="J2173" s="1">
        <v>2317.5</v>
      </c>
      <c r="K2173" s="1">
        <v>4828.125</v>
      </c>
      <c r="L2173" s="1">
        <v>5600.625</v>
      </c>
      <c r="M2173" s="1">
        <f>SUM(Sueldos[[#This Row],[Salario Base]:[Bono General]])</f>
        <v>36114.375</v>
      </c>
      <c r="N2173" s="1">
        <f>SUMPRODUCT(Sueldos[[#This Row],[Salario Base]:[Bono General]]*Porcentajes[])</f>
        <v>1432.9875</v>
      </c>
      <c r="O2173" s="1">
        <f>Sueldos[[#This Row],[Aumento Mexicano]]*2</f>
        <v>2865.9749999999999</v>
      </c>
      <c r="P2173" s="1">
        <f>IF(Sueldos[[#This Row],[Calificación]]&gt;=4,Sueldos[[#This Row],[Aumento Mexicano]]*2,0)</f>
        <v>2865.9749999999999</v>
      </c>
      <c r="Q2173" s="1">
        <f>Sueldos[[#This Row],[Sueldo total]]*3</f>
        <v>108343.125</v>
      </c>
      <c r="R2173" s="9">
        <f>(43102-Sueldos[[#This Row],[Fecha de Contratación]])/365</f>
        <v>1.9013698630136986</v>
      </c>
      <c r="S2173" s="1">
        <f>Sueldos[[#This Row],[Sueldo total]]/30</f>
        <v>1203.8125</v>
      </c>
      <c r="T2173" s="1">
        <f>Sueldos[[#This Row],[Salario diario]]*20*Sueldos[[#This Row],[dias del año]]</f>
        <v>45777.856164383564</v>
      </c>
      <c r="U2173" s="1">
        <f>Sueldos[[#This Row],[3 meses de sueldo]]+Sueldos[[#This Row],[20 dias por año]]</f>
        <v>154120.98116438356</v>
      </c>
    </row>
    <row r="2174" spans="1:21" x14ac:dyDescent="0.3">
      <c r="A2174" t="s">
        <v>2677</v>
      </c>
      <c r="B2174" t="s">
        <v>898</v>
      </c>
      <c r="C2174" t="s">
        <v>157</v>
      </c>
      <c r="D2174" s="10">
        <v>42366</v>
      </c>
      <c r="E2174" t="s">
        <v>18</v>
      </c>
      <c r="F2174">
        <v>2</v>
      </c>
      <c r="G2174" s="1">
        <v>13417.2</v>
      </c>
      <c r="H2174" s="1">
        <v>1073.376</v>
      </c>
      <c r="I2174" s="1">
        <v>1744.2360000000001</v>
      </c>
      <c r="J2174" s="1">
        <v>268.34399999999999</v>
      </c>
      <c r="K2174" s="1">
        <v>4964.3640000000005</v>
      </c>
      <c r="L2174" s="1">
        <v>4830.192</v>
      </c>
      <c r="M2174" s="1">
        <f>SUM(Sueldos[[#This Row],[Salario Base]:[Bono General]])</f>
        <v>26297.712000000003</v>
      </c>
      <c r="N2174" s="1">
        <f>SUMPRODUCT(Sueldos[[#This Row],[Salario Base]:[Bono General]]*Porcentajes[])</f>
        <v>1037.1495600000001</v>
      </c>
      <c r="O2174" s="1">
        <f>Sueldos[[#This Row],[Aumento Mexicano]]*2</f>
        <v>2074.2991200000001</v>
      </c>
      <c r="P2174" s="1">
        <f>IF(Sueldos[[#This Row],[Calificación]]&gt;=4,Sueldos[[#This Row],[Aumento Mexicano]]*2,0)</f>
        <v>0</v>
      </c>
      <c r="Q2174" s="1">
        <f>Sueldos[[#This Row],[Sueldo total]]*3</f>
        <v>78893.136000000013</v>
      </c>
      <c r="R2174" s="9">
        <f>(43102-Sueldos[[#This Row],[Fecha de Contratación]])/365</f>
        <v>2.0164383561643837</v>
      </c>
      <c r="S2174" s="1">
        <f>Sueldos[[#This Row],[Sueldo total]]/30</f>
        <v>876.59040000000016</v>
      </c>
      <c r="T2174" s="1">
        <f>Sueldos[[#This Row],[Salario diario]]*20*Sueldos[[#This Row],[dias del año]]</f>
        <v>35351.810104109602</v>
      </c>
      <c r="U2174" s="1">
        <f>Sueldos[[#This Row],[3 meses de sueldo]]+Sueldos[[#This Row],[20 dias por año]]</f>
        <v>114244.94610410961</v>
      </c>
    </row>
    <row r="2175" spans="1:21" x14ac:dyDescent="0.3">
      <c r="A2175" t="s">
        <v>2678</v>
      </c>
      <c r="B2175" t="s">
        <v>880</v>
      </c>
      <c r="C2175" t="s">
        <v>140</v>
      </c>
      <c r="D2175" s="10">
        <v>41686</v>
      </c>
      <c r="E2175" t="s">
        <v>18</v>
      </c>
      <c r="F2175">
        <v>2</v>
      </c>
      <c r="G2175" s="1">
        <v>9977.4</v>
      </c>
      <c r="H2175" s="1">
        <v>498.87</v>
      </c>
      <c r="I2175" s="1">
        <v>1097.5139999999999</v>
      </c>
      <c r="J2175" s="1">
        <v>997.74</v>
      </c>
      <c r="K2175" s="1">
        <v>2793.672</v>
      </c>
      <c r="L2175" s="1">
        <v>2993.22</v>
      </c>
      <c r="M2175" s="1">
        <f>SUM(Sueldos[[#This Row],[Salario Base]:[Bono General]])</f>
        <v>18358.416000000001</v>
      </c>
      <c r="N2175" s="1">
        <f>SUMPRODUCT(Sueldos[[#This Row],[Salario Base]:[Bono General]]*Porcentajes[])</f>
        <v>716.37732000000005</v>
      </c>
      <c r="O2175" s="1">
        <f>Sueldos[[#This Row],[Aumento Mexicano]]*2</f>
        <v>1432.7546400000001</v>
      </c>
      <c r="P2175" s="1">
        <f>IF(Sueldos[[#This Row],[Calificación]]&gt;=4,Sueldos[[#This Row],[Aumento Mexicano]]*2,0)</f>
        <v>0</v>
      </c>
      <c r="Q2175" s="1">
        <f>Sueldos[[#This Row],[Sueldo total]]*3</f>
        <v>55075.248000000007</v>
      </c>
      <c r="R2175" s="9">
        <f>(43102-Sueldos[[#This Row],[Fecha de Contratación]])/365</f>
        <v>3.8794520547945206</v>
      </c>
      <c r="S2175" s="1">
        <f>Sueldos[[#This Row],[Sueldo total]]/30</f>
        <v>611.94720000000007</v>
      </c>
      <c r="T2175" s="1">
        <f>Sueldos[[#This Row],[Salario diario]]*20*Sueldos[[#This Row],[dias del año]]</f>
        <v>47480.396449315071</v>
      </c>
      <c r="U2175" s="1">
        <f>Sueldos[[#This Row],[3 meses de sueldo]]+Sueldos[[#This Row],[20 dias por año]]</f>
        <v>102555.64444931508</v>
      </c>
    </row>
    <row r="2176" spans="1:21" x14ac:dyDescent="0.3">
      <c r="A2176" t="s">
        <v>2679</v>
      </c>
      <c r="B2176" t="s">
        <v>940</v>
      </c>
      <c r="C2176" t="s">
        <v>221</v>
      </c>
      <c r="D2176" s="10">
        <v>41386</v>
      </c>
      <c r="E2176" t="s">
        <v>18</v>
      </c>
      <c r="F2176">
        <v>2</v>
      </c>
      <c r="G2176" s="1">
        <v>9288.9</v>
      </c>
      <c r="H2176" s="1">
        <v>464.44499999999999</v>
      </c>
      <c r="I2176" s="1">
        <v>278.66699999999997</v>
      </c>
      <c r="J2176" s="1">
        <v>1393.3349999999998</v>
      </c>
      <c r="K2176" s="1">
        <v>2600.8920000000003</v>
      </c>
      <c r="L2176" s="1">
        <v>2786.6699999999996</v>
      </c>
      <c r="M2176" s="1">
        <f>SUM(Sueldos[[#This Row],[Salario Base]:[Bono General]])</f>
        <v>16812.908999999996</v>
      </c>
      <c r="N2176" s="1">
        <f>SUMPRODUCT(Sueldos[[#This Row],[Salario Base]:[Bono General]]*Porcentajes[])</f>
        <v>660.44078999999999</v>
      </c>
      <c r="O2176" s="1">
        <f>Sueldos[[#This Row],[Aumento Mexicano]]*2</f>
        <v>1320.88158</v>
      </c>
      <c r="P2176" s="1">
        <f>IF(Sueldos[[#This Row],[Calificación]]&gt;=4,Sueldos[[#This Row],[Aumento Mexicano]]*2,0)</f>
        <v>0</v>
      </c>
      <c r="Q2176" s="1">
        <f>Sueldos[[#This Row],[Sueldo total]]*3</f>
        <v>50438.726999999984</v>
      </c>
      <c r="R2176" s="9">
        <f>(43102-Sueldos[[#This Row],[Fecha de Contratación]])/365</f>
        <v>4.7013698630136984</v>
      </c>
      <c r="S2176" s="1">
        <f>Sueldos[[#This Row],[Sueldo total]]/30</f>
        <v>560.43029999999987</v>
      </c>
      <c r="T2176" s="1">
        <f>Sueldos[[#This Row],[Salario diario]]*20*Sueldos[[#This Row],[dias del año]]</f>
        <v>52695.80245479451</v>
      </c>
      <c r="U2176" s="1">
        <f>Sueldos[[#This Row],[3 meses de sueldo]]+Sueldos[[#This Row],[20 dias por año]]</f>
        <v>103134.52945479449</v>
      </c>
    </row>
    <row r="2177" spans="1:21" x14ac:dyDescent="0.3">
      <c r="A2177" t="s">
        <v>2680</v>
      </c>
      <c r="B2177" t="s">
        <v>883</v>
      </c>
      <c r="C2177" t="s">
        <v>237</v>
      </c>
      <c r="D2177" s="10">
        <v>41108</v>
      </c>
      <c r="E2177" t="s">
        <v>18</v>
      </c>
      <c r="F2177">
        <v>4</v>
      </c>
      <c r="G2177" s="1">
        <v>15957.7</v>
      </c>
      <c r="H2177" s="1">
        <v>957.46199999999999</v>
      </c>
      <c r="I2177" s="1">
        <v>1117.0390000000002</v>
      </c>
      <c r="J2177" s="1">
        <v>797.8850000000001</v>
      </c>
      <c r="K2177" s="1">
        <v>5425.6180000000004</v>
      </c>
      <c r="L2177" s="1">
        <v>5744.7719999999999</v>
      </c>
      <c r="M2177" s="1">
        <f>SUM(Sueldos[[#This Row],[Salario Base]:[Bono General]])</f>
        <v>30000.475999999999</v>
      </c>
      <c r="N2177" s="1">
        <f>SUMPRODUCT(Sueldos[[#This Row],[Salario Base]:[Bono General]]*Porcentajes[])</f>
        <v>1185.6571100000001</v>
      </c>
      <c r="O2177" s="1">
        <f>Sueldos[[#This Row],[Aumento Mexicano]]*2</f>
        <v>2371.3142200000002</v>
      </c>
      <c r="P2177" s="1">
        <f>IF(Sueldos[[#This Row],[Calificación]]&gt;=4,Sueldos[[#This Row],[Aumento Mexicano]]*2,0)</f>
        <v>2371.3142200000002</v>
      </c>
      <c r="Q2177" s="1">
        <f>Sueldos[[#This Row],[Sueldo total]]*3</f>
        <v>90001.428</v>
      </c>
      <c r="R2177" s="9">
        <f>(43102-Sueldos[[#This Row],[Fecha de Contratación]])/365</f>
        <v>5.463013698630137</v>
      </c>
      <c r="S2177" s="1">
        <f>Sueldos[[#This Row],[Sueldo total]]/30</f>
        <v>1000.0158666666666</v>
      </c>
      <c r="T2177" s="1">
        <f>Sueldos[[#This Row],[Salario diario]]*20*Sueldos[[#This Row],[dias del año]]</f>
        <v>109262.00756894976</v>
      </c>
      <c r="U2177" s="1">
        <f>Sueldos[[#This Row],[3 meses de sueldo]]+Sueldos[[#This Row],[20 dias por año]]</f>
        <v>199263.43556894976</v>
      </c>
    </row>
    <row r="2178" spans="1:21" x14ac:dyDescent="0.3">
      <c r="A2178" t="s">
        <v>747</v>
      </c>
      <c r="B2178" t="s">
        <v>898</v>
      </c>
      <c r="C2178" t="s">
        <v>965</v>
      </c>
      <c r="D2178" s="10">
        <v>41720</v>
      </c>
      <c r="E2178" t="s">
        <v>18</v>
      </c>
      <c r="F2178">
        <v>3</v>
      </c>
      <c r="G2178" s="1">
        <v>11509</v>
      </c>
      <c r="H2178" s="1">
        <v>805.63000000000011</v>
      </c>
      <c r="I2178" s="1">
        <v>575.45000000000005</v>
      </c>
      <c r="J2178" s="1">
        <v>1150.9000000000001</v>
      </c>
      <c r="K2178" s="1">
        <v>4603.6000000000004</v>
      </c>
      <c r="L2178" s="1">
        <v>3682.88</v>
      </c>
      <c r="M2178" s="1">
        <f>SUM(Sueldos[[#This Row],[Salario Base]:[Bono General]])</f>
        <v>22327.460000000003</v>
      </c>
      <c r="N2178" s="1">
        <f>SUMPRODUCT(Sueldos[[#This Row],[Salario Base]:[Bono General]]*Porcentajes[])</f>
        <v>870.08040000000005</v>
      </c>
      <c r="O2178" s="1">
        <f>Sueldos[[#This Row],[Aumento Mexicano]]*2</f>
        <v>1740.1608000000001</v>
      </c>
      <c r="P2178" s="1">
        <f>IF(Sueldos[[#This Row],[Calificación]]&gt;=4,Sueldos[[#This Row],[Aumento Mexicano]]*2,0)</f>
        <v>0</v>
      </c>
      <c r="Q2178" s="1">
        <f>Sueldos[[#This Row],[Sueldo total]]*3</f>
        <v>66982.38</v>
      </c>
      <c r="R2178" s="9">
        <f>(43102-Sueldos[[#This Row],[Fecha de Contratación]])/365</f>
        <v>3.7863013698630139</v>
      </c>
      <c r="S2178" s="1">
        <f>Sueldos[[#This Row],[Sueldo total]]/30</f>
        <v>744.24866666666674</v>
      </c>
      <c r="T2178" s="1">
        <f>Sueldos[[#This Row],[Salario diario]]*20*Sueldos[[#This Row],[dias del año]]</f>
        <v>56358.994922374441</v>
      </c>
      <c r="U2178" s="1">
        <f>Sueldos[[#This Row],[3 meses de sueldo]]+Sueldos[[#This Row],[20 dias por año]]</f>
        <v>123341.37492237444</v>
      </c>
    </row>
    <row r="2179" spans="1:21" x14ac:dyDescent="0.3">
      <c r="A2179" t="s">
        <v>2681</v>
      </c>
      <c r="B2179" t="s">
        <v>926</v>
      </c>
      <c r="C2179" t="s">
        <v>273</v>
      </c>
      <c r="D2179" s="10">
        <v>42457</v>
      </c>
      <c r="E2179" t="s">
        <v>27</v>
      </c>
      <c r="F2179">
        <v>3</v>
      </c>
      <c r="G2179" s="1">
        <v>22131</v>
      </c>
      <c r="H2179" s="1">
        <v>2213.1</v>
      </c>
      <c r="I2179" s="1">
        <v>1770.48</v>
      </c>
      <c r="J2179" s="1">
        <v>885.24</v>
      </c>
      <c r="K2179" s="1">
        <v>6639.3</v>
      </c>
      <c r="L2179" s="1">
        <v>7967.16</v>
      </c>
      <c r="M2179" s="1">
        <f>SUM(Sueldos[[#This Row],[Salario Base]:[Bono General]])</f>
        <v>41606.28</v>
      </c>
      <c r="N2179" s="1">
        <f>SUMPRODUCT(Sueldos[[#This Row],[Salario Base]:[Bono General]]*Porcentajes[])</f>
        <v>1668.6774</v>
      </c>
      <c r="O2179" s="1">
        <f>Sueldos[[#This Row],[Aumento Mexicano]]*2</f>
        <v>3337.3548000000001</v>
      </c>
      <c r="P2179" s="1">
        <f>IF(Sueldos[[#This Row],[Calificación]]&gt;=4,Sueldos[[#This Row],[Aumento Mexicano]]*2,0)</f>
        <v>0</v>
      </c>
      <c r="Q2179" s="1">
        <f>Sueldos[[#This Row],[Sueldo total]]*3</f>
        <v>124818.84</v>
      </c>
      <c r="R2179" s="9">
        <f>(43102-Sueldos[[#This Row],[Fecha de Contratación]])/365</f>
        <v>1.7671232876712328</v>
      </c>
      <c r="S2179" s="1">
        <f>Sueldos[[#This Row],[Sueldo total]]/30</f>
        <v>1386.876</v>
      </c>
      <c r="T2179" s="1">
        <f>Sueldos[[#This Row],[Salario diario]]*20*Sueldos[[#This Row],[dias del año]]</f>
        <v>49015.617534246572</v>
      </c>
      <c r="U2179" s="1">
        <f>Sueldos[[#This Row],[3 meses de sueldo]]+Sueldos[[#This Row],[20 dias por año]]</f>
        <v>173834.45753424655</v>
      </c>
    </row>
    <row r="2180" spans="1:21" x14ac:dyDescent="0.3">
      <c r="A2180" t="s">
        <v>936</v>
      </c>
      <c r="B2180" t="s">
        <v>880</v>
      </c>
      <c r="C2180" t="s">
        <v>413</v>
      </c>
      <c r="D2180" s="10">
        <v>41314</v>
      </c>
      <c r="E2180" t="s">
        <v>27</v>
      </c>
      <c r="F2180">
        <v>2</v>
      </c>
      <c r="G2180" s="1">
        <v>19378.8</v>
      </c>
      <c r="H2180" s="1">
        <v>1162.7279999999998</v>
      </c>
      <c r="I2180" s="1">
        <v>387.57600000000002</v>
      </c>
      <c r="J2180" s="1">
        <v>193.78800000000001</v>
      </c>
      <c r="K2180" s="1">
        <v>5619.851999999999</v>
      </c>
      <c r="L2180" s="1">
        <v>6395.0039999999999</v>
      </c>
      <c r="M2180" s="1">
        <f>SUM(Sueldos[[#This Row],[Salario Base]:[Bono General]])</f>
        <v>33137.748</v>
      </c>
      <c r="N2180" s="1">
        <f>SUMPRODUCT(Sueldos[[#This Row],[Salario Base]:[Bono General]]*Porcentajes[])</f>
        <v>1292.5659599999999</v>
      </c>
      <c r="O2180" s="1">
        <f>Sueldos[[#This Row],[Aumento Mexicano]]*2</f>
        <v>2585.1319199999998</v>
      </c>
      <c r="P2180" s="1">
        <f>IF(Sueldos[[#This Row],[Calificación]]&gt;=4,Sueldos[[#This Row],[Aumento Mexicano]]*2,0)</f>
        <v>0</v>
      </c>
      <c r="Q2180" s="1">
        <f>Sueldos[[#This Row],[Sueldo total]]*3</f>
        <v>99413.244000000006</v>
      </c>
      <c r="R2180" s="9">
        <f>(43102-Sueldos[[#This Row],[Fecha de Contratación]])/365</f>
        <v>4.8986301369863012</v>
      </c>
      <c r="S2180" s="1">
        <f>Sueldos[[#This Row],[Sueldo total]]/30</f>
        <v>1104.5916</v>
      </c>
      <c r="T2180" s="1">
        <f>Sueldos[[#This Row],[Salario diario]]*20*Sueldos[[#This Row],[dias del año]]</f>
        <v>108219.71401643835</v>
      </c>
      <c r="U2180" s="1">
        <f>Sueldos[[#This Row],[3 meses de sueldo]]+Sueldos[[#This Row],[20 dias por año]]</f>
        <v>207632.95801643835</v>
      </c>
    </row>
    <row r="2181" spans="1:21" x14ac:dyDescent="0.3">
      <c r="A2181" t="s">
        <v>2682</v>
      </c>
      <c r="B2181" t="s">
        <v>883</v>
      </c>
      <c r="C2181" t="s">
        <v>40</v>
      </c>
      <c r="D2181" s="10">
        <v>43027</v>
      </c>
      <c r="E2181" t="s">
        <v>18</v>
      </c>
      <c r="F2181">
        <v>3</v>
      </c>
      <c r="G2181" s="1">
        <v>8522</v>
      </c>
      <c r="H2181" s="1">
        <v>596.54000000000008</v>
      </c>
      <c r="I2181" s="1">
        <v>511.32</v>
      </c>
      <c r="J2181" s="1">
        <v>766.98</v>
      </c>
      <c r="K2181" s="1">
        <v>2386.1600000000003</v>
      </c>
      <c r="L2181" s="1">
        <v>2300.94</v>
      </c>
      <c r="M2181" s="1">
        <f>SUM(Sueldos[[#This Row],[Salario Base]:[Bono General]])</f>
        <v>15083.94</v>
      </c>
      <c r="N2181" s="1">
        <f>SUMPRODUCT(Sueldos[[#This Row],[Salario Base]:[Bono General]]*Porcentajes[])</f>
        <v>582.90480000000002</v>
      </c>
      <c r="O2181" s="1">
        <f>Sueldos[[#This Row],[Aumento Mexicano]]*2</f>
        <v>1165.8096</v>
      </c>
      <c r="P2181" s="1">
        <f>IF(Sueldos[[#This Row],[Calificación]]&gt;=4,Sueldos[[#This Row],[Aumento Mexicano]]*2,0)</f>
        <v>0</v>
      </c>
      <c r="Q2181" s="1">
        <f>Sueldos[[#This Row],[Sueldo total]]*3</f>
        <v>45251.82</v>
      </c>
      <c r="R2181" s="9">
        <f>(43102-Sueldos[[#This Row],[Fecha de Contratación]])/365</f>
        <v>0.20547945205479451</v>
      </c>
      <c r="S2181" s="1">
        <f>Sueldos[[#This Row],[Sueldo total]]/30</f>
        <v>502.798</v>
      </c>
      <c r="T2181" s="1">
        <f>Sueldos[[#This Row],[Salario diario]]*20*Sueldos[[#This Row],[dias del año]]</f>
        <v>2066.2931506849313</v>
      </c>
      <c r="U2181" s="1">
        <f>Sueldos[[#This Row],[3 meses de sueldo]]+Sueldos[[#This Row],[20 dias por año]]</f>
        <v>47318.113150684934</v>
      </c>
    </row>
    <row r="2182" spans="1:21" x14ac:dyDescent="0.3">
      <c r="A2182" t="s">
        <v>1534</v>
      </c>
      <c r="B2182" t="s">
        <v>926</v>
      </c>
      <c r="C2182" t="s">
        <v>186</v>
      </c>
      <c r="D2182" s="10">
        <v>42691</v>
      </c>
      <c r="E2182" t="s">
        <v>15</v>
      </c>
      <c r="F2182">
        <v>2</v>
      </c>
      <c r="G2182" s="1">
        <v>25020.9</v>
      </c>
      <c r="H2182" s="1">
        <v>1251.0450000000001</v>
      </c>
      <c r="I2182" s="1">
        <v>1501.2540000000001</v>
      </c>
      <c r="J2182" s="1">
        <v>1751.4630000000002</v>
      </c>
      <c r="K2182" s="1">
        <v>9507.9420000000009</v>
      </c>
      <c r="L2182" s="1">
        <v>8507.1060000000016</v>
      </c>
      <c r="M2182" s="1">
        <f>SUM(Sueldos[[#This Row],[Salario Base]:[Bono General]])</f>
        <v>47539.71</v>
      </c>
      <c r="N2182" s="1">
        <f>SUMPRODUCT(Sueldos[[#This Row],[Salario Base]:[Bono General]]*Porcentajes[])</f>
        <v>1854.0486900000003</v>
      </c>
      <c r="O2182" s="1">
        <f>Sueldos[[#This Row],[Aumento Mexicano]]*2</f>
        <v>3708.0973800000006</v>
      </c>
      <c r="P2182" s="1">
        <f>IF(Sueldos[[#This Row],[Calificación]]&gt;=4,Sueldos[[#This Row],[Aumento Mexicano]]*2,0)</f>
        <v>0</v>
      </c>
      <c r="Q2182" s="1">
        <f>Sueldos[[#This Row],[Sueldo total]]*3</f>
        <v>142619.13</v>
      </c>
      <c r="R2182" s="9">
        <f>(43102-Sueldos[[#This Row],[Fecha de Contratación]])/365</f>
        <v>1.1260273972602739</v>
      </c>
      <c r="S2182" s="1">
        <f>Sueldos[[#This Row],[Sueldo total]]/30</f>
        <v>1584.6569999999999</v>
      </c>
      <c r="T2182" s="1">
        <f>Sueldos[[#This Row],[Salario diario]]*20*Sueldos[[#This Row],[dias del año]]</f>
        <v>35687.343945205474</v>
      </c>
      <c r="U2182" s="1">
        <f>Sueldos[[#This Row],[3 meses de sueldo]]+Sueldos[[#This Row],[20 dias por año]]</f>
        <v>178306.47394520548</v>
      </c>
    </row>
    <row r="2183" spans="1:21" x14ac:dyDescent="0.3">
      <c r="A2183" t="s">
        <v>2683</v>
      </c>
      <c r="B2183" t="s">
        <v>883</v>
      </c>
      <c r="C2183" t="s">
        <v>330</v>
      </c>
      <c r="D2183" s="10">
        <v>41492</v>
      </c>
      <c r="E2183" t="s">
        <v>27</v>
      </c>
      <c r="F2183">
        <v>3</v>
      </c>
      <c r="G2183" s="1">
        <v>22477</v>
      </c>
      <c r="H2183" s="1">
        <v>1573.39</v>
      </c>
      <c r="I2183" s="1">
        <v>1573.39</v>
      </c>
      <c r="J2183" s="1">
        <v>2697.24</v>
      </c>
      <c r="K2183" s="1">
        <v>5619.25</v>
      </c>
      <c r="L2183" s="1">
        <v>7642.18</v>
      </c>
      <c r="M2183" s="1">
        <f>SUM(Sueldos[[#This Row],[Salario Base]:[Bono General]])</f>
        <v>41582.449999999997</v>
      </c>
      <c r="N2183" s="1">
        <f>SUMPRODUCT(Sueldos[[#This Row],[Salario Base]:[Bono General]]*Porcentajes[])</f>
        <v>1670.0410999999999</v>
      </c>
      <c r="O2183" s="1">
        <f>Sueldos[[#This Row],[Aumento Mexicano]]*2</f>
        <v>3340.0821999999998</v>
      </c>
      <c r="P2183" s="1">
        <f>IF(Sueldos[[#This Row],[Calificación]]&gt;=4,Sueldos[[#This Row],[Aumento Mexicano]]*2,0)</f>
        <v>0</v>
      </c>
      <c r="Q2183" s="1">
        <f>Sueldos[[#This Row],[Sueldo total]]*3</f>
        <v>124747.34999999999</v>
      </c>
      <c r="R2183" s="9">
        <f>(43102-Sueldos[[#This Row],[Fecha de Contratación]])/365</f>
        <v>4.4109589041095889</v>
      </c>
      <c r="S2183" s="1">
        <f>Sueldos[[#This Row],[Sueldo total]]/30</f>
        <v>1386.0816666666665</v>
      </c>
      <c r="T2183" s="1">
        <f>Sueldos[[#This Row],[Salario diario]]*20*Sueldos[[#This Row],[dias del año]]</f>
        <v>122278.98538812784</v>
      </c>
      <c r="U2183" s="1">
        <f>Sueldos[[#This Row],[3 meses de sueldo]]+Sueldos[[#This Row],[20 dias por año]]</f>
        <v>247026.33538812783</v>
      </c>
    </row>
    <row r="2184" spans="1:21" x14ac:dyDescent="0.3">
      <c r="A2184" t="s">
        <v>2684</v>
      </c>
      <c r="B2184" t="s">
        <v>898</v>
      </c>
      <c r="C2184" t="s">
        <v>22</v>
      </c>
      <c r="D2184" s="10">
        <v>41141</v>
      </c>
      <c r="E2184" t="s">
        <v>27</v>
      </c>
      <c r="F2184">
        <v>3</v>
      </c>
      <c r="G2184" s="1">
        <v>17416</v>
      </c>
      <c r="H2184" s="1">
        <v>1393.28</v>
      </c>
      <c r="I2184" s="1">
        <v>2264.08</v>
      </c>
      <c r="J2184" s="1">
        <v>696.64</v>
      </c>
      <c r="K2184" s="1">
        <v>4876.4800000000005</v>
      </c>
      <c r="L2184" s="1">
        <v>6269.76</v>
      </c>
      <c r="M2184" s="1">
        <f>SUM(Sueldos[[#This Row],[Salario Base]:[Bono General]])</f>
        <v>32916.239999999998</v>
      </c>
      <c r="N2184" s="1">
        <f>SUMPRODUCT(Sueldos[[#This Row],[Salario Base]:[Bono General]]*Porcentajes[])</f>
        <v>1316.6496000000002</v>
      </c>
      <c r="O2184" s="1">
        <f>Sueldos[[#This Row],[Aumento Mexicano]]*2</f>
        <v>2633.2992000000004</v>
      </c>
      <c r="P2184" s="1">
        <f>IF(Sueldos[[#This Row],[Calificación]]&gt;=4,Sueldos[[#This Row],[Aumento Mexicano]]*2,0)</f>
        <v>0</v>
      </c>
      <c r="Q2184" s="1">
        <f>Sueldos[[#This Row],[Sueldo total]]*3</f>
        <v>98748.72</v>
      </c>
      <c r="R2184" s="9">
        <f>(43102-Sueldos[[#This Row],[Fecha de Contratación]])/365</f>
        <v>5.3726027397260276</v>
      </c>
      <c r="S2184" s="1">
        <f>Sueldos[[#This Row],[Sueldo total]]/30</f>
        <v>1097.2079999999999</v>
      </c>
      <c r="T2184" s="1">
        <f>Sueldos[[#This Row],[Salario diario]]*20*Sueldos[[#This Row],[dias del año]]</f>
        <v>117897.25413698629</v>
      </c>
      <c r="U2184" s="1">
        <f>Sueldos[[#This Row],[3 meses de sueldo]]+Sueldos[[#This Row],[20 dias por año]]</f>
        <v>216645.9741369863</v>
      </c>
    </row>
    <row r="2185" spans="1:21" x14ac:dyDescent="0.3">
      <c r="A2185" t="s">
        <v>1599</v>
      </c>
      <c r="B2185" t="s">
        <v>898</v>
      </c>
      <c r="C2185" t="s">
        <v>34</v>
      </c>
      <c r="D2185" s="10">
        <v>42324</v>
      </c>
      <c r="E2185" t="s">
        <v>18</v>
      </c>
      <c r="F2185">
        <v>3</v>
      </c>
      <c r="G2185" s="1">
        <v>11900</v>
      </c>
      <c r="H2185" s="1">
        <v>1071</v>
      </c>
      <c r="I2185" s="1">
        <v>238</v>
      </c>
      <c r="J2185" s="1">
        <v>357</v>
      </c>
      <c r="K2185" s="1">
        <v>4403</v>
      </c>
      <c r="L2185" s="1">
        <v>3332.0000000000005</v>
      </c>
      <c r="M2185" s="1">
        <f>SUM(Sueldos[[#This Row],[Salario Base]:[Bono General]])</f>
        <v>21301</v>
      </c>
      <c r="N2185" s="1">
        <f>SUMPRODUCT(Sueldos[[#This Row],[Salario Base]:[Bono General]]*Porcentajes[])</f>
        <v>813.96</v>
      </c>
      <c r="O2185" s="1">
        <f>Sueldos[[#This Row],[Aumento Mexicano]]*2</f>
        <v>1627.92</v>
      </c>
      <c r="P2185" s="1">
        <f>IF(Sueldos[[#This Row],[Calificación]]&gt;=4,Sueldos[[#This Row],[Aumento Mexicano]]*2,0)</f>
        <v>0</v>
      </c>
      <c r="Q2185" s="1">
        <f>Sueldos[[#This Row],[Sueldo total]]*3</f>
        <v>63903</v>
      </c>
      <c r="R2185" s="9">
        <f>(43102-Sueldos[[#This Row],[Fecha de Contratación]])/365</f>
        <v>2.1315068493150684</v>
      </c>
      <c r="S2185" s="1">
        <f>Sueldos[[#This Row],[Sueldo total]]/30</f>
        <v>710.0333333333333</v>
      </c>
      <c r="T2185" s="1">
        <f>Sueldos[[#This Row],[Salario diario]]*20*Sueldos[[#This Row],[dias del año]]</f>
        <v>30268.818264840182</v>
      </c>
      <c r="U2185" s="1">
        <f>Sueldos[[#This Row],[3 meses de sueldo]]+Sueldos[[#This Row],[20 dias por año]]</f>
        <v>94171.818264840185</v>
      </c>
    </row>
    <row r="2186" spans="1:21" x14ac:dyDescent="0.3">
      <c r="A2186" t="s">
        <v>2660</v>
      </c>
      <c r="B2186" t="s">
        <v>898</v>
      </c>
      <c r="C2186" t="s">
        <v>142</v>
      </c>
      <c r="D2186" s="10">
        <v>42665</v>
      </c>
      <c r="E2186" t="s">
        <v>115</v>
      </c>
      <c r="F2186">
        <v>2</v>
      </c>
      <c r="G2186" s="1">
        <v>57000.6</v>
      </c>
      <c r="H2186" s="1">
        <v>3990.0420000000004</v>
      </c>
      <c r="I2186" s="1">
        <v>1140.0119999999999</v>
      </c>
      <c r="J2186" s="1">
        <v>6840.0719999999992</v>
      </c>
      <c r="K2186" s="1">
        <v>19380.204000000002</v>
      </c>
      <c r="L2186" s="1">
        <v>16530.173999999999</v>
      </c>
      <c r="M2186" s="1">
        <f>SUM(Sueldos[[#This Row],[Salario Base]:[Bono General]])</f>
        <v>104881.10399999999</v>
      </c>
      <c r="N2186" s="1">
        <f>SUMPRODUCT(Sueldos[[#This Row],[Salario Base]:[Bono General]]*Porcentajes[])</f>
        <v>4075.5428999999999</v>
      </c>
      <c r="O2186" s="1">
        <f>Sueldos[[#This Row],[Aumento Mexicano]]*2</f>
        <v>8151.0857999999998</v>
      </c>
      <c r="P2186" s="1">
        <f>IF(Sueldos[[#This Row],[Calificación]]&gt;=4,Sueldos[[#This Row],[Aumento Mexicano]]*2,0)</f>
        <v>0</v>
      </c>
      <c r="Q2186" s="1">
        <f>Sueldos[[#This Row],[Sueldo total]]*3</f>
        <v>314643.31199999998</v>
      </c>
      <c r="R2186" s="9">
        <f>(43102-Sueldos[[#This Row],[Fecha de Contratación]])/365</f>
        <v>1.1972602739726028</v>
      </c>
      <c r="S2186" s="1">
        <f>Sueldos[[#This Row],[Sueldo total]]/30</f>
        <v>3496.0367999999999</v>
      </c>
      <c r="T2186" s="1">
        <f>Sueldos[[#This Row],[Salario diario]]*20*Sueldos[[#This Row],[dias del año]]</f>
        <v>83713.319539726042</v>
      </c>
      <c r="U2186" s="1">
        <f>Sueldos[[#This Row],[3 meses de sueldo]]+Sueldos[[#This Row],[20 dias por año]]</f>
        <v>398356.63153972605</v>
      </c>
    </row>
    <row r="2187" spans="1:21" x14ac:dyDescent="0.3">
      <c r="A2187" t="s">
        <v>2685</v>
      </c>
      <c r="B2187" t="s">
        <v>880</v>
      </c>
      <c r="C2187" t="s">
        <v>69</v>
      </c>
      <c r="D2187" s="10">
        <v>42493</v>
      </c>
      <c r="E2187" t="s">
        <v>18</v>
      </c>
      <c r="F2187">
        <v>5</v>
      </c>
      <c r="G2187" s="1">
        <v>12423.75</v>
      </c>
      <c r="H2187" s="1">
        <v>745.42499999999995</v>
      </c>
      <c r="I2187" s="1">
        <v>1366.6125</v>
      </c>
      <c r="J2187" s="1">
        <v>1118.1375</v>
      </c>
      <c r="K2187" s="1">
        <v>4596.7875000000004</v>
      </c>
      <c r="L2187" s="1">
        <v>4969.5</v>
      </c>
      <c r="M2187" s="1">
        <f>SUM(Sueldos[[#This Row],[Salario Base]:[Bono General]])</f>
        <v>25220.212500000001</v>
      </c>
      <c r="N2187" s="1">
        <f>SUMPRODUCT(Sueldos[[#This Row],[Salario Base]:[Bono General]]*Porcentajes[])</f>
        <v>1013.778</v>
      </c>
      <c r="O2187" s="1">
        <f>Sueldos[[#This Row],[Aumento Mexicano]]*2</f>
        <v>2027.556</v>
      </c>
      <c r="P2187" s="1">
        <f>IF(Sueldos[[#This Row],[Calificación]]&gt;=4,Sueldos[[#This Row],[Aumento Mexicano]]*2,0)</f>
        <v>2027.556</v>
      </c>
      <c r="Q2187" s="1">
        <f>Sueldos[[#This Row],[Sueldo total]]*3</f>
        <v>75660.637500000012</v>
      </c>
      <c r="R2187" s="9">
        <f>(43102-Sueldos[[#This Row],[Fecha de Contratación]])/365</f>
        <v>1.6684931506849314</v>
      </c>
      <c r="S2187" s="1">
        <f>Sueldos[[#This Row],[Sueldo total]]/30</f>
        <v>840.67375000000004</v>
      </c>
      <c r="T2187" s="1">
        <f>Sueldos[[#This Row],[Salario diario]]*20*Sueldos[[#This Row],[dias del año]]</f>
        <v>28053.16787671233</v>
      </c>
      <c r="U2187" s="1">
        <f>Sueldos[[#This Row],[3 meses de sueldo]]+Sueldos[[#This Row],[20 dias por año]]</f>
        <v>103713.80537671235</v>
      </c>
    </row>
    <row r="2188" spans="1:21" x14ac:dyDescent="0.3">
      <c r="A2188" t="s">
        <v>2686</v>
      </c>
      <c r="B2188" t="s">
        <v>880</v>
      </c>
      <c r="C2188" t="s">
        <v>353</v>
      </c>
      <c r="D2188" s="10">
        <v>42972</v>
      </c>
      <c r="E2188" t="s">
        <v>18</v>
      </c>
      <c r="F2188">
        <v>3</v>
      </c>
      <c r="G2188" s="1">
        <v>11011</v>
      </c>
      <c r="H2188" s="1">
        <v>770.7700000000001</v>
      </c>
      <c r="I2188" s="1">
        <v>1211.21</v>
      </c>
      <c r="J2188" s="1">
        <v>550.55000000000007</v>
      </c>
      <c r="K2188" s="1">
        <v>3743.7400000000002</v>
      </c>
      <c r="L2188" s="1">
        <v>3633.63</v>
      </c>
      <c r="M2188" s="1">
        <f>SUM(Sueldos[[#This Row],[Salario Base]:[Bono General]])</f>
        <v>20920.900000000001</v>
      </c>
      <c r="N2188" s="1">
        <f>SUMPRODUCT(Sueldos[[#This Row],[Salario Base]:[Bono General]]*Porcentajes[])</f>
        <v>819.21839999999997</v>
      </c>
      <c r="O2188" s="1">
        <f>Sueldos[[#This Row],[Aumento Mexicano]]*2</f>
        <v>1638.4367999999999</v>
      </c>
      <c r="P2188" s="1">
        <f>IF(Sueldos[[#This Row],[Calificación]]&gt;=4,Sueldos[[#This Row],[Aumento Mexicano]]*2,0)</f>
        <v>0</v>
      </c>
      <c r="Q2188" s="1">
        <f>Sueldos[[#This Row],[Sueldo total]]*3</f>
        <v>62762.700000000004</v>
      </c>
      <c r="R2188" s="9">
        <f>(43102-Sueldos[[#This Row],[Fecha de Contratación]])/365</f>
        <v>0.35616438356164382</v>
      </c>
      <c r="S2188" s="1">
        <f>Sueldos[[#This Row],[Sueldo total]]/30</f>
        <v>697.36333333333334</v>
      </c>
      <c r="T2188" s="1">
        <f>Sueldos[[#This Row],[Salario diario]]*20*Sueldos[[#This Row],[dias del año]]</f>
        <v>4967.5196347031961</v>
      </c>
      <c r="U2188" s="1">
        <f>Sueldos[[#This Row],[3 meses de sueldo]]+Sueldos[[#This Row],[20 dias por año]]</f>
        <v>67730.2196347032</v>
      </c>
    </row>
    <row r="2189" spans="1:21" x14ac:dyDescent="0.3">
      <c r="A2189" t="s">
        <v>732</v>
      </c>
      <c r="B2189" t="s">
        <v>898</v>
      </c>
      <c r="C2189" t="s">
        <v>186</v>
      </c>
      <c r="D2189" s="10">
        <v>41349</v>
      </c>
      <c r="E2189" t="s">
        <v>18</v>
      </c>
      <c r="F2189">
        <v>3</v>
      </c>
      <c r="G2189" s="1">
        <v>15030</v>
      </c>
      <c r="H2189" s="1">
        <v>1202.4000000000001</v>
      </c>
      <c r="I2189" s="1">
        <v>1052.1000000000001</v>
      </c>
      <c r="J2189" s="1">
        <v>1653.3</v>
      </c>
      <c r="K2189" s="1">
        <v>5410.8</v>
      </c>
      <c r="L2189" s="1">
        <v>6012</v>
      </c>
      <c r="M2189" s="1">
        <f>SUM(Sueldos[[#This Row],[Salario Base]:[Bono General]])</f>
        <v>30360.6</v>
      </c>
      <c r="N2189" s="1">
        <f>SUMPRODUCT(Sueldos[[#This Row],[Salario Base]:[Bono General]]*Porcentajes[])</f>
        <v>1230.9569999999999</v>
      </c>
      <c r="O2189" s="1">
        <f>Sueldos[[#This Row],[Aumento Mexicano]]*2</f>
        <v>2461.9139999999998</v>
      </c>
      <c r="P2189" s="1">
        <f>IF(Sueldos[[#This Row],[Calificación]]&gt;=4,Sueldos[[#This Row],[Aumento Mexicano]]*2,0)</f>
        <v>0</v>
      </c>
      <c r="Q2189" s="1">
        <f>Sueldos[[#This Row],[Sueldo total]]*3</f>
        <v>91081.799999999988</v>
      </c>
      <c r="R2189" s="9">
        <f>(43102-Sueldos[[#This Row],[Fecha de Contratación]])/365</f>
        <v>4.8027397260273972</v>
      </c>
      <c r="S2189" s="1">
        <f>Sueldos[[#This Row],[Sueldo total]]/30</f>
        <v>1012.02</v>
      </c>
      <c r="T2189" s="1">
        <f>Sueldos[[#This Row],[Salario diario]]*20*Sueldos[[#This Row],[dias del año]]</f>
        <v>97209.373150684944</v>
      </c>
      <c r="U2189" s="1">
        <f>Sueldos[[#This Row],[3 meses de sueldo]]+Sueldos[[#This Row],[20 dias por año]]</f>
        <v>188291.17315068492</v>
      </c>
    </row>
    <row r="2190" spans="1:21" x14ac:dyDescent="0.3">
      <c r="A2190" t="s">
        <v>646</v>
      </c>
      <c r="B2190" t="s">
        <v>883</v>
      </c>
      <c r="C2190" t="s">
        <v>330</v>
      </c>
      <c r="D2190" s="10">
        <v>40618</v>
      </c>
      <c r="E2190" t="s">
        <v>18</v>
      </c>
      <c r="F2190">
        <v>4</v>
      </c>
      <c r="G2190" s="1">
        <v>10719.5</v>
      </c>
      <c r="H2190" s="1">
        <v>750.36500000000012</v>
      </c>
      <c r="I2190" s="1">
        <v>321.58499999999998</v>
      </c>
      <c r="J2190" s="1">
        <v>1500.7300000000002</v>
      </c>
      <c r="K2190" s="1">
        <v>3430.2400000000002</v>
      </c>
      <c r="L2190" s="1">
        <v>3966.2150000000001</v>
      </c>
      <c r="M2190" s="1">
        <f>SUM(Sueldos[[#This Row],[Salario Base]:[Bono General]])</f>
        <v>20688.634999999998</v>
      </c>
      <c r="N2190" s="1">
        <f>SUMPRODUCT(Sueldos[[#This Row],[Salario Base]:[Bono General]]*Porcentajes[])</f>
        <v>835.04905000000008</v>
      </c>
      <c r="O2190" s="1">
        <f>Sueldos[[#This Row],[Aumento Mexicano]]*2</f>
        <v>1670.0981000000002</v>
      </c>
      <c r="P2190" s="1">
        <f>IF(Sueldos[[#This Row],[Calificación]]&gt;=4,Sueldos[[#This Row],[Aumento Mexicano]]*2,0)</f>
        <v>1670.0981000000002</v>
      </c>
      <c r="Q2190" s="1">
        <f>Sueldos[[#This Row],[Sueldo total]]*3</f>
        <v>62065.904999999999</v>
      </c>
      <c r="R2190" s="9">
        <f>(43102-Sueldos[[#This Row],[Fecha de Contratación]])/365</f>
        <v>6.8054794520547945</v>
      </c>
      <c r="S2190" s="1">
        <f>Sueldos[[#This Row],[Sueldo total]]/30</f>
        <v>689.62116666666657</v>
      </c>
      <c r="T2190" s="1">
        <f>Sueldos[[#This Row],[Salario diario]]*20*Sueldos[[#This Row],[dias del año]]</f>
        <v>93864.053589041083</v>
      </c>
      <c r="U2190" s="1">
        <f>Sueldos[[#This Row],[3 meses de sueldo]]+Sueldos[[#This Row],[20 dias por año]]</f>
        <v>155929.95858904108</v>
      </c>
    </row>
    <row r="2191" spans="1:21" x14ac:dyDescent="0.3">
      <c r="A2191" t="s">
        <v>2687</v>
      </c>
      <c r="B2191" t="s">
        <v>898</v>
      </c>
      <c r="C2191" t="s">
        <v>198</v>
      </c>
      <c r="D2191" s="10">
        <v>41503</v>
      </c>
      <c r="E2191" t="s">
        <v>18</v>
      </c>
      <c r="F2191">
        <v>3</v>
      </c>
      <c r="G2191" s="1">
        <v>15012</v>
      </c>
      <c r="H2191" s="1">
        <v>1351.08</v>
      </c>
      <c r="I2191" s="1">
        <v>300.24</v>
      </c>
      <c r="J2191" s="1">
        <v>300.24</v>
      </c>
      <c r="K2191" s="1">
        <v>4953.96</v>
      </c>
      <c r="L2191" s="1">
        <v>5254.2</v>
      </c>
      <c r="M2191" s="1">
        <f>SUM(Sueldos[[#This Row],[Salario Base]:[Bono General]])</f>
        <v>27171.72</v>
      </c>
      <c r="N2191" s="1">
        <f>SUMPRODUCT(Sueldos[[#This Row],[Salario Base]:[Bono General]]*Porcentajes[])</f>
        <v>1074.8592000000001</v>
      </c>
      <c r="O2191" s="1">
        <f>Sueldos[[#This Row],[Aumento Mexicano]]*2</f>
        <v>2149.7184000000002</v>
      </c>
      <c r="P2191" s="1">
        <f>IF(Sueldos[[#This Row],[Calificación]]&gt;=4,Sueldos[[#This Row],[Aumento Mexicano]]*2,0)</f>
        <v>0</v>
      </c>
      <c r="Q2191" s="1">
        <f>Sueldos[[#This Row],[Sueldo total]]*3</f>
        <v>81515.16</v>
      </c>
      <c r="R2191" s="9">
        <f>(43102-Sueldos[[#This Row],[Fecha de Contratación]])/365</f>
        <v>4.3808219178082188</v>
      </c>
      <c r="S2191" s="1">
        <f>Sueldos[[#This Row],[Sueldo total]]/30</f>
        <v>905.72400000000005</v>
      </c>
      <c r="T2191" s="1">
        <f>Sueldos[[#This Row],[Salario diario]]*20*Sueldos[[#This Row],[dias del año]]</f>
        <v>79356.311013698622</v>
      </c>
      <c r="U2191" s="1">
        <f>Sueldos[[#This Row],[3 meses de sueldo]]+Sueldos[[#This Row],[20 dias por año]]</f>
        <v>160871.47101369861</v>
      </c>
    </row>
    <row r="2192" spans="1:21" x14ac:dyDescent="0.3">
      <c r="A2192" t="s">
        <v>1987</v>
      </c>
      <c r="B2192" t="s">
        <v>880</v>
      </c>
      <c r="C2192" t="s">
        <v>75</v>
      </c>
      <c r="D2192" s="10">
        <v>42576</v>
      </c>
      <c r="E2192" t="s">
        <v>27</v>
      </c>
      <c r="F2192">
        <v>4</v>
      </c>
      <c r="G2192" s="1">
        <v>16506.600000000002</v>
      </c>
      <c r="H2192" s="1">
        <v>1155.4620000000002</v>
      </c>
      <c r="I2192" s="1">
        <v>990.39600000000007</v>
      </c>
      <c r="J2192" s="1">
        <v>2475.9900000000002</v>
      </c>
      <c r="K2192" s="1">
        <v>5777.31</v>
      </c>
      <c r="L2192" s="1">
        <v>6272.5080000000007</v>
      </c>
      <c r="M2192" s="1">
        <f>SUM(Sueldos[[#This Row],[Salario Base]:[Bono General]])</f>
        <v>33178.266000000003</v>
      </c>
      <c r="N2192" s="1">
        <f>SUMPRODUCT(Sueldos[[#This Row],[Salario Base]:[Bono General]]*Porcentajes[])</f>
        <v>1340.3359200000002</v>
      </c>
      <c r="O2192" s="1">
        <f>Sueldos[[#This Row],[Aumento Mexicano]]*2</f>
        <v>2680.6718400000004</v>
      </c>
      <c r="P2192" s="1">
        <f>IF(Sueldos[[#This Row],[Calificación]]&gt;=4,Sueldos[[#This Row],[Aumento Mexicano]]*2,0)</f>
        <v>2680.6718400000004</v>
      </c>
      <c r="Q2192" s="1">
        <f>Sueldos[[#This Row],[Sueldo total]]*3</f>
        <v>99534.79800000001</v>
      </c>
      <c r="R2192" s="9">
        <f>(43102-Sueldos[[#This Row],[Fecha de Contratación]])/365</f>
        <v>1.441095890410959</v>
      </c>
      <c r="S2192" s="1">
        <f>Sueldos[[#This Row],[Sueldo total]]/30</f>
        <v>1105.9422000000002</v>
      </c>
      <c r="T2192" s="1">
        <f>Sueldos[[#This Row],[Salario diario]]*20*Sueldos[[#This Row],[dias del año]]</f>
        <v>31875.375189041104</v>
      </c>
      <c r="U2192" s="1">
        <f>Sueldos[[#This Row],[3 meses de sueldo]]+Sueldos[[#This Row],[20 dias por año]]</f>
        <v>131410.17318904112</v>
      </c>
    </row>
    <row r="2193" spans="1:21" x14ac:dyDescent="0.3">
      <c r="A2193" t="s">
        <v>2688</v>
      </c>
      <c r="B2193" t="s">
        <v>880</v>
      </c>
      <c r="C2193" t="s">
        <v>90</v>
      </c>
      <c r="D2193" s="10">
        <v>41164</v>
      </c>
      <c r="E2193" t="s">
        <v>15</v>
      </c>
      <c r="F2193">
        <v>2</v>
      </c>
      <c r="G2193" s="1">
        <v>28183.5</v>
      </c>
      <c r="H2193" s="1">
        <v>1691.01</v>
      </c>
      <c r="I2193" s="1">
        <v>281.83499999999998</v>
      </c>
      <c r="J2193" s="1">
        <v>3100.1849999999999</v>
      </c>
      <c r="K2193" s="1">
        <v>10146.06</v>
      </c>
      <c r="L2193" s="1">
        <v>7609.5450000000001</v>
      </c>
      <c r="M2193" s="1">
        <f>SUM(Sueldos[[#This Row],[Salario Base]:[Bono General]])</f>
        <v>51012.134999999995</v>
      </c>
      <c r="N2193" s="1">
        <f>SUMPRODUCT(Sueldos[[#This Row],[Salario Base]:[Bono General]]*Porcentajes[])</f>
        <v>1950.2982000000002</v>
      </c>
      <c r="O2193" s="1">
        <f>Sueldos[[#This Row],[Aumento Mexicano]]*2</f>
        <v>3900.5964000000004</v>
      </c>
      <c r="P2193" s="1">
        <f>IF(Sueldos[[#This Row],[Calificación]]&gt;=4,Sueldos[[#This Row],[Aumento Mexicano]]*2,0)</f>
        <v>0</v>
      </c>
      <c r="Q2193" s="1">
        <f>Sueldos[[#This Row],[Sueldo total]]*3</f>
        <v>153036.40499999997</v>
      </c>
      <c r="R2193" s="9">
        <f>(43102-Sueldos[[#This Row],[Fecha de Contratación]])/365</f>
        <v>5.3095890410958901</v>
      </c>
      <c r="S2193" s="1">
        <f>Sueldos[[#This Row],[Sueldo total]]/30</f>
        <v>1700.4044999999999</v>
      </c>
      <c r="T2193" s="1">
        <f>Sueldos[[#This Row],[Salario diario]]*20*Sueldos[[#This Row],[dias del año]]</f>
        <v>180568.98197260272</v>
      </c>
      <c r="U2193" s="1">
        <f>Sueldos[[#This Row],[3 meses de sueldo]]+Sueldos[[#This Row],[20 dias por año]]</f>
        <v>333605.38697260269</v>
      </c>
    </row>
    <row r="2194" spans="1:21" x14ac:dyDescent="0.3">
      <c r="A2194" t="s">
        <v>2221</v>
      </c>
      <c r="B2194" t="s">
        <v>898</v>
      </c>
      <c r="C2194" t="s">
        <v>137</v>
      </c>
      <c r="D2194" s="10">
        <v>41257</v>
      </c>
      <c r="E2194" t="s">
        <v>15</v>
      </c>
      <c r="F2194">
        <v>4</v>
      </c>
      <c r="G2194" s="1">
        <v>26680.500000000004</v>
      </c>
      <c r="H2194" s="1">
        <v>1334.0250000000003</v>
      </c>
      <c r="I2194" s="1">
        <v>266.80500000000006</v>
      </c>
      <c r="J2194" s="1">
        <v>2934.8550000000005</v>
      </c>
      <c r="K2194" s="1">
        <v>10138.590000000002</v>
      </c>
      <c r="L2194" s="1">
        <v>8804.5650000000023</v>
      </c>
      <c r="M2194" s="1">
        <f>SUM(Sueldos[[#This Row],[Salario Base]:[Bono General]])</f>
        <v>50159.340000000011</v>
      </c>
      <c r="N2194" s="1">
        <f>SUMPRODUCT(Sueldos[[#This Row],[Salario Base]:[Bono General]]*Porcentajes[])</f>
        <v>1958.3487000000005</v>
      </c>
      <c r="O2194" s="1">
        <f>Sueldos[[#This Row],[Aumento Mexicano]]*2</f>
        <v>3916.6974000000009</v>
      </c>
      <c r="P2194" s="1">
        <f>IF(Sueldos[[#This Row],[Calificación]]&gt;=4,Sueldos[[#This Row],[Aumento Mexicano]]*2,0)</f>
        <v>3916.6974000000009</v>
      </c>
      <c r="Q2194" s="1">
        <f>Sueldos[[#This Row],[Sueldo total]]*3</f>
        <v>150478.02000000002</v>
      </c>
      <c r="R2194" s="9">
        <f>(43102-Sueldos[[#This Row],[Fecha de Contratación]])/365</f>
        <v>5.0547945205479454</v>
      </c>
      <c r="S2194" s="1">
        <f>Sueldos[[#This Row],[Sueldo total]]/30</f>
        <v>1671.9780000000003</v>
      </c>
      <c r="T2194" s="1">
        <f>Sueldos[[#This Row],[Salario diario]]*20*Sueldos[[#This Row],[dias del año]]</f>
        <v>169030.10465753428</v>
      </c>
      <c r="U2194" s="1">
        <f>Sueldos[[#This Row],[3 meses de sueldo]]+Sueldos[[#This Row],[20 dias por año]]</f>
        <v>319508.1246575343</v>
      </c>
    </row>
    <row r="2195" spans="1:21" x14ac:dyDescent="0.3">
      <c r="A2195" t="s">
        <v>2689</v>
      </c>
      <c r="B2195" t="s">
        <v>898</v>
      </c>
      <c r="C2195" t="s">
        <v>225</v>
      </c>
      <c r="D2195" s="10">
        <v>41378</v>
      </c>
      <c r="E2195" t="s">
        <v>27</v>
      </c>
      <c r="F2195">
        <v>2</v>
      </c>
      <c r="G2195" s="1">
        <v>18465.3</v>
      </c>
      <c r="H2195" s="1">
        <v>1661.877</v>
      </c>
      <c r="I2195" s="1">
        <v>2031.183</v>
      </c>
      <c r="J2195" s="1">
        <v>184.65299999999999</v>
      </c>
      <c r="K2195" s="1">
        <v>7201.4669999999996</v>
      </c>
      <c r="L2195" s="1">
        <v>5908.8959999999997</v>
      </c>
      <c r="M2195" s="1">
        <f>SUM(Sueldos[[#This Row],[Salario Base]:[Bono General]])</f>
        <v>35453.375999999997</v>
      </c>
      <c r="N2195" s="1">
        <f>SUMPRODUCT(Sueldos[[#This Row],[Salario Base]:[Bono General]]*Porcentajes[])</f>
        <v>1373.8183200000001</v>
      </c>
      <c r="O2195" s="1">
        <f>Sueldos[[#This Row],[Aumento Mexicano]]*2</f>
        <v>2747.6366400000002</v>
      </c>
      <c r="P2195" s="1">
        <f>IF(Sueldos[[#This Row],[Calificación]]&gt;=4,Sueldos[[#This Row],[Aumento Mexicano]]*2,0)</f>
        <v>0</v>
      </c>
      <c r="Q2195" s="1">
        <f>Sueldos[[#This Row],[Sueldo total]]*3</f>
        <v>106360.128</v>
      </c>
      <c r="R2195" s="9">
        <f>(43102-Sueldos[[#This Row],[Fecha de Contratación]])/365</f>
        <v>4.7232876712328764</v>
      </c>
      <c r="S2195" s="1">
        <f>Sueldos[[#This Row],[Sueldo total]]/30</f>
        <v>1181.7791999999999</v>
      </c>
      <c r="T2195" s="1">
        <f>Sueldos[[#This Row],[Salario diario]]*20*Sueldos[[#This Row],[dias del año]]</f>
        <v>111637.66250958903</v>
      </c>
      <c r="U2195" s="1">
        <f>Sueldos[[#This Row],[3 meses de sueldo]]+Sueldos[[#This Row],[20 dias por año]]</f>
        <v>217997.79050958902</v>
      </c>
    </row>
    <row r="2196" spans="1:21" x14ac:dyDescent="0.3">
      <c r="A2196" t="s">
        <v>1188</v>
      </c>
      <c r="B2196" t="s">
        <v>898</v>
      </c>
      <c r="C2196" t="s">
        <v>69</v>
      </c>
      <c r="D2196" s="10">
        <v>40951</v>
      </c>
      <c r="E2196" t="s">
        <v>18</v>
      </c>
      <c r="F2196">
        <v>3</v>
      </c>
      <c r="G2196" s="1">
        <v>14484</v>
      </c>
      <c r="H2196" s="1">
        <v>1448.4</v>
      </c>
      <c r="I2196" s="1">
        <v>144.84</v>
      </c>
      <c r="J2196" s="1">
        <v>579.36</v>
      </c>
      <c r="K2196" s="1">
        <v>3621</v>
      </c>
      <c r="L2196" s="1">
        <v>3910.6800000000003</v>
      </c>
      <c r="M2196" s="1">
        <f>SUM(Sueldos[[#This Row],[Salario Base]:[Bono General]])</f>
        <v>24188.28</v>
      </c>
      <c r="N2196" s="1">
        <f>SUMPRODUCT(Sueldos[[#This Row],[Salario Base]:[Bono General]]*Porcentajes[])</f>
        <v>938.56319999999994</v>
      </c>
      <c r="O2196" s="1">
        <f>Sueldos[[#This Row],[Aumento Mexicano]]*2</f>
        <v>1877.1263999999999</v>
      </c>
      <c r="P2196" s="1">
        <f>IF(Sueldos[[#This Row],[Calificación]]&gt;=4,Sueldos[[#This Row],[Aumento Mexicano]]*2,0)</f>
        <v>0</v>
      </c>
      <c r="Q2196" s="1">
        <f>Sueldos[[#This Row],[Sueldo total]]*3</f>
        <v>72564.84</v>
      </c>
      <c r="R2196" s="9">
        <f>(43102-Sueldos[[#This Row],[Fecha de Contratación]])/365</f>
        <v>5.8931506849315065</v>
      </c>
      <c r="S2196" s="1">
        <f>Sueldos[[#This Row],[Sueldo total]]/30</f>
        <v>806.27599999999995</v>
      </c>
      <c r="T2196" s="1">
        <f>Sueldos[[#This Row],[Salario diario]]*20*Sueldos[[#This Row],[dias del año]]</f>
        <v>95030.119232876692</v>
      </c>
      <c r="U2196" s="1">
        <f>Sueldos[[#This Row],[3 meses de sueldo]]+Sueldos[[#This Row],[20 dias por año]]</f>
        <v>167594.95923287669</v>
      </c>
    </row>
    <row r="2197" spans="1:21" x14ac:dyDescent="0.3">
      <c r="A2197" t="s">
        <v>2690</v>
      </c>
      <c r="B2197" t="s">
        <v>880</v>
      </c>
      <c r="C2197" t="s">
        <v>255</v>
      </c>
      <c r="D2197" s="10">
        <v>42425</v>
      </c>
      <c r="E2197" t="s">
        <v>18</v>
      </c>
      <c r="F2197">
        <v>3</v>
      </c>
      <c r="G2197" s="1">
        <v>14878</v>
      </c>
      <c r="H2197" s="1">
        <v>1190.24</v>
      </c>
      <c r="I2197" s="1">
        <v>446.34</v>
      </c>
      <c r="J2197" s="1">
        <v>148.78</v>
      </c>
      <c r="K2197" s="1">
        <v>5058.5200000000004</v>
      </c>
      <c r="L2197" s="1">
        <v>4760.96</v>
      </c>
      <c r="M2197" s="1">
        <f>SUM(Sueldos[[#This Row],[Salario Base]:[Bono General]])</f>
        <v>26482.839999999997</v>
      </c>
      <c r="N2197" s="1">
        <f>SUMPRODUCT(Sueldos[[#This Row],[Salario Base]:[Bono General]]*Porcentajes[])</f>
        <v>1028.0698</v>
      </c>
      <c r="O2197" s="1">
        <f>Sueldos[[#This Row],[Aumento Mexicano]]*2</f>
        <v>2056.1396</v>
      </c>
      <c r="P2197" s="1">
        <f>IF(Sueldos[[#This Row],[Calificación]]&gt;=4,Sueldos[[#This Row],[Aumento Mexicano]]*2,0)</f>
        <v>0</v>
      </c>
      <c r="Q2197" s="1">
        <f>Sueldos[[#This Row],[Sueldo total]]*3</f>
        <v>79448.51999999999</v>
      </c>
      <c r="R2197" s="9">
        <f>(43102-Sueldos[[#This Row],[Fecha de Contratación]])/365</f>
        <v>1.8547945205479452</v>
      </c>
      <c r="S2197" s="1">
        <f>Sueldos[[#This Row],[Sueldo total]]/30</f>
        <v>882.76133333333325</v>
      </c>
      <c r="T2197" s="1">
        <f>Sueldos[[#This Row],[Salario diario]]*20*Sueldos[[#This Row],[dias del año]]</f>
        <v>32746.817680365297</v>
      </c>
      <c r="U2197" s="1">
        <f>Sueldos[[#This Row],[3 meses de sueldo]]+Sueldos[[#This Row],[20 dias por año]]</f>
        <v>112195.33768036528</v>
      </c>
    </row>
    <row r="2198" spans="1:21" x14ac:dyDescent="0.3">
      <c r="A2198" t="s">
        <v>2691</v>
      </c>
      <c r="B2198" t="s">
        <v>883</v>
      </c>
      <c r="C2198" t="s">
        <v>127</v>
      </c>
      <c r="D2198" s="10">
        <v>42604</v>
      </c>
      <c r="E2198" t="s">
        <v>18</v>
      </c>
      <c r="F2198">
        <v>3</v>
      </c>
      <c r="G2198" s="1">
        <v>12237</v>
      </c>
      <c r="H2198" s="1">
        <v>1223.7</v>
      </c>
      <c r="I2198" s="1">
        <v>1223.7</v>
      </c>
      <c r="J2198" s="1">
        <v>122.37</v>
      </c>
      <c r="K2198" s="1">
        <v>4894.8</v>
      </c>
      <c r="L2198" s="1">
        <v>3548.7299999999996</v>
      </c>
      <c r="M2198" s="1">
        <f>SUM(Sueldos[[#This Row],[Salario Base]:[Bono General]])</f>
        <v>23250.300000000003</v>
      </c>
      <c r="N2198" s="1">
        <f>SUMPRODUCT(Sueldos[[#This Row],[Salario Base]:[Bono General]]*Porcentajes[])</f>
        <v>890.85360000000003</v>
      </c>
      <c r="O2198" s="1">
        <f>Sueldos[[#This Row],[Aumento Mexicano]]*2</f>
        <v>1781.7072000000001</v>
      </c>
      <c r="P2198" s="1">
        <f>IF(Sueldos[[#This Row],[Calificación]]&gt;=4,Sueldos[[#This Row],[Aumento Mexicano]]*2,0)</f>
        <v>0</v>
      </c>
      <c r="Q2198" s="1">
        <f>Sueldos[[#This Row],[Sueldo total]]*3</f>
        <v>69750.900000000009</v>
      </c>
      <c r="R2198" s="9">
        <f>(43102-Sueldos[[#This Row],[Fecha de Contratación]])/365</f>
        <v>1.3643835616438356</v>
      </c>
      <c r="S2198" s="1">
        <f>Sueldos[[#This Row],[Sueldo total]]/30</f>
        <v>775.0100000000001</v>
      </c>
      <c r="T2198" s="1">
        <f>Sueldos[[#This Row],[Salario diario]]*20*Sueldos[[#This Row],[dias del año]]</f>
        <v>21148.218082191783</v>
      </c>
      <c r="U2198" s="1">
        <f>Sueldos[[#This Row],[3 meses de sueldo]]+Sueldos[[#This Row],[20 dias por año]]</f>
        <v>90899.118082191795</v>
      </c>
    </row>
    <row r="2199" spans="1:21" x14ac:dyDescent="0.3">
      <c r="A2199" t="s">
        <v>2692</v>
      </c>
      <c r="B2199" t="s">
        <v>926</v>
      </c>
      <c r="C2199" t="s">
        <v>55</v>
      </c>
      <c r="D2199" s="10">
        <v>41904</v>
      </c>
      <c r="E2199" t="s">
        <v>18</v>
      </c>
      <c r="F2199">
        <v>2</v>
      </c>
      <c r="G2199" s="1">
        <v>10128.6</v>
      </c>
      <c r="H2199" s="1">
        <v>709.00200000000007</v>
      </c>
      <c r="I2199" s="1">
        <v>810.28800000000001</v>
      </c>
      <c r="J2199" s="1">
        <v>1114.146</v>
      </c>
      <c r="K2199" s="1">
        <v>2937.2939999999999</v>
      </c>
      <c r="L2199" s="1">
        <v>3139.866</v>
      </c>
      <c r="M2199" s="1">
        <f>SUM(Sueldos[[#This Row],[Salario Base]:[Bono General]])</f>
        <v>18839.196000000004</v>
      </c>
      <c r="N2199" s="1">
        <f>SUMPRODUCT(Sueldos[[#This Row],[Salario Base]:[Bono General]]*Porcentajes[])</f>
        <v>742.42637999999999</v>
      </c>
      <c r="O2199" s="1">
        <f>Sueldos[[#This Row],[Aumento Mexicano]]*2</f>
        <v>1484.85276</v>
      </c>
      <c r="P2199" s="1">
        <f>IF(Sueldos[[#This Row],[Calificación]]&gt;=4,Sueldos[[#This Row],[Aumento Mexicano]]*2,0)</f>
        <v>0</v>
      </c>
      <c r="Q2199" s="1">
        <f>Sueldos[[#This Row],[Sueldo total]]*3</f>
        <v>56517.588000000011</v>
      </c>
      <c r="R2199" s="9">
        <f>(43102-Sueldos[[#This Row],[Fecha de Contratación]])/365</f>
        <v>3.2821917808219179</v>
      </c>
      <c r="S2199" s="1">
        <f>Sueldos[[#This Row],[Sueldo total]]/30</f>
        <v>627.97320000000013</v>
      </c>
      <c r="T2199" s="1">
        <f>Sueldos[[#This Row],[Salario diario]]*20*Sueldos[[#This Row],[dias del año]]</f>
        <v>41222.569512328781</v>
      </c>
      <c r="U2199" s="1">
        <f>Sueldos[[#This Row],[3 meses de sueldo]]+Sueldos[[#This Row],[20 dias por año]]</f>
        <v>97740.157512328791</v>
      </c>
    </row>
    <row r="2200" spans="1:21" x14ac:dyDescent="0.3">
      <c r="A2200" t="s">
        <v>2693</v>
      </c>
      <c r="B2200" t="s">
        <v>883</v>
      </c>
      <c r="C2200" t="s">
        <v>42</v>
      </c>
      <c r="D2200" s="10">
        <v>40755</v>
      </c>
      <c r="E2200" t="s">
        <v>50</v>
      </c>
      <c r="F2200">
        <v>3</v>
      </c>
      <c r="G2200" s="1">
        <v>42541</v>
      </c>
      <c r="H2200" s="1">
        <v>2127.0500000000002</v>
      </c>
      <c r="I2200" s="1">
        <v>850.82</v>
      </c>
      <c r="J2200" s="1">
        <v>425.41</v>
      </c>
      <c r="K2200" s="1">
        <v>14889.349999999999</v>
      </c>
      <c r="L2200" s="1">
        <v>15740.17</v>
      </c>
      <c r="M2200" s="1">
        <f>SUM(Sueldos[[#This Row],[Salario Base]:[Bono General]])</f>
        <v>76573.8</v>
      </c>
      <c r="N2200" s="1">
        <f>SUMPRODUCT(Sueldos[[#This Row],[Salario Base]:[Bono General]]*Porcentajes[])</f>
        <v>3007.6487000000002</v>
      </c>
      <c r="O2200" s="1">
        <f>Sueldos[[#This Row],[Aumento Mexicano]]*2</f>
        <v>6015.2974000000004</v>
      </c>
      <c r="P2200" s="1">
        <f>IF(Sueldos[[#This Row],[Calificación]]&gt;=4,Sueldos[[#This Row],[Aumento Mexicano]]*2,0)</f>
        <v>0</v>
      </c>
      <c r="Q2200" s="1">
        <f>Sueldos[[#This Row],[Sueldo total]]*3</f>
        <v>229721.40000000002</v>
      </c>
      <c r="R2200" s="9">
        <f>(43102-Sueldos[[#This Row],[Fecha de Contratación]])/365</f>
        <v>6.4301369863013695</v>
      </c>
      <c r="S2200" s="1">
        <f>Sueldos[[#This Row],[Sueldo total]]/30</f>
        <v>2552.46</v>
      </c>
      <c r="T2200" s="1">
        <f>Sueldos[[#This Row],[Salario diario]]*20*Sueldos[[#This Row],[dias del año]]</f>
        <v>328253.34904109588</v>
      </c>
      <c r="U2200" s="1">
        <f>Sueldos[[#This Row],[3 meses de sueldo]]+Sueldos[[#This Row],[20 dias por año]]</f>
        <v>557974.74904109584</v>
      </c>
    </row>
    <row r="2201" spans="1:21" x14ac:dyDescent="0.3">
      <c r="A2201" t="s">
        <v>2196</v>
      </c>
      <c r="B2201" t="s">
        <v>883</v>
      </c>
      <c r="C2201" t="s">
        <v>353</v>
      </c>
      <c r="D2201" s="10">
        <v>41068</v>
      </c>
      <c r="E2201" t="s">
        <v>18</v>
      </c>
      <c r="F2201">
        <v>4</v>
      </c>
      <c r="G2201" s="1">
        <v>16465.900000000001</v>
      </c>
      <c r="H2201" s="1">
        <v>1152.6130000000003</v>
      </c>
      <c r="I2201" s="1">
        <v>1481.931</v>
      </c>
      <c r="J2201" s="1">
        <v>1317.2720000000002</v>
      </c>
      <c r="K2201" s="1">
        <v>4775.1109999999999</v>
      </c>
      <c r="L2201" s="1">
        <v>5269.0880000000006</v>
      </c>
      <c r="M2201" s="1">
        <f>SUM(Sueldos[[#This Row],[Salario Base]:[Bono General]])</f>
        <v>30461.915000000005</v>
      </c>
      <c r="N2201" s="1">
        <f>SUMPRODUCT(Sueldos[[#This Row],[Salario Base]:[Bono General]]*Porcentajes[])</f>
        <v>1200.36411</v>
      </c>
      <c r="O2201" s="1">
        <f>Sueldos[[#This Row],[Aumento Mexicano]]*2</f>
        <v>2400.72822</v>
      </c>
      <c r="P2201" s="1">
        <f>IF(Sueldos[[#This Row],[Calificación]]&gt;=4,Sueldos[[#This Row],[Aumento Mexicano]]*2,0)</f>
        <v>2400.72822</v>
      </c>
      <c r="Q2201" s="1">
        <f>Sueldos[[#This Row],[Sueldo total]]*3</f>
        <v>91385.74500000001</v>
      </c>
      <c r="R2201" s="9">
        <f>(43102-Sueldos[[#This Row],[Fecha de Contratación]])/365</f>
        <v>5.5726027397260278</v>
      </c>
      <c r="S2201" s="1">
        <f>Sueldos[[#This Row],[Sueldo total]]/30</f>
        <v>1015.3971666666669</v>
      </c>
      <c r="T2201" s="1">
        <f>Sueldos[[#This Row],[Salario diario]]*20*Sueldos[[#This Row],[dias del año]]</f>
        <v>113168.10065753428</v>
      </c>
      <c r="U2201" s="1">
        <f>Sueldos[[#This Row],[3 meses de sueldo]]+Sueldos[[#This Row],[20 dias por año]]</f>
        <v>204553.84565753429</v>
      </c>
    </row>
    <row r="2202" spans="1:21" x14ac:dyDescent="0.3">
      <c r="A2202" t="s">
        <v>2694</v>
      </c>
      <c r="B2202" t="s">
        <v>883</v>
      </c>
      <c r="C2202" t="s">
        <v>34</v>
      </c>
      <c r="D2202" s="10">
        <v>41047</v>
      </c>
      <c r="E2202" t="s">
        <v>15</v>
      </c>
      <c r="F2202">
        <v>3</v>
      </c>
      <c r="G2202" s="1">
        <v>22925</v>
      </c>
      <c r="H2202" s="1">
        <v>1834</v>
      </c>
      <c r="I2202" s="1">
        <v>1834</v>
      </c>
      <c r="J2202" s="1">
        <v>1375.5</v>
      </c>
      <c r="K2202" s="1">
        <v>6419.0000000000009</v>
      </c>
      <c r="L2202" s="1">
        <v>6877.5</v>
      </c>
      <c r="M2202" s="1">
        <f>SUM(Sueldos[[#This Row],[Salario Base]:[Bono General]])</f>
        <v>41265</v>
      </c>
      <c r="N2202" s="1">
        <f>SUMPRODUCT(Sueldos[[#This Row],[Salario Base]:[Bono General]]*Porcentajes[])</f>
        <v>1613.92</v>
      </c>
      <c r="O2202" s="1">
        <f>Sueldos[[#This Row],[Aumento Mexicano]]*2</f>
        <v>3227.84</v>
      </c>
      <c r="P2202" s="1">
        <f>IF(Sueldos[[#This Row],[Calificación]]&gt;=4,Sueldos[[#This Row],[Aumento Mexicano]]*2,0)</f>
        <v>0</v>
      </c>
      <c r="Q2202" s="1">
        <f>Sueldos[[#This Row],[Sueldo total]]*3</f>
        <v>123795</v>
      </c>
      <c r="R2202" s="9">
        <f>(43102-Sueldos[[#This Row],[Fecha de Contratación]])/365</f>
        <v>5.6301369863013697</v>
      </c>
      <c r="S2202" s="1">
        <f>Sueldos[[#This Row],[Sueldo total]]/30</f>
        <v>1375.5</v>
      </c>
      <c r="T2202" s="1">
        <f>Sueldos[[#This Row],[Salario diario]]*20*Sueldos[[#This Row],[dias del año]]</f>
        <v>154885.06849315067</v>
      </c>
      <c r="U2202" s="1">
        <f>Sueldos[[#This Row],[3 meses de sueldo]]+Sueldos[[#This Row],[20 dias por año]]</f>
        <v>278680.06849315064</v>
      </c>
    </row>
    <row r="2203" spans="1:21" x14ac:dyDescent="0.3">
      <c r="A2203" t="s">
        <v>2695</v>
      </c>
      <c r="B2203" t="s">
        <v>883</v>
      </c>
      <c r="C2203" t="s">
        <v>137</v>
      </c>
      <c r="D2203" s="10">
        <v>41301</v>
      </c>
      <c r="E2203" t="s">
        <v>15</v>
      </c>
      <c r="F2203">
        <v>3</v>
      </c>
      <c r="G2203" s="1">
        <v>29108</v>
      </c>
      <c r="H2203" s="1">
        <v>2328.64</v>
      </c>
      <c r="I2203" s="1">
        <v>4366.2</v>
      </c>
      <c r="J2203" s="1">
        <v>2037.5600000000002</v>
      </c>
      <c r="K2203" s="1">
        <v>11352.12</v>
      </c>
      <c r="L2203" s="1">
        <v>11352.12</v>
      </c>
      <c r="M2203" s="1">
        <f>SUM(Sueldos[[#This Row],[Salario Base]:[Bono General]])</f>
        <v>60544.639999999999</v>
      </c>
      <c r="N2203" s="1">
        <f>SUMPRODUCT(Sueldos[[#This Row],[Salario Base]:[Bono General]]*Porcentajes[])</f>
        <v>2424.6963999999998</v>
      </c>
      <c r="O2203" s="1">
        <f>Sueldos[[#This Row],[Aumento Mexicano]]*2</f>
        <v>4849.3927999999996</v>
      </c>
      <c r="P2203" s="1">
        <f>IF(Sueldos[[#This Row],[Calificación]]&gt;=4,Sueldos[[#This Row],[Aumento Mexicano]]*2,0)</f>
        <v>0</v>
      </c>
      <c r="Q2203" s="1">
        <f>Sueldos[[#This Row],[Sueldo total]]*3</f>
        <v>181633.91999999998</v>
      </c>
      <c r="R2203" s="9">
        <f>(43102-Sueldos[[#This Row],[Fecha de Contratación]])/365</f>
        <v>4.934246575342466</v>
      </c>
      <c r="S2203" s="1">
        <f>Sueldos[[#This Row],[Sueldo total]]/30</f>
        <v>2018.1546666666666</v>
      </c>
      <c r="T2203" s="1">
        <f>Sueldos[[#This Row],[Salario diario]]*20*Sueldos[[#This Row],[dias del año]]</f>
        <v>199161.45505022831</v>
      </c>
      <c r="U2203" s="1">
        <f>Sueldos[[#This Row],[3 meses de sueldo]]+Sueldos[[#This Row],[20 dias por año]]</f>
        <v>380795.37505022832</v>
      </c>
    </row>
    <row r="2204" spans="1:21" x14ac:dyDescent="0.3">
      <c r="A2204" t="s">
        <v>2696</v>
      </c>
      <c r="B2204" t="s">
        <v>898</v>
      </c>
      <c r="C2204" t="s">
        <v>121</v>
      </c>
      <c r="D2204" s="10">
        <v>42794</v>
      </c>
      <c r="E2204" t="s">
        <v>18</v>
      </c>
      <c r="F2204">
        <v>1</v>
      </c>
      <c r="G2204" s="1">
        <v>7140</v>
      </c>
      <c r="H2204" s="1">
        <v>428.4</v>
      </c>
      <c r="I2204" s="1">
        <v>571.20000000000005</v>
      </c>
      <c r="J2204" s="1">
        <v>642.6</v>
      </c>
      <c r="K2204" s="1">
        <v>1999.2000000000003</v>
      </c>
      <c r="L2204" s="1">
        <v>1856.4</v>
      </c>
      <c r="M2204" s="1">
        <f>SUM(Sueldos[[#This Row],[Salario Base]:[Bono General]])</f>
        <v>12637.8</v>
      </c>
      <c r="N2204" s="1">
        <f>SUMPRODUCT(Sueldos[[#This Row],[Salario Base]:[Bono General]]*Porcentajes[])</f>
        <v>484.80600000000004</v>
      </c>
      <c r="O2204" s="1">
        <f>Sueldos[[#This Row],[Aumento Mexicano]]*2</f>
        <v>969.61200000000008</v>
      </c>
      <c r="P2204" s="1">
        <f>IF(Sueldos[[#This Row],[Calificación]]&gt;=4,Sueldos[[#This Row],[Aumento Mexicano]]*2,0)</f>
        <v>0</v>
      </c>
      <c r="Q2204" s="1">
        <f>Sueldos[[#This Row],[Sueldo total]]*3</f>
        <v>37913.399999999994</v>
      </c>
      <c r="R2204" s="9">
        <f>(43102-Sueldos[[#This Row],[Fecha de Contratación]])/365</f>
        <v>0.84383561643835614</v>
      </c>
      <c r="S2204" s="1">
        <f>Sueldos[[#This Row],[Sueldo total]]/30</f>
        <v>421.26</v>
      </c>
      <c r="T2204" s="1">
        <f>Sueldos[[#This Row],[Salario diario]]*20*Sueldos[[#This Row],[dias del año]]</f>
        <v>7109.4838356164391</v>
      </c>
      <c r="U2204" s="1">
        <f>Sueldos[[#This Row],[3 meses de sueldo]]+Sueldos[[#This Row],[20 dias por año]]</f>
        <v>45022.883835616434</v>
      </c>
    </row>
    <row r="2205" spans="1:21" x14ac:dyDescent="0.3">
      <c r="A2205" t="s">
        <v>2697</v>
      </c>
      <c r="B2205" t="s">
        <v>880</v>
      </c>
      <c r="C2205" t="s">
        <v>363</v>
      </c>
      <c r="D2205" s="10">
        <v>40648</v>
      </c>
      <c r="E2205" t="s">
        <v>15</v>
      </c>
      <c r="F2205">
        <v>2</v>
      </c>
      <c r="G2205" s="1">
        <v>19694.7</v>
      </c>
      <c r="H2205" s="1">
        <v>1969.4700000000003</v>
      </c>
      <c r="I2205" s="1">
        <v>2560.3110000000001</v>
      </c>
      <c r="J2205" s="1">
        <v>1575.576</v>
      </c>
      <c r="K2205" s="1">
        <v>5120.6220000000003</v>
      </c>
      <c r="L2205" s="1">
        <v>5711.4629999999997</v>
      </c>
      <c r="M2205" s="1">
        <f>SUM(Sueldos[[#This Row],[Salario Base]:[Bono General]])</f>
        <v>36632.142000000007</v>
      </c>
      <c r="N2205" s="1">
        <f>SUMPRODUCT(Sueldos[[#This Row],[Salario Base]:[Bono General]]*Porcentajes[])</f>
        <v>1443.6215100000002</v>
      </c>
      <c r="O2205" s="1">
        <f>Sueldos[[#This Row],[Aumento Mexicano]]*2</f>
        <v>2887.2430200000003</v>
      </c>
      <c r="P2205" s="1">
        <f>IF(Sueldos[[#This Row],[Calificación]]&gt;=4,Sueldos[[#This Row],[Aumento Mexicano]]*2,0)</f>
        <v>0</v>
      </c>
      <c r="Q2205" s="1">
        <f>Sueldos[[#This Row],[Sueldo total]]*3</f>
        <v>109896.42600000002</v>
      </c>
      <c r="R2205" s="9">
        <f>(43102-Sueldos[[#This Row],[Fecha de Contratación]])/365</f>
        <v>6.7232876712328764</v>
      </c>
      <c r="S2205" s="1">
        <f>Sueldos[[#This Row],[Sueldo total]]/30</f>
        <v>1221.0714000000003</v>
      </c>
      <c r="T2205" s="1">
        <f>Sueldos[[#This Row],[Salario diario]]*20*Sueldos[[#This Row],[dias del año]]</f>
        <v>164192.28578630142</v>
      </c>
      <c r="U2205" s="1">
        <f>Sueldos[[#This Row],[3 meses de sueldo]]+Sueldos[[#This Row],[20 dias por año]]</f>
        <v>274088.71178630146</v>
      </c>
    </row>
    <row r="2206" spans="1:21" x14ac:dyDescent="0.3">
      <c r="A2206" t="s">
        <v>2698</v>
      </c>
      <c r="B2206" t="s">
        <v>880</v>
      </c>
      <c r="C2206" t="s">
        <v>40</v>
      </c>
      <c r="D2206" s="10">
        <v>42168</v>
      </c>
      <c r="E2206" t="s">
        <v>27</v>
      </c>
      <c r="F2206">
        <v>4</v>
      </c>
      <c r="G2206" s="1">
        <v>19983.7</v>
      </c>
      <c r="H2206" s="1">
        <v>1398.8590000000002</v>
      </c>
      <c r="I2206" s="1">
        <v>1598.6960000000001</v>
      </c>
      <c r="J2206" s="1">
        <v>1199.0219999999999</v>
      </c>
      <c r="K2206" s="1">
        <v>6794.4580000000005</v>
      </c>
      <c r="L2206" s="1">
        <v>6194.9470000000001</v>
      </c>
      <c r="M2206" s="1">
        <f>SUM(Sueldos[[#This Row],[Salario Base]:[Bono General]])</f>
        <v>37169.682000000001</v>
      </c>
      <c r="N2206" s="1">
        <f>SUMPRODUCT(Sueldos[[#This Row],[Salario Base]:[Bono General]]*Porcentajes[])</f>
        <v>1444.8215100000002</v>
      </c>
      <c r="O2206" s="1">
        <f>Sueldos[[#This Row],[Aumento Mexicano]]*2</f>
        <v>2889.6430200000004</v>
      </c>
      <c r="P2206" s="1">
        <f>IF(Sueldos[[#This Row],[Calificación]]&gt;=4,Sueldos[[#This Row],[Aumento Mexicano]]*2,0)</f>
        <v>2889.6430200000004</v>
      </c>
      <c r="Q2206" s="1">
        <f>Sueldos[[#This Row],[Sueldo total]]*3</f>
        <v>111509.046</v>
      </c>
      <c r="R2206" s="9">
        <f>(43102-Sueldos[[#This Row],[Fecha de Contratación]])/365</f>
        <v>2.558904109589041</v>
      </c>
      <c r="S2206" s="1">
        <f>Sueldos[[#This Row],[Sueldo total]]/30</f>
        <v>1238.9893999999999</v>
      </c>
      <c r="T2206" s="1">
        <f>Sueldos[[#This Row],[Salario diario]]*20*Sueldos[[#This Row],[dias del año]]</f>
        <v>63409.101347945201</v>
      </c>
      <c r="U2206" s="1">
        <f>Sueldos[[#This Row],[3 meses de sueldo]]+Sueldos[[#This Row],[20 dias por año]]</f>
        <v>174918.1473479452</v>
      </c>
    </row>
    <row r="2207" spans="1:21" x14ac:dyDescent="0.3">
      <c r="A2207" t="s">
        <v>2699</v>
      </c>
      <c r="B2207" t="s">
        <v>898</v>
      </c>
      <c r="C2207" t="s">
        <v>40</v>
      </c>
      <c r="D2207" s="10">
        <v>41582</v>
      </c>
      <c r="E2207" t="s">
        <v>18</v>
      </c>
      <c r="F2207">
        <v>4</v>
      </c>
      <c r="G2207" s="1">
        <v>13548.7</v>
      </c>
      <c r="H2207" s="1">
        <v>1219.383</v>
      </c>
      <c r="I2207" s="1">
        <v>270.97400000000005</v>
      </c>
      <c r="J2207" s="1">
        <v>406.46100000000001</v>
      </c>
      <c r="K2207" s="1">
        <v>4742.0450000000001</v>
      </c>
      <c r="L2207" s="1">
        <v>3387.1750000000002</v>
      </c>
      <c r="M2207" s="1">
        <f>SUM(Sueldos[[#This Row],[Salario Base]:[Bono General]])</f>
        <v>23574.738000000001</v>
      </c>
      <c r="N2207" s="1">
        <f>SUMPRODUCT(Sueldos[[#This Row],[Salario Base]:[Bono General]]*Porcentajes[])</f>
        <v>890.1495900000001</v>
      </c>
      <c r="O2207" s="1">
        <f>Sueldos[[#This Row],[Aumento Mexicano]]*2</f>
        <v>1780.2991800000002</v>
      </c>
      <c r="P2207" s="1">
        <f>IF(Sueldos[[#This Row],[Calificación]]&gt;=4,Sueldos[[#This Row],[Aumento Mexicano]]*2,0)</f>
        <v>1780.2991800000002</v>
      </c>
      <c r="Q2207" s="1">
        <f>Sueldos[[#This Row],[Sueldo total]]*3</f>
        <v>70724.214000000007</v>
      </c>
      <c r="R2207" s="9">
        <f>(43102-Sueldos[[#This Row],[Fecha de Contratación]])/365</f>
        <v>4.1643835616438354</v>
      </c>
      <c r="S2207" s="1">
        <f>Sueldos[[#This Row],[Sueldo total]]/30</f>
        <v>785.82460000000003</v>
      </c>
      <c r="T2207" s="1">
        <f>Sueldos[[#This Row],[Salario diario]]*20*Sueldos[[#This Row],[dias del año]]</f>
        <v>65449.500931506846</v>
      </c>
      <c r="U2207" s="1">
        <f>Sueldos[[#This Row],[3 meses de sueldo]]+Sueldos[[#This Row],[20 dias por año]]</f>
        <v>136173.71493150684</v>
      </c>
    </row>
    <row r="2208" spans="1:21" x14ac:dyDescent="0.3">
      <c r="A2208" t="s">
        <v>82</v>
      </c>
      <c r="B2208" t="s">
        <v>880</v>
      </c>
      <c r="C2208" t="s">
        <v>22</v>
      </c>
      <c r="D2208" s="10">
        <v>41213</v>
      </c>
      <c r="E2208" t="s">
        <v>27</v>
      </c>
      <c r="F2208">
        <v>4</v>
      </c>
      <c r="G2208" s="1">
        <v>19961.7</v>
      </c>
      <c r="H2208" s="1">
        <v>998.08500000000004</v>
      </c>
      <c r="I2208" s="1">
        <v>1197.702</v>
      </c>
      <c r="J2208" s="1">
        <v>399.23400000000004</v>
      </c>
      <c r="K2208" s="1">
        <v>4990.4250000000002</v>
      </c>
      <c r="L2208" s="1">
        <v>6986.5950000000003</v>
      </c>
      <c r="M2208" s="1">
        <f>SUM(Sueldos[[#This Row],[Salario Base]:[Bono General]])</f>
        <v>34533.741000000002</v>
      </c>
      <c r="N2208" s="1">
        <f>SUMPRODUCT(Sueldos[[#This Row],[Salario Base]:[Bono General]]*Porcentajes[])</f>
        <v>1365.3802800000001</v>
      </c>
      <c r="O2208" s="1">
        <f>Sueldos[[#This Row],[Aumento Mexicano]]*2</f>
        <v>2730.7605600000002</v>
      </c>
      <c r="P2208" s="1">
        <f>IF(Sueldos[[#This Row],[Calificación]]&gt;=4,Sueldos[[#This Row],[Aumento Mexicano]]*2,0)</f>
        <v>2730.7605600000002</v>
      </c>
      <c r="Q2208" s="1">
        <f>Sueldos[[#This Row],[Sueldo total]]*3</f>
        <v>103601.223</v>
      </c>
      <c r="R2208" s="9">
        <f>(43102-Sueldos[[#This Row],[Fecha de Contratación]])/365</f>
        <v>5.1753424657534248</v>
      </c>
      <c r="S2208" s="1">
        <f>Sueldos[[#This Row],[Sueldo total]]/30</f>
        <v>1151.1247000000001</v>
      </c>
      <c r="T2208" s="1">
        <f>Sueldos[[#This Row],[Salario diario]]*20*Sueldos[[#This Row],[dias del año]]</f>
        <v>119149.29086575344</v>
      </c>
      <c r="U2208" s="1">
        <f>Sueldos[[#This Row],[3 meses de sueldo]]+Sueldos[[#This Row],[20 dias por año]]</f>
        <v>222750.51386575343</v>
      </c>
    </row>
    <row r="2209" spans="1:21" x14ac:dyDescent="0.3">
      <c r="A2209" t="s">
        <v>2700</v>
      </c>
      <c r="B2209" t="s">
        <v>880</v>
      </c>
      <c r="C2209" t="s">
        <v>69</v>
      </c>
      <c r="D2209" s="10">
        <v>42561</v>
      </c>
      <c r="E2209" t="s">
        <v>27</v>
      </c>
      <c r="F2209">
        <v>2</v>
      </c>
      <c r="G2209" s="1">
        <v>20109.600000000002</v>
      </c>
      <c r="H2209" s="1">
        <v>1608.7680000000003</v>
      </c>
      <c r="I2209" s="1">
        <v>1407.6720000000003</v>
      </c>
      <c r="J2209" s="1">
        <v>3016.44</v>
      </c>
      <c r="K2209" s="1">
        <v>6435.072000000001</v>
      </c>
      <c r="L2209" s="1">
        <v>7440.5520000000006</v>
      </c>
      <c r="M2209" s="1">
        <f>SUM(Sueldos[[#This Row],[Salario Base]:[Bono General]])</f>
        <v>40018.103999999999</v>
      </c>
      <c r="N2209" s="1">
        <f>SUMPRODUCT(Sueldos[[#This Row],[Salario Base]:[Bono General]]*Porcentajes[])</f>
        <v>1620.83376</v>
      </c>
      <c r="O2209" s="1">
        <f>Sueldos[[#This Row],[Aumento Mexicano]]*2</f>
        <v>3241.66752</v>
      </c>
      <c r="P2209" s="1">
        <f>IF(Sueldos[[#This Row],[Calificación]]&gt;=4,Sueldos[[#This Row],[Aumento Mexicano]]*2,0)</f>
        <v>0</v>
      </c>
      <c r="Q2209" s="1">
        <f>Sueldos[[#This Row],[Sueldo total]]*3</f>
        <v>120054.31200000001</v>
      </c>
      <c r="R2209" s="9">
        <f>(43102-Sueldos[[#This Row],[Fecha de Contratación]])/365</f>
        <v>1.4821917808219178</v>
      </c>
      <c r="S2209" s="1">
        <f>Sueldos[[#This Row],[Sueldo total]]/30</f>
        <v>1333.9367999999999</v>
      </c>
      <c r="T2209" s="1">
        <f>Sueldos[[#This Row],[Salario diario]]*20*Sueldos[[#This Row],[dias del año]]</f>
        <v>39543.003221917803</v>
      </c>
      <c r="U2209" s="1">
        <f>Sueldos[[#This Row],[3 meses de sueldo]]+Sueldos[[#This Row],[20 dias por año]]</f>
        <v>159597.31522191782</v>
      </c>
    </row>
    <row r="2210" spans="1:21" x14ac:dyDescent="0.3">
      <c r="A2210" t="s">
        <v>2701</v>
      </c>
      <c r="B2210" t="s">
        <v>898</v>
      </c>
      <c r="C2210" t="s">
        <v>146</v>
      </c>
      <c r="D2210" s="10">
        <v>42355</v>
      </c>
      <c r="E2210" t="s">
        <v>18</v>
      </c>
      <c r="F2210">
        <v>4</v>
      </c>
      <c r="G2210" s="1">
        <v>12797.400000000001</v>
      </c>
      <c r="H2210" s="1">
        <v>767.84400000000005</v>
      </c>
      <c r="I2210" s="1">
        <v>511.89600000000007</v>
      </c>
      <c r="J2210" s="1">
        <v>1919.6100000000001</v>
      </c>
      <c r="K2210" s="1">
        <v>3199.3500000000004</v>
      </c>
      <c r="L2210" s="1">
        <v>3583.2720000000008</v>
      </c>
      <c r="M2210" s="1">
        <f>SUM(Sueldos[[#This Row],[Salario Base]:[Bono General]])</f>
        <v>22779.372000000007</v>
      </c>
      <c r="N2210" s="1">
        <f>SUMPRODUCT(Sueldos[[#This Row],[Salario Base]:[Bono General]]*Porcentajes[])</f>
        <v>893.2585200000002</v>
      </c>
      <c r="O2210" s="1">
        <f>Sueldos[[#This Row],[Aumento Mexicano]]*2</f>
        <v>1786.5170400000004</v>
      </c>
      <c r="P2210" s="1">
        <f>IF(Sueldos[[#This Row],[Calificación]]&gt;=4,Sueldos[[#This Row],[Aumento Mexicano]]*2,0)</f>
        <v>1786.5170400000004</v>
      </c>
      <c r="Q2210" s="1">
        <f>Sueldos[[#This Row],[Sueldo total]]*3</f>
        <v>68338.116000000024</v>
      </c>
      <c r="R2210" s="9">
        <f>(43102-Sueldos[[#This Row],[Fecha de Contratación]])/365</f>
        <v>2.0465753424657533</v>
      </c>
      <c r="S2210" s="1">
        <f>Sueldos[[#This Row],[Sueldo total]]/30</f>
        <v>759.31240000000025</v>
      </c>
      <c r="T2210" s="1">
        <f>Sueldos[[#This Row],[Salario diario]]*20*Sueldos[[#This Row],[dias del año]]</f>
        <v>31079.800701369873</v>
      </c>
      <c r="U2210" s="1">
        <f>Sueldos[[#This Row],[3 meses de sueldo]]+Sueldos[[#This Row],[20 dias por año]]</f>
        <v>99417.91670136989</v>
      </c>
    </row>
    <row r="2211" spans="1:21" x14ac:dyDescent="0.3">
      <c r="A2211" t="s">
        <v>2702</v>
      </c>
      <c r="B2211" t="s">
        <v>883</v>
      </c>
      <c r="C2211" t="s">
        <v>121</v>
      </c>
      <c r="D2211" s="10">
        <v>42496</v>
      </c>
      <c r="E2211" t="s">
        <v>18</v>
      </c>
      <c r="F2211">
        <v>2</v>
      </c>
      <c r="G2211" s="1">
        <v>10734.300000000001</v>
      </c>
      <c r="H2211" s="1">
        <v>1073.43</v>
      </c>
      <c r="I2211" s="1">
        <v>1395.4590000000003</v>
      </c>
      <c r="J2211" s="1">
        <v>1073.43</v>
      </c>
      <c r="K2211" s="1">
        <v>4293.72</v>
      </c>
      <c r="L2211" s="1">
        <v>3542.3190000000004</v>
      </c>
      <c r="M2211" s="1">
        <f>SUM(Sueldos[[#This Row],[Salario Base]:[Bono General]])</f>
        <v>22112.658000000003</v>
      </c>
      <c r="N2211" s="1">
        <f>SUMPRODUCT(Sueldos[[#This Row],[Salario Base]:[Bono General]]*Porcentajes[])</f>
        <v>872.69859000000008</v>
      </c>
      <c r="O2211" s="1">
        <f>Sueldos[[#This Row],[Aumento Mexicano]]*2</f>
        <v>1745.3971800000002</v>
      </c>
      <c r="P2211" s="1">
        <f>IF(Sueldos[[#This Row],[Calificación]]&gt;=4,Sueldos[[#This Row],[Aumento Mexicano]]*2,0)</f>
        <v>0</v>
      </c>
      <c r="Q2211" s="1">
        <f>Sueldos[[#This Row],[Sueldo total]]*3</f>
        <v>66337.974000000017</v>
      </c>
      <c r="R2211" s="9">
        <f>(43102-Sueldos[[#This Row],[Fecha de Contratación]])/365</f>
        <v>1.6602739726027398</v>
      </c>
      <c r="S2211" s="1">
        <f>Sueldos[[#This Row],[Sueldo total]]/30</f>
        <v>737.08860000000016</v>
      </c>
      <c r="T2211" s="1">
        <f>Sueldos[[#This Row],[Salario diario]]*20*Sueldos[[#This Row],[dias del año]]</f>
        <v>24475.380361643842</v>
      </c>
      <c r="U2211" s="1">
        <f>Sueldos[[#This Row],[3 meses de sueldo]]+Sueldos[[#This Row],[20 dias por año]]</f>
        <v>90813.354361643855</v>
      </c>
    </row>
    <row r="2212" spans="1:21" x14ac:dyDescent="0.3">
      <c r="A2212" t="s">
        <v>2703</v>
      </c>
      <c r="B2212" t="s">
        <v>895</v>
      </c>
      <c r="C2212" t="s">
        <v>32</v>
      </c>
      <c r="D2212" s="10">
        <v>41788</v>
      </c>
      <c r="E2212" t="s">
        <v>27</v>
      </c>
      <c r="F2212">
        <v>5</v>
      </c>
      <c r="G2212" s="1">
        <v>25603.75</v>
      </c>
      <c r="H2212" s="1">
        <v>1536.2249999999999</v>
      </c>
      <c r="I2212" s="1">
        <v>1536.2249999999999</v>
      </c>
      <c r="J2212" s="1">
        <v>3072.45</v>
      </c>
      <c r="K2212" s="1">
        <v>8449.2375000000011</v>
      </c>
      <c r="L2212" s="1">
        <v>7425.0874999999996</v>
      </c>
      <c r="M2212" s="1">
        <f>SUM(Sueldos[[#This Row],[Salario Base]:[Bono General]])</f>
        <v>47622.974999999999</v>
      </c>
      <c r="N2212" s="1">
        <f>SUMPRODUCT(Sueldos[[#This Row],[Salario Base]:[Bono General]]*Porcentajes[])</f>
        <v>1848.5907499999998</v>
      </c>
      <c r="O2212" s="1">
        <f>Sueldos[[#This Row],[Aumento Mexicano]]*2</f>
        <v>3697.1814999999997</v>
      </c>
      <c r="P2212" s="1">
        <f>IF(Sueldos[[#This Row],[Calificación]]&gt;=4,Sueldos[[#This Row],[Aumento Mexicano]]*2,0)</f>
        <v>3697.1814999999997</v>
      </c>
      <c r="Q2212" s="1">
        <f>Sueldos[[#This Row],[Sueldo total]]*3</f>
        <v>142868.92499999999</v>
      </c>
      <c r="R2212" s="9">
        <f>(43102-Sueldos[[#This Row],[Fecha de Contratación]])/365</f>
        <v>3.6</v>
      </c>
      <c r="S2212" s="1">
        <f>Sueldos[[#This Row],[Sueldo total]]/30</f>
        <v>1587.4324999999999</v>
      </c>
      <c r="T2212" s="1">
        <f>Sueldos[[#This Row],[Salario diario]]*20*Sueldos[[#This Row],[dias del año]]</f>
        <v>114295.14</v>
      </c>
      <c r="U2212" s="1">
        <f>Sueldos[[#This Row],[3 meses de sueldo]]+Sueldos[[#This Row],[20 dias por año]]</f>
        <v>257164.065</v>
      </c>
    </row>
    <row r="2213" spans="1:21" x14ac:dyDescent="0.3">
      <c r="A2213" t="s">
        <v>2704</v>
      </c>
      <c r="B2213" t="s">
        <v>909</v>
      </c>
      <c r="C2213" t="s">
        <v>69</v>
      </c>
      <c r="D2213" s="10">
        <v>41482</v>
      </c>
      <c r="E2213" t="s">
        <v>18</v>
      </c>
      <c r="F2213">
        <v>4</v>
      </c>
      <c r="G2213" s="1">
        <v>9016.7000000000007</v>
      </c>
      <c r="H2213" s="1">
        <v>901.67000000000007</v>
      </c>
      <c r="I2213" s="1">
        <v>901.67000000000007</v>
      </c>
      <c r="J2213" s="1">
        <v>450.83500000000004</v>
      </c>
      <c r="K2213" s="1">
        <v>2975.5110000000004</v>
      </c>
      <c r="L2213" s="1">
        <v>2795.1770000000001</v>
      </c>
      <c r="M2213" s="1">
        <f>SUM(Sueldos[[#This Row],[Salario Base]:[Bono General]])</f>
        <v>17041.563000000002</v>
      </c>
      <c r="N2213" s="1">
        <f>SUMPRODUCT(Sueldos[[#This Row],[Salario Base]:[Bono General]]*Porcentajes[])</f>
        <v>668.13747000000012</v>
      </c>
      <c r="O2213" s="1">
        <f>Sueldos[[#This Row],[Aumento Mexicano]]*2</f>
        <v>1336.2749400000002</v>
      </c>
      <c r="P2213" s="1">
        <f>IF(Sueldos[[#This Row],[Calificación]]&gt;=4,Sueldos[[#This Row],[Aumento Mexicano]]*2,0)</f>
        <v>1336.2749400000002</v>
      </c>
      <c r="Q2213" s="1">
        <f>Sueldos[[#This Row],[Sueldo total]]*3</f>
        <v>51124.689000000006</v>
      </c>
      <c r="R2213" s="9">
        <f>(43102-Sueldos[[#This Row],[Fecha de Contratación]])/365</f>
        <v>4.4383561643835616</v>
      </c>
      <c r="S2213" s="1">
        <f>Sueldos[[#This Row],[Sueldo total]]/30</f>
        <v>568.05210000000011</v>
      </c>
      <c r="T2213" s="1">
        <f>Sueldos[[#This Row],[Salario diario]]*20*Sueldos[[#This Row],[dias del año]]</f>
        <v>50424.350794520557</v>
      </c>
      <c r="U2213" s="1">
        <f>Sueldos[[#This Row],[3 meses de sueldo]]+Sueldos[[#This Row],[20 dias por año]]</f>
        <v>101549.03979452056</v>
      </c>
    </row>
    <row r="2214" spans="1:21" x14ac:dyDescent="0.3">
      <c r="A2214" t="s">
        <v>2705</v>
      </c>
      <c r="B2214" t="s">
        <v>898</v>
      </c>
      <c r="C2214" t="s">
        <v>133</v>
      </c>
      <c r="D2214" s="10">
        <v>41996</v>
      </c>
      <c r="E2214" t="s">
        <v>18</v>
      </c>
      <c r="F2214">
        <v>3</v>
      </c>
      <c r="G2214" s="1">
        <v>13676</v>
      </c>
      <c r="H2214" s="1">
        <v>1367.6000000000001</v>
      </c>
      <c r="I2214" s="1">
        <v>2051.4</v>
      </c>
      <c r="J2214" s="1">
        <v>1230.8399999999999</v>
      </c>
      <c r="K2214" s="1">
        <v>5333.64</v>
      </c>
      <c r="L2214" s="1">
        <v>4786.5999999999995</v>
      </c>
      <c r="M2214" s="1">
        <f>SUM(Sueldos[[#This Row],[Salario Base]:[Bono General]])</f>
        <v>28446.079999999998</v>
      </c>
      <c r="N2214" s="1">
        <f>SUMPRODUCT(Sueldos[[#This Row],[Salario Base]:[Bono General]]*Porcentajes[])</f>
        <v>1131.0052000000001</v>
      </c>
      <c r="O2214" s="1">
        <f>Sueldos[[#This Row],[Aumento Mexicano]]*2</f>
        <v>2262.0104000000001</v>
      </c>
      <c r="P2214" s="1">
        <f>IF(Sueldos[[#This Row],[Calificación]]&gt;=4,Sueldos[[#This Row],[Aumento Mexicano]]*2,0)</f>
        <v>0</v>
      </c>
      <c r="Q2214" s="1">
        <f>Sueldos[[#This Row],[Sueldo total]]*3</f>
        <v>85338.239999999991</v>
      </c>
      <c r="R2214" s="9">
        <f>(43102-Sueldos[[#This Row],[Fecha de Contratación]])/365</f>
        <v>3.0301369863013701</v>
      </c>
      <c r="S2214" s="1">
        <f>Sueldos[[#This Row],[Sueldo total]]/30</f>
        <v>948.20266666666657</v>
      </c>
      <c r="T2214" s="1">
        <f>Sueldos[[#This Row],[Salario diario]]*20*Sueldos[[#This Row],[dias del año]]</f>
        <v>57463.679415525105</v>
      </c>
      <c r="U2214" s="1">
        <f>Sueldos[[#This Row],[3 meses de sueldo]]+Sueldos[[#This Row],[20 dias por año]]</f>
        <v>142801.9194155251</v>
      </c>
    </row>
    <row r="2215" spans="1:21" x14ac:dyDescent="0.3">
      <c r="A2215" t="s">
        <v>2706</v>
      </c>
      <c r="B2215" t="s">
        <v>883</v>
      </c>
      <c r="C2215" t="s">
        <v>129</v>
      </c>
      <c r="D2215" s="10">
        <v>41133</v>
      </c>
      <c r="E2215" t="s">
        <v>18</v>
      </c>
      <c r="F2215">
        <v>2</v>
      </c>
      <c r="G2215" s="1">
        <v>11641.5</v>
      </c>
      <c r="H2215" s="1">
        <v>931.32</v>
      </c>
      <c r="I2215" s="1">
        <v>931.32</v>
      </c>
      <c r="J2215" s="1">
        <v>232.83</v>
      </c>
      <c r="K2215" s="1">
        <v>3841.6950000000002</v>
      </c>
      <c r="L2215" s="1">
        <v>4190.9399999999996</v>
      </c>
      <c r="M2215" s="1">
        <f>SUM(Sueldos[[#This Row],[Salario Base]:[Bono General]])</f>
        <v>21769.605</v>
      </c>
      <c r="N2215" s="1">
        <f>SUMPRODUCT(Sueldos[[#This Row],[Salario Base]:[Bono General]]*Porcentajes[])</f>
        <v>862.63515000000007</v>
      </c>
      <c r="O2215" s="1">
        <f>Sueldos[[#This Row],[Aumento Mexicano]]*2</f>
        <v>1725.2703000000001</v>
      </c>
      <c r="P2215" s="1">
        <f>IF(Sueldos[[#This Row],[Calificación]]&gt;=4,Sueldos[[#This Row],[Aumento Mexicano]]*2,0)</f>
        <v>0</v>
      </c>
      <c r="Q2215" s="1">
        <f>Sueldos[[#This Row],[Sueldo total]]*3</f>
        <v>65308.815000000002</v>
      </c>
      <c r="R2215" s="9">
        <f>(43102-Sueldos[[#This Row],[Fecha de Contratación]])/365</f>
        <v>5.3945205479452056</v>
      </c>
      <c r="S2215" s="1">
        <f>Sueldos[[#This Row],[Sueldo total]]/30</f>
        <v>725.65350000000001</v>
      </c>
      <c r="T2215" s="1">
        <f>Sueldos[[#This Row],[Salario diario]]*20*Sueldos[[#This Row],[dias del año]]</f>
        <v>78291.054328767117</v>
      </c>
      <c r="U2215" s="1">
        <f>Sueldos[[#This Row],[3 meses de sueldo]]+Sueldos[[#This Row],[20 dias por año]]</f>
        <v>143599.86932876712</v>
      </c>
    </row>
    <row r="2216" spans="1:21" x14ac:dyDescent="0.3">
      <c r="A2216" t="s">
        <v>892</v>
      </c>
      <c r="B2216" t="s">
        <v>898</v>
      </c>
      <c r="C2216" t="s">
        <v>38</v>
      </c>
      <c r="D2216" s="10">
        <v>40976</v>
      </c>
      <c r="E2216" t="s">
        <v>18</v>
      </c>
      <c r="F2216">
        <v>3</v>
      </c>
      <c r="G2216" s="1">
        <v>8889</v>
      </c>
      <c r="H2216" s="1">
        <v>800.01</v>
      </c>
      <c r="I2216" s="1">
        <v>800.01</v>
      </c>
      <c r="J2216" s="1">
        <v>622.23</v>
      </c>
      <c r="K2216" s="1">
        <v>2311.14</v>
      </c>
      <c r="L2216" s="1">
        <v>2488.92</v>
      </c>
      <c r="M2216" s="1">
        <f>SUM(Sueldos[[#This Row],[Salario Base]:[Bono General]])</f>
        <v>15911.31</v>
      </c>
      <c r="N2216" s="1">
        <f>SUMPRODUCT(Sueldos[[#This Row],[Salario Base]:[Bono General]]*Porcentajes[])</f>
        <v>621.3411000000001</v>
      </c>
      <c r="O2216" s="1">
        <f>Sueldos[[#This Row],[Aumento Mexicano]]*2</f>
        <v>1242.6822000000002</v>
      </c>
      <c r="P2216" s="1">
        <f>IF(Sueldos[[#This Row],[Calificación]]&gt;=4,Sueldos[[#This Row],[Aumento Mexicano]]*2,0)</f>
        <v>0</v>
      </c>
      <c r="Q2216" s="1">
        <f>Sueldos[[#This Row],[Sueldo total]]*3</f>
        <v>47733.93</v>
      </c>
      <c r="R2216" s="9">
        <f>(43102-Sueldos[[#This Row],[Fecha de Contratación]])/365</f>
        <v>5.8246575342465752</v>
      </c>
      <c r="S2216" s="1">
        <f>Sueldos[[#This Row],[Sueldo total]]/30</f>
        <v>530.37699999999995</v>
      </c>
      <c r="T2216" s="1">
        <f>Sueldos[[#This Row],[Salario diario]]*20*Sueldos[[#This Row],[dias del año]]</f>
        <v>61785.287780821913</v>
      </c>
      <c r="U2216" s="1">
        <f>Sueldos[[#This Row],[3 meses de sueldo]]+Sueldos[[#This Row],[20 dias por año]]</f>
        <v>109519.21778082191</v>
      </c>
    </row>
    <row r="2217" spans="1:21" x14ac:dyDescent="0.3">
      <c r="A2217" t="s">
        <v>2707</v>
      </c>
      <c r="B2217" t="s">
        <v>898</v>
      </c>
      <c r="C2217" t="s">
        <v>173</v>
      </c>
      <c r="D2217" s="10">
        <v>41958</v>
      </c>
      <c r="E2217" t="s">
        <v>115</v>
      </c>
      <c r="F2217">
        <v>3</v>
      </c>
      <c r="G2217" s="1">
        <v>57759</v>
      </c>
      <c r="H2217" s="1">
        <v>2887.9500000000003</v>
      </c>
      <c r="I2217" s="1">
        <v>4620.72</v>
      </c>
      <c r="J2217" s="1">
        <v>6353.49</v>
      </c>
      <c r="K2217" s="1">
        <v>15594.93</v>
      </c>
      <c r="L2217" s="1">
        <v>22526.010000000002</v>
      </c>
      <c r="M2217" s="1">
        <f>SUM(Sueldos[[#This Row],[Salario Base]:[Bono General]])</f>
        <v>109742.1</v>
      </c>
      <c r="N2217" s="1">
        <f>SUMPRODUCT(Sueldos[[#This Row],[Salario Base]:[Bono General]]*Porcentajes[])</f>
        <v>4453.2188999999998</v>
      </c>
      <c r="O2217" s="1">
        <f>Sueldos[[#This Row],[Aumento Mexicano]]*2</f>
        <v>8906.4377999999997</v>
      </c>
      <c r="P2217" s="1">
        <f>IF(Sueldos[[#This Row],[Calificación]]&gt;=4,Sueldos[[#This Row],[Aumento Mexicano]]*2,0)</f>
        <v>0</v>
      </c>
      <c r="Q2217" s="1">
        <f>Sueldos[[#This Row],[Sueldo total]]*3</f>
        <v>329226.30000000005</v>
      </c>
      <c r="R2217" s="9">
        <f>(43102-Sueldos[[#This Row],[Fecha de Contratación]])/365</f>
        <v>3.1342465753424658</v>
      </c>
      <c r="S2217" s="1">
        <f>Sueldos[[#This Row],[Sueldo total]]/30</f>
        <v>3658.07</v>
      </c>
      <c r="T2217" s="1">
        <f>Sueldos[[#This Row],[Salario diario]]*20*Sueldos[[#This Row],[dias del año]]</f>
        <v>229305.8673972603</v>
      </c>
      <c r="U2217" s="1">
        <f>Sueldos[[#This Row],[3 meses de sueldo]]+Sueldos[[#This Row],[20 dias por año]]</f>
        <v>558532.16739726032</v>
      </c>
    </row>
    <row r="2218" spans="1:21" x14ac:dyDescent="0.3">
      <c r="A2218" t="s">
        <v>2708</v>
      </c>
      <c r="B2218" t="s">
        <v>898</v>
      </c>
      <c r="C2218" t="s">
        <v>117</v>
      </c>
      <c r="D2218" s="10">
        <v>41147</v>
      </c>
      <c r="E2218" t="s">
        <v>15</v>
      </c>
      <c r="F2218">
        <v>2</v>
      </c>
      <c r="G2218" s="1">
        <v>24875.100000000002</v>
      </c>
      <c r="H2218" s="1">
        <v>2238.759</v>
      </c>
      <c r="I2218" s="1">
        <v>3482.5140000000006</v>
      </c>
      <c r="J2218" s="1">
        <v>3233.7630000000004</v>
      </c>
      <c r="K2218" s="1">
        <v>6965.0280000000012</v>
      </c>
      <c r="L2218" s="1">
        <v>8208.7830000000013</v>
      </c>
      <c r="M2218" s="1">
        <f>SUM(Sueldos[[#This Row],[Salario Base]:[Bono General]])</f>
        <v>49003.947000000007</v>
      </c>
      <c r="N2218" s="1">
        <f>SUMPRODUCT(Sueldos[[#This Row],[Salario Base]:[Bono General]]*Porcentajes[])</f>
        <v>1965.1329000000001</v>
      </c>
      <c r="O2218" s="1">
        <f>Sueldos[[#This Row],[Aumento Mexicano]]*2</f>
        <v>3930.2658000000001</v>
      </c>
      <c r="P2218" s="1">
        <f>IF(Sueldos[[#This Row],[Calificación]]&gt;=4,Sueldos[[#This Row],[Aumento Mexicano]]*2,0)</f>
        <v>0</v>
      </c>
      <c r="Q2218" s="1">
        <f>Sueldos[[#This Row],[Sueldo total]]*3</f>
        <v>147011.84100000001</v>
      </c>
      <c r="R2218" s="9">
        <f>(43102-Sueldos[[#This Row],[Fecha de Contratación]])/365</f>
        <v>5.3561643835616435</v>
      </c>
      <c r="S2218" s="1">
        <f>Sueldos[[#This Row],[Sueldo total]]/30</f>
        <v>1633.4649000000002</v>
      </c>
      <c r="T2218" s="1">
        <f>Sueldos[[#This Row],[Salario diario]]*20*Sueldos[[#This Row],[dias del año]]</f>
        <v>174982.13038356166</v>
      </c>
      <c r="U2218" s="1">
        <f>Sueldos[[#This Row],[3 meses de sueldo]]+Sueldos[[#This Row],[20 dias por año]]</f>
        <v>321993.97138356167</v>
      </c>
    </row>
    <row r="2219" spans="1:21" x14ac:dyDescent="0.3">
      <c r="A2219" t="s">
        <v>1251</v>
      </c>
      <c r="B2219" t="s">
        <v>880</v>
      </c>
      <c r="C2219" t="s">
        <v>186</v>
      </c>
      <c r="D2219" s="10">
        <v>40882</v>
      </c>
      <c r="E2219" t="s">
        <v>18</v>
      </c>
      <c r="F2219">
        <v>3</v>
      </c>
      <c r="G2219" s="1">
        <v>12799</v>
      </c>
      <c r="H2219" s="1">
        <v>639.95000000000005</v>
      </c>
      <c r="I2219" s="1">
        <v>255.98000000000002</v>
      </c>
      <c r="J2219" s="1">
        <v>127.99000000000001</v>
      </c>
      <c r="K2219" s="1">
        <v>4863.62</v>
      </c>
      <c r="L2219" s="1">
        <v>3967.69</v>
      </c>
      <c r="M2219" s="1">
        <f>SUM(Sueldos[[#This Row],[Salario Base]:[Bono General]])</f>
        <v>22654.23</v>
      </c>
      <c r="N2219" s="1">
        <f>SUMPRODUCT(Sueldos[[#This Row],[Salario Base]:[Bono General]]*Porcentajes[])</f>
        <v>862.65259999999989</v>
      </c>
      <c r="O2219" s="1">
        <f>Sueldos[[#This Row],[Aumento Mexicano]]*2</f>
        <v>1725.3051999999998</v>
      </c>
      <c r="P2219" s="1">
        <f>IF(Sueldos[[#This Row],[Calificación]]&gt;=4,Sueldos[[#This Row],[Aumento Mexicano]]*2,0)</f>
        <v>0</v>
      </c>
      <c r="Q2219" s="1">
        <f>Sueldos[[#This Row],[Sueldo total]]*3</f>
        <v>67962.69</v>
      </c>
      <c r="R2219" s="9">
        <f>(43102-Sueldos[[#This Row],[Fecha de Contratación]])/365</f>
        <v>6.0821917808219181</v>
      </c>
      <c r="S2219" s="1">
        <f>Sueldos[[#This Row],[Sueldo total]]/30</f>
        <v>755.14099999999996</v>
      </c>
      <c r="T2219" s="1">
        <f>Sueldos[[#This Row],[Salario diario]]*20*Sueldos[[#This Row],[dias del año]]</f>
        <v>91858.247671232879</v>
      </c>
      <c r="U2219" s="1">
        <f>Sueldos[[#This Row],[3 meses de sueldo]]+Sueldos[[#This Row],[20 dias por año]]</f>
        <v>159820.93767123288</v>
      </c>
    </row>
    <row r="2220" spans="1:21" x14ac:dyDescent="0.3">
      <c r="A2220" t="s">
        <v>2709</v>
      </c>
      <c r="B2220" t="s">
        <v>1087</v>
      </c>
      <c r="C2220" t="s">
        <v>42</v>
      </c>
      <c r="D2220" s="10">
        <v>41352</v>
      </c>
      <c r="E2220" t="s">
        <v>15</v>
      </c>
      <c r="F2220">
        <v>5</v>
      </c>
      <c r="G2220" s="1">
        <v>35252.5</v>
      </c>
      <c r="H2220" s="1">
        <v>3172.7249999999999</v>
      </c>
      <c r="I2220" s="1">
        <v>1762.625</v>
      </c>
      <c r="J2220" s="1">
        <v>352.52500000000003</v>
      </c>
      <c r="K2220" s="1">
        <v>10575.75</v>
      </c>
      <c r="L2220" s="1">
        <v>13748.475</v>
      </c>
      <c r="M2220" s="1">
        <f>SUM(Sueldos[[#This Row],[Salario Base]:[Bono General]])</f>
        <v>64864.6</v>
      </c>
      <c r="N2220" s="1">
        <f>SUMPRODUCT(Sueldos[[#This Row],[Salario Base]:[Bono General]]*Porcentajes[])</f>
        <v>2615.7354999999998</v>
      </c>
      <c r="O2220" s="1">
        <f>Sueldos[[#This Row],[Aumento Mexicano]]*2</f>
        <v>5231.4709999999995</v>
      </c>
      <c r="P2220" s="1">
        <f>IF(Sueldos[[#This Row],[Calificación]]&gt;=4,Sueldos[[#This Row],[Aumento Mexicano]]*2,0)</f>
        <v>5231.4709999999995</v>
      </c>
      <c r="Q2220" s="1">
        <f>Sueldos[[#This Row],[Sueldo total]]*3</f>
        <v>194593.8</v>
      </c>
      <c r="R2220" s="9">
        <f>(43102-Sueldos[[#This Row],[Fecha de Contratación]])/365</f>
        <v>4.7945205479452051</v>
      </c>
      <c r="S2220" s="1">
        <f>Sueldos[[#This Row],[Sueldo total]]/30</f>
        <v>2162.1533333333332</v>
      </c>
      <c r="T2220" s="1">
        <f>Sueldos[[#This Row],[Salario diario]]*20*Sueldos[[#This Row],[dias del año]]</f>
        <v>207329.77168949769</v>
      </c>
      <c r="U2220" s="1">
        <f>Sueldos[[#This Row],[3 meses de sueldo]]+Sueldos[[#This Row],[20 dias por año]]</f>
        <v>401923.57168949768</v>
      </c>
    </row>
    <row r="2221" spans="1:21" x14ac:dyDescent="0.3">
      <c r="A2221" t="s">
        <v>2710</v>
      </c>
      <c r="B2221" t="s">
        <v>883</v>
      </c>
      <c r="C2221" t="s">
        <v>127</v>
      </c>
      <c r="D2221" s="10">
        <v>42118</v>
      </c>
      <c r="E2221" t="s">
        <v>27</v>
      </c>
      <c r="F2221">
        <v>3</v>
      </c>
      <c r="G2221" s="1">
        <v>20255</v>
      </c>
      <c r="H2221" s="1">
        <v>1620.4</v>
      </c>
      <c r="I2221" s="1">
        <v>405.1</v>
      </c>
      <c r="J2221" s="1">
        <v>1215.3</v>
      </c>
      <c r="K2221" s="1">
        <v>5671.4000000000005</v>
      </c>
      <c r="L2221" s="1">
        <v>8102</v>
      </c>
      <c r="M2221" s="1">
        <f>SUM(Sueldos[[#This Row],[Salario Base]:[Bono General]])</f>
        <v>37269.199999999997</v>
      </c>
      <c r="N2221" s="1">
        <f>SUMPRODUCT(Sueldos[[#This Row],[Salario Base]:[Bono General]]*Porcentajes[])</f>
        <v>1519.125</v>
      </c>
      <c r="O2221" s="1">
        <f>Sueldos[[#This Row],[Aumento Mexicano]]*2</f>
        <v>3038.25</v>
      </c>
      <c r="P2221" s="1">
        <f>IF(Sueldos[[#This Row],[Calificación]]&gt;=4,Sueldos[[#This Row],[Aumento Mexicano]]*2,0)</f>
        <v>0</v>
      </c>
      <c r="Q2221" s="1">
        <f>Sueldos[[#This Row],[Sueldo total]]*3</f>
        <v>111807.59999999999</v>
      </c>
      <c r="R2221" s="9">
        <f>(43102-Sueldos[[#This Row],[Fecha de Contratación]])/365</f>
        <v>2.6958904109589041</v>
      </c>
      <c r="S2221" s="1">
        <f>Sueldos[[#This Row],[Sueldo total]]/30</f>
        <v>1242.3066666666666</v>
      </c>
      <c r="T2221" s="1">
        <f>Sueldos[[#This Row],[Salario diario]]*20*Sueldos[[#This Row],[dias del año]]</f>
        <v>66982.452602739722</v>
      </c>
      <c r="U2221" s="1">
        <f>Sueldos[[#This Row],[3 meses de sueldo]]+Sueldos[[#This Row],[20 dias por año]]</f>
        <v>178790.05260273971</v>
      </c>
    </row>
    <row r="2222" spans="1:21" x14ac:dyDescent="0.3">
      <c r="A2222" t="s">
        <v>2711</v>
      </c>
      <c r="B2222" t="s">
        <v>880</v>
      </c>
      <c r="C2222" t="s">
        <v>198</v>
      </c>
      <c r="D2222" s="10">
        <v>42454</v>
      </c>
      <c r="E2222" t="s">
        <v>27</v>
      </c>
      <c r="F2222">
        <v>2</v>
      </c>
      <c r="G2222" s="1">
        <v>15484.5</v>
      </c>
      <c r="H2222" s="1">
        <v>1083.9150000000002</v>
      </c>
      <c r="I2222" s="1">
        <v>2322.6749999999997</v>
      </c>
      <c r="J2222" s="1">
        <v>309.69</v>
      </c>
      <c r="K2222" s="1">
        <v>4800.1949999999997</v>
      </c>
      <c r="L2222" s="1">
        <v>4490.5050000000001</v>
      </c>
      <c r="M2222" s="1">
        <f>SUM(Sueldos[[#This Row],[Salario Base]:[Bono General]])</f>
        <v>28491.48</v>
      </c>
      <c r="N2222" s="1">
        <f>SUMPRODUCT(Sueldos[[#This Row],[Salario Base]:[Bono General]]*Porcentajes[])</f>
        <v>1096.3026</v>
      </c>
      <c r="O2222" s="1">
        <f>Sueldos[[#This Row],[Aumento Mexicano]]*2</f>
        <v>2192.6052</v>
      </c>
      <c r="P2222" s="1">
        <f>IF(Sueldos[[#This Row],[Calificación]]&gt;=4,Sueldos[[#This Row],[Aumento Mexicano]]*2,0)</f>
        <v>0</v>
      </c>
      <c r="Q2222" s="1">
        <f>Sueldos[[#This Row],[Sueldo total]]*3</f>
        <v>85474.44</v>
      </c>
      <c r="R2222" s="9">
        <f>(43102-Sueldos[[#This Row],[Fecha de Contratación]])/365</f>
        <v>1.7753424657534247</v>
      </c>
      <c r="S2222" s="1">
        <f>Sueldos[[#This Row],[Sueldo total]]/30</f>
        <v>949.71600000000001</v>
      </c>
      <c r="T2222" s="1">
        <f>Sueldos[[#This Row],[Salario diario]]*20*Sueldos[[#This Row],[dias del año]]</f>
        <v>33721.42290410959</v>
      </c>
      <c r="U2222" s="1">
        <f>Sueldos[[#This Row],[3 meses de sueldo]]+Sueldos[[#This Row],[20 dias por año]]</f>
        <v>119195.86290410958</v>
      </c>
    </row>
    <row r="2223" spans="1:21" x14ac:dyDescent="0.3">
      <c r="A2223" t="s">
        <v>2712</v>
      </c>
      <c r="B2223" t="s">
        <v>898</v>
      </c>
      <c r="C2223" t="s">
        <v>79</v>
      </c>
      <c r="D2223" s="10">
        <v>40874</v>
      </c>
      <c r="E2223" t="s">
        <v>18</v>
      </c>
      <c r="F2223">
        <v>4</v>
      </c>
      <c r="G2223" s="1">
        <v>15316.400000000001</v>
      </c>
      <c r="H2223" s="1">
        <v>765.82000000000016</v>
      </c>
      <c r="I2223" s="1">
        <v>2144.2960000000003</v>
      </c>
      <c r="J2223" s="1">
        <v>1991.1320000000003</v>
      </c>
      <c r="K2223" s="1">
        <v>5207.5760000000009</v>
      </c>
      <c r="L2223" s="1">
        <v>5973.3960000000006</v>
      </c>
      <c r="M2223" s="1">
        <f>SUM(Sueldos[[#This Row],[Salario Base]:[Bono General]])</f>
        <v>31398.620000000006</v>
      </c>
      <c r="N2223" s="1">
        <f>SUMPRODUCT(Sueldos[[#This Row],[Salario Base]:[Bono General]]*Porcentajes[])</f>
        <v>1265.1346400000002</v>
      </c>
      <c r="O2223" s="1">
        <f>Sueldos[[#This Row],[Aumento Mexicano]]*2</f>
        <v>2530.2692800000004</v>
      </c>
      <c r="P2223" s="1">
        <f>IF(Sueldos[[#This Row],[Calificación]]&gt;=4,Sueldos[[#This Row],[Aumento Mexicano]]*2,0)</f>
        <v>2530.2692800000004</v>
      </c>
      <c r="Q2223" s="1">
        <f>Sueldos[[#This Row],[Sueldo total]]*3</f>
        <v>94195.860000000015</v>
      </c>
      <c r="R2223" s="9">
        <f>(43102-Sueldos[[#This Row],[Fecha de Contratación]])/365</f>
        <v>6.1041095890410961</v>
      </c>
      <c r="S2223" s="1">
        <f>Sueldos[[#This Row],[Sueldo total]]/30</f>
        <v>1046.6206666666669</v>
      </c>
      <c r="T2223" s="1">
        <f>Sueldos[[#This Row],[Salario diario]]*20*Sueldos[[#This Row],[dias del año]]</f>
        <v>127773.74494977172</v>
      </c>
      <c r="U2223" s="1">
        <f>Sueldos[[#This Row],[3 meses de sueldo]]+Sueldos[[#This Row],[20 dias por año]]</f>
        <v>221969.60494977172</v>
      </c>
    </row>
    <row r="2224" spans="1:21" x14ac:dyDescent="0.3">
      <c r="A2224" t="s">
        <v>2713</v>
      </c>
      <c r="B2224" t="s">
        <v>898</v>
      </c>
      <c r="C2224" t="s">
        <v>59</v>
      </c>
      <c r="D2224" s="10">
        <v>41837</v>
      </c>
      <c r="E2224" t="s">
        <v>18</v>
      </c>
      <c r="F2224">
        <v>3</v>
      </c>
      <c r="G2224" s="1">
        <v>8456</v>
      </c>
      <c r="H2224" s="1">
        <v>676.48</v>
      </c>
      <c r="I2224" s="1">
        <v>1099.28</v>
      </c>
      <c r="J2224" s="1">
        <v>338.24</v>
      </c>
      <c r="K2224" s="1">
        <v>2790.48</v>
      </c>
      <c r="L2224" s="1">
        <v>2705.92</v>
      </c>
      <c r="M2224" s="1">
        <f>SUM(Sueldos[[#This Row],[Salario Base]:[Bono General]])</f>
        <v>16066.4</v>
      </c>
      <c r="N2224" s="1">
        <f>SUMPRODUCT(Sueldos[[#This Row],[Salario Base]:[Bono General]]*Porcentajes[])</f>
        <v>628.2808</v>
      </c>
      <c r="O2224" s="1">
        <f>Sueldos[[#This Row],[Aumento Mexicano]]*2</f>
        <v>1256.5616</v>
      </c>
      <c r="P2224" s="1">
        <f>IF(Sueldos[[#This Row],[Calificación]]&gt;=4,Sueldos[[#This Row],[Aumento Mexicano]]*2,0)</f>
        <v>0</v>
      </c>
      <c r="Q2224" s="1">
        <f>Sueldos[[#This Row],[Sueldo total]]*3</f>
        <v>48199.199999999997</v>
      </c>
      <c r="R2224" s="9">
        <f>(43102-Sueldos[[#This Row],[Fecha de Contratación]])/365</f>
        <v>3.4657534246575343</v>
      </c>
      <c r="S2224" s="1">
        <f>Sueldos[[#This Row],[Sueldo total]]/30</f>
        <v>535.54666666666662</v>
      </c>
      <c r="T2224" s="1">
        <f>Sueldos[[#This Row],[Salario diario]]*20*Sueldos[[#This Row],[dias del año]]</f>
        <v>37121.453881278539</v>
      </c>
      <c r="U2224" s="1">
        <f>Sueldos[[#This Row],[3 meses de sueldo]]+Sueldos[[#This Row],[20 dias por año]]</f>
        <v>85320.653881278529</v>
      </c>
    </row>
    <row r="2225" spans="1:21" x14ac:dyDescent="0.3">
      <c r="A2225" t="s">
        <v>2714</v>
      </c>
      <c r="B2225" t="s">
        <v>883</v>
      </c>
      <c r="C2225" t="s">
        <v>273</v>
      </c>
      <c r="D2225" s="10">
        <v>42822</v>
      </c>
      <c r="E2225" t="s">
        <v>15</v>
      </c>
      <c r="F2225">
        <v>2</v>
      </c>
      <c r="G2225" s="1">
        <v>27339.3</v>
      </c>
      <c r="H2225" s="1">
        <v>1913.7510000000002</v>
      </c>
      <c r="I2225" s="1">
        <v>273.39299999999997</v>
      </c>
      <c r="J2225" s="1">
        <v>2733.9300000000003</v>
      </c>
      <c r="K2225" s="1">
        <v>8475.1829999999991</v>
      </c>
      <c r="L2225" s="1">
        <v>9842.1479999999992</v>
      </c>
      <c r="M2225" s="1">
        <f>SUM(Sueldos[[#This Row],[Salario Base]:[Bono General]])</f>
        <v>50577.705000000002</v>
      </c>
      <c r="N2225" s="1">
        <f>SUMPRODUCT(Sueldos[[#This Row],[Salario Base]:[Bono General]]*Porcentajes[])</f>
        <v>2025.84213</v>
      </c>
      <c r="O2225" s="1">
        <f>Sueldos[[#This Row],[Aumento Mexicano]]*2</f>
        <v>4051.68426</v>
      </c>
      <c r="P2225" s="1">
        <f>IF(Sueldos[[#This Row],[Calificación]]&gt;=4,Sueldos[[#This Row],[Aumento Mexicano]]*2,0)</f>
        <v>0</v>
      </c>
      <c r="Q2225" s="1">
        <f>Sueldos[[#This Row],[Sueldo total]]*3</f>
        <v>151733.11499999999</v>
      </c>
      <c r="R2225" s="9">
        <f>(43102-Sueldos[[#This Row],[Fecha de Contratación]])/365</f>
        <v>0.76712328767123283</v>
      </c>
      <c r="S2225" s="1">
        <f>Sueldos[[#This Row],[Sueldo total]]/30</f>
        <v>1685.9235000000001</v>
      </c>
      <c r="T2225" s="1">
        <f>Sueldos[[#This Row],[Salario diario]]*20*Sueldos[[#This Row],[dias del año]]</f>
        <v>25866.223561643834</v>
      </c>
      <c r="U2225" s="1">
        <f>Sueldos[[#This Row],[3 meses de sueldo]]+Sueldos[[#This Row],[20 dias por año]]</f>
        <v>177599.33856164382</v>
      </c>
    </row>
    <row r="2226" spans="1:21" x14ac:dyDescent="0.3">
      <c r="A2226" t="s">
        <v>2715</v>
      </c>
      <c r="B2226" t="s">
        <v>898</v>
      </c>
      <c r="C2226" t="s">
        <v>2</v>
      </c>
      <c r="D2226" s="10">
        <v>43023</v>
      </c>
      <c r="E2226" t="s">
        <v>18</v>
      </c>
      <c r="F2226">
        <v>3</v>
      </c>
      <c r="G2226" s="1">
        <v>13661</v>
      </c>
      <c r="H2226" s="1">
        <v>683.05000000000007</v>
      </c>
      <c r="I2226" s="1">
        <v>683.05000000000007</v>
      </c>
      <c r="J2226" s="1">
        <v>546.44000000000005</v>
      </c>
      <c r="K2226" s="1">
        <v>3415.25</v>
      </c>
      <c r="L2226" s="1">
        <v>3551.86</v>
      </c>
      <c r="M2226" s="1">
        <f>SUM(Sueldos[[#This Row],[Salario Base]:[Bono General]])</f>
        <v>22540.65</v>
      </c>
      <c r="N2226" s="1">
        <f>SUMPRODUCT(Sueldos[[#This Row],[Salario Base]:[Bono General]]*Porcentajes[])</f>
        <v>856.54470000000003</v>
      </c>
      <c r="O2226" s="1">
        <f>Sueldos[[#This Row],[Aumento Mexicano]]*2</f>
        <v>1713.0894000000001</v>
      </c>
      <c r="P2226" s="1">
        <f>IF(Sueldos[[#This Row],[Calificación]]&gt;=4,Sueldos[[#This Row],[Aumento Mexicano]]*2,0)</f>
        <v>0</v>
      </c>
      <c r="Q2226" s="1">
        <f>Sueldos[[#This Row],[Sueldo total]]*3</f>
        <v>67621.950000000012</v>
      </c>
      <c r="R2226" s="9">
        <f>(43102-Sueldos[[#This Row],[Fecha de Contratación]])/365</f>
        <v>0.21643835616438356</v>
      </c>
      <c r="S2226" s="1">
        <f>Sueldos[[#This Row],[Sueldo total]]/30</f>
        <v>751.35500000000002</v>
      </c>
      <c r="T2226" s="1">
        <f>Sueldos[[#This Row],[Salario diario]]*20*Sueldos[[#This Row],[dias del año]]</f>
        <v>3252.4408219178081</v>
      </c>
      <c r="U2226" s="1">
        <f>Sueldos[[#This Row],[3 meses de sueldo]]+Sueldos[[#This Row],[20 dias por año]]</f>
        <v>70874.390821917827</v>
      </c>
    </row>
    <row r="2227" spans="1:21" x14ac:dyDescent="0.3">
      <c r="A2227" t="s">
        <v>2716</v>
      </c>
      <c r="B2227" t="s">
        <v>880</v>
      </c>
      <c r="C2227" t="s">
        <v>34</v>
      </c>
      <c r="D2227" s="10">
        <v>40937</v>
      </c>
      <c r="E2227" t="s">
        <v>15</v>
      </c>
      <c r="F2227">
        <v>2</v>
      </c>
      <c r="G2227" s="1">
        <v>19144.8</v>
      </c>
      <c r="H2227" s="1">
        <v>1531.5840000000001</v>
      </c>
      <c r="I2227" s="1">
        <v>2488.8240000000001</v>
      </c>
      <c r="J2227" s="1">
        <v>2871.72</v>
      </c>
      <c r="K2227" s="1">
        <v>6892.1279999999997</v>
      </c>
      <c r="L2227" s="1">
        <v>5360.5439999999999</v>
      </c>
      <c r="M2227" s="1">
        <f>SUM(Sueldos[[#This Row],[Salario Base]:[Bono General]])</f>
        <v>38289.599999999999</v>
      </c>
      <c r="N2227" s="1">
        <f>SUMPRODUCT(Sueldos[[#This Row],[Salario Base]:[Bono General]]*Porcentajes[])</f>
        <v>1491.3799200000001</v>
      </c>
      <c r="O2227" s="1">
        <f>Sueldos[[#This Row],[Aumento Mexicano]]*2</f>
        <v>2982.7598400000002</v>
      </c>
      <c r="P2227" s="1">
        <f>IF(Sueldos[[#This Row],[Calificación]]&gt;=4,Sueldos[[#This Row],[Aumento Mexicano]]*2,0)</f>
        <v>0</v>
      </c>
      <c r="Q2227" s="1">
        <f>Sueldos[[#This Row],[Sueldo total]]*3</f>
        <v>114868.79999999999</v>
      </c>
      <c r="R2227" s="9">
        <f>(43102-Sueldos[[#This Row],[Fecha de Contratación]])/365</f>
        <v>5.9315068493150687</v>
      </c>
      <c r="S2227" s="1">
        <f>Sueldos[[#This Row],[Sueldo total]]/30</f>
        <v>1276.32</v>
      </c>
      <c r="T2227" s="1">
        <f>Sueldos[[#This Row],[Salario diario]]*20*Sueldos[[#This Row],[dias del año]]</f>
        <v>151410.01643835616</v>
      </c>
      <c r="U2227" s="1">
        <f>Sueldos[[#This Row],[3 meses de sueldo]]+Sueldos[[#This Row],[20 dias por año]]</f>
        <v>266278.81643835618</v>
      </c>
    </row>
    <row r="2228" spans="1:21" x14ac:dyDescent="0.3">
      <c r="A2228" t="s">
        <v>2717</v>
      </c>
      <c r="B2228" t="s">
        <v>880</v>
      </c>
      <c r="C2228" t="s">
        <v>449</v>
      </c>
      <c r="D2228" s="10">
        <v>42559</v>
      </c>
      <c r="E2228" t="s">
        <v>115</v>
      </c>
      <c r="F2228">
        <v>3</v>
      </c>
      <c r="G2228" s="1">
        <v>58585</v>
      </c>
      <c r="H2228" s="1">
        <v>4100.9500000000007</v>
      </c>
      <c r="I2228" s="1">
        <v>4686.8</v>
      </c>
      <c r="J2228" s="1">
        <v>3515.1</v>
      </c>
      <c r="K2228" s="1">
        <v>22262.3</v>
      </c>
      <c r="L2228" s="1">
        <v>17575.5</v>
      </c>
      <c r="M2228" s="1">
        <f>SUM(Sueldos[[#This Row],[Salario Base]:[Bono General]])</f>
        <v>110725.65000000001</v>
      </c>
      <c r="N2228" s="1">
        <f>SUMPRODUCT(Sueldos[[#This Row],[Salario Base]:[Bono General]]*Porcentajes[])</f>
        <v>4264.9880000000003</v>
      </c>
      <c r="O2228" s="1">
        <f>Sueldos[[#This Row],[Aumento Mexicano]]*2</f>
        <v>8529.9760000000006</v>
      </c>
      <c r="P2228" s="1">
        <f>IF(Sueldos[[#This Row],[Calificación]]&gt;=4,Sueldos[[#This Row],[Aumento Mexicano]]*2,0)</f>
        <v>0</v>
      </c>
      <c r="Q2228" s="1">
        <f>Sueldos[[#This Row],[Sueldo total]]*3</f>
        <v>332176.95</v>
      </c>
      <c r="R2228" s="9">
        <f>(43102-Sueldos[[#This Row],[Fecha de Contratación]])/365</f>
        <v>1.4876712328767123</v>
      </c>
      <c r="S2228" s="1">
        <f>Sueldos[[#This Row],[Sueldo total]]/30</f>
        <v>3690.8550000000005</v>
      </c>
      <c r="T2228" s="1">
        <f>Sueldos[[#This Row],[Salario diario]]*20*Sueldos[[#This Row],[dias del año]]</f>
        <v>109815.57616438357</v>
      </c>
      <c r="U2228" s="1">
        <f>Sueldos[[#This Row],[3 meses de sueldo]]+Sueldos[[#This Row],[20 dias por año]]</f>
        <v>441992.52616438357</v>
      </c>
    </row>
    <row r="2229" spans="1:21" x14ac:dyDescent="0.3">
      <c r="A2229" t="s">
        <v>1801</v>
      </c>
      <c r="B2229" t="s">
        <v>883</v>
      </c>
      <c r="C2229" t="s">
        <v>88</v>
      </c>
      <c r="D2229" s="10">
        <v>42993</v>
      </c>
      <c r="E2229" t="s">
        <v>18</v>
      </c>
      <c r="F2229">
        <v>3</v>
      </c>
      <c r="G2229" s="1">
        <v>13271</v>
      </c>
      <c r="H2229" s="1">
        <v>1194.3899999999999</v>
      </c>
      <c r="I2229" s="1">
        <v>530.84</v>
      </c>
      <c r="J2229" s="1">
        <v>398.13</v>
      </c>
      <c r="K2229" s="1">
        <v>3848.5899999999997</v>
      </c>
      <c r="L2229" s="1">
        <v>4114.01</v>
      </c>
      <c r="M2229" s="1">
        <f>SUM(Sueldos[[#This Row],[Salario Base]:[Bono General]])</f>
        <v>23356.959999999999</v>
      </c>
      <c r="N2229" s="1">
        <f>SUMPRODUCT(Sueldos[[#This Row],[Salario Base]:[Bono General]]*Porcentajes[])</f>
        <v>914.3719000000001</v>
      </c>
      <c r="O2229" s="1">
        <f>Sueldos[[#This Row],[Aumento Mexicano]]*2</f>
        <v>1828.7438000000002</v>
      </c>
      <c r="P2229" s="1">
        <f>IF(Sueldos[[#This Row],[Calificación]]&gt;=4,Sueldos[[#This Row],[Aumento Mexicano]]*2,0)</f>
        <v>0</v>
      </c>
      <c r="Q2229" s="1">
        <f>Sueldos[[#This Row],[Sueldo total]]*3</f>
        <v>70070.880000000005</v>
      </c>
      <c r="R2229" s="9">
        <f>(43102-Sueldos[[#This Row],[Fecha de Contratación]])/365</f>
        <v>0.29863013698630136</v>
      </c>
      <c r="S2229" s="1">
        <f>Sueldos[[#This Row],[Sueldo total]]/30</f>
        <v>778.56533333333334</v>
      </c>
      <c r="T2229" s="1">
        <f>Sueldos[[#This Row],[Salario diario]]*20*Sueldos[[#This Row],[dias del año]]</f>
        <v>4650.0614429223742</v>
      </c>
      <c r="U2229" s="1">
        <f>Sueldos[[#This Row],[3 meses de sueldo]]+Sueldos[[#This Row],[20 dias por año]]</f>
        <v>74720.941442922383</v>
      </c>
    </row>
    <row r="2230" spans="1:21" x14ac:dyDescent="0.3">
      <c r="A2230" t="s">
        <v>1310</v>
      </c>
      <c r="B2230" t="s">
        <v>883</v>
      </c>
      <c r="C2230" t="s">
        <v>100</v>
      </c>
      <c r="D2230" s="10">
        <v>41408</v>
      </c>
      <c r="E2230" t="s">
        <v>18</v>
      </c>
      <c r="F2230">
        <v>3</v>
      </c>
      <c r="G2230" s="1">
        <v>14898</v>
      </c>
      <c r="H2230" s="1">
        <v>1340.82</v>
      </c>
      <c r="I2230" s="1">
        <v>1340.82</v>
      </c>
      <c r="J2230" s="1">
        <v>1936.74</v>
      </c>
      <c r="K2230" s="1">
        <v>4469.3999999999996</v>
      </c>
      <c r="L2230" s="1">
        <v>5065.3200000000006</v>
      </c>
      <c r="M2230" s="1">
        <f>SUM(Sueldos[[#This Row],[Salario Base]:[Bono General]])</f>
        <v>29051.1</v>
      </c>
      <c r="N2230" s="1">
        <f>SUMPRODUCT(Sueldos[[#This Row],[Salario Base]:[Bono General]]*Porcentajes[])</f>
        <v>1166.5134</v>
      </c>
      <c r="O2230" s="1">
        <f>Sueldos[[#This Row],[Aumento Mexicano]]*2</f>
        <v>2333.0268000000001</v>
      </c>
      <c r="P2230" s="1">
        <f>IF(Sueldos[[#This Row],[Calificación]]&gt;=4,Sueldos[[#This Row],[Aumento Mexicano]]*2,0)</f>
        <v>0</v>
      </c>
      <c r="Q2230" s="1">
        <f>Sueldos[[#This Row],[Sueldo total]]*3</f>
        <v>87153.299999999988</v>
      </c>
      <c r="R2230" s="9">
        <f>(43102-Sueldos[[#This Row],[Fecha de Contratación]])/365</f>
        <v>4.6410958904109592</v>
      </c>
      <c r="S2230" s="1">
        <f>Sueldos[[#This Row],[Sueldo total]]/30</f>
        <v>968.37</v>
      </c>
      <c r="T2230" s="1">
        <f>Sueldos[[#This Row],[Salario diario]]*20*Sueldos[[#This Row],[dias del año]]</f>
        <v>89885.960547945215</v>
      </c>
      <c r="U2230" s="1">
        <f>Sueldos[[#This Row],[3 meses de sueldo]]+Sueldos[[#This Row],[20 dias por año]]</f>
        <v>177039.26054794522</v>
      </c>
    </row>
    <row r="2231" spans="1:21" x14ac:dyDescent="0.3">
      <c r="A2231" t="s">
        <v>2718</v>
      </c>
      <c r="B2231" t="s">
        <v>898</v>
      </c>
      <c r="C2231" t="s">
        <v>86</v>
      </c>
      <c r="D2231" s="10">
        <v>42972</v>
      </c>
      <c r="E2231" t="s">
        <v>27</v>
      </c>
      <c r="F2231">
        <v>3</v>
      </c>
      <c r="G2231" s="1">
        <v>22226</v>
      </c>
      <c r="H2231" s="1">
        <v>1111.3</v>
      </c>
      <c r="I2231" s="1">
        <v>1333.56</v>
      </c>
      <c r="J2231" s="1">
        <v>2667.12</v>
      </c>
      <c r="K2231" s="1">
        <v>5556.5</v>
      </c>
      <c r="L2231" s="1">
        <v>5778.76</v>
      </c>
      <c r="M2231" s="1">
        <f>SUM(Sueldos[[#This Row],[Salario Base]:[Bono General]])</f>
        <v>38673.24</v>
      </c>
      <c r="N2231" s="1">
        <f>SUMPRODUCT(Sueldos[[#This Row],[Salario Base]:[Bono General]]*Porcentajes[])</f>
        <v>1491.3646000000001</v>
      </c>
      <c r="O2231" s="1">
        <f>Sueldos[[#This Row],[Aumento Mexicano]]*2</f>
        <v>2982.7292000000002</v>
      </c>
      <c r="P2231" s="1">
        <f>IF(Sueldos[[#This Row],[Calificación]]&gt;=4,Sueldos[[#This Row],[Aumento Mexicano]]*2,0)</f>
        <v>0</v>
      </c>
      <c r="Q2231" s="1">
        <f>Sueldos[[#This Row],[Sueldo total]]*3</f>
        <v>116019.72</v>
      </c>
      <c r="R2231" s="9">
        <f>(43102-Sueldos[[#This Row],[Fecha de Contratación]])/365</f>
        <v>0.35616438356164382</v>
      </c>
      <c r="S2231" s="1">
        <f>Sueldos[[#This Row],[Sueldo total]]/30</f>
        <v>1289.1079999999999</v>
      </c>
      <c r="T2231" s="1">
        <f>Sueldos[[#This Row],[Salario diario]]*20*Sueldos[[#This Row],[dias del año]]</f>
        <v>9182.6871232876711</v>
      </c>
      <c r="U2231" s="1">
        <f>Sueldos[[#This Row],[3 meses de sueldo]]+Sueldos[[#This Row],[20 dias por año]]</f>
        <v>125202.40712328767</v>
      </c>
    </row>
    <row r="2232" spans="1:21" x14ac:dyDescent="0.3">
      <c r="A2232" t="s">
        <v>2719</v>
      </c>
      <c r="B2232" t="s">
        <v>898</v>
      </c>
      <c r="C2232" t="s">
        <v>90</v>
      </c>
      <c r="D2232" s="10">
        <v>40977</v>
      </c>
      <c r="E2232" t="s">
        <v>18</v>
      </c>
      <c r="F2232">
        <v>4</v>
      </c>
      <c r="G2232" s="1">
        <v>11876.7</v>
      </c>
      <c r="H2232" s="1">
        <v>712.60199999999998</v>
      </c>
      <c r="I2232" s="1">
        <v>237.53400000000002</v>
      </c>
      <c r="J2232" s="1">
        <v>712.60199999999998</v>
      </c>
      <c r="K2232" s="1">
        <v>3444.2429999999999</v>
      </c>
      <c r="L2232" s="1">
        <v>3206.7090000000003</v>
      </c>
      <c r="M2232" s="1">
        <f>SUM(Sueldos[[#This Row],[Salario Base]:[Bono General]])</f>
        <v>20190.39</v>
      </c>
      <c r="N2232" s="1">
        <f>SUMPRODUCT(Sueldos[[#This Row],[Salario Base]:[Bono General]]*Porcentajes[])</f>
        <v>771.9855</v>
      </c>
      <c r="O2232" s="1">
        <f>Sueldos[[#This Row],[Aumento Mexicano]]*2</f>
        <v>1543.971</v>
      </c>
      <c r="P2232" s="1">
        <f>IF(Sueldos[[#This Row],[Calificación]]&gt;=4,Sueldos[[#This Row],[Aumento Mexicano]]*2,0)</f>
        <v>1543.971</v>
      </c>
      <c r="Q2232" s="1">
        <f>Sueldos[[#This Row],[Sueldo total]]*3</f>
        <v>60571.17</v>
      </c>
      <c r="R2232" s="9">
        <f>(43102-Sueldos[[#This Row],[Fecha de Contratación]])/365</f>
        <v>5.8219178082191778</v>
      </c>
      <c r="S2232" s="1">
        <f>Sueldos[[#This Row],[Sueldo total]]/30</f>
        <v>673.01300000000003</v>
      </c>
      <c r="T2232" s="1">
        <f>Sueldos[[#This Row],[Salario diario]]*20*Sueldos[[#This Row],[dias del año]]</f>
        <v>78364.527397260274</v>
      </c>
      <c r="U2232" s="1">
        <f>Sueldos[[#This Row],[3 meses de sueldo]]+Sueldos[[#This Row],[20 dias por año]]</f>
        <v>138935.69739726029</v>
      </c>
    </row>
    <row r="2233" spans="1:21" x14ac:dyDescent="0.3">
      <c r="A2233" t="s">
        <v>646</v>
      </c>
      <c r="B2233" t="s">
        <v>880</v>
      </c>
      <c r="C2233" t="s">
        <v>114</v>
      </c>
      <c r="D2233" s="10">
        <v>42393</v>
      </c>
      <c r="E2233" t="s">
        <v>27</v>
      </c>
      <c r="F2233">
        <v>3</v>
      </c>
      <c r="G2233" s="1">
        <v>17255</v>
      </c>
      <c r="H2233" s="1">
        <v>1725.5</v>
      </c>
      <c r="I2233" s="1">
        <v>345.1</v>
      </c>
      <c r="J2233" s="1">
        <v>2243.15</v>
      </c>
      <c r="K2233" s="1">
        <v>6039.25</v>
      </c>
      <c r="L2233" s="1">
        <v>5521.6</v>
      </c>
      <c r="M2233" s="1">
        <f>SUM(Sueldos[[#This Row],[Salario Base]:[Bono General]])</f>
        <v>33129.599999999999</v>
      </c>
      <c r="N2233" s="1">
        <f>SUMPRODUCT(Sueldos[[#This Row],[Salario Base]:[Bono General]]*Porcentajes[])</f>
        <v>1314.8310000000001</v>
      </c>
      <c r="O2233" s="1">
        <f>Sueldos[[#This Row],[Aumento Mexicano]]*2</f>
        <v>2629.6620000000003</v>
      </c>
      <c r="P2233" s="1">
        <f>IF(Sueldos[[#This Row],[Calificación]]&gt;=4,Sueldos[[#This Row],[Aumento Mexicano]]*2,0)</f>
        <v>0</v>
      </c>
      <c r="Q2233" s="1">
        <f>Sueldos[[#This Row],[Sueldo total]]*3</f>
        <v>99388.799999999988</v>
      </c>
      <c r="R2233" s="9">
        <f>(43102-Sueldos[[#This Row],[Fecha de Contratación]])/365</f>
        <v>1.9424657534246574</v>
      </c>
      <c r="S2233" s="1">
        <f>Sueldos[[#This Row],[Sueldo total]]/30</f>
        <v>1104.32</v>
      </c>
      <c r="T2233" s="1">
        <f>Sueldos[[#This Row],[Salario diario]]*20*Sueldos[[#This Row],[dias del año]]</f>
        <v>42902.075616438349</v>
      </c>
      <c r="U2233" s="1">
        <f>Sueldos[[#This Row],[3 meses de sueldo]]+Sueldos[[#This Row],[20 dias por año]]</f>
        <v>142290.87561643834</v>
      </c>
    </row>
    <row r="2234" spans="1:21" x14ac:dyDescent="0.3">
      <c r="A2234" t="s">
        <v>2720</v>
      </c>
      <c r="B2234" t="s">
        <v>898</v>
      </c>
      <c r="C2234" t="s">
        <v>330</v>
      </c>
      <c r="D2234" s="10">
        <v>40753</v>
      </c>
      <c r="E2234" t="s">
        <v>18</v>
      </c>
      <c r="F2234">
        <v>1</v>
      </c>
      <c r="G2234" s="1">
        <v>10755.75</v>
      </c>
      <c r="H2234" s="1">
        <v>860.46</v>
      </c>
      <c r="I2234" s="1">
        <v>1290.69</v>
      </c>
      <c r="J2234" s="1">
        <v>1398.2474999999999</v>
      </c>
      <c r="K2234" s="1">
        <v>3334.2824999999998</v>
      </c>
      <c r="L2234" s="1">
        <v>2904.0525000000002</v>
      </c>
      <c r="M2234" s="1">
        <f>SUM(Sueldos[[#This Row],[Salario Base]:[Bono General]])</f>
        <v>20543.482500000002</v>
      </c>
      <c r="N2234" s="1">
        <f>SUMPRODUCT(Sueldos[[#This Row],[Salario Base]:[Bono General]]*Porcentajes[])</f>
        <v>799.15222500000004</v>
      </c>
      <c r="O2234" s="1">
        <f>Sueldos[[#This Row],[Aumento Mexicano]]*2</f>
        <v>1598.3044500000001</v>
      </c>
      <c r="P2234" s="1">
        <f>IF(Sueldos[[#This Row],[Calificación]]&gt;=4,Sueldos[[#This Row],[Aumento Mexicano]]*2,0)</f>
        <v>0</v>
      </c>
      <c r="Q2234" s="1">
        <f>Sueldos[[#This Row],[Sueldo total]]*3</f>
        <v>61630.447500000009</v>
      </c>
      <c r="R2234" s="9">
        <f>(43102-Sueldos[[#This Row],[Fecha de Contratación]])/365</f>
        <v>6.4356164383561643</v>
      </c>
      <c r="S2234" s="1">
        <f>Sueldos[[#This Row],[Sueldo total]]/30</f>
        <v>684.78275000000008</v>
      </c>
      <c r="T2234" s="1">
        <f>Sueldos[[#This Row],[Salario diario]]*20*Sueldos[[#This Row],[dias del año]]</f>
        <v>88139.982452054814</v>
      </c>
      <c r="U2234" s="1">
        <f>Sueldos[[#This Row],[3 meses de sueldo]]+Sueldos[[#This Row],[20 dias por año]]</f>
        <v>149770.42995205481</v>
      </c>
    </row>
    <row r="2235" spans="1:21" x14ac:dyDescent="0.3">
      <c r="A2235" t="s">
        <v>2721</v>
      </c>
      <c r="B2235" t="s">
        <v>898</v>
      </c>
      <c r="C2235" t="s">
        <v>965</v>
      </c>
      <c r="D2235" s="10">
        <v>41723</v>
      </c>
      <c r="E2235" t="s">
        <v>18</v>
      </c>
      <c r="F2235">
        <v>3</v>
      </c>
      <c r="G2235" s="1">
        <v>12099</v>
      </c>
      <c r="H2235" s="1">
        <v>604.95000000000005</v>
      </c>
      <c r="I2235" s="1">
        <v>483.96000000000004</v>
      </c>
      <c r="J2235" s="1">
        <v>120.99000000000001</v>
      </c>
      <c r="K2235" s="1">
        <v>3508.7099999999996</v>
      </c>
      <c r="L2235" s="1">
        <v>3266.73</v>
      </c>
      <c r="M2235" s="1">
        <f>SUM(Sueldos[[#This Row],[Salario Base]:[Bono General]])</f>
        <v>20084.34</v>
      </c>
      <c r="N2235" s="1">
        <f>SUMPRODUCT(Sueldos[[#This Row],[Salario Base]:[Bono General]]*Porcentajes[])</f>
        <v>758.60730000000001</v>
      </c>
      <c r="O2235" s="1">
        <f>Sueldos[[#This Row],[Aumento Mexicano]]*2</f>
        <v>1517.2146</v>
      </c>
      <c r="P2235" s="1">
        <f>IF(Sueldos[[#This Row],[Calificación]]&gt;=4,Sueldos[[#This Row],[Aumento Mexicano]]*2,0)</f>
        <v>0</v>
      </c>
      <c r="Q2235" s="1">
        <f>Sueldos[[#This Row],[Sueldo total]]*3</f>
        <v>60253.020000000004</v>
      </c>
      <c r="R2235" s="9">
        <f>(43102-Sueldos[[#This Row],[Fecha de Contratación]])/365</f>
        <v>3.7780821917808218</v>
      </c>
      <c r="S2235" s="1">
        <f>Sueldos[[#This Row],[Sueldo total]]/30</f>
        <v>669.47799999999995</v>
      </c>
      <c r="T2235" s="1">
        <f>Sueldos[[#This Row],[Salario diario]]*20*Sueldos[[#This Row],[dias del año]]</f>
        <v>50586.858191780819</v>
      </c>
      <c r="U2235" s="1">
        <f>Sueldos[[#This Row],[3 meses de sueldo]]+Sueldos[[#This Row],[20 dias por año]]</f>
        <v>110839.87819178082</v>
      </c>
    </row>
    <row r="2236" spans="1:21" x14ac:dyDescent="0.3">
      <c r="A2236" t="s">
        <v>2493</v>
      </c>
      <c r="B2236" t="s">
        <v>880</v>
      </c>
      <c r="C2236" t="s">
        <v>59</v>
      </c>
      <c r="D2236" s="10">
        <v>41935</v>
      </c>
      <c r="E2236" t="s">
        <v>115</v>
      </c>
      <c r="F2236">
        <v>4</v>
      </c>
      <c r="G2236" s="1">
        <v>51117.000000000007</v>
      </c>
      <c r="H2236" s="1">
        <v>4600.5300000000007</v>
      </c>
      <c r="I2236" s="1">
        <v>6645.2100000000009</v>
      </c>
      <c r="J2236" s="1">
        <v>7667.5500000000011</v>
      </c>
      <c r="K2236" s="1">
        <v>12779.250000000002</v>
      </c>
      <c r="L2236" s="1">
        <v>13290.420000000002</v>
      </c>
      <c r="M2236" s="1">
        <f>SUM(Sueldos[[#This Row],[Salario Base]:[Bono General]])</f>
        <v>96099.96</v>
      </c>
      <c r="N2236" s="1">
        <f>SUMPRODUCT(Sueldos[[#This Row],[Salario Base]:[Bono General]]*Porcentajes[])</f>
        <v>3772.4346000000005</v>
      </c>
      <c r="O2236" s="1">
        <f>Sueldos[[#This Row],[Aumento Mexicano]]*2</f>
        <v>7544.869200000001</v>
      </c>
      <c r="P2236" s="1">
        <f>IF(Sueldos[[#This Row],[Calificación]]&gt;=4,Sueldos[[#This Row],[Aumento Mexicano]]*2,0)</f>
        <v>7544.869200000001</v>
      </c>
      <c r="Q2236" s="1">
        <f>Sueldos[[#This Row],[Sueldo total]]*3</f>
        <v>288299.88</v>
      </c>
      <c r="R2236" s="9">
        <f>(43102-Sueldos[[#This Row],[Fecha de Contratación]])/365</f>
        <v>3.1972602739726028</v>
      </c>
      <c r="S2236" s="1">
        <f>Sueldos[[#This Row],[Sueldo total]]/30</f>
        <v>3203.3320000000003</v>
      </c>
      <c r="T2236" s="1">
        <f>Sueldos[[#This Row],[Salario diario]]*20*Sueldos[[#This Row],[dias del año]]</f>
        <v>204837.72295890414</v>
      </c>
      <c r="U2236" s="1">
        <f>Sueldos[[#This Row],[3 meses de sueldo]]+Sueldos[[#This Row],[20 dias por año]]</f>
        <v>493137.60295890411</v>
      </c>
    </row>
    <row r="2237" spans="1:21" x14ac:dyDescent="0.3">
      <c r="A2237" t="s">
        <v>2722</v>
      </c>
      <c r="B2237" t="s">
        <v>898</v>
      </c>
      <c r="C2237" t="s">
        <v>225</v>
      </c>
      <c r="D2237" s="10">
        <v>42718</v>
      </c>
      <c r="E2237" t="s">
        <v>18</v>
      </c>
      <c r="F2237">
        <v>2</v>
      </c>
      <c r="G2237" s="1">
        <v>8599.5</v>
      </c>
      <c r="H2237" s="1">
        <v>859.95</v>
      </c>
      <c r="I2237" s="1">
        <v>515.97</v>
      </c>
      <c r="J2237" s="1">
        <v>1031.94</v>
      </c>
      <c r="K2237" s="1">
        <v>3353.8050000000003</v>
      </c>
      <c r="L2237" s="1">
        <v>2407.86</v>
      </c>
      <c r="M2237" s="1">
        <f>SUM(Sueldos[[#This Row],[Salario Base]:[Bono General]])</f>
        <v>16769.025000000001</v>
      </c>
      <c r="N2237" s="1">
        <f>SUMPRODUCT(Sueldos[[#This Row],[Salario Base]:[Bono General]]*Porcentajes[])</f>
        <v>650.98215000000005</v>
      </c>
      <c r="O2237" s="1">
        <f>Sueldos[[#This Row],[Aumento Mexicano]]*2</f>
        <v>1301.9643000000001</v>
      </c>
      <c r="P2237" s="1">
        <f>IF(Sueldos[[#This Row],[Calificación]]&gt;=4,Sueldos[[#This Row],[Aumento Mexicano]]*2,0)</f>
        <v>0</v>
      </c>
      <c r="Q2237" s="1">
        <f>Sueldos[[#This Row],[Sueldo total]]*3</f>
        <v>50307.075000000004</v>
      </c>
      <c r="R2237" s="9">
        <f>(43102-Sueldos[[#This Row],[Fecha de Contratación]])/365</f>
        <v>1.0520547945205478</v>
      </c>
      <c r="S2237" s="1">
        <f>Sueldos[[#This Row],[Sueldo total]]/30</f>
        <v>558.96750000000009</v>
      </c>
      <c r="T2237" s="1">
        <f>Sueldos[[#This Row],[Salario diario]]*20*Sueldos[[#This Row],[dias del año]]</f>
        <v>11761.288767123289</v>
      </c>
      <c r="U2237" s="1">
        <f>Sueldos[[#This Row],[3 meses de sueldo]]+Sueldos[[#This Row],[20 dias por año]]</f>
        <v>62068.363767123294</v>
      </c>
    </row>
    <row r="2238" spans="1:21" x14ac:dyDescent="0.3">
      <c r="A2238" t="s">
        <v>2723</v>
      </c>
      <c r="B2238" t="s">
        <v>898</v>
      </c>
      <c r="C2238" t="s">
        <v>90</v>
      </c>
      <c r="D2238" s="10">
        <v>42611</v>
      </c>
      <c r="E2238" t="s">
        <v>15</v>
      </c>
      <c r="F2238">
        <v>3</v>
      </c>
      <c r="G2238" s="1">
        <v>22187</v>
      </c>
      <c r="H2238" s="1">
        <v>1774.96</v>
      </c>
      <c r="I2238" s="1">
        <v>887.48</v>
      </c>
      <c r="J2238" s="1">
        <v>2440.5700000000002</v>
      </c>
      <c r="K2238" s="1">
        <v>6434.23</v>
      </c>
      <c r="L2238" s="1">
        <v>7543.5800000000008</v>
      </c>
      <c r="M2238" s="1">
        <f>SUM(Sueldos[[#This Row],[Salario Base]:[Bono General]])</f>
        <v>41267.82</v>
      </c>
      <c r="N2238" s="1">
        <f>SUMPRODUCT(Sueldos[[#This Row],[Salario Base]:[Bono General]]*Porcentajes[])</f>
        <v>1650.7128000000002</v>
      </c>
      <c r="O2238" s="1">
        <f>Sueldos[[#This Row],[Aumento Mexicano]]*2</f>
        <v>3301.4256000000005</v>
      </c>
      <c r="P2238" s="1">
        <f>IF(Sueldos[[#This Row],[Calificación]]&gt;=4,Sueldos[[#This Row],[Aumento Mexicano]]*2,0)</f>
        <v>0</v>
      </c>
      <c r="Q2238" s="1">
        <f>Sueldos[[#This Row],[Sueldo total]]*3</f>
        <v>123803.45999999999</v>
      </c>
      <c r="R2238" s="9">
        <f>(43102-Sueldos[[#This Row],[Fecha de Contratación]])/365</f>
        <v>1.3452054794520547</v>
      </c>
      <c r="S2238" s="1">
        <f>Sueldos[[#This Row],[Sueldo total]]/30</f>
        <v>1375.5940000000001</v>
      </c>
      <c r="T2238" s="1">
        <f>Sueldos[[#This Row],[Salario diario]]*20*Sueldos[[#This Row],[dias del año]]</f>
        <v>37009.131726027394</v>
      </c>
      <c r="U2238" s="1">
        <f>Sueldos[[#This Row],[3 meses de sueldo]]+Sueldos[[#This Row],[20 dias por año]]</f>
        <v>160812.59172602737</v>
      </c>
    </row>
    <row r="2239" spans="1:21" x14ac:dyDescent="0.3">
      <c r="A2239" t="s">
        <v>2724</v>
      </c>
      <c r="B2239" t="s">
        <v>883</v>
      </c>
      <c r="C2239" t="s">
        <v>34</v>
      </c>
      <c r="D2239" s="10">
        <v>42240</v>
      </c>
      <c r="E2239" t="s">
        <v>18</v>
      </c>
      <c r="F2239">
        <v>4</v>
      </c>
      <c r="G2239" s="1">
        <v>16973</v>
      </c>
      <c r="H2239" s="1">
        <v>848.65000000000009</v>
      </c>
      <c r="I2239" s="1">
        <v>1527.57</v>
      </c>
      <c r="J2239" s="1">
        <v>848.65000000000009</v>
      </c>
      <c r="K2239" s="1">
        <v>6449.74</v>
      </c>
      <c r="L2239" s="1">
        <v>5261.63</v>
      </c>
      <c r="M2239" s="1">
        <f>SUM(Sueldos[[#This Row],[Salario Base]:[Bono General]])</f>
        <v>31909.24</v>
      </c>
      <c r="N2239" s="1">
        <f>SUMPRODUCT(Sueldos[[#This Row],[Salario Base]:[Bono General]]*Porcentajes[])</f>
        <v>1225.4506000000001</v>
      </c>
      <c r="O2239" s="1">
        <f>Sueldos[[#This Row],[Aumento Mexicano]]*2</f>
        <v>2450.9012000000002</v>
      </c>
      <c r="P2239" s="1">
        <f>IF(Sueldos[[#This Row],[Calificación]]&gt;=4,Sueldos[[#This Row],[Aumento Mexicano]]*2,0)</f>
        <v>2450.9012000000002</v>
      </c>
      <c r="Q2239" s="1">
        <f>Sueldos[[#This Row],[Sueldo total]]*3</f>
        <v>95727.72</v>
      </c>
      <c r="R2239" s="9">
        <f>(43102-Sueldos[[#This Row],[Fecha de Contratación]])/365</f>
        <v>2.3616438356164382</v>
      </c>
      <c r="S2239" s="1">
        <f>Sueldos[[#This Row],[Sueldo total]]/30</f>
        <v>1063.6413333333335</v>
      </c>
      <c r="T2239" s="1">
        <f>Sueldos[[#This Row],[Salario diario]]*20*Sueldos[[#This Row],[dias del año]]</f>
        <v>50238.839963470316</v>
      </c>
      <c r="U2239" s="1">
        <f>Sueldos[[#This Row],[3 meses de sueldo]]+Sueldos[[#This Row],[20 dias por año]]</f>
        <v>145966.55996347032</v>
      </c>
    </row>
    <row r="2240" spans="1:21" x14ac:dyDescent="0.3">
      <c r="A2240" t="s">
        <v>2725</v>
      </c>
      <c r="B2240" t="s">
        <v>880</v>
      </c>
      <c r="C2240" t="s">
        <v>69</v>
      </c>
      <c r="D2240" s="10">
        <v>40748</v>
      </c>
      <c r="E2240" t="s">
        <v>27</v>
      </c>
      <c r="F2240">
        <v>3</v>
      </c>
      <c r="G2240" s="1">
        <v>19233</v>
      </c>
      <c r="H2240" s="1">
        <v>1153.98</v>
      </c>
      <c r="I2240" s="1">
        <v>1346.3100000000002</v>
      </c>
      <c r="J2240" s="1">
        <v>576.99</v>
      </c>
      <c r="K2240" s="1">
        <v>6154.56</v>
      </c>
      <c r="L2240" s="1">
        <v>6346.89</v>
      </c>
      <c r="M2240" s="1">
        <f>SUM(Sueldos[[#This Row],[Salario Base]:[Bono General]])</f>
        <v>34811.730000000003</v>
      </c>
      <c r="N2240" s="1">
        <f>SUMPRODUCT(Sueldos[[#This Row],[Salario Base]:[Bono General]]*Porcentajes[])</f>
        <v>1357.8498</v>
      </c>
      <c r="O2240" s="1">
        <f>Sueldos[[#This Row],[Aumento Mexicano]]*2</f>
        <v>2715.6995999999999</v>
      </c>
      <c r="P2240" s="1">
        <f>IF(Sueldos[[#This Row],[Calificación]]&gt;=4,Sueldos[[#This Row],[Aumento Mexicano]]*2,0)</f>
        <v>0</v>
      </c>
      <c r="Q2240" s="1">
        <f>Sueldos[[#This Row],[Sueldo total]]*3</f>
        <v>104435.19</v>
      </c>
      <c r="R2240" s="9">
        <f>(43102-Sueldos[[#This Row],[Fecha de Contratación]])/365</f>
        <v>6.4493150684931511</v>
      </c>
      <c r="S2240" s="1">
        <f>Sueldos[[#This Row],[Sueldo total]]/30</f>
        <v>1160.3910000000001</v>
      </c>
      <c r="T2240" s="1">
        <f>Sueldos[[#This Row],[Salario diario]]*20*Sueldos[[#This Row],[dias del año]]</f>
        <v>149674.54323287672</v>
      </c>
      <c r="U2240" s="1">
        <f>Sueldos[[#This Row],[3 meses de sueldo]]+Sueldos[[#This Row],[20 dias por año]]</f>
        <v>254109.73323287672</v>
      </c>
    </row>
    <row r="2241" spans="1:21" x14ac:dyDescent="0.3">
      <c r="A2241" t="s">
        <v>1144</v>
      </c>
      <c r="B2241" t="s">
        <v>880</v>
      </c>
      <c r="C2241" t="s">
        <v>44</v>
      </c>
      <c r="D2241" s="10">
        <v>41336</v>
      </c>
      <c r="E2241" t="s">
        <v>15</v>
      </c>
      <c r="F2241">
        <v>1</v>
      </c>
      <c r="G2241" s="1">
        <v>18328.5</v>
      </c>
      <c r="H2241" s="1">
        <v>1282.9950000000001</v>
      </c>
      <c r="I2241" s="1">
        <v>549.85500000000002</v>
      </c>
      <c r="J2241" s="1">
        <v>1832.8500000000001</v>
      </c>
      <c r="K2241" s="1">
        <v>6781.5450000000001</v>
      </c>
      <c r="L2241" s="1">
        <v>6781.5450000000001</v>
      </c>
      <c r="M2241" s="1">
        <f>SUM(Sueldos[[#This Row],[Salario Base]:[Bono General]])</f>
        <v>35557.289999999994</v>
      </c>
      <c r="N2241" s="1">
        <f>SUMPRODUCT(Sueldos[[#This Row],[Salario Base]:[Bono General]]*Porcentajes[])</f>
        <v>1418.6259</v>
      </c>
      <c r="O2241" s="1">
        <f>Sueldos[[#This Row],[Aumento Mexicano]]*2</f>
        <v>2837.2518</v>
      </c>
      <c r="P2241" s="1">
        <f>IF(Sueldos[[#This Row],[Calificación]]&gt;=4,Sueldos[[#This Row],[Aumento Mexicano]]*2,0)</f>
        <v>0</v>
      </c>
      <c r="Q2241" s="1">
        <f>Sueldos[[#This Row],[Sueldo total]]*3</f>
        <v>106671.86999999998</v>
      </c>
      <c r="R2241" s="9">
        <f>(43102-Sueldos[[#This Row],[Fecha de Contratación]])/365</f>
        <v>4.838356164383562</v>
      </c>
      <c r="S2241" s="1">
        <f>Sueldos[[#This Row],[Sueldo total]]/30</f>
        <v>1185.2429999999997</v>
      </c>
      <c r="T2241" s="1">
        <f>Sueldos[[#This Row],[Salario diario]]*20*Sueldos[[#This Row],[dias del año]]</f>
        <v>114692.5555068493</v>
      </c>
      <c r="U2241" s="1">
        <f>Sueldos[[#This Row],[3 meses de sueldo]]+Sueldos[[#This Row],[20 dias por año]]</f>
        <v>221364.42550684928</v>
      </c>
    </row>
    <row r="2242" spans="1:21" x14ac:dyDescent="0.3">
      <c r="A2242" t="s">
        <v>2726</v>
      </c>
      <c r="B2242" t="s">
        <v>909</v>
      </c>
      <c r="C2242" t="s">
        <v>965</v>
      </c>
      <c r="D2242" s="10">
        <v>40654</v>
      </c>
      <c r="E2242" t="s">
        <v>18</v>
      </c>
      <c r="F2242">
        <v>4</v>
      </c>
      <c r="G2242" s="1">
        <v>9938.5</v>
      </c>
      <c r="H2242" s="1">
        <v>993.85</v>
      </c>
      <c r="I2242" s="1">
        <v>596.30999999999995</v>
      </c>
      <c r="J2242" s="1">
        <v>496.92500000000001</v>
      </c>
      <c r="K2242" s="1">
        <v>2882.165</v>
      </c>
      <c r="L2242" s="1">
        <v>2782.78</v>
      </c>
      <c r="M2242" s="1">
        <f>SUM(Sueldos[[#This Row],[Salario Base]:[Bono General]])</f>
        <v>17690.53</v>
      </c>
      <c r="N2242" s="1">
        <f>SUMPRODUCT(Sueldos[[#This Row],[Salario Base]:[Bono General]]*Porcentajes[])</f>
        <v>687.74419999999998</v>
      </c>
      <c r="O2242" s="1">
        <f>Sueldos[[#This Row],[Aumento Mexicano]]*2</f>
        <v>1375.4884</v>
      </c>
      <c r="P2242" s="1">
        <f>IF(Sueldos[[#This Row],[Calificación]]&gt;=4,Sueldos[[#This Row],[Aumento Mexicano]]*2,0)</f>
        <v>1375.4884</v>
      </c>
      <c r="Q2242" s="1">
        <f>Sueldos[[#This Row],[Sueldo total]]*3</f>
        <v>53071.59</v>
      </c>
      <c r="R2242" s="9">
        <f>(43102-Sueldos[[#This Row],[Fecha de Contratación]])/365</f>
        <v>6.7068493150684931</v>
      </c>
      <c r="S2242" s="1">
        <f>Sueldos[[#This Row],[Sueldo total]]/30</f>
        <v>589.68433333333326</v>
      </c>
      <c r="T2242" s="1">
        <f>Sueldos[[#This Row],[Salario diario]]*20*Sueldos[[#This Row],[dias del año]]</f>
        <v>79098.47934246574</v>
      </c>
      <c r="U2242" s="1">
        <f>Sueldos[[#This Row],[3 meses de sueldo]]+Sueldos[[#This Row],[20 dias por año]]</f>
        <v>132170.06934246572</v>
      </c>
    </row>
    <row r="2243" spans="1:21" x14ac:dyDescent="0.3">
      <c r="A2243" t="s">
        <v>2727</v>
      </c>
      <c r="B2243" t="s">
        <v>880</v>
      </c>
      <c r="C2243" t="s">
        <v>225</v>
      </c>
      <c r="D2243" s="10">
        <v>41627</v>
      </c>
      <c r="E2243" t="s">
        <v>27</v>
      </c>
      <c r="F2243">
        <v>2</v>
      </c>
      <c r="G2243" s="1">
        <v>18732.600000000002</v>
      </c>
      <c r="H2243" s="1">
        <v>1873.2600000000002</v>
      </c>
      <c r="I2243" s="1">
        <v>1685.9340000000002</v>
      </c>
      <c r="J2243" s="1">
        <v>374.65200000000004</v>
      </c>
      <c r="K2243" s="1">
        <v>6931.0620000000008</v>
      </c>
      <c r="L2243" s="1">
        <v>5994.4320000000007</v>
      </c>
      <c r="M2243" s="1">
        <f>SUM(Sueldos[[#This Row],[Salario Base]:[Bono General]])</f>
        <v>35591.94</v>
      </c>
      <c r="N2243" s="1">
        <f>SUMPRODUCT(Sueldos[[#This Row],[Salario Base]:[Bono General]]*Porcentajes[])</f>
        <v>1388.0856600000002</v>
      </c>
      <c r="O2243" s="1">
        <f>Sueldos[[#This Row],[Aumento Mexicano]]*2</f>
        <v>2776.1713200000004</v>
      </c>
      <c r="P2243" s="1">
        <f>IF(Sueldos[[#This Row],[Calificación]]&gt;=4,Sueldos[[#This Row],[Aumento Mexicano]]*2,0)</f>
        <v>0</v>
      </c>
      <c r="Q2243" s="1">
        <f>Sueldos[[#This Row],[Sueldo total]]*3</f>
        <v>106775.82</v>
      </c>
      <c r="R2243" s="9">
        <f>(43102-Sueldos[[#This Row],[Fecha de Contratación]])/365</f>
        <v>4.0410958904109586</v>
      </c>
      <c r="S2243" s="1">
        <f>Sueldos[[#This Row],[Sueldo total]]/30</f>
        <v>1186.3980000000001</v>
      </c>
      <c r="T2243" s="1">
        <f>Sueldos[[#This Row],[Salario diario]]*20*Sueldos[[#This Row],[dias del año]]</f>
        <v>95886.961643835617</v>
      </c>
      <c r="U2243" s="1">
        <f>Sueldos[[#This Row],[3 meses de sueldo]]+Sueldos[[#This Row],[20 dias por año]]</f>
        <v>202662.78164383562</v>
      </c>
    </row>
    <row r="2244" spans="1:21" x14ac:dyDescent="0.3">
      <c r="A2244" t="s">
        <v>1731</v>
      </c>
      <c r="B2244" t="s">
        <v>880</v>
      </c>
      <c r="C2244" t="s">
        <v>96</v>
      </c>
      <c r="D2244" s="10">
        <v>41790</v>
      </c>
      <c r="E2244" t="s">
        <v>15</v>
      </c>
      <c r="F2244">
        <v>3</v>
      </c>
      <c r="G2244" s="1">
        <v>22756</v>
      </c>
      <c r="H2244" s="1">
        <v>1820.48</v>
      </c>
      <c r="I2244" s="1">
        <v>1365.36</v>
      </c>
      <c r="J2244" s="1">
        <v>682.68</v>
      </c>
      <c r="K2244" s="1">
        <v>5689</v>
      </c>
      <c r="L2244" s="1">
        <v>7054.36</v>
      </c>
      <c r="M2244" s="1">
        <f>SUM(Sueldos[[#This Row],[Salario Base]:[Bono General]])</f>
        <v>39367.879999999997</v>
      </c>
      <c r="N2244" s="1">
        <f>SUMPRODUCT(Sueldos[[#This Row],[Salario Base]:[Bono General]]*Porcentajes[])</f>
        <v>1545.1324</v>
      </c>
      <c r="O2244" s="1">
        <f>Sueldos[[#This Row],[Aumento Mexicano]]*2</f>
        <v>3090.2647999999999</v>
      </c>
      <c r="P2244" s="1">
        <f>IF(Sueldos[[#This Row],[Calificación]]&gt;=4,Sueldos[[#This Row],[Aumento Mexicano]]*2,0)</f>
        <v>0</v>
      </c>
      <c r="Q2244" s="1">
        <f>Sueldos[[#This Row],[Sueldo total]]*3</f>
        <v>118103.63999999998</v>
      </c>
      <c r="R2244" s="9">
        <f>(43102-Sueldos[[#This Row],[Fecha de Contratación]])/365</f>
        <v>3.5945205479452054</v>
      </c>
      <c r="S2244" s="1">
        <f>Sueldos[[#This Row],[Sueldo total]]/30</f>
        <v>1312.2626666666665</v>
      </c>
      <c r="T2244" s="1">
        <f>Sueldos[[#This Row],[Salario diario]]*20*Sueldos[[#This Row],[dias del año]]</f>
        <v>94339.102392694054</v>
      </c>
      <c r="U2244" s="1">
        <f>Sueldos[[#This Row],[3 meses de sueldo]]+Sueldos[[#This Row],[20 dias por año]]</f>
        <v>212442.74239269405</v>
      </c>
    </row>
    <row r="2245" spans="1:21" x14ac:dyDescent="0.3">
      <c r="A2245" t="s">
        <v>1412</v>
      </c>
      <c r="B2245" t="s">
        <v>880</v>
      </c>
      <c r="C2245" t="s">
        <v>92</v>
      </c>
      <c r="D2245" s="10">
        <v>40506</v>
      </c>
      <c r="E2245" t="s">
        <v>50</v>
      </c>
      <c r="F2245">
        <v>3</v>
      </c>
      <c r="G2245" s="1">
        <v>34587</v>
      </c>
      <c r="H2245" s="1">
        <v>1729.3500000000001</v>
      </c>
      <c r="I2245" s="1">
        <v>1037.6099999999999</v>
      </c>
      <c r="J2245" s="1">
        <v>2421.09</v>
      </c>
      <c r="K2245" s="1">
        <v>10030.23</v>
      </c>
      <c r="L2245" s="1">
        <v>10376.1</v>
      </c>
      <c r="M2245" s="1">
        <f>SUM(Sueldos[[#This Row],[Salario Base]:[Bono General]])</f>
        <v>60181.38</v>
      </c>
      <c r="N2245" s="1">
        <f>SUMPRODUCT(Sueldos[[#This Row],[Salario Base]:[Bono General]]*Porcentajes[])</f>
        <v>2331.1637999999998</v>
      </c>
      <c r="O2245" s="1">
        <f>Sueldos[[#This Row],[Aumento Mexicano]]*2</f>
        <v>4662.3275999999996</v>
      </c>
      <c r="P2245" s="1">
        <f>IF(Sueldos[[#This Row],[Calificación]]&gt;=4,Sueldos[[#This Row],[Aumento Mexicano]]*2,0)</f>
        <v>0</v>
      </c>
      <c r="Q2245" s="1">
        <f>Sueldos[[#This Row],[Sueldo total]]*3</f>
        <v>180544.13999999998</v>
      </c>
      <c r="R2245" s="9">
        <f>(43102-Sueldos[[#This Row],[Fecha de Contratación]])/365</f>
        <v>7.1123287671232873</v>
      </c>
      <c r="S2245" s="1">
        <f>Sueldos[[#This Row],[Sueldo total]]/30</f>
        <v>2006.0459999999998</v>
      </c>
      <c r="T2245" s="1">
        <f>Sueldos[[#This Row],[Salario diario]]*20*Sueldos[[#This Row],[dias del año]]</f>
        <v>285353.17347945203</v>
      </c>
      <c r="U2245" s="1">
        <f>Sueldos[[#This Row],[3 meses de sueldo]]+Sueldos[[#This Row],[20 dias por año]]</f>
        <v>465897.31347945204</v>
      </c>
    </row>
    <row r="2246" spans="1:21" x14ac:dyDescent="0.3">
      <c r="A2246" t="s">
        <v>2728</v>
      </c>
      <c r="B2246" t="s">
        <v>883</v>
      </c>
      <c r="C2246" t="s">
        <v>34</v>
      </c>
      <c r="D2246" s="10">
        <v>42154</v>
      </c>
      <c r="E2246" t="s">
        <v>15</v>
      </c>
      <c r="F2246">
        <v>2</v>
      </c>
      <c r="G2246" s="1">
        <v>19086.3</v>
      </c>
      <c r="H2246" s="1">
        <v>1908.63</v>
      </c>
      <c r="I2246" s="1">
        <v>1717.7669999999998</v>
      </c>
      <c r="J2246" s="1">
        <v>1336.0410000000002</v>
      </c>
      <c r="K2246" s="1">
        <v>7443.6570000000002</v>
      </c>
      <c r="L2246" s="1">
        <v>4771.5749999999998</v>
      </c>
      <c r="M2246" s="1">
        <f>SUM(Sueldos[[#This Row],[Salario Base]:[Bono General]])</f>
        <v>36263.97</v>
      </c>
      <c r="N2246" s="1">
        <f>SUMPRODUCT(Sueldos[[#This Row],[Salario Base]:[Bono General]]*Porcentajes[])</f>
        <v>1379.93949</v>
      </c>
      <c r="O2246" s="1">
        <f>Sueldos[[#This Row],[Aumento Mexicano]]*2</f>
        <v>2759.87898</v>
      </c>
      <c r="P2246" s="1">
        <f>IF(Sueldos[[#This Row],[Calificación]]&gt;=4,Sueldos[[#This Row],[Aumento Mexicano]]*2,0)</f>
        <v>0</v>
      </c>
      <c r="Q2246" s="1">
        <f>Sueldos[[#This Row],[Sueldo total]]*3</f>
        <v>108791.91</v>
      </c>
      <c r="R2246" s="9">
        <f>(43102-Sueldos[[#This Row],[Fecha de Contratación]])/365</f>
        <v>2.5972602739726027</v>
      </c>
      <c r="S2246" s="1">
        <f>Sueldos[[#This Row],[Sueldo total]]/30</f>
        <v>1208.799</v>
      </c>
      <c r="T2246" s="1">
        <f>Sueldos[[#This Row],[Salario diario]]*20*Sueldos[[#This Row],[dias del año]]</f>
        <v>62791.312438356166</v>
      </c>
      <c r="U2246" s="1">
        <f>Sueldos[[#This Row],[3 meses de sueldo]]+Sueldos[[#This Row],[20 dias por año]]</f>
        <v>171583.22243835617</v>
      </c>
    </row>
    <row r="2247" spans="1:21" x14ac:dyDescent="0.3">
      <c r="A2247" t="s">
        <v>2729</v>
      </c>
      <c r="B2247" t="s">
        <v>898</v>
      </c>
      <c r="C2247" t="s">
        <v>151</v>
      </c>
      <c r="D2247" s="10">
        <v>40887</v>
      </c>
      <c r="E2247" t="s">
        <v>50</v>
      </c>
      <c r="F2247">
        <v>5</v>
      </c>
      <c r="G2247" s="1">
        <v>43807.5</v>
      </c>
      <c r="H2247" s="1">
        <v>4380.75</v>
      </c>
      <c r="I2247" s="1">
        <v>3942.6749999999997</v>
      </c>
      <c r="J2247" s="1">
        <v>3504.6</v>
      </c>
      <c r="K2247" s="1">
        <v>15770.699999999999</v>
      </c>
      <c r="L2247" s="1">
        <v>17523</v>
      </c>
      <c r="M2247" s="1">
        <f>SUM(Sueldos[[#This Row],[Salario Base]:[Bono General]])</f>
        <v>88929.225000000006</v>
      </c>
      <c r="N2247" s="1">
        <f>SUMPRODUCT(Sueldos[[#This Row],[Salario Base]:[Bono General]]*Porcentajes[])</f>
        <v>3609.7380000000003</v>
      </c>
      <c r="O2247" s="1">
        <f>Sueldos[[#This Row],[Aumento Mexicano]]*2</f>
        <v>7219.4760000000006</v>
      </c>
      <c r="P2247" s="1">
        <f>IF(Sueldos[[#This Row],[Calificación]]&gt;=4,Sueldos[[#This Row],[Aumento Mexicano]]*2,0)</f>
        <v>7219.4760000000006</v>
      </c>
      <c r="Q2247" s="1">
        <f>Sueldos[[#This Row],[Sueldo total]]*3</f>
        <v>266787.67500000005</v>
      </c>
      <c r="R2247" s="9">
        <f>(43102-Sueldos[[#This Row],[Fecha de Contratación]])/365</f>
        <v>6.0684931506849313</v>
      </c>
      <c r="S2247" s="1">
        <f>Sueldos[[#This Row],[Sueldo total]]/30</f>
        <v>2964.3075000000003</v>
      </c>
      <c r="T2247" s="1">
        <f>Sueldos[[#This Row],[Salario diario]]*20*Sueldos[[#This Row],[dias del año]]</f>
        <v>359777.59520547948</v>
      </c>
      <c r="U2247" s="1">
        <f>Sueldos[[#This Row],[3 meses de sueldo]]+Sueldos[[#This Row],[20 dias por año]]</f>
        <v>626565.27020547958</v>
      </c>
    </row>
    <row r="2248" spans="1:21" x14ac:dyDescent="0.3">
      <c r="A2248" t="s">
        <v>2251</v>
      </c>
      <c r="B2248" t="s">
        <v>880</v>
      </c>
      <c r="C2248" t="s">
        <v>170</v>
      </c>
      <c r="D2248" s="10">
        <v>41081</v>
      </c>
      <c r="E2248" t="s">
        <v>27</v>
      </c>
      <c r="F2248">
        <v>2</v>
      </c>
      <c r="G2248" s="1">
        <v>19578.600000000002</v>
      </c>
      <c r="H2248" s="1">
        <v>1566.2880000000002</v>
      </c>
      <c r="I2248" s="1">
        <v>587.35800000000006</v>
      </c>
      <c r="J2248" s="1">
        <v>783.14400000000012</v>
      </c>
      <c r="K2248" s="1">
        <v>7635.6540000000014</v>
      </c>
      <c r="L2248" s="1">
        <v>5677.7939999999999</v>
      </c>
      <c r="M2248" s="1">
        <f>SUM(Sueldos[[#This Row],[Salario Base]:[Bono General]])</f>
        <v>35828.838000000003</v>
      </c>
      <c r="N2248" s="1">
        <f>SUMPRODUCT(Sueldos[[#This Row],[Salario Base]:[Bono General]]*Porcentajes[])</f>
        <v>1370.5020000000002</v>
      </c>
      <c r="O2248" s="1">
        <f>Sueldos[[#This Row],[Aumento Mexicano]]*2</f>
        <v>2741.0040000000004</v>
      </c>
      <c r="P2248" s="1">
        <f>IF(Sueldos[[#This Row],[Calificación]]&gt;=4,Sueldos[[#This Row],[Aumento Mexicano]]*2,0)</f>
        <v>0</v>
      </c>
      <c r="Q2248" s="1">
        <f>Sueldos[[#This Row],[Sueldo total]]*3</f>
        <v>107486.51400000001</v>
      </c>
      <c r="R2248" s="9">
        <f>(43102-Sueldos[[#This Row],[Fecha de Contratación]])/365</f>
        <v>5.536986301369863</v>
      </c>
      <c r="S2248" s="1">
        <f>Sueldos[[#This Row],[Sueldo total]]/30</f>
        <v>1194.2946000000002</v>
      </c>
      <c r="T2248" s="1">
        <f>Sueldos[[#This Row],[Salario diario]]*20*Sueldos[[#This Row],[dias del año]]</f>
        <v>132255.85680000001</v>
      </c>
      <c r="U2248" s="1">
        <f>Sueldos[[#This Row],[3 meses de sueldo]]+Sueldos[[#This Row],[20 dias por año]]</f>
        <v>239742.37080000003</v>
      </c>
    </row>
    <row r="2249" spans="1:21" x14ac:dyDescent="0.3">
      <c r="A2249" t="s">
        <v>2730</v>
      </c>
      <c r="B2249" t="s">
        <v>940</v>
      </c>
      <c r="C2249" t="s">
        <v>253</v>
      </c>
      <c r="D2249" s="10">
        <v>42049</v>
      </c>
      <c r="E2249" t="s">
        <v>18</v>
      </c>
      <c r="F2249">
        <v>3</v>
      </c>
      <c r="G2249" s="1">
        <v>8922</v>
      </c>
      <c r="H2249" s="1">
        <v>892.2</v>
      </c>
      <c r="I2249" s="1">
        <v>178.44</v>
      </c>
      <c r="J2249" s="1">
        <v>1338.3</v>
      </c>
      <c r="K2249" s="1">
        <v>3211.92</v>
      </c>
      <c r="L2249" s="1">
        <v>2319.7200000000003</v>
      </c>
      <c r="M2249" s="1">
        <f>SUM(Sueldos[[#This Row],[Salario Base]:[Bono General]])</f>
        <v>16862.580000000002</v>
      </c>
      <c r="N2249" s="1">
        <f>SUMPRODUCT(Sueldos[[#This Row],[Salario Base]:[Bono General]]*Porcentajes[])</f>
        <v>653.98260000000005</v>
      </c>
      <c r="O2249" s="1">
        <f>Sueldos[[#This Row],[Aumento Mexicano]]*2</f>
        <v>1307.9652000000001</v>
      </c>
      <c r="P2249" s="1">
        <f>IF(Sueldos[[#This Row],[Calificación]]&gt;=4,Sueldos[[#This Row],[Aumento Mexicano]]*2,0)</f>
        <v>0</v>
      </c>
      <c r="Q2249" s="1">
        <f>Sueldos[[#This Row],[Sueldo total]]*3</f>
        <v>50587.740000000005</v>
      </c>
      <c r="R2249" s="9">
        <f>(43102-Sueldos[[#This Row],[Fecha de Contratación]])/365</f>
        <v>2.8849315068493149</v>
      </c>
      <c r="S2249" s="1">
        <f>Sueldos[[#This Row],[Sueldo total]]/30</f>
        <v>562.08600000000001</v>
      </c>
      <c r="T2249" s="1">
        <f>Sueldos[[#This Row],[Salario diario]]*20*Sueldos[[#This Row],[dias del año]]</f>
        <v>32431.592219178085</v>
      </c>
      <c r="U2249" s="1">
        <f>Sueldos[[#This Row],[3 meses de sueldo]]+Sueldos[[#This Row],[20 dias por año]]</f>
        <v>83019.33221917809</v>
      </c>
    </row>
    <row r="2250" spans="1:21" x14ac:dyDescent="0.3">
      <c r="A2250" t="s">
        <v>2731</v>
      </c>
      <c r="B2250" t="s">
        <v>883</v>
      </c>
      <c r="C2250" t="s">
        <v>413</v>
      </c>
      <c r="D2250" s="10">
        <v>42102</v>
      </c>
      <c r="E2250" t="s">
        <v>18</v>
      </c>
      <c r="F2250">
        <v>3</v>
      </c>
      <c r="G2250" s="1">
        <v>11749</v>
      </c>
      <c r="H2250" s="1">
        <v>1057.4099999999999</v>
      </c>
      <c r="I2250" s="1">
        <v>939.92000000000007</v>
      </c>
      <c r="J2250" s="1">
        <v>1644.8600000000001</v>
      </c>
      <c r="K2250" s="1">
        <v>3289.7200000000003</v>
      </c>
      <c r="L2250" s="1">
        <v>3524.7</v>
      </c>
      <c r="M2250" s="1">
        <f>SUM(Sueldos[[#This Row],[Salario Base]:[Bono General]])</f>
        <v>22205.61</v>
      </c>
      <c r="N2250" s="1">
        <f>SUMPRODUCT(Sueldos[[#This Row],[Salario Base]:[Bono General]]*Porcentajes[])</f>
        <v>881.17500000000007</v>
      </c>
      <c r="O2250" s="1">
        <f>Sueldos[[#This Row],[Aumento Mexicano]]*2</f>
        <v>1762.3500000000001</v>
      </c>
      <c r="P2250" s="1">
        <f>IF(Sueldos[[#This Row],[Calificación]]&gt;=4,Sueldos[[#This Row],[Aumento Mexicano]]*2,0)</f>
        <v>0</v>
      </c>
      <c r="Q2250" s="1">
        <f>Sueldos[[#This Row],[Sueldo total]]*3</f>
        <v>66616.83</v>
      </c>
      <c r="R2250" s="9">
        <f>(43102-Sueldos[[#This Row],[Fecha de Contratación]])/365</f>
        <v>2.7397260273972601</v>
      </c>
      <c r="S2250" s="1">
        <f>Sueldos[[#This Row],[Sueldo total]]/30</f>
        <v>740.18700000000001</v>
      </c>
      <c r="T2250" s="1">
        <f>Sueldos[[#This Row],[Salario diario]]*20*Sueldos[[#This Row],[dias del año]]</f>
        <v>40558.191780821915</v>
      </c>
      <c r="U2250" s="1">
        <f>Sueldos[[#This Row],[3 meses de sueldo]]+Sueldos[[#This Row],[20 dias por año]]</f>
        <v>107175.02178082192</v>
      </c>
    </row>
    <row r="2251" spans="1:21" x14ac:dyDescent="0.3">
      <c r="A2251" t="s">
        <v>1502</v>
      </c>
      <c r="B2251" t="s">
        <v>926</v>
      </c>
      <c r="C2251" t="s">
        <v>330</v>
      </c>
      <c r="D2251" s="10">
        <v>43010</v>
      </c>
      <c r="E2251" t="s">
        <v>27</v>
      </c>
      <c r="F2251">
        <v>3</v>
      </c>
      <c r="G2251" s="1">
        <v>20386</v>
      </c>
      <c r="H2251" s="1">
        <v>1019.3000000000001</v>
      </c>
      <c r="I2251" s="1">
        <v>1630.88</v>
      </c>
      <c r="J2251" s="1">
        <v>407.72</v>
      </c>
      <c r="K2251" s="1">
        <v>7542.82</v>
      </c>
      <c r="L2251" s="1">
        <v>7338.96</v>
      </c>
      <c r="M2251" s="1">
        <f>SUM(Sueldos[[#This Row],[Salario Base]:[Bono General]])</f>
        <v>38325.68</v>
      </c>
      <c r="N2251" s="1">
        <f>SUMPRODUCT(Sueldos[[#This Row],[Salario Base]:[Bono General]]*Porcentajes[])</f>
        <v>1498.3709999999999</v>
      </c>
      <c r="O2251" s="1">
        <f>Sueldos[[#This Row],[Aumento Mexicano]]*2</f>
        <v>2996.7419999999997</v>
      </c>
      <c r="P2251" s="1">
        <f>IF(Sueldos[[#This Row],[Calificación]]&gt;=4,Sueldos[[#This Row],[Aumento Mexicano]]*2,0)</f>
        <v>0</v>
      </c>
      <c r="Q2251" s="1">
        <f>Sueldos[[#This Row],[Sueldo total]]*3</f>
        <v>114977.04000000001</v>
      </c>
      <c r="R2251" s="9">
        <f>(43102-Sueldos[[#This Row],[Fecha de Contratación]])/365</f>
        <v>0.25205479452054796</v>
      </c>
      <c r="S2251" s="1">
        <f>Sueldos[[#This Row],[Sueldo total]]/30</f>
        <v>1277.5226666666667</v>
      </c>
      <c r="T2251" s="1">
        <f>Sueldos[[#This Row],[Salario diario]]*20*Sueldos[[#This Row],[dias del año]]</f>
        <v>6440.1142648401838</v>
      </c>
      <c r="U2251" s="1">
        <f>Sueldos[[#This Row],[3 meses de sueldo]]+Sueldos[[#This Row],[20 dias por año]]</f>
        <v>121417.1542648402</v>
      </c>
    </row>
    <row r="2252" spans="1:21" x14ac:dyDescent="0.3">
      <c r="A2252" t="s">
        <v>2732</v>
      </c>
      <c r="B2252" t="s">
        <v>898</v>
      </c>
      <c r="C2252" t="s">
        <v>260</v>
      </c>
      <c r="D2252" s="10">
        <v>40933</v>
      </c>
      <c r="E2252" t="s">
        <v>18</v>
      </c>
      <c r="F2252">
        <v>2</v>
      </c>
      <c r="G2252" s="1">
        <v>13607.1</v>
      </c>
      <c r="H2252" s="1">
        <v>1088.568</v>
      </c>
      <c r="I2252" s="1">
        <v>1360.71</v>
      </c>
      <c r="J2252" s="1">
        <v>1496.7809999999999</v>
      </c>
      <c r="K2252" s="1">
        <v>4626.4140000000007</v>
      </c>
      <c r="L2252" s="1">
        <v>3537.846</v>
      </c>
      <c r="M2252" s="1">
        <f>SUM(Sueldos[[#This Row],[Salario Base]:[Bono General]])</f>
        <v>25717.419000000002</v>
      </c>
      <c r="N2252" s="1">
        <f>SUMPRODUCT(Sueldos[[#This Row],[Salario Base]:[Bono General]]*Porcentajes[])</f>
        <v>989.23617000000002</v>
      </c>
      <c r="O2252" s="1">
        <f>Sueldos[[#This Row],[Aumento Mexicano]]*2</f>
        <v>1978.47234</v>
      </c>
      <c r="P2252" s="1">
        <f>IF(Sueldos[[#This Row],[Calificación]]&gt;=4,Sueldos[[#This Row],[Aumento Mexicano]]*2,0)</f>
        <v>0</v>
      </c>
      <c r="Q2252" s="1">
        <f>Sueldos[[#This Row],[Sueldo total]]*3</f>
        <v>77152.257000000012</v>
      </c>
      <c r="R2252" s="9">
        <f>(43102-Sueldos[[#This Row],[Fecha de Contratación]])/365</f>
        <v>5.9424657534246572</v>
      </c>
      <c r="S2252" s="1">
        <f>Sueldos[[#This Row],[Sueldo total]]/30</f>
        <v>857.24730000000011</v>
      </c>
      <c r="T2252" s="1">
        <f>Sueldos[[#This Row],[Salario diario]]*20*Sueldos[[#This Row],[dias del año]]</f>
        <v>101883.25444931508</v>
      </c>
      <c r="U2252" s="1">
        <f>Sueldos[[#This Row],[3 meses de sueldo]]+Sueldos[[#This Row],[20 dias por año]]</f>
        <v>179035.51144931509</v>
      </c>
    </row>
    <row r="2253" spans="1:21" x14ac:dyDescent="0.3">
      <c r="A2253" t="s">
        <v>2733</v>
      </c>
      <c r="B2253" t="s">
        <v>880</v>
      </c>
      <c r="C2253" t="s">
        <v>482</v>
      </c>
      <c r="D2253" s="10">
        <v>40916</v>
      </c>
      <c r="E2253" t="s">
        <v>115</v>
      </c>
      <c r="F2253">
        <v>2</v>
      </c>
      <c r="G2253" s="1">
        <v>38447.1</v>
      </c>
      <c r="H2253" s="1">
        <v>2306.826</v>
      </c>
      <c r="I2253" s="1">
        <v>2306.826</v>
      </c>
      <c r="J2253" s="1">
        <v>3460.2389999999996</v>
      </c>
      <c r="K2253" s="1">
        <v>9996.2459999999992</v>
      </c>
      <c r="L2253" s="1">
        <v>14994.369000000001</v>
      </c>
      <c r="M2253" s="1">
        <f>SUM(Sueldos[[#This Row],[Salario Base]:[Bono General]])</f>
        <v>71511.606</v>
      </c>
      <c r="N2253" s="1">
        <f>SUMPRODUCT(Sueldos[[#This Row],[Salario Base]:[Bono General]]*Porcentajes[])</f>
        <v>2906.6007600000003</v>
      </c>
      <c r="O2253" s="1">
        <f>Sueldos[[#This Row],[Aumento Mexicano]]*2</f>
        <v>5813.2015200000005</v>
      </c>
      <c r="P2253" s="1">
        <f>IF(Sueldos[[#This Row],[Calificación]]&gt;=4,Sueldos[[#This Row],[Aumento Mexicano]]*2,0)</f>
        <v>0</v>
      </c>
      <c r="Q2253" s="1">
        <f>Sueldos[[#This Row],[Sueldo total]]*3</f>
        <v>214534.818</v>
      </c>
      <c r="R2253" s="9">
        <f>(43102-Sueldos[[#This Row],[Fecha de Contratación]])/365</f>
        <v>5.9890410958904106</v>
      </c>
      <c r="S2253" s="1">
        <f>Sueldos[[#This Row],[Sueldo total]]/30</f>
        <v>2383.7202000000002</v>
      </c>
      <c r="T2253" s="1">
        <f>Sueldos[[#This Row],[Salario diario]]*20*Sueldos[[#This Row],[dias del año]]</f>
        <v>285523.96477808221</v>
      </c>
      <c r="U2253" s="1">
        <f>Sueldos[[#This Row],[3 meses de sueldo]]+Sueldos[[#This Row],[20 dias por año]]</f>
        <v>500058.78277808218</v>
      </c>
    </row>
    <row r="2254" spans="1:21" x14ac:dyDescent="0.3">
      <c r="A2254" t="s">
        <v>1428</v>
      </c>
      <c r="B2254" t="s">
        <v>898</v>
      </c>
      <c r="C2254" t="s">
        <v>96</v>
      </c>
      <c r="D2254" s="10">
        <v>42792</v>
      </c>
      <c r="E2254" t="s">
        <v>18</v>
      </c>
      <c r="F2254">
        <v>3</v>
      </c>
      <c r="G2254" s="1">
        <v>8126</v>
      </c>
      <c r="H2254" s="1">
        <v>650.08000000000004</v>
      </c>
      <c r="I2254" s="1">
        <v>975.12</v>
      </c>
      <c r="J2254" s="1">
        <v>81.260000000000005</v>
      </c>
      <c r="K2254" s="1">
        <v>2762.84</v>
      </c>
      <c r="L2254" s="1">
        <v>2437.7999999999997</v>
      </c>
      <c r="M2254" s="1">
        <f>SUM(Sueldos[[#This Row],[Salario Base]:[Bono General]])</f>
        <v>15033.1</v>
      </c>
      <c r="N2254" s="1">
        <f>SUMPRODUCT(Sueldos[[#This Row],[Salario Base]:[Bono General]]*Porcentajes[])</f>
        <v>579.38379999999995</v>
      </c>
      <c r="O2254" s="1">
        <f>Sueldos[[#This Row],[Aumento Mexicano]]*2</f>
        <v>1158.7675999999999</v>
      </c>
      <c r="P2254" s="1">
        <f>IF(Sueldos[[#This Row],[Calificación]]&gt;=4,Sueldos[[#This Row],[Aumento Mexicano]]*2,0)</f>
        <v>0</v>
      </c>
      <c r="Q2254" s="1">
        <f>Sueldos[[#This Row],[Sueldo total]]*3</f>
        <v>45099.3</v>
      </c>
      <c r="R2254" s="9">
        <f>(43102-Sueldos[[#This Row],[Fecha de Contratación]])/365</f>
        <v>0.84931506849315064</v>
      </c>
      <c r="S2254" s="1">
        <f>Sueldos[[#This Row],[Sueldo total]]/30</f>
        <v>501.10333333333335</v>
      </c>
      <c r="T2254" s="1">
        <f>Sueldos[[#This Row],[Salario diario]]*20*Sueldos[[#This Row],[dias del año]]</f>
        <v>8511.8922374429221</v>
      </c>
      <c r="U2254" s="1">
        <f>Sueldos[[#This Row],[3 meses de sueldo]]+Sueldos[[#This Row],[20 dias por año]]</f>
        <v>53611.192237442927</v>
      </c>
    </row>
    <row r="2255" spans="1:21" x14ac:dyDescent="0.3">
      <c r="A2255" t="s">
        <v>2734</v>
      </c>
      <c r="B2255" t="s">
        <v>898</v>
      </c>
      <c r="C2255" t="s">
        <v>255</v>
      </c>
      <c r="D2255" s="10">
        <v>41235</v>
      </c>
      <c r="E2255" t="s">
        <v>18</v>
      </c>
      <c r="F2255">
        <v>3</v>
      </c>
      <c r="G2255" s="1">
        <v>9151</v>
      </c>
      <c r="H2255" s="1">
        <v>823.58999999999992</v>
      </c>
      <c r="I2255" s="1">
        <v>274.52999999999997</v>
      </c>
      <c r="J2255" s="1">
        <v>549.05999999999995</v>
      </c>
      <c r="K2255" s="1">
        <v>2653.79</v>
      </c>
      <c r="L2255" s="1">
        <v>2287.75</v>
      </c>
      <c r="M2255" s="1">
        <f>SUM(Sueldos[[#This Row],[Salario Base]:[Bono General]])</f>
        <v>15739.720000000001</v>
      </c>
      <c r="N2255" s="1">
        <f>SUMPRODUCT(Sueldos[[#This Row],[Salario Base]:[Bono General]]*Porcentajes[])</f>
        <v>602.1357999999999</v>
      </c>
      <c r="O2255" s="1">
        <f>Sueldos[[#This Row],[Aumento Mexicano]]*2</f>
        <v>1204.2715999999998</v>
      </c>
      <c r="P2255" s="1">
        <f>IF(Sueldos[[#This Row],[Calificación]]&gt;=4,Sueldos[[#This Row],[Aumento Mexicano]]*2,0)</f>
        <v>0</v>
      </c>
      <c r="Q2255" s="1">
        <f>Sueldos[[#This Row],[Sueldo total]]*3</f>
        <v>47219.16</v>
      </c>
      <c r="R2255" s="9">
        <f>(43102-Sueldos[[#This Row],[Fecha de Contratación]])/365</f>
        <v>5.1150684931506847</v>
      </c>
      <c r="S2255" s="1">
        <f>Sueldos[[#This Row],[Sueldo total]]/30</f>
        <v>524.65733333333333</v>
      </c>
      <c r="T2255" s="1">
        <f>Sueldos[[#This Row],[Salario diario]]*20*Sueldos[[#This Row],[dias del año]]</f>
        <v>53673.1639086758</v>
      </c>
      <c r="U2255" s="1">
        <f>Sueldos[[#This Row],[3 meses de sueldo]]+Sueldos[[#This Row],[20 dias por año]]</f>
        <v>100892.32390867581</v>
      </c>
    </row>
    <row r="2256" spans="1:21" x14ac:dyDescent="0.3">
      <c r="A2256" t="s">
        <v>2735</v>
      </c>
      <c r="B2256" t="s">
        <v>883</v>
      </c>
      <c r="C2256" t="s">
        <v>142</v>
      </c>
      <c r="D2256" s="10">
        <v>42798</v>
      </c>
      <c r="E2256" t="s">
        <v>18</v>
      </c>
      <c r="F2256">
        <v>3</v>
      </c>
      <c r="G2256" s="1">
        <v>8003</v>
      </c>
      <c r="H2256" s="1">
        <v>720.27</v>
      </c>
      <c r="I2256" s="1">
        <v>1200.45</v>
      </c>
      <c r="J2256" s="1">
        <v>160.06</v>
      </c>
      <c r="K2256" s="1">
        <v>2160.81</v>
      </c>
      <c r="L2256" s="1">
        <v>2480.9299999999998</v>
      </c>
      <c r="M2256" s="1">
        <f>SUM(Sueldos[[#This Row],[Salario Base]:[Bono General]])</f>
        <v>14725.52</v>
      </c>
      <c r="N2256" s="1">
        <f>SUMPRODUCT(Sueldos[[#This Row],[Salario Base]:[Bono General]]*Porcentajes[])</f>
        <v>577.81659999999999</v>
      </c>
      <c r="O2256" s="1">
        <f>Sueldos[[#This Row],[Aumento Mexicano]]*2</f>
        <v>1155.6332</v>
      </c>
      <c r="P2256" s="1">
        <f>IF(Sueldos[[#This Row],[Calificación]]&gt;=4,Sueldos[[#This Row],[Aumento Mexicano]]*2,0)</f>
        <v>0</v>
      </c>
      <c r="Q2256" s="1">
        <f>Sueldos[[#This Row],[Sueldo total]]*3</f>
        <v>44176.56</v>
      </c>
      <c r="R2256" s="9">
        <f>(43102-Sueldos[[#This Row],[Fecha de Contratación]])/365</f>
        <v>0.83287671232876714</v>
      </c>
      <c r="S2256" s="1">
        <f>Sueldos[[#This Row],[Sueldo total]]/30</f>
        <v>490.85066666666665</v>
      </c>
      <c r="T2256" s="1">
        <f>Sueldos[[#This Row],[Salario diario]]*20*Sueldos[[#This Row],[dias del año]]</f>
        <v>8176.3617899543369</v>
      </c>
      <c r="U2256" s="1">
        <f>Sueldos[[#This Row],[3 meses de sueldo]]+Sueldos[[#This Row],[20 dias por año]]</f>
        <v>52352.921789954336</v>
      </c>
    </row>
    <row r="2257" spans="1:21" x14ac:dyDescent="0.3">
      <c r="A2257" t="s">
        <v>2736</v>
      </c>
      <c r="B2257" t="s">
        <v>880</v>
      </c>
      <c r="C2257" t="s">
        <v>14</v>
      </c>
      <c r="D2257" s="10">
        <v>41593</v>
      </c>
      <c r="E2257" t="s">
        <v>18</v>
      </c>
      <c r="F2257">
        <v>3</v>
      </c>
      <c r="G2257" s="1">
        <v>9453</v>
      </c>
      <c r="H2257" s="1">
        <v>756.24</v>
      </c>
      <c r="I2257" s="1">
        <v>1417.95</v>
      </c>
      <c r="J2257" s="1">
        <v>472.65000000000003</v>
      </c>
      <c r="K2257" s="1">
        <v>3214.0200000000004</v>
      </c>
      <c r="L2257" s="1">
        <v>3497.61</v>
      </c>
      <c r="M2257" s="1">
        <f>SUM(Sueldos[[#This Row],[Salario Base]:[Bono General]])</f>
        <v>18811.47</v>
      </c>
      <c r="N2257" s="1">
        <f>SUMPRODUCT(Sueldos[[#This Row],[Salario Base]:[Bono General]]*Porcentajes[])</f>
        <v>750.56820000000005</v>
      </c>
      <c r="O2257" s="1">
        <f>Sueldos[[#This Row],[Aumento Mexicano]]*2</f>
        <v>1501.1364000000001</v>
      </c>
      <c r="P2257" s="1">
        <f>IF(Sueldos[[#This Row],[Calificación]]&gt;=4,Sueldos[[#This Row],[Aumento Mexicano]]*2,0)</f>
        <v>0</v>
      </c>
      <c r="Q2257" s="1">
        <f>Sueldos[[#This Row],[Sueldo total]]*3</f>
        <v>56434.41</v>
      </c>
      <c r="R2257" s="9">
        <f>(43102-Sueldos[[#This Row],[Fecha de Contratación]])/365</f>
        <v>4.1342465753424653</v>
      </c>
      <c r="S2257" s="1">
        <f>Sueldos[[#This Row],[Sueldo total]]/30</f>
        <v>627.04900000000009</v>
      </c>
      <c r="T2257" s="1">
        <f>Sueldos[[#This Row],[Salario diario]]*20*Sueldos[[#This Row],[dias del año]]</f>
        <v>51847.503616438356</v>
      </c>
      <c r="U2257" s="1">
        <f>Sueldos[[#This Row],[3 meses de sueldo]]+Sueldos[[#This Row],[20 dias por año]]</f>
        <v>108281.91361643837</v>
      </c>
    </row>
    <row r="2258" spans="1:21" x14ac:dyDescent="0.3">
      <c r="A2258" t="s">
        <v>2737</v>
      </c>
      <c r="B2258" t="s">
        <v>880</v>
      </c>
      <c r="C2258" t="s">
        <v>57</v>
      </c>
      <c r="D2258" s="10">
        <v>41308</v>
      </c>
      <c r="E2258" t="s">
        <v>18</v>
      </c>
      <c r="F2258">
        <v>3</v>
      </c>
      <c r="G2258" s="1">
        <v>9123</v>
      </c>
      <c r="H2258" s="1">
        <v>456.15000000000003</v>
      </c>
      <c r="I2258" s="1">
        <v>638.61</v>
      </c>
      <c r="J2258" s="1">
        <v>1094.76</v>
      </c>
      <c r="K2258" s="1">
        <v>3557.9700000000003</v>
      </c>
      <c r="L2258" s="1">
        <v>2280.75</v>
      </c>
      <c r="M2258" s="1">
        <f>SUM(Sueldos[[#This Row],[Salario Base]:[Bono General]])</f>
        <v>17151.240000000002</v>
      </c>
      <c r="N2258" s="1">
        <f>SUMPRODUCT(Sueldos[[#This Row],[Salario Base]:[Bono General]]*Porcentajes[])</f>
        <v>647.73299999999995</v>
      </c>
      <c r="O2258" s="1">
        <f>Sueldos[[#This Row],[Aumento Mexicano]]*2</f>
        <v>1295.4659999999999</v>
      </c>
      <c r="P2258" s="1">
        <f>IF(Sueldos[[#This Row],[Calificación]]&gt;=4,Sueldos[[#This Row],[Aumento Mexicano]]*2,0)</f>
        <v>0</v>
      </c>
      <c r="Q2258" s="1">
        <f>Sueldos[[#This Row],[Sueldo total]]*3</f>
        <v>51453.72</v>
      </c>
      <c r="R2258" s="9">
        <f>(43102-Sueldos[[#This Row],[Fecha de Contratación]])/365</f>
        <v>4.9150684931506845</v>
      </c>
      <c r="S2258" s="1">
        <f>Sueldos[[#This Row],[Sueldo total]]/30</f>
        <v>571.70800000000008</v>
      </c>
      <c r="T2258" s="1">
        <f>Sueldos[[#This Row],[Salario diario]]*20*Sueldos[[#This Row],[dias del año]]</f>
        <v>56199.679561643839</v>
      </c>
      <c r="U2258" s="1">
        <f>Sueldos[[#This Row],[3 meses de sueldo]]+Sueldos[[#This Row],[20 dias por año]]</f>
        <v>107653.39956164383</v>
      </c>
    </row>
    <row r="2259" spans="1:21" x14ac:dyDescent="0.3">
      <c r="A2259" t="s">
        <v>2738</v>
      </c>
      <c r="B2259" t="s">
        <v>880</v>
      </c>
      <c r="C2259" t="s">
        <v>121</v>
      </c>
      <c r="D2259" s="10">
        <v>42180</v>
      </c>
      <c r="E2259" t="s">
        <v>18</v>
      </c>
      <c r="F2259">
        <v>2</v>
      </c>
      <c r="G2259" s="1">
        <v>10700.1</v>
      </c>
      <c r="H2259" s="1">
        <v>1070.01</v>
      </c>
      <c r="I2259" s="1">
        <v>428.00400000000002</v>
      </c>
      <c r="J2259" s="1">
        <v>535.005</v>
      </c>
      <c r="K2259" s="1">
        <v>3424.0320000000002</v>
      </c>
      <c r="L2259" s="1">
        <v>3210.03</v>
      </c>
      <c r="M2259" s="1">
        <f>SUM(Sueldos[[#This Row],[Salario Base]:[Bono General]])</f>
        <v>19367.181</v>
      </c>
      <c r="N2259" s="1">
        <f>SUMPRODUCT(Sueldos[[#This Row],[Salario Base]:[Bono General]]*Porcentajes[])</f>
        <v>756.49707000000012</v>
      </c>
      <c r="O2259" s="1">
        <f>Sueldos[[#This Row],[Aumento Mexicano]]*2</f>
        <v>1512.9941400000002</v>
      </c>
      <c r="P2259" s="1">
        <f>IF(Sueldos[[#This Row],[Calificación]]&gt;=4,Sueldos[[#This Row],[Aumento Mexicano]]*2,0)</f>
        <v>0</v>
      </c>
      <c r="Q2259" s="1">
        <f>Sueldos[[#This Row],[Sueldo total]]*3</f>
        <v>58101.543000000005</v>
      </c>
      <c r="R2259" s="9">
        <f>(43102-Sueldos[[#This Row],[Fecha de Contratación]])/365</f>
        <v>2.526027397260274</v>
      </c>
      <c r="S2259" s="1">
        <f>Sueldos[[#This Row],[Sueldo total]]/30</f>
        <v>645.57270000000005</v>
      </c>
      <c r="T2259" s="1">
        <f>Sueldos[[#This Row],[Salario diario]]*20*Sueldos[[#This Row],[dias del año]]</f>
        <v>32614.686542465759</v>
      </c>
      <c r="U2259" s="1">
        <f>Sueldos[[#This Row],[3 meses de sueldo]]+Sueldos[[#This Row],[20 dias por año]]</f>
        <v>90716.229542465764</v>
      </c>
    </row>
    <row r="2260" spans="1:21" x14ac:dyDescent="0.3">
      <c r="A2260" t="s">
        <v>2739</v>
      </c>
      <c r="B2260" t="s">
        <v>883</v>
      </c>
      <c r="C2260" t="s">
        <v>26</v>
      </c>
      <c r="D2260" s="10">
        <v>40530</v>
      </c>
      <c r="E2260" t="s">
        <v>18</v>
      </c>
      <c r="F2260">
        <v>5</v>
      </c>
      <c r="G2260" s="1">
        <v>13480</v>
      </c>
      <c r="H2260" s="1">
        <v>943.60000000000014</v>
      </c>
      <c r="I2260" s="1">
        <v>674</v>
      </c>
      <c r="J2260" s="1">
        <v>1617.6</v>
      </c>
      <c r="K2260" s="1">
        <v>4987.6000000000004</v>
      </c>
      <c r="L2260" s="1">
        <v>4718</v>
      </c>
      <c r="M2260" s="1">
        <f>SUM(Sueldos[[#This Row],[Salario Base]:[Bono General]])</f>
        <v>26420.800000000003</v>
      </c>
      <c r="N2260" s="1">
        <f>SUMPRODUCT(Sueldos[[#This Row],[Salario Base]:[Bono General]]*Porcentajes[])</f>
        <v>1048.7440000000001</v>
      </c>
      <c r="O2260" s="1">
        <f>Sueldos[[#This Row],[Aumento Mexicano]]*2</f>
        <v>2097.4880000000003</v>
      </c>
      <c r="P2260" s="1">
        <f>IF(Sueldos[[#This Row],[Calificación]]&gt;=4,Sueldos[[#This Row],[Aumento Mexicano]]*2,0)</f>
        <v>2097.4880000000003</v>
      </c>
      <c r="Q2260" s="1">
        <f>Sueldos[[#This Row],[Sueldo total]]*3</f>
        <v>79262.400000000009</v>
      </c>
      <c r="R2260" s="9">
        <f>(43102-Sueldos[[#This Row],[Fecha de Contratación]])/365</f>
        <v>7.0465753424657533</v>
      </c>
      <c r="S2260" s="1">
        <f>Sueldos[[#This Row],[Sueldo total]]/30</f>
        <v>880.69333333333338</v>
      </c>
      <c r="T2260" s="1">
        <f>Sueldos[[#This Row],[Salario diario]]*20*Sueldos[[#This Row],[dias del año]]</f>
        <v>124117.4385388128</v>
      </c>
      <c r="U2260" s="1">
        <f>Sueldos[[#This Row],[3 meses de sueldo]]+Sueldos[[#This Row],[20 dias por año]]</f>
        <v>203379.83853881282</v>
      </c>
    </row>
    <row r="2261" spans="1:21" x14ac:dyDescent="0.3">
      <c r="A2261" t="s">
        <v>2740</v>
      </c>
      <c r="B2261" t="s">
        <v>883</v>
      </c>
      <c r="C2261" t="s">
        <v>14</v>
      </c>
      <c r="D2261" s="10">
        <v>42545</v>
      </c>
      <c r="E2261" t="s">
        <v>27</v>
      </c>
      <c r="F2261">
        <v>3</v>
      </c>
      <c r="G2261" s="1">
        <v>15650</v>
      </c>
      <c r="H2261" s="1">
        <v>782.5</v>
      </c>
      <c r="I2261" s="1">
        <v>626</v>
      </c>
      <c r="J2261" s="1">
        <v>1252</v>
      </c>
      <c r="K2261" s="1">
        <v>6260</v>
      </c>
      <c r="L2261" s="1">
        <v>5477.5</v>
      </c>
      <c r="M2261" s="1">
        <f>SUM(Sueldos[[#This Row],[Salario Base]:[Bono General]])</f>
        <v>30048</v>
      </c>
      <c r="N2261" s="1">
        <f>SUMPRODUCT(Sueldos[[#This Row],[Salario Base]:[Bono General]]*Porcentajes[])</f>
        <v>1175.3150000000001</v>
      </c>
      <c r="O2261" s="1">
        <f>Sueldos[[#This Row],[Aumento Mexicano]]*2</f>
        <v>2350.63</v>
      </c>
      <c r="P2261" s="1">
        <f>IF(Sueldos[[#This Row],[Calificación]]&gt;=4,Sueldos[[#This Row],[Aumento Mexicano]]*2,0)</f>
        <v>0</v>
      </c>
      <c r="Q2261" s="1">
        <f>Sueldos[[#This Row],[Sueldo total]]*3</f>
        <v>90144</v>
      </c>
      <c r="R2261" s="9">
        <f>(43102-Sueldos[[#This Row],[Fecha de Contratación]])/365</f>
        <v>1.526027397260274</v>
      </c>
      <c r="S2261" s="1">
        <f>Sueldos[[#This Row],[Sueldo total]]/30</f>
        <v>1001.6</v>
      </c>
      <c r="T2261" s="1">
        <f>Sueldos[[#This Row],[Salario diario]]*20*Sueldos[[#This Row],[dias del año]]</f>
        <v>30569.38082191781</v>
      </c>
      <c r="U2261" s="1">
        <f>Sueldos[[#This Row],[3 meses de sueldo]]+Sueldos[[#This Row],[20 dias por año]]</f>
        <v>120713.38082191782</v>
      </c>
    </row>
    <row r="2262" spans="1:21" x14ac:dyDescent="0.3">
      <c r="A2262" t="s">
        <v>2741</v>
      </c>
      <c r="B2262" t="s">
        <v>898</v>
      </c>
      <c r="C2262" t="s">
        <v>73</v>
      </c>
      <c r="D2262" s="10">
        <v>41871</v>
      </c>
      <c r="E2262" t="s">
        <v>53</v>
      </c>
      <c r="F2262">
        <v>5</v>
      </c>
      <c r="G2262" s="1">
        <v>98327.5</v>
      </c>
      <c r="H2262" s="1">
        <v>5899.65</v>
      </c>
      <c r="I2262" s="1">
        <v>5899.65</v>
      </c>
      <c r="J2262" s="1">
        <v>10816.025</v>
      </c>
      <c r="K2262" s="1">
        <v>29498.25</v>
      </c>
      <c r="L2262" s="1">
        <v>33431.350000000006</v>
      </c>
      <c r="M2262" s="1">
        <f>SUM(Sueldos[[#This Row],[Salario Base]:[Bono General]])</f>
        <v>183872.42499999999</v>
      </c>
      <c r="N2262" s="1">
        <f>SUMPRODUCT(Sueldos[[#This Row],[Salario Base]:[Bono General]]*Porcentajes[])</f>
        <v>7305.7332500000002</v>
      </c>
      <c r="O2262" s="1">
        <f>Sueldos[[#This Row],[Aumento Mexicano]]*2</f>
        <v>14611.4665</v>
      </c>
      <c r="P2262" s="1">
        <f>IF(Sueldos[[#This Row],[Calificación]]&gt;=4,Sueldos[[#This Row],[Aumento Mexicano]]*2,0)</f>
        <v>14611.4665</v>
      </c>
      <c r="Q2262" s="1">
        <f>Sueldos[[#This Row],[Sueldo total]]*3</f>
        <v>551617.27499999991</v>
      </c>
      <c r="R2262" s="9">
        <f>(43102-Sueldos[[#This Row],[Fecha de Contratación]])/365</f>
        <v>3.3726027397260272</v>
      </c>
      <c r="S2262" s="1">
        <f>Sueldos[[#This Row],[Sueldo total]]/30</f>
        <v>6129.0808333333325</v>
      </c>
      <c r="T2262" s="1">
        <f>Sueldos[[#This Row],[Salario diario]]*20*Sueldos[[#This Row],[dias del año]]</f>
        <v>413419.09621004562</v>
      </c>
      <c r="U2262" s="1">
        <f>Sueldos[[#This Row],[3 meses de sueldo]]+Sueldos[[#This Row],[20 dias por año]]</f>
        <v>965036.37121004553</v>
      </c>
    </row>
    <row r="2263" spans="1:21" x14ac:dyDescent="0.3">
      <c r="A2263" t="s">
        <v>2742</v>
      </c>
      <c r="B2263" t="s">
        <v>940</v>
      </c>
      <c r="C2263" t="s">
        <v>32</v>
      </c>
      <c r="D2263" s="10">
        <v>41957</v>
      </c>
      <c r="E2263" t="s">
        <v>27</v>
      </c>
      <c r="F2263">
        <v>4</v>
      </c>
      <c r="G2263" s="1">
        <v>21398.300000000003</v>
      </c>
      <c r="H2263" s="1">
        <v>1925.8470000000002</v>
      </c>
      <c r="I2263" s="1">
        <v>213.98300000000003</v>
      </c>
      <c r="J2263" s="1">
        <v>855.93200000000013</v>
      </c>
      <c r="K2263" s="1">
        <v>6205.5070000000005</v>
      </c>
      <c r="L2263" s="1">
        <v>5563.5580000000009</v>
      </c>
      <c r="M2263" s="1">
        <f>SUM(Sueldos[[#This Row],[Salario Base]:[Bono General]])</f>
        <v>36163.127000000008</v>
      </c>
      <c r="N2263" s="1">
        <f>SUMPRODUCT(Sueldos[[#This Row],[Salario Base]:[Bono General]]*Porcentajes[])</f>
        <v>1384.4700100000002</v>
      </c>
      <c r="O2263" s="1">
        <f>Sueldos[[#This Row],[Aumento Mexicano]]*2</f>
        <v>2768.9400200000005</v>
      </c>
      <c r="P2263" s="1">
        <f>IF(Sueldos[[#This Row],[Calificación]]&gt;=4,Sueldos[[#This Row],[Aumento Mexicano]]*2,0)</f>
        <v>2768.9400200000005</v>
      </c>
      <c r="Q2263" s="1">
        <f>Sueldos[[#This Row],[Sueldo total]]*3</f>
        <v>108489.38100000002</v>
      </c>
      <c r="R2263" s="9">
        <f>(43102-Sueldos[[#This Row],[Fecha de Contratación]])/365</f>
        <v>3.1369863013698631</v>
      </c>
      <c r="S2263" s="1">
        <f>Sueldos[[#This Row],[Sueldo total]]/30</f>
        <v>1205.437566666667</v>
      </c>
      <c r="T2263" s="1">
        <f>Sueldos[[#This Row],[Salario diario]]*20*Sueldos[[#This Row],[dias del año]]</f>
        <v>75628.822675799107</v>
      </c>
      <c r="U2263" s="1">
        <f>Sueldos[[#This Row],[3 meses de sueldo]]+Sueldos[[#This Row],[20 dias por año]]</f>
        <v>184118.20367579913</v>
      </c>
    </row>
    <row r="2264" spans="1:21" x14ac:dyDescent="0.3">
      <c r="A2264" t="s">
        <v>720</v>
      </c>
      <c r="B2264" t="s">
        <v>880</v>
      </c>
      <c r="C2264" t="s">
        <v>100</v>
      </c>
      <c r="D2264" s="10">
        <v>41370</v>
      </c>
      <c r="E2264" t="s">
        <v>18</v>
      </c>
      <c r="F2264">
        <v>4</v>
      </c>
      <c r="G2264" s="1">
        <v>8850.6</v>
      </c>
      <c r="H2264" s="1">
        <v>885.06000000000006</v>
      </c>
      <c r="I2264" s="1">
        <v>531.03600000000006</v>
      </c>
      <c r="J2264" s="1">
        <v>88.506</v>
      </c>
      <c r="K2264" s="1">
        <v>2655.18</v>
      </c>
      <c r="L2264" s="1">
        <v>2832.192</v>
      </c>
      <c r="M2264" s="1">
        <f>SUM(Sueldos[[#This Row],[Salario Base]:[Bono General]])</f>
        <v>15842.574000000001</v>
      </c>
      <c r="N2264" s="1">
        <f>SUMPRODUCT(Sueldos[[#This Row],[Salario Base]:[Bono General]]*Porcentajes[])</f>
        <v>622.19718000000012</v>
      </c>
      <c r="O2264" s="1">
        <f>Sueldos[[#This Row],[Aumento Mexicano]]*2</f>
        <v>1244.3943600000002</v>
      </c>
      <c r="P2264" s="1">
        <f>IF(Sueldos[[#This Row],[Calificación]]&gt;=4,Sueldos[[#This Row],[Aumento Mexicano]]*2,0)</f>
        <v>1244.3943600000002</v>
      </c>
      <c r="Q2264" s="1">
        <f>Sueldos[[#This Row],[Sueldo total]]*3</f>
        <v>47527.722000000002</v>
      </c>
      <c r="R2264" s="9">
        <f>(43102-Sueldos[[#This Row],[Fecha de Contratación]])/365</f>
        <v>4.7452054794520544</v>
      </c>
      <c r="S2264" s="1">
        <f>Sueldos[[#This Row],[Sueldo total]]/30</f>
        <v>528.08580000000006</v>
      </c>
      <c r="T2264" s="1">
        <f>Sueldos[[#This Row],[Salario diario]]*20*Sueldos[[#This Row],[dias del año]]</f>
        <v>50117.512635616433</v>
      </c>
      <c r="U2264" s="1">
        <f>Sueldos[[#This Row],[3 meses de sueldo]]+Sueldos[[#This Row],[20 dias por año]]</f>
        <v>97645.234635616434</v>
      </c>
    </row>
    <row r="2265" spans="1:21" x14ac:dyDescent="0.3">
      <c r="A2265" t="s">
        <v>2743</v>
      </c>
      <c r="B2265" t="s">
        <v>883</v>
      </c>
      <c r="C2265" t="s">
        <v>88</v>
      </c>
      <c r="D2265" s="10">
        <v>41093</v>
      </c>
      <c r="E2265" t="s">
        <v>18</v>
      </c>
      <c r="F2265">
        <v>4</v>
      </c>
      <c r="G2265" s="1">
        <v>15238.300000000001</v>
      </c>
      <c r="H2265" s="1">
        <v>761.91500000000008</v>
      </c>
      <c r="I2265" s="1">
        <v>2133.3620000000005</v>
      </c>
      <c r="J2265" s="1">
        <v>1828.596</v>
      </c>
      <c r="K2265" s="1">
        <v>5181.0220000000008</v>
      </c>
      <c r="L2265" s="1">
        <v>4571.49</v>
      </c>
      <c r="M2265" s="1">
        <f>SUM(Sueldos[[#This Row],[Salario Base]:[Bono General]])</f>
        <v>29714.685000000005</v>
      </c>
      <c r="N2265" s="1">
        <f>SUMPRODUCT(Sueldos[[#This Row],[Salario Base]:[Bono General]]*Porcentajes[])</f>
        <v>1155.06314</v>
      </c>
      <c r="O2265" s="1">
        <f>Sueldos[[#This Row],[Aumento Mexicano]]*2</f>
        <v>2310.12628</v>
      </c>
      <c r="P2265" s="1">
        <f>IF(Sueldos[[#This Row],[Calificación]]&gt;=4,Sueldos[[#This Row],[Aumento Mexicano]]*2,0)</f>
        <v>2310.12628</v>
      </c>
      <c r="Q2265" s="1">
        <f>Sueldos[[#This Row],[Sueldo total]]*3</f>
        <v>89144.055000000022</v>
      </c>
      <c r="R2265" s="9">
        <f>(43102-Sueldos[[#This Row],[Fecha de Contratación]])/365</f>
        <v>5.5041095890410956</v>
      </c>
      <c r="S2265" s="1">
        <f>Sueldos[[#This Row],[Sueldo total]]/30</f>
        <v>990.48950000000013</v>
      </c>
      <c r="T2265" s="1">
        <f>Sueldos[[#This Row],[Salario diario]]*20*Sueldos[[#This Row],[dias del año]]</f>
        <v>109035.2550958904</v>
      </c>
      <c r="U2265" s="1">
        <f>Sueldos[[#This Row],[3 meses de sueldo]]+Sueldos[[#This Row],[20 dias por año]]</f>
        <v>198179.31009589043</v>
      </c>
    </row>
    <row r="2266" spans="1:21" x14ac:dyDescent="0.3">
      <c r="A2266" t="s">
        <v>2744</v>
      </c>
      <c r="B2266" t="s">
        <v>883</v>
      </c>
      <c r="C2266" t="s">
        <v>32</v>
      </c>
      <c r="D2266" s="10">
        <v>42509</v>
      </c>
      <c r="E2266" t="s">
        <v>18</v>
      </c>
      <c r="F2266">
        <v>2</v>
      </c>
      <c r="G2266" s="1">
        <v>10345.5</v>
      </c>
      <c r="H2266" s="1">
        <v>827.64</v>
      </c>
      <c r="I2266" s="1">
        <v>517.27499999999998</v>
      </c>
      <c r="J2266" s="1">
        <v>1448.3700000000001</v>
      </c>
      <c r="K2266" s="1">
        <v>3103.65</v>
      </c>
      <c r="L2266" s="1">
        <v>3414.0150000000003</v>
      </c>
      <c r="M2266" s="1">
        <f>SUM(Sueldos[[#This Row],[Salario Base]:[Bono General]])</f>
        <v>19656.45</v>
      </c>
      <c r="N2266" s="1">
        <f>SUMPRODUCT(Sueldos[[#This Row],[Salario Base]:[Bono General]]*Porcentajes[])</f>
        <v>785.22344999999996</v>
      </c>
      <c r="O2266" s="1">
        <f>Sueldos[[#This Row],[Aumento Mexicano]]*2</f>
        <v>1570.4468999999999</v>
      </c>
      <c r="P2266" s="1">
        <f>IF(Sueldos[[#This Row],[Calificación]]&gt;=4,Sueldos[[#This Row],[Aumento Mexicano]]*2,0)</f>
        <v>0</v>
      </c>
      <c r="Q2266" s="1">
        <f>Sueldos[[#This Row],[Sueldo total]]*3</f>
        <v>58969.350000000006</v>
      </c>
      <c r="R2266" s="9">
        <f>(43102-Sueldos[[#This Row],[Fecha de Contratación]])/365</f>
        <v>1.6246575342465754</v>
      </c>
      <c r="S2266" s="1">
        <f>Sueldos[[#This Row],[Sueldo total]]/30</f>
        <v>655.21500000000003</v>
      </c>
      <c r="T2266" s="1">
        <f>Sueldos[[#This Row],[Salario diario]]*20*Sueldos[[#This Row],[dias del año]]</f>
        <v>21289.999726027399</v>
      </c>
      <c r="U2266" s="1">
        <f>Sueldos[[#This Row],[3 meses de sueldo]]+Sueldos[[#This Row],[20 dias por año]]</f>
        <v>80259.349726027402</v>
      </c>
    </row>
    <row r="2267" spans="1:21" x14ac:dyDescent="0.3">
      <c r="A2267" t="s">
        <v>2745</v>
      </c>
      <c r="B2267" t="s">
        <v>880</v>
      </c>
      <c r="C2267" t="s">
        <v>119</v>
      </c>
      <c r="D2267" s="10">
        <v>40780</v>
      </c>
      <c r="E2267" t="s">
        <v>18</v>
      </c>
      <c r="F2267">
        <v>3</v>
      </c>
      <c r="G2267" s="1">
        <v>9908</v>
      </c>
      <c r="H2267" s="1">
        <v>594.48</v>
      </c>
      <c r="I2267" s="1">
        <v>1387.1200000000001</v>
      </c>
      <c r="J2267" s="1">
        <v>1486.2</v>
      </c>
      <c r="K2267" s="1">
        <v>3269.6400000000003</v>
      </c>
      <c r="L2267" s="1">
        <v>3269.6400000000003</v>
      </c>
      <c r="M2267" s="1">
        <f>SUM(Sueldos[[#This Row],[Salario Base]:[Bono General]])</f>
        <v>19915.080000000002</v>
      </c>
      <c r="N2267" s="1">
        <f>SUMPRODUCT(Sueldos[[#This Row],[Salario Base]:[Bono General]]*Porcentajes[])</f>
        <v>789.66759999999999</v>
      </c>
      <c r="O2267" s="1">
        <f>Sueldos[[#This Row],[Aumento Mexicano]]*2</f>
        <v>1579.3352</v>
      </c>
      <c r="P2267" s="1">
        <f>IF(Sueldos[[#This Row],[Calificación]]&gt;=4,Sueldos[[#This Row],[Aumento Mexicano]]*2,0)</f>
        <v>0</v>
      </c>
      <c r="Q2267" s="1">
        <f>Sueldos[[#This Row],[Sueldo total]]*3</f>
        <v>59745.240000000005</v>
      </c>
      <c r="R2267" s="9">
        <f>(43102-Sueldos[[#This Row],[Fecha de Contratación]])/365</f>
        <v>6.3616438356164382</v>
      </c>
      <c r="S2267" s="1">
        <f>Sueldos[[#This Row],[Sueldo total]]/30</f>
        <v>663.83600000000001</v>
      </c>
      <c r="T2267" s="1">
        <f>Sueldos[[#This Row],[Salario diario]]*20*Sueldos[[#This Row],[dias del año]]</f>
        <v>84461.763945205486</v>
      </c>
      <c r="U2267" s="1">
        <f>Sueldos[[#This Row],[3 meses de sueldo]]+Sueldos[[#This Row],[20 dias por año]]</f>
        <v>144207.00394520548</v>
      </c>
    </row>
    <row r="2268" spans="1:21" x14ac:dyDescent="0.3">
      <c r="A2268" t="s">
        <v>2746</v>
      </c>
      <c r="B2268" t="s">
        <v>880</v>
      </c>
      <c r="C2268" t="s">
        <v>440</v>
      </c>
      <c r="D2268" s="10">
        <v>42126</v>
      </c>
      <c r="E2268" t="s">
        <v>27</v>
      </c>
      <c r="F2268">
        <v>2</v>
      </c>
      <c r="G2268" s="1">
        <v>14904</v>
      </c>
      <c r="H2268" s="1">
        <v>894.24</v>
      </c>
      <c r="I2268" s="1">
        <v>298.08</v>
      </c>
      <c r="J2268" s="1">
        <v>2235.6</v>
      </c>
      <c r="K2268" s="1">
        <v>3726</v>
      </c>
      <c r="L2268" s="1">
        <v>5514.48</v>
      </c>
      <c r="M2268" s="1">
        <f>SUM(Sueldos[[#This Row],[Salario Base]:[Bono General]])</f>
        <v>27572.399999999998</v>
      </c>
      <c r="N2268" s="1">
        <f>SUMPRODUCT(Sueldos[[#This Row],[Salario Base]:[Bono General]]*Porcentajes[])</f>
        <v>1122.2711999999999</v>
      </c>
      <c r="O2268" s="1">
        <f>Sueldos[[#This Row],[Aumento Mexicano]]*2</f>
        <v>2244.5423999999998</v>
      </c>
      <c r="P2268" s="1">
        <f>IF(Sueldos[[#This Row],[Calificación]]&gt;=4,Sueldos[[#This Row],[Aumento Mexicano]]*2,0)</f>
        <v>0</v>
      </c>
      <c r="Q2268" s="1">
        <f>Sueldos[[#This Row],[Sueldo total]]*3</f>
        <v>82717.2</v>
      </c>
      <c r="R2268" s="9">
        <f>(43102-Sueldos[[#This Row],[Fecha de Contratación]])/365</f>
        <v>2.6739726027397261</v>
      </c>
      <c r="S2268" s="1">
        <f>Sueldos[[#This Row],[Sueldo total]]/30</f>
        <v>919.07999999999993</v>
      </c>
      <c r="T2268" s="1">
        <f>Sueldos[[#This Row],[Salario diario]]*20*Sueldos[[#This Row],[dias del año]]</f>
        <v>49151.894794520544</v>
      </c>
      <c r="U2268" s="1">
        <f>Sueldos[[#This Row],[3 meses de sueldo]]+Sueldos[[#This Row],[20 dias por año]]</f>
        <v>131869.09479452053</v>
      </c>
    </row>
    <row r="2269" spans="1:21" x14ac:dyDescent="0.3">
      <c r="A2269" t="s">
        <v>2747</v>
      </c>
      <c r="B2269" t="s">
        <v>880</v>
      </c>
      <c r="C2269" t="s">
        <v>225</v>
      </c>
      <c r="D2269" s="10">
        <v>42187</v>
      </c>
      <c r="E2269" t="s">
        <v>27</v>
      </c>
      <c r="F2269">
        <v>3</v>
      </c>
      <c r="G2269" s="1">
        <v>19971</v>
      </c>
      <c r="H2269" s="1">
        <v>1597.68</v>
      </c>
      <c r="I2269" s="1">
        <v>1397.97</v>
      </c>
      <c r="J2269" s="1">
        <v>199.71</v>
      </c>
      <c r="K2269" s="1">
        <v>7389.2699999999995</v>
      </c>
      <c r="L2269" s="1">
        <v>5991.3</v>
      </c>
      <c r="M2269" s="1">
        <f>SUM(Sueldos[[#This Row],[Salario Base]:[Bono General]])</f>
        <v>36546.93</v>
      </c>
      <c r="N2269" s="1">
        <f>SUMPRODUCT(Sueldos[[#This Row],[Salario Base]:[Bono General]]*Porcentajes[])</f>
        <v>1401.9642000000001</v>
      </c>
      <c r="O2269" s="1">
        <f>Sueldos[[#This Row],[Aumento Mexicano]]*2</f>
        <v>2803.9284000000002</v>
      </c>
      <c r="P2269" s="1">
        <f>IF(Sueldos[[#This Row],[Calificación]]&gt;=4,Sueldos[[#This Row],[Aumento Mexicano]]*2,0)</f>
        <v>0</v>
      </c>
      <c r="Q2269" s="1">
        <f>Sueldos[[#This Row],[Sueldo total]]*3</f>
        <v>109640.79000000001</v>
      </c>
      <c r="R2269" s="9">
        <f>(43102-Sueldos[[#This Row],[Fecha de Contratación]])/365</f>
        <v>2.506849315068493</v>
      </c>
      <c r="S2269" s="1">
        <f>Sueldos[[#This Row],[Sueldo total]]/30</f>
        <v>1218.231</v>
      </c>
      <c r="T2269" s="1">
        <f>Sueldos[[#This Row],[Salario diario]]*20*Sueldos[[#This Row],[dias del año]]</f>
        <v>61078.4309589041</v>
      </c>
      <c r="U2269" s="1">
        <f>Sueldos[[#This Row],[3 meses de sueldo]]+Sueldos[[#This Row],[20 dias por año]]</f>
        <v>170719.2209589041</v>
      </c>
    </row>
    <row r="2270" spans="1:21" x14ac:dyDescent="0.3">
      <c r="A2270" t="s">
        <v>2748</v>
      </c>
      <c r="B2270" t="s">
        <v>883</v>
      </c>
      <c r="C2270" t="s">
        <v>353</v>
      </c>
      <c r="D2270" s="10">
        <v>42594</v>
      </c>
      <c r="E2270" t="s">
        <v>18</v>
      </c>
      <c r="F2270">
        <v>3</v>
      </c>
      <c r="G2270" s="1">
        <v>14892</v>
      </c>
      <c r="H2270" s="1">
        <v>1340.28</v>
      </c>
      <c r="I2270" s="1">
        <v>148.92000000000002</v>
      </c>
      <c r="J2270" s="1">
        <v>446.76</v>
      </c>
      <c r="K2270" s="1">
        <v>4765.4400000000005</v>
      </c>
      <c r="L2270" s="1">
        <v>4169.76</v>
      </c>
      <c r="M2270" s="1">
        <f>SUM(Sueldos[[#This Row],[Salario Base]:[Bono General]])</f>
        <v>25763.160000000003</v>
      </c>
      <c r="N2270" s="1">
        <f>SUMPRODUCT(Sueldos[[#This Row],[Salario Base]:[Bono General]]*Porcentajes[])</f>
        <v>990.31799999999998</v>
      </c>
      <c r="O2270" s="1">
        <f>Sueldos[[#This Row],[Aumento Mexicano]]*2</f>
        <v>1980.636</v>
      </c>
      <c r="P2270" s="1">
        <f>IF(Sueldos[[#This Row],[Calificación]]&gt;=4,Sueldos[[#This Row],[Aumento Mexicano]]*2,0)</f>
        <v>0</v>
      </c>
      <c r="Q2270" s="1">
        <f>Sueldos[[#This Row],[Sueldo total]]*3</f>
        <v>77289.48000000001</v>
      </c>
      <c r="R2270" s="9">
        <f>(43102-Sueldos[[#This Row],[Fecha de Contratación]])/365</f>
        <v>1.3917808219178083</v>
      </c>
      <c r="S2270" s="1">
        <f>Sueldos[[#This Row],[Sueldo total]]/30</f>
        <v>858.77200000000016</v>
      </c>
      <c r="T2270" s="1">
        <f>Sueldos[[#This Row],[Salario diario]]*20*Sueldos[[#This Row],[dias del año]]</f>
        <v>23904.448000000004</v>
      </c>
      <c r="U2270" s="1">
        <f>Sueldos[[#This Row],[3 meses de sueldo]]+Sueldos[[#This Row],[20 dias por año]]</f>
        <v>101193.92800000001</v>
      </c>
    </row>
    <row r="2271" spans="1:21" x14ac:dyDescent="0.3">
      <c r="A2271" t="s">
        <v>2749</v>
      </c>
      <c r="B2271" t="s">
        <v>880</v>
      </c>
      <c r="C2271" t="s">
        <v>77</v>
      </c>
      <c r="D2271" s="10">
        <v>42191</v>
      </c>
      <c r="E2271" t="s">
        <v>27</v>
      </c>
      <c r="F2271">
        <v>4</v>
      </c>
      <c r="G2271" s="1">
        <v>20090.400000000001</v>
      </c>
      <c r="H2271" s="1">
        <v>1607.2320000000002</v>
      </c>
      <c r="I2271" s="1">
        <v>1205.424</v>
      </c>
      <c r="J2271" s="1">
        <v>3013.56</v>
      </c>
      <c r="K2271" s="1">
        <v>7031.64</v>
      </c>
      <c r="L2271" s="1">
        <v>7433.4480000000003</v>
      </c>
      <c r="M2271" s="1">
        <f>SUM(Sueldos[[#This Row],[Salario Base]:[Bono General]])</f>
        <v>40381.703999999998</v>
      </c>
      <c r="N2271" s="1">
        <f>SUMPRODUCT(Sueldos[[#This Row],[Salario Base]:[Bono General]]*Porcentajes[])</f>
        <v>1629.3314400000002</v>
      </c>
      <c r="O2271" s="1">
        <f>Sueldos[[#This Row],[Aumento Mexicano]]*2</f>
        <v>3258.6628800000003</v>
      </c>
      <c r="P2271" s="1">
        <f>IF(Sueldos[[#This Row],[Calificación]]&gt;=4,Sueldos[[#This Row],[Aumento Mexicano]]*2,0)</f>
        <v>3258.6628800000003</v>
      </c>
      <c r="Q2271" s="1">
        <f>Sueldos[[#This Row],[Sueldo total]]*3</f>
        <v>121145.11199999999</v>
      </c>
      <c r="R2271" s="9">
        <f>(43102-Sueldos[[#This Row],[Fecha de Contratación]])/365</f>
        <v>2.495890410958904</v>
      </c>
      <c r="S2271" s="1">
        <f>Sueldos[[#This Row],[Sueldo total]]/30</f>
        <v>1346.0567999999998</v>
      </c>
      <c r="T2271" s="1">
        <f>Sueldos[[#This Row],[Salario diario]]*20*Sueldos[[#This Row],[dias del año]]</f>
        <v>67192.205194520546</v>
      </c>
      <c r="U2271" s="1">
        <f>Sueldos[[#This Row],[3 meses de sueldo]]+Sueldos[[#This Row],[20 dias por año]]</f>
        <v>188337.31719452055</v>
      </c>
    </row>
    <row r="2272" spans="1:21" x14ac:dyDescent="0.3">
      <c r="A2272" t="s">
        <v>2750</v>
      </c>
      <c r="B2272" t="s">
        <v>883</v>
      </c>
      <c r="C2272" t="s">
        <v>193</v>
      </c>
      <c r="D2272" s="10">
        <v>42353</v>
      </c>
      <c r="E2272" t="s">
        <v>18</v>
      </c>
      <c r="F2272">
        <v>4</v>
      </c>
      <c r="G2272" s="1">
        <v>10067.200000000001</v>
      </c>
      <c r="H2272" s="1">
        <v>906.048</v>
      </c>
      <c r="I2272" s="1">
        <v>1107.3920000000001</v>
      </c>
      <c r="J2272" s="1">
        <v>302.01600000000002</v>
      </c>
      <c r="K2272" s="1">
        <v>3120.8320000000003</v>
      </c>
      <c r="L2272" s="1">
        <v>3120.8320000000003</v>
      </c>
      <c r="M2272" s="1">
        <f>SUM(Sueldos[[#This Row],[Salario Base]:[Bono General]])</f>
        <v>18624.32</v>
      </c>
      <c r="N2272" s="1">
        <f>SUMPRODUCT(Sueldos[[#This Row],[Salario Base]:[Bono General]]*Porcentajes[])</f>
        <v>727.85856000000013</v>
      </c>
      <c r="O2272" s="1">
        <f>Sueldos[[#This Row],[Aumento Mexicano]]*2</f>
        <v>1455.7171200000003</v>
      </c>
      <c r="P2272" s="1">
        <f>IF(Sueldos[[#This Row],[Calificación]]&gt;=4,Sueldos[[#This Row],[Aumento Mexicano]]*2,0)</f>
        <v>1455.7171200000003</v>
      </c>
      <c r="Q2272" s="1">
        <f>Sueldos[[#This Row],[Sueldo total]]*3</f>
        <v>55872.959999999999</v>
      </c>
      <c r="R2272" s="9">
        <f>(43102-Sueldos[[#This Row],[Fecha de Contratación]])/365</f>
        <v>2.0520547945205481</v>
      </c>
      <c r="S2272" s="1">
        <f>Sueldos[[#This Row],[Sueldo total]]/30</f>
        <v>620.81066666666663</v>
      </c>
      <c r="T2272" s="1">
        <f>Sueldos[[#This Row],[Salario diario]]*20*Sueldos[[#This Row],[dias del año]]</f>
        <v>25478.750100456622</v>
      </c>
      <c r="U2272" s="1">
        <f>Sueldos[[#This Row],[3 meses de sueldo]]+Sueldos[[#This Row],[20 dias por año]]</f>
        <v>81351.710100456621</v>
      </c>
    </row>
    <row r="2273" spans="1:21" x14ac:dyDescent="0.3">
      <c r="A2273" t="s">
        <v>2751</v>
      </c>
      <c r="B2273" t="s">
        <v>898</v>
      </c>
      <c r="C2273" t="s">
        <v>173</v>
      </c>
      <c r="D2273" s="10">
        <v>42443</v>
      </c>
      <c r="E2273" t="s">
        <v>18</v>
      </c>
      <c r="F2273">
        <v>1</v>
      </c>
      <c r="G2273" s="1">
        <v>11388</v>
      </c>
      <c r="H2273" s="1">
        <v>1138.8</v>
      </c>
      <c r="I2273" s="1">
        <v>455.52</v>
      </c>
      <c r="J2273" s="1">
        <v>683.28</v>
      </c>
      <c r="K2273" s="1">
        <v>3644.16</v>
      </c>
      <c r="L2273" s="1">
        <v>2960.88</v>
      </c>
      <c r="M2273" s="1">
        <f>SUM(Sueldos[[#This Row],[Salario Base]:[Bono General]])</f>
        <v>20270.640000000003</v>
      </c>
      <c r="N2273" s="1">
        <f>SUMPRODUCT(Sueldos[[#This Row],[Salario Base]:[Bono General]]*Porcentajes[])</f>
        <v>778.93920000000003</v>
      </c>
      <c r="O2273" s="1">
        <f>Sueldos[[#This Row],[Aumento Mexicano]]*2</f>
        <v>1557.8784000000001</v>
      </c>
      <c r="P2273" s="1">
        <f>IF(Sueldos[[#This Row],[Calificación]]&gt;=4,Sueldos[[#This Row],[Aumento Mexicano]]*2,0)</f>
        <v>0</v>
      </c>
      <c r="Q2273" s="1">
        <f>Sueldos[[#This Row],[Sueldo total]]*3</f>
        <v>60811.920000000013</v>
      </c>
      <c r="R2273" s="9">
        <f>(43102-Sueldos[[#This Row],[Fecha de Contratación]])/365</f>
        <v>1.8054794520547945</v>
      </c>
      <c r="S2273" s="1">
        <f>Sueldos[[#This Row],[Sueldo total]]/30</f>
        <v>675.6880000000001</v>
      </c>
      <c r="T2273" s="1">
        <f>Sueldos[[#This Row],[Salario diario]]*20*Sueldos[[#This Row],[dias del año]]</f>
        <v>24398.816000000003</v>
      </c>
      <c r="U2273" s="1">
        <f>Sueldos[[#This Row],[3 meses de sueldo]]+Sueldos[[#This Row],[20 dias por año]]</f>
        <v>85210.736000000019</v>
      </c>
    </row>
    <row r="2274" spans="1:21" x14ac:dyDescent="0.3">
      <c r="A2274" t="s">
        <v>2752</v>
      </c>
      <c r="B2274" t="s">
        <v>883</v>
      </c>
      <c r="C2274" t="s">
        <v>166</v>
      </c>
      <c r="D2274" s="10">
        <v>41322</v>
      </c>
      <c r="E2274" t="s">
        <v>18</v>
      </c>
      <c r="F2274">
        <v>3</v>
      </c>
      <c r="G2274" s="1">
        <v>13924</v>
      </c>
      <c r="H2274" s="1">
        <v>1253.1599999999999</v>
      </c>
      <c r="I2274" s="1">
        <v>1949.3600000000001</v>
      </c>
      <c r="J2274" s="1">
        <v>1113.92</v>
      </c>
      <c r="K2274" s="1">
        <v>5569.6</v>
      </c>
      <c r="L2274" s="1">
        <v>5291.12</v>
      </c>
      <c r="M2274" s="1">
        <f>SUM(Sueldos[[#This Row],[Salario Base]:[Bono General]])</f>
        <v>29101.16</v>
      </c>
      <c r="N2274" s="1">
        <f>SUMPRODUCT(Sueldos[[#This Row],[Salario Base]:[Bono General]]*Porcentajes[])</f>
        <v>1164.0464000000002</v>
      </c>
      <c r="O2274" s="1">
        <f>Sueldos[[#This Row],[Aumento Mexicano]]*2</f>
        <v>2328.0928000000004</v>
      </c>
      <c r="P2274" s="1">
        <f>IF(Sueldos[[#This Row],[Calificación]]&gt;=4,Sueldos[[#This Row],[Aumento Mexicano]]*2,0)</f>
        <v>0</v>
      </c>
      <c r="Q2274" s="1">
        <f>Sueldos[[#This Row],[Sueldo total]]*3</f>
        <v>87303.48</v>
      </c>
      <c r="R2274" s="9">
        <f>(43102-Sueldos[[#This Row],[Fecha de Contratación]])/365</f>
        <v>4.8767123287671232</v>
      </c>
      <c r="S2274" s="1">
        <f>Sueldos[[#This Row],[Sueldo total]]/30</f>
        <v>970.0386666666667</v>
      </c>
      <c r="T2274" s="1">
        <f>Sueldos[[#This Row],[Salario diario]]*20*Sueldos[[#This Row],[dias del año]]</f>
        <v>94611.990502283108</v>
      </c>
      <c r="U2274" s="1">
        <f>Sueldos[[#This Row],[3 meses de sueldo]]+Sueldos[[#This Row],[20 dias por año]]</f>
        <v>181915.4705022831</v>
      </c>
    </row>
    <row r="2275" spans="1:21" x14ac:dyDescent="0.3">
      <c r="A2275" t="s">
        <v>2753</v>
      </c>
      <c r="B2275" t="s">
        <v>940</v>
      </c>
      <c r="C2275" t="s">
        <v>36</v>
      </c>
      <c r="D2275" s="10">
        <v>42064</v>
      </c>
      <c r="E2275" t="s">
        <v>18</v>
      </c>
      <c r="F2275">
        <v>2</v>
      </c>
      <c r="G2275" s="1">
        <v>10521</v>
      </c>
      <c r="H2275" s="1">
        <v>631.26</v>
      </c>
      <c r="I2275" s="1">
        <v>1157.31</v>
      </c>
      <c r="J2275" s="1">
        <v>631.26</v>
      </c>
      <c r="K2275" s="1">
        <v>3261.5099999999998</v>
      </c>
      <c r="L2275" s="1">
        <v>3997.98</v>
      </c>
      <c r="M2275" s="1">
        <f>SUM(Sueldos[[#This Row],[Salario Base]:[Bono General]])</f>
        <v>20200.32</v>
      </c>
      <c r="N2275" s="1">
        <f>SUMPRODUCT(Sueldos[[#This Row],[Salario Base]:[Bono General]]*Porcentajes[])</f>
        <v>809.06489999999997</v>
      </c>
      <c r="O2275" s="1">
        <f>Sueldos[[#This Row],[Aumento Mexicano]]*2</f>
        <v>1618.1297999999999</v>
      </c>
      <c r="P2275" s="1">
        <f>IF(Sueldos[[#This Row],[Calificación]]&gt;=4,Sueldos[[#This Row],[Aumento Mexicano]]*2,0)</f>
        <v>0</v>
      </c>
      <c r="Q2275" s="1">
        <f>Sueldos[[#This Row],[Sueldo total]]*3</f>
        <v>60600.959999999999</v>
      </c>
      <c r="R2275" s="9">
        <f>(43102-Sueldos[[#This Row],[Fecha de Contratación]])/365</f>
        <v>2.8438356164383563</v>
      </c>
      <c r="S2275" s="1">
        <f>Sueldos[[#This Row],[Sueldo total]]/30</f>
        <v>673.34399999999994</v>
      </c>
      <c r="T2275" s="1">
        <f>Sueldos[[#This Row],[Salario diario]]*20*Sueldos[[#This Row],[dias del año]]</f>
        <v>38297.592986301366</v>
      </c>
      <c r="U2275" s="1">
        <f>Sueldos[[#This Row],[3 meses de sueldo]]+Sueldos[[#This Row],[20 dias por año]]</f>
        <v>98898.552986301365</v>
      </c>
    </row>
    <row r="2276" spans="1:21" x14ac:dyDescent="0.3">
      <c r="A2276" t="s">
        <v>2754</v>
      </c>
      <c r="B2276" t="s">
        <v>895</v>
      </c>
      <c r="C2276" t="s">
        <v>921</v>
      </c>
      <c r="D2276" s="10">
        <v>40867</v>
      </c>
      <c r="E2276" t="s">
        <v>27</v>
      </c>
      <c r="F2276">
        <v>3</v>
      </c>
      <c r="G2276" s="1">
        <v>16671</v>
      </c>
      <c r="H2276" s="1">
        <v>1000.26</v>
      </c>
      <c r="I2276" s="1">
        <v>500.13</v>
      </c>
      <c r="J2276" s="1">
        <v>1333.68</v>
      </c>
      <c r="K2276" s="1">
        <v>5001.3</v>
      </c>
      <c r="L2276" s="1">
        <v>5501.43</v>
      </c>
      <c r="M2276" s="1">
        <f>SUM(Sueldos[[#This Row],[Salario Base]:[Bono General]])</f>
        <v>30007.8</v>
      </c>
      <c r="N2276" s="1">
        <f>SUMPRODUCT(Sueldos[[#This Row],[Salario Base]:[Bono General]]*Porcentajes[])</f>
        <v>1181.9739</v>
      </c>
      <c r="O2276" s="1">
        <f>Sueldos[[#This Row],[Aumento Mexicano]]*2</f>
        <v>2363.9477999999999</v>
      </c>
      <c r="P2276" s="1">
        <f>IF(Sueldos[[#This Row],[Calificación]]&gt;=4,Sueldos[[#This Row],[Aumento Mexicano]]*2,0)</f>
        <v>0</v>
      </c>
      <c r="Q2276" s="1">
        <f>Sueldos[[#This Row],[Sueldo total]]*3</f>
        <v>90023.4</v>
      </c>
      <c r="R2276" s="9">
        <f>(43102-Sueldos[[#This Row],[Fecha de Contratación]])/365</f>
        <v>6.1232876712328768</v>
      </c>
      <c r="S2276" s="1">
        <f>Sueldos[[#This Row],[Sueldo total]]/30</f>
        <v>1000.26</v>
      </c>
      <c r="T2276" s="1">
        <f>Sueldos[[#This Row],[Salario diario]]*20*Sueldos[[#This Row],[dias del año]]</f>
        <v>122497.59452054795</v>
      </c>
      <c r="U2276" s="1">
        <f>Sueldos[[#This Row],[3 meses de sueldo]]+Sueldos[[#This Row],[20 dias por año]]</f>
        <v>212520.99452054795</v>
      </c>
    </row>
    <row r="2277" spans="1:21" x14ac:dyDescent="0.3">
      <c r="A2277" t="s">
        <v>2088</v>
      </c>
      <c r="B2277" t="s">
        <v>898</v>
      </c>
      <c r="C2277" t="s">
        <v>193</v>
      </c>
      <c r="D2277" s="10">
        <v>42424</v>
      </c>
      <c r="E2277" t="s">
        <v>18</v>
      </c>
      <c r="F2277">
        <v>4</v>
      </c>
      <c r="G2277" s="1">
        <v>10506.1</v>
      </c>
      <c r="H2277" s="1">
        <v>840.48800000000006</v>
      </c>
      <c r="I2277" s="1">
        <v>1155.671</v>
      </c>
      <c r="J2277" s="1">
        <v>1260.732</v>
      </c>
      <c r="K2277" s="1">
        <v>4097.3789999999999</v>
      </c>
      <c r="L2277" s="1">
        <v>4097.3789999999999</v>
      </c>
      <c r="M2277" s="1">
        <f>SUM(Sueldos[[#This Row],[Salario Base]:[Bono General]])</f>
        <v>21957.749</v>
      </c>
      <c r="N2277" s="1">
        <f>SUMPRODUCT(Sueldos[[#This Row],[Salario Base]:[Bono General]]*Porcentajes[])</f>
        <v>884.61362000000008</v>
      </c>
      <c r="O2277" s="1">
        <f>Sueldos[[#This Row],[Aumento Mexicano]]*2</f>
        <v>1769.2272400000002</v>
      </c>
      <c r="P2277" s="1">
        <f>IF(Sueldos[[#This Row],[Calificación]]&gt;=4,Sueldos[[#This Row],[Aumento Mexicano]]*2,0)</f>
        <v>1769.2272400000002</v>
      </c>
      <c r="Q2277" s="1">
        <f>Sueldos[[#This Row],[Sueldo total]]*3</f>
        <v>65873.247000000003</v>
      </c>
      <c r="R2277" s="9">
        <f>(43102-Sueldos[[#This Row],[Fecha de Contratación]])/365</f>
        <v>1.8575342465753424</v>
      </c>
      <c r="S2277" s="1">
        <f>Sueldos[[#This Row],[Sueldo total]]/30</f>
        <v>731.92496666666671</v>
      </c>
      <c r="T2277" s="1">
        <f>Sueldos[[#This Row],[Salario diario]]*20*Sueldos[[#This Row],[dias del año]]</f>
        <v>27191.513830136984</v>
      </c>
      <c r="U2277" s="1">
        <f>Sueldos[[#This Row],[3 meses de sueldo]]+Sueldos[[#This Row],[20 dias por año]]</f>
        <v>93064.760830136991</v>
      </c>
    </row>
    <row r="2278" spans="1:21" x14ac:dyDescent="0.3">
      <c r="A2278" t="s">
        <v>2755</v>
      </c>
      <c r="B2278" t="s">
        <v>880</v>
      </c>
      <c r="C2278" t="s">
        <v>133</v>
      </c>
      <c r="D2278" s="10">
        <v>40866</v>
      </c>
      <c r="E2278" t="s">
        <v>15</v>
      </c>
      <c r="F2278">
        <v>4</v>
      </c>
      <c r="G2278" s="1">
        <v>31364.300000000003</v>
      </c>
      <c r="H2278" s="1">
        <v>2509.1440000000002</v>
      </c>
      <c r="I2278" s="1">
        <v>3450.0730000000003</v>
      </c>
      <c r="J2278" s="1">
        <v>627.28600000000006</v>
      </c>
      <c r="K2278" s="1">
        <v>10036.576000000001</v>
      </c>
      <c r="L2278" s="1">
        <v>8154.7180000000008</v>
      </c>
      <c r="M2278" s="1">
        <f>SUM(Sueldos[[#This Row],[Salario Base]:[Bono General]])</f>
        <v>56142.097000000009</v>
      </c>
      <c r="N2278" s="1">
        <f>SUMPRODUCT(Sueldos[[#This Row],[Salario Base]:[Bono General]]*Porcentajes[])</f>
        <v>2132.7723999999998</v>
      </c>
      <c r="O2278" s="1">
        <f>Sueldos[[#This Row],[Aumento Mexicano]]*2</f>
        <v>4265.5447999999997</v>
      </c>
      <c r="P2278" s="1">
        <f>IF(Sueldos[[#This Row],[Calificación]]&gt;=4,Sueldos[[#This Row],[Aumento Mexicano]]*2,0)</f>
        <v>4265.5447999999997</v>
      </c>
      <c r="Q2278" s="1">
        <f>Sueldos[[#This Row],[Sueldo total]]*3</f>
        <v>168426.29100000003</v>
      </c>
      <c r="R2278" s="9">
        <f>(43102-Sueldos[[#This Row],[Fecha de Contratación]])/365</f>
        <v>6.1260273972602741</v>
      </c>
      <c r="S2278" s="1">
        <f>Sueldos[[#This Row],[Sueldo total]]/30</f>
        <v>1871.4032333333337</v>
      </c>
      <c r="T2278" s="1">
        <f>Sueldos[[#This Row],[Salario diario]]*20*Sueldos[[#This Row],[dias del año]]</f>
        <v>229285.34957442927</v>
      </c>
      <c r="U2278" s="1">
        <f>Sueldos[[#This Row],[3 meses de sueldo]]+Sueldos[[#This Row],[20 dias por año]]</f>
        <v>397711.6405744293</v>
      </c>
    </row>
    <row r="2279" spans="1:21" x14ac:dyDescent="0.3">
      <c r="A2279" t="s">
        <v>2756</v>
      </c>
      <c r="B2279" t="s">
        <v>898</v>
      </c>
      <c r="C2279" t="s">
        <v>312</v>
      </c>
      <c r="D2279" s="10">
        <v>42067</v>
      </c>
      <c r="E2279" t="s">
        <v>18</v>
      </c>
      <c r="F2279">
        <v>3</v>
      </c>
      <c r="G2279" s="1">
        <v>14398</v>
      </c>
      <c r="H2279" s="1">
        <v>863.88</v>
      </c>
      <c r="I2279" s="1">
        <v>1583.78</v>
      </c>
      <c r="J2279" s="1">
        <v>431.94</v>
      </c>
      <c r="K2279" s="1">
        <v>4895.3200000000006</v>
      </c>
      <c r="L2279" s="1">
        <v>4751.34</v>
      </c>
      <c r="M2279" s="1">
        <f>SUM(Sueldos[[#This Row],[Salario Base]:[Bono General]])</f>
        <v>26924.26</v>
      </c>
      <c r="N2279" s="1">
        <f>SUMPRODUCT(Sueldos[[#This Row],[Salario Base]:[Bono General]]*Porcentajes[])</f>
        <v>1048.1744000000001</v>
      </c>
      <c r="O2279" s="1">
        <f>Sueldos[[#This Row],[Aumento Mexicano]]*2</f>
        <v>2096.3488000000002</v>
      </c>
      <c r="P2279" s="1">
        <f>IF(Sueldos[[#This Row],[Calificación]]&gt;=4,Sueldos[[#This Row],[Aumento Mexicano]]*2,0)</f>
        <v>0</v>
      </c>
      <c r="Q2279" s="1">
        <f>Sueldos[[#This Row],[Sueldo total]]*3</f>
        <v>80772.78</v>
      </c>
      <c r="R2279" s="9">
        <f>(43102-Sueldos[[#This Row],[Fecha de Contratación]])/365</f>
        <v>2.8356164383561642</v>
      </c>
      <c r="S2279" s="1">
        <f>Sueldos[[#This Row],[Sueldo total]]/30</f>
        <v>897.47533333333331</v>
      </c>
      <c r="T2279" s="1">
        <f>Sueldos[[#This Row],[Salario diario]]*20*Sueldos[[#This Row],[dias del año]]</f>
        <v>50897.916164383561</v>
      </c>
      <c r="U2279" s="1">
        <f>Sueldos[[#This Row],[3 meses de sueldo]]+Sueldos[[#This Row],[20 dias por año]]</f>
        <v>131670.69616438355</v>
      </c>
    </row>
    <row r="2280" spans="1:21" x14ac:dyDescent="0.3">
      <c r="A2280" t="s">
        <v>2757</v>
      </c>
      <c r="B2280" t="s">
        <v>880</v>
      </c>
      <c r="C2280" t="s">
        <v>86</v>
      </c>
      <c r="D2280" s="10">
        <v>40640</v>
      </c>
      <c r="E2280" t="s">
        <v>15</v>
      </c>
      <c r="F2280">
        <v>4</v>
      </c>
      <c r="G2280" s="1">
        <v>29404.100000000002</v>
      </c>
      <c r="H2280" s="1">
        <v>2940.4100000000003</v>
      </c>
      <c r="I2280" s="1">
        <v>2646.3690000000001</v>
      </c>
      <c r="J2280" s="1">
        <v>2058.2870000000003</v>
      </c>
      <c r="K2280" s="1">
        <v>8821.23</v>
      </c>
      <c r="L2280" s="1">
        <v>9997.3940000000021</v>
      </c>
      <c r="M2280" s="1">
        <f>SUM(Sueldos[[#This Row],[Salario Base]:[Bono General]])</f>
        <v>55867.789999999994</v>
      </c>
      <c r="N2280" s="1">
        <f>SUMPRODUCT(Sueldos[[#This Row],[Salario Base]:[Bono General]]*Porcentajes[])</f>
        <v>2231.7711900000004</v>
      </c>
      <c r="O2280" s="1">
        <f>Sueldos[[#This Row],[Aumento Mexicano]]*2</f>
        <v>4463.5423800000008</v>
      </c>
      <c r="P2280" s="1">
        <f>IF(Sueldos[[#This Row],[Calificación]]&gt;=4,Sueldos[[#This Row],[Aumento Mexicano]]*2,0)</f>
        <v>4463.5423800000008</v>
      </c>
      <c r="Q2280" s="1">
        <f>Sueldos[[#This Row],[Sueldo total]]*3</f>
        <v>167603.37</v>
      </c>
      <c r="R2280" s="9">
        <f>(43102-Sueldos[[#This Row],[Fecha de Contratación]])/365</f>
        <v>6.7452054794520544</v>
      </c>
      <c r="S2280" s="1">
        <f>Sueldos[[#This Row],[Sueldo total]]/30</f>
        <v>1862.2596666666664</v>
      </c>
      <c r="T2280" s="1">
        <f>Sueldos[[#This Row],[Salario diario]]*20*Sueldos[[#This Row],[dias del año]]</f>
        <v>251226.48215525108</v>
      </c>
      <c r="U2280" s="1">
        <f>Sueldos[[#This Row],[3 meses de sueldo]]+Sueldos[[#This Row],[20 dias por año]]</f>
        <v>418829.85215525108</v>
      </c>
    </row>
    <row r="2281" spans="1:21" x14ac:dyDescent="0.3">
      <c r="A2281" t="s">
        <v>2758</v>
      </c>
      <c r="B2281" t="s">
        <v>880</v>
      </c>
      <c r="C2281" t="s">
        <v>36</v>
      </c>
      <c r="D2281" s="10">
        <v>41787</v>
      </c>
      <c r="E2281" t="s">
        <v>18</v>
      </c>
      <c r="F2281">
        <v>4</v>
      </c>
      <c r="G2281" s="1">
        <v>9167.4000000000015</v>
      </c>
      <c r="H2281" s="1">
        <v>458.37000000000012</v>
      </c>
      <c r="I2281" s="1">
        <v>1283.4360000000004</v>
      </c>
      <c r="J2281" s="1">
        <v>1008.4140000000002</v>
      </c>
      <c r="K2281" s="1">
        <v>2566.8720000000008</v>
      </c>
      <c r="L2281" s="1">
        <v>2566.8720000000008</v>
      </c>
      <c r="M2281" s="1">
        <f>SUM(Sueldos[[#This Row],[Salario Base]:[Bono General]])</f>
        <v>17051.364000000005</v>
      </c>
      <c r="N2281" s="1">
        <f>SUMPRODUCT(Sueldos[[#This Row],[Salario Base]:[Bono General]]*Porcentajes[])</f>
        <v>660.96954000000017</v>
      </c>
      <c r="O2281" s="1">
        <f>Sueldos[[#This Row],[Aumento Mexicano]]*2</f>
        <v>1321.9390800000003</v>
      </c>
      <c r="P2281" s="1">
        <f>IF(Sueldos[[#This Row],[Calificación]]&gt;=4,Sueldos[[#This Row],[Aumento Mexicano]]*2,0)</f>
        <v>1321.9390800000003</v>
      </c>
      <c r="Q2281" s="1">
        <f>Sueldos[[#This Row],[Sueldo total]]*3</f>
        <v>51154.092000000019</v>
      </c>
      <c r="R2281" s="9">
        <f>(43102-Sueldos[[#This Row],[Fecha de Contratación]])/365</f>
        <v>3.6027397260273974</v>
      </c>
      <c r="S2281" s="1">
        <f>Sueldos[[#This Row],[Sueldo total]]/30</f>
        <v>568.37880000000018</v>
      </c>
      <c r="T2281" s="1">
        <f>Sueldos[[#This Row],[Salario diario]]*20*Sueldos[[#This Row],[dias del año]]</f>
        <v>40954.417643835637</v>
      </c>
      <c r="U2281" s="1">
        <f>Sueldos[[#This Row],[3 meses de sueldo]]+Sueldos[[#This Row],[20 dias por año]]</f>
        <v>92108.509643835656</v>
      </c>
    </row>
    <row r="2282" spans="1:21" x14ac:dyDescent="0.3">
      <c r="A2282" t="s">
        <v>2759</v>
      </c>
      <c r="B2282" t="s">
        <v>898</v>
      </c>
      <c r="C2282" t="s">
        <v>42</v>
      </c>
      <c r="D2282" s="10">
        <v>41434</v>
      </c>
      <c r="E2282" t="s">
        <v>15</v>
      </c>
      <c r="F2282">
        <v>1</v>
      </c>
      <c r="G2282" s="1">
        <v>22517.25</v>
      </c>
      <c r="H2282" s="1">
        <v>1351.0349999999999</v>
      </c>
      <c r="I2282" s="1">
        <v>1801.38</v>
      </c>
      <c r="J2282" s="1">
        <v>3377.5875000000001</v>
      </c>
      <c r="K2282" s="1">
        <v>8556.5550000000003</v>
      </c>
      <c r="L2282" s="1">
        <v>6980.3474999999999</v>
      </c>
      <c r="M2282" s="1">
        <f>SUM(Sueldos[[#This Row],[Salario Base]:[Bono General]])</f>
        <v>44584.154999999999</v>
      </c>
      <c r="N2282" s="1">
        <f>SUMPRODUCT(Sueldos[[#This Row],[Salario Base]:[Bono General]]*Porcentajes[])</f>
        <v>1742.8351499999999</v>
      </c>
      <c r="O2282" s="1">
        <f>Sueldos[[#This Row],[Aumento Mexicano]]*2</f>
        <v>3485.6702999999998</v>
      </c>
      <c r="P2282" s="1">
        <f>IF(Sueldos[[#This Row],[Calificación]]&gt;=4,Sueldos[[#This Row],[Aumento Mexicano]]*2,0)</f>
        <v>0</v>
      </c>
      <c r="Q2282" s="1">
        <f>Sueldos[[#This Row],[Sueldo total]]*3</f>
        <v>133752.465</v>
      </c>
      <c r="R2282" s="9">
        <f>(43102-Sueldos[[#This Row],[Fecha de Contratación]])/365</f>
        <v>4.5698630136986305</v>
      </c>
      <c r="S2282" s="1">
        <f>Sueldos[[#This Row],[Sueldo total]]/30</f>
        <v>1486.1385</v>
      </c>
      <c r="T2282" s="1">
        <f>Sueldos[[#This Row],[Salario diario]]*20*Sueldos[[#This Row],[dias del año]]</f>
        <v>135828.98728767125</v>
      </c>
      <c r="U2282" s="1">
        <f>Sueldos[[#This Row],[3 meses de sueldo]]+Sueldos[[#This Row],[20 dias por año]]</f>
        <v>269581.45228767127</v>
      </c>
    </row>
    <row r="2283" spans="1:21" x14ac:dyDescent="0.3">
      <c r="A2283" t="s">
        <v>1379</v>
      </c>
      <c r="B2283" t="s">
        <v>883</v>
      </c>
      <c r="C2283" t="s">
        <v>79</v>
      </c>
      <c r="D2283" s="10">
        <v>41927</v>
      </c>
      <c r="E2283" t="s">
        <v>15</v>
      </c>
      <c r="F2283">
        <v>2</v>
      </c>
      <c r="G2283" s="1">
        <v>19244.7</v>
      </c>
      <c r="H2283" s="1">
        <v>1732.0229999999999</v>
      </c>
      <c r="I2283" s="1">
        <v>769.78800000000001</v>
      </c>
      <c r="J2283" s="1">
        <v>192.447</v>
      </c>
      <c r="K2283" s="1">
        <v>5580.9629999999997</v>
      </c>
      <c r="L2283" s="1">
        <v>5580.9629999999997</v>
      </c>
      <c r="M2283" s="1">
        <f>SUM(Sueldos[[#This Row],[Salario Base]:[Bono General]])</f>
        <v>33100.884000000005</v>
      </c>
      <c r="N2283" s="1">
        <f>SUMPRODUCT(Sueldos[[#This Row],[Salario Base]:[Bono General]]*Porcentajes[])</f>
        <v>1279.7725500000001</v>
      </c>
      <c r="O2283" s="1">
        <f>Sueldos[[#This Row],[Aumento Mexicano]]*2</f>
        <v>2559.5451000000003</v>
      </c>
      <c r="P2283" s="1">
        <f>IF(Sueldos[[#This Row],[Calificación]]&gt;=4,Sueldos[[#This Row],[Aumento Mexicano]]*2,0)</f>
        <v>0</v>
      </c>
      <c r="Q2283" s="1">
        <f>Sueldos[[#This Row],[Sueldo total]]*3</f>
        <v>99302.652000000016</v>
      </c>
      <c r="R2283" s="9">
        <f>(43102-Sueldos[[#This Row],[Fecha de Contratación]])/365</f>
        <v>3.2191780821917808</v>
      </c>
      <c r="S2283" s="1">
        <f>Sueldos[[#This Row],[Sueldo total]]/30</f>
        <v>1103.3628000000001</v>
      </c>
      <c r="T2283" s="1">
        <f>Sueldos[[#This Row],[Salario diario]]*20*Sueldos[[#This Row],[dias del año]]</f>
        <v>71038.426849315074</v>
      </c>
      <c r="U2283" s="1">
        <f>Sueldos[[#This Row],[3 meses de sueldo]]+Sueldos[[#This Row],[20 dias por año]]</f>
        <v>170341.07884931509</v>
      </c>
    </row>
    <row r="2284" spans="1:21" x14ac:dyDescent="0.3">
      <c r="A2284" t="s">
        <v>1721</v>
      </c>
      <c r="B2284" t="s">
        <v>883</v>
      </c>
      <c r="C2284" t="s">
        <v>363</v>
      </c>
      <c r="D2284" s="10">
        <v>42227</v>
      </c>
      <c r="E2284" t="s">
        <v>18</v>
      </c>
      <c r="F2284">
        <v>4</v>
      </c>
      <c r="G2284" s="1">
        <v>16520.900000000001</v>
      </c>
      <c r="H2284" s="1">
        <v>1321.6720000000003</v>
      </c>
      <c r="I2284" s="1">
        <v>1321.6720000000003</v>
      </c>
      <c r="J2284" s="1">
        <v>991.25400000000002</v>
      </c>
      <c r="K2284" s="1">
        <v>5286.688000000001</v>
      </c>
      <c r="L2284" s="1">
        <v>4791.0609999999997</v>
      </c>
      <c r="M2284" s="1">
        <f>SUM(Sueldos[[#This Row],[Salario Base]:[Bono General]])</f>
        <v>30233.247000000003</v>
      </c>
      <c r="N2284" s="1">
        <f>SUMPRODUCT(Sueldos[[#This Row],[Salario Base]:[Bono General]]*Porcentajes[])</f>
        <v>1171.3318100000001</v>
      </c>
      <c r="O2284" s="1">
        <f>Sueldos[[#This Row],[Aumento Mexicano]]*2</f>
        <v>2342.6636200000003</v>
      </c>
      <c r="P2284" s="1">
        <f>IF(Sueldos[[#This Row],[Calificación]]&gt;=4,Sueldos[[#This Row],[Aumento Mexicano]]*2,0)</f>
        <v>2342.6636200000003</v>
      </c>
      <c r="Q2284" s="1">
        <f>Sueldos[[#This Row],[Sueldo total]]*3</f>
        <v>90699.741000000009</v>
      </c>
      <c r="R2284" s="9">
        <f>(43102-Sueldos[[#This Row],[Fecha de Contratación]])/365</f>
        <v>2.3972602739726026</v>
      </c>
      <c r="S2284" s="1">
        <f>Sueldos[[#This Row],[Sueldo total]]/30</f>
        <v>1007.7749000000001</v>
      </c>
      <c r="T2284" s="1">
        <f>Sueldos[[#This Row],[Salario diario]]*20*Sueldos[[#This Row],[dias del año]]</f>
        <v>48317.974657534251</v>
      </c>
      <c r="U2284" s="1">
        <f>Sueldos[[#This Row],[3 meses de sueldo]]+Sueldos[[#This Row],[20 dias por año]]</f>
        <v>139017.71565753425</v>
      </c>
    </row>
    <row r="2285" spans="1:21" x14ac:dyDescent="0.3">
      <c r="A2285" t="s">
        <v>2760</v>
      </c>
      <c r="B2285" t="s">
        <v>883</v>
      </c>
      <c r="C2285" t="s">
        <v>285</v>
      </c>
      <c r="D2285" s="10">
        <v>41725</v>
      </c>
      <c r="E2285" t="s">
        <v>18</v>
      </c>
      <c r="F2285">
        <v>3</v>
      </c>
      <c r="G2285" s="1">
        <v>14364</v>
      </c>
      <c r="H2285" s="1">
        <v>861.83999999999992</v>
      </c>
      <c r="I2285" s="1">
        <v>430.91999999999996</v>
      </c>
      <c r="J2285" s="1">
        <v>1149.1200000000001</v>
      </c>
      <c r="K2285" s="1">
        <v>3878.28</v>
      </c>
      <c r="L2285" s="1">
        <v>4021.9200000000005</v>
      </c>
      <c r="M2285" s="1">
        <f>SUM(Sueldos[[#This Row],[Salario Base]:[Bono General]])</f>
        <v>24706.080000000002</v>
      </c>
      <c r="N2285" s="1">
        <f>SUMPRODUCT(Sueldos[[#This Row],[Salario Base]:[Bono General]]*Porcentajes[])</f>
        <v>955.2059999999999</v>
      </c>
      <c r="O2285" s="1">
        <f>Sueldos[[#This Row],[Aumento Mexicano]]*2</f>
        <v>1910.4119999999998</v>
      </c>
      <c r="P2285" s="1">
        <f>IF(Sueldos[[#This Row],[Calificación]]&gt;=4,Sueldos[[#This Row],[Aumento Mexicano]]*2,0)</f>
        <v>0</v>
      </c>
      <c r="Q2285" s="1">
        <f>Sueldos[[#This Row],[Sueldo total]]*3</f>
        <v>74118.240000000005</v>
      </c>
      <c r="R2285" s="9">
        <f>(43102-Sueldos[[#This Row],[Fecha de Contratación]])/365</f>
        <v>3.7726027397260276</v>
      </c>
      <c r="S2285" s="1">
        <f>Sueldos[[#This Row],[Sueldo total]]/30</f>
        <v>823.53600000000006</v>
      </c>
      <c r="T2285" s="1">
        <f>Sueldos[[#This Row],[Salario diario]]*20*Sueldos[[#This Row],[dias del año]]</f>
        <v>62137.483397260279</v>
      </c>
      <c r="U2285" s="1">
        <f>Sueldos[[#This Row],[3 meses de sueldo]]+Sueldos[[#This Row],[20 dias por año]]</f>
        <v>136255.7233972603</v>
      </c>
    </row>
    <row r="2286" spans="1:21" x14ac:dyDescent="0.3">
      <c r="A2286" t="s">
        <v>2761</v>
      </c>
      <c r="B2286" t="s">
        <v>883</v>
      </c>
      <c r="C2286" t="s">
        <v>221</v>
      </c>
      <c r="D2286" s="10">
        <v>41660</v>
      </c>
      <c r="E2286" t="s">
        <v>18</v>
      </c>
      <c r="F2286">
        <v>4</v>
      </c>
      <c r="G2286" s="1">
        <v>13431.000000000002</v>
      </c>
      <c r="H2286" s="1">
        <v>671.55000000000018</v>
      </c>
      <c r="I2286" s="1">
        <v>671.55000000000018</v>
      </c>
      <c r="J2286" s="1">
        <v>805.86000000000013</v>
      </c>
      <c r="K2286" s="1">
        <v>5103.7800000000007</v>
      </c>
      <c r="L2286" s="1">
        <v>5238.0900000000011</v>
      </c>
      <c r="M2286" s="1">
        <f>SUM(Sueldos[[#This Row],[Salario Base]:[Bono General]])</f>
        <v>25921.830000000005</v>
      </c>
      <c r="N2286" s="1">
        <f>SUMPRODUCT(Sueldos[[#This Row],[Salario Base]:[Bono General]]*Porcentajes[])</f>
        <v>1030.1577000000002</v>
      </c>
      <c r="O2286" s="1">
        <f>Sueldos[[#This Row],[Aumento Mexicano]]*2</f>
        <v>2060.3154000000004</v>
      </c>
      <c r="P2286" s="1">
        <f>IF(Sueldos[[#This Row],[Calificación]]&gt;=4,Sueldos[[#This Row],[Aumento Mexicano]]*2,0)</f>
        <v>2060.3154000000004</v>
      </c>
      <c r="Q2286" s="1">
        <f>Sueldos[[#This Row],[Sueldo total]]*3</f>
        <v>77765.49000000002</v>
      </c>
      <c r="R2286" s="9">
        <f>(43102-Sueldos[[#This Row],[Fecha de Contratación]])/365</f>
        <v>3.9506849315068493</v>
      </c>
      <c r="S2286" s="1">
        <f>Sueldos[[#This Row],[Sueldo total]]/30</f>
        <v>864.06100000000015</v>
      </c>
      <c r="T2286" s="1">
        <f>Sueldos[[#This Row],[Salario diario]]*20*Sueldos[[#This Row],[dias del año]]</f>
        <v>68272.655452054794</v>
      </c>
      <c r="U2286" s="1">
        <f>Sueldos[[#This Row],[3 meses de sueldo]]+Sueldos[[#This Row],[20 dias por año]]</f>
        <v>146038.1454520548</v>
      </c>
    </row>
    <row r="2287" spans="1:21" x14ac:dyDescent="0.3">
      <c r="A2287" t="s">
        <v>2762</v>
      </c>
      <c r="B2287" t="s">
        <v>1087</v>
      </c>
      <c r="C2287" t="s">
        <v>129</v>
      </c>
      <c r="D2287" s="10">
        <v>41954</v>
      </c>
      <c r="E2287" t="s">
        <v>27</v>
      </c>
      <c r="F2287">
        <v>2</v>
      </c>
      <c r="G2287" s="1">
        <v>19958.400000000001</v>
      </c>
      <c r="H2287" s="1">
        <v>997.92000000000007</v>
      </c>
      <c r="I2287" s="1">
        <v>2594.5920000000001</v>
      </c>
      <c r="J2287" s="1">
        <v>997.92000000000007</v>
      </c>
      <c r="K2287" s="1">
        <v>5588.3520000000008</v>
      </c>
      <c r="L2287" s="1">
        <v>4989.6000000000004</v>
      </c>
      <c r="M2287" s="1">
        <f>SUM(Sueldos[[#This Row],[Salario Base]:[Bono General]])</f>
        <v>35126.784</v>
      </c>
      <c r="N2287" s="1">
        <f>SUMPRODUCT(Sueldos[[#This Row],[Salario Base]:[Bono General]]*Porcentajes[])</f>
        <v>1329.2294400000001</v>
      </c>
      <c r="O2287" s="1">
        <f>Sueldos[[#This Row],[Aumento Mexicano]]*2</f>
        <v>2658.4588800000001</v>
      </c>
      <c r="P2287" s="1">
        <f>IF(Sueldos[[#This Row],[Calificación]]&gt;=4,Sueldos[[#This Row],[Aumento Mexicano]]*2,0)</f>
        <v>0</v>
      </c>
      <c r="Q2287" s="1">
        <f>Sueldos[[#This Row],[Sueldo total]]*3</f>
        <v>105380.352</v>
      </c>
      <c r="R2287" s="9">
        <f>(43102-Sueldos[[#This Row],[Fecha de Contratación]])/365</f>
        <v>3.1452054794520548</v>
      </c>
      <c r="S2287" s="1">
        <f>Sueldos[[#This Row],[Sueldo total]]/30</f>
        <v>1170.8928000000001</v>
      </c>
      <c r="T2287" s="1">
        <f>Sueldos[[#This Row],[Salario diario]]*20*Sueldos[[#This Row],[dias del año]]</f>
        <v>73653.969008219181</v>
      </c>
      <c r="U2287" s="1">
        <f>Sueldos[[#This Row],[3 meses de sueldo]]+Sueldos[[#This Row],[20 dias por año]]</f>
        <v>179034.32100821918</v>
      </c>
    </row>
    <row r="2288" spans="1:21" x14ac:dyDescent="0.3">
      <c r="A2288" t="s">
        <v>2514</v>
      </c>
      <c r="B2288" t="s">
        <v>880</v>
      </c>
      <c r="C2288" t="s">
        <v>317</v>
      </c>
      <c r="D2288" s="10">
        <v>40911</v>
      </c>
      <c r="E2288" t="s">
        <v>18</v>
      </c>
      <c r="F2288">
        <v>2</v>
      </c>
      <c r="G2288" s="1">
        <v>7644.6</v>
      </c>
      <c r="H2288" s="1">
        <v>382.23</v>
      </c>
      <c r="I2288" s="1">
        <v>917.35199999999998</v>
      </c>
      <c r="J2288" s="1">
        <v>535.12200000000007</v>
      </c>
      <c r="K2288" s="1">
        <v>2904.9480000000003</v>
      </c>
      <c r="L2288" s="1">
        <v>2369.826</v>
      </c>
      <c r="M2288" s="1">
        <f>SUM(Sueldos[[#This Row],[Salario Base]:[Bono General]])</f>
        <v>14754.078000000001</v>
      </c>
      <c r="N2288" s="1">
        <f>SUMPRODUCT(Sueldos[[#This Row],[Salario Base]:[Bono General]]*Porcentajes[])</f>
        <v>568.75824</v>
      </c>
      <c r="O2288" s="1">
        <f>Sueldos[[#This Row],[Aumento Mexicano]]*2</f>
        <v>1137.51648</v>
      </c>
      <c r="P2288" s="1">
        <f>IF(Sueldos[[#This Row],[Calificación]]&gt;=4,Sueldos[[#This Row],[Aumento Mexicano]]*2,0)</f>
        <v>0</v>
      </c>
      <c r="Q2288" s="1">
        <f>Sueldos[[#This Row],[Sueldo total]]*3</f>
        <v>44262.234000000004</v>
      </c>
      <c r="R2288" s="9">
        <f>(43102-Sueldos[[#This Row],[Fecha de Contratación]])/365</f>
        <v>6.0027397260273974</v>
      </c>
      <c r="S2288" s="1">
        <f>Sueldos[[#This Row],[Sueldo total]]/30</f>
        <v>491.80260000000004</v>
      </c>
      <c r="T2288" s="1">
        <f>Sueldos[[#This Row],[Salario diario]]*20*Sueldos[[#This Row],[dias del año]]</f>
        <v>59043.260087671246</v>
      </c>
      <c r="U2288" s="1">
        <f>Sueldos[[#This Row],[3 meses de sueldo]]+Sueldos[[#This Row],[20 dias por año]]</f>
        <v>103305.49408767125</v>
      </c>
    </row>
    <row r="2289" spans="1:21" x14ac:dyDescent="0.3">
      <c r="A2289" t="s">
        <v>975</v>
      </c>
      <c r="B2289" t="s">
        <v>880</v>
      </c>
      <c r="C2289" t="s">
        <v>63</v>
      </c>
      <c r="D2289" s="10">
        <v>42707</v>
      </c>
      <c r="E2289" t="s">
        <v>53</v>
      </c>
      <c r="F2289">
        <v>3</v>
      </c>
      <c r="G2289" s="1">
        <v>92586</v>
      </c>
      <c r="H2289" s="1">
        <v>9258.6</v>
      </c>
      <c r="I2289" s="1">
        <v>11110.32</v>
      </c>
      <c r="J2289" s="1">
        <v>4629.3</v>
      </c>
      <c r="K2289" s="1">
        <v>28701.66</v>
      </c>
      <c r="L2289" s="1">
        <v>29627.52</v>
      </c>
      <c r="M2289" s="1">
        <f>SUM(Sueldos[[#This Row],[Salario Base]:[Bono General]])</f>
        <v>175913.4</v>
      </c>
      <c r="N2289" s="1">
        <f>SUMPRODUCT(Sueldos[[#This Row],[Salario Base]:[Bono General]]*Porcentajes[])</f>
        <v>6943.9500000000007</v>
      </c>
      <c r="O2289" s="1">
        <f>Sueldos[[#This Row],[Aumento Mexicano]]*2</f>
        <v>13887.900000000001</v>
      </c>
      <c r="P2289" s="1">
        <f>IF(Sueldos[[#This Row],[Calificación]]&gt;=4,Sueldos[[#This Row],[Aumento Mexicano]]*2,0)</f>
        <v>0</v>
      </c>
      <c r="Q2289" s="1">
        <f>Sueldos[[#This Row],[Sueldo total]]*3</f>
        <v>527740.19999999995</v>
      </c>
      <c r="R2289" s="9">
        <f>(43102-Sueldos[[#This Row],[Fecha de Contratación]])/365</f>
        <v>1.0821917808219179</v>
      </c>
      <c r="S2289" s="1">
        <f>Sueldos[[#This Row],[Sueldo total]]/30</f>
        <v>5863.78</v>
      </c>
      <c r="T2289" s="1">
        <f>Sueldos[[#This Row],[Salario diario]]*20*Sueldos[[#This Row],[dias del año]]</f>
        <v>126914.69041095891</v>
      </c>
      <c r="U2289" s="1">
        <f>Sueldos[[#This Row],[3 meses de sueldo]]+Sueldos[[#This Row],[20 dias por año]]</f>
        <v>654654.89041095891</v>
      </c>
    </row>
    <row r="2290" spans="1:21" x14ac:dyDescent="0.3">
      <c r="A2290" t="s">
        <v>326</v>
      </c>
      <c r="B2290" t="s">
        <v>926</v>
      </c>
      <c r="C2290" t="s">
        <v>42</v>
      </c>
      <c r="D2290" s="10">
        <v>40860</v>
      </c>
      <c r="E2290" t="s">
        <v>18</v>
      </c>
      <c r="F2290">
        <v>4</v>
      </c>
      <c r="G2290" s="1">
        <v>13165.900000000001</v>
      </c>
      <c r="H2290" s="1">
        <v>789.95400000000006</v>
      </c>
      <c r="I2290" s="1">
        <v>1579.9080000000001</v>
      </c>
      <c r="J2290" s="1">
        <v>1053.2720000000002</v>
      </c>
      <c r="K2290" s="1">
        <v>4213.0880000000006</v>
      </c>
      <c r="L2290" s="1">
        <v>3291.4750000000004</v>
      </c>
      <c r="M2290" s="1">
        <f>SUM(Sueldos[[#This Row],[Salario Base]:[Bono General]])</f>
        <v>24093.597000000002</v>
      </c>
      <c r="N2290" s="1">
        <f>SUMPRODUCT(Sueldos[[#This Row],[Salario Base]:[Bono General]]*Porcentajes[])</f>
        <v>915.03005000000019</v>
      </c>
      <c r="O2290" s="1">
        <f>Sueldos[[#This Row],[Aumento Mexicano]]*2</f>
        <v>1830.0601000000004</v>
      </c>
      <c r="P2290" s="1">
        <f>IF(Sueldos[[#This Row],[Calificación]]&gt;=4,Sueldos[[#This Row],[Aumento Mexicano]]*2,0)</f>
        <v>1830.0601000000004</v>
      </c>
      <c r="Q2290" s="1">
        <f>Sueldos[[#This Row],[Sueldo total]]*3</f>
        <v>72280.790999999997</v>
      </c>
      <c r="R2290" s="9">
        <f>(43102-Sueldos[[#This Row],[Fecha de Contratación]])/365</f>
        <v>6.1424657534246574</v>
      </c>
      <c r="S2290" s="1">
        <f>Sueldos[[#This Row],[Sueldo total]]/30</f>
        <v>803.11990000000003</v>
      </c>
      <c r="T2290" s="1">
        <f>Sueldos[[#This Row],[Salario diario]]*20*Sueldos[[#This Row],[dias del año]]</f>
        <v>98662.729632876712</v>
      </c>
      <c r="U2290" s="1">
        <f>Sueldos[[#This Row],[3 meses de sueldo]]+Sueldos[[#This Row],[20 dias por año]]</f>
        <v>170943.52063287672</v>
      </c>
    </row>
    <row r="2291" spans="1:21" x14ac:dyDescent="0.3">
      <c r="A2291" t="s">
        <v>2763</v>
      </c>
      <c r="B2291" t="s">
        <v>895</v>
      </c>
      <c r="C2291" t="s">
        <v>285</v>
      </c>
      <c r="D2291" s="10">
        <v>42281</v>
      </c>
      <c r="E2291" t="s">
        <v>18</v>
      </c>
      <c r="F2291">
        <v>3</v>
      </c>
      <c r="G2291" s="1">
        <v>10304</v>
      </c>
      <c r="H2291" s="1">
        <v>1030.4000000000001</v>
      </c>
      <c r="I2291" s="1">
        <v>927.36</v>
      </c>
      <c r="J2291" s="1">
        <v>206.08</v>
      </c>
      <c r="K2291" s="1">
        <v>4121.6000000000004</v>
      </c>
      <c r="L2291" s="1">
        <v>3091.2</v>
      </c>
      <c r="M2291" s="1">
        <f>SUM(Sueldos[[#This Row],[Salario Base]:[Bono General]])</f>
        <v>19680.640000000003</v>
      </c>
      <c r="N2291" s="1">
        <f>SUMPRODUCT(Sueldos[[#This Row],[Salario Base]:[Bono General]]*Porcentajes[])</f>
        <v>758.37440000000004</v>
      </c>
      <c r="O2291" s="1">
        <f>Sueldos[[#This Row],[Aumento Mexicano]]*2</f>
        <v>1516.7488000000001</v>
      </c>
      <c r="P2291" s="1">
        <f>IF(Sueldos[[#This Row],[Calificación]]&gt;=4,Sueldos[[#This Row],[Aumento Mexicano]]*2,0)</f>
        <v>0</v>
      </c>
      <c r="Q2291" s="1">
        <f>Sueldos[[#This Row],[Sueldo total]]*3</f>
        <v>59041.920000000013</v>
      </c>
      <c r="R2291" s="9">
        <f>(43102-Sueldos[[#This Row],[Fecha de Contratación]])/365</f>
        <v>2.2493150684931509</v>
      </c>
      <c r="S2291" s="1">
        <f>Sueldos[[#This Row],[Sueldo total]]/30</f>
        <v>656.02133333333347</v>
      </c>
      <c r="T2291" s="1">
        <f>Sueldos[[#This Row],[Salario diario]]*20*Sueldos[[#This Row],[dias del año]]</f>
        <v>29511.973406392703</v>
      </c>
      <c r="U2291" s="1">
        <f>Sueldos[[#This Row],[3 meses de sueldo]]+Sueldos[[#This Row],[20 dias por año]]</f>
        <v>88553.893406392715</v>
      </c>
    </row>
    <row r="2292" spans="1:21" x14ac:dyDescent="0.3">
      <c r="A2292" t="s">
        <v>2764</v>
      </c>
      <c r="B2292" t="s">
        <v>898</v>
      </c>
      <c r="C2292" t="s">
        <v>144</v>
      </c>
      <c r="D2292" s="10">
        <v>40701</v>
      </c>
      <c r="E2292" t="s">
        <v>27</v>
      </c>
      <c r="F2292">
        <v>2</v>
      </c>
      <c r="G2292" s="1">
        <v>13799.7</v>
      </c>
      <c r="H2292" s="1">
        <v>965.97900000000016</v>
      </c>
      <c r="I2292" s="1">
        <v>275.99400000000003</v>
      </c>
      <c r="J2292" s="1">
        <v>1103.9760000000001</v>
      </c>
      <c r="K2292" s="1">
        <v>4967.8919999999998</v>
      </c>
      <c r="L2292" s="1">
        <v>4967.8919999999998</v>
      </c>
      <c r="M2292" s="1">
        <f>SUM(Sueldos[[#This Row],[Salario Base]:[Bono General]])</f>
        <v>26081.433000000001</v>
      </c>
      <c r="N2292" s="1">
        <f>SUMPRODUCT(Sueldos[[#This Row],[Salario Base]:[Bono General]]*Porcentajes[])</f>
        <v>1034.9775</v>
      </c>
      <c r="O2292" s="1">
        <f>Sueldos[[#This Row],[Aumento Mexicano]]*2</f>
        <v>2069.9549999999999</v>
      </c>
      <c r="P2292" s="1">
        <f>IF(Sueldos[[#This Row],[Calificación]]&gt;=4,Sueldos[[#This Row],[Aumento Mexicano]]*2,0)</f>
        <v>0</v>
      </c>
      <c r="Q2292" s="1">
        <f>Sueldos[[#This Row],[Sueldo total]]*3</f>
        <v>78244.298999999999</v>
      </c>
      <c r="R2292" s="9">
        <f>(43102-Sueldos[[#This Row],[Fecha de Contratación]])/365</f>
        <v>6.5780821917808217</v>
      </c>
      <c r="S2292" s="1">
        <f>Sueldos[[#This Row],[Sueldo total]]/30</f>
        <v>869.38110000000006</v>
      </c>
      <c r="T2292" s="1">
        <f>Sueldos[[#This Row],[Salario diario]]*20*Sueldos[[#This Row],[dias del año]]</f>
        <v>114377.20663561646</v>
      </c>
      <c r="U2292" s="1">
        <f>Sueldos[[#This Row],[3 meses de sueldo]]+Sueldos[[#This Row],[20 dias por año]]</f>
        <v>192621.50563561646</v>
      </c>
    </row>
    <row r="2293" spans="1:21" x14ac:dyDescent="0.3">
      <c r="A2293" t="s">
        <v>2765</v>
      </c>
      <c r="B2293" t="s">
        <v>883</v>
      </c>
      <c r="C2293" t="s">
        <v>177</v>
      </c>
      <c r="D2293" s="10">
        <v>41641</v>
      </c>
      <c r="E2293" t="s">
        <v>18</v>
      </c>
      <c r="F2293">
        <v>3</v>
      </c>
      <c r="G2293" s="1">
        <v>11889</v>
      </c>
      <c r="H2293" s="1">
        <v>1070.01</v>
      </c>
      <c r="I2293" s="1">
        <v>951.12</v>
      </c>
      <c r="J2293" s="1">
        <v>118.89</v>
      </c>
      <c r="K2293" s="1">
        <v>3447.81</v>
      </c>
      <c r="L2293" s="1">
        <v>3210.03</v>
      </c>
      <c r="M2293" s="1">
        <f>SUM(Sueldos[[#This Row],[Salario Base]:[Bono General]])</f>
        <v>20686.86</v>
      </c>
      <c r="N2293" s="1">
        <f>SUMPRODUCT(Sueldos[[#This Row],[Salario Base]:[Bono General]]*Porcentajes[])</f>
        <v>792.99630000000002</v>
      </c>
      <c r="O2293" s="1">
        <f>Sueldos[[#This Row],[Aumento Mexicano]]*2</f>
        <v>1585.9926</v>
      </c>
      <c r="P2293" s="1">
        <f>IF(Sueldos[[#This Row],[Calificación]]&gt;=4,Sueldos[[#This Row],[Aumento Mexicano]]*2,0)</f>
        <v>0</v>
      </c>
      <c r="Q2293" s="1">
        <f>Sueldos[[#This Row],[Sueldo total]]*3</f>
        <v>62060.58</v>
      </c>
      <c r="R2293" s="9">
        <f>(43102-Sueldos[[#This Row],[Fecha de Contratación]])/365</f>
        <v>4.0027397260273974</v>
      </c>
      <c r="S2293" s="1">
        <f>Sueldos[[#This Row],[Sueldo total]]/30</f>
        <v>689.56200000000001</v>
      </c>
      <c r="T2293" s="1">
        <f>Sueldos[[#This Row],[Salario diario]]*20*Sueldos[[#This Row],[dias del año]]</f>
        <v>55202.744219178079</v>
      </c>
      <c r="U2293" s="1">
        <f>Sueldos[[#This Row],[3 meses de sueldo]]+Sueldos[[#This Row],[20 dias por año]]</f>
        <v>117263.32421917809</v>
      </c>
    </row>
    <row r="2294" spans="1:21" x14ac:dyDescent="0.3">
      <c r="A2294" t="s">
        <v>2766</v>
      </c>
      <c r="B2294" t="s">
        <v>1087</v>
      </c>
      <c r="C2294" t="s">
        <v>57</v>
      </c>
      <c r="D2294" s="10">
        <v>41265</v>
      </c>
      <c r="E2294" t="s">
        <v>18</v>
      </c>
      <c r="F2294">
        <v>2</v>
      </c>
      <c r="G2294" s="1">
        <v>13275</v>
      </c>
      <c r="H2294" s="1">
        <v>796.5</v>
      </c>
      <c r="I2294" s="1">
        <v>929.25000000000011</v>
      </c>
      <c r="J2294" s="1">
        <v>1460.25</v>
      </c>
      <c r="K2294" s="1">
        <v>5177.25</v>
      </c>
      <c r="L2294" s="1">
        <v>3849.7499999999995</v>
      </c>
      <c r="M2294" s="1">
        <f>SUM(Sueldos[[#This Row],[Salario Base]:[Bono General]])</f>
        <v>25488</v>
      </c>
      <c r="N2294" s="1">
        <f>SUMPRODUCT(Sueldos[[#This Row],[Salario Base]:[Bono General]]*Porcentajes[])</f>
        <v>981.02250000000004</v>
      </c>
      <c r="O2294" s="1">
        <f>Sueldos[[#This Row],[Aumento Mexicano]]*2</f>
        <v>1962.0450000000001</v>
      </c>
      <c r="P2294" s="1">
        <f>IF(Sueldos[[#This Row],[Calificación]]&gt;=4,Sueldos[[#This Row],[Aumento Mexicano]]*2,0)</f>
        <v>0</v>
      </c>
      <c r="Q2294" s="1">
        <f>Sueldos[[#This Row],[Sueldo total]]*3</f>
        <v>76464</v>
      </c>
      <c r="R2294" s="9">
        <f>(43102-Sueldos[[#This Row],[Fecha de Contratación]])/365</f>
        <v>5.0328767123287674</v>
      </c>
      <c r="S2294" s="1">
        <f>Sueldos[[#This Row],[Sueldo total]]/30</f>
        <v>849.6</v>
      </c>
      <c r="T2294" s="1">
        <f>Sueldos[[#This Row],[Salario diario]]*20*Sueldos[[#This Row],[dias del año]]</f>
        <v>85518.641095890416</v>
      </c>
      <c r="U2294" s="1">
        <f>Sueldos[[#This Row],[3 meses de sueldo]]+Sueldos[[#This Row],[20 dias por año]]</f>
        <v>161982.64109589043</v>
      </c>
    </row>
    <row r="2295" spans="1:21" x14ac:dyDescent="0.3">
      <c r="A2295" t="s">
        <v>2767</v>
      </c>
      <c r="B2295" t="s">
        <v>926</v>
      </c>
      <c r="C2295" t="s">
        <v>107</v>
      </c>
      <c r="D2295" s="10">
        <v>42895</v>
      </c>
      <c r="E2295" t="s">
        <v>50</v>
      </c>
      <c r="F2295">
        <v>5</v>
      </c>
      <c r="G2295" s="1">
        <v>50763.75</v>
      </c>
      <c r="H2295" s="1">
        <v>5076.375</v>
      </c>
      <c r="I2295" s="1">
        <v>7614.5625</v>
      </c>
      <c r="J2295" s="1">
        <v>2538.1875</v>
      </c>
      <c r="K2295" s="1">
        <v>19290.224999999999</v>
      </c>
      <c r="L2295" s="1">
        <v>14721.487499999999</v>
      </c>
      <c r="M2295" s="1">
        <f>SUM(Sueldos[[#This Row],[Salario Base]:[Bono General]])</f>
        <v>100004.58750000001</v>
      </c>
      <c r="N2295" s="1">
        <f>SUMPRODUCT(Sueldos[[#This Row],[Salario Base]:[Bono General]]*Porcentajes[])</f>
        <v>3868.1977500000003</v>
      </c>
      <c r="O2295" s="1">
        <f>Sueldos[[#This Row],[Aumento Mexicano]]*2</f>
        <v>7736.3955000000005</v>
      </c>
      <c r="P2295" s="1">
        <f>IF(Sueldos[[#This Row],[Calificación]]&gt;=4,Sueldos[[#This Row],[Aumento Mexicano]]*2,0)</f>
        <v>7736.3955000000005</v>
      </c>
      <c r="Q2295" s="1">
        <f>Sueldos[[#This Row],[Sueldo total]]*3</f>
        <v>300013.76250000001</v>
      </c>
      <c r="R2295" s="9">
        <f>(43102-Sueldos[[#This Row],[Fecha de Contratación]])/365</f>
        <v>0.56712328767123288</v>
      </c>
      <c r="S2295" s="1">
        <f>Sueldos[[#This Row],[Sueldo total]]/30</f>
        <v>3333.4862500000004</v>
      </c>
      <c r="T2295" s="1">
        <f>Sueldos[[#This Row],[Salario diario]]*20*Sueldos[[#This Row],[dias del año]]</f>
        <v>37809.953630136988</v>
      </c>
      <c r="U2295" s="1">
        <f>Sueldos[[#This Row],[3 meses de sueldo]]+Sueldos[[#This Row],[20 dias por año]]</f>
        <v>337823.71613013698</v>
      </c>
    </row>
    <row r="2296" spans="1:21" x14ac:dyDescent="0.3">
      <c r="A2296" t="s">
        <v>2768</v>
      </c>
      <c r="B2296" t="s">
        <v>880</v>
      </c>
      <c r="C2296" t="s">
        <v>29</v>
      </c>
      <c r="D2296" s="10">
        <v>42206</v>
      </c>
      <c r="E2296" t="s">
        <v>50</v>
      </c>
      <c r="F2296">
        <v>3</v>
      </c>
      <c r="G2296" s="1">
        <v>33847</v>
      </c>
      <c r="H2296" s="1">
        <v>1692.3500000000001</v>
      </c>
      <c r="I2296" s="1">
        <v>4738.5800000000008</v>
      </c>
      <c r="J2296" s="1">
        <v>4738.5800000000008</v>
      </c>
      <c r="K2296" s="1">
        <v>9815.6299999999992</v>
      </c>
      <c r="L2296" s="1">
        <v>9138.69</v>
      </c>
      <c r="M2296" s="1">
        <f>SUM(Sueldos[[#This Row],[Salario Base]:[Bono General]])</f>
        <v>63970.83</v>
      </c>
      <c r="N2296" s="1">
        <f>SUMPRODUCT(Sueldos[[#This Row],[Salario Base]:[Bono General]]*Porcentajes[])</f>
        <v>2477.6004000000003</v>
      </c>
      <c r="O2296" s="1">
        <f>Sueldos[[#This Row],[Aumento Mexicano]]*2</f>
        <v>4955.2008000000005</v>
      </c>
      <c r="P2296" s="1">
        <f>IF(Sueldos[[#This Row],[Calificación]]&gt;=4,Sueldos[[#This Row],[Aumento Mexicano]]*2,0)</f>
        <v>0</v>
      </c>
      <c r="Q2296" s="1">
        <f>Sueldos[[#This Row],[Sueldo total]]*3</f>
        <v>191912.49</v>
      </c>
      <c r="R2296" s="9">
        <f>(43102-Sueldos[[#This Row],[Fecha de Contratación]])/365</f>
        <v>2.4547945205479453</v>
      </c>
      <c r="S2296" s="1">
        <f>Sueldos[[#This Row],[Sueldo total]]/30</f>
        <v>2132.3609999999999</v>
      </c>
      <c r="T2296" s="1">
        <f>Sueldos[[#This Row],[Salario diario]]*20*Sueldos[[#This Row],[dias del año]]</f>
        <v>104690.16197260274</v>
      </c>
      <c r="U2296" s="1">
        <f>Sueldos[[#This Row],[3 meses de sueldo]]+Sueldos[[#This Row],[20 dias por año]]</f>
        <v>296602.6519726027</v>
      </c>
    </row>
    <row r="2297" spans="1:21" x14ac:dyDescent="0.3">
      <c r="A2297" t="s">
        <v>2769</v>
      </c>
      <c r="B2297" t="s">
        <v>880</v>
      </c>
      <c r="C2297" t="s">
        <v>117</v>
      </c>
      <c r="D2297" s="10">
        <v>42903</v>
      </c>
      <c r="E2297" t="s">
        <v>18</v>
      </c>
      <c r="F2297">
        <v>2</v>
      </c>
      <c r="G2297" s="1">
        <v>7248.6</v>
      </c>
      <c r="H2297" s="1">
        <v>652.37400000000002</v>
      </c>
      <c r="I2297" s="1">
        <v>1014.8040000000002</v>
      </c>
      <c r="J2297" s="1">
        <v>579.88800000000003</v>
      </c>
      <c r="K2297" s="1">
        <v>2609.4960000000001</v>
      </c>
      <c r="L2297" s="1">
        <v>2754.4680000000003</v>
      </c>
      <c r="M2297" s="1">
        <f>SUM(Sueldos[[#This Row],[Salario Base]:[Bono General]])</f>
        <v>14859.630000000001</v>
      </c>
      <c r="N2297" s="1">
        <f>SUMPRODUCT(Sueldos[[#This Row],[Salario Base]:[Bono General]]*Porcentajes[])</f>
        <v>597.28463999999997</v>
      </c>
      <c r="O2297" s="1">
        <f>Sueldos[[#This Row],[Aumento Mexicano]]*2</f>
        <v>1194.5692799999999</v>
      </c>
      <c r="P2297" s="1">
        <f>IF(Sueldos[[#This Row],[Calificación]]&gt;=4,Sueldos[[#This Row],[Aumento Mexicano]]*2,0)</f>
        <v>0</v>
      </c>
      <c r="Q2297" s="1">
        <f>Sueldos[[#This Row],[Sueldo total]]*3</f>
        <v>44578.89</v>
      </c>
      <c r="R2297" s="9">
        <f>(43102-Sueldos[[#This Row],[Fecha de Contratación]])/365</f>
        <v>0.54520547945205478</v>
      </c>
      <c r="S2297" s="1">
        <f>Sueldos[[#This Row],[Sueldo total]]/30</f>
        <v>495.32100000000003</v>
      </c>
      <c r="T2297" s="1">
        <f>Sueldos[[#This Row],[Salario diario]]*20*Sueldos[[#This Row],[dias del año]]</f>
        <v>5401.0344657534242</v>
      </c>
      <c r="U2297" s="1">
        <f>Sueldos[[#This Row],[3 meses de sueldo]]+Sueldos[[#This Row],[20 dias por año]]</f>
        <v>49979.924465753422</v>
      </c>
    </row>
    <row r="2298" spans="1:21" x14ac:dyDescent="0.3">
      <c r="A2298" t="s">
        <v>2137</v>
      </c>
      <c r="B2298" t="s">
        <v>883</v>
      </c>
      <c r="C2298" t="s">
        <v>482</v>
      </c>
      <c r="D2298" s="10">
        <v>43045</v>
      </c>
      <c r="E2298" t="s">
        <v>18</v>
      </c>
      <c r="F2298">
        <v>3</v>
      </c>
      <c r="G2298" s="1">
        <v>8255</v>
      </c>
      <c r="H2298" s="1">
        <v>825.5</v>
      </c>
      <c r="I2298" s="1">
        <v>82.55</v>
      </c>
      <c r="J2298" s="1">
        <v>1073.1500000000001</v>
      </c>
      <c r="K2298" s="1">
        <v>2228.8500000000004</v>
      </c>
      <c r="L2298" s="1">
        <v>2559.0500000000002</v>
      </c>
      <c r="M2298" s="1">
        <f>SUM(Sueldos[[#This Row],[Salario Base]:[Bono General]])</f>
        <v>15024.099999999999</v>
      </c>
      <c r="N2298" s="1">
        <f>SUMPRODUCT(Sueldos[[#This Row],[Salario Base]:[Bono General]]*Porcentajes[])</f>
        <v>600.13850000000002</v>
      </c>
      <c r="O2298" s="1">
        <f>Sueldos[[#This Row],[Aumento Mexicano]]*2</f>
        <v>1200.277</v>
      </c>
      <c r="P2298" s="1">
        <f>IF(Sueldos[[#This Row],[Calificación]]&gt;=4,Sueldos[[#This Row],[Aumento Mexicano]]*2,0)</f>
        <v>0</v>
      </c>
      <c r="Q2298" s="1">
        <f>Sueldos[[#This Row],[Sueldo total]]*3</f>
        <v>45072.299999999996</v>
      </c>
      <c r="R2298" s="9">
        <f>(43102-Sueldos[[#This Row],[Fecha de Contratación]])/365</f>
        <v>0.15616438356164383</v>
      </c>
      <c r="S2298" s="1">
        <f>Sueldos[[#This Row],[Sueldo total]]/30</f>
        <v>500.80333333333328</v>
      </c>
      <c r="T2298" s="1">
        <f>Sueldos[[#This Row],[Salario diario]]*20*Sueldos[[#This Row],[dias del año]]</f>
        <v>1564.1528767123286</v>
      </c>
      <c r="U2298" s="1">
        <f>Sueldos[[#This Row],[3 meses de sueldo]]+Sueldos[[#This Row],[20 dias por año]]</f>
        <v>46636.452876712327</v>
      </c>
    </row>
    <row r="2299" spans="1:21" x14ac:dyDescent="0.3">
      <c r="A2299" t="s">
        <v>2167</v>
      </c>
      <c r="B2299" t="s">
        <v>880</v>
      </c>
      <c r="C2299" t="s">
        <v>166</v>
      </c>
      <c r="D2299" s="10">
        <v>40768</v>
      </c>
      <c r="E2299" t="s">
        <v>27</v>
      </c>
      <c r="F2299">
        <v>3</v>
      </c>
      <c r="G2299" s="1">
        <v>17166</v>
      </c>
      <c r="H2299" s="1">
        <v>858.30000000000007</v>
      </c>
      <c r="I2299" s="1">
        <v>2403.2400000000002</v>
      </c>
      <c r="J2299" s="1">
        <v>1201.6200000000001</v>
      </c>
      <c r="K2299" s="1">
        <v>5493.12</v>
      </c>
      <c r="L2299" s="1">
        <v>5836.4400000000005</v>
      </c>
      <c r="M2299" s="1">
        <f>SUM(Sueldos[[#This Row],[Salario Base]:[Bono General]])</f>
        <v>32958.720000000001</v>
      </c>
      <c r="N2299" s="1">
        <f>SUMPRODUCT(Sueldos[[#This Row],[Salario Base]:[Bono General]]*Porcentajes[])</f>
        <v>1296.0330000000001</v>
      </c>
      <c r="O2299" s="1">
        <f>Sueldos[[#This Row],[Aumento Mexicano]]*2</f>
        <v>2592.0660000000003</v>
      </c>
      <c r="P2299" s="1">
        <f>IF(Sueldos[[#This Row],[Calificación]]&gt;=4,Sueldos[[#This Row],[Aumento Mexicano]]*2,0)</f>
        <v>0</v>
      </c>
      <c r="Q2299" s="1">
        <f>Sueldos[[#This Row],[Sueldo total]]*3</f>
        <v>98876.160000000003</v>
      </c>
      <c r="R2299" s="9">
        <f>(43102-Sueldos[[#This Row],[Fecha de Contratación]])/365</f>
        <v>6.3945205479452056</v>
      </c>
      <c r="S2299" s="1">
        <f>Sueldos[[#This Row],[Sueldo total]]/30</f>
        <v>1098.624</v>
      </c>
      <c r="T2299" s="1">
        <f>Sueldos[[#This Row],[Salario diario]]*20*Sueldos[[#This Row],[dias del año]]</f>
        <v>140503.47484931507</v>
      </c>
      <c r="U2299" s="1">
        <f>Sueldos[[#This Row],[3 meses de sueldo]]+Sueldos[[#This Row],[20 dias por año]]</f>
        <v>239379.63484931507</v>
      </c>
    </row>
    <row r="2300" spans="1:21" x14ac:dyDescent="0.3">
      <c r="A2300" t="s">
        <v>2770</v>
      </c>
      <c r="B2300" t="s">
        <v>898</v>
      </c>
      <c r="C2300" t="s">
        <v>114</v>
      </c>
      <c r="D2300" s="10">
        <v>41360</v>
      </c>
      <c r="E2300" t="s">
        <v>18</v>
      </c>
      <c r="F2300">
        <v>3</v>
      </c>
      <c r="G2300" s="1">
        <v>8167</v>
      </c>
      <c r="H2300" s="1">
        <v>490.02</v>
      </c>
      <c r="I2300" s="1">
        <v>816.7</v>
      </c>
      <c r="J2300" s="1">
        <v>980.04</v>
      </c>
      <c r="K2300" s="1">
        <v>2368.4299999999998</v>
      </c>
      <c r="L2300" s="1">
        <v>2450.1</v>
      </c>
      <c r="M2300" s="1">
        <f>SUM(Sueldos[[#This Row],[Salario Base]:[Bono General]])</f>
        <v>15272.290000000003</v>
      </c>
      <c r="N2300" s="1">
        <f>SUMPRODUCT(Sueldos[[#This Row],[Salario Base]:[Bono General]]*Porcentajes[])</f>
        <v>598.64110000000005</v>
      </c>
      <c r="O2300" s="1">
        <f>Sueldos[[#This Row],[Aumento Mexicano]]*2</f>
        <v>1197.2822000000001</v>
      </c>
      <c r="P2300" s="1">
        <f>IF(Sueldos[[#This Row],[Calificación]]&gt;=4,Sueldos[[#This Row],[Aumento Mexicano]]*2,0)</f>
        <v>0</v>
      </c>
      <c r="Q2300" s="1">
        <f>Sueldos[[#This Row],[Sueldo total]]*3</f>
        <v>45816.87000000001</v>
      </c>
      <c r="R2300" s="9">
        <f>(43102-Sueldos[[#This Row],[Fecha de Contratación]])/365</f>
        <v>4.7726027397260271</v>
      </c>
      <c r="S2300" s="1">
        <f>Sueldos[[#This Row],[Sueldo total]]/30</f>
        <v>509.07633333333342</v>
      </c>
      <c r="T2300" s="1">
        <f>Sueldos[[#This Row],[Salario diario]]*20*Sueldos[[#This Row],[dias del año]]</f>
        <v>48592.382063926947</v>
      </c>
      <c r="U2300" s="1">
        <f>Sueldos[[#This Row],[3 meses de sueldo]]+Sueldos[[#This Row],[20 dias por año]]</f>
        <v>94409.25206392695</v>
      </c>
    </row>
    <row r="2301" spans="1:21" x14ac:dyDescent="0.3">
      <c r="A2301" t="s">
        <v>2771</v>
      </c>
      <c r="B2301" t="s">
        <v>883</v>
      </c>
      <c r="C2301" t="s">
        <v>601</v>
      </c>
      <c r="D2301" s="10">
        <v>40959</v>
      </c>
      <c r="E2301" t="s">
        <v>18</v>
      </c>
      <c r="F2301">
        <v>5</v>
      </c>
      <c r="G2301" s="1">
        <v>14245</v>
      </c>
      <c r="H2301" s="1">
        <v>997.15000000000009</v>
      </c>
      <c r="I2301" s="1">
        <v>1424.5</v>
      </c>
      <c r="J2301" s="1">
        <v>1851.8500000000001</v>
      </c>
      <c r="K2301" s="1">
        <v>3703.7000000000003</v>
      </c>
      <c r="L2301" s="1">
        <v>4558.4000000000005</v>
      </c>
      <c r="M2301" s="1">
        <f>SUM(Sueldos[[#This Row],[Salario Base]:[Bono General]])</f>
        <v>26780.600000000002</v>
      </c>
      <c r="N2301" s="1">
        <f>SUMPRODUCT(Sueldos[[#This Row],[Salario Base]:[Bono General]]*Porcentajes[])</f>
        <v>1066.9504999999999</v>
      </c>
      <c r="O2301" s="1">
        <f>Sueldos[[#This Row],[Aumento Mexicano]]*2</f>
        <v>2133.9009999999998</v>
      </c>
      <c r="P2301" s="1">
        <f>IF(Sueldos[[#This Row],[Calificación]]&gt;=4,Sueldos[[#This Row],[Aumento Mexicano]]*2,0)</f>
        <v>2133.9009999999998</v>
      </c>
      <c r="Q2301" s="1">
        <f>Sueldos[[#This Row],[Sueldo total]]*3</f>
        <v>80341.8</v>
      </c>
      <c r="R2301" s="9">
        <f>(43102-Sueldos[[#This Row],[Fecha de Contratación]])/365</f>
        <v>5.8712328767123285</v>
      </c>
      <c r="S2301" s="1">
        <f>Sueldos[[#This Row],[Sueldo total]]/30</f>
        <v>892.68666666666672</v>
      </c>
      <c r="T2301" s="1">
        <f>Sueldos[[#This Row],[Salario diario]]*20*Sueldos[[#This Row],[dias del año]]</f>
        <v>104823.42611872146</v>
      </c>
      <c r="U2301" s="1">
        <f>Sueldos[[#This Row],[3 meses de sueldo]]+Sueldos[[#This Row],[20 dias por año]]</f>
        <v>185165.22611872148</v>
      </c>
    </row>
    <row r="2302" spans="1:21" x14ac:dyDescent="0.3">
      <c r="A2302" t="s">
        <v>2772</v>
      </c>
      <c r="B2302" t="s">
        <v>898</v>
      </c>
      <c r="C2302" t="s">
        <v>363</v>
      </c>
      <c r="D2302" s="10">
        <v>41825</v>
      </c>
      <c r="E2302" t="s">
        <v>15</v>
      </c>
      <c r="F2302">
        <v>5</v>
      </c>
      <c r="G2302" s="1">
        <v>36257.5</v>
      </c>
      <c r="H2302" s="1">
        <v>2175.4499999999998</v>
      </c>
      <c r="I2302" s="1">
        <v>1087.7249999999999</v>
      </c>
      <c r="J2302" s="1">
        <v>3625.75</v>
      </c>
      <c r="K2302" s="1">
        <v>11602.4</v>
      </c>
      <c r="L2302" s="1">
        <v>13415.275</v>
      </c>
      <c r="M2302" s="1">
        <f>SUM(Sueldos[[#This Row],[Salario Base]:[Bono General]])</f>
        <v>68164.099999999991</v>
      </c>
      <c r="N2302" s="1">
        <f>SUMPRODUCT(Sueldos[[#This Row],[Salario Base]:[Bono General]]*Porcentajes[])</f>
        <v>2730.18975</v>
      </c>
      <c r="O2302" s="1">
        <f>Sueldos[[#This Row],[Aumento Mexicano]]*2</f>
        <v>5460.3795</v>
      </c>
      <c r="P2302" s="1">
        <f>IF(Sueldos[[#This Row],[Calificación]]&gt;=4,Sueldos[[#This Row],[Aumento Mexicano]]*2,0)</f>
        <v>5460.3795</v>
      </c>
      <c r="Q2302" s="1">
        <f>Sueldos[[#This Row],[Sueldo total]]*3</f>
        <v>204492.3</v>
      </c>
      <c r="R2302" s="9">
        <f>(43102-Sueldos[[#This Row],[Fecha de Contratación]])/365</f>
        <v>3.4986301369863013</v>
      </c>
      <c r="S2302" s="1">
        <f>Sueldos[[#This Row],[Sueldo total]]/30</f>
        <v>2272.1366666666663</v>
      </c>
      <c r="T2302" s="1">
        <f>Sueldos[[#This Row],[Salario diario]]*20*Sueldos[[#This Row],[dias del año]]</f>
        <v>158987.31634703191</v>
      </c>
      <c r="U2302" s="1">
        <f>Sueldos[[#This Row],[3 meses de sueldo]]+Sueldos[[#This Row],[20 dias por año]]</f>
        <v>363479.6163470319</v>
      </c>
    </row>
    <row r="2303" spans="1:21" x14ac:dyDescent="0.3">
      <c r="A2303" t="s">
        <v>2773</v>
      </c>
      <c r="B2303" t="s">
        <v>898</v>
      </c>
      <c r="C2303" t="s">
        <v>75</v>
      </c>
      <c r="D2303" s="10">
        <v>42794</v>
      </c>
      <c r="E2303" t="s">
        <v>18</v>
      </c>
      <c r="F2303">
        <v>4</v>
      </c>
      <c r="G2303" s="1">
        <v>11539.000000000002</v>
      </c>
      <c r="H2303" s="1">
        <v>1038.5100000000002</v>
      </c>
      <c r="I2303" s="1">
        <v>1038.5100000000002</v>
      </c>
      <c r="J2303" s="1">
        <v>1269.2900000000002</v>
      </c>
      <c r="K2303" s="1">
        <v>3692.4800000000005</v>
      </c>
      <c r="L2303" s="1">
        <v>4038.6500000000005</v>
      </c>
      <c r="M2303" s="1">
        <f>SUM(Sueldos[[#This Row],[Salario Base]:[Bono General]])</f>
        <v>22616.440000000006</v>
      </c>
      <c r="N2303" s="1">
        <f>SUMPRODUCT(Sueldos[[#This Row],[Salario Base]:[Bono General]]*Porcentajes[])</f>
        <v>906.96540000000027</v>
      </c>
      <c r="O2303" s="1">
        <f>Sueldos[[#This Row],[Aumento Mexicano]]*2</f>
        <v>1813.9308000000005</v>
      </c>
      <c r="P2303" s="1">
        <f>IF(Sueldos[[#This Row],[Calificación]]&gt;=4,Sueldos[[#This Row],[Aumento Mexicano]]*2,0)</f>
        <v>1813.9308000000005</v>
      </c>
      <c r="Q2303" s="1">
        <f>Sueldos[[#This Row],[Sueldo total]]*3</f>
        <v>67849.320000000022</v>
      </c>
      <c r="R2303" s="9">
        <f>(43102-Sueldos[[#This Row],[Fecha de Contratación]])/365</f>
        <v>0.84383561643835614</v>
      </c>
      <c r="S2303" s="1">
        <f>Sueldos[[#This Row],[Sueldo total]]/30</f>
        <v>753.88133333333349</v>
      </c>
      <c r="T2303" s="1">
        <f>Sueldos[[#This Row],[Salario diario]]*20*Sueldos[[#This Row],[dias del año]]</f>
        <v>12723.038392694067</v>
      </c>
      <c r="U2303" s="1">
        <f>Sueldos[[#This Row],[3 meses de sueldo]]+Sueldos[[#This Row],[20 dias por año]]</f>
        <v>80572.358392694092</v>
      </c>
    </row>
    <row r="2304" spans="1:21" x14ac:dyDescent="0.3">
      <c r="A2304" t="s">
        <v>2774</v>
      </c>
      <c r="B2304" t="s">
        <v>880</v>
      </c>
      <c r="C2304" t="s">
        <v>449</v>
      </c>
      <c r="D2304" s="10">
        <v>41435</v>
      </c>
      <c r="E2304" t="s">
        <v>27</v>
      </c>
      <c r="F2304">
        <v>2</v>
      </c>
      <c r="G2304" s="1">
        <v>14803.2</v>
      </c>
      <c r="H2304" s="1">
        <v>1184.2560000000001</v>
      </c>
      <c r="I2304" s="1">
        <v>1776.384</v>
      </c>
      <c r="J2304" s="1">
        <v>1628.3520000000001</v>
      </c>
      <c r="K2304" s="1">
        <v>5329.152</v>
      </c>
      <c r="L2304" s="1">
        <v>4737.0240000000003</v>
      </c>
      <c r="M2304" s="1">
        <f>SUM(Sueldos[[#This Row],[Salario Base]:[Bono General]])</f>
        <v>29458.367999999999</v>
      </c>
      <c r="N2304" s="1">
        <f>SUMPRODUCT(Sueldos[[#This Row],[Salario Base]:[Bono General]]*Porcentajes[])</f>
        <v>1159.0905600000001</v>
      </c>
      <c r="O2304" s="1">
        <f>Sueldos[[#This Row],[Aumento Mexicano]]*2</f>
        <v>2318.1811200000002</v>
      </c>
      <c r="P2304" s="1">
        <f>IF(Sueldos[[#This Row],[Calificación]]&gt;=4,Sueldos[[#This Row],[Aumento Mexicano]]*2,0)</f>
        <v>0</v>
      </c>
      <c r="Q2304" s="1">
        <f>Sueldos[[#This Row],[Sueldo total]]*3</f>
        <v>88375.103999999992</v>
      </c>
      <c r="R2304" s="9">
        <f>(43102-Sueldos[[#This Row],[Fecha de Contratación]])/365</f>
        <v>4.5671232876712331</v>
      </c>
      <c r="S2304" s="1">
        <f>Sueldos[[#This Row],[Sueldo total]]/30</f>
        <v>981.9455999999999</v>
      </c>
      <c r="T2304" s="1">
        <f>Sueldos[[#This Row],[Salario diario]]*20*Sueldos[[#This Row],[dias del año]]</f>
        <v>89693.33233972601</v>
      </c>
      <c r="U2304" s="1">
        <f>Sueldos[[#This Row],[3 meses de sueldo]]+Sueldos[[#This Row],[20 dias por año]]</f>
        <v>178068.436339726</v>
      </c>
    </row>
    <row r="2305" spans="1:21" x14ac:dyDescent="0.3">
      <c r="A2305" t="s">
        <v>2775</v>
      </c>
      <c r="B2305" t="s">
        <v>880</v>
      </c>
      <c r="C2305" t="s">
        <v>44</v>
      </c>
      <c r="D2305" s="10">
        <v>41623</v>
      </c>
      <c r="E2305" t="s">
        <v>115</v>
      </c>
      <c r="F2305">
        <v>3</v>
      </c>
      <c r="G2305" s="1">
        <v>51893</v>
      </c>
      <c r="H2305" s="1">
        <v>5189.3</v>
      </c>
      <c r="I2305" s="1">
        <v>4151.4400000000005</v>
      </c>
      <c r="J2305" s="1">
        <v>518.93000000000006</v>
      </c>
      <c r="K2305" s="1">
        <v>19719.34</v>
      </c>
      <c r="L2305" s="1">
        <v>12973.25</v>
      </c>
      <c r="M2305" s="1">
        <f>SUM(Sueldos[[#This Row],[Salario Base]:[Bono General]])</f>
        <v>94445.260000000009</v>
      </c>
      <c r="N2305" s="1">
        <f>SUMPRODUCT(Sueldos[[#This Row],[Salario Base]:[Bono General]]*Porcentajes[])</f>
        <v>3559.8597999999997</v>
      </c>
      <c r="O2305" s="1">
        <f>Sueldos[[#This Row],[Aumento Mexicano]]*2</f>
        <v>7119.7195999999994</v>
      </c>
      <c r="P2305" s="1">
        <f>IF(Sueldos[[#This Row],[Calificación]]&gt;=4,Sueldos[[#This Row],[Aumento Mexicano]]*2,0)</f>
        <v>0</v>
      </c>
      <c r="Q2305" s="1">
        <f>Sueldos[[#This Row],[Sueldo total]]*3</f>
        <v>283335.78000000003</v>
      </c>
      <c r="R2305" s="9">
        <f>(43102-Sueldos[[#This Row],[Fecha de Contratación]])/365</f>
        <v>4.0520547945205481</v>
      </c>
      <c r="S2305" s="1">
        <f>Sueldos[[#This Row],[Sueldo total]]/30</f>
        <v>3148.1753333333336</v>
      </c>
      <c r="T2305" s="1">
        <f>Sueldos[[#This Row],[Salario diario]]*20*Sueldos[[#This Row],[dias del año]]</f>
        <v>255131.57906849316</v>
      </c>
      <c r="U2305" s="1">
        <f>Sueldos[[#This Row],[3 meses de sueldo]]+Sueldos[[#This Row],[20 dias por año]]</f>
        <v>538467.35906849313</v>
      </c>
    </row>
    <row r="2306" spans="1:21" x14ac:dyDescent="0.3">
      <c r="A2306" t="s">
        <v>2776</v>
      </c>
      <c r="B2306" t="s">
        <v>898</v>
      </c>
      <c r="C2306" t="s">
        <v>88</v>
      </c>
      <c r="D2306" s="10">
        <v>41361</v>
      </c>
      <c r="E2306" t="s">
        <v>27</v>
      </c>
      <c r="F2306">
        <v>3</v>
      </c>
      <c r="G2306" s="1">
        <v>18726</v>
      </c>
      <c r="H2306" s="1">
        <v>1310.8200000000002</v>
      </c>
      <c r="I2306" s="1">
        <v>1310.8200000000002</v>
      </c>
      <c r="J2306" s="1">
        <v>1872.6000000000001</v>
      </c>
      <c r="K2306" s="1">
        <v>4868.76</v>
      </c>
      <c r="L2306" s="1">
        <v>5805.06</v>
      </c>
      <c r="M2306" s="1">
        <f>SUM(Sueldos[[#This Row],[Salario Base]:[Bono General]])</f>
        <v>33894.06</v>
      </c>
      <c r="N2306" s="1">
        <f>SUMPRODUCT(Sueldos[[#This Row],[Salario Base]:[Bono General]]*Porcentajes[])</f>
        <v>1338.9090000000001</v>
      </c>
      <c r="O2306" s="1">
        <f>Sueldos[[#This Row],[Aumento Mexicano]]*2</f>
        <v>2677.8180000000002</v>
      </c>
      <c r="P2306" s="1">
        <f>IF(Sueldos[[#This Row],[Calificación]]&gt;=4,Sueldos[[#This Row],[Aumento Mexicano]]*2,0)</f>
        <v>0</v>
      </c>
      <c r="Q2306" s="1">
        <f>Sueldos[[#This Row],[Sueldo total]]*3</f>
        <v>101682.18</v>
      </c>
      <c r="R2306" s="9">
        <f>(43102-Sueldos[[#This Row],[Fecha de Contratación]])/365</f>
        <v>4.7698630136986298</v>
      </c>
      <c r="S2306" s="1">
        <f>Sueldos[[#This Row],[Sueldo total]]/30</f>
        <v>1129.8019999999999</v>
      </c>
      <c r="T2306" s="1">
        <f>Sueldos[[#This Row],[Salario diario]]*20*Sueldos[[#This Row],[dias del año]]</f>
        <v>107780.01545205477</v>
      </c>
      <c r="U2306" s="1">
        <f>Sueldos[[#This Row],[3 meses de sueldo]]+Sueldos[[#This Row],[20 dias por año]]</f>
        <v>209462.19545205476</v>
      </c>
    </row>
    <row r="2307" spans="1:21" x14ac:dyDescent="0.3">
      <c r="A2307" t="s">
        <v>2777</v>
      </c>
      <c r="B2307" t="s">
        <v>898</v>
      </c>
      <c r="C2307" t="s">
        <v>20</v>
      </c>
      <c r="D2307" s="10">
        <v>40563</v>
      </c>
      <c r="E2307" t="s">
        <v>15</v>
      </c>
      <c r="F2307">
        <v>2</v>
      </c>
      <c r="G2307" s="1">
        <v>28031.4</v>
      </c>
      <c r="H2307" s="1">
        <v>2803.1400000000003</v>
      </c>
      <c r="I2307" s="1">
        <v>2242.5120000000002</v>
      </c>
      <c r="J2307" s="1">
        <v>2242.5120000000002</v>
      </c>
      <c r="K2307" s="1">
        <v>8129.1059999999998</v>
      </c>
      <c r="L2307" s="1">
        <v>9250.362000000001</v>
      </c>
      <c r="M2307" s="1">
        <f>SUM(Sueldos[[#This Row],[Salario Base]:[Bono General]])</f>
        <v>52699.032000000007</v>
      </c>
      <c r="N2307" s="1">
        <f>SUMPRODUCT(Sueldos[[#This Row],[Salario Base]:[Bono General]]*Porcentajes[])</f>
        <v>2102.3550000000005</v>
      </c>
      <c r="O2307" s="1">
        <f>Sueldos[[#This Row],[Aumento Mexicano]]*2</f>
        <v>4204.7100000000009</v>
      </c>
      <c r="P2307" s="1">
        <f>IF(Sueldos[[#This Row],[Calificación]]&gt;=4,Sueldos[[#This Row],[Aumento Mexicano]]*2,0)</f>
        <v>0</v>
      </c>
      <c r="Q2307" s="1">
        <f>Sueldos[[#This Row],[Sueldo total]]*3</f>
        <v>158097.09600000002</v>
      </c>
      <c r="R2307" s="9">
        <f>(43102-Sueldos[[#This Row],[Fecha de Contratación]])/365</f>
        <v>6.956164383561644</v>
      </c>
      <c r="S2307" s="1">
        <f>Sueldos[[#This Row],[Sueldo total]]/30</f>
        <v>1756.6344000000001</v>
      </c>
      <c r="T2307" s="1">
        <f>Sueldos[[#This Row],[Salario diario]]*20*Sueldos[[#This Row],[dias del año]]</f>
        <v>244388.75296438357</v>
      </c>
      <c r="U2307" s="1">
        <f>Sueldos[[#This Row],[3 meses de sueldo]]+Sueldos[[#This Row],[20 dias por año]]</f>
        <v>402485.84896438359</v>
      </c>
    </row>
    <row r="2308" spans="1:21" x14ac:dyDescent="0.3">
      <c r="A2308" t="s">
        <v>2472</v>
      </c>
      <c r="B2308" t="s">
        <v>880</v>
      </c>
      <c r="C2308" t="s">
        <v>71</v>
      </c>
      <c r="D2308" s="10">
        <v>42363</v>
      </c>
      <c r="E2308" t="s">
        <v>18</v>
      </c>
      <c r="F2308">
        <v>4</v>
      </c>
      <c r="G2308" s="1">
        <v>10473.1</v>
      </c>
      <c r="H2308" s="1">
        <v>942.57899999999995</v>
      </c>
      <c r="I2308" s="1">
        <v>733.11700000000008</v>
      </c>
      <c r="J2308" s="1">
        <v>104.73100000000001</v>
      </c>
      <c r="K2308" s="1">
        <v>2618.2750000000001</v>
      </c>
      <c r="L2308" s="1">
        <v>3770.3159999999998</v>
      </c>
      <c r="M2308" s="1">
        <f>SUM(Sueldos[[#This Row],[Salario Base]:[Bono General]])</f>
        <v>18642.117999999999</v>
      </c>
      <c r="N2308" s="1">
        <f>SUMPRODUCT(Sueldos[[#This Row],[Salario Base]:[Bono General]]*Porcentajes[])</f>
        <v>747.77934000000005</v>
      </c>
      <c r="O2308" s="1">
        <f>Sueldos[[#This Row],[Aumento Mexicano]]*2</f>
        <v>1495.5586800000001</v>
      </c>
      <c r="P2308" s="1">
        <f>IF(Sueldos[[#This Row],[Calificación]]&gt;=4,Sueldos[[#This Row],[Aumento Mexicano]]*2,0)</f>
        <v>1495.5586800000001</v>
      </c>
      <c r="Q2308" s="1">
        <f>Sueldos[[#This Row],[Sueldo total]]*3</f>
        <v>55926.353999999992</v>
      </c>
      <c r="R2308" s="9">
        <f>(43102-Sueldos[[#This Row],[Fecha de Contratación]])/365</f>
        <v>2.0246575342465754</v>
      </c>
      <c r="S2308" s="1">
        <f>Sueldos[[#This Row],[Sueldo total]]/30</f>
        <v>621.40393333333327</v>
      </c>
      <c r="T2308" s="1">
        <f>Sueldos[[#This Row],[Salario diario]]*20*Sueldos[[#This Row],[dias del año]]</f>
        <v>25162.603108675794</v>
      </c>
      <c r="U2308" s="1">
        <f>Sueldos[[#This Row],[3 meses de sueldo]]+Sueldos[[#This Row],[20 dias por año]]</f>
        <v>81088.957108675793</v>
      </c>
    </row>
    <row r="2309" spans="1:21" x14ac:dyDescent="0.3">
      <c r="A2309" t="s">
        <v>2778</v>
      </c>
      <c r="B2309" t="s">
        <v>880</v>
      </c>
      <c r="C2309" t="s">
        <v>140</v>
      </c>
      <c r="D2309" s="10">
        <v>42482</v>
      </c>
      <c r="E2309" t="s">
        <v>50</v>
      </c>
      <c r="F2309">
        <v>2</v>
      </c>
      <c r="G2309" s="1">
        <v>29241.9</v>
      </c>
      <c r="H2309" s="1">
        <v>2924.1900000000005</v>
      </c>
      <c r="I2309" s="1">
        <v>2046.9330000000002</v>
      </c>
      <c r="J2309" s="1">
        <v>1754.5140000000001</v>
      </c>
      <c r="K2309" s="1">
        <v>8480.1509999999998</v>
      </c>
      <c r="L2309" s="1">
        <v>10234.664999999999</v>
      </c>
      <c r="M2309" s="1">
        <f>SUM(Sueldos[[#This Row],[Salario Base]:[Bono General]])</f>
        <v>54682.353000000003</v>
      </c>
      <c r="N2309" s="1">
        <f>SUMPRODUCT(Sueldos[[#This Row],[Salario Base]:[Bono General]]*Porcentajes[])</f>
        <v>2193.1424999999999</v>
      </c>
      <c r="O2309" s="1">
        <f>Sueldos[[#This Row],[Aumento Mexicano]]*2</f>
        <v>4386.2849999999999</v>
      </c>
      <c r="P2309" s="1">
        <f>IF(Sueldos[[#This Row],[Calificación]]&gt;=4,Sueldos[[#This Row],[Aumento Mexicano]]*2,0)</f>
        <v>0</v>
      </c>
      <c r="Q2309" s="1">
        <f>Sueldos[[#This Row],[Sueldo total]]*3</f>
        <v>164047.05900000001</v>
      </c>
      <c r="R2309" s="9">
        <f>(43102-Sueldos[[#This Row],[Fecha de Contratación]])/365</f>
        <v>1.6986301369863013</v>
      </c>
      <c r="S2309" s="1">
        <f>Sueldos[[#This Row],[Sueldo total]]/30</f>
        <v>1822.7451000000001</v>
      </c>
      <c r="T2309" s="1">
        <f>Sueldos[[#This Row],[Salario diario]]*20*Sueldos[[#This Row],[dias del año]]</f>
        <v>61923.395178082188</v>
      </c>
      <c r="U2309" s="1">
        <f>Sueldos[[#This Row],[3 meses de sueldo]]+Sueldos[[#This Row],[20 dias por año]]</f>
        <v>225970.4541780822</v>
      </c>
    </row>
    <row r="2310" spans="1:21" x14ac:dyDescent="0.3">
      <c r="A2310" t="s">
        <v>2779</v>
      </c>
      <c r="B2310" t="s">
        <v>883</v>
      </c>
      <c r="C2310" t="s">
        <v>55</v>
      </c>
      <c r="D2310" s="10">
        <v>41253</v>
      </c>
      <c r="E2310" t="s">
        <v>18</v>
      </c>
      <c r="F2310">
        <v>3</v>
      </c>
      <c r="G2310" s="1">
        <v>11781</v>
      </c>
      <c r="H2310" s="1">
        <v>1178.1000000000001</v>
      </c>
      <c r="I2310" s="1">
        <v>1178.1000000000001</v>
      </c>
      <c r="J2310" s="1">
        <v>589.05000000000007</v>
      </c>
      <c r="K2310" s="1">
        <v>3416.49</v>
      </c>
      <c r="L2310" s="1">
        <v>3298.6800000000003</v>
      </c>
      <c r="M2310" s="1">
        <f>SUM(Sueldos[[#This Row],[Salario Base]:[Bono General]])</f>
        <v>21441.42</v>
      </c>
      <c r="N2310" s="1">
        <f>SUMPRODUCT(Sueldos[[#This Row],[Salario Base]:[Bono General]]*Porcentajes[])</f>
        <v>834.09479999999996</v>
      </c>
      <c r="O2310" s="1">
        <f>Sueldos[[#This Row],[Aumento Mexicano]]*2</f>
        <v>1668.1895999999999</v>
      </c>
      <c r="P2310" s="1">
        <f>IF(Sueldos[[#This Row],[Calificación]]&gt;=4,Sueldos[[#This Row],[Aumento Mexicano]]*2,0)</f>
        <v>0</v>
      </c>
      <c r="Q2310" s="1">
        <f>Sueldos[[#This Row],[Sueldo total]]*3</f>
        <v>64324.259999999995</v>
      </c>
      <c r="R2310" s="9">
        <f>(43102-Sueldos[[#This Row],[Fecha de Contratación]])/365</f>
        <v>5.065753424657534</v>
      </c>
      <c r="S2310" s="1">
        <f>Sueldos[[#This Row],[Sueldo total]]/30</f>
        <v>714.71399999999994</v>
      </c>
      <c r="T2310" s="1">
        <f>Sueldos[[#This Row],[Salario diario]]*20*Sueldos[[#This Row],[dias del año]]</f>
        <v>72411.297863013693</v>
      </c>
      <c r="U2310" s="1">
        <f>Sueldos[[#This Row],[3 meses de sueldo]]+Sueldos[[#This Row],[20 dias por año]]</f>
        <v>136735.5578630137</v>
      </c>
    </row>
    <row r="2311" spans="1:21" x14ac:dyDescent="0.3">
      <c r="A2311" t="s">
        <v>2780</v>
      </c>
      <c r="B2311" t="s">
        <v>883</v>
      </c>
      <c r="C2311" t="s">
        <v>71</v>
      </c>
      <c r="D2311" s="10">
        <v>41704</v>
      </c>
      <c r="E2311" t="s">
        <v>50</v>
      </c>
      <c r="F2311">
        <v>3</v>
      </c>
      <c r="G2311" s="1">
        <v>30978</v>
      </c>
      <c r="H2311" s="1">
        <v>1548.9</v>
      </c>
      <c r="I2311" s="1">
        <v>2478.2400000000002</v>
      </c>
      <c r="J2311" s="1">
        <v>1858.6799999999998</v>
      </c>
      <c r="K2311" s="1">
        <v>9293.4</v>
      </c>
      <c r="L2311" s="1">
        <v>11152.08</v>
      </c>
      <c r="M2311" s="1">
        <f>SUM(Sueldos[[#This Row],[Salario Base]:[Bono General]])</f>
        <v>57309.3</v>
      </c>
      <c r="N2311" s="1">
        <f>SUMPRODUCT(Sueldos[[#This Row],[Salario Base]:[Bono General]]*Porcentajes[])</f>
        <v>2273.7851999999998</v>
      </c>
      <c r="O2311" s="1">
        <f>Sueldos[[#This Row],[Aumento Mexicano]]*2</f>
        <v>4547.5703999999996</v>
      </c>
      <c r="P2311" s="1">
        <f>IF(Sueldos[[#This Row],[Calificación]]&gt;=4,Sueldos[[#This Row],[Aumento Mexicano]]*2,0)</f>
        <v>0</v>
      </c>
      <c r="Q2311" s="1">
        <f>Sueldos[[#This Row],[Sueldo total]]*3</f>
        <v>171927.90000000002</v>
      </c>
      <c r="R2311" s="9">
        <f>(43102-Sueldos[[#This Row],[Fecha de Contratación]])/365</f>
        <v>3.8301369863013699</v>
      </c>
      <c r="S2311" s="1">
        <f>Sueldos[[#This Row],[Sueldo total]]/30</f>
        <v>1910.3100000000002</v>
      </c>
      <c r="T2311" s="1">
        <f>Sueldos[[#This Row],[Salario diario]]*20*Sueldos[[#This Row],[dias del año]]</f>
        <v>146334.97972602741</v>
      </c>
      <c r="U2311" s="1">
        <f>Sueldos[[#This Row],[3 meses de sueldo]]+Sueldos[[#This Row],[20 dias por año]]</f>
        <v>318262.87972602743</v>
      </c>
    </row>
    <row r="2312" spans="1:21" x14ac:dyDescent="0.3">
      <c r="A2312" t="s">
        <v>2781</v>
      </c>
      <c r="B2312" t="s">
        <v>880</v>
      </c>
      <c r="C2312" t="s">
        <v>285</v>
      </c>
      <c r="D2312" s="10">
        <v>42738</v>
      </c>
      <c r="E2312" t="s">
        <v>18</v>
      </c>
      <c r="F2312">
        <v>2</v>
      </c>
      <c r="G2312" s="1">
        <v>9919.8000000000011</v>
      </c>
      <c r="H2312" s="1">
        <v>892.78200000000004</v>
      </c>
      <c r="I2312" s="1">
        <v>297.59399999999999</v>
      </c>
      <c r="J2312" s="1">
        <v>595.18799999999999</v>
      </c>
      <c r="K2312" s="1">
        <v>3075.1380000000004</v>
      </c>
      <c r="L2312" s="1">
        <v>3571.1280000000002</v>
      </c>
      <c r="M2312" s="1">
        <f>SUM(Sueldos[[#This Row],[Salario Base]:[Bono General]])</f>
        <v>18351.63</v>
      </c>
      <c r="N2312" s="1">
        <f>SUMPRODUCT(Sueldos[[#This Row],[Salario Base]:[Bono General]]*Porcentajes[])</f>
        <v>735.05718000000002</v>
      </c>
      <c r="O2312" s="1">
        <f>Sueldos[[#This Row],[Aumento Mexicano]]*2</f>
        <v>1470.11436</v>
      </c>
      <c r="P2312" s="1">
        <f>IF(Sueldos[[#This Row],[Calificación]]&gt;=4,Sueldos[[#This Row],[Aumento Mexicano]]*2,0)</f>
        <v>0</v>
      </c>
      <c r="Q2312" s="1">
        <f>Sueldos[[#This Row],[Sueldo total]]*3</f>
        <v>55054.89</v>
      </c>
      <c r="R2312" s="9">
        <f>(43102-Sueldos[[#This Row],[Fecha de Contratación]])/365</f>
        <v>0.99726027397260275</v>
      </c>
      <c r="S2312" s="1">
        <f>Sueldos[[#This Row],[Sueldo total]]/30</f>
        <v>611.721</v>
      </c>
      <c r="T2312" s="1">
        <f>Sueldos[[#This Row],[Salario diario]]*20*Sueldos[[#This Row],[dias del año]]</f>
        <v>12200.901041095891</v>
      </c>
      <c r="U2312" s="1">
        <f>Sueldos[[#This Row],[3 meses de sueldo]]+Sueldos[[#This Row],[20 dias por año]]</f>
        <v>67255.791041095887</v>
      </c>
    </row>
    <row r="2313" spans="1:21" x14ac:dyDescent="0.3">
      <c r="A2313" t="s">
        <v>1316</v>
      </c>
      <c r="B2313" t="s">
        <v>898</v>
      </c>
      <c r="C2313" t="s">
        <v>86</v>
      </c>
      <c r="D2313" s="10">
        <v>41660</v>
      </c>
      <c r="E2313" t="s">
        <v>50</v>
      </c>
      <c r="F2313">
        <v>3</v>
      </c>
      <c r="G2313" s="1">
        <v>45286</v>
      </c>
      <c r="H2313" s="1">
        <v>4528.6000000000004</v>
      </c>
      <c r="I2313" s="1">
        <v>3622.88</v>
      </c>
      <c r="J2313" s="1">
        <v>1358.58</v>
      </c>
      <c r="K2313" s="1">
        <v>13585.8</v>
      </c>
      <c r="L2313" s="1">
        <v>15850.099999999999</v>
      </c>
      <c r="M2313" s="1">
        <f>SUM(Sueldos[[#This Row],[Salario Base]:[Bono General]])</f>
        <v>84231.959999999992</v>
      </c>
      <c r="N2313" s="1">
        <f>SUMPRODUCT(Sueldos[[#This Row],[Salario Base]:[Bono General]]*Porcentajes[])</f>
        <v>3360.2212</v>
      </c>
      <c r="O2313" s="1">
        <f>Sueldos[[#This Row],[Aumento Mexicano]]*2</f>
        <v>6720.4423999999999</v>
      </c>
      <c r="P2313" s="1">
        <f>IF(Sueldos[[#This Row],[Calificación]]&gt;=4,Sueldos[[#This Row],[Aumento Mexicano]]*2,0)</f>
        <v>0</v>
      </c>
      <c r="Q2313" s="1">
        <f>Sueldos[[#This Row],[Sueldo total]]*3</f>
        <v>252695.87999999998</v>
      </c>
      <c r="R2313" s="9">
        <f>(43102-Sueldos[[#This Row],[Fecha de Contratación]])/365</f>
        <v>3.9506849315068493</v>
      </c>
      <c r="S2313" s="1">
        <f>Sueldos[[#This Row],[Sueldo total]]/30</f>
        <v>2807.7319999999995</v>
      </c>
      <c r="T2313" s="1">
        <f>Sueldos[[#This Row],[Salario diario]]*20*Sueldos[[#This Row],[dias del año]]</f>
        <v>221849.29008219176</v>
      </c>
      <c r="U2313" s="1">
        <f>Sueldos[[#This Row],[3 meses de sueldo]]+Sueldos[[#This Row],[20 dias por año]]</f>
        <v>474545.1700821917</v>
      </c>
    </row>
    <row r="2314" spans="1:21" x14ac:dyDescent="0.3">
      <c r="A2314" t="s">
        <v>1904</v>
      </c>
      <c r="B2314" t="s">
        <v>883</v>
      </c>
      <c r="C2314" t="s">
        <v>119</v>
      </c>
      <c r="D2314" s="10">
        <v>41042</v>
      </c>
      <c r="E2314" t="s">
        <v>18</v>
      </c>
      <c r="F2314">
        <v>3</v>
      </c>
      <c r="G2314" s="1">
        <v>10663</v>
      </c>
      <c r="H2314" s="1">
        <v>639.78</v>
      </c>
      <c r="I2314" s="1">
        <v>1386.19</v>
      </c>
      <c r="J2314" s="1">
        <v>639.78</v>
      </c>
      <c r="K2314" s="1">
        <v>4158.57</v>
      </c>
      <c r="L2314" s="1">
        <v>3732.0499999999997</v>
      </c>
      <c r="M2314" s="1">
        <f>SUM(Sueldos[[#This Row],[Salario Base]:[Bono General]])</f>
        <v>21219.37</v>
      </c>
      <c r="N2314" s="1">
        <f>SUMPRODUCT(Sueldos[[#This Row],[Salario Base]:[Bono General]]*Porcentajes[])</f>
        <v>831.71399999999994</v>
      </c>
      <c r="O2314" s="1">
        <f>Sueldos[[#This Row],[Aumento Mexicano]]*2</f>
        <v>1663.4279999999999</v>
      </c>
      <c r="P2314" s="1">
        <f>IF(Sueldos[[#This Row],[Calificación]]&gt;=4,Sueldos[[#This Row],[Aumento Mexicano]]*2,0)</f>
        <v>0</v>
      </c>
      <c r="Q2314" s="1">
        <f>Sueldos[[#This Row],[Sueldo total]]*3</f>
        <v>63658.11</v>
      </c>
      <c r="R2314" s="9">
        <f>(43102-Sueldos[[#This Row],[Fecha de Contratación]])/365</f>
        <v>5.6438356164383565</v>
      </c>
      <c r="S2314" s="1">
        <f>Sueldos[[#This Row],[Sueldo total]]/30</f>
        <v>707.3123333333333</v>
      </c>
      <c r="T2314" s="1">
        <f>Sueldos[[#This Row],[Salario diario]]*20*Sueldos[[#This Row],[dias del año]]</f>
        <v>79839.090776255704</v>
      </c>
      <c r="U2314" s="1">
        <f>Sueldos[[#This Row],[3 meses de sueldo]]+Sueldos[[#This Row],[20 dias por año]]</f>
        <v>143497.20077625569</v>
      </c>
    </row>
    <row r="2315" spans="1:21" x14ac:dyDescent="0.3">
      <c r="A2315" t="s">
        <v>2782</v>
      </c>
      <c r="B2315" t="s">
        <v>880</v>
      </c>
      <c r="C2315" t="s">
        <v>90</v>
      </c>
      <c r="D2315" s="10">
        <v>41306</v>
      </c>
      <c r="E2315" t="s">
        <v>115</v>
      </c>
      <c r="F2315">
        <v>4</v>
      </c>
      <c r="G2315" s="1">
        <v>53138.8</v>
      </c>
      <c r="H2315" s="1">
        <v>3188.328</v>
      </c>
      <c r="I2315" s="1">
        <v>7439.4320000000007</v>
      </c>
      <c r="J2315" s="1">
        <v>4251.1040000000003</v>
      </c>
      <c r="K2315" s="1">
        <v>20724.132000000001</v>
      </c>
      <c r="L2315" s="1">
        <v>13284.7</v>
      </c>
      <c r="M2315" s="1">
        <f>SUM(Sueldos[[#This Row],[Salario Base]:[Bono General]])</f>
        <v>102026.496</v>
      </c>
      <c r="N2315" s="1">
        <f>SUMPRODUCT(Sueldos[[#This Row],[Salario Base]:[Bono General]]*Porcentajes[])</f>
        <v>3847.2491200000004</v>
      </c>
      <c r="O2315" s="1">
        <f>Sueldos[[#This Row],[Aumento Mexicano]]*2</f>
        <v>7694.4982400000008</v>
      </c>
      <c r="P2315" s="1">
        <f>IF(Sueldos[[#This Row],[Calificación]]&gt;=4,Sueldos[[#This Row],[Aumento Mexicano]]*2,0)</f>
        <v>7694.4982400000008</v>
      </c>
      <c r="Q2315" s="1">
        <f>Sueldos[[#This Row],[Sueldo total]]*3</f>
        <v>306079.48800000001</v>
      </c>
      <c r="R2315" s="9">
        <f>(43102-Sueldos[[#This Row],[Fecha de Contratación]])/365</f>
        <v>4.9205479452054792</v>
      </c>
      <c r="S2315" s="1">
        <f>Sueldos[[#This Row],[Sueldo total]]/30</f>
        <v>3400.8831999999998</v>
      </c>
      <c r="T2315" s="1">
        <f>Sueldos[[#This Row],[Salario diario]]*20*Sueldos[[#This Row],[dias del año]]</f>
        <v>334684.17683287663</v>
      </c>
      <c r="U2315" s="1">
        <f>Sueldos[[#This Row],[3 meses de sueldo]]+Sueldos[[#This Row],[20 dias por año]]</f>
        <v>640763.66483287665</v>
      </c>
    </row>
    <row r="2316" spans="1:21" x14ac:dyDescent="0.3">
      <c r="A2316" t="s">
        <v>2783</v>
      </c>
      <c r="B2316" t="s">
        <v>880</v>
      </c>
      <c r="C2316" t="s">
        <v>186</v>
      </c>
      <c r="D2316" s="10">
        <v>42967</v>
      </c>
      <c r="E2316" t="s">
        <v>15</v>
      </c>
      <c r="F2316">
        <v>2</v>
      </c>
      <c r="G2316" s="1">
        <v>23569.200000000001</v>
      </c>
      <c r="H2316" s="1">
        <v>1178.46</v>
      </c>
      <c r="I2316" s="1">
        <v>1649.8440000000003</v>
      </c>
      <c r="J2316" s="1">
        <v>707.07600000000002</v>
      </c>
      <c r="K2316" s="1">
        <v>6599.3760000000011</v>
      </c>
      <c r="L2316" s="1">
        <v>9427.68</v>
      </c>
      <c r="M2316" s="1">
        <f>SUM(Sueldos[[#This Row],[Salario Base]:[Bono General]])</f>
        <v>43131.636000000006</v>
      </c>
      <c r="N2316" s="1">
        <f>SUMPRODUCT(Sueldos[[#This Row],[Salario Base]:[Bono General]]*Porcentajes[])</f>
        <v>1737.0500400000001</v>
      </c>
      <c r="O2316" s="1">
        <f>Sueldos[[#This Row],[Aumento Mexicano]]*2</f>
        <v>3474.1000800000002</v>
      </c>
      <c r="P2316" s="1">
        <f>IF(Sueldos[[#This Row],[Calificación]]&gt;=4,Sueldos[[#This Row],[Aumento Mexicano]]*2,0)</f>
        <v>0</v>
      </c>
      <c r="Q2316" s="1">
        <f>Sueldos[[#This Row],[Sueldo total]]*3</f>
        <v>129394.90800000002</v>
      </c>
      <c r="R2316" s="9">
        <f>(43102-Sueldos[[#This Row],[Fecha de Contratación]])/365</f>
        <v>0.36986301369863012</v>
      </c>
      <c r="S2316" s="1">
        <f>Sueldos[[#This Row],[Sueldo total]]/30</f>
        <v>1437.7212000000002</v>
      </c>
      <c r="T2316" s="1">
        <f>Sueldos[[#This Row],[Salario diario]]*20*Sueldos[[#This Row],[dias del año]]</f>
        <v>10635.19791780822</v>
      </c>
      <c r="U2316" s="1">
        <f>Sueldos[[#This Row],[3 meses de sueldo]]+Sueldos[[#This Row],[20 dias por año]]</f>
        <v>140030.10591780825</v>
      </c>
    </row>
    <row r="2317" spans="1:21" x14ac:dyDescent="0.3">
      <c r="A2317" t="s">
        <v>2784</v>
      </c>
      <c r="B2317" t="s">
        <v>883</v>
      </c>
      <c r="C2317" t="s">
        <v>48</v>
      </c>
      <c r="D2317" s="10">
        <v>42281</v>
      </c>
      <c r="E2317" t="s">
        <v>15</v>
      </c>
      <c r="F2317">
        <v>5</v>
      </c>
      <c r="G2317" s="1">
        <v>38265</v>
      </c>
      <c r="H2317" s="1">
        <v>3443.85</v>
      </c>
      <c r="I2317" s="1">
        <v>4591.8</v>
      </c>
      <c r="J2317" s="1">
        <v>5357.1</v>
      </c>
      <c r="K2317" s="1">
        <v>9566.25</v>
      </c>
      <c r="L2317" s="1">
        <v>15306</v>
      </c>
      <c r="M2317" s="1">
        <f>SUM(Sueldos[[#This Row],[Salario Base]:[Bono General]])</f>
        <v>76530</v>
      </c>
      <c r="N2317" s="1">
        <f>SUMPRODUCT(Sueldos[[#This Row],[Salario Base]:[Bono General]]*Porcentajes[])</f>
        <v>3164.5155000000004</v>
      </c>
      <c r="O2317" s="1">
        <f>Sueldos[[#This Row],[Aumento Mexicano]]*2</f>
        <v>6329.0310000000009</v>
      </c>
      <c r="P2317" s="1">
        <f>IF(Sueldos[[#This Row],[Calificación]]&gt;=4,Sueldos[[#This Row],[Aumento Mexicano]]*2,0)</f>
        <v>6329.0310000000009</v>
      </c>
      <c r="Q2317" s="1">
        <f>Sueldos[[#This Row],[Sueldo total]]*3</f>
        <v>229590</v>
      </c>
      <c r="R2317" s="9">
        <f>(43102-Sueldos[[#This Row],[Fecha de Contratación]])/365</f>
        <v>2.2493150684931509</v>
      </c>
      <c r="S2317" s="1">
        <f>Sueldos[[#This Row],[Sueldo total]]/30</f>
        <v>2551</v>
      </c>
      <c r="T2317" s="1">
        <f>Sueldos[[#This Row],[Salario diario]]*20*Sueldos[[#This Row],[dias del año]]</f>
        <v>114760.05479452056</v>
      </c>
      <c r="U2317" s="1">
        <f>Sueldos[[#This Row],[3 meses de sueldo]]+Sueldos[[#This Row],[20 dias por año]]</f>
        <v>344350.05479452055</v>
      </c>
    </row>
    <row r="2318" spans="1:21" x14ac:dyDescent="0.3">
      <c r="A2318" t="s">
        <v>2785</v>
      </c>
      <c r="B2318" t="s">
        <v>880</v>
      </c>
      <c r="C2318" t="s">
        <v>323</v>
      </c>
      <c r="D2318" s="10">
        <v>42992</v>
      </c>
      <c r="E2318" t="s">
        <v>18</v>
      </c>
      <c r="F2318">
        <v>5</v>
      </c>
      <c r="G2318" s="1">
        <v>17928.75</v>
      </c>
      <c r="H2318" s="1">
        <v>896.4375</v>
      </c>
      <c r="I2318" s="1">
        <v>2689.3125</v>
      </c>
      <c r="J2318" s="1">
        <v>179.28749999999999</v>
      </c>
      <c r="K2318" s="1">
        <v>6633.6374999999998</v>
      </c>
      <c r="L2318" s="1">
        <v>6454.3499999999995</v>
      </c>
      <c r="M2318" s="1">
        <f>SUM(Sueldos[[#This Row],[Salario Base]:[Bono General]])</f>
        <v>34781.775000000001</v>
      </c>
      <c r="N2318" s="1">
        <f>SUMPRODUCT(Sueldos[[#This Row],[Salario Base]:[Bono General]]*Porcentajes[])</f>
        <v>1358.9992499999998</v>
      </c>
      <c r="O2318" s="1">
        <f>Sueldos[[#This Row],[Aumento Mexicano]]*2</f>
        <v>2717.9984999999997</v>
      </c>
      <c r="P2318" s="1">
        <f>IF(Sueldos[[#This Row],[Calificación]]&gt;=4,Sueldos[[#This Row],[Aumento Mexicano]]*2,0)</f>
        <v>2717.9984999999997</v>
      </c>
      <c r="Q2318" s="1">
        <f>Sueldos[[#This Row],[Sueldo total]]*3</f>
        <v>104345.32500000001</v>
      </c>
      <c r="R2318" s="9">
        <f>(43102-Sueldos[[#This Row],[Fecha de Contratación]])/365</f>
        <v>0.30136986301369861</v>
      </c>
      <c r="S2318" s="1">
        <f>Sueldos[[#This Row],[Sueldo total]]/30</f>
        <v>1159.3925000000002</v>
      </c>
      <c r="T2318" s="1">
        <f>Sueldos[[#This Row],[Salario diario]]*20*Sueldos[[#This Row],[dias del año]]</f>
        <v>6988.1191780821919</v>
      </c>
      <c r="U2318" s="1">
        <f>Sueldos[[#This Row],[3 meses de sueldo]]+Sueldos[[#This Row],[20 dias por año]]</f>
        <v>111333.44417808221</v>
      </c>
    </row>
    <row r="2319" spans="1:21" x14ac:dyDescent="0.3">
      <c r="A2319" t="s">
        <v>2786</v>
      </c>
      <c r="B2319" t="s">
        <v>883</v>
      </c>
      <c r="C2319" t="s">
        <v>449</v>
      </c>
      <c r="D2319" s="10">
        <v>41322</v>
      </c>
      <c r="E2319" t="s">
        <v>15</v>
      </c>
      <c r="F2319">
        <v>3</v>
      </c>
      <c r="G2319" s="1">
        <v>21321</v>
      </c>
      <c r="H2319" s="1">
        <v>1705.68</v>
      </c>
      <c r="I2319" s="1">
        <v>3198.15</v>
      </c>
      <c r="J2319" s="1">
        <v>852.84</v>
      </c>
      <c r="K2319" s="1">
        <v>6183.0899999999992</v>
      </c>
      <c r="L2319" s="1">
        <v>7888.7699999999995</v>
      </c>
      <c r="M2319" s="1">
        <f>SUM(Sueldos[[#This Row],[Salario Base]:[Bono General]])</f>
        <v>41149.53</v>
      </c>
      <c r="N2319" s="1">
        <f>SUMPRODUCT(Sueldos[[#This Row],[Salario Base]:[Bono General]]*Porcentajes[])</f>
        <v>1650.2454</v>
      </c>
      <c r="O2319" s="1">
        <f>Sueldos[[#This Row],[Aumento Mexicano]]*2</f>
        <v>3300.4908</v>
      </c>
      <c r="P2319" s="1">
        <f>IF(Sueldos[[#This Row],[Calificación]]&gt;=4,Sueldos[[#This Row],[Aumento Mexicano]]*2,0)</f>
        <v>0</v>
      </c>
      <c r="Q2319" s="1">
        <f>Sueldos[[#This Row],[Sueldo total]]*3</f>
        <v>123448.59</v>
      </c>
      <c r="R2319" s="9">
        <f>(43102-Sueldos[[#This Row],[Fecha de Contratación]])/365</f>
        <v>4.8767123287671232</v>
      </c>
      <c r="S2319" s="1">
        <f>Sueldos[[#This Row],[Sueldo total]]/30</f>
        <v>1371.6510000000001</v>
      </c>
      <c r="T2319" s="1">
        <f>Sueldos[[#This Row],[Salario diario]]*20*Sueldos[[#This Row],[dias del año]]</f>
        <v>133782.94684931508</v>
      </c>
      <c r="U2319" s="1">
        <f>Sueldos[[#This Row],[3 meses de sueldo]]+Sueldos[[#This Row],[20 dias por año]]</f>
        <v>257231.53684931507</v>
      </c>
    </row>
    <row r="2320" spans="1:21" x14ac:dyDescent="0.3">
      <c r="A2320" t="s">
        <v>2787</v>
      </c>
      <c r="B2320" t="s">
        <v>898</v>
      </c>
      <c r="C2320" t="s">
        <v>273</v>
      </c>
      <c r="D2320" s="10">
        <v>42965</v>
      </c>
      <c r="E2320" t="s">
        <v>27</v>
      </c>
      <c r="F2320">
        <v>3</v>
      </c>
      <c r="G2320" s="1">
        <v>14816</v>
      </c>
      <c r="H2320" s="1">
        <v>1333.44</v>
      </c>
      <c r="I2320" s="1">
        <v>2074.2400000000002</v>
      </c>
      <c r="J2320" s="1">
        <v>148.16</v>
      </c>
      <c r="K2320" s="1">
        <v>5481.92</v>
      </c>
      <c r="L2320" s="1">
        <v>4592.96</v>
      </c>
      <c r="M2320" s="1">
        <f>SUM(Sueldos[[#This Row],[Salario Base]:[Bono General]])</f>
        <v>28446.720000000001</v>
      </c>
      <c r="N2320" s="1">
        <f>SUMPRODUCT(Sueldos[[#This Row],[Salario Base]:[Bono General]]*Porcentajes[])</f>
        <v>1100.8288</v>
      </c>
      <c r="O2320" s="1">
        <f>Sueldos[[#This Row],[Aumento Mexicano]]*2</f>
        <v>2201.6576</v>
      </c>
      <c r="P2320" s="1">
        <f>IF(Sueldos[[#This Row],[Calificación]]&gt;=4,Sueldos[[#This Row],[Aumento Mexicano]]*2,0)</f>
        <v>0</v>
      </c>
      <c r="Q2320" s="1">
        <f>Sueldos[[#This Row],[Sueldo total]]*3</f>
        <v>85340.160000000003</v>
      </c>
      <c r="R2320" s="9">
        <f>(43102-Sueldos[[#This Row],[Fecha de Contratación]])/365</f>
        <v>0.37534246575342467</v>
      </c>
      <c r="S2320" s="1">
        <f>Sueldos[[#This Row],[Sueldo total]]/30</f>
        <v>948.22400000000005</v>
      </c>
      <c r="T2320" s="1">
        <f>Sueldos[[#This Row],[Salario diario]]*20*Sueldos[[#This Row],[dias del año]]</f>
        <v>7118.1746849315068</v>
      </c>
      <c r="U2320" s="1">
        <f>Sueldos[[#This Row],[3 meses de sueldo]]+Sueldos[[#This Row],[20 dias por año]]</f>
        <v>92458.334684931513</v>
      </c>
    </row>
    <row r="2321" spans="1:21" x14ac:dyDescent="0.3">
      <c r="A2321" t="s">
        <v>2788</v>
      </c>
      <c r="B2321" t="s">
        <v>883</v>
      </c>
      <c r="C2321" t="s">
        <v>140</v>
      </c>
      <c r="D2321" s="10">
        <v>41683</v>
      </c>
      <c r="E2321" t="s">
        <v>50</v>
      </c>
      <c r="F2321">
        <v>3</v>
      </c>
      <c r="G2321" s="1">
        <v>37259</v>
      </c>
      <c r="H2321" s="1">
        <v>2980.7200000000003</v>
      </c>
      <c r="I2321" s="1">
        <v>2980.7200000000003</v>
      </c>
      <c r="J2321" s="1">
        <v>4471.08</v>
      </c>
      <c r="K2321" s="1">
        <v>10059.93</v>
      </c>
      <c r="L2321" s="1">
        <v>10805.109999999999</v>
      </c>
      <c r="M2321" s="1">
        <f>SUM(Sueldos[[#This Row],[Salario Base]:[Bono General]])</f>
        <v>68556.56</v>
      </c>
      <c r="N2321" s="1">
        <f>SUMPRODUCT(Sueldos[[#This Row],[Salario Base]:[Bono General]]*Porcentajes[])</f>
        <v>2697.5516000000002</v>
      </c>
      <c r="O2321" s="1">
        <f>Sueldos[[#This Row],[Aumento Mexicano]]*2</f>
        <v>5395.1032000000005</v>
      </c>
      <c r="P2321" s="1">
        <f>IF(Sueldos[[#This Row],[Calificación]]&gt;=4,Sueldos[[#This Row],[Aumento Mexicano]]*2,0)</f>
        <v>0</v>
      </c>
      <c r="Q2321" s="1">
        <f>Sueldos[[#This Row],[Sueldo total]]*3</f>
        <v>205669.68</v>
      </c>
      <c r="R2321" s="9">
        <f>(43102-Sueldos[[#This Row],[Fecha de Contratación]])/365</f>
        <v>3.8876712328767122</v>
      </c>
      <c r="S2321" s="1">
        <f>Sueldos[[#This Row],[Sueldo total]]/30</f>
        <v>2285.2186666666666</v>
      </c>
      <c r="T2321" s="1">
        <f>Sueldos[[#This Row],[Salario diario]]*20*Sueldos[[#This Row],[dias del año]]</f>
        <v>177683.57742465753</v>
      </c>
      <c r="U2321" s="1">
        <f>Sueldos[[#This Row],[3 meses de sueldo]]+Sueldos[[#This Row],[20 dias por año]]</f>
        <v>383353.25742465752</v>
      </c>
    </row>
    <row r="2322" spans="1:21" x14ac:dyDescent="0.3">
      <c r="A2322" t="s">
        <v>2789</v>
      </c>
      <c r="B2322" t="s">
        <v>883</v>
      </c>
      <c r="C2322" t="s">
        <v>213</v>
      </c>
      <c r="D2322" s="10">
        <v>40905</v>
      </c>
      <c r="E2322" t="s">
        <v>15</v>
      </c>
      <c r="F2322">
        <v>4</v>
      </c>
      <c r="G2322" s="1">
        <v>31383.000000000004</v>
      </c>
      <c r="H2322" s="1">
        <v>2824.4700000000003</v>
      </c>
      <c r="I2322" s="1">
        <v>2510.6400000000003</v>
      </c>
      <c r="J2322" s="1">
        <v>313.83000000000004</v>
      </c>
      <c r="K2322" s="1">
        <v>8159.5800000000008</v>
      </c>
      <c r="L2322" s="1">
        <v>10984.050000000001</v>
      </c>
      <c r="M2322" s="1">
        <f>SUM(Sueldos[[#This Row],[Salario Base]:[Bono General]])</f>
        <v>56175.570000000007</v>
      </c>
      <c r="N2322" s="1">
        <f>SUMPRODUCT(Sueldos[[#This Row],[Salario Base]:[Bono General]]*Porcentajes[])</f>
        <v>2240.7462</v>
      </c>
      <c r="O2322" s="1">
        <f>Sueldos[[#This Row],[Aumento Mexicano]]*2</f>
        <v>4481.4924000000001</v>
      </c>
      <c r="P2322" s="1">
        <f>IF(Sueldos[[#This Row],[Calificación]]&gt;=4,Sueldos[[#This Row],[Aumento Mexicano]]*2,0)</f>
        <v>4481.4924000000001</v>
      </c>
      <c r="Q2322" s="1">
        <f>Sueldos[[#This Row],[Sueldo total]]*3</f>
        <v>168526.71000000002</v>
      </c>
      <c r="R2322" s="9">
        <f>(43102-Sueldos[[#This Row],[Fecha de Contratación]])/365</f>
        <v>6.0191780821917806</v>
      </c>
      <c r="S2322" s="1">
        <f>Sueldos[[#This Row],[Sueldo total]]/30</f>
        <v>1872.5190000000002</v>
      </c>
      <c r="T2322" s="1">
        <f>Sueldos[[#This Row],[Salario diario]]*20*Sueldos[[#This Row],[dias del año]]</f>
        <v>225420.50646575345</v>
      </c>
      <c r="U2322" s="1">
        <f>Sueldos[[#This Row],[3 meses de sueldo]]+Sueldos[[#This Row],[20 dias por año]]</f>
        <v>393947.2164657535</v>
      </c>
    </row>
    <row r="2323" spans="1:21" x14ac:dyDescent="0.3">
      <c r="A2323" t="s">
        <v>2790</v>
      </c>
      <c r="B2323" t="s">
        <v>909</v>
      </c>
      <c r="C2323" t="s">
        <v>73</v>
      </c>
      <c r="D2323" s="10">
        <v>42096</v>
      </c>
      <c r="E2323" t="s">
        <v>18</v>
      </c>
      <c r="F2323">
        <v>4</v>
      </c>
      <c r="G2323" s="1">
        <v>15988.500000000002</v>
      </c>
      <c r="H2323" s="1">
        <v>1279.0800000000002</v>
      </c>
      <c r="I2323" s="1">
        <v>1598.8500000000004</v>
      </c>
      <c r="J2323" s="1">
        <v>1119.1950000000002</v>
      </c>
      <c r="K2323" s="1">
        <v>6235.5150000000012</v>
      </c>
      <c r="L2323" s="1">
        <v>6395.4000000000015</v>
      </c>
      <c r="M2323" s="1">
        <f>SUM(Sueldos[[#This Row],[Salario Base]:[Bono General]])</f>
        <v>32616.54</v>
      </c>
      <c r="N2323" s="1">
        <f>SUMPRODUCT(Sueldos[[#This Row],[Salario Base]:[Bono General]]*Porcentajes[])</f>
        <v>1311.0570000000002</v>
      </c>
      <c r="O2323" s="1">
        <f>Sueldos[[#This Row],[Aumento Mexicano]]*2</f>
        <v>2622.1140000000005</v>
      </c>
      <c r="P2323" s="1">
        <f>IF(Sueldos[[#This Row],[Calificación]]&gt;=4,Sueldos[[#This Row],[Aumento Mexicano]]*2,0)</f>
        <v>2622.1140000000005</v>
      </c>
      <c r="Q2323" s="1">
        <f>Sueldos[[#This Row],[Sueldo total]]*3</f>
        <v>97849.62</v>
      </c>
      <c r="R2323" s="9">
        <f>(43102-Sueldos[[#This Row],[Fecha de Contratación]])/365</f>
        <v>2.7561643835616438</v>
      </c>
      <c r="S2323" s="1">
        <f>Sueldos[[#This Row],[Sueldo total]]/30</f>
        <v>1087.2180000000001</v>
      </c>
      <c r="T2323" s="1">
        <f>Sueldos[[#This Row],[Salario diario]]*20*Sueldos[[#This Row],[dias del año]]</f>
        <v>59931.030575342469</v>
      </c>
      <c r="U2323" s="1">
        <f>Sueldos[[#This Row],[3 meses de sueldo]]+Sueldos[[#This Row],[20 dias por año]]</f>
        <v>157780.65057534247</v>
      </c>
    </row>
    <row r="2324" spans="1:21" x14ac:dyDescent="0.3">
      <c r="A2324" t="s">
        <v>2791</v>
      </c>
      <c r="B2324" t="s">
        <v>883</v>
      </c>
      <c r="C2324" t="s">
        <v>449</v>
      </c>
      <c r="D2324" s="10">
        <v>41881</v>
      </c>
      <c r="E2324" t="s">
        <v>27</v>
      </c>
      <c r="F2324">
        <v>5</v>
      </c>
      <c r="G2324" s="1">
        <v>25453.75</v>
      </c>
      <c r="H2324" s="1">
        <v>2036.3</v>
      </c>
      <c r="I2324" s="1">
        <v>2036.3</v>
      </c>
      <c r="J2324" s="1">
        <v>763.61249999999995</v>
      </c>
      <c r="K2324" s="1">
        <v>7636.125</v>
      </c>
      <c r="L2324" s="1">
        <v>9417.8875000000007</v>
      </c>
      <c r="M2324" s="1">
        <f>SUM(Sueldos[[#This Row],[Salario Base]:[Bono General]])</f>
        <v>47343.974999999991</v>
      </c>
      <c r="N2324" s="1">
        <f>SUMPRODUCT(Sueldos[[#This Row],[Salario Base]:[Bono General]]*Porcentajes[])</f>
        <v>1893.759</v>
      </c>
      <c r="O2324" s="1">
        <f>Sueldos[[#This Row],[Aumento Mexicano]]*2</f>
        <v>3787.518</v>
      </c>
      <c r="P2324" s="1">
        <f>IF(Sueldos[[#This Row],[Calificación]]&gt;=4,Sueldos[[#This Row],[Aumento Mexicano]]*2,0)</f>
        <v>3787.518</v>
      </c>
      <c r="Q2324" s="1">
        <f>Sueldos[[#This Row],[Sueldo total]]*3</f>
        <v>142031.92499999999</v>
      </c>
      <c r="R2324" s="9">
        <f>(43102-Sueldos[[#This Row],[Fecha de Contratación]])/365</f>
        <v>3.3452054794520549</v>
      </c>
      <c r="S2324" s="1">
        <f>Sueldos[[#This Row],[Sueldo total]]/30</f>
        <v>1578.1324999999997</v>
      </c>
      <c r="T2324" s="1">
        <f>Sueldos[[#This Row],[Salario diario]]*20*Sueldos[[#This Row],[dias del año]]</f>
        <v>105583.54972602738</v>
      </c>
      <c r="U2324" s="1">
        <f>Sueldos[[#This Row],[3 meses de sueldo]]+Sueldos[[#This Row],[20 dias por año]]</f>
        <v>247615.47472602737</v>
      </c>
    </row>
    <row r="2325" spans="1:21" x14ac:dyDescent="0.3">
      <c r="A2325" t="s">
        <v>2792</v>
      </c>
      <c r="B2325" t="s">
        <v>880</v>
      </c>
      <c r="C2325" t="s">
        <v>173</v>
      </c>
      <c r="D2325" s="10">
        <v>40763</v>
      </c>
      <c r="E2325" t="s">
        <v>27</v>
      </c>
      <c r="F2325">
        <v>5</v>
      </c>
      <c r="G2325" s="1">
        <v>26987.5</v>
      </c>
      <c r="H2325" s="1">
        <v>2428.875</v>
      </c>
      <c r="I2325" s="1">
        <v>2698.75</v>
      </c>
      <c r="J2325" s="1">
        <v>1079.5</v>
      </c>
      <c r="K2325" s="1">
        <v>6746.875</v>
      </c>
      <c r="L2325" s="1">
        <v>7286.6250000000009</v>
      </c>
      <c r="M2325" s="1">
        <f>SUM(Sueldos[[#This Row],[Salario Base]:[Bono General]])</f>
        <v>47228.125</v>
      </c>
      <c r="N2325" s="1">
        <f>SUMPRODUCT(Sueldos[[#This Row],[Salario Base]:[Bono General]]*Porcentajes[])</f>
        <v>1829.7524999999998</v>
      </c>
      <c r="O2325" s="1">
        <f>Sueldos[[#This Row],[Aumento Mexicano]]*2</f>
        <v>3659.5049999999997</v>
      </c>
      <c r="P2325" s="1">
        <f>IF(Sueldos[[#This Row],[Calificación]]&gt;=4,Sueldos[[#This Row],[Aumento Mexicano]]*2,0)</f>
        <v>3659.5049999999997</v>
      </c>
      <c r="Q2325" s="1">
        <f>Sueldos[[#This Row],[Sueldo total]]*3</f>
        <v>141684.375</v>
      </c>
      <c r="R2325" s="9">
        <f>(43102-Sueldos[[#This Row],[Fecha de Contratación]])/365</f>
        <v>6.4082191780821915</v>
      </c>
      <c r="S2325" s="1">
        <f>Sueldos[[#This Row],[Sueldo total]]/30</f>
        <v>1574.2708333333333</v>
      </c>
      <c r="T2325" s="1">
        <f>Sueldos[[#This Row],[Salario diario]]*20*Sueldos[[#This Row],[dias del año]]</f>
        <v>201765.45091324198</v>
      </c>
      <c r="U2325" s="1">
        <f>Sueldos[[#This Row],[3 meses de sueldo]]+Sueldos[[#This Row],[20 dias por año]]</f>
        <v>343449.82591324195</v>
      </c>
    </row>
    <row r="2326" spans="1:21" x14ac:dyDescent="0.3">
      <c r="A2326" t="s">
        <v>2793</v>
      </c>
      <c r="B2326" t="s">
        <v>898</v>
      </c>
      <c r="C2326" t="s">
        <v>71</v>
      </c>
      <c r="D2326" s="10">
        <v>43023</v>
      </c>
      <c r="E2326" t="s">
        <v>27</v>
      </c>
      <c r="F2326">
        <v>4</v>
      </c>
      <c r="G2326" s="1">
        <v>24963.4</v>
      </c>
      <c r="H2326" s="1">
        <v>2496.34</v>
      </c>
      <c r="I2326" s="1">
        <v>249.63400000000001</v>
      </c>
      <c r="J2326" s="1">
        <v>2995.6080000000002</v>
      </c>
      <c r="K2326" s="1">
        <v>7239.3859999999995</v>
      </c>
      <c r="L2326" s="1">
        <v>6989.7520000000013</v>
      </c>
      <c r="M2326" s="1">
        <f>SUM(Sueldos[[#This Row],[Salario Base]:[Bono General]])</f>
        <v>44934.12</v>
      </c>
      <c r="N2326" s="1">
        <f>SUMPRODUCT(Sueldos[[#This Row],[Salario Base]:[Bono General]]*Porcentajes[])</f>
        <v>1764.9123800000002</v>
      </c>
      <c r="O2326" s="1">
        <f>Sueldos[[#This Row],[Aumento Mexicano]]*2</f>
        <v>3529.8247600000004</v>
      </c>
      <c r="P2326" s="1">
        <f>IF(Sueldos[[#This Row],[Calificación]]&gt;=4,Sueldos[[#This Row],[Aumento Mexicano]]*2,0)</f>
        <v>3529.8247600000004</v>
      </c>
      <c r="Q2326" s="1">
        <f>Sueldos[[#This Row],[Sueldo total]]*3</f>
        <v>134802.36000000002</v>
      </c>
      <c r="R2326" s="9">
        <f>(43102-Sueldos[[#This Row],[Fecha de Contratación]])/365</f>
        <v>0.21643835616438356</v>
      </c>
      <c r="S2326" s="1">
        <f>Sueldos[[#This Row],[Sueldo total]]/30</f>
        <v>1497.8040000000001</v>
      </c>
      <c r="T2326" s="1">
        <f>Sueldos[[#This Row],[Salario diario]]*20*Sueldos[[#This Row],[dias del año]]</f>
        <v>6483.6447123287671</v>
      </c>
      <c r="U2326" s="1">
        <f>Sueldos[[#This Row],[3 meses de sueldo]]+Sueldos[[#This Row],[20 dias por año]]</f>
        <v>141286.00471232878</v>
      </c>
    </row>
    <row r="2327" spans="1:21" x14ac:dyDescent="0.3">
      <c r="A2327" t="s">
        <v>2794</v>
      </c>
      <c r="B2327" t="s">
        <v>880</v>
      </c>
      <c r="C2327" t="s">
        <v>353</v>
      </c>
      <c r="D2327" s="10">
        <v>41265</v>
      </c>
      <c r="E2327" t="s">
        <v>53</v>
      </c>
      <c r="F2327">
        <v>5</v>
      </c>
      <c r="G2327" s="1">
        <v>108710</v>
      </c>
      <c r="H2327" s="1">
        <v>9783.9</v>
      </c>
      <c r="I2327" s="1">
        <v>14132.300000000001</v>
      </c>
      <c r="J2327" s="1">
        <v>4348.3999999999996</v>
      </c>
      <c r="K2327" s="1">
        <v>35874.300000000003</v>
      </c>
      <c r="L2327" s="1">
        <v>40222.699999999997</v>
      </c>
      <c r="M2327" s="1">
        <f>SUM(Sueldos[[#This Row],[Salario Base]:[Bono General]])</f>
        <v>213071.59999999998</v>
      </c>
      <c r="N2327" s="1">
        <f>SUMPRODUCT(Sueldos[[#This Row],[Salario Base]:[Bono General]]*Porcentajes[])</f>
        <v>8522.8640000000014</v>
      </c>
      <c r="O2327" s="1">
        <f>Sueldos[[#This Row],[Aumento Mexicano]]*2</f>
        <v>17045.728000000003</v>
      </c>
      <c r="P2327" s="1">
        <f>IF(Sueldos[[#This Row],[Calificación]]&gt;=4,Sueldos[[#This Row],[Aumento Mexicano]]*2,0)</f>
        <v>17045.728000000003</v>
      </c>
      <c r="Q2327" s="1">
        <f>Sueldos[[#This Row],[Sueldo total]]*3</f>
        <v>639214.79999999993</v>
      </c>
      <c r="R2327" s="9">
        <f>(43102-Sueldos[[#This Row],[Fecha de Contratación]])/365</f>
        <v>5.0328767123287674</v>
      </c>
      <c r="S2327" s="1">
        <f>Sueldos[[#This Row],[Sueldo total]]/30</f>
        <v>7102.3866666666663</v>
      </c>
      <c r="T2327" s="1">
        <f>Sueldos[[#This Row],[Salario diario]]*20*Sueldos[[#This Row],[dias del año]]</f>
        <v>714908.72913242015</v>
      </c>
      <c r="U2327" s="1">
        <f>Sueldos[[#This Row],[3 meses de sueldo]]+Sueldos[[#This Row],[20 dias por año]]</f>
        <v>1354123.5291324202</v>
      </c>
    </row>
    <row r="2328" spans="1:21" x14ac:dyDescent="0.3">
      <c r="A2328" t="s">
        <v>2795</v>
      </c>
      <c r="B2328" t="s">
        <v>883</v>
      </c>
      <c r="C2328" t="s">
        <v>42</v>
      </c>
      <c r="D2328" s="10">
        <v>42546</v>
      </c>
      <c r="E2328" t="s">
        <v>27</v>
      </c>
      <c r="F2328">
        <v>4</v>
      </c>
      <c r="G2328" s="1">
        <v>21353.200000000001</v>
      </c>
      <c r="H2328" s="1">
        <v>2135.3200000000002</v>
      </c>
      <c r="I2328" s="1">
        <v>1281.192</v>
      </c>
      <c r="J2328" s="1">
        <v>1708.2560000000001</v>
      </c>
      <c r="K2328" s="1">
        <v>6405.96</v>
      </c>
      <c r="L2328" s="1">
        <v>6619.4920000000002</v>
      </c>
      <c r="M2328" s="1">
        <f>SUM(Sueldos[[#This Row],[Salario Base]:[Bono General]])</f>
        <v>39503.42</v>
      </c>
      <c r="N2328" s="1">
        <f>SUMPRODUCT(Sueldos[[#This Row],[Salario Base]:[Bono General]]*Porcentajes[])</f>
        <v>1560.9189200000001</v>
      </c>
      <c r="O2328" s="1">
        <f>Sueldos[[#This Row],[Aumento Mexicano]]*2</f>
        <v>3121.8378400000001</v>
      </c>
      <c r="P2328" s="1">
        <f>IF(Sueldos[[#This Row],[Calificación]]&gt;=4,Sueldos[[#This Row],[Aumento Mexicano]]*2,0)</f>
        <v>3121.8378400000001</v>
      </c>
      <c r="Q2328" s="1">
        <f>Sueldos[[#This Row],[Sueldo total]]*3</f>
        <v>118510.26</v>
      </c>
      <c r="R2328" s="9">
        <f>(43102-Sueldos[[#This Row],[Fecha de Contratación]])/365</f>
        <v>1.5232876712328767</v>
      </c>
      <c r="S2328" s="1">
        <f>Sueldos[[#This Row],[Sueldo total]]/30</f>
        <v>1316.7806666666665</v>
      </c>
      <c r="T2328" s="1">
        <f>Sueldos[[#This Row],[Salario diario]]*20*Sueldos[[#This Row],[dias del año]]</f>
        <v>40116.715105022828</v>
      </c>
      <c r="U2328" s="1">
        <f>Sueldos[[#This Row],[3 meses de sueldo]]+Sueldos[[#This Row],[20 dias por año]]</f>
        <v>158626.97510502284</v>
      </c>
    </row>
    <row r="2329" spans="1:21" x14ac:dyDescent="0.3">
      <c r="A2329" t="s">
        <v>2796</v>
      </c>
      <c r="B2329" t="s">
        <v>898</v>
      </c>
      <c r="C2329" t="s">
        <v>26</v>
      </c>
      <c r="D2329" s="10">
        <v>40606</v>
      </c>
      <c r="E2329" t="s">
        <v>18</v>
      </c>
      <c r="F2329">
        <v>3</v>
      </c>
      <c r="G2329" s="1">
        <v>12418</v>
      </c>
      <c r="H2329" s="1">
        <v>993.44</v>
      </c>
      <c r="I2329" s="1">
        <v>1490.1599999999999</v>
      </c>
      <c r="J2329" s="1">
        <v>993.44</v>
      </c>
      <c r="K2329" s="1">
        <v>4843.0200000000004</v>
      </c>
      <c r="L2329" s="1">
        <v>4346.2999999999993</v>
      </c>
      <c r="M2329" s="1">
        <f>SUM(Sueldos[[#This Row],[Salario Base]:[Bono General]])</f>
        <v>25084.36</v>
      </c>
      <c r="N2329" s="1">
        <f>SUMPRODUCT(Sueldos[[#This Row],[Salario Base]:[Bono General]]*Porcentajes[])</f>
        <v>990.95640000000003</v>
      </c>
      <c r="O2329" s="1">
        <f>Sueldos[[#This Row],[Aumento Mexicano]]*2</f>
        <v>1981.9128000000001</v>
      </c>
      <c r="P2329" s="1">
        <f>IF(Sueldos[[#This Row],[Calificación]]&gt;=4,Sueldos[[#This Row],[Aumento Mexicano]]*2,0)</f>
        <v>0</v>
      </c>
      <c r="Q2329" s="1">
        <f>Sueldos[[#This Row],[Sueldo total]]*3</f>
        <v>75253.08</v>
      </c>
      <c r="R2329" s="9">
        <f>(43102-Sueldos[[#This Row],[Fecha de Contratación]])/365</f>
        <v>6.838356164383562</v>
      </c>
      <c r="S2329" s="1">
        <f>Sueldos[[#This Row],[Sueldo total]]/30</f>
        <v>836.14533333333338</v>
      </c>
      <c r="T2329" s="1">
        <f>Sueldos[[#This Row],[Salario diario]]*20*Sueldos[[#This Row],[dias del año]]</f>
        <v>114357.19189041098</v>
      </c>
      <c r="U2329" s="1">
        <f>Sueldos[[#This Row],[3 meses de sueldo]]+Sueldos[[#This Row],[20 dias por año]]</f>
        <v>189610.27189041098</v>
      </c>
    </row>
    <row r="2330" spans="1:21" x14ac:dyDescent="0.3">
      <c r="A2330" t="s">
        <v>2797</v>
      </c>
      <c r="B2330" t="s">
        <v>880</v>
      </c>
      <c r="C2330" t="s">
        <v>44</v>
      </c>
      <c r="D2330" s="10">
        <v>41188</v>
      </c>
      <c r="E2330" t="s">
        <v>18</v>
      </c>
      <c r="F2330">
        <v>3</v>
      </c>
      <c r="G2330" s="1">
        <v>9758</v>
      </c>
      <c r="H2330" s="1">
        <v>975.80000000000007</v>
      </c>
      <c r="I2330" s="1">
        <v>390.32</v>
      </c>
      <c r="J2330" s="1">
        <v>878.21999999999991</v>
      </c>
      <c r="K2330" s="1">
        <v>3317.7200000000003</v>
      </c>
      <c r="L2330" s="1">
        <v>2634.6600000000003</v>
      </c>
      <c r="M2330" s="1">
        <f>SUM(Sueldos[[#This Row],[Salario Base]:[Bono General]])</f>
        <v>17954.719999999998</v>
      </c>
      <c r="N2330" s="1">
        <f>SUMPRODUCT(Sueldos[[#This Row],[Salario Base]:[Bono General]]*Porcentajes[])</f>
        <v>694.76960000000008</v>
      </c>
      <c r="O2330" s="1">
        <f>Sueldos[[#This Row],[Aumento Mexicano]]*2</f>
        <v>1389.5392000000002</v>
      </c>
      <c r="P2330" s="1">
        <f>IF(Sueldos[[#This Row],[Calificación]]&gt;=4,Sueldos[[#This Row],[Aumento Mexicano]]*2,0)</f>
        <v>0</v>
      </c>
      <c r="Q2330" s="1">
        <f>Sueldos[[#This Row],[Sueldo total]]*3</f>
        <v>53864.159999999989</v>
      </c>
      <c r="R2330" s="9">
        <f>(43102-Sueldos[[#This Row],[Fecha de Contratación]])/365</f>
        <v>5.2438356164383562</v>
      </c>
      <c r="S2330" s="1">
        <f>Sueldos[[#This Row],[Sueldo total]]/30</f>
        <v>598.49066666666658</v>
      </c>
      <c r="T2330" s="1">
        <f>Sueldos[[#This Row],[Salario diario]]*20*Sueldos[[#This Row],[dias del año]]</f>
        <v>62767.733479452043</v>
      </c>
      <c r="U2330" s="1">
        <f>Sueldos[[#This Row],[3 meses de sueldo]]+Sueldos[[#This Row],[20 dias por año]]</f>
        <v>116631.89347945203</v>
      </c>
    </row>
    <row r="2331" spans="1:21" x14ac:dyDescent="0.3">
      <c r="A2331" t="s">
        <v>929</v>
      </c>
      <c r="B2331" t="s">
        <v>883</v>
      </c>
      <c r="C2331" t="s">
        <v>46</v>
      </c>
      <c r="D2331" s="10">
        <v>41622</v>
      </c>
      <c r="E2331" t="s">
        <v>18</v>
      </c>
      <c r="F2331">
        <v>2</v>
      </c>
      <c r="G2331" s="1">
        <v>7317.9000000000005</v>
      </c>
      <c r="H2331" s="1">
        <v>658.61099999999999</v>
      </c>
      <c r="I2331" s="1">
        <v>73.179000000000002</v>
      </c>
      <c r="J2331" s="1">
        <v>146.358</v>
      </c>
      <c r="K2331" s="1">
        <v>2707.623</v>
      </c>
      <c r="L2331" s="1">
        <v>2268.549</v>
      </c>
      <c r="M2331" s="1">
        <f>SUM(Sueldos[[#This Row],[Salario Base]:[Bono General]])</f>
        <v>13172.220000000001</v>
      </c>
      <c r="N2331" s="1">
        <f>SUMPRODUCT(Sueldos[[#This Row],[Salario Base]:[Bono General]]*Porcentajes[])</f>
        <v>509.32584000000008</v>
      </c>
      <c r="O2331" s="1">
        <f>Sueldos[[#This Row],[Aumento Mexicano]]*2</f>
        <v>1018.6516800000002</v>
      </c>
      <c r="P2331" s="1">
        <f>IF(Sueldos[[#This Row],[Calificación]]&gt;=4,Sueldos[[#This Row],[Aumento Mexicano]]*2,0)</f>
        <v>0</v>
      </c>
      <c r="Q2331" s="1">
        <f>Sueldos[[#This Row],[Sueldo total]]*3</f>
        <v>39516.660000000003</v>
      </c>
      <c r="R2331" s="9">
        <f>(43102-Sueldos[[#This Row],[Fecha de Contratación]])/365</f>
        <v>4.0547945205479454</v>
      </c>
      <c r="S2331" s="1">
        <f>Sueldos[[#This Row],[Sueldo total]]/30</f>
        <v>439.07400000000001</v>
      </c>
      <c r="T2331" s="1">
        <f>Sueldos[[#This Row],[Salario diario]]*20*Sueldos[[#This Row],[dias del año]]</f>
        <v>35607.096986301367</v>
      </c>
      <c r="U2331" s="1">
        <f>Sueldos[[#This Row],[3 meses de sueldo]]+Sueldos[[#This Row],[20 dias por año]]</f>
        <v>75123.756986301363</v>
      </c>
    </row>
    <row r="2332" spans="1:21" x14ac:dyDescent="0.3">
      <c r="A2332" t="s">
        <v>2798</v>
      </c>
      <c r="B2332" t="s">
        <v>880</v>
      </c>
      <c r="C2332" t="s">
        <v>84</v>
      </c>
      <c r="D2332" s="10">
        <v>41680</v>
      </c>
      <c r="E2332" t="s">
        <v>18</v>
      </c>
      <c r="F2332">
        <v>3</v>
      </c>
      <c r="G2332" s="1">
        <v>9738</v>
      </c>
      <c r="H2332" s="1">
        <v>681.66000000000008</v>
      </c>
      <c r="I2332" s="1">
        <v>973.80000000000007</v>
      </c>
      <c r="J2332" s="1">
        <v>292.14</v>
      </c>
      <c r="K2332" s="1">
        <v>3116.16</v>
      </c>
      <c r="L2332" s="1">
        <v>2531.88</v>
      </c>
      <c r="M2332" s="1">
        <f>SUM(Sueldos[[#This Row],[Salario Base]:[Bono General]])</f>
        <v>17333.64</v>
      </c>
      <c r="N2332" s="1">
        <f>SUMPRODUCT(Sueldos[[#This Row],[Salario Base]:[Bono General]]*Porcentajes[])</f>
        <v>657.31500000000005</v>
      </c>
      <c r="O2332" s="1">
        <f>Sueldos[[#This Row],[Aumento Mexicano]]*2</f>
        <v>1314.63</v>
      </c>
      <c r="P2332" s="1">
        <f>IF(Sueldos[[#This Row],[Calificación]]&gt;=4,Sueldos[[#This Row],[Aumento Mexicano]]*2,0)</f>
        <v>0</v>
      </c>
      <c r="Q2332" s="1">
        <f>Sueldos[[#This Row],[Sueldo total]]*3</f>
        <v>52000.92</v>
      </c>
      <c r="R2332" s="9">
        <f>(43102-Sueldos[[#This Row],[Fecha de Contratación]])/365</f>
        <v>3.8958904109589043</v>
      </c>
      <c r="S2332" s="1">
        <f>Sueldos[[#This Row],[Sueldo total]]/30</f>
        <v>577.78800000000001</v>
      </c>
      <c r="T2332" s="1">
        <f>Sueldos[[#This Row],[Salario diario]]*20*Sueldos[[#This Row],[dias del año]]</f>
        <v>45019.974575342472</v>
      </c>
      <c r="U2332" s="1">
        <f>Sueldos[[#This Row],[3 meses de sueldo]]+Sueldos[[#This Row],[20 dias por año]]</f>
        <v>97020.894575342478</v>
      </c>
    </row>
    <row r="2333" spans="1:21" x14ac:dyDescent="0.3">
      <c r="A2333" t="s">
        <v>322</v>
      </c>
      <c r="B2333" t="s">
        <v>898</v>
      </c>
      <c r="C2333" t="s">
        <v>86</v>
      </c>
      <c r="D2333" s="10">
        <v>41089</v>
      </c>
      <c r="E2333" t="s">
        <v>15</v>
      </c>
      <c r="F2333">
        <v>2</v>
      </c>
      <c r="G2333" s="1">
        <v>26419.5</v>
      </c>
      <c r="H2333" s="1">
        <v>2113.56</v>
      </c>
      <c r="I2333" s="1">
        <v>1056.78</v>
      </c>
      <c r="J2333" s="1">
        <v>2906.145</v>
      </c>
      <c r="K2333" s="1">
        <v>8982.630000000001</v>
      </c>
      <c r="L2333" s="1">
        <v>8982.630000000001</v>
      </c>
      <c r="M2333" s="1">
        <f>SUM(Sueldos[[#This Row],[Salario Base]:[Bono General]])</f>
        <v>50461.24500000001</v>
      </c>
      <c r="N2333" s="1">
        <f>SUMPRODUCT(Sueldos[[#This Row],[Salario Base]:[Bono General]]*Porcentajes[])</f>
        <v>2005.2400500000001</v>
      </c>
      <c r="O2333" s="1">
        <f>Sueldos[[#This Row],[Aumento Mexicano]]*2</f>
        <v>4010.4801000000002</v>
      </c>
      <c r="P2333" s="1">
        <f>IF(Sueldos[[#This Row],[Calificación]]&gt;=4,Sueldos[[#This Row],[Aumento Mexicano]]*2,0)</f>
        <v>0</v>
      </c>
      <c r="Q2333" s="1">
        <f>Sueldos[[#This Row],[Sueldo total]]*3</f>
        <v>151383.73500000004</v>
      </c>
      <c r="R2333" s="9">
        <f>(43102-Sueldos[[#This Row],[Fecha de Contratación]])/365</f>
        <v>5.515068493150685</v>
      </c>
      <c r="S2333" s="1">
        <f>Sueldos[[#This Row],[Sueldo total]]/30</f>
        <v>1682.0415000000003</v>
      </c>
      <c r="T2333" s="1">
        <f>Sueldos[[#This Row],[Salario diario]]*20*Sueldos[[#This Row],[dias del año]]</f>
        <v>185531.48161643837</v>
      </c>
      <c r="U2333" s="1">
        <f>Sueldos[[#This Row],[3 meses de sueldo]]+Sueldos[[#This Row],[20 dias por año]]</f>
        <v>336915.21661643841</v>
      </c>
    </row>
    <row r="2334" spans="1:21" x14ac:dyDescent="0.3">
      <c r="A2334" t="s">
        <v>2799</v>
      </c>
      <c r="B2334" t="s">
        <v>898</v>
      </c>
      <c r="C2334" t="s">
        <v>26</v>
      </c>
      <c r="D2334" s="10">
        <v>42449</v>
      </c>
      <c r="E2334" t="s">
        <v>18</v>
      </c>
      <c r="F2334">
        <v>1</v>
      </c>
      <c r="G2334" s="1">
        <v>7713</v>
      </c>
      <c r="H2334" s="1">
        <v>462.78</v>
      </c>
      <c r="I2334" s="1">
        <v>77.13</v>
      </c>
      <c r="J2334" s="1">
        <v>154.26</v>
      </c>
      <c r="K2334" s="1">
        <v>2236.77</v>
      </c>
      <c r="L2334" s="1">
        <v>2313.9</v>
      </c>
      <c r="M2334" s="1">
        <f>SUM(Sueldos[[#This Row],[Salario Base]:[Bono General]])</f>
        <v>12957.84</v>
      </c>
      <c r="N2334" s="1">
        <f>SUMPRODUCT(Sueldos[[#This Row],[Salario Base]:[Bono General]]*Porcentajes[])</f>
        <v>499.03109999999998</v>
      </c>
      <c r="O2334" s="1">
        <f>Sueldos[[#This Row],[Aumento Mexicano]]*2</f>
        <v>998.06219999999996</v>
      </c>
      <c r="P2334" s="1">
        <f>IF(Sueldos[[#This Row],[Calificación]]&gt;=4,Sueldos[[#This Row],[Aumento Mexicano]]*2,0)</f>
        <v>0</v>
      </c>
      <c r="Q2334" s="1">
        <f>Sueldos[[#This Row],[Sueldo total]]*3</f>
        <v>38873.520000000004</v>
      </c>
      <c r="R2334" s="9">
        <f>(43102-Sueldos[[#This Row],[Fecha de Contratación]])/365</f>
        <v>1.789041095890411</v>
      </c>
      <c r="S2334" s="1">
        <f>Sueldos[[#This Row],[Sueldo total]]/30</f>
        <v>431.928</v>
      </c>
      <c r="T2334" s="1">
        <f>Sueldos[[#This Row],[Salario diario]]*20*Sueldos[[#This Row],[dias del año]]</f>
        <v>15454.738849315068</v>
      </c>
      <c r="U2334" s="1">
        <f>Sueldos[[#This Row],[3 meses de sueldo]]+Sueldos[[#This Row],[20 dias por año]]</f>
        <v>54328.258849315069</v>
      </c>
    </row>
    <row r="2335" spans="1:21" x14ac:dyDescent="0.3">
      <c r="A2335" t="s">
        <v>2800</v>
      </c>
      <c r="B2335" t="s">
        <v>883</v>
      </c>
      <c r="C2335" t="s">
        <v>125</v>
      </c>
      <c r="D2335" s="10">
        <v>41712</v>
      </c>
      <c r="E2335" t="s">
        <v>18</v>
      </c>
      <c r="F2335">
        <v>2</v>
      </c>
      <c r="G2335" s="1">
        <v>13138.2</v>
      </c>
      <c r="H2335" s="1">
        <v>1313.8200000000002</v>
      </c>
      <c r="I2335" s="1">
        <v>525.52800000000002</v>
      </c>
      <c r="J2335" s="1">
        <v>394.14600000000002</v>
      </c>
      <c r="K2335" s="1">
        <v>3415.9320000000002</v>
      </c>
      <c r="L2335" s="1">
        <v>3810.078</v>
      </c>
      <c r="M2335" s="1">
        <f>SUM(Sueldos[[#This Row],[Salario Base]:[Bono General]])</f>
        <v>22597.704000000002</v>
      </c>
      <c r="N2335" s="1">
        <f>SUMPRODUCT(Sueldos[[#This Row],[Salario Base]:[Bono General]]*Porcentajes[])</f>
        <v>882.88704000000007</v>
      </c>
      <c r="O2335" s="1">
        <f>Sueldos[[#This Row],[Aumento Mexicano]]*2</f>
        <v>1765.7740800000001</v>
      </c>
      <c r="P2335" s="1">
        <f>IF(Sueldos[[#This Row],[Calificación]]&gt;=4,Sueldos[[#This Row],[Aumento Mexicano]]*2,0)</f>
        <v>0</v>
      </c>
      <c r="Q2335" s="1">
        <f>Sueldos[[#This Row],[Sueldo total]]*3</f>
        <v>67793.112000000008</v>
      </c>
      <c r="R2335" s="9">
        <f>(43102-Sueldos[[#This Row],[Fecha de Contratación]])/365</f>
        <v>3.8082191780821919</v>
      </c>
      <c r="S2335" s="1">
        <f>Sueldos[[#This Row],[Sueldo total]]/30</f>
        <v>753.2568</v>
      </c>
      <c r="T2335" s="1">
        <f>Sueldos[[#This Row],[Salario diario]]*20*Sueldos[[#This Row],[dias del año]]</f>
        <v>57371.33983561644</v>
      </c>
      <c r="U2335" s="1">
        <f>Sueldos[[#This Row],[3 meses de sueldo]]+Sueldos[[#This Row],[20 dias por año]]</f>
        <v>125164.45183561645</v>
      </c>
    </row>
    <row r="2336" spans="1:21" x14ac:dyDescent="0.3">
      <c r="A2336" t="s">
        <v>2296</v>
      </c>
      <c r="B2336" t="s">
        <v>898</v>
      </c>
      <c r="C2336" t="s">
        <v>92</v>
      </c>
      <c r="D2336" s="10">
        <v>42602</v>
      </c>
      <c r="E2336" t="s">
        <v>27</v>
      </c>
      <c r="F2336">
        <v>3</v>
      </c>
      <c r="G2336" s="1">
        <v>22626</v>
      </c>
      <c r="H2336" s="1">
        <v>2262.6</v>
      </c>
      <c r="I2336" s="1">
        <v>1583.8200000000002</v>
      </c>
      <c r="J2336" s="1">
        <v>1810.08</v>
      </c>
      <c r="K2336" s="1">
        <v>5882.76</v>
      </c>
      <c r="L2336" s="1">
        <v>7014.06</v>
      </c>
      <c r="M2336" s="1">
        <f>SUM(Sueldos[[#This Row],[Salario Base]:[Bono General]])</f>
        <v>41179.32</v>
      </c>
      <c r="N2336" s="1">
        <f>SUMPRODUCT(Sueldos[[#This Row],[Salario Base]:[Bono General]]*Porcentajes[])</f>
        <v>1635.8598</v>
      </c>
      <c r="O2336" s="1">
        <f>Sueldos[[#This Row],[Aumento Mexicano]]*2</f>
        <v>3271.7195999999999</v>
      </c>
      <c r="P2336" s="1">
        <f>IF(Sueldos[[#This Row],[Calificación]]&gt;=4,Sueldos[[#This Row],[Aumento Mexicano]]*2,0)</f>
        <v>0</v>
      </c>
      <c r="Q2336" s="1">
        <f>Sueldos[[#This Row],[Sueldo total]]*3</f>
        <v>123537.95999999999</v>
      </c>
      <c r="R2336" s="9">
        <f>(43102-Sueldos[[#This Row],[Fecha de Contratación]])/365</f>
        <v>1.3698630136986301</v>
      </c>
      <c r="S2336" s="1">
        <f>Sueldos[[#This Row],[Sueldo total]]/30</f>
        <v>1372.644</v>
      </c>
      <c r="T2336" s="1">
        <f>Sueldos[[#This Row],[Salario diario]]*20*Sueldos[[#This Row],[dias del año]]</f>
        <v>37606.684931506847</v>
      </c>
      <c r="U2336" s="1">
        <f>Sueldos[[#This Row],[3 meses de sueldo]]+Sueldos[[#This Row],[20 dias por año]]</f>
        <v>161144.64493150683</v>
      </c>
    </row>
    <row r="2337" spans="1:21" x14ac:dyDescent="0.3">
      <c r="A2337" t="s">
        <v>642</v>
      </c>
      <c r="B2337" t="s">
        <v>883</v>
      </c>
      <c r="C2337" t="s">
        <v>273</v>
      </c>
      <c r="D2337" s="10">
        <v>42758</v>
      </c>
      <c r="E2337" t="s">
        <v>27</v>
      </c>
      <c r="F2337">
        <v>4</v>
      </c>
      <c r="G2337" s="1">
        <v>17981.7</v>
      </c>
      <c r="H2337" s="1">
        <v>1618.3530000000001</v>
      </c>
      <c r="I2337" s="1">
        <v>359.63400000000001</v>
      </c>
      <c r="J2337" s="1">
        <v>2517.4380000000006</v>
      </c>
      <c r="K2337" s="1">
        <v>6833.0460000000003</v>
      </c>
      <c r="L2337" s="1">
        <v>5034.8760000000011</v>
      </c>
      <c r="M2337" s="1">
        <f>SUM(Sueldos[[#This Row],[Salario Base]:[Bono General]])</f>
        <v>34345.047000000006</v>
      </c>
      <c r="N2337" s="1">
        <f>SUMPRODUCT(Sueldos[[#This Row],[Salario Base]:[Bono General]]*Porcentajes[])</f>
        <v>1334.2421400000001</v>
      </c>
      <c r="O2337" s="1">
        <f>Sueldos[[#This Row],[Aumento Mexicano]]*2</f>
        <v>2668.4842800000001</v>
      </c>
      <c r="P2337" s="1">
        <f>IF(Sueldos[[#This Row],[Calificación]]&gt;=4,Sueldos[[#This Row],[Aumento Mexicano]]*2,0)</f>
        <v>2668.4842800000001</v>
      </c>
      <c r="Q2337" s="1">
        <f>Sueldos[[#This Row],[Sueldo total]]*3</f>
        <v>103035.14100000002</v>
      </c>
      <c r="R2337" s="9">
        <f>(43102-Sueldos[[#This Row],[Fecha de Contratación]])/365</f>
        <v>0.94246575342465755</v>
      </c>
      <c r="S2337" s="1">
        <f>Sueldos[[#This Row],[Sueldo total]]/30</f>
        <v>1144.8349000000003</v>
      </c>
      <c r="T2337" s="1">
        <f>Sueldos[[#This Row],[Salario diario]]*20*Sueldos[[#This Row],[dias del año]]</f>
        <v>21579.353731506853</v>
      </c>
      <c r="U2337" s="1">
        <f>Sueldos[[#This Row],[3 meses de sueldo]]+Sueldos[[#This Row],[20 dias por año]]</f>
        <v>124614.49473150687</v>
      </c>
    </row>
    <row r="2338" spans="1:21" x14ac:dyDescent="0.3">
      <c r="A2338" t="s">
        <v>1874</v>
      </c>
      <c r="B2338" t="s">
        <v>898</v>
      </c>
      <c r="C2338" t="s">
        <v>157</v>
      </c>
      <c r="D2338" s="10">
        <v>40504</v>
      </c>
      <c r="E2338" t="s">
        <v>18</v>
      </c>
      <c r="F2338">
        <v>3</v>
      </c>
      <c r="G2338" s="1">
        <v>11740</v>
      </c>
      <c r="H2338" s="1">
        <v>1174</v>
      </c>
      <c r="I2338" s="1">
        <v>1174</v>
      </c>
      <c r="J2338" s="1">
        <v>821.80000000000007</v>
      </c>
      <c r="K2338" s="1">
        <v>4109</v>
      </c>
      <c r="L2338" s="1">
        <v>4461.2</v>
      </c>
      <c r="M2338" s="1">
        <f>SUM(Sueldos[[#This Row],[Salario Base]:[Bono General]])</f>
        <v>23480</v>
      </c>
      <c r="N2338" s="1">
        <f>SUMPRODUCT(Sueldos[[#This Row],[Salario Base]:[Bono General]]*Porcentajes[])</f>
        <v>946.24399999999991</v>
      </c>
      <c r="O2338" s="1">
        <f>Sueldos[[#This Row],[Aumento Mexicano]]*2</f>
        <v>1892.4879999999998</v>
      </c>
      <c r="P2338" s="1">
        <f>IF(Sueldos[[#This Row],[Calificación]]&gt;=4,Sueldos[[#This Row],[Aumento Mexicano]]*2,0)</f>
        <v>0</v>
      </c>
      <c r="Q2338" s="1">
        <f>Sueldos[[#This Row],[Sueldo total]]*3</f>
        <v>70440</v>
      </c>
      <c r="R2338" s="9">
        <f>(43102-Sueldos[[#This Row],[Fecha de Contratación]])/365</f>
        <v>7.117808219178082</v>
      </c>
      <c r="S2338" s="1">
        <f>Sueldos[[#This Row],[Sueldo total]]/30</f>
        <v>782.66666666666663</v>
      </c>
      <c r="T2338" s="1">
        <f>Sueldos[[#This Row],[Salario diario]]*20*Sueldos[[#This Row],[dias del año]]</f>
        <v>111417.42465753424</v>
      </c>
      <c r="U2338" s="1">
        <f>Sueldos[[#This Row],[3 meses de sueldo]]+Sueldos[[#This Row],[20 dias por año]]</f>
        <v>181857.42465753423</v>
      </c>
    </row>
    <row r="2339" spans="1:21" x14ac:dyDescent="0.3">
      <c r="A2339" t="s">
        <v>2801</v>
      </c>
      <c r="B2339" t="s">
        <v>880</v>
      </c>
      <c r="C2339" t="s">
        <v>34</v>
      </c>
      <c r="D2339" s="10">
        <v>42412</v>
      </c>
      <c r="E2339" t="s">
        <v>15</v>
      </c>
      <c r="F2339">
        <v>4</v>
      </c>
      <c r="G2339" s="1">
        <v>31234.500000000004</v>
      </c>
      <c r="H2339" s="1">
        <v>1561.7250000000004</v>
      </c>
      <c r="I2339" s="1">
        <v>3435.7950000000005</v>
      </c>
      <c r="J2339" s="1">
        <v>1561.7250000000004</v>
      </c>
      <c r="K2339" s="1">
        <v>11869.110000000002</v>
      </c>
      <c r="L2339" s="1">
        <v>11244.42</v>
      </c>
      <c r="M2339" s="1">
        <f>SUM(Sueldos[[#This Row],[Salario Base]:[Bono General]])</f>
        <v>60907.275000000001</v>
      </c>
      <c r="N2339" s="1">
        <f>SUMPRODUCT(Sueldos[[#This Row],[Salario Base]:[Bono General]]*Porcentajes[])</f>
        <v>2389.4392500000004</v>
      </c>
      <c r="O2339" s="1">
        <f>Sueldos[[#This Row],[Aumento Mexicano]]*2</f>
        <v>4778.8785000000007</v>
      </c>
      <c r="P2339" s="1">
        <f>IF(Sueldos[[#This Row],[Calificación]]&gt;=4,Sueldos[[#This Row],[Aumento Mexicano]]*2,0)</f>
        <v>4778.8785000000007</v>
      </c>
      <c r="Q2339" s="1">
        <f>Sueldos[[#This Row],[Sueldo total]]*3</f>
        <v>182721.82500000001</v>
      </c>
      <c r="R2339" s="9">
        <f>(43102-Sueldos[[#This Row],[Fecha de Contratación]])/365</f>
        <v>1.8904109589041096</v>
      </c>
      <c r="S2339" s="1">
        <f>Sueldos[[#This Row],[Sueldo total]]/30</f>
        <v>2030.2425000000001</v>
      </c>
      <c r="T2339" s="1">
        <f>Sueldos[[#This Row],[Salario diario]]*20*Sueldos[[#This Row],[dias del año]]</f>
        <v>76759.853424657529</v>
      </c>
      <c r="U2339" s="1">
        <f>Sueldos[[#This Row],[3 meses de sueldo]]+Sueldos[[#This Row],[20 dias por año]]</f>
        <v>259481.67842465756</v>
      </c>
    </row>
    <row r="2340" spans="1:21" x14ac:dyDescent="0.3">
      <c r="A2340" t="s">
        <v>532</v>
      </c>
      <c r="B2340" t="s">
        <v>883</v>
      </c>
      <c r="C2340" t="s">
        <v>86</v>
      </c>
      <c r="D2340" s="10">
        <v>41653</v>
      </c>
      <c r="E2340" t="s">
        <v>18</v>
      </c>
      <c r="F2340">
        <v>3</v>
      </c>
      <c r="G2340" s="1">
        <v>8830</v>
      </c>
      <c r="H2340" s="1">
        <v>794.69999999999993</v>
      </c>
      <c r="I2340" s="1">
        <v>1147.9000000000001</v>
      </c>
      <c r="J2340" s="1">
        <v>794.69999999999993</v>
      </c>
      <c r="K2340" s="1">
        <v>2737.3</v>
      </c>
      <c r="L2340" s="1">
        <v>2295.8000000000002</v>
      </c>
      <c r="M2340" s="1">
        <f>SUM(Sueldos[[#This Row],[Salario Base]:[Bono General]])</f>
        <v>16600.400000000001</v>
      </c>
      <c r="N2340" s="1">
        <f>SUMPRODUCT(Sueldos[[#This Row],[Salario Base]:[Bono General]]*Porcentajes[])</f>
        <v>641.05799999999999</v>
      </c>
      <c r="O2340" s="1">
        <f>Sueldos[[#This Row],[Aumento Mexicano]]*2</f>
        <v>1282.116</v>
      </c>
      <c r="P2340" s="1">
        <f>IF(Sueldos[[#This Row],[Calificación]]&gt;=4,Sueldos[[#This Row],[Aumento Mexicano]]*2,0)</f>
        <v>0</v>
      </c>
      <c r="Q2340" s="1">
        <f>Sueldos[[#This Row],[Sueldo total]]*3</f>
        <v>49801.200000000004</v>
      </c>
      <c r="R2340" s="9">
        <f>(43102-Sueldos[[#This Row],[Fecha de Contratación]])/365</f>
        <v>3.9698630136986299</v>
      </c>
      <c r="S2340" s="1">
        <f>Sueldos[[#This Row],[Sueldo total]]/30</f>
        <v>553.34666666666669</v>
      </c>
      <c r="T2340" s="1">
        <f>Sueldos[[#This Row],[Salario diario]]*20*Sueldos[[#This Row],[dias del año]]</f>
        <v>43934.209315068496</v>
      </c>
      <c r="U2340" s="1">
        <f>Sueldos[[#This Row],[3 meses de sueldo]]+Sueldos[[#This Row],[20 dias por año]]</f>
        <v>93735.409315068508</v>
      </c>
    </row>
    <row r="2341" spans="1:21" x14ac:dyDescent="0.3">
      <c r="A2341" t="s">
        <v>2802</v>
      </c>
      <c r="B2341" t="s">
        <v>880</v>
      </c>
      <c r="C2341" t="s">
        <v>100</v>
      </c>
      <c r="D2341" s="10">
        <v>42990</v>
      </c>
      <c r="E2341" t="s">
        <v>15</v>
      </c>
      <c r="F2341">
        <v>3</v>
      </c>
      <c r="G2341" s="1">
        <v>30964</v>
      </c>
      <c r="H2341" s="1">
        <v>1857.84</v>
      </c>
      <c r="I2341" s="1">
        <v>3406.04</v>
      </c>
      <c r="J2341" s="1">
        <v>309.64</v>
      </c>
      <c r="K2341" s="1">
        <v>10218.120000000001</v>
      </c>
      <c r="L2341" s="1">
        <v>11147.039999999999</v>
      </c>
      <c r="M2341" s="1">
        <f>SUM(Sueldos[[#This Row],[Salario Base]:[Bono General]])</f>
        <v>57902.68</v>
      </c>
      <c r="N2341" s="1">
        <f>SUMPRODUCT(Sueldos[[#This Row],[Salario Base]:[Bono General]]*Porcentajes[])</f>
        <v>2278.9504000000002</v>
      </c>
      <c r="O2341" s="1">
        <f>Sueldos[[#This Row],[Aumento Mexicano]]*2</f>
        <v>4557.9008000000003</v>
      </c>
      <c r="P2341" s="1">
        <f>IF(Sueldos[[#This Row],[Calificación]]&gt;=4,Sueldos[[#This Row],[Aumento Mexicano]]*2,0)</f>
        <v>0</v>
      </c>
      <c r="Q2341" s="1">
        <f>Sueldos[[#This Row],[Sueldo total]]*3</f>
        <v>173708.04</v>
      </c>
      <c r="R2341" s="9">
        <f>(43102-Sueldos[[#This Row],[Fecha de Contratación]])/365</f>
        <v>0.30684931506849317</v>
      </c>
      <c r="S2341" s="1">
        <f>Sueldos[[#This Row],[Sueldo total]]/30</f>
        <v>1930.0893333333333</v>
      </c>
      <c r="T2341" s="1">
        <f>Sueldos[[#This Row],[Salario diario]]*20*Sueldos[[#This Row],[dias del año]]</f>
        <v>11844.931799086758</v>
      </c>
      <c r="U2341" s="1">
        <f>Sueldos[[#This Row],[3 meses de sueldo]]+Sueldos[[#This Row],[20 dias por año]]</f>
        <v>185552.97179908678</v>
      </c>
    </row>
    <row r="2342" spans="1:21" x14ac:dyDescent="0.3">
      <c r="A2342" t="s">
        <v>394</v>
      </c>
      <c r="B2342" t="s">
        <v>880</v>
      </c>
      <c r="C2342" t="s">
        <v>88</v>
      </c>
      <c r="D2342" s="10">
        <v>41369</v>
      </c>
      <c r="E2342" t="s">
        <v>15</v>
      </c>
      <c r="F2342">
        <v>2</v>
      </c>
      <c r="G2342" s="1">
        <v>27875.7</v>
      </c>
      <c r="H2342" s="1">
        <v>1951.2990000000002</v>
      </c>
      <c r="I2342" s="1">
        <v>1951.2990000000002</v>
      </c>
      <c r="J2342" s="1">
        <v>1672.5419999999999</v>
      </c>
      <c r="K2342" s="1">
        <v>9198.9809999999998</v>
      </c>
      <c r="L2342" s="1">
        <v>10035.252</v>
      </c>
      <c r="M2342" s="1">
        <f>SUM(Sueldos[[#This Row],[Salario Base]:[Bono General]])</f>
        <v>52685.072999999997</v>
      </c>
      <c r="N2342" s="1">
        <f>SUMPRODUCT(Sueldos[[#This Row],[Salario Base]:[Bono General]]*Porcentajes[])</f>
        <v>2093.4650700000002</v>
      </c>
      <c r="O2342" s="1">
        <f>Sueldos[[#This Row],[Aumento Mexicano]]*2</f>
        <v>4186.9301400000004</v>
      </c>
      <c r="P2342" s="1">
        <f>IF(Sueldos[[#This Row],[Calificación]]&gt;=4,Sueldos[[#This Row],[Aumento Mexicano]]*2,0)</f>
        <v>0</v>
      </c>
      <c r="Q2342" s="1">
        <f>Sueldos[[#This Row],[Sueldo total]]*3</f>
        <v>158055.21899999998</v>
      </c>
      <c r="R2342" s="9">
        <f>(43102-Sueldos[[#This Row],[Fecha de Contratación]])/365</f>
        <v>4.7479452054794518</v>
      </c>
      <c r="S2342" s="1">
        <f>Sueldos[[#This Row],[Sueldo total]]/30</f>
        <v>1756.1690999999998</v>
      </c>
      <c r="T2342" s="1">
        <f>Sueldos[[#This Row],[Salario diario]]*20*Sueldos[[#This Row],[dias del año]]</f>
        <v>166763.89316712326</v>
      </c>
      <c r="U2342" s="1">
        <f>Sueldos[[#This Row],[3 meses de sueldo]]+Sueldos[[#This Row],[20 dias por año]]</f>
        <v>324819.11216712324</v>
      </c>
    </row>
    <row r="2343" spans="1:21" x14ac:dyDescent="0.3">
      <c r="A2343" t="s">
        <v>2803</v>
      </c>
      <c r="B2343" t="s">
        <v>880</v>
      </c>
      <c r="C2343" t="s">
        <v>449</v>
      </c>
      <c r="D2343" s="10">
        <v>41385</v>
      </c>
      <c r="E2343" t="s">
        <v>27</v>
      </c>
      <c r="F2343">
        <v>2</v>
      </c>
      <c r="G2343" s="1">
        <v>18376.2</v>
      </c>
      <c r="H2343" s="1">
        <v>918.81000000000006</v>
      </c>
      <c r="I2343" s="1">
        <v>2388.9059999999999</v>
      </c>
      <c r="J2343" s="1">
        <v>2756.43</v>
      </c>
      <c r="K2343" s="1">
        <v>6064.1460000000006</v>
      </c>
      <c r="L2343" s="1">
        <v>5880.384</v>
      </c>
      <c r="M2343" s="1">
        <f>SUM(Sueldos[[#This Row],[Salario Base]:[Bono General]])</f>
        <v>36384.876000000004</v>
      </c>
      <c r="N2343" s="1">
        <f>SUMPRODUCT(Sueldos[[#This Row],[Salario Base]:[Bono General]]*Porcentajes[])</f>
        <v>1433.3436000000002</v>
      </c>
      <c r="O2343" s="1">
        <f>Sueldos[[#This Row],[Aumento Mexicano]]*2</f>
        <v>2866.6872000000003</v>
      </c>
      <c r="P2343" s="1">
        <f>IF(Sueldos[[#This Row],[Calificación]]&gt;=4,Sueldos[[#This Row],[Aumento Mexicano]]*2,0)</f>
        <v>0</v>
      </c>
      <c r="Q2343" s="1">
        <f>Sueldos[[#This Row],[Sueldo total]]*3</f>
        <v>109154.62800000001</v>
      </c>
      <c r="R2343" s="9">
        <f>(43102-Sueldos[[#This Row],[Fecha de Contratación]])/365</f>
        <v>4.7041095890410958</v>
      </c>
      <c r="S2343" s="1">
        <f>Sueldos[[#This Row],[Sueldo total]]/30</f>
        <v>1212.8292000000001</v>
      </c>
      <c r="T2343" s="1">
        <f>Sueldos[[#This Row],[Salario diario]]*20*Sueldos[[#This Row],[dias del año]]</f>
        <v>114105.62939178084</v>
      </c>
      <c r="U2343" s="1">
        <f>Sueldos[[#This Row],[3 meses de sueldo]]+Sueldos[[#This Row],[20 dias por año]]</f>
        <v>223260.25739178085</v>
      </c>
    </row>
    <row r="2344" spans="1:21" x14ac:dyDescent="0.3">
      <c r="A2344" t="s">
        <v>2804</v>
      </c>
      <c r="B2344" t="s">
        <v>880</v>
      </c>
      <c r="C2344" t="s">
        <v>100</v>
      </c>
      <c r="D2344" s="10">
        <v>40586</v>
      </c>
      <c r="E2344" t="s">
        <v>15</v>
      </c>
      <c r="F2344">
        <v>3</v>
      </c>
      <c r="G2344" s="1">
        <v>27838</v>
      </c>
      <c r="H2344" s="1">
        <v>1391.9</v>
      </c>
      <c r="I2344" s="1">
        <v>3062.18</v>
      </c>
      <c r="J2344" s="1">
        <v>556.76</v>
      </c>
      <c r="K2344" s="1">
        <v>8351.4</v>
      </c>
      <c r="L2344" s="1">
        <v>7237.88</v>
      </c>
      <c r="M2344" s="1">
        <f>SUM(Sueldos[[#This Row],[Salario Base]:[Bono General]])</f>
        <v>48438.12</v>
      </c>
      <c r="N2344" s="1">
        <f>SUMPRODUCT(Sueldos[[#This Row],[Salario Base]:[Bono General]]*Porcentajes[])</f>
        <v>1826.1727999999998</v>
      </c>
      <c r="O2344" s="1">
        <f>Sueldos[[#This Row],[Aumento Mexicano]]*2</f>
        <v>3652.3455999999996</v>
      </c>
      <c r="P2344" s="1">
        <f>IF(Sueldos[[#This Row],[Calificación]]&gt;=4,Sueldos[[#This Row],[Aumento Mexicano]]*2,0)</f>
        <v>0</v>
      </c>
      <c r="Q2344" s="1">
        <f>Sueldos[[#This Row],[Sueldo total]]*3</f>
        <v>145314.36000000002</v>
      </c>
      <c r="R2344" s="9">
        <f>(43102-Sueldos[[#This Row],[Fecha de Contratación]])/365</f>
        <v>6.8931506849315065</v>
      </c>
      <c r="S2344" s="1">
        <f>Sueldos[[#This Row],[Sueldo total]]/30</f>
        <v>1614.604</v>
      </c>
      <c r="T2344" s="1">
        <f>Sueldos[[#This Row],[Salario diario]]*20*Sueldos[[#This Row],[dias del año]]</f>
        <v>222594.17336986301</v>
      </c>
      <c r="U2344" s="1">
        <f>Sueldos[[#This Row],[3 meses de sueldo]]+Sueldos[[#This Row],[20 dias por año]]</f>
        <v>367908.53336986306</v>
      </c>
    </row>
    <row r="2345" spans="1:21" x14ac:dyDescent="0.3">
      <c r="A2345" t="s">
        <v>1347</v>
      </c>
      <c r="B2345" t="s">
        <v>898</v>
      </c>
      <c r="C2345" t="s">
        <v>67</v>
      </c>
      <c r="D2345" s="10">
        <v>40619</v>
      </c>
      <c r="E2345" t="s">
        <v>18</v>
      </c>
      <c r="F2345">
        <v>2</v>
      </c>
      <c r="G2345" s="1">
        <v>10865.7</v>
      </c>
      <c r="H2345" s="1">
        <v>869.25600000000009</v>
      </c>
      <c r="I2345" s="1">
        <v>1521.1980000000003</v>
      </c>
      <c r="J2345" s="1">
        <v>1086.5700000000002</v>
      </c>
      <c r="K2345" s="1">
        <v>3368.3670000000002</v>
      </c>
      <c r="L2345" s="1">
        <v>4237.6230000000005</v>
      </c>
      <c r="M2345" s="1">
        <f>SUM(Sueldos[[#This Row],[Salario Base]:[Bono General]])</f>
        <v>21948.714</v>
      </c>
      <c r="N2345" s="1">
        <f>SUMPRODUCT(Sueldos[[#This Row],[Salario Base]:[Bono General]]*Porcentajes[])</f>
        <v>890.98740000000009</v>
      </c>
      <c r="O2345" s="1">
        <f>Sueldos[[#This Row],[Aumento Mexicano]]*2</f>
        <v>1781.9748000000002</v>
      </c>
      <c r="P2345" s="1">
        <f>IF(Sueldos[[#This Row],[Calificación]]&gt;=4,Sueldos[[#This Row],[Aumento Mexicano]]*2,0)</f>
        <v>0</v>
      </c>
      <c r="Q2345" s="1">
        <f>Sueldos[[#This Row],[Sueldo total]]*3</f>
        <v>65846.141999999993</v>
      </c>
      <c r="R2345" s="9">
        <f>(43102-Sueldos[[#This Row],[Fecha de Contratación]])/365</f>
        <v>6.8027397260273972</v>
      </c>
      <c r="S2345" s="1">
        <f>Sueldos[[#This Row],[Sueldo total]]/30</f>
        <v>731.62379999999996</v>
      </c>
      <c r="T2345" s="1">
        <f>Sueldos[[#This Row],[Salario diario]]*20*Sueldos[[#This Row],[dias del año]]</f>
        <v>99540.925775342461</v>
      </c>
      <c r="U2345" s="1">
        <f>Sueldos[[#This Row],[3 meses de sueldo]]+Sueldos[[#This Row],[20 dias por año]]</f>
        <v>165387.06777534244</v>
      </c>
    </row>
    <row r="2346" spans="1:21" x14ac:dyDescent="0.3">
      <c r="A2346" t="s">
        <v>2805</v>
      </c>
      <c r="B2346" t="s">
        <v>883</v>
      </c>
      <c r="C2346" t="s">
        <v>67</v>
      </c>
      <c r="D2346" s="10">
        <v>40759</v>
      </c>
      <c r="E2346" t="s">
        <v>15</v>
      </c>
      <c r="F2346">
        <v>4</v>
      </c>
      <c r="G2346" s="1">
        <v>26618.9</v>
      </c>
      <c r="H2346" s="1">
        <v>1863.3230000000003</v>
      </c>
      <c r="I2346" s="1">
        <v>1064.7560000000001</v>
      </c>
      <c r="J2346" s="1">
        <v>1064.7560000000001</v>
      </c>
      <c r="K2346" s="1">
        <v>10647.560000000001</v>
      </c>
      <c r="L2346" s="1">
        <v>8251.8590000000004</v>
      </c>
      <c r="M2346" s="1">
        <f>SUM(Sueldos[[#This Row],[Salario Base]:[Bono General]])</f>
        <v>49511.15400000001</v>
      </c>
      <c r="N2346" s="1">
        <f>SUMPRODUCT(Sueldos[[#This Row],[Salario Base]:[Bono General]]*Porcentajes[])</f>
        <v>1903.25135</v>
      </c>
      <c r="O2346" s="1">
        <f>Sueldos[[#This Row],[Aumento Mexicano]]*2</f>
        <v>3806.5027</v>
      </c>
      <c r="P2346" s="1">
        <f>IF(Sueldos[[#This Row],[Calificación]]&gt;=4,Sueldos[[#This Row],[Aumento Mexicano]]*2,0)</f>
        <v>3806.5027</v>
      </c>
      <c r="Q2346" s="1">
        <f>Sueldos[[#This Row],[Sueldo total]]*3</f>
        <v>148533.46200000003</v>
      </c>
      <c r="R2346" s="9">
        <f>(43102-Sueldos[[#This Row],[Fecha de Contratación]])/365</f>
        <v>6.419178082191781</v>
      </c>
      <c r="S2346" s="1">
        <f>Sueldos[[#This Row],[Sueldo total]]/30</f>
        <v>1650.3718000000003</v>
      </c>
      <c r="T2346" s="1">
        <f>Sueldos[[#This Row],[Salario diario]]*20*Sueldos[[#This Row],[dias del año]]</f>
        <v>211880.609720548</v>
      </c>
      <c r="U2346" s="1">
        <f>Sueldos[[#This Row],[3 meses de sueldo]]+Sueldos[[#This Row],[20 dias por año]]</f>
        <v>360414.07172054803</v>
      </c>
    </row>
    <row r="2347" spans="1:21" x14ac:dyDescent="0.3">
      <c r="A2347" t="s">
        <v>2806</v>
      </c>
      <c r="B2347" t="s">
        <v>898</v>
      </c>
      <c r="C2347" t="s">
        <v>221</v>
      </c>
      <c r="D2347" s="10">
        <v>41584</v>
      </c>
      <c r="E2347" t="s">
        <v>15</v>
      </c>
      <c r="F2347">
        <v>4</v>
      </c>
      <c r="G2347" s="1">
        <v>26408.800000000003</v>
      </c>
      <c r="H2347" s="1">
        <v>1584.528</v>
      </c>
      <c r="I2347" s="1">
        <v>1848.6160000000004</v>
      </c>
      <c r="J2347" s="1">
        <v>1584.528</v>
      </c>
      <c r="K2347" s="1">
        <v>10035.344000000001</v>
      </c>
      <c r="L2347" s="1">
        <v>10563.520000000002</v>
      </c>
      <c r="M2347" s="1">
        <f>SUM(Sueldos[[#This Row],[Salario Base]:[Bono General]])</f>
        <v>52025.33600000001</v>
      </c>
      <c r="N2347" s="1">
        <f>SUMPRODUCT(Sueldos[[#This Row],[Salario Base]:[Bono General]]*Porcentajes[])</f>
        <v>2081.0134400000006</v>
      </c>
      <c r="O2347" s="1">
        <f>Sueldos[[#This Row],[Aumento Mexicano]]*2</f>
        <v>4162.0268800000013</v>
      </c>
      <c r="P2347" s="1">
        <f>IF(Sueldos[[#This Row],[Calificación]]&gt;=4,Sueldos[[#This Row],[Aumento Mexicano]]*2,0)</f>
        <v>4162.0268800000013</v>
      </c>
      <c r="Q2347" s="1">
        <f>Sueldos[[#This Row],[Sueldo total]]*3</f>
        <v>156076.00800000003</v>
      </c>
      <c r="R2347" s="9">
        <f>(43102-Sueldos[[#This Row],[Fecha de Contratación]])/365</f>
        <v>4.1589041095890407</v>
      </c>
      <c r="S2347" s="1">
        <f>Sueldos[[#This Row],[Sueldo total]]/30</f>
        <v>1734.1778666666671</v>
      </c>
      <c r="T2347" s="1">
        <f>Sueldos[[#This Row],[Salario diario]]*20*Sueldos[[#This Row],[dias del año]]</f>
        <v>144245.58912876717</v>
      </c>
      <c r="U2347" s="1">
        <f>Sueldos[[#This Row],[3 meses de sueldo]]+Sueldos[[#This Row],[20 dias por año]]</f>
        <v>300321.59712876717</v>
      </c>
    </row>
    <row r="2348" spans="1:21" x14ac:dyDescent="0.3">
      <c r="A2348" t="s">
        <v>1571</v>
      </c>
      <c r="B2348" t="s">
        <v>883</v>
      </c>
      <c r="C2348" t="s">
        <v>142</v>
      </c>
      <c r="D2348" s="10">
        <v>42168</v>
      </c>
      <c r="E2348" t="s">
        <v>27</v>
      </c>
      <c r="F2348">
        <v>3</v>
      </c>
      <c r="G2348" s="1">
        <v>15448</v>
      </c>
      <c r="H2348" s="1">
        <v>1390.32</v>
      </c>
      <c r="I2348" s="1">
        <v>617.91999999999996</v>
      </c>
      <c r="J2348" s="1">
        <v>1853.76</v>
      </c>
      <c r="K2348" s="1">
        <v>4325.4400000000005</v>
      </c>
      <c r="L2348" s="1">
        <v>4016.48</v>
      </c>
      <c r="M2348" s="1">
        <f>SUM(Sueldos[[#This Row],[Salario Base]:[Bono General]])</f>
        <v>27651.919999999995</v>
      </c>
      <c r="N2348" s="1">
        <f>SUMPRODUCT(Sueldos[[#This Row],[Salario Base]:[Bono General]]*Porcentajes[])</f>
        <v>1075.1808000000001</v>
      </c>
      <c r="O2348" s="1">
        <f>Sueldos[[#This Row],[Aumento Mexicano]]*2</f>
        <v>2150.3616000000002</v>
      </c>
      <c r="P2348" s="1">
        <f>IF(Sueldos[[#This Row],[Calificación]]&gt;=4,Sueldos[[#This Row],[Aumento Mexicano]]*2,0)</f>
        <v>0</v>
      </c>
      <c r="Q2348" s="1">
        <f>Sueldos[[#This Row],[Sueldo total]]*3</f>
        <v>82955.75999999998</v>
      </c>
      <c r="R2348" s="9">
        <f>(43102-Sueldos[[#This Row],[Fecha de Contratación]])/365</f>
        <v>2.558904109589041</v>
      </c>
      <c r="S2348" s="1">
        <f>Sueldos[[#This Row],[Sueldo total]]/30</f>
        <v>921.73066666666648</v>
      </c>
      <c r="T2348" s="1">
        <f>Sueldos[[#This Row],[Salario diario]]*20*Sueldos[[#This Row],[dias del año]]</f>
        <v>47172.407817351588</v>
      </c>
      <c r="U2348" s="1">
        <f>Sueldos[[#This Row],[3 meses de sueldo]]+Sueldos[[#This Row],[20 dias por año]]</f>
        <v>130128.16781735157</v>
      </c>
    </row>
    <row r="2349" spans="1:21" x14ac:dyDescent="0.3">
      <c r="A2349" t="s">
        <v>2807</v>
      </c>
      <c r="B2349" t="s">
        <v>898</v>
      </c>
      <c r="C2349" t="s">
        <v>81</v>
      </c>
      <c r="D2349" s="10">
        <v>42340</v>
      </c>
      <c r="E2349" t="s">
        <v>18</v>
      </c>
      <c r="F2349">
        <v>3</v>
      </c>
      <c r="G2349" s="1">
        <v>12158</v>
      </c>
      <c r="H2349" s="1">
        <v>607.9</v>
      </c>
      <c r="I2349" s="1">
        <v>243.16</v>
      </c>
      <c r="J2349" s="1">
        <v>1823.7</v>
      </c>
      <c r="K2349" s="1">
        <v>3161.08</v>
      </c>
      <c r="L2349" s="1">
        <v>3890.56</v>
      </c>
      <c r="M2349" s="1">
        <f>SUM(Sueldos[[#This Row],[Salario Base]:[Bono General]])</f>
        <v>21884.400000000001</v>
      </c>
      <c r="N2349" s="1">
        <f>SUMPRODUCT(Sueldos[[#This Row],[Salario Base]:[Bono General]]*Porcentajes[])</f>
        <v>869.29700000000003</v>
      </c>
      <c r="O2349" s="1">
        <f>Sueldos[[#This Row],[Aumento Mexicano]]*2</f>
        <v>1738.5940000000001</v>
      </c>
      <c r="P2349" s="1">
        <f>IF(Sueldos[[#This Row],[Calificación]]&gt;=4,Sueldos[[#This Row],[Aumento Mexicano]]*2,0)</f>
        <v>0</v>
      </c>
      <c r="Q2349" s="1">
        <f>Sueldos[[#This Row],[Sueldo total]]*3</f>
        <v>65653.200000000012</v>
      </c>
      <c r="R2349" s="9">
        <f>(43102-Sueldos[[#This Row],[Fecha de Contratación]])/365</f>
        <v>2.0876712328767124</v>
      </c>
      <c r="S2349" s="1">
        <f>Sueldos[[#This Row],[Sueldo total]]/30</f>
        <v>729.48</v>
      </c>
      <c r="T2349" s="1">
        <f>Sueldos[[#This Row],[Salario diario]]*20*Sueldos[[#This Row],[dias del año]]</f>
        <v>30458.288219178085</v>
      </c>
      <c r="U2349" s="1">
        <f>Sueldos[[#This Row],[3 meses de sueldo]]+Sueldos[[#This Row],[20 dias por año]]</f>
        <v>96111.488219178093</v>
      </c>
    </row>
    <row r="2350" spans="1:21" x14ac:dyDescent="0.3">
      <c r="A2350" t="s">
        <v>894</v>
      </c>
      <c r="B2350" t="s">
        <v>880</v>
      </c>
      <c r="C2350" t="s">
        <v>182</v>
      </c>
      <c r="D2350" s="10">
        <v>42739</v>
      </c>
      <c r="E2350" t="s">
        <v>18</v>
      </c>
      <c r="F2350">
        <v>5</v>
      </c>
      <c r="G2350" s="1">
        <v>13837.5</v>
      </c>
      <c r="H2350" s="1">
        <v>691.875</v>
      </c>
      <c r="I2350" s="1">
        <v>1383.75</v>
      </c>
      <c r="J2350" s="1">
        <v>138.375</v>
      </c>
      <c r="K2350" s="1">
        <v>5119.875</v>
      </c>
      <c r="L2350" s="1">
        <v>3597.75</v>
      </c>
      <c r="M2350" s="1">
        <f>SUM(Sueldos[[#This Row],[Salario Base]:[Bono General]])</f>
        <v>24769.125</v>
      </c>
      <c r="N2350" s="1">
        <f>SUMPRODUCT(Sueldos[[#This Row],[Salario Base]:[Bono General]]*Porcentajes[])</f>
        <v>924.34500000000003</v>
      </c>
      <c r="O2350" s="1">
        <f>Sueldos[[#This Row],[Aumento Mexicano]]*2</f>
        <v>1848.69</v>
      </c>
      <c r="P2350" s="1">
        <f>IF(Sueldos[[#This Row],[Calificación]]&gt;=4,Sueldos[[#This Row],[Aumento Mexicano]]*2,0)</f>
        <v>1848.69</v>
      </c>
      <c r="Q2350" s="1">
        <f>Sueldos[[#This Row],[Sueldo total]]*3</f>
        <v>74307.375</v>
      </c>
      <c r="R2350" s="9">
        <f>(43102-Sueldos[[#This Row],[Fecha de Contratación]])/365</f>
        <v>0.9945205479452055</v>
      </c>
      <c r="S2350" s="1">
        <f>Sueldos[[#This Row],[Sueldo total]]/30</f>
        <v>825.63750000000005</v>
      </c>
      <c r="T2350" s="1">
        <f>Sueldos[[#This Row],[Salario diario]]*20*Sueldos[[#This Row],[dias del año]]</f>
        <v>16422.269178082192</v>
      </c>
      <c r="U2350" s="1">
        <f>Sueldos[[#This Row],[3 meses de sueldo]]+Sueldos[[#This Row],[20 dias por año]]</f>
        <v>90729.644178082192</v>
      </c>
    </row>
    <row r="2351" spans="1:21" x14ac:dyDescent="0.3">
      <c r="A2351" t="s">
        <v>2808</v>
      </c>
      <c r="B2351" t="s">
        <v>898</v>
      </c>
      <c r="C2351" t="s">
        <v>253</v>
      </c>
      <c r="D2351" s="10">
        <v>42402</v>
      </c>
      <c r="E2351" t="s">
        <v>27</v>
      </c>
      <c r="F2351">
        <v>2</v>
      </c>
      <c r="G2351" s="1">
        <v>13709.7</v>
      </c>
      <c r="H2351" s="1">
        <v>822.58199999999999</v>
      </c>
      <c r="I2351" s="1">
        <v>959.67900000000009</v>
      </c>
      <c r="J2351" s="1">
        <v>1919.3580000000002</v>
      </c>
      <c r="K2351" s="1">
        <v>3838.7160000000003</v>
      </c>
      <c r="L2351" s="1">
        <v>3564.5220000000004</v>
      </c>
      <c r="M2351" s="1">
        <f>SUM(Sueldos[[#This Row],[Salario Base]:[Bono General]])</f>
        <v>24814.557000000004</v>
      </c>
      <c r="N2351" s="1">
        <f>SUMPRODUCT(Sueldos[[#This Row],[Salario Base]:[Bono General]]*Porcentajes[])</f>
        <v>959.67900000000009</v>
      </c>
      <c r="O2351" s="1">
        <f>Sueldos[[#This Row],[Aumento Mexicano]]*2</f>
        <v>1919.3580000000002</v>
      </c>
      <c r="P2351" s="1">
        <f>IF(Sueldos[[#This Row],[Calificación]]&gt;=4,Sueldos[[#This Row],[Aumento Mexicano]]*2,0)</f>
        <v>0</v>
      </c>
      <c r="Q2351" s="1">
        <f>Sueldos[[#This Row],[Sueldo total]]*3</f>
        <v>74443.671000000017</v>
      </c>
      <c r="R2351" s="9">
        <f>(43102-Sueldos[[#This Row],[Fecha de Contratación]])/365</f>
        <v>1.9178082191780821</v>
      </c>
      <c r="S2351" s="1">
        <f>Sueldos[[#This Row],[Sueldo total]]/30</f>
        <v>827.15190000000018</v>
      </c>
      <c r="T2351" s="1">
        <f>Sueldos[[#This Row],[Salario diario]]*20*Sueldos[[#This Row],[dias del año]]</f>
        <v>31726.374246575349</v>
      </c>
      <c r="U2351" s="1">
        <f>Sueldos[[#This Row],[3 meses de sueldo]]+Sueldos[[#This Row],[20 dias por año]]</f>
        <v>106170.04524657536</v>
      </c>
    </row>
    <row r="2352" spans="1:21" x14ac:dyDescent="0.3">
      <c r="A2352" t="s">
        <v>2809</v>
      </c>
      <c r="B2352" t="s">
        <v>883</v>
      </c>
      <c r="C2352" t="s">
        <v>253</v>
      </c>
      <c r="D2352" s="10">
        <v>40846</v>
      </c>
      <c r="E2352" t="s">
        <v>27</v>
      </c>
      <c r="F2352">
        <v>5</v>
      </c>
      <c r="G2352" s="1">
        <v>19450</v>
      </c>
      <c r="H2352" s="1">
        <v>972.5</v>
      </c>
      <c r="I2352" s="1">
        <v>778</v>
      </c>
      <c r="J2352" s="1">
        <v>1945</v>
      </c>
      <c r="K2352" s="1">
        <v>5057</v>
      </c>
      <c r="L2352" s="1">
        <v>6029.5</v>
      </c>
      <c r="M2352" s="1">
        <f>SUM(Sueldos[[#This Row],[Salario Base]:[Bono General]])</f>
        <v>34232</v>
      </c>
      <c r="N2352" s="1">
        <f>SUMPRODUCT(Sueldos[[#This Row],[Salario Base]:[Bono General]]*Porcentajes[])</f>
        <v>1343.9950000000001</v>
      </c>
      <c r="O2352" s="1">
        <f>Sueldos[[#This Row],[Aumento Mexicano]]*2</f>
        <v>2687.9900000000002</v>
      </c>
      <c r="P2352" s="1">
        <f>IF(Sueldos[[#This Row],[Calificación]]&gt;=4,Sueldos[[#This Row],[Aumento Mexicano]]*2,0)</f>
        <v>2687.9900000000002</v>
      </c>
      <c r="Q2352" s="1">
        <f>Sueldos[[#This Row],[Sueldo total]]*3</f>
        <v>102696</v>
      </c>
      <c r="R2352" s="9">
        <f>(43102-Sueldos[[#This Row],[Fecha de Contratación]])/365</f>
        <v>6.1808219178082195</v>
      </c>
      <c r="S2352" s="1">
        <f>Sueldos[[#This Row],[Sueldo total]]/30</f>
        <v>1141.0666666666666</v>
      </c>
      <c r="T2352" s="1">
        <f>Sueldos[[#This Row],[Salario diario]]*20*Sueldos[[#This Row],[dias del año]]</f>
        <v>141054.59726027396</v>
      </c>
      <c r="U2352" s="1">
        <f>Sueldos[[#This Row],[3 meses de sueldo]]+Sueldos[[#This Row],[20 dias por año]]</f>
        <v>243750.59726027396</v>
      </c>
    </row>
    <row r="2353" spans="1:21" x14ac:dyDescent="0.3">
      <c r="A2353" t="s">
        <v>2810</v>
      </c>
      <c r="B2353" t="s">
        <v>940</v>
      </c>
      <c r="C2353" t="s">
        <v>61</v>
      </c>
      <c r="D2353" s="10">
        <v>41592</v>
      </c>
      <c r="E2353" t="s">
        <v>50</v>
      </c>
      <c r="F2353">
        <v>3</v>
      </c>
      <c r="G2353" s="1">
        <v>38392</v>
      </c>
      <c r="H2353" s="1">
        <v>1919.6000000000001</v>
      </c>
      <c r="I2353" s="1">
        <v>1535.68</v>
      </c>
      <c r="J2353" s="1">
        <v>1919.6000000000001</v>
      </c>
      <c r="K2353" s="1">
        <v>9598</v>
      </c>
      <c r="L2353" s="1">
        <v>11517.6</v>
      </c>
      <c r="M2353" s="1">
        <f>SUM(Sueldos[[#This Row],[Salario Base]:[Bono General]])</f>
        <v>64882.479999999996</v>
      </c>
      <c r="N2353" s="1">
        <f>SUMPRODUCT(Sueldos[[#This Row],[Salario Base]:[Bono General]]*Porcentajes[])</f>
        <v>2518.5152000000003</v>
      </c>
      <c r="O2353" s="1">
        <f>Sueldos[[#This Row],[Aumento Mexicano]]*2</f>
        <v>5037.0304000000006</v>
      </c>
      <c r="P2353" s="1">
        <f>IF(Sueldos[[#This Row],[Calificación]]&gt;=4,Sueldos[[#This Row],[Aumento Mexicano]]*2,0)</f>
        <v>0</v>
      </c>
      <c r="Q2353" s="1">
        <f>Sueldos[[#This Row],[Sueldo total]]*3</f>
        <v>194647.44</v>
      </c>
      <c r="R2353" s="9">
        <f>(43102-Sueldos[[#This Row],[Fecha de Contratación]])/365</f>
        <v>4.1369863013698627</v>
      </c>
      <c r="S2353" s="1">
        <f>Sueldos[[#This Row],[Sueldo total]]/30</f>
        <v>2162.7493333333332</v>
      </c>
      <c r="T2353" s="1">
        <f>Sueldos[[#This Row],[Salario diario]]*20*Sueldos[[#This Row],[dias del año]]</f>
        <v>178945.28730593604</v>
      </c>
      <c r="U2353" s="1">
        <f>Sueldos[[#This Row],[3 meses de sueldo]]+Sueldos[[#This Row],[20 dias por año]]</f>
        <v>373592.72730593605</v>
      </c>
    </row>
    <row r="2354" spans="1:21" x14ac:dyDescent="0.3">
      <c r="A2354" t="s">
        <v>1655</v>
      </c>
      <c r="B2354" t="s">
        <v>898</v>
      </c>
      <c r="C2354" t="s">
        <v>605</v>
      </c>
      <c r="D2354" s="10">
        <v>40943</v>
      </c>
      <c r="E2354" t="s">
        <v>18</v>
      </c>
      <c r="F2354">
        <v>4</v>
      </c>
      <c r="G2354" s="1">
        <v>14633.300000000001</v>
      </c>
      <c r="H2354" s="1">
        <v>877.99800000000005</v>
      </c>
      <c r="I2354" s="1">
        <v>438.99900000000002</v>
      </c>
      <c r="J2354" s="1">
        <v>1170.6640000000002</v>
      </c>
      <c r="K2354" s="1">
        <v>5853.3200000000006</v>
      </c>
      <c r="L2354" s="1">
        <v>4097.3240000000005</v>
      </c>
      <c r="M2354" s="1">
        <f>SUM(Sueldos[[#This Row],[Salario Base]:[Bono General]])</f>
        <v>27071.605</v>
      </c>
      <c r="N2354" s="1">
        <f>SUMPRODUCT(Sueldos[[#This Row],[Salario Base]:[Bono General]]*Porcentajes[])</f>
        <v>1030.1843200000001</v>
      </c>
      <c r="O2354" s="1">
        <f>Sueldos[[#This Row],[Aumento Mexicano]]*2</f>
        <v>2060.3686400000001</v>
      </c>
      <c r="P2354" s="1">
        <f>IF(Sueldos[[#This Row],[Calificación]]&gt;=4,Sueldos[[#This Row],[Aumento Mexicano]]*2,0)</f>
        <v>2060.3686400000001</v>
      </c>
      <c r="Q2354" s="1">
        <f>Sueldos[[#This Row],[Sueldo total]]*3</f>
        <v>81214.815000000002</v>
      </c>
      <c r="R2354" s="9">
        <f>(43102-Sueldos[[#This Row],[Fecha de Contratación]])/365</f>
        <v>5.9150684931506845</v>
      </c>
      <c r="S2354" s="1">
        <f>Sueldos[[#This Row],[Sueldo total]]/30</f>
        <v>902.38683333333336</v>
      </c>
      <c r="T2354" s="1">
        <f>Sueldos[[#This Row],[Salario diario]]*20*Sueldos[[#This Row],[dias del año]]</f>
        <v>106753.59852968037</v>
      </c>
      <c r="U2354" s="1">
        <f>Sueldos[[#This Row],[3 meses de sueldo]]+Sueldos[[#This Row],[20 dias por año]]</f>
        <v>187968.41352968037</v>
      </c>
    </row>
    <row r="2355" spans="1:21" x14ac:dyDescent="0.3">
      <c r="A2355" t="s">
        <v>756</v>
      </c>
      <c r="B2355" t="s">
        <v>940</v>
      </c>
      <c r="C2355" t="s">
        <v>209</v>
      </c>
      <c r="D2355" s="10">
        <v>40727</v>
      </c>
      <c r="E2355" t="s">
        <v>27</v>
      </c>
      <c r="F2355">
        <v>5</v>
      </c>
      <c r="G2355" s="1">
        <v>24948.75</v>
      </c>
      <c r="H2355" s="1">
        <v>1496.925</v>
      </c>
      <c r="I2355" s="1">
        <v>3492.8250000000003</v>
      </c>
      <c r="J2355" s="1">
        <v>997.95</v>
      </c>
      <c r="K2355" s="1">
        <v>9979.5</v>
      </c>
      <c r="L2355" s="1">
        <v>8981.5499999999993</v>
      </c>
      <c r="M2355" s="1">
        <f>SUM(Sueldos[[#This Row],[Salario Base]:[Bono General]])</f>
        <v>49897.5</v>
      </c>
      <c r="N2355" s="1">
        <f>SUMPRODUCT(Sueldos[[#This Row],[Salario Base]:[Bono General]]*Porcentajes[])</f>
        <v>1955.982</v>
      </c>
      <c r="O2355" s="1">
        <f>Sueldos[[#This Row],[Aumento Mexicano]]*2</f>
        <v>3911.9639999999999</v>
      </c>
      <c r="P2355" s="1">
        <f>IF(Sueldos[[#This Row],[Calificación]]&gt;=4,Sueldos[[#This Row],[Aumento Mexicano]]*2,0)</f>
        <v>3911.9639999999999</v>
      </c>
      <c r="Q2355" s="1">
        <f>Sueldos[[#This Row],[Sueldo total]]*3</f>
        <v>149692.5</v>
      </c>
      <c r="R2355" s="9">
        <f>(43102-Sueldos[[#This Row],[Fecha de Contratación]])/365</f>
        <v>6.506849315068493</v>
      </c>
      <c r="S2355" s="1">
        <f>Sueldos[[#This Row],[Sueldo total]]/30</f>
        <v>1663.25</v>
      </c>
      <c r="T2355" s="1">
        <f>Sueldos[[#This Row],[Salario diario]]*20*Sueldos[[#This Row],[dias del año]]</f>
        <v>216450.34246575341</v>
      </c>
      <c r="U2355" s="1">
        <f>Sueldos[[#This Row],[3 meses de sueldo]]+Sueldos[[#This Row],[20 dias por año]]</f>
        <v>366142.84246575343</v>
      </c>
    </row>
    <row r="2356" spans="1:21" x14ac:dyDescent="0.3">
      <c r="A2356" t="s">
        <v>559</v>
      </c>
      <c r="B2356" t="s">
        <v>883</v>
      </c>
      <c r="C2356" t="s">
        <v>160</v>
      </c>
      <c r="D2356" s="10">
        <v>41684</v>
      </c>
      <c r="E2356" t="s">
        <v>50</v>
      </c>
      <c r="F2356">
        <v>3</v>
      </c>
      <c r="G2356" s="1">
        <v>45921</v>
      </c>
      <c r="H2356" s="1">
        <v>3214.4700000000003</v>
      </c>
      <c r="I2356" s="1">
        <v>1377.6299999999999</v>
      </c>
      <c r="J2356" s="1">
        <v>918.42000000000007</v>
      </c>
      <c r="K2356" s="1">
        <v>16072.349999999999</v>
      </c>
      <c r="L2356" s="1">
        <v>18368.400000000001</v>
      </c>
      <c r="M2356" s="1">
        <f>SUM(Sueldos[[#This Row],[Salario Base]:[Bono General]])</f>
        <v>85872.26999999999</v>
      </c>
      <c r="N2356" s="1">
        <f>SUMPRODUCT(Sueldos[[#This Row],[Salario Base]:[Bono General]]*Porcentajes[])</f>
        <v>3439.4829</v>
      </c>
      <c r="O2356" s="1">
        <f>Sueldos[[#This Row],[Aumento Mexicano]]*2</f>
        <v>6878.9657999999999</v>
      </c>
      <c r="P2356" s="1">
        <f>IF(Sueldos[[#This Row],[Calificación]]&gt;=4,Sueldos[[#This Row],[Aumento Mexicano]]*2,0)</f>
        <v>0</v>
      </c>
      <c r="Q2356" s="1">
        <f>Sueldos[[#This Row],[Sueldo total]]*3</f>
        <v>257616.80999999997</v>
      </c>
      <c r="R2356" s="9">
        <f>(43102-Sueldos[[#This Row],[Fecha de Contratación]])/365</f>
        <v>3.8849315068493149</v>
      </c>
      <c r="S2356" s="1">
        <f>Sueldos[[#This Row],[Sueldo total]]/30</f>
        <v>2862.4089999999997</v>
      </c>
      <c r="T2356" s="1">
        <f>Sueldos[[#This Row],[Salario diario]]*20*Sueldos[[#This Row],[dias del año]]</f>
        <v>222405.25819178077</v>
      </c>
      <c r="U2356" s="1">
        <f>Sueldos[[#This Row],[3 meses de sueldo]]+Sueldos[[#This Row],[20 dias por año]]</f>
        <v>480022.06819178071</v>
      </c>
    </row>
    <row r="2357" spans="1:21" x14ac:dyDescent="0.3">
      <c r="A2357" t="s">
        <v>2811</v>
      </c>
      <c r="B2357" t="s">
        <v>880</v>
      </c>
      <c r="C2357" t="s">
        <v>248</v>
      </c>
      <c r="D2357" s="10">
        <v>40785</v>
      </c>
      <c r="E2357" t="s">
        <v>115</v>
      </c>
      <c r="F2357">
        <v>4</v>
      </c>
      <c r="G2357" s="1">
        <v>53264.200000000004</v>
      </c>
      <c r="H2357" s="1">
        <v>3195.8520000000003</v>
      </c>
      <c r="I2357" s="1">
        <v>1597.9260000000002</v>
      </c>
      <c r="J2357" s="1">
        <v>6924.3460000000005</v>
      </c>
      <c r="K2357" s="1">
        <v>19707.754000000001</v>
      </c>
      <c r="L2357" s="1">
        <v>16511.902000000002</v>
      </c>
      <c r="M2357" s="1">
        <f>SUM(Sueldos[[#This Row],[Salario Base]:[Bono General]])</f>
        <v>101201.98000000001</v>
      </c>
      <c r="N2357" s="1">
        <f>SUMPRODUCT(Sueldos[[#This Row],[Salario Base]:[Bono General]]*Porcentajes[])</f>
        <v>3946.8772200000008</v>
      </c>
      <c r="O2357" s="1">
        <f>Sueldos[[#This Row],[Aumento Mexicano]]*2</f>
        <v>7893.7544400000015</v>
      </c>
      <c r="P2357" s="1">
        <f>IF(Sueldos[[#This Row],[Calificación]]&gt;=4,Sueldos[[#This Row],[Aumento Mexicano]]*2,0)</f>
        <v>7893.7544400000015</v>
      </c>
      <c r="Q2357" s="1">
        <f>Sueldos[[#This Row],[Sueldo total]]*3</f>
        <v>303605.94000000006</v>
      </c>
      <c r="R2357" s="9">
        <f>(43102-Sueldos[[#This Row],[Fecha de Contratación]])/365</f>
        <v>6.3479452054794523</v>
      </c>
      <c r="S2357" s="1">
        <f>Sueldos[[#This Row],[Sueldo total]]/30</f>
        <v>3373.3993333333337</v>
      </c>
      <c r="T2357" s="1">
        <f>Sueldos[[#This Row],[Salario diario]]*20*Sueldos[[#This Row],[dias del año]]</f>
        <v>428283.08248401835</v>
      </c>
      <c r="U2357" s="1">
        <f>Sueldos[[#This Row],[3 meses de sueldo]]+Sueldos[[#This Row],[20 dias por año]]</f>
        <v>731889.02248401847</v>
      </c>
    </row>
    <row r="2358" spans="1:21" x14ac:dyDescent="0.3">
      <c r="A2358" t="s">
        <v>2812</v>
      </c>
      <c r="B2358" t="s">
        <v>898</v>
      </c>
      <c r="C2358" t="s">
        <v>125</v>
      </c>
      <c r="D2358" s="10">
        <v>41727</v>
      </c>
      <c r="E2358" t="s">
        <v>27</v>
      </c>
      <c r="F2358">
        <v>3</v>
      </c>
      <c r="G2358" s="1">
        <v>22221</v>
      </c>
      <c r="H2358" s="1">
        <v>2222.1</v>
      </c>
      <c r="I2358" s="1">
        <v>666.63</v>
      </c>
      <c r="J2358" s="1">
        <v>2888.73</v>
      </c>
      <c r="K2358" s="1">
        <v>8221.77</v>
      </c>
      <c r="L2358" s="1">
        <v>8666.19</v>
      </c>
      <c r="M2358" s="1">
        <f>SUM(Sueldos[[#This Row],[Salario Base]:[Bono General]])</f>
        <v>44886.42</v>
      </c>
      <c r="N2358" s="1">
        <f>SUMPRODUCT(Sueldos[[#This Row],[Salario Base]:[Bono General]]*Porcentajes[])</f>
        <v>1824.3441000000003</v>
      </c>
      <c r="O2358" s="1">
        <f>Sueldos[[#This Row],[Aumento Mexicano]]*2</f>
        <v>3648.6882000000005</v>
      </c>
      <c r="P2358" s="1">
        <f>IF(Sueldos[[#This Row],[Calificación]]&gt;=4,Sueldos[[#This Row],[Aumento Mexicano]]*2,0)</f>
        <v>0</v>
      </c>
      <c r="Q2358" s="1">
        <f>Sueldos[[#This Row],[Sueldo total]]*3</f>
        <v>134659.26</v>
      </c>
      <c r="R2358" s="9">
        <f>(43102-Sueldos[[#This Row],[Fecha de Contratación]])/365</f>
        <v>3.7671232876712328</v>
      </c>
      <c r="S2358" s="1">
        <f>Sueldos[[#This Row],[Sueldo total]]/30</f>
        <v>1496.2139999999999</v>
      </c>
      <c r="T2358" s="1">
        <f>Sueldos[[#This Row],[Salario diario]]*20*Sueldos[[#This Row],[dias del año]]</f>
        <v>112728.45205479451</v>
      </c>
      <c r="U2358" s="1">
        <f>Sueldos[[#This Row],[3 meses de sueldo]]+Sueldos[[#This Row],[20 dias por año]]</f>
        <v>247387.71205479454</v>
      </c>
    </row>
    <row r="2359" spans="1:21" x14ac:dyDescent="0.3">
      <c r="A2359" t="s">
        <v>2813</v>
      </c>
      <c r="B2359" t="s">
        <v>883</v>
      </c>
      <c r="C2359" t="s">
        <v>482</v>
      </c>
      <c r="D2359" s="10">
        <v>41732</v>
      </c>
      <c r="E2359" t="s">
        <v>50</v>
      </c>
      <c r="F2359">
        <v>2</v>
      </c>
      <c r="G2359" s="1">
        <v>35046</v>
      </c>
      <c r="H2359" s="1">
        <v>3154.14</v>
      </c>
      <c r="I2359" s="1">
        <v>4906.4400000000005</v>
      </c>
      <c r="J2359" s="1">
        <v>350.46</v>
      </c>
      <c r="K2359" s="1">
        <v>9111.9600000000009</v>
      </c>
      <c r="L2359" s="1">
        <v>9462.42</v>
      </c>
      <c r="M2359" s="1">
        <f>SUM(Sueldos[[#This Row],[Salario Base]:[Bono General]])</f>
        <v>62031.42</v>
      </c>
      <c r="N2359" s="1">
        <f>SUMPRODUCT(Sueldos[[#This Row],[Salario Base]:[Bono General]]*Porcentajes[])</f>
        <v>2390.1372000000001</v>
      </c>
      <c r="O2359" s="1">
        <f>Sueldos[[#This Row],[Aumento Mexicano]]*2</f>
        <v>4780.2744000000002</v>
      </c>
      <c r="P2359" s="1">
        <f>IF(Sueldos[[#This Row],[Calificación]]&gt;=4,Sueldos[[#This Row],[Aumento Mexicano]]*2,0)</f>
        <v>0</v>
      </c>
      <c r="Q2359" s="1">
        <f>Sueldos[[#This Row],[Sueldo total]]*3</f>
        <v>186094.26</v>
      </c>
      <c r="R2359" s="9">
        <f>(43102-Sueldos[[#This Row],[Fecha de Contratación]])/365</f>
        <v>3.7534246575342465</v>
      </c>
      <c r="S2359" s="1">
        <f>Sueldos[[#This Row],[Sueldo total]]/30</f>
        <v>2067.7139999999999</v>
      </c>
      <c r="T2359" s="1">
        <f>Sueldos[[#This Row],[Salario diario]]*20*Sueldos[[#This Row],[dias del año]]</f>
        <v>155220.17424657533</v>
      </c>
      <c r="U2359" s="1">
        <f>Sueldos[[#This Row],[3 meses de sueldo]]+Sueldos[[#This Row],[20 dias por año]]</f>
        <v>341314.43424657534</v>
      </c>
    </row>
    <row r="2360" spans="1:21" x14ac:dyDescent="0.3">
      <c r="A2360" t="s">
        <v>2814</v>
      </c>
      <c r="B2360" t="s">
        <v>880</v>
      </c>
      <c r="C2360" t="s">
        <v>225</v>
      </c>
      <c r="D2360" s="10">
        <v>41670</v>
      </c>
      <c r="E2360" t="s">
        <v>15</v>
      </c>
      <c r="F2360">
        <v>3</v>
      </c>
      <c r="G2360" s="1">
        <v>31814</v>
      </c>
      <c r="H2360" s="1">
        <v>2545.12</v>
      </c>
      <c r="I2360" s="1">
        <v>2545.12</v>
      </c>
      <c r="J2360" s="1">
        <v>4135.82</v>
      </c>
      <c r="K2360" s="1">
        <v>9544.1999999999989</v>
      </c>
      <c r="L2360" s="1">
        <v>7953.5</v>
      </c>
      <c r="M2360" s="1">
        <f>SUM(Sueldos[[#This Row],[Salario Base]:[Bono General]])</f>
        <v>58537.760000000002</v>
      </c>
      <c r="N2360" s="1">
        <f>SUMPRODUCT(Sueldos[[#This Row],[Salario Base]:[Bono General]]*Porcentajes[])</f>
        <v>2258.7939999999999</v>
      </c>
      <c r="O2360" s="1">
        <f>Sueldos[[#This Row],[Aumento Mexicano]]*2</f>
        <v>4517.5879999999997</v>
      </c>
      <c r="P2360" s="1">
        <f>IF(Sueldos[[#This Row],[Calificación]]&gt;=4,Sueldos[[#This Row],[Aumento Mexicano]]*2,0)</f>
        <v>0</v>
      </c>
      <c r="Q2360" s="1">
        <f>Sueldos[[#This Row],[Sueldo total]]*3</f>
        <v>175613.28</v>
      </c>
      <c r="R2360" s="9">
        <f>(43102-Sueldos[[#This Row],[Fecha de Contratación]])/365</f>
        <v>3.9232876712328766</v>
      </c>
      <c r="S2360" s="1">
        <f>Sueldos[[#This Row],[Sueldo total]]/30</f>
        <v>1951.2586666666668</v>
      </c>
      <c r="T2360" s="1">
        <f>Sueldos[[#This Row],[Salario diario]]*20*Sueldos[[#This Row],[dias del año]]</f>
        <v>153106.9814063927</v>
      </c>
      <c r="U2360" s="1">
        <f>Sueldos[[#This Row],[3 meses de sueldo]]+Sueldos[[#This Row],[20 dias por año]]</f>
        <v>328720.26140639267</v>
      </c>
    </row>
    <row r="2361" spans="1:21" x14ac:dyDescent="0.3">
      <c r="A2361" t="s">
        <v>2815</v>
      </c>
      <c r="B2361" t="s">
        <v>898</v>
      </c>
      <c r="C2361" t="s">
        <v>79</v>
      </c>
      <c r="D2361" s="10">
        <v>42093</v>
      </c>
      <c r="E2361" t="s">
        <v>27</v>
      </c>
      <c r="F2361">
        <v>2</v>
      </c>
      <c r="G2361" s="1">
        <v>17156.7</v>
      </c>
      <c r="H2361" s="1">
        <v>1029.402</v>
      </c>
      <c r="I2361" s="1">
        <v>343.13400000000001</v>
      </c>
      <c r="J2361" s="1">
        <v>2058.8040000000001</v>
      </c>
      <c r="K2361" s="1">
        <v>5490.1440000000002</v>
      </c>
      <c r="L2361" s="1">
        <v>5833.2780000000002</v>
      </c>
      <c r="M2361" s="1">
        <f>SUM(Sueldos[[#This Row],[Salario Base]:[Bono General]])</f>
        <v>31911.462</v>
      </c>
      <c r="N2361" s="1">
        <f>SUMPRODUCT(Sueldos[[#This Row],[Salario Base]:[Bono General]]*Porcentajes[])</f>
        <v>1266.16446</v>
      </c>
      <c r="O2361" s="1">
        <f>Sueldos[[#This Row],[Aumento Mexicano]]*2</f>
        <v>2532.3289199999999</v>
      </c>
      <c r="P2361" s="1">
        <f>IF(Sueldos[[#This Row],[Calificación]]&gt;=4,Sueldos[[#This Row],[Aumento Mexicano]]*2,0)</f>
        <v>0</v>
      </c>
      <c r="Q2361" s="1">
        <f>Sueldos[[#This Row],[Sueldo total]]*3</f>
        <v>95734.385999999999</v>
      </c>
      <c r="R2361" s="9">
        <f>(43102-Sueldos[[#This Row],[Fecha de Contratación]])/365</f>
        <v>2.7643835616438355</v>
      </c>
      <c r="S2361" s="1">
        <f>Sueldos[[#This Row],[Sueldo total]]/30</f>
        <v>1063.7154</v>
      </c>
      <c r="T2361" s="1">
        <f>Sueldos[[#This Row],[Salario diario]]*20*Sueldos[[#This Row],[dias del año]]</f>
        <v>58810.347320547946</v>
      </c>
      <c r="U2361" s="1">
        <f>Sueldos[[#This Row],[3 meses de sueldo]]+Sueldos[[#This Row],[20 dias por año]]</f>
        <v>154544.73332054794</v>
      </c>
    </row>
    <row r="2362" spans="1:21" x14ac:dyDescent="0.3">
      <c r="A2362" t="s">
        <v>2816</v>
      </c>
      <c r="B2362" t="s">
        <v>880</v>
      </c>
      <c r="C2362" t="s">
        <v>32</v>
      </c>
      <c r="D2362" s="10">
        <v>40526</v>
      </c>
      <c r="E2362" t="s">
        <v>27</v>
      </c>
      <c r="F2362">
        <v>4</v>
      </c>
      <c r="G2362" s="1">
        <v>25220.800000000003</v>
      </c>
      <c r="H2362" s="1">
        <v>1261.0400000000002</v>
      </c>
      <c r="I2362" s="1">
        <v>504.41600000000005</v>
      </c>
      <c r="J2362" s="1">
        <v>3530.9120000000007</v>
      </c>
      <c r="K2362" s="1">
        <v>9079.4880000000012</v>
      </c>
      <c r="L2362" s="1">
        <v>8070.6560000000009</v>
      </c>
      <c r="M2362" s="1">
        <f>SUM(Sueldos[[#This Row],[Salario Base]:[Bono General]])</f>
        <v>47667.312000000005</v>
      </c>
      <c r="N2362" s="1">
        <f>SUMPRODUCT(Sueldos[[#This Row],[Salario Base]:[Bono General]]*Porcentajes[])</f>
        <v>1866.3392000000001</v>
      </c>
      <c r="O2362" s="1">
        <f>Sueldos[[#This Row],[Aumento Mexicano]]*2</f>
        <v>3732.6784000000002</v>
      </c>
      <c r="P2362" s="1">
        <f>IF(Sueldos[[#This Row],[Calificación]]&gt;=4,Sueldos[[#This Row],[Aumento Mexicano]]*2,0)</f>
        <v>3732.6784000000002</v>
      </c>
      <c r="Q2362" s="1">
        <f>Sueldos[[#This Row],[Sueldo total]]*3</f>
        <v>143001.93600000002</v>
      </c>
      <c r="R2362" s="9">
        <f>(43102-Sueldos[[#This Row],[Fecha de Contratación]])/365</f>
        <v>7.0575342465753428</v>
      </c>
      <c r="S2362" s="1">
        <f>Sueldos[[#This Row],[Sueldo total]]/30</f>
        <v>1588.9104000000002</v>
      </c>
      <c r="T2362" s="1">
        <f>Sueldos[[#This Row],[Salario diario]]*20*Sueldos[[#This Row],[dias del año]]</f>
        <v>224275.79125479457</v>
      </c>
      <c r="U2362" s="1">
        <f>Sueldos[[#This Row],[3 meses de sueldo]]+Sueldos[[#This Row],[20 dias por año]]</f>
        <v>367277.72725479456</v>
      </c>
    </row>
    <row r="2363" spans="1:21" x14ac:dyDescent="0.3">
      <c r="A2363" t="s">
        <v>2817</v>
      </c>
      <c r="B2363" t="s">
        <v>880</v>
      </c>
      <c r="C2363" t="s">
        <v>330</v>
      </c>
      <c r="D2363" s="10">
        <v>41578</v>
      </c>
      <c r="E2363" t="s">
        <v>15</v>
      </c>
      <c r="F2363">
        <v>1</v>
      </c>
      <c r="G2363" s="1">
        <v>19176</v>
      </c>
      <c r="H2363" s="1">
        <v>1917.6000000000001</v>
      </c>
      <c r="I2363" s="1">
        <v>1725.84</v>
      </c>
      <c r="J2363" s="1">
        <v>2301.12</v>
      </c>
      <c r="K2363" s="1">
        <v>6328.08</v>
      </c>
      <c r="L2363" s="1">
        <v>7478.64</v>
      </c>
      <c r="M2363" s="1">
        <f>SUM(Sueldos[[#This Row],[Salario Base]:[Bono General]])</f>
        <v>38927.279999999999</v>
      </c>
      <c r="N2363" s="1">
        <f>SUMPRODUCT(Sueldos[[#This Row],[Salario Base]:[Bono General]]*Porcentajes[])</f>
        <v>1587.7728000000002</v>
      </c>
      <c r="O2363" s="1">
        <f>Sueldos[[#This Row],[Aumento Mexicano]]*2</f>
        <v>3175.5456000000004</v>
      </c>
      <c r="P2363" s="1">
        <f>IF(Sueldos[[#This Row],[Calificación]]&gt;=4,Sueldos[[#This Row],[Aumento Mexicano]]*2,0)</f>
        <v>0</v>
      </c>
      <c r="Q2363" s="1">
        <f>Sueldos[[#This Row],[Sueldo total]]*3</f>
        <v>116781.84</v>
      </c>
      <c r="R2363" s="9">
        <f>(43102-Sueldos[[#This Row],[Fecha de Contratación]])/365</f>
        <v>4.1753424657534248</v>
      </c>
      <c r="S2363" s="1">
        <f>Sueldos[[#This Row],[Sueldo total]]/30</f>
        <v>1297.576</v>
      </c>
      <c r="T2363" s="1">
        <f>Sueldos[[#This Row],[Salario diario]]*20*Sueldos[[#This Row],[dias del año]]</f>
        <v>108356.48350684933</v>
      </c>
      <c r="U2363" s="1">
        <f>Sueldos[[#This Row],[3 meses de sueldo]]+Sueldos[[#This Row],[20 dias por año]]</f>
        <v>225138.32350684932</v>
      </c>
    </row>
    <row r="2364" spans="1:21" x14ac:dyDescent="0.3">
      <c r="A2364" t="s">
        <v>2818</v>
      </c>
      <c r="B2364" t="s">
        <v>883</v>
      </c>
      <c r="C2364" t="s">
        <v>137</v>
      </c>
      <c r="D2364" s="10">
        <v>42097</v>
      </c>
      <c r="E2364" t="s">
        <v>18</v>
      </c>
      <c r="F2364">
        <v>3</v>
      </c>
      <c r="G2364" s="1">
        <v>12306</v>
      </c>
      <c r="H2364" s="1">
        <v>738.36</v>
      </c>
      <c r="I2364" s="1">
        <v>369.18</v>
      </c>
      <c r="J2364" s="1">
        <v>1599.78</v>
      </c>
      <c r="K2364" s="1">
        <v>4184.04</v>
      </c>
      <c r="L2364" s="1">
        <v>3568.74</v>
      </c>
      <c r="M2364" s="1">
        <f>SUM(Sueldos[[#This Row],[Salario Base]:[Bono General]])</f>
        <v>22766.1</v>
      </c>
      <c r="N2364" s="1">
        <f>SUMPRODUCT(Sueldos[[#This Row],[Salario Base]:[Bono General]]*Porcentajes[])</f>
        <v>883.57079999999996</v>
      </c>
      <c r="O2364" s="1">
        <f>Sueldos[[#This Row],[Aumento Mexicano]]*2</f>
        <v>1767.1415999999999</v>
      </c>
      <c r="P2364" s="1">
        <f>IF(Sueldos[[#This Row],[Calificación]]&gt;=4,Sueldos[[#This Row],[Aumento Mexicano]]*2,0)</f>
        <v>0</v>
      </c>
      <c r="Q2364" s="1">
        <f>Sueldos[[#This Row],[Sueldo total]]*3</f>
        <v>68298.299999999988</v>
      </c>
      <c r="R2364" s="9">
        <f>(43102-Sueldos[[#This Row],[Fecha de Contratación]])/365</f>
        <v>2.7534246575342465</v>
      </c>
      <c r="S2364" s="1">
        <f>Sueldos[[#This Row],[Sueldo total]]/30</f>
        <v>758.87</v>
      </c>
      <c r="T2364" s="1">
        <f>Sueldos[[#This Row],[Salario diario]]*20*Sueldos[[#This Row],[dias del año]]</f>
        <v>41789.827397260269</v>
      </c>
      <c r="U2364" s="1">
        <f>Sueldos[[#This Row],[3 meses de sueldo]]+Sueldos[[#This Row],[20 dias por año]]</f>
        <v>110088.12739726025</v>
      </c>
    </row>
    <row r="2365" spans="1:21" x14ac:dyDescent="0.3">
      <c r="A2365" t="s">
        <v>2819</v>
      </c>
      <c r="B2365" t="s">
        <v>880</v>
      </c>
      <c r="C2365" t="s">
        <v>34</v>
      </c>
      <c r="D2365" s="10">
        <v>42459</v>
      </c>
      <c r="E2365" t="s">
        <v>27</v>
      </c>
      <c r="F2365">
        <v>3</v>
      </c>
      <c r="G2365" s="1">
        <v>22907</v>
      </c>
      <c r="H2365" s="1">
        <v>1145.3500000000001</v>
      </c>
      <c r="I2365" s="1">
        <v>2977.9100000000003</v>
      </c>
      <c r="J2365" s="1">
        <v>2977.9100000000003</v>
      </c>
      <c r="K2365" s="1">
        <v>5955.8200000000006</v>
      </c>
      <c r="L2365" s="1">
        <v>7330.24</v>
      </c>
      <c r="M2365" s="1">
        <f>SUM(Sueldos[[#This Row],[Salario Base]:[Bono General]])</f>
        <v>43294.229999999996</v>
      </c>
      <c r="N2365" s="1">
        <f>SUMPRODUCT(Sueldos[[#This Row],[Salario Base]:[Bono General]]*Porcentajes[])</f>
        <v>1715.7343000000001</v>
      </c>
      <c r="O2365" s="1">
        <f>Sueldos[[#This Row],[Aumento Mexicano]]*2</f>
        <v>3431.4686000000002</v>
      </c>
      <c r="P2365" s="1">
        <f>IF(Sueldos[[#This Row],[Calificación]]&gt;=4,Sueldos[[#This Row],[Aumento Mexicano]]*2,0)</f>
        <v>0</v>
      </c>
      <c r="Q2365" s="1">
        <f>Sueldos[[#This Row],[Sueldo total]]*3</f>
        <v>129882.68999999999</v>
      </c>
      <c r="R2365" s="9">
        <f>(43102-Sueldos[[#This Row],[Fecha de Contratación]])/365</f>
        <v>1.7616438356164383</v>
      </c>
      <c r="S2365" s="1">
        <f>Sueldos[[#This Row],[Sueldo total]]/30</f>
        <v>1443.1409999999998</v>
      </c>
      <c r="T2365" s="1">
        <f>Sueldos[[#This Row],[Salario diario]]*20*Sueldos[[#This Row],[dias del año]]</f>
        <v>50846.00893150684</v>
      </c>
      <c r="U2365" s="1">
        <f>Sueldos[[#This Row],[3 meses de sueldo]]+Sueldos[[#This Row],[20 dias por año]]</f>
        <v>180728.69893150683</v>
      </c>
    </row>
    <row r="2366" spans="1:21" x14ac:dyDescent="0.3">
      <c r="A2366" t="s">
        <v>2820</v>
      </c>
      <c r="B2366" t="s">
        <v>880</v>
      </c>
      <c r="C2366" t="s">
        <v>42</v>
      </c>
      <c r="D2366" s="10">
        <v>42950</v>
      </c>
      <c r="E2366" t="s">
        <v>15</v>
      </c>
      <c r="F2366">
        <v>1</v>
      </c>
      <c r="G2366" s="1">
        <v>16478.25</v>
      </c>
      <c r="H2366" s="1">
        <v>823.91250000000002</v>
      </c>
      <c r="I2366" s="1">
        <v>1318.26</v>
      </c>
      <c r="J2366" s="1">
        <v>1153.4775000000002</v>
      </c>
      <c r="K2366" s="1">
        <v>6261.7349999999997</v>
      </c>
      <c r="L2366" s="1">
        <v>5437.8225000000002</v>
      </c>
      <c r="M2366" s="1">
        <f>SUM(Sueldos[[#This Row],[Salario Base]:[Bono General]])</f>
        <v>31473.457499999997</v>
      </c>
      <c r="N2366" s="1">
        <f>SUMPRODUCT(Sueldos[[#This Row],[Salario Base]:[Bono General]]*Porcentajes[])</f>
        <v>1222.68615</v>
      </c>
      <c r="O2366" s="1">
        <f>Sueldos[[#This Row],[Aumento Mexicano]]*2</f>
        <v>2445.3723</v>
      </c>
      <c r="P2366" s="1">
        <f>IF(Sueldos[[#This Row],[Calificación]]&gt;=4,Sueldos[[#This Row],[Aumento Mexicano]]*2,0)</f>
        <v>0</v>
      </c>
      <c r="Q2366" s="1">
        <f>Sueldos[[#This Row],[Sueldo total]]*3</f>
        <v>94420.372499999998</v>
      </c>
      <c r="R2366" s="9">
        <f>(43102-Sueldos[[#This Row],[Fecha de Contratación]])/365</f>
        <v>0.41643835616438357</v>
      </c>
      <c r="S2366" s="1">
        <f>Sueldos[[#This Row],[Sueldo total]]/30</f>
        <v>1049.1152499999998</v>
      </c>
      <c r="T2366" s="1">
        <f>Sueldos[[#This Row],[Salario diario]]*20*Sueldos[[#This Row],[dias del año]]</f>
        <v>8737.8366027397242</v>
      </c>
      <c r="U2366" s="1">
        <f>Sueldos[[#This Row],[3 meses de sueldo]]+Sueldos[[#This Row],[20 dias por año]]</f>
        <v>103158.20910273973</v>
      </c>
    </row>
    <row r="2367" spans="1:21" x14ac:dyDescent="0.3">
      <c r="A2367" t="s">
        <v>2821</v>
      </c>
      <c r="B2367" t="s">
        <v>880</v>
      </c>
      <c r="C2367" t="s">
        <v>133</v>
      </c>
      <c r="D2367" s="10">
        <v>41507</v>
      </c>
      <c r="E2367" t="s">
        <v>18</v>
      </c>
      <c r="F2367">
        <v>3</v>
      </c>
      <c r="G2367" s="1">
        <v>15243</v>
      </c>
      <c r="H2367" s="1">
        <v>1219.44</v>
      </c>
      <c r="I2367" s="1">
        <v>1219.44</v>
      </c>
      <c r="J2367" s="1">
        <v>762.15000000000009</v>
      </c>
      <c r="K2367" s="1">
        <v>4725.33</v>
      </c>
      <c r="L2367" s="1">
        <v>4725.33</v>
      </c>
      <c r="M2367" s="1">
        <f>SUM(Sueldos[[#This Row],[Salario Base]:[Bono General]])</f>
        <v>27894.690000000002</v>
      </c>
      <c r="N2367" s="1">
        <f>SUMPRODUCT(Sueldos[[#This Row],[Salario Base]:[Bono General]]*Porcentajes[])</f>
        <v>1089.8744999999999</v>
      </c>
      <c r="O2367" s="1">
        <f>Sueldos[[#This Row],[Aumento Mexicano]]*2</f>
        <v>2179.7489999999998</v>
      </c>
      <c r="P2367" s="1">
        <f>IF(Sueldos[[#This Row],[Calificación]]&gt;=4,Sueldos[[#This Row],[Aumento Mexicano]]*2,0)</f>
        <v>0</v>
      </c>
      <c r="Q2367" s="1">
        <f>Sueldos[[#This Row],[Sueldo total]]*3</f>
        <v>83684.070000000007</v>
      </c>
      <c r="R2367" s="9">
        <f>(43102-Sueldos[[#This Row],[Fecha de Contratación]])/365</f>
        <v>4.3698630136986303</v>
      </c>
      <c r="S2367" s="1">
        <f>Sueldos[[#This Row],[Sueldo total]]/30</f>
        <v>929.82300000000009</v>
      </c>
      <c r="T2367" s="1">
        <f>Sueldos[[#This Row],[Salario diario]]*20*Sueldos[[#This Row],[dias del año]]</f>
        <v>81263.982739726038</v>
      </c>
      <c r="U2367" s="1">
        <f>Sueldos[[#This Row],[3 meses de sueldo]]+Sueldos[[#This Row],[20 dias por año]]</f>
        <v>164948.05273972603</v>
      </c>
    </row>
    <row r="2368" spans="1:21" x14ac:dyDescent="0.3">
      <c r="A2368" t="s">
        <v>2822</v>
      </c>
      <c r="B2368" t="s">
        <v>880</v>
      </c>
      <c r="C2368" t="s">
        <v>92</v>
      </c>
      <c r="D2368" s="10">
        <v>42528</v>
      </c>
      <c r="E2368" t="s">
        <v>18</v>
      </c>
      <c r="F2368">
        <v>4</v>
      </c>
      <c r="G2368" s="1">
        <v>9806.5</v>
      </c>
      <c r="H2368" s="1">
        <v>882.58499999999992</v>
      </c>
      <c r="I2368" s="1">
        <v>1274.845</v>
      </c>
      <c r="J2368" s="1">
        <v>1470.9749999999999</v>
      </c>
      <c r="K2368" s="1">
        <v>2549.69</v>
      </c>
      <c r="L2368" s="1">
        <v>2745.82</v>
      </c>
      <c r="M2368" s="1">
        <f>SUM(Sueldos[[#This Row],[Salario Base]:[Bono General]])</f>
        <v>18730.415000000001</v>
      </c>
      <c r="N2368" s="1">
        <f>SUMPRODUCT(Sueldos[[#This Row],[Salario Base]:[Bono General]]*Porcentajes[])</f>
        <v>740.39075000000003</v>
      </c>
      <c r="O2368" s="1">
        <f>Sueldos[[#This Row],[Aumento Mexicano]]*2</f>
        <v>1480.7815000000001</v>
      </c>
      <c r="P2368" s="1">
        <f>IF(Sueldos[[#This Row],[Calificación]]&gt;=4,Sueldos[[#This Row],[Aumento Mexicano]]*2,0)</f>
        <v>1480.7815000000001</v>
      </c>
      <c r="Q2368" s="1">
        <f>Sueldos[[#This Row],[Sueldo total]]*3</f>
        <v>56191.245000000003</v>
      </c>
      <c r="R2368" s="9">
        <f>(43102-Sueldos[[#This Row],[Fecha de Contratación]])/365</f>
        <v>1.5726027397260274</v>
      </c>
      <c r="S2368" s="1">
        <f>Sueldos[[#This Row],[Sueldo total]]/30</f>
        <v>624.34716666666668</v>
      </c>
      <c r="T2368" s="1">
        <f>Sueldos[[#This Row],[Salario diario]]*20*Sueldos[[#This Row],[dias del año]]</f>
        <v>19637.001296803654</v>
      </c>
      <c r="U2368" s="1">
        <f>Sueldos[[#This Row],[3 meses de sueldo]]+Sueldos[[#This Row],[20 dias por año]]</f>
        <v>75828.246296803656</v>
      </c>
    </row>
    <row r="2369" spans="1:21" x14ac:dyDescent="0.3">
      <c r="A2369" t="s">
        <v>2823</v>
      </c>
      <c r="B2369" t="s">
        <v>883</v>
      </c>
      <c r="C2369" t="s">
        <v>190</v>
      </c>
      <c r="D2369" s="10">
        <v>42075</v>
      </c>
      <c r="E2369" t="s">
        <v>15</v>
      </c>
      <c r="F2369">
        <v>3</v>
      </c>
      <c r="G2369" s="1">
        <v>29935</v>
      </c>
      <c r="H2369" s="1">
        <v>2095.4500000000003</v>
      </c>
      <c r="I2369" s="1">
        <v>2993.5</v>
      </c>
      <c r="J2369" s="1">
        <v>299.35000000000002</v>
      </c>
      <c r="K2369" s="1">
        <v>9279.85</v>
      </c>
      <c r="L2369" s="1">
        <v>10477.25</v>
      </c>
      <c r="M2369" s="1">
        <f>SUM(Sueldos[[#This Row],[Salario Base]:[Bono General]])</f>
        <v>55080.399999999994</v>
      </c>
      <c r="N2369" s="1">
        <f>SUMPRODUCT(Sueldos[[#This Row],[Salario Base]:[Bono General]]*Porcentajes[])</f>
        <v>2170.2874999999999</v>
      </c>
      <c r="O2369" s="1">
        <f>Sueldos[[#This Row],[Aumento Mexicano]]*2</f>
        <v>4340.5749999999998</v>
      </c>
      <c r="P2369" s="1">
        <f>IF(Sueldos[[#This Row],[Calificación]]&gt;=4,Sueldos[[#This Row],[Aumento Mexicano]]*2,0)</f>
        <v>0</v>
      </c>
      <c r="Q2369" s="1">
        <f>Sueldos[[#This Row],[Sueldo total]]*3</f>
        <v>165241.19999999998</v>
      </c>
      <c r="R2369" s="9">
        <f>(43102-Sueldos[[#This Row],[Fecha de Contratación]])/365</f>
        <v>2.8136986301369862</v>
      </c>
      <c r="S2369" s="1">
        <f>Sueldos[[#This Row],[Sueldo total]]/30</f>
        <v>1836.0133333333331</v>
      </c>
      <c r="T2369" s="1">
        <f>Sueldos[[#This Row],[Salario diario]]*20*Sueldos[[#This Row],[dias del año]]</f>
        <v>103319.76401826483</v>
      </c>
      <c r="U2369" s="1">
        <f>Sueldos[[#This Row],[3 meses de sueldo]]+Sueldos[[#This Row],[20 dias por año]]</f>
        <v>268560.96401826479</v>
      </c>
    </row>
    <row r="2370" spans="1:21" x14ac:dyDescent="0.3">
      <c r="A2370" t="s">
        <v>1180</v>
      </c>
      <c r="B2370" t="s">
        <v>880</v>
      </c>
      <c r="C2370" t="s">
        <v>260</v>
      </c>
      <c r="D2370" s="10">
        <v>41193</v>
      </c>
      <c r="E2370" t="s">
        <v>18</v>
      </c>
      <c r="F2370">
        <v>3</v>
      </c>
      <c r="G2370" s="1">
        <v>10556</v>
      </c>
      <c r="H2370" s="1">
        <v>633.36</v>
      </c>
      <c r="I2370" s="1">
        <v>1583.3999999999999</v>
      </c>
      <c r="J2370" s="1">
        <v>950.04</v>
      </c>
      <c r="K2370" s="1">
        <v>3694.6</v>
      </c>
      <c r="L2370" s="1">
        <v>3483.48</v>
      </c>
      <c r="M2370" s="1">
        <f>SUM(Sueldos[[#This Row],[Salario Base]:[Bono General]])</f>
        <v>20900.879999999997</v>
      </c>
      <c r="N2370" s="1">
        <f>SUMPRODUCT(Sueldos[[#This Row],[Salario Base]:[Bono General]]*Porcentajes[])</f>
        <v>820.20120000000009</v>
      </c>
      <c r="O2370" s="1">
        <f>Sueldos[[#This Row],[Aumento Mexicano]]*2</f>
        <v>1640.4024000000002</v>
      </c>
      <c r="P2370" s="1">
        <f>IF(Sueldos[[#This Row],[Calificación]]&gt;=4,Sueldos[[#This Row],[Aumento Mexicano]]*2,0)</f>
        <v>0</v>
      </c>
      <c r="Q2370" s="1">
        <f>Sueldos[[#This Row],[Sueldo total]]*3</f>
        <v>62702.639999999992</v>
      </c>
      <c r="R2370" s="9">
        <f>(43102-Sueldos[[#This Row],[Fecha de Contratación]])/365</f>
        <v>5.2301369863013702</v>
      </c>
      <c r="S2370" s="1">
        <f>Sueldos[[#This Row],[Sueldo total]]/30</f>
        <v>696.69599999999991</v>
      </c>
      <c r="T2370" s="1">
        <f>Sueldos[[#This Row],[Salario diario]]*20*Sueldos[[#This Row],[dias del año]]</f>
        <v>72876.31035616438</v>
      </c>
      <c r="U2370" s="1">
        <f>Sueldos[[#This Row],[3 meses de sueldo]]+Sueldos[[#This Row],[20 dias por año]]</f>
        <v>135578.95035616437</v>
      </c>
    </row>
    <row r="2371" spans="1:21" x14ac:dyDescent="0.3">
      <c r="A2371" t="s">
        <v>2824</v>
      </c>
      <c r="B2371" t="s">
        <v>898</v>
      </c>
      <c r="C2371" t="s">
        <v>168</v>
      </c>
      <c r="D2371" s="10">
        <v>42312</v>
      </c>
      <c r="E2371" t="s">
        <v>27</v>
      </c>
      <c r="F2371">
        <v>4</v>
      </c>
      <c r="G2371" s="1">
        <v>19670.2</v>
      </c>
      <c r="H2371" s="1">
        <v>1376.9140000000002</v>
      </c>
      <c r="I2371" s="1">
        <v>786.80799999999999</v>
      </c>
      <c r="J2371" s="1">
        <v>1180.212</v>
      </c>
      <c r="K2371" s="1">
        <v>6294.4639999999999</v>
      </c>
      <c r="L2371" s="1">
        <v>7081.2719999999999</v>
      </c>
      <c r="M2371" s="1">
        <f>SUM(Sueldos[[#This Row],[Salario Base]:[Bono General]])</f>
        <v>36389.870000000003</v>
      </c>
      <c r="N2371" s="1">
        <f>SUMPRODUCT(Sueldos[[#This Row],[Salario Base]:[Bono General]]*Porcentajes[])</f>
        <v>1447.7267199999999</v>
      </c>
      <c r="O2371" s="1">
        <f>Sueldos[[#This Row],[Aumento Mexicano]]*2</f>
        <v>2895.4534399999998</v>
      </c>
      <c r="P2371" s="1">
        <f>IF(Sueldos[[#This Row],[Calificación]]&gt;=4,Sueldos[[#This Row],[Aumento Mexicano]]*2,0)</f>
        <v>2895.4534399999998</v>
      </c>
      <c r="Q2371" s="1">
        <f>Sueldos[[#This Row],[Sueldo total]]*3</f>
        <v>109169.61000000002</v>
      </c>
      <c r="R2371" s="9">
        <f>(43102-Sueldos[[#This Row],[Fecha de Contratación]])/365</f>
        <v>2.1643835616438358</v>
      </c>
      <c r="S2371" s="1">
        <f>Sueldos[[#This Row],[Sueldo total]]/30</f>
        <v>1212.9956666666667</v>
      </c>
      <c r="T2371" s="1">
        <f>Sueldos[[#This Row],[Salario diario]]*20*Sueldos[[#This Row],[dias del año]]</f>
        <v>52507.757625570783</v>
      </c>
      <c r="U2371" s="1">
        <f>Sueldos[[#This Row],[3 meses de sueldo]]+Sueldos[[#This Row],[20 dias por año]]</f>
        <v>161677.3676255708</v>
      </c>
    </row>
    <row r="2372" spans="1:21" x14ac:dyDescent="0.3">
      <c r="A2372" t="s">
        <v>2825</v>
      </c>
      <c r="B2372" t="s">
        <v>898</v>
      </c>
      <c r="C2372" t="s">
        <v>605</v>
      </c>
      <c r="D2372" s="10">
        <v>42713</v>
      </c>
      <c r="E2372" t="s">
        <v>27</v>
      </c>
      <c r="F2372">
        <v>4</v>
      </c>
      <c r="G2372" s="1">
        <v>24252.800000000003</v>
      </c>
      <c r="H2372" s="1">
        <v>1212.6400000000001</v>
      </c>
      <c r="I2372" s="1">
        <v>2182.7520000000004</v>
      </c>
      <c r="J2372" s="1">
        <v>1212.6400000000001</v>
      </c>
      <c r="K2372" s="1">
        <v>7033.3120000000008</v>
      </c>
      <c r="L2372" s="1">
        <v>7275.8400000000011</v>
      </c>
      <c r="M2372" s="1">
        <f>SUM(Sueldos[[#This Row],[Salario Base]:[Bono General]])</f>
        <v>43169.984000000004</v>
      </c>
      <c r="N2372" s="1">
        <f>SUMPRODUCT(Sueldos[[#This Row],[Salario Base]:[Bono General]]*Porcentajes[])</f>
        <v>1668.5926400000003</v>
      </c>
      <c r="O2372" s="1">
        <f>Sueldos[[#This Row],[Aumento Mexicano]]*2</f>
        <v>3337.1852800000006</v>
      </c>
      <c r="P2372" s="1">
        <f>IF(Sueldos[[#This Row],[Calificación]]&gt;=4,Sueldos[[#This Row],[Aumento Mexicano]]*2,0)</f>
        <v>3337.1852800000006</v>
      </c>
      <c r="Q2372" s="1">
        <f>Sueldos[[#This Row],[Sueldo total]]*3</f>
        <v>129509.95200000002</v>
      </c>
      <c r="R2372" s="9">
        <f>(43102-Sueldos[[#This Row],[Fecha de Contratación]])/365</f>
        <v>1.0657534246575342</v>
      </c>
      <c r="S2372" s="1">
        <f>Sueldos[[#This Row],[Sueldo total]]/30</f>
        <v>1438.9994666666669</v>
      </c>
      <c r="T2372" s="1">
        <f>Sueldos[[#This Row],[Salario diario]]*20*Sueldos[[#This Row],[dias del año]]</f>
        <v>30672.372193607309</v>
      </c>
      <c r="U2372" s="1">
        <f>Sueldos[[#This Row],[3 meses de sueldo]]+Sueldos[[#This Row],[20 dias por año]]</f>
        <v>160182.32419360732</v>
      </c>
    </row>
    <row r="2373" spans="1:21" x14ac:dyDescent="0.3">
      <c r="A2373" t="s">
        <v>2826</v>
      </c>
      <c r="B2373" t="s">
        <v>880</v>
      </c>
      <c r="C2373" t="s">
        <v>323</v>
      </c>
      <c r="D2373" s="10">
        <v>40926</v>
      </c>
      <c r="E2373" t="s">
        <v>18</v>
      </c>
      <c r="F2373">
        <v>2</v>
      </c>
      <c r="G2373" s="1">
        <v>7586.1</v>
      </c>
      <c r="H2373" s="1">
        <v>758.61000000000013</v>
      </c>
      <c r="I2373" s="1">
        <v>531.02700000000004</v>
      </c>
      <c r="J2373" s="1">
        <v>834.471</v>
      </c>
      <c r="K2373" s="1">
        <v>2275.83</v>
      </c>
      <c r="L2373" s="1">
        <v>1972.3860000000002</v>
      </c>
      <c r="M2373" s="1">
        <f>SUM(Sueldos[[#This Row],[Salario Base]:[Bono General]])</f>
        <v>13958.424000000001</v>
      </c>
      <c r="N2373" s="1">
        <f>SUMPRODUCT(Sueldos[[#This Row],[Salario Base]:[Bono General]]*Porcentajes[])</f>
        <v>542.40615000000003</v>
      </c>
      <c r="O2373" s="1">
        <f>Sueldos[[#This Row],[Aumento Mexicano]]*2</f>
        <v>1084.8123000000001</v>
      </c>
      <c r="P2373" s="1">
        <f>IF(Sueldos[[#This Row],[Calificación]]&gt;=4,Sueldos[[#This Row],[Aumento Mexicano]]*2,0)</f>
        <v>0</v>
      </c>
      <c r="Q2373" s="1">
        <f>Sueldos[[#This Row],[Sueldo total]]*3</f>
        <v>41875.272000000004</v>
      </c>
      <c r="R2373" s="9">
        <f>(43102-Sueldos[[#This Row],[Fecha de Contratación]])/365</f>
        <v>5.9616438356164387</v>
      </c>
      <c r="S2373" s="1">
        <f>Sueldos[[#This Row],[Sueldo total]]/30</f>
        <v>465.28080000000006</v>
      </c>
      <c r="T2373" s="1">
        <f>Sueldos[[#This Row],[Salario diario]]*20*Sueldos[[#This Row],[dias del año]]</f>
        <v>55476.768263013713</v>
      </c>
      <c r="U2373" s="1">
        <f>Sueldos[[#This Row],[3 meses de sueldo]]+Sueldos[[#This Row],[20 dias por año]]</f>
        <v>97352.040263013711</v>
      </c>
    </row>
    <row r="2374" spans="1:21" x14ac:dyDescent="0.3">
      <c r="A2374" t="s">
        <v>2827</v>
      </c>
      <c r="B2374" t="s">
        <v>926</v>
      </c>
      <c r="C2374" t="s">
        <v>601</v>
      </c>
      <c r="D2374" s="10">
        <v>42331</v>
      </c>
      <c r="E2374" t="s">
        <v>18</v>
      </c>
      <c r="F2374">
        <v>2</v>
      </c>
      <c r="G2374" s="1">
        <v>10904.4</v>
      </c>
      <c r="H2374" s="1">
        <v>981.39599999999996</v>
      </c>
      <c r="I2374" s="1">
        <v>763.30799999999999</v>
      </c>
      <c r="J2374" s="1">
        <v>436.17599999999999</v>
      </c>
      <c r="K2374" s="1">
        <v>4361.76</v>
      </c>
      <c r="L2374" s="1">
        <v>4361.76</v>
      </c>
      <c r="M2374" s="1">
        <f>SUM(Sueldos[[#This Row],[Salario Base]:[Bono General]])</f>
        <v>21808.800000000003</v>
      </c>
      <c r="N2374" s="1">
        <f>SUMPRODUCT(Sueldos[[#This Row],[Salario Base]:[Bono General]]*Porcentajes[])</f>
        <v>874.53288000000009</v>
      </c>
      <c r="O2374" s="1">
        <f>Sueldos[[#This Row],[Aumento Mexicano]]*2</f>
        <v>1749.0657600000002</v>
      </c>
      <c r="P2374" s="1">
        <f>IF(Sueldos[[#This Row],[Calificación]]&gt;=4,Sueldos[[#This Row],[Aumento Mexicano]]*2,0)</f>
        <v>0</v>
      </c>
      <c r="Q2374" s="1">
        <f>Sueldos[[#This Row],[Sueldo total]]*3</f>
        <v>65426.400000000009</v>
      </c>
      <c r="R2374" s="9">
        <f>(43102-Sueldos[[#This Row],[Fecha de Contratación]])/365</f>
        <v>2.1123287671232878</v>
      </c>
      <c r="S2374" s="1">
        <f>Sueldos[[#This Row],[Sueldo total]]/30</f>
        <v>726.96000000000015</v>
      </c>
      <c r="T2374" s="1">
        <f>Sueldos[[#This Row],[Salario diario]]*20*Sueldos[[#This Row],[dias del año]]</f>
        <v>30711.57041095891</v>
      </c>
      <c r="U2374" s="1">
        <f>Sueldos[[#This Row],[3 meses de sueldo]]+Sueldos[[#This Row],[20 dias por año]]</f>
        <v>96137.970410958922</v>
      </c>
    </row>
    <row r="2375" spans="1:21" x14ac:dyDescent="0.3">
      <c r="A2375" t="s">
        <v>2828</v>
      </c>
      <c r="B2375" t="s">
        <v>1087</v>
      </c>
      <c r="C2375" t="s">
        <v>363</v>
      </c>
      <c r="D2375" s="10">
        <v>40518</v>
      </c>
      <c r="E2375" t="s">
        <v>18</v>
      </c>
      <c r="F2375">
        <v>2</v>
      </c>
      <c r="G2375" s="1">
        <v>10857.6</v>
      </c>
      <c r="H2375" s="1">
        <v>651.45600000000002</v>
      </c>
      <c r="I2375" s="1">
        <v>217.15200000000002</v>
      </c>
      <c r="J2375" s="1">
        <v>217.15200000000002</v>
      </c>
      <c r="K2375" s="1">
        <v>3257.28</v>
      </c>
      <c r="L2375" s="1">
        <v>3583.0080000000003</v>
      </c>
      <c r="M2375" s="1">
        <f>SUM(Sueldos[[#This Row],[Salario Base]:[Bono General]])</f>
        <v>18783.648000000001</v>
      </c>
      <c r="N2375" s="1">
        <f>SUMPRODUCT(Sueldos[[#This Row],[Salario Base]:[Bono General]]*Porcentajes[])</f>
        <v>732.88800000000003</v>
      </c>
      <c r="O2375" s="1">
        <f>Sueldos[[#This Row],[Aumento Mexicano]]*2</f>
        <v>1465.7760000000001</v>
      </c>
      <c r="P2375" s="1">
        <f>IF(Sueldos[[#This Row],[Calificación]]&gt;=4,Sueldos[[#This Row],[Aumento Mexicano]]*2,0)</f>
        <v>0</v>
      </c>
      <c r="Q2375" s="1">
        <f>Sueldos[[#This Row],[Sueldo total]]*3</f>
        <v>56350.944000000003</v>
      </c>
      <c r="R2375" s="9">
        <f>(43102-Sueldos[[#This Row],[Fecha de Contratación]])/365</f>
        <v>7.0794520547945208</v>
      </c>
      <c r="S2375" s="1">
        <f>Sueldos[[#This Row],[Sueldo total]]/30</f>
        <v>626.12160000000006</v>
      </c>
      <c r="T2375" s="1">
        <f>Sueldos[[#This Row],[Salario diario]]*20*Sueldos[[#This Row],[dias del año]]</f>
        <v>88651.956953424669</v>
      </c>
      <c r="U2375" s="1">
        <f>Sueldos[[#This Row],[3 meses de sueldo]]+Sueldos[[#This Row],[20 dias por año]]</f>
        <v>145002.90095342469</v>
      </c>
    </row>
    <row r="2376" spans="1:21" x14ac:dyDescent="0.3">
      <c r="A2376" t="s">
        <v>2829</v>
      </c>
      <c r="B2376" t="s">
        <v>883</v>
      </c>
      <c r="C2376" t="s">
        <v>285</v>
      </c>
      <c r="D2376" s="10">
        <v>40511</v>
      </c>
      <c r="E2376" t="s">
        <v>15</v>
      </c>
      <c r="F2376">
        <v>3</v>
      </c>
      <c r="G2376" s="1">
        <v>24849</v>
      </c>
      <c r="H2376" s="1">
        <v>2484.9</v>
      </c>
      <c r="I2376" s="1">
        <v>3230.37</v>
      </c>
      <c r="J2376" s="1">
        <v>496.98</v>
      </c>
      <c r="K2376" s="1">
        <v>9442.6200000000008</v>
      </c>
      <c r="L2376" s="1">
        <v>6212.25</v>
      </c>
      <c r="M2376" s="1">
        <f>SUM(Sueldos[[#This Row],[Salario Base]:[Bono General]])</f>
        <v>46716.12</v>
      </c>
      <c r="N2376" s="1">
        <f>SUMPRODUCT(Sueldos[[#This Row],[Salario Base]:[Bono General]]*Porcentajes[])</f>
        <v>1766.7639000000001</v>
      </c>
      <c r="O2376" s="1">
        <f>Sueldos[[#This Row],[Aumento Mexicano]]*2</f>
        <v>3533.5278000000003</v>
      </c>
      <c r="P2376" s="1">
        <f>IF(Sueldos[[#This Row],[Calificación]]&gt;=4,Sueldos[[#This Row],[Aumento Mexicano]]*2,0)</f>
        <v>0</v>
      </c>
      <c r="Q2376" s="1">
        <f>Sueldos[[#This Row],[Sueldo total]]*3</f>
        <v>140148.36000000002</v>
      </c>
      <c r="R2376" s="9">
        <f>(43102-Sueldos[[#This Row],[Fecha de Contratación]])/365</f>
        <v>7.0986301369863014</v>
      </c>
      <c r="S2376" s="1">
        <f>Sueldos[[#This Row],[Sueldo total]]/30</f>
        <v>1557.2040000000002</v>
      </c>
      <c r="T2376" s="1">
        <f>Sueldos[[#This Row],[Salario diario]]*20*Sueldos[[#This Row],[dias del año]]</f>
        <v>221080.30487671235</v>
      </c>
      <c r="U2376" s="1">
        <f>Sueldos[[#This Row],[3 meses de sueldo]]+Sueldos[[#This Row],[20 dias por año]]</f>
        <v>361228.66487671237</v>
      </c>
    </row>
    <row r="2377" spans="1:21" x14ac:dyDescent="0.3">
      <c r="A2377" t="s">
        <v>1731</v>
      </c>
      <c r="B2377" t="s">
        <v>898</v>
      </c>
      <c r="C2377" t="s">
        <v>84</v>
      </c>
      <c r="D2377" s="10">
        <v>42360</v>
      </c>
      <c r="E2377" t="s">
        <v>18</v>
      </c>
      <c r="F2377">
        <v>4</v>
      </c>
      <c r="G2377" s="1">
        <v>12079.1</v>
      </c>
      <c r="H2377" s="1">
        <v>603.95500000000004</v>
      </c>
      <c r="I2377" s="1">
        <v>845.53700000000015</v>
      </c>
      <c r="J2377" s="1">
        <v>724.74599999999998</v>
      </c>
      <c r="K2377" s="1">
        <v>3744.5210000000002</v>
      </c>
      <c r="L2377" s="1">
        <v>3140.5660000000003</v>
      </c>
      <c r="M2377" s="1">
        <f>SUM(Sueldos[[#This Row],[Salario Base]:[Bono General]])</f>
        <v>21138.424999999999</v>
      </c>
      <c r="N2377" s="1">
        <f>SUMPRODUCT(Sueldos[[#This Row],[Salario Base]:[Bono General]]*Porcentajes[])</f>
        <v>800.84433000000013</v>
      </c>
      <c r="O2377" s="1">
        <f>Sueldos[[#This Row],[Aumento Mexicano]]*2</f>
        <v>1601.6886600000003</v>
      </c>
      <c r="P2377" s="1">
        <f>IF(Sueldos[[#This Row],[Calificación]]&gt;=4,Sueldos[[#This Row],[Aumento Mexicano]]*2,0)</f>
        <v>1601.6886600000003</v>
      </c>
      <c r="Q2377" s="1">
        <f>Sueldos[[#This Row],[Sueldo total]]*3</f>
        <v>63415.274999999994</v>
      </c>
      <c r="R2377" s="9">
        <f>(43102-Sueldos[[#This Row],[Fecha de Contratación]])/365</f>
        <v>2.032876712328767</v>
      </c>
      <c r="S2377" s="1">
        <f>Sueldos[[#This Row],[Sueldo total]]/30</f>
        <v>704.61416666666662</v>
      </c>
      <c r="T2377" s="1">
        <f>Sueldos[[#This Row],[Salario diario]]*20*Sueldos[[#This Row],[dias del año]]</f>
        <v>28647.874611872143</v>
      </c>
      <c r="U2377" s="1">
        <f>Sueldos[[#This Row],[3 meses de sueldo]]+Sueldos[[#This Row],[20 dias por año]]</f>
        <v>92063.149611872141</v>
      </c>
    </row>
    <row r="2378" spans="1:21" x14ac:dyDescent="0.3">
      <c r="A2378" t="s">
        <v>596</v>
      </c>
      <c r="B2378" t="s">
        <v>940</v>
      </c>
      <c r="C2378" t="s">
        <v>121</v>
      </c>
      <c r="D2378" s="10">
        <v>42817</v>
      </c>
      <c r="E2378" t="s">
        <v>18</v>
      </c>
      <c r="F2378">
        <v>4</v>
      </c>
      <c r="G2378" s="1">
        <v>16663.900000000001</v>
      </c>
      <c r="H2378" s="1">
        <v>1166.4730000000002</v>
      </c>
      <c r="I2378" s="1">
        <v>666.55600000000004</v>
      </c>
      <c r="J2378" s="1">
        <v>833.19500000000016</v>
      </c>
      <c r="K2378" s="1">
        <v>5332.4480000000003</v>
      </c>
      <c r="L2378" s="1">
        <v>4165.9750000000004</v>
      </c>
      <c r="M2378" s="1">
        <f>SUM(Sueldos[[#This Row],[Salario Base]:[Bono General]])</f>
        <v>28828.547000000006</v>
      </c>
      <c r="N2378" s="1">
        <f>SUMPRODUCT(Sueldos[[#This Row],[Salario Base]:[Bono General]]*Porcentajes[])</f>
        <v>1089.81906</v>
      </c>
      <c r="O2378" s="1">
        <f>Sueldos[[#This Row],[Aumento Mexicano]]*2</f>
        <v>2179.6381200000001</v>
      </c>
      <c r="P2378" s="1">
        <f>IF(Sueldos[[#This Row],[Calificación]]&gt;=4,Sueldos[[#This Row],[Aumento Mexicano]]*2,0)</f>
        <v>2179.6381200000001</v>
      </c>
      <c r="Q2378" s="1">
        <f>Sueldos[[#This Row],[Sueldo total]]*3</f>
        <v>86485.641000000018</v>
      </c>
      <c r="R2378" s="9">
        <f>(43102-Sueldos[[#This Row],[Fecha de Contratación]])/365</f>
        <v>0.78082191780821919</v>
      </c>
      <c r="S2378" s="1">
        <f>Sueldos[[#This Row],[Sueldo total]]/30</f>
        <v>960.95156666666685</v>
      </c>
      <c r="T2378" s="1">
        <f>Sueldos[[#This Row],[Salario diario]]*20*Sueldos[[#This Row],[dias del año]]</f>
        <v>15006.640904109592</v>
      </c>
      <c r="U2378" s="1">
        <f>Sueldos[[#This Row],[3 meses de sueldo]]+Sueldos[[#This Row],[20 dias por año]]</f>
        <v>101492.28190410961</v>
      </c>
    </row>
    <row r="2379" spans="1:21" x14ac:dyDescent="0.3">
      <c r="A2379" t="s">
        <v>2830</v>
      </c>
      <c r="B2379" t="s">
        <v>898</v>
      </c>
      <c r="C2379" t="s">
        <v>146</v>
      </c>
      <c r="D2379" s="10">
        <v>41987</v>
      </c>
      <c r="E2379" t="s">
        <v>18</v>
      </c>
      <c r="F2379">
        <v>4</v>
      </c>
      <c r="G2379" s="1">
        <v>15632.1</v>
      </c>
      <c r="H2379" s="1">
        <v>781.60500000000002</v>
      </c>
      <c r="I2379" s="1">
        <v>625.28399999999999</v>
      </c>
      <c r="J2379" s="1">
        <v>2032.1730000000002</v>
      </c>
      <c r="K2379" s="1">
        <v>5627.5559999999996</v>
      </c>
      <c r="L2379" s="1">
        <v>6252.84</v>
      </c>
      <c r="M2379" s="1">
        <f>SUM(Sueldos[[#This Row],[Salario Base]:[Bono General]])</f>
        <v>30951.558000000001</v>
      </c>
      <c r="N2379" s="1">
        <f>SUMPRODUCT(Sueldos[[#This Row],[Salario Base]:[Bono General]]*Porcentajes[])</f>
        <v>1249.00479</v>
      </c>
      <c r="O2379" s="1">
        <f>Sueldos[[#This Row],[Aumento Mexicano]]*2</f>
        <v>2498.0095799999999</v>
      </c>
      <c r="P2379" s="1">
        <f>IF(Sueldos[[#This Row],[Calificación]]&gt;=4,Sueldos[[#This Row],[Aumento Mexicano]]*2,0)</f>
        <v>2498.0095799999999</v>
      </c>
      <c r="Q2379" s="1">
        <f>Sueldos[[#This Row],[Sueldo total]]*3</f>
        <v>92854.673999999999</v>
      </c>
      <c r="R2379" s="9">
        <f>(43102-Sueldos[[#This Row],[Fecha de Contratación]])/365</f>
        <v>3.0547945205479454</v>
      </c>
      <c r="S2379" s="1">
        <f>Sueldos[[#This Row],[Sueldo total]]/30</f>
        <v>1031.7185999999999</v>
      </c>
      <c r="T2379" s="1">
        <f>Sueldos[[#This Row],[Salario diario]]*20*Sueldos[[#This Row],[dias del año]]</f>
        <v>63033.76652054795</v>
      </c>
      <c r="U2379" s="1">
        <f>Sueldos[[#This Row],[3 meses de sueldo]]+Sueldos[[#This Row],[20 dias por año]]</f>
        <v>155888.44052054794</v>
      </c>
    </row>
    <row r="2380" spans="1:21" x14ac:dyDescent="0.3">
      <c r="A2380" t="s">
        <v>2449</v>
      </c>
      <c r="B2380" t="s">
        <v>880</v>
      </c>
      <c r="C2380" t="s">
        <v>253</v>
      </c>
      <c r="D2380" s="10">
        <v>42540</v>
      </c>
      <c r="E2380" t="s">
        <v>50</v>
      </c>
      <c r="F2380">
        <v>3</v>
      </c>
      <c r="G2380" s="1">
        <v>42046</v>
      </c>
      <c r="H2380" s="1">
        <v>2102.3000000000002</v>
      </c>
      <c r="I2380" s="1">
        <v>2522.7599999999998</v>
      </c>
      <c r="J2380" s="1">
        <v>840.92000000000007</v>
      </c>
      <c r="K2380" s="1">
        <v>10511.5</v>
      </c>
      <c r="L2380" s="1">
        <v>13875.18</v>
      </c>
      <c r="M2380" s="1">
        <f>SUM(Sueldos[[#This Row],[Salario Base]:[Bono General]])</f>
        <v>71898.66</v>
      </c>
      <c r="N2380" s="1">
        <f>SUMPRODUCT(Sueldos[[#This Row],[Salario Base]:[Bono General]]*Porcentajes[])</f>
        <v>2817.0819999999999</v>
      </c>
      <c r="O2380" s="1">
        <f>Sueldos[[#This Row],[Aumento Mexicano]]*2</f>
        <v>5634.1639999999998</v>
      </c>
      <c r="P2380" s="1">
        <f>IF(Sueldos[[#This Row],[Calificación]]&gt;=4,Sueldos[[#This Row],[Aumento Mexicano]]*2,0)</f>
        <v>0</v>
      </c>
      <c r="Q2380" s="1">
        <f>Sueldos[[#This Row],[Sueldo total]]*3</f>
        <v>215695.98</v>
      </c>
      <c r="R2380" s="9">
        <f>(43102-Sueldos[[#This Row],[Fecha de Contratación]])/365</f>
        <v>1.5397260273972602</v>
      </c>
      <c r="S2380" s="1">
        <f>Sueldos[[#This Row],[Sueldo total]]/30</f>
        <v>2396.6220000000003</v>
      </c>
      <c r="T2380" s="1">
        <f>Sueldos[[#This Row],[Salario diario]]*20*Sueldos[[#This Row],[dias del año]]</f>
        <v>73802.825424657538</v>
      </c>
      <c r="U2380" s="1">
        <f>Sueldos[[#This Row],[3 meses de sueldo]]+Sueldos[[#This Row],[20 dias por año]]</f>
        <v>289498.80542465753</v>
      </c>
    </row>
    <row r="2381" spans="1:21" x14ac:dyDescent="0.3">
      <c r="A2381" t="s">
        <v>2724</v>
      </c>
      <c r="B2381" t="s">
        <v>898</v>
      </c>
      <c r="C2381" t="s">
        <v>213</v>
      </c>
      <c r="D2381" s="10">
        <v>42770</v>
      </c>
      <c r="E2381" t="s">
        <v>27</v>
      </c>
      <c r="F2381">
        <v>4</v>
      </c>
      <c r="G2381" s="1">
        <v>25274.7</v>
      </c>
      <c r="H2381" s="1">
        <v>1263.7350000000001</v>
      </c>
      <c r="I2381" s="1">
        <v>1263.7350000000001</v>
      </c>
      <c r="J2381" s="1">
        <v>1516.482</v>
      </c>
      <c r="K2381" s="1">
        <v>6318.6750000000002</v>
      </c>
      <c r="L2381" s="1">
        <v>8846.1450000000004</v>
      </c>
      <c r="M2381" s="1">
        <f>SUM(Sueldos[[#This Row],[Salario Base]:[Bono General]])</f>
        <v>44483.472000000009</v>
      </c>
      <c r="N2381" s="1">
        <f>SUMPRODUCT(Sueldos[[#This Row],[Salario Base]:[Bono General]]*Porcentajes[])</f>
        <v>1769.229</v>
      </c>
      <c r="O2381" s="1">
        <f>Sueldos[[#This Row],[Aumento Mexicano]]*2</f>
        <v>3538.4580000000001</v>
      </c>
      <c r="P2381" s="1">
        <f>IF(Sueldos[[#This Row],[Calificación]]&gt;=4,Sueldos[[#This Row],[Aumento Mexicano]]*2,0)</f>
        <v>3538.4580000000001</v>
      </c>
      <c r="Q2381" s="1">
        <f>Sueldos[[#This Row],[Sueldo total]]*3</f>
        <v>133450.41600000003</v>
      </c>
      <c r="R2381" s="9">
        <f>(43102-Sueldos[[#This Row],[Fecha de Contratación]])/365</f>
        <v>0.90958904109589045</v>
      </c>
      <c r="S2381" s="1">
        <f>Sueldos[[#This Row],[Sueldo total]]/30</f>
        <v>1482.7824000000003</v>
      </c>
      <c r="T2381" s="1">
        <f>Sueldos[[#This Row],[Salario diario]]*20*Sueldos[[#This Row],[dias del año]]</f>
        <v>26974.452427397267</v>
      </c>
      <c r="U2381" s="1">
        <f>Sueldos[[#This Row],[3 meses de sueldo]]+Sueldos[[#This Row],[20 dias por año]]</f>
        <v>160424.8684273973</v>
      </c>
    </row>
    <row r="2382" spans="1:21" x14ac:dyDescent="0.3">
      <c r="A2382" t="s">
        <v>2831</v>
      </c>
      <c r="B2382" t="s">
        <v>883</v>
      </c>
      <c r="C2382" t="s">
        <v>168</v>
      </c>
      <c r="D2382" s="10">
        <v>42522</v>
      </c>
      <c r="E2382" t="s">
        <v>18</v>
      </c>
      <c r="F2382">
        <v>3</v>
      </c>
      <c r="G2382" s="1">
        <v>11669</v>
      </c>
      <c r="H2382" s="1">
        <v>1166.9000000000001</v>
      </c>
      <c r="I2382" s="1">
        <v>1283.5899999999999</v>
      </c>
      <c r="J2382" s="1">
        <v>1750.35</v>
      </c>
      <c r="K2382" s="1">
        <v>3500.7</v>
      </c>
      <c r="L2382" s="1">
        <v>3850.77</v>
      </c>
      <c r="M2382" s="1">
        <f>SUM(Sueldos[[#This Row],[Salario Base]:[Bono General]])</f>
        <v>23221.31</v>
      </c>
      <c r="N2382" s="1">
        <f>SUMPRODUCT(Sueldos[[#This Row],[Salario Base]:[Bono General]]*Porcentajes[])</f>
        <v>933.52</v>
      </c>
      <c r="O2382" s="1">
        <f>Sueldos[[#This Row],[Aumento Mexicano]]*2</f>
        <v>1867.04</v>
      </c>
      <c r="P2382" s="1">
        <f>IF(Sueldos[[#This Row],[Calificación]]&gt;=4,Sueldos[[#This Row],[Aumento Mexicano]]*2,0)</f>
        <v>0</v>
      </c>
      <c r="Q2382" s="1">
        <f>Sueldos[[#This Row],[Sueldo total]]*3</f>
        <v>69663.930000000008</v>
      </c>
      <c r="R2382" s="9">
        <f>(43102-Sueldos[[#This Row],[Fecha de Contratación]])/365</f>
        <v>1.5890410958904109</v>
      </c>
      <c r="S2382" s="1">
        <f>Sueldos[[#This Row],[Sueldo total]]/30</f>
        <v>774.0436666666667</v>
      </c>
      <c r="T2382" s="1">
        <f>Sueldos[[#This Row],[Salario diario]]*20*Sueldos[[#This Row],[dias del año]]</f>
        <v>24599.743926940639</v>
      </c>
      <c r="U2382" s="1">
        <f>Sueldos[[#This Row],[3 meses de sueldo]]+Sueldos[[#This Row],[20 dias por año]]</f>
        <v>94263.673926940653</v>
      </c>
    </row>
    <row r="2383" spans="1:21" x14ac:dyDescent="0.3">
      <c r="A2383" t="s">
        <v>2832</v>
      </c>
      <c r="B2383" t="s">
        <v>898</v>
      </c>
      <c r="C2383" t="s">
        <v>57</v>
      </c>
      <c r="D2383" s="10">
        <v>41653</v>
      </c>
      <c r="E2383" t="s">
        <v>115</v>
      </c>
      <c r="F2383">
        <v>4</v>
      </c>
      <c r="G2383" s="1">
        <v>66631.400000000009</v>
      </c>
      <c r="H2383" s="1">
        <v>4664.1980000000012</v>
      </c>
      <c r="I2383" s="1">
        <v>3331.5700000000006</v>
      </c>
      <c r="J2383" s="1">
        <v>1998.9420000000002</v>
      </c>
      <c r="K2383" s="1">
        <v>16657.850000000002</v>
      </c>
      <c r="L2383" s="1">
        <v>22654.676000000003</v>
      </c>
      <c r="M2383" s="1">
        <f>SUM(Sueldos[[#This Row],[Salario Base]:[Bono General]])</f>
        <v>115938.63600000003</v>
      </c>
      <c r="N2383" s="1">
        <f>SUMPRODUCT(Sueldos[[#This Row],[Salario Base]:[Bono General]]*Porcentajes[])</f>
        <v>4597.5666000000001</v>
      </c>
      <c r="O2383" s="1">
        <f>Sueldos[[#This Row],[Aumento Mexicano]]*2</f>
        <v>9195.1332000000002</v>
      </c>
      <c r="P2383" s="1">
        <f>IF(Sueldos[[#This Row],[Calificación]]&gt;=4,Sueldos[[#This Row],[Aumento Mexicano]]*2,0)</f>
        <v>9195.1332000000002</v>
      </c>
      <c r="Q2383" s="1">
        <f>Sueldos[[#This Row],[Sueldo total]]*3</f>
        <v>347815.90800000005</v>
      </c>
      <c r="R2383" s="9">
        <f>(43102-Sueldos[[#This Row],[Fecha de Contratación]])/365</f>
        <v>3.9698630136986299</v>
      </c>
      <c r="S2383" s="1">
        <f>Sueldos[[#This Row],[Sueldo total]]/30</f>
        <v>3864.621200000001</v>
      </c>
      <c r="T2383" s="1">
        <f>Sueldos[[#This Row],[Salario diario]]*20*Sueldos[[#This Row],[dias del año]]</f>
        <v>306840.33527671237</v>
      </c>
      <c r="U2383" s="1">
        <f>Sueldos[[#This Row],[3 meses de sueldo]]+Sueldos[[#This Row],[20 dias por año]]</f>
        <v>654656.24327671248</v>
      </c>
    </row>
    <row r="2384" spans="1:21" x14ac:dyDescent="0.3">
      <c r="A2384" t="s">
        <v>372</v>
      </c>
      <c r="B2384" t="s">
        <v>898</v>
      </c>
      <c r="C2384" t="s">
        <v>63</v>
      </c>
      <c r="D2384" s="10">
        <v>42438</v>
      </c>
      <c r="E2384" t="s">
        <v>15</v>
      </c>
      <c r="F2384">
        <v>3</v>
      </c>
      <c r="G2384" s="1">
        <v>25112</v>
      </c>
      <c r="H2384" s="1">
        <v>2511.2000000000003</v>
      </c>
      <c r="I2384" s="1">
        <v>1506.72</v>
      </c>
      <c r="J2384" s="1">
        <v>3766.7999999999997</v>
      </c>
      <c r="K2384" s="1">
        <v>8035.84</v>
      </c>
      <c r="L2384" s="1">
        <v>8789.1999999999989</v>
      </c>
      <c r="M2384" s="1">
        <f>SUM(Sueldos[[#This Row],[Salario Base]:[Bono General]])</f>
        <v>49721.759999999995</v>
      </c>
      <c r="N2384" s="1">
        <f>SUMPRODUCT(Sueldos[[#This Row],[Salario Base]:[Bono General]]*Porcentajes[])</f>
        <v>2008.96</v>
      </c>
      <c r="O2384" s="1">
        <f>Sueldos[[#This Row],[Aumento Mexicano]]*2</f>
        <v>4017.92</v>
      </c>
      <c r="P2384" s="1">
        <f>IF(Sueldos[[#This Row],[Calificación]]&gt;=4,Sueldos[[#This Row],[Aumento Mexicano]]*2,0)</f>
        <v>0</v>
      </c>
      <c r="Q2384" s="1">
        <f>Sueldos[[#This Row],[Sueldo total]]*3</f>
        <v>149165.27999999997</v>
      </c>
      <c r="R2384" s="9">
        <f>(43102-Sueldos[[#This Row],[Fecha de Contratación]])/365</f>
        <v>1.8191780821917809</v>
      </c>
      <c r="S2384" s="1">
        <f>Sueldos[[#This Row],[Sueldo total]]/30</f>
        <v>1657.3919999999998</v>
      </c>
      <c r="T2384" s="1">
        <f>Sueldos[[#This Row],[Salario diario]]*20*Sueldos[[#This Row],[dias del año]]</f>
        <v>60301.823999999993</v>
      </c>
      <c r="U2384" s="1">
        <f>Sueldos[[#This Row],[3 meses de sueldo]]+Sueldos[[#This Row],[20 dias por año]]</f>
        <v>209467.10399999996</v>
      </c>
    </row>
    <row r="2385" spans="1:21" x14ac:dyDescent="0.3">
      <c r="A2385" t="s">
        <v>2833</v>
      </c>
      <c r="B2385" t="s">
        <v>898</v>
      </c>
      <c r="C2385" t="s">
        <v>193</v>
      </c>
      <c r="D2385" s="10">
        <v>41421</v>
      </c>
      <c r="E2385" t="s">
        <v>18</v>
      </c>
      <c r="F2385">
        <v>3</v>
      </c>
      <c r="G2385" s="1">
        <v>10030</v>
      </c>
      <c r="H2385" s="1">
        <v>802.4</v>
      </c>
      <c r="I2385" s="1">
        <v>702.1</v>
      </c>
      <c r="J2385" s="1">
        <v>1404.2</v>
      </c>
      <c r="K2385" s="1">
        <v>2808.4</v>
      </c>
      <c r="L2385" s="1">
        <v>2708.1000000000004</v>
      </c>
      <c r="M2385" s="1">
        <f>SUM(Sueldos[[#This Row],[Salario Base]:[Bono General]])</f>
        <v>18455.2</v>
      </c>
      <c r="N2385" s="1">
        <f>SUMPRODUCT(Sueldos[[#This Row],[Salario Base]:[Bono General]]*Porcentajes[])</f>
        <v>721.15699999999993</v>
      </c>
      <c r="O2385" s="1">
        <f>Sueldos[[#This Row],[Aumento Mexicano]]*2</f>
        <v>1442.3139999999999</v>
      </c>
      <c r="P2385" s="1">
        <f>IF(Sueldos[[#This Row],[Calificación]]&gt;=4,Sueldos[[#This Row],[Aumento Mexicano]]*2,0)</f>
        <v>0</v>
      </c>
      <c r="Q2385" s="1">
        <f>Sueldos[[#This Row],[Sueldo total]]*3</f>
        <v>55365.600000000006</v>
      </c>
      <c r="R2385" s="9">
        <f>(43102-Sueldos[[#This Row],[Fecha de Contratación]])/365</f>
        <v>4.6054794520547944</v>
      </c>
      <c r="S2385" s="1">
        <f>Sueldos[[#This Row],[Sueldo total]]/30</f>
        <v>615.1733333333334</v>
      </c>
      <c r="T2385" s="1">
        <f>Sueldos[[#This Row],[Salario diario]]*20*Sueldos[[#This Row],[dias del año]]</f>
        <v>56663.362922374428</v>
      </c>
      <c r="U2385" s="1">
        <f>Sueldos[[#This Row],[3 meses de sueldo]]+Sueldos[[#This Row],[20 dias por año]]</f>
        <v>112028.96292237443</v>
      </c>
    </row>
    <row r="2386" spans="1:21" x14ac:dyDescent="0.3">
      <c r="A2386" t="s">
        <v>2834</v>
      </c>
      <c r="B2386" t="s">
        <v>880</v>
      </c>
      <c r="C2386" t="s">
        <v>32</v>
      </c>
      <c r="D2386" s="10">
        <v>42167</v>
      </c>
      <c r="E2386" t="s">
        <v>15</v>
      </c>
      <c r="F2386">
        <v>4</v>
      </c>
      <c r="G2386" s="1">
        <v>30048.7</v>
      </c>
      <c r="H2386" s="1">
        <v>2403.8960000000002</v>
      </c>
      <c r="I2386" s="1">
        <v>600.97400000000005</v>
      </c>
      <c r="J2386" s="1">
        <v>1201.9480000000001</v>
      </c>
      <c r="K2386" s="1">
        <v>10517.045</v>
      </c>
      <c r="L2386" s="1">
        <v>9315.0969999999998</v>
      </c>
      <c r="M2386" s="1">
        <f>SUM(Sueldos[[#This Row],[Salario Base]:[Bono General]])</f>
        <v>54087.659999999996</v>
      </c>
      <c r="N2386" s="1">
        <f>SUMPRODUCT(Sueldos[[#This Row],[Salario Base]:[Bono General]]*Porcentajes[])</f>
        <v>2097.3992600000001</v>
      </c>
      <c r="O2386" s="1">
        <f>Sueldos[[#This Row],[Aumento Mexicano]]*2</f>
        <v>4194.7985200000003</v>
      </c>
      <c r="P2386" s="1">
        <f>IF(Sueldos[[#This Row],[Calificación]]&gt;=4,Sueldos[[#This Row],[Aumento Mexicano]]*2,0)</f>
        <v>4194.7985200000003</v>
      </c>
      <c r="Q2386" s="1">
        <f>Sueldos[[#This Row],[Sueldo total]]*3</f>
        <v>162262.97999999998</v>
      </c>
      <c r="R2386" s="9">
        <f>(43102-Sueldos[[#This Row],[Fecha de Contratación]])/365</f>
        <v>2.5616438356164384</v>
      </c>
      <c r="S2386" s="1">
        <f>Sueldos[[#This Row],[Sueldo total]]/30</f>
        <v>1802.9219999999998</v>
      </c>
      <c r="T2386" s="1">
        <f>Sueldos[[#This Row],[Salario diario]]*20*Sueldos[[#This Row],[dias del año]]</f>
        <v>92368.880547945198</v>
      </c>
      <c r="U2386" s="1">
        <f>Sueldos[[#This Row],[3 meses de sueldo]]+Sueldos[[#This Row],[20 dias por año]]</f>
        <v>254631.86054794519</v>
      </c>
    </row>
    <row r="2387" spans="1:21" x14ac:dyDescent="0.3">
      <c r="A2387" t="s">
        <v>1408</v>
      </c>
      <c r="B2387" t="s">
        <v>883</v>
      </c>
      <c r="C2387" t="s">
        <v>225</v>
      </c>
      <c r="D2387" s="10">
        <v>42119</v>
      </c>
      <c r="E2387" t="s">
        <v>18</v>
      </c>
      <c r="F2387">
        <v>3</v>
      </c>
      <c r="G2387" s="1">
        <v>13014</v>
      </c>
      <c r="H2387" s="1">
        <v>1041.1200000000001</v>
      </c>
      <c r="I2387" s="1">
        <v>1301.4000000000001</v>
      </c>
      <c r="J2387" s="1">
        <v>1041.1200000000001</v>
      </c>
      <c r="K2387" s="1">
        <v>4685.04</v>
      </c>
      <c r="L2387" s="1">
        <v>4294.62</v>
      </c>
      <c r="M2387" s="1">
        <f>SUM(Sueldos[[#This Row],[Salario Base]:[Bono General]])</f>
        <v>25377.3</v>
      </c>
      <c r="N2387" s="1">
        <f>SUMPRODUCT(Sueldos[[#This Row],[Salario Base]:[Bono General]]*Porcentajes[])</f>
        <v>998.17380000000003</v>
      </c>
      <c r="O2387" s="1">
        <f>Sueldos[[#This Row],[Aumento Mexicano]]*2</f>
        <v>1996.3476000000001</v>
      </c>
      <c r="P2387" s="1">
        <f>IF(Sueldos[[#This Row],[Calificación]]&gt;=4,Sueldos[[#This Row],[Aumento Mexicano]]*2,0)</f>
        <v>0</v>
      </c>
      <c r="Q2387" s="1">
        <f>Sueldos[[#This Row],[Sueldo total]]*3</f>
        <v>76131.899999999994</v>
      </c>
      <c r="R2387" s="9">
        <f>(43102-Sueldos[[#This Row],[Fecha de Contratación]])/365</f>
        <v>2.6931506849315068</v>
      </c>
      <c r="S2387" s="1">
        <f>Sueldos[[#This Row],[Sueldo total]]/30</f>
        <v>845.91</v>
      </c>
      <c r="T2387" s="1">
        <f>Sueldos[[#This Row],[Salario diario]]*20*Sueldos[[#This Row],[dias del año]]</f>
        <v>45563.261917808217</v>
      </c>
      <c r="U2387" s="1">
        <f>Sueldos[[#This Row],[3 meses de sueldo]]+Sueldos[[#This Row],[20 dias por año]]</f>
        <v>121695.1619178082</v>
      </c>
    </row>
    <row r="2388" spans="1:21" x14ac:dyDescent="0.3">
      <c r="A2388" t="s">
        <v>2835</v>
      </c>
      <c r="B2388" t="s">
        <v>880</v>
      </c>
      <c r="C2388" t="s">
        <v>363</v>
      </c>
      <c r="D2388" s="10">
        <v>42888</v>
      </c>
      <c r="E2388" t="s">
        <v>115</v>
      </c>
      <c r="F2388">
        <v>3</v>
      </c>
      <c r="G2388" s="1">
        <v>56775</v>
      </c>
      <c r="H2388" s="1">
        <v>3406.5</v>
      </c>
      <c r="I2388" s="1">
        <v>2838.75</v>
      </c>
      <c r="J2388" s="1">
        <v>2838.75</v>
      </c>
      <c r="K2388" s="1">
        <v>19871.25</v>
      </c>
      <c r="L2388" s="1">
        <v>15329.250000000002</v>
      </c>
      <c r="M2388" s="1">
        <f>SUM(Sueldos[[#This Row],[Salario Base]:[Bono General]])</f>
        <v>101059.5</v>
      </c>
      <c r="N2388" s="1">
        <f>SUMPRODUCT(Sueldos[[#This Row],[Salario Base]:[Bono General]]*Porcentajes[])</f>
        <v>3832.3124999999995</v>
      </c>
      <c r="O2388" s="1">
        <f>Sueldos[[#This Row],[Aumento Mexicano]]*2</f>
        <v>7664.6249999999991</v>
      </c>
      <c r="P2388" s="1">
        <f>IF(Sueldos[[#This Row],[Calificación]]&gt;=4,Sueldos[[#This Row],[Aumento Mexicano]]*2,0)</f>
        <v>0</v>
      </c>
      <c r="Q2388" s="1">
        <f>Sueldos[[#This Row],[Sueldo total]]*3</f>
        <v>303178.5</v>
      </c>
      <c r="R2388" s="9">
        <f>(43102-Sueldos[[#This Row],[Fecha de Contratación]])/365</f>
        <v>0.58630136986301373</v>
      </c>
      <c r="S2388" s="1">
        <f>Sueldos[[#This Row],[Sueldo total]]/30</f>
        <v>3368.65</v>
      </c>
      <c r="T2388" s="1">
        <f>Sueldos[[#This Row],[Salario diario]]*20*Sueldos[[#This Row],[dias del año]]</f>
        <v>39500.882191780824</v>
      </c>
      <c r="U2388" s="1">
        <f>Sueldos[[#This Row],[3 meses de sueldo]]+Sueldos[[#This Row],[20 dias por año]]</f>
        <v>342679.38219178084</v>
      </c>
    </row>
    <row r="2389" spans="1:21" x14ac:dyDescent="0.3">
      <c r="A2389" t="s">
        <v>2836</v>
      </c>
      <c r="B2389" t="s">
        <v>926</v>
      </c>
      <c r="C2389" t="s">
        <v>20</v>
      </c>
      <c r="D2389" s="10">
        <v>41655</v>
      </c>
      <c r="E2389" t="s">
        <v>18</v>
      </c>
      <c r="F2389">
        <v>4</v>
      </c>
      <c r="G2389" s="1">
        <v>13270.400000000001</v>
      </c>
      <c r="H2389" s="1">
        <v>928.92800000000022</v>
      </c>
      <c r="I2389" s="1">
        <v>1592.4480000000001</v>
      </c>
      <c r="J2389" s="1">
        <v>398.11200000000002</v>
      </c>
      <c r="K2389" s="1">
        <v>4246.5280000000002</v>
      </c>
      <c r="L2389" s="1">
        <v>4246.5280000000002</v>
      </c>
      <c r="M2389" s="1">
        <f>SUM(Sueldos[[#This Row],[Salario Base]:[Bono General]])</f>
        <v>24682.944000000003</v>
      </c>
      <c r="N2389" s="1">
        <f>SUMPRODUCT(Sueldos[[#This Row],[Salario Base]:[Bono General]]*Porcentajes[])</f>
        <v>962.10400000000016</v>
      </c>
      <c r="O2389" s="1">
        <f>Sueldos[[#This Row],[Aumento Mexicano]]*2</f>
        <v>1924.2080000000003</v>
      </c>
      <c r="P2389" s="1">
        <f>IF(Sueldos[[#This Row],[Calificación]]&gt;=4,Sueldos[[#This Row],[Aumento Mexicano]]*2,0)</f>
        <v>1924.2080000000003</v>
      </c>
      <c r="Q2389" s="1">
        <f>Sueldos[[#This Row],[Sueldo total]]*3</f>
        <v>74048.832000000009</v>
      </c>
      <c r="R2389" s="9">
        <f>(43102-Sueldos[[#This Row],[Fecha de Contratación]])/365</f>
        <v>3.9643835616438357</v>
      </c>
      <c r="S2389" s="1">
        <f>Sueldos[[#This Row],[Sueldo total]]/30</f>
        <v>822.76480000000015</v>
      </c>
      <c r="T2389" s="1">
        <f>Sueldos[[#This Row],[Salario diario]]*20*Sueldos[[#This Row],[dias del año]]</f>
        <v>65235.104964383572</v>
      </c>
      <c r="U2389" s="1">
        <f>Sueldos[[#This Row],[3 meses de sueldo]]+Sueldos[[#This Row],[20 dias por año]]</f>
        <v>139283.93696438358</v>
      </c>
    </row>
    <row r="2390" spans="1:21" x14ac:dyDescent="0.3">
      <c r="A2390" t="s">
        <v>2837</v>
      </c>
      <c r="B2390" t="s">
        <v>880</v>
      </c>
      <c r="C2390" t="s">
        <v>411</v>
      </c>
      <c r="D2390" s="10">
        <v>42057</v>
      </c>
      <c r="E2390" t="s">
        <v>27</v>
      </c>
      <c r="F2390">
        <v>3</v>
      </c>
      <c r="G2390" s="1">
        <v>18543</v>
      </c>
      <c r="H2390" s="1">
        <v>1668.87</v>
      </c>
      <c r="I2390" s="1">
        <v>1483.44</v>
      </c>
      <c r="J2390" s="1">
        <v>927.15000000000009</v>
      </c>
      <c r="K2390" s="1">
        <v>4635.75</v>
      </c>
      <c r="L2390" s="1">
        <v>6675.48</v>
      </c>
      <c r="M2390" s="1">
        <f>SUM(Sueldos[[#This Row],[Salario Base]:[Bono General]])</f>
        <v>33933.69</v>
      </c>
      <c r="N2390" s="1">
        <f>SUMPRODUCT(Sueldos[[#This Row],[Salario Base]:[Bono General]]*Porcentajes[])</f>
        <v>1368.4733999999999</v>
      </c>
      <c r="O2390" s="1">
        <f>Sueldos[[#This Row],[Aumento Mexicano]]*2</f>
        <v>2736.9467999999997</v>
      </c>
      <c r="P2390" s="1">
        <f>IF(Sueldos[[#This Row],[Calificación]]&gt;=4,Sueldos[[#This Row],[Aumento Mexicano]]*2,0)</f>
        <v>0</v>
      </c>
      <c r="Q2390" s="1">
        <f>Sueldos[[#This Row],[Sueldo total]]*3</f>
        <v>101801.07</v>
      </c>
      <c r="R2390" s="9">
        <f>(43102-Sueldos[[#This Row],[Fecha de Contratación]])/365</f>
        <v>2.8630136986301369</v>
      </c>
      <c r="S2390" s="1">
        <f>Sueldos[[#This Row],[Sueldo total]]/30</f>
        <v>1131.123</v>
      </c>
      <c r="T2390" s="1">
        <f>Sueldos[[#This Row],[Salario diario]]*20*Sueldos[[#This Row],[dias del año]]</f>
        <v>64768.412876712326</v>
      </c>
      <c r="U2390" s="1">
        <f>Sueldos[[#This Row],[3 meses de sueldo]]+Sueldos[[#This Row],[20 dias por año]]</f>
        <v>166569.48287671234</v>
      </c>
    </row>
    <row r="2391" spans="1:21" x14ac:dyDescent="0.3">
      <c r="A2391" t="s">
        <v>2838</v>
      </c>
      <c r="B2391" t="s">
        <v>898</v>
      </c>
      <c r="C2391" t="s">
        <v>104</v>
      </c>
      <c r="D2391" s="10">
        <v>41219</v>
      </c>
      <c r="E2391" t="s">
        <v>18</v>
      </c>
      <c r="F2391">
        <v>2</v>
      </c>
      <c r="G2391" s="1">
        <v>11464.2</v>
      </c>
      <c r="H2391" s="1">
        <v>573.21</v>
      </c>
      <c r="I2391" s="1">
        <v>458.56800000000004</v>
      </c>
      <c r="J2391" s="1">
        <v>1604.9880000000003</v>
      </c>
      <c r="K2391" s="1">
        <v>3668.5440000000003</v>
      </c>
      <c r="L2391" s="1">
        <v>3209.9760000000006</v>
      </c>
      <c r="M2391" s="1">
        <f>SUM(Sueldos[[#This Row],[Salario Base]:[Bono General]])</f>
        <v>20979.486000000004</v>
      </c>
      <c r="N2391" s="1">
        <f>SUMPRODUCT(Sueldos[[#This Row],[Salario Base]:[Bono General]]*Porcentajes[])</f>
        <v>811.66536000000008</v>
      </c>
      <c r="O2391" s="1">
        <f>Sueldos[[#This Row],[Aumento Mexicano]]*2</f>
        <v>1623.3307200000002</v>
      </c>
      <c r="P2391" s="1">
        <f>IF(Sueldos[[#This Row],[Calificación]]&gt;=4,Sueldos[[#This Row],[Aumento Mexicano]]*2,0)</f>
        <v>0</v>
      </c>
      <c r="Q2391" s="1">
        <f>Sueldos[[#This Row],[Sueldo total]]*3</f>
        <v>62938.458000000013</v>
      </c>
      <c r="R2391" s="9">
        <f>(43102-Sueldos[[#This Row],[Fecha de Contratación]])/365</f>
        <v>5.1589041095890407</v>
      </c>
      <c r="S2391" s="1">
        <f>Sueldos[[#This Row],[Sueldo total]]/30</f>
        <v>699.31620000000009</v>
      </c>
      <c r="T2391" s="1">
        <f>Sueldos[[#This Row],[Salario diario]]*20*Sueldos[[#This Row],[dias del año]]</f>
        <v>72154.10436164384</v>
      </c>
      <c r="U2391" s="1">
        <f>Sueldos[[#This Row],[3 meses de sueldo]]+Sueldos[[#This Row],[20 dias por año]]</f>
        <v>135092.56236164385</v>
      </c>
    </row>
    <row r="2392" spans="1:21" x14ac:dyDescent="0.3">
      <c r="A2392" t="s">
        <v>2839</v>
      </c>
      <c r="B2392" t="s">
        <v>1087</v>
      </c>
      <c r="C2392" t="s">
        <v>107</v>
      </c>
      <c r="D2392" s="10">
        <v>41235</v>
      </c>
      <c r="E2392" t="s">
        <v>27</v>
      </c>
      <c r="F2392">
        <v>4</v>
      </c>
      <c r="G2392" s="1">
        <v>23273.800000000003</v>
      </c>
      <c r="H2392" s="1">
        <v>1163.6900000000003</v>
      </c>
      <c r="I2392" s="1">
        <v>1163.6900000000003</v>
      </c>
      <c r="J2392" s="1">
        <v>2792.8560000000002</v>
      </c>
      <c r="K2392" s="1">
        <v>7447.6160000000009</v>
      </c>
      <c r="L2392" s="1">
        <v>7680.3540000000012</v>
      </c>
      <c r="M2392" s="1">
        <f>SUM(Sueldos[[#This Row],[Salario Base]:[Bono General]])</f>
        <v>43522.006000000001</v>
      </c>
      <c r="N2392" s="1">
        <f>SUMPRODUCT(Sueldos[[#This Row],[Salario Base]:[Bono General]]*Porcentajes[])</f>
        <v>1715.2790600000003</v>
      </c>
      <c r="O2392" s="1">
        <f>Sueldos[[#This Row],[Aumento Mexicano]]*2</f>
        <v>3430.5581200000006</v>
      </c>
      <c r="P2392" s="1">
        <f>IF(Sueldos[[#This Row],[Calificación]]&gt;=4,Sueldos[[#This Row],[Aumento Mexicano]]*2,0)</f>
        <v>3430.5581200000006</v>
      </c>
      <c r="Q2392" s="1">
        <f>Sueldos[[#This Row],[Sueldo total]]*3</f>
        <v>130566.01800000001</v>
      </c>
      <c r="R2392" s="9">
        <f>(43102-Sueldos[[#This Row],[Fecha de Contratación]])/365</f>
        <v>5.1150684931506847</v>
      </c>
      <c r="S2392" s="1">
        <f>Sueldos[[#This Row],[Sueldo total]]/30</f>
        <v>1450.7335333333333</v>
      </c>
      <c r="T2392" s="1">
        <f>Sueldos[[#This Row],[Salario diario]]*20*Sueldos[[#This Row],[dias del año]]</f>
        <v>148412.02776621003</v>
      </c>
      <c r="U2392" s="1">
        <f>Sueldos[[#This Row],[3 meses de sueldo]]+Sueldos[[#This Row],[20 dias por año]]</f>
        <v>278978.04576621007</v>
      </c>
    </row>
    <row r="2393" spans="1:21" x14ac:dyDescent="0.3">
      <c r="A2393" t="s">
        <v>2840</v>
      </c>
      <c r="B2393" t="s">
        <v>898</v>
      </c>
      <c r="C2393" t="s">
        <v>84</v>
      </c>
      <c r="D2393" s="10">
        <v>40517</v>
      </c>
      <c r="E2393" t="s">
        <v>18</v>
      </c>
      <c r="F2393">
        <v>4</v>
      </c>
      <c r="G2393" s="1">
        <v>9858.2000000000007</v>
      </c>
      <c r="H2393" s="1">
        <v>788.65600000000006</v>
      </c>
      <c r="I2393" s="1">
        <v>394.32800000000003</v>
      </c>
      <c r="J2393" s="1">
        <v>1084.402</v>
      </c>
      <c r="K2393" s="1">
        <v>2957.46</v>
      </c>
      <c r="L2393" s="1">
        <v>2957.46</v>
      </c>
      <c r="M2393" s="1">
        <f>SUM(Sueldos[[#This Row],[Salario Base]:[Bono General]])</f>
        <v>18040.506000000001</v>
      </c>
      <c r="N2393" s="1">
        <f>SUMPRODUCT(Sueldos[[#This Row],[Salario Base]:[Bono General]]*Porcentajes[])</f>
        <v>708.8045800000001</v>
      </c>
      <c r="O2393" s="1">
        <f>Sueldos[[#This Row],[Aumento Mexicano]]*2</f>
        <v>1417.6091600000002</v>
      </c>
      <c r="P2393" s="1">
        <f>IF(Sueldos[[#This Row],[Calificación]]&gt;=4,Sueldos[[#This Row],[Aumento Mexicano]]*2,0)</f>
        <v>1417.6091600000002</v>
      </c>
      <c r="Q2393" s="1">
        <f>Sueldos[[#This Row],[Sueldo total]]*3</f>
        <v>54121.518000000004</v>
      </c>
      <c r="R2393" s="9">
        <f>(43102-Sueldos[[#This Row],[Fecha de Contratación]])/365</f>
        <v>7.0821917808219181</v>
      </c>
      <c r="S2393" s="1">
        <f>Sueldos[[#This Row],[Sueldo total]]/30</f>
        <v>601.35020000000009</v>
      </c>
      <c r="T2393" s="1">
        <f>Sueldos[[#This Row],[Salario diario]]*20*Sueldos[[#This Row],[dias del año]]</f>
        <v>85177.548876712332</v>
      </c>
      <c r="U2393" s="1">
        <f>Sueldos[[#This Row],[3 meses de sueldo]]+Sueldos[[#This Row],[20 dias por año]]</f>
        <v>139299.06687671234</v>
      </c>
    </row>
    <row r="2394" spans="1:21" x14ac:dyDescent="0.3">
      <c r="A2394" t="s">
        <v>2841</v>
      </c>
      <c r="B2394" t="s">
        <v>883</v>
      </c>
      <c r="C2394" t="s">
        <v>84</v>
      </c>
      <c r="D2394" s="10">
        <v>42318</v>
      </c>
      <c r="E2394" t="s">
        <v>18</v>
      </c>
      <c r="F2394">
        <v>2</v>
      </c>
      <c r="G2394" s="1">
        <v>12133.800000000001</v>
      </c>
      <c r="H2394" s="1">
        <v>1213.3800000000001</v>
      </c>
      <c r="I2394" s="1">
        <v>1456.056</v>
      </c>
      <c r="J2394" s="1">
        <v>606.69000000000005</v>
      </c>
      <c r="K2394" s="1">
        <v>3154.7880000000005</v>
      </c>
      <c r="L2394" s="1">
        <v>3518.8020000000001</v>
      </c>
      <c r="M2394" s="1">
        <f>SUM(Sueldos[[#This Row],[Salario Base]:[Bono General]])</f>
        <v>22083.516</v>
      </c>
      <c r="N2394" s="1">
        <f>SUMPRODUCT(Sueldos[[#This Row],[Salario Base]:[Bono General]]*Porcentajes[])</f>
        <v>866.35332000000005</v>
      </c>
      <c r="O2394" s="1">
        <f>Sueldos[[#This Row],[Aumento Mexicano]]*2</f>
        <v>1732.7066400000001</v>
      </c>
      <c r="P2394" s="1">
        <f>IF(Sueldos[[#This Row],[Calificación]]&gt;=4,Sueldos[[#This Row],[Aumento Mexicano]]*2,0)</f>
        <v>0</v>
      </c>
      <c r="Q2394" s="1">
        <f>Sueldos[[#This Row],[Sueldo total]]*3</f>
        <v>66250.547999999995</v>
      </c>
      <c r="R2394" s="9">
        <f>(43102-Sueldos[[#This Row],[Fecha de Contratación]])/365</f>
        <v>2.1479452054794521</v>
      </c>
      <c r="S2394" s="1">
        <f>Sueldos[[#This Row],[Sueldo total]]/30</f>
        <v>736.11720000000003</v>
      </c>
      <c r="T2394" s="1">
        <f>Sueldos[[#This Row],[Salario diario]]*20*Sueldos[[#This Row],[dias del año]]</f>
        <v>31622.788208219183</v>
      </c>
      <c r="U2394" s="1">
        <f>Sueldos[[#This Row],[3 meses de sueldo]]+Sueldos[[#This Row],[20 dias por año]]</f>
        <v>97873.336208219174</v>
      </c>
    </row>
    <row r="2395" spans="1:21" x14ac:dyDescent="0.3">
      <c r="A2395" t="s">
        <v>2842</v>
      </c>
      <c r="B2395" t="s">
        <v>883</v>
      </c>
      <c r="C2395" t="s">
        <v>88</v>
      </c>
      <c r="D2395" s="10">
        <v>41791</v>
      </c>
      <c r="E2395" t="s">
        <v>27</v>
      </c>
      <c r="F2395">
        <v>4</v>
      </c>
      <c r="G2395" s="1">
        <v>22045.100000000002</v>
      </c>
      <c r="H2395" s="1">
        <v>1984.0590000000002</v>
      </c>
      <c r="I2395" s="1">
        <v>2424.9610000000002</v>
      </c>
      <c r="J2395" s="1">
        <v>2424.9610000000002</v>
      </c>
      <c r="K2395" s="1">
        <v>8156.6870000000008</v>
      </c>
      <c r="L2395" s="1">
        <v>6393.0790000000006</v>
      </c>
      <c r="M2395" s="1">
        <f>SUM(Sueldos[[#This Row],[Salario Base]:[Bono General]])</f>
        <v>43428.847000000002</v>
      </c>
      <c r="N2395" s="1">
        <f>SUMPRODUCT(Sueldos[[#This Row],[Salario Base]:[Bono General]]*Porcentajes[])</f>
        <v>1690.8591700000002</v>
      </c>
      <c r="O2395" s="1">
        <f>Sueldos[[#This Row],[Aumento Mexicano]]*2</f>
        <v>3381.7183400000004</v>
      </c>
      <c r="P2395" s="1">
        <f>IF(Sueldos[[#This Row],[Calificación]]&gt;=4,Sueldos[[#This Row],[Aumento Mexicano]]*2,0)</f>
        <v>3381.7183400000004</v>
      </c>
      <c r="Q2395" s="1">
        <f>Sueldos[[#This Row],[Sueldo total]]*3</f>
        <v>130286.541</v>
      </c>
      <c r="R2395" s="9">
        <f>(43102-Sueldos[[#This Row],[Fecha de Contratación]])/365</f>
        <v>3.591780821917808</v>
      </c>
      <c r="S2395" s="1">
        <f>Sueldos[[#This Row],[Sueldo total]]/30</f>
        <v>1447.6282333333334</v>
      </c>
      <c r="T2395" s="1">
        <f>Sueldos[[#This Row],[Salario diario]]*20*Sueldos[[#This Row],[dias del año]]</f>
        <v>103991.26651506848</v>
      </c>
      <c r="U2395" s="1">
        <f>Sueldos[[#This Row],[3 meses de sueldo]]+Sueldos[[#This Row],[20 dias por año]]</f>
        <v>234277.80751506847</v>
      </c>
    </row>
    <row r="2396" spans="1:21" x14ac:dyDescent="0.3">
      <c r="A2396" t="s">
        <v>2843</v>
      </c>
      <c r="B2396" t="s">
        <v>880</v>
      </c>
      <c r="C2396" t="s">
        <v>79</v>
      </c>
      <c r="D2396" s="10">
        <v>42786</v>
      </c>
      <c r="E2396" t="s">
        <v>18</v>
      </c>
      <c r="F2396">
        <v>3</v>
      </c>
      <c r="G2396" s="1">
        <v>15192</v>
      </c>
      <c r="H2396" s="1">
        <v>1367.28</v>
      </c>
      <c r="I2396" s="1">
        <v>151.92000000000002</v>
      </c>
      <c r="J2396" s="1">
        <v>2278.7999999999997</v>
      </c>
      <c r="K2396" s="1">
        <v>4253.76</v>
      </c>
      <c r="L2396" s="1">
        <v>5165.2800000000007</v>
      </c>
      <c r="M2396" s="1">
        <f>SUM(Sueldos[[#This Row],[Salario Base]:[Bono General]])</f>
        <v>28409.039999999994</v>
      </c>
      <c r="N2396" s="1">
        <f>SUMPRODUCT(Sueldos[[#This Row],[Salario Base]:[Bono General]]*Porcentajes[])</f>
        <v>1146.9960000000001</v>
      </c>
      <c r="O2396" s="1">
        <f>Sueldos[[#This Row],[Aumento Mexicano]]*2</f>
        <v>2293.9920000000002</v>
      </c>
      <c r="P2396" s="1">
        <f>IF(Sueldos[[#This Row],[Calificación]]&gt;=4,Sueldos[[#This Row],[Aumento Mexicano]]*2,0)</f>
        <v>0</v>
      </c>
      <c r="Q2396" s="1">
        <f>Sueldos[[#This Row],[Sueldo total]]*3</f>
        <v>85227.119999999981</v>
      </c>
      <c r="R2396" s="9">
        <f>(43102-Sueldos[[#This Row],[Fecha de Contratación]])/365</f>
        <v>0.86575342465753424</v>
      </c>
      <c r="S2396" s="1">
        <f>Sueldos[[#This Row],[Sueldo total]]/30</f>
        <v>946.96799999999973</v>
      </c>
      <c r="T2396" s="1">
        <f>Sueldos[[#This Row],[Salario diario]]*20*Sueldos[[#This Row],[dias del año]]</f>
        <v>16396.815780821911</v>
      </c>
      <c r="U2396" s="1">
        <f>Sueldos[[#This Row],[3 meses de sueldo]]+Sueldos[[#This Row],[20 dias por año]]</f>
        <v>101623.93578082189</v>
      </c>
    </row>
    <row r="2397" spans="1:21" x14ac:dyDescent="0.3">
      <c r="A2397" t="s">
        <v>2844</v>
      </c>
      <c r="B2397" t="s">
        <v>898</v>
      </c>
      <c r="C2397" t="s">
        <v>168</v>
      </c>
      <c r="D2397" s="10">
        <v>40677</v>
      </c>
      <c r="E2397" t="s">
        <v>27</v>
      </c>
      <c r="F2397">
        <v>3</v>
      </c>
      <c r="G2397" s="1">
        <v>18231</v>
      </c>
      <c r="H2397" s="1">
        <v>1093.8599999999999</v>
      </c>
      <c r="I2397" s="1">
        <v>2734.65</v>
      </c>
      <c r="J2397" s="1">
        <v>911.55000000000007</v>
      </c>
      <c r="K2397" s="1">
        <v>5104.68</v>
      </c>
      <c r="L2397" s="1">
        <v>4922.37</v>
      </c>
      <c r="M2397" s="1">
        <f>SUM(Sueldos[[#This Row],[Salario Base]:[Bono General]])</f>
        <v>32998.11</v>
      </c>
      <c r="N2397" s="1">
        <f>SUMPRODUCT(Sueldos[[#This Row],[Salario Base]:[Bono General]]*Porcentajes[])</f>
        <v>1265.2313999999999</v>
      </c>
      <c r="O2397" s="1">
        <f>Sueldos[[#This Row],[Aumento Mexicano]]*2</f>
        <v>2530.4627999999998</v>
      </c>
      <c r="P2397" s="1">
        <f>IF(Sueldos[[#This Row],[Calificación]]&gt;=4,Sueldos[[#This Row],[Aumento Mexicano]]*2,0)</f>
        <v>0</v>
      </c>
      <c r="Q2397" s="1">
        <f>Sueldos[[#This Row],[Sueldo total]]*3</f>
        <v>98994.33</v>
      </c>
      <c r="R2397" s="9">
        <f>(43102-Sueldos[[#This Row],[Fecha de Contratación]])/365</f>
        <v>6.6438356164383565</v>
      </c>
      <c r="S2397" s="1">
        <f>Sueldos[[#This Row],[Sueldo total]]/30</f>
        <v>1099.9370000000001</v>
      </c>
      <c r="T2397" s="1">
        <f>Sueldos[[#This Row],[Salario diario]]*20*Sueldos[[#This Row],[dias del año]]</f>
        <v>146156.01232876713</v>
      </c>
      <c r="U2397" s="1">
        <f>Sueldos[[#This Row],[3 meses de sueldo]]+Sueldos[[#This Row],[20 dias por año]]</f>
        <v>245150.34232876712</v>
      </c>
    </row>
    <row r="2398" spans="1:21" x14ac:dyDescent="0.3">
      <c r="A2398" t="s">
        <v>2550</v>
      </c>
      <c r="B2398" t="s">
        <v>883</v>
      </c>
      <c r="C2398" t="s">
        <v>151</v>
      </c>
      <c r="D2398" s="10">
        <v>41896</v>
      </c>
      <c r="E2398" t="s">
        <v>18</v>
      </c>
      <c r="F2398">
        <v>3</v>
      </c>
      <c r="G2398" s="1">
        <v>13797</v>
      </c>
      <c r="H2398" s="1">
        <v>1379.7</v>
      </c>
      <c r="I2398" s="1">
        <v>1103.76</v>
      </c>
      <c r="J2398" s="1">
        <v>1517.67</v>
      </c>
      <c r="K2398" s="1">
        <v>5242.8599999999997</v>
      </c>
      <c r="L2398" s="1">
        <v>5104.8900000000003</v>
      </c>
      <c r="M2398" s="1">
        <f>SUM(Sueldos[[#This Row],[Salario Base]:[Bono General]])</f>
        <v>28145.88</v>
      </c>
      <c r="N2398" s="1">
        <f>SUMPRODUCT(Sueldos[[#This Row],[Salario Base]:[Bono General]]*Porcentajes[])</f>
        <v>1131.354</v>
      </c>
      <c r="O2398" s="1">
        <f>Sueldos[[#This Row],[Aumento Mexicano]]*2</f>
        <v>2262.7080000000001</v>
      </c>
      <c r="P2398" s="1">
        <f>IF(Sueldos[[#This Row],[Calificación]]&gt;=4,Sueldos[[#This Row],[Aumento Mexicano]]*2,0)</f>
        <v>0</v>
      </c>
      <c r="Q2398" s="1">
        <f>Sueldos[[#This Row],[Sueldo total]]*3</f>
        <v>84437.64</v>
      </c>
      <c r="R2398" s="9">
        <f>(43102-Sueldos[[#This Row],[Fecha de Contratación]])/365</f>
        <v>3.3041095890410959</v>
      </c>
      <c r="S2398" s="1">
        <f>Sueldos[[#This Row],[Sueldo total]]/30</f>
        <v>938.19600000000003</v>
      </c>
      <c r="T2398" s="1">
        <f>Sueldos[[#This Row],[Salario diario]]*20*Sueldos[[#This Row],[dias del año]]</f>
        <v>61998.048000000003</v>
      </c>
      <c r="U2398" s="1">
        <f>Sueldos[[#This Row],[3 meses de sueldo]]+Sueldos[[#This Row],[20 dias por año]]</f>
        <v>146435.68799999999</v>
      </c>
    </row>
    <row r="2399" spans="1:21" x14ac:dyDescent="0.3">
      <c r="A2399" t="s">
        <v>2845</v>
      </c>
      <c r="B2399" t="s">
        <v>883</v>
      </c>
      <c r="C2399" t="s">
        <v>75</v>
      </c>
      <c r="D2399" s="10">
        <v>40983</v>
      </c>
      <c r="E2399" t="s">
        <v>18</v>
      </c>
      <c r="F2399">
        <v>2</v>
      </c>
      <c r="G2399" s="1">
        <v>11709.9</v>
      </c>
      <c r="H2399" s="1">
        <v>702.59399999999994</v>
      </c>
      <c r="I2399" s="1">
        <v>1522.287</v>
      </c>
      <c r="J2399" s="1">
        <v>351.29699999999997</v>
      </c>
      <c r="K2399" s="1">
        <v>4332.6629999999996</v>
      </c>
      <c r="L2399" s="1">
        <v>3864.2670000000003</v>
      </c>
      <c r="M2399" s="1">
        <f>SUM(Sueldos[[#This Row],[Salario Base]:[Bono General]])</f>
        <v>22483.007999999998</v>
      </c>
      <c r="N2399" s="1">
        <f>SUMPRODUCT(Sueldos[[#This Row],[Salario Base]:[Bono General]]*Porcentajes[])</f>
        <v>872.38754999999992</v>
      </c>
      <c r="O2399" s="1">
        <f>Sueldos[[#This Row],[Aumento Mexicano]]*2</f>
        <v>1744.7750999999998</v>
      </c>
      <c r="P2399" s="1">
        <f>IF(Sueldos[[#This Row],[Calificación]]&gt;=4,Sueldos[[#This Row],[Aumento Mexicano]]*2,0)</f>
        <v>0</v>
      </c>
      <c r="Q2399" s="1">
        <f>Sueldos[[#This Row],[Sueldo total]]*3</f>
        <v>67449.02399999999</v>
      </c>
      <c r="R2399" s="9">
        <f>(43102-Sueldos[[#This Row],[Fecha de Contratación]])/365</f>
        <v>5.8054794520547945</v>
      </c>
      <c r="S2399" s="1">
        <f>Sueldos[[#This Row],[Sueldo total]]/30</f>
        <v>749.43359999999996</v>
      </c>
      <c r="T2399" s="1">
        <f>Sueldos[[#This Row],[Salario diario]]*20*Sueldos[[#This Row],[dias del año]]</f>
        <v>87016.427309589038</v>
      </c>
      <c r="U2399" s="1">
        <f>Sueldos[[#This Row],[3 meses de sueldo]]+Sueldos[[#This Row],[20 dias por año]]</f>
        <v>154465.45130958903</v>
      </c>
    </row>
    <row r="2400" spans="1:21" x14ac:dyDescent="0.3">
      <c r="A2400" t="s">
        <v>2846</v>
      </c>
      <c r="B2400" t="s">
        <v>880</v>
      </c>
      <c r="C2400" t="s">
        <v>69</v>
      </c>
      <c r="D2400" s="10">
        <v>40989</v>
      </c>
      <c r="E2400" t="s">
        <v>18</v>
      </c>
      <c r="F2400">
        <v>2</v>
      </c>
      <c r="G2400" s="1">
        <v>11108.7</v>
      </c>
      <c r="H2400" s="1">
        <v>1110.8700000000001</v>
      </c>
      <c r="I2400" s="1">
        <v>111.087</v>
      </c>
      <c r="J2400" s="1">
        <v>1110.8700000000001</v>
      </c>
      <c r="K2400" s="1">
        <v>4443.4800000000005</v>
      </c>
      <c r="L2400" s="1">
        <v>3110.4360000000006</v>
      </c>
      <c r="M2400" s="1">
        <f>SUM(Sueldos[[#This Row],[Salario Base]:[Bono General]])</f>
        <v>20995.443000000003</v>
      </c>
      <c r="N2400" s="1">
        <f>SUMPRODUCT(Sueldos[[#This Row],[Salario Base]:[Bono General]]*Porcentajes[])</f>
        <v>810.93510000000015</v>
      </c>
      <c r="O2400" s="1">
        <f>Sueldos[[#This Row],[Aumento Mexicano]]*2</f>
        <v>1621.8702000000003</v>
      </c>
      <c r="P2400" s="1">
        <f>IF(Sueldos[[#This Row],[Calificación]]&gt;=4,Sueldos[[#This Row],[Aumento Mexicano]]*2,0)</f>
        <v>0</v>
      </c>
      <c r="Q2400" s="1">
        <f>Sueldos[[#This Row],[Sueldo total]]*3</f>
        <v>62986.329000000012</v>
      </c>
      <c r="R2400" s="9">
        <f>(43102-Sueldos[[#This Row],[Fecha de Contratación]])/365</f>
        <v>5.7890410958904113</v>
      </c>
      <c r="S2400" s="1">
        <f>Sueldos[[#This Row],[Sueldo total]]/30</f>
        <v>699.84810000000004</v>
      </c>
      <c r="T2400" s="1">
        <f>Sueldos[[#This Row],[Salario diario]]*20*Sueldos[[#This Row],[dias del año]]</f>
        <v>81028.988235616445</v>
      </c>
      <c r="U2400" s="1">
        <f>Sueldos[[#This Row],[3 meses de sueldo]]+Sueldos[[#This Row],[20 dias por año]]</f>
        <v>144015.31723561644</v>
      </c>
    </row>
    <row r="2401" spans="1:21" x14ac:dyDescent="0.3">
      <c r="A2401" t="s">
        <v>1145</v>
      </c>
      <c r="B2401" t="s">
        <v>898</v>
      </c>
      <c r="C2401" t="s">
        <v>157</v>
      </c>
      <c r="D2401" s="10">
        <v>42978</v>
      </c>
      <c r="E2401" t="s">
        <v>15</v>
      </c>
      <c r="F2401">
        <v>4</v>
      </c>
      <c r="G2401" s="1">
        <v>33057.200000000004</v>
      </c>
      <c r="H2401" s="1">
        <v>3305.7200000000007</v>
      </c>
      <c r="I2401" s="1">
        <v>3966.8640000000005</v>
      </c>
      <c r="J2401" s="1">
        <v>1983.4320000000002</v>
      </c>
      <c r="K2401" s="1">
        <v>10908.876000000002</v>
      </c>
      <c r="L2401" s="1">
        <v>13222.880000000003</v>
      </c>
      <c r="M2401" s="1">
        <f>SUM(Sueldos[[#This Row],[Salario Base]:[Bono General]])</f>
        <v>66444.972000000009</v>
      </c>
      <c r="N2401" s="1">
        <f>SUMPRODUCT(Sueldos[[#This Row],[Salario Base]:[Bono General]]*Porcentajes[])</f>
        <v>2700.7732400000004</v>
      </c>
      <c r="O2401" s="1">
        <f>Sueldos[[#This Row],[Aumento Mexicano]]*2</f>
        <v>5401.5464800000009</v>
      </c>
      <c r="P2401" s="1">
        <f>IF(Sueldos[[#This Row],[Calificación]]&gt;=4,Sueldos[[#This Row],[Aumento Mexicano]]*2,0)</f>
        <v>5401.5464800000009</v>
      </c>
      <c r="Q2401" s="1">
        <f>Sueldos[[#This Row],[Sueldo total]]*3</f>
        <v>199334.91600000003</v>
      </c>
      <c r="R2401" s="9">
        <f>(43102-Sueldos[[#This Row],[Fecha de Contratación]])/365</f>
        <v>0.33972602739726027</v>
      </c>
      <c r="S2401" s="1">
        <f>Sueldos[[#This Row],[Sueldo total]]/30</f>
        <v>2214.8324000000002</v>
      </c>
      <c r="T2401" s="1">
        <f>Sueldos[[#This Row],[Salario diario]]*20*Sueldos[[#This Row],[dias del año]]</f>
        <v>15048.724252054795</v>
      </c>
      <c r="U2401" s="1">
        <f>Sueldos[[#This Row],[3 meses de sueldo]]+Sueldos[[#This Row],[20 dias por año]]</f>
        <v>214383.64025205481</v>
      </c>
    </row>
    <row r="2402" spans="1:21" x14ac:dyDescent="0.3">
      <c r="A2402" t="s">
        <v>2540</v>
      </c>
      <c r="B2402" t="s">
        <v>898</v>
      </c>
      <c r="C2402" t="s">
        <v>413</v>
      </c>
      <c r="D2402" s="10">
        <v>41223</v>
      </c>
      <c r="E2402" t="s">
        <v>18</v>
      </c>
      <c r="F2402">
        <v>2</v>
      </c>
      <c r="G2402" s="1">
        <v>9121.5</v>
      </c>
      <c r="H2402" s="1">
        <v>547.29</v>
      </c>
      <c r="I2402" s="1">
        <v>273.64499999999998</v>
      </c>
      <c r="J2402" s="1">
        <v>729.72</v>
      </c>
      <c r="K2402" s="1">
        <v>3648.6000000000004</v>
      </c>
      <c r="L2402" s="1">
        <v>2827.665</v>
      </c>
      <c r="M2402" s="1">
        <f>SUM(Sueldos[[#This Row],[Salario Base]:[Bono General]])</f>
        <v>17148.420000000002</v>
      </c>
      <c r="N2402" s="1">
        <f>SUMPRODUCT(Sueldos[[#This Row],[Salario Base]:[Bono General]]*Porcentajes[])</f>
        <v>661.30875000000003</v>
      </c>
      <c r="O2402" s="1">
        <f>Sueldos[[#This Row],[Aumento Mexicano]]*2</f>
        <v>1322.6175000000001</v>
      </c>
      <c r="P2402" s="1">
        <f>IF(Sueldos[[#This Row],[Calificación]]&gt;=4,Sueldos[[#This Row],[Aumento Mexicano]]*2,0)</f>
        <v>0</v>
      </c>
      <c r="Q2402" s="1">
        <f>Sueldos[[#This Row],[Sueldo total]]*3</f>
        <v>51445.260000000009</v>
      </c>
      <c r="R2402" s="9">
        <f>(43102-Sueldos[[#This Row],[Fecha de Contratación]])/365</f>
        <v>5.1479452054794521</v>
      </c>
      <c r="S2402" s="1">
        <f>Sueldos[[#This Row],[Sueldo total]]/30</f>
        <v>571.61400000000003</v>
      </c>
      <c r="T2402" s="1">
        <f>Sueldos[[#This Row],[Salario diario]]*20*Sueldos[[#This Row],[dias del año]]</f>
        <v>58852.751013698631</v>
      </c>
      <c r="U2402" s="1">
        <f>Sueldos[[#This Row],[3 meses de sueldo]]+Sueldos[[#This Row],[20 dias por año]]</f>
        <v>110298.01101369865</v>
      </c>
    </row>
    <row r="2403" spans="1:21" x14ac:dyDescent="0.3">
      <c r="A2403" t="s">
        <v>2015</v>
      </c>
      <c r="B2403" t="s">
        <v>883</v>
      </c>
      <c r="C2403" t="s">
        <v>73</v>
      </c>
      <c r="D2403" s="10">
        <v>41269</v>
      </c>
      <c r="E2403" t="s">
        <v>27</v>
      </c>
      <c r="F2403">
        <v>4</v>
      </c>
      <c r="G2403" s="1">
        <v>24182.400000000001</v>
      </c>
      <c r="H2403" s="1">
        <v>1692.7680000000003</v>
      </c>
      <c r="I2403" s="1">
        <v>483.64800000000002</v>
      </c>
      <c r="J2403" s="1">
        <v>3143.7120000000004</v>
      </c>
      <c r="K2403" s="1">
        <v>6287.4240000000009</v>
      </c>
      <c r="L2403" s="1">
        <v>7980.1920000000009</v>
      </c>
      <c r="M2403" s="1">
        <f>SUM(Sueldos[[#This Row],[Salario Base]:[Bono General]])</f>
        <v>43770.144000000008</v>
      </c>
      <c r="N2403" s="1">
        <f>SUMPRODUCT(Sueldos[[#This Row],[Salario Base]:[Bono General]]*Porcentajes[])</f>
        <v>1750.8057600000002</v>
      </c>
      <c r="O2403" s="1">
        <f>Sueldos[[#This Row],[Aumento Mexicano]]*2</f>
        <v>3501.6115200000004</v>
      </c>
      <c r="P2403" s="1">
        <f>IF(Sueldos[[#This Row],[Calificación]]&gt;=4,Sueldos[[#This Row],[Aumento Mexicano]]*2,0)</f>
        <v>3501.6115200000004</v>
      </c>
      <c r="Q2403" s="1">
        <f>Sueldos[[#This Row],[Sueldo total]]*3</f>
        <v>131310.43200000003</v>
      </c>
      <c r="R2403" s="9">
        <f>(43102-Sueldos[[#This Row],[Fecha de Contratación]])/365</f>
        <v>5.021917808219178</v>
      </c>
      <c r="S2403" s="1">
        <f>Sueldos[[#This Row],[Sueldo total]]/30</f>
        <v>1459.0048000000002</v>
      </c>
      <c r="T2403" s="1">
        <f>Sueldos[[#This Row],[Salario diario]]*20*Sueldos[[#This Row],[dias del año]]</f>
        <v>146540.04374794522</v>
      </c>
      <c r="U2403" s="1">
        <f>Sueldos[[#This Row],[3 meses de sueldo]]+Sueldos[[#This Row],[20 dias por año]]</f>
        <v>277850.47574794525</v>
      </c>
    </row>
    <row r="2404" spans="1:21" x14ac:dyDescent="0.3">
      <c r="A2404" t="s">
        <v>2847</v>
      </c>
      <c r="B2404" t="s">
        <v>926</v>
      </c>
      <c r="C2404" t="s">
        <v>129</v>
      </c>
      <c r="D2404" s="10">
        <v>41544</v>
      </c>
      <c r="E2404" t="s">
        <v>18</v>
      </c>
      <c r="F2404">
        <v>2</v>
      </c>
      <c r="G2404" s="1">
        <v>12210.300000000001</v>
      </c>
      <c r="H2404" s="1">
        <v>1098.9270000000001</v>
      </c>
      <c r="I2404" s="1">
        <v>1221.0300000000002</v>
      </c>
      <c r="J2404" s="1">
        <v>1831.5450000000001</v>
      </c>
      <c r="K2404" s="1">
        <v>4273.6050000000005</v>
      </c>
      <c r="L2404" s="1">
        <v>4029.3990000000003</v>
      </c>
      <c r="M2404" s="1">
        <f>SUM(Sueldos[[#This Row],[Salario Base]:[Bono General]])</f>
        <v>24664.806000000004</v>
      </c>
      <c r="N2404" s="1">
        <f>SUMPRODUCT(Sueldos[[#This Row],[Salario Base]:[Bono General]]*Porcentajes[])</f>
        <v>982.92915000000016</v>
      </c>
      <c r="O2404" s="1">
        <f>Sueldos[[#This Row],[Aumento Mexicano]]*2</f>
        <v>1965.8583000000003</v>
      </c>
      <c r="P2404" s="1">
        <f>IF(Sueldos[[#This Row],[Calificación]]&gt;=4,Sueldos[[#This Row],[Aumento Mexicano]]*2,0)</f>
        <v>0</v>
      </c>
      <c r="Q2404" s="1">
        <f>Sueldos[[#This Row],[Sueldo total]]*3</f>
        <v>73994.418000000005</v>
      </c>
      <c r="R2404" s="9">
        <f>(43102-Sueldos[[#This Row],[Fecha de Contratación]])/365</f>
        <v>4.2684931506849315</v>
      </c>
      <c r="S2404" s="1">
        <f>Sueldos[[#This Row],[Sueldo total]]/30</f>
        <v>822.16020000000015</v>
      </c>
      <c r="T2404" s="1">
        <f>Sueldos[[#This Row],[Salario diario]]*20*Sueldos[[#This Row],[dias del año]]</f>
        <v>70187.703649315081</v>
      </c>
      <c r="U2404" s="1">
        <f>Sueldos[[#This Row],[3 meses de sueldo]]+Sueldos[[#This Row],[20 dias por año]]</f>
        <v>144182.12164931509</v>
      </c>
    </row>
    <row r="2405" spans="1:21" x14ac:dyDescent="0.3">
      <c r="A2405" t="s">
        <v>2482</v>
      </c>
      <c r="B2405" t="s">
        <v>898</v>
      </c>
      <c r="C2405" t="s">
        <v>121</v>
      </c>
      <c r="D2405" s="10">
        <v>42894</v>
      </c>
      <c r="E2405" t="s">
        <v>18</v>
      </c>
      <c r="F2405">
        <v>3</v>
      </c>
      <c r="G2405" s="1">
        <v>8632</v>
      </c>
      <c r="H2405" s="1">
        <v>604.24</v>
      </c>
      <c r="I2405" s="1">
        <v>1208.48</v>
      </c>
      <c r="J2405" s="1">
        <v>258.95999999999998</v>
      </c>
      <c r="K2405" s="1">
        <v>3021.2</v>
      </c>
      <c r="L2405" s="1">
        <v>2934.88</v>
      </c>
      <c r="M2405" s="1">
        <f>SUM(Sueldos[[#This Row],[Salario Base]:[Bono General]])</f>
        <v>16659.759999999998</v>
      </c>
      <c r="N2405" s="1">
        <f>SUMPRODUCT(Sueldos[[#This Row],[Salario Base]:[Bono General]]*Porcentajes[])</f>
        <v>652.5791999999999</v>
      </c>
      <c r="O2405" s="1">
        <f>Sueldos[[#This Row],[Aumento Mexicano]]*2</f>
        <v>1305.1583999999998</v>
      </c>
      <c r="P2405" s="1">
        <f>IF(Sueldos[[#This Row],[Calificación]]&gt;=4,Sueldos[[#This Row],[Aumento Mexicano]]*2,0)</f>
        <v>0</v>
      </c>
      <c r="Q2405" s="1">
        <f>Sueldos[[#This Row],[Sueldo total]]*3</f>
        <v>49979.28</v>
      </c>
      <c r="R2405" s="9">
        <f>(43102-Sueldos[[#This Row],[Fecha de Contratación]])/365</f>
        <v>0.56986301369863013</v>
      </c>
      <c r="S2405" s="1">
        <f>Sueldos[[#This Row],[Sueldo total]]/30</f>
        <v>555.32533333333333</v>
      </c>
      <c r="T2405" s="1">
        <f>Sueldos[[#This Row],[Salario diario]]*20*Sueldos[[#This Row],[dias del año]]</f>
        <v>6329.1873607305934</v>
      </c>
      <c r="U2405" s="1">
        <f>Sueldos[[#This Row],[3 meses de sueldo]]+Sueldos[[#This Row],[20 dias por año]]</f>
        <v>56308.467360730589</v>
      </c>
    </row>
    <row r="2406" spans="1:21" x14ac:dyDescent="0.3">
      <c r="A2406" t="s">
        <v>2848</v>
      </c>
      <c r="B2406" t="s">
        <v>883</v>
      </c>
      <c r="C2406" t="s">
        <v>46</v>
      </c>
      <c r="D2406" s="10">
        <v>42843</v>
      </c>
      <c r="E2406" t="s">
        <v>18</v>
      </c>
      <c r="F2406">
        <v>4</v>
      </c>
      <c r="G2406" s="1">
        <v>15697.000000000002</v>
      </c>
      <c r="H2406" s="1">
        <v>1255.7600000000002</v>
      </c>
      <c r="I2406" s="1">
        <v>2040.6100000000004</v>
      </c>
      <c r="J2406" s="1">
        <v>2354.5500000000002</v>
      </c>
      <c r="K2406" s="1">
        <v>5964.8600000000006</v>
      </c>
      <c r="L2406" s="1">
        <v>6121.8300000000008</v>
      </c>
      <c r="M2406" s="1">
        <f>SUM(Sueldos[[#This Row],[Salario Base]:[Bono General]])</f>
        <v>33434.61</v>
      </c>
      <c r="N2406" s="1">
        <f>SUMPRODUCT(Sueldos[[#This Row],[Salario Base]:[Bono General]]*Porcentajes[])</f>
        <v>1353.0814</v>
      </c>
      <c r="O2406" s="1">
        <f>Sueldos[[#This Row],[Aumento Mexicano]]*2</f>
        <v>2706.1628000000001</v>
      </c>
      <c r="P2406" s="1">
        <f>IF(Sueldos[[#This Row],[Calificación]]&gt;=4,Sueldos[[#This Row],[Aumento Mexicano]]*2,0)</f>
        <v>2706.1628000000001</v>
      </c>
      <c r="Q2406" s="1">
        <f>Sueldos[[#This Row],[Sueldo total]]*3</f>
        <v>100303.83</v>
      </c>
      <c r="R2406" s="9">
        <f>(43102-Sueldos[[#This Row],[Fecha de Contratación]])/365</f>
        <v>0.70958904109589038</v>
      </c>
      <c r="S2406" s="1">
        <f>Sueldos[[#This Row],[Sueldo total]]/30</f>
        <v>1114.4870000000001</v>
      </c>
      <c r="T2406" s="1">
        <f>Sueldos[[#This Row],[Salario diario]]*20*Sueldos[[#This Row],[dias del año]]</f>
        <v>15816.555232876713</v>
      </c>
      <c r="U2406" s="1">
        <f>Sueldos[[#This Row],[3 meses de sueldo]]+Sueldos[[#This Row],[20 dias por año]]</f>
        <v>116120.38523287671</v>
      </c>
    </row>
    <row r="2407" spans="1:21" x14ac:dyDescent="0.3">
      <c r="A2407" t="s">
        <v>1136</v>
      </c>
      <c r="B2407" t="s">
        <v>883</v>
      </c>
      <c r="C2407" t="s">
        <v>330</v>
      </c>
      <c r="D2407" s="10">
        <v>42517</v>
      </c>
      <c r="E2407" t="s">
        <v>27</v>
      </c>
      <c r="F2407">
        <v>4</v>
      </c>
      <c r="G2407" s="1">
        <v>21781.100000000002</v>
      </c>
      <c r="H2407" s="1">
        <v>1960.2990000000002</v>
      </c>
      <c r="I2407" s="1">
        <v>871.24400000000014</v>
      </c>
      <c r="J2407" s="1">
        <v>1960.2990000000002</v>
      </c>
      <c r="K2407" s="1">
        <v>6969.9520000000011</v>
      </c>
      <c r="L2407" s="1">
        <v>7841.1960000000008</v>
      </c>
      <c r="M2407" s="1">
        <f>SUM(Sueldos[[#This Row],[Salario Base]:[Bono General]])</f>
        <v>41384.090000000004</v>
      </c>
      <c r="N2407" s="1">
        <f>SUMPRODUCT(Sueldos[[#This Row],[Salario Base]:[Bono General]]*Porcentajes[])</f>
        <v>1661.8979300000001</v>
      </c>
      <c r="O2407" s="1">
        <f>Sueldos[[#This Row],[Aumento Mexicano]]*2</f>
        <v>3323.7958600000002</v>
      </c>
      <c r="P2407" s="1">
        <f>IF(Sueldos[[#This Row],[Calificación]]&gt;=4,Sueldos[[#This Row],[Aumento Mexicano]]*2,0)</f>
        <v>3323.7958600000002</v>
      </c>
      <c r="Q2407" s="1">
        <f>Sueldos[[#This Row],[Sueldo total]]*3</f>
        <v>124152.27000000002</v>
      </c>
      <c r="R2407" s="9">
        <f>(43102-Sueldos[[#This Row],[Fecha de Contratación]])/365</f>
        <v>1.6027397260273972</v>
      </c>
      <c r="S2407" s="1">
        <f>Sueldos[[#This Row],[Sueldo total]]/30</f>
        <v>1379.4696666666669</v>
      </c>
      <c r="T2407" s="1">
        <f>Sueldos[[#This Row],[Salario diario]]*20*Sueldos[[#This Row],[dias del año]]</f>
        <v>44218.616712328774</v>
      </c>
      <c r="U2407" s="1">
        <f>Sueldos[[#This Row],[3 meses de sueldo]]+Sueldos[[#This Row],[20 dias por año]]</f>
        <v>168370.88671232879</v>
      </c>
    </row>
    <row r="2408" spans="1:21" x14ac:dyDescent="0.3">
      <c r="A2408" t="s">
        <v>2849</v>
      </c>
      <c r="B2408" t="s">
        <v>895</v>
      </c>
      <c r="C2408" t="s">
        <v>157</v>
      </c>
      <c r="D2408" s="10">
        <v>41836</v>
      </c>
      <c r="E2408" t="s">
        <v>18</v>
      </c>
      <c r="F2408">
        <v>3</v>
      </c>
      <c r="G2408" s="1">
        <v>15124</v>
      </c>
      <c r="H2408" s="1">
        <v>756.2</v>
      </c>
      <c r="I2408" s="1">
        <v>1512.4</v>
      </c>
      <c r="J2408" s="1">
        <v>2117.36</v>
      </c>
      <c r="K2408" s="1">
        <v>5898.3600000000006</v>
      </c>
      <c r="L2408" s="1">
        <v>3781</v>
      </c>
      <c r="M2408" s="1">
        <f>SUM(Sueldos[[#This Row],[Salario Base]:[Bono General]])</f>
        <v>29189.320000000003</v>
      </c>
      <c r="N2408" s="1">
        <f>SUMPRODUCT(Sueldos[[#This Row],[Salario Base]:[Bono General]]*Porcentajes[])</f>
        <v>1107.0768</v>
      </c>
      <c r="O2408" s="1">
        <f>Sueldos[[#This Row],[Aumento Mexicano]]*2</f>
        <v>2214.1536000000001</v>
      </c>
      <c r="P2408" s="1">
        <f>IF(Sueldos[[#This Row],[Calificación]]&gt;=4,Sueldos[[#This Row],[Aumento Mexicano]]*2,0)</f>
        <v>0</v>
      </c>
      <c r="Q2408" s="1">
        <f>Sueldos[[#This Row],[Sueldo total]]*3</f>
        <v>87567.96</v>
      </c>
      <c r="R2408" s="9">
        <f>(43102-Sueldos[[#This Row],[Fecha de Contratación]])/365</f>
        <v>3.4684931506849317</v>
      </c>
      <c r="S2408" s="1">
        <f>Sueldos[[#This Row],[Sueldo total]]/30</f>
        <v>972.97733333333349</v>
      </c>
      <c r="T2408" s="1">
        <f>Sueldos[[#This Row],[Salario diario]]*20*Sueldos[[#This Row],[dias del año]]</f>
        <v>67495.304328767132</v>
      </c>
      <c r="U2408" s="1">
        <f>Sueldos[[#This Row],[3 meses de sueldo]]+Sueldos[[#This Row],[20 dias por año]]</f>
        <v>155063.26432876714</v>
      </c>
    </row>
    <row r="2409" spans="1:21" x14ac:dyDescent="0.3">
      <c r="A2409" t="s">
        <v>2850</v>
      </c>
      <c r="B2409" t="s">
        <v>880</v>
      </c>
      <c r="C2409" t="s">
        <v>90</v>
      </c>
      <c r="D2409" s="10">
        <v>42520</v>
      </c>
      <c r="E2409" t="s">
        <v>18</v>
      </c>
      <c r="F2409">
        <v>1</v>
      </c>
      <c r="G2409" s="1">
        <v>8483.25</v>
      </c>
      <c r="H2409" s="1">
        <v>678.66</v>
      </c>
      <c r="I2409" s="1">
        <v>1017.99</v>
      </c>
      <c r="J2409" s="1">
        <v>1017.99</v>
      </c>
      <c r="K2409" s="1">
        <v>2544.9749999999999</v>
      </c>
      <c r="L2409" s="1">
        <v>2799.4725000000003</v>
      </c>
      <c r="M2409" s="1">
        <f>SUM(Sueldos[[#This Row],[Salario Base]:[Bono General]])</f>
        <v>16542.337500000001</v>
      </c>
      <c r="N2409" s="1">
        <f>SUMPRODUCT(Sueldos[[#This Row],[Salario Base]:[Bono General]]*Porcentajes[])</f>
        <v>659.14852500000006</v>
      </c>
      <c r="O2409" s="1">
        <f>Sueldos[[#This Row],[Aumento Mexicano]]*2</f>
        <v>1318.2970500000001</v>
      </c>
      <c r="P2409" s="1">
        <f>IF(Sueldos[[#This Row],[Calificación]]&gt;=4,Sueldos[[#This Row],[Aumento Mexicano]]*2,0)</f>
        <v>0</v>
      </c>
      <c r="Q2409" s="1">
        <f>Sueldos[[#This Row],[Sueldo total]]*3</f>
        <v>49627.012500000004</v>
      </c>
      <c r="R2409" s="9">
        <f>(43102-Sueldos[[#This Row],[Fecha de Contratación]])/365</f>
        <v>1.5945205479452054</v>
      </c>
      <c r="S2409" s="1">
        <f>Sueldos[[#This Row],[Sueldo total]]/30</f>
        <v>551.41125</v>
      </c>
      <c r="T2409" s="1">
        <f>Sueldos[[#This Row],[Salario diario]]*20*Sueldos[[#This Row],[dias del año]]</f>
        <v>17584.731369863013</v>
      </c>
      <c r="U2409" s="1">
        <f>Sueldos[[#This Row],[3 meses de sueldo]]+Sueldos[[#This Row],[20 dias por año]]</f>
        <v>67211.743869863014</v>
      </c>
    </row>
    <row r="2410" spans="1:21" x14ac:dyDescent="0.3">
      <c r="A2410" t="s">
        <v>620</v>
      </c>
      <c r="B2410" t="s">
        <v>883</v>
      </c>
      <c r="C2410" t="s">
        <v>411</v>
      </c>
      <c r="D2410" s="10">
        <v>41313</v>
      </c>
      <c r="E2410" t="s">
        <v>53</v>
      </c>
      <c r="F2410">
        <v>3</v>
      </c>
      <c r="G2410" s="1">
        <v>63519</v>
      </c>
      <c r="H2410" s="1">
        <v>3811.14</v>
      </c>
      <c r="I2410" s="1">
        <v>7622.28</v>
      </c>
      <c r="J2410" s="1">
        <v>3811.14</v>
      </c>
      <c r="K2410" s="1">
        <v>18420.509999999998</v>
      </c>
      <c r="L2410" s="1">
        <v>22231.649999999998</v>
      </c>
      <c r="M2410" s="1">
        <f>SUM(Sueldos[[#This Row],[Salario Base]:[Bono General]])</f>
        <v>119415.71999999999</v>
      </c>
      <c r="N2410" s="1">
        <f>SUMPRODUCT(Sueldos[[#This Row],[Salario Base]:[Bono General]]*Porcentajes[])</f>
        <v>4738.5173999999997</v>
      </c>
      <c r="O2410" s="1">
        <f>Sueldos[[#This Row],[Aumento Mexicano]]*2</f>
        <v>9477.0347999999994</v>
      </c>
      <c r="P2410" s="1">
        <f>IF(Sueldos[[#This Row],[Calificación]]&gt;=4,Sueldos[[#This Row],[Aumento Mexicano]]*2,0)</f>
        <v>0</v>
      </c>
      <c r="Q2410" s="1">
        <f>Sueldos[[#This Row],[Sueldo total]]*3</f>
        <v>358247.16</v>
      </c>
      <c r="R2410" s="9">
        <f>(43102-Sueldos[[#This Row],[Fecha de Contratación]])/365</f>
        <v>4.9013698630136986</v>
      </c>
      <c r="S2410" s="1">
        <f>Sueldos[[#This Row],[Sueldo total]]/30</f>
        <v>3980.5239999999994</v>
      </c>
      <c r="T2410" s="1">
        <f>Sueldos[[#This Row],[Salario diario]]*20*Sueldos[[#This Row],[dias del año]]</f>
        <v>390200.40745205467</v>
      </c>
      <c r="U2410" s="1">
        <f>Sueldos[[#This Row],[3 meses de sueldo]]+Sueldos[[#This Row],[20 dias por año]]</f>
        <v>748447.5674520547</v>
      </c>
    </row>
    <row r="2411" spans="1:21" x14ac:dyDescent="0.3">
      <c r="A2411" t="s">
        <v>60</v>
      </c>
      <c r="B2411" t="s">
        <v>898</v>
      </c>
      <c r="C2411" t="s">
        <v>411</v>
      </c>
      <c r="D2411" s="10">
        <v>40979</v>
      </c>
      <c r="E2411" t="s">
        <v>18</v>
      </c>
      <c r="F2411">
        <v>2</v>
      </c>
      <c r="G2411" s="1">
        <v>13796.1</v>
      </c>
      <c r="H2411" s="1">
        <v>965.72700000000009</v>
      </c>
      <c r="I2411" s="1">
        <v>137.96100000000001</v>
      </c>
      <c r="J2411" s="1">
        <v>689.80500000000006</v>
      </c>
      <c r="K2411" s="1">
        <v>5380.4790000000003</v>
      </c>
      <c r="L2411" s="1">
        <v>4828.6350000000002</v>
      </c>
      <c r="M2411" s="1">
        <f>SUM(Sueldos[[#This Row],[Salario Base]:[Bono General]])</f>
        <v>25798.707000000002</v>
      </c>
      <c r="N2411" s="1">
        <f>SUMPRODUCT(Sueldos[[#This Row],[Salario Base]:[Bono General]]*Porcentajes[])</f>
        <v>1011.25413</v>
      </c>
      <c r="O2411" s="1">
        <f>Sueldos[[#This Row],[Aumento Mexicano]]*2</f>
        <v>2022.5082600000001</v>
      </c>
      <c r="P2411" s="1">
        <f>IF(Sueldos[[#This Row],[Calificación]]&gt;=4,Sueldos[[#This Row],[Aumento Mexicano]]*2,0)</f>
        <v>0</v>
      </c>
      <c r="Q2411" s="1">
        <f>Sueldos[[#This Row],[Sueldo total]]*3</f>
        <v>77396.121000000014</v>
      </c>
      <c r="R2411" s="9">
        <f>(43102-Sueldos[[#This Row],[Fecha de Contratación]])/365</f>
        <v>5.816438356164384</v>
      </c>
      <c r="S2411" s="1">
        <f>Sueldos[[#This Row],[Sueldo total]]/30</f>
        <v>859.95690000000002</v>
      </c>
      <c r="T2411" s="1">
        <f>Sueldos[[#This Row],[Salario diario]]*20*Sueldos[[#This Row],[dias del año]]</f>
        <v>100037.72595616439</v>
      </c>
      <c r="U2411" s="1">
        <f>Sueldos[[#This Row],[3 meses de sueldo]]+Sueldos[[#This Row],[20 dias por año]]</f>
        <v>177433.8469561644</v>
      </c>
    </row>
    <row r="2412" spans="1:21" x14ac:dyDescent="0.3">
      <c r="A2412" t="s">
        <v>2851</v>
      </c>
      <c r="B2412" t="s">
        <v>898</v>
      </c>
      <c r="C2412" t="s">
        <v>67</v>
      </c>
      <c r="D2412" s="10">
        <v>41570</v>
      </c>
      <c r="E2412" t="s">
        <v>15</v>
      </c>
      <c r="F2412">
        <v>2</v>
      </c>
      <c r="G2412" s="1">
        <v>23926.5</v>
      </c>
      <c r="H2412" s="1">
        <v>1196.325</v>
      </c>
      <c r="I2412" s="1">
        <v>3110.4450000000002</v>
      </c>
      <c r="J2412" s="1">
        <v>2392.65</v>
      </c>
      <c r="K2412" s="1">
        <v>9331.3350000000009</v>
      </c>
      <c r="L2412" s="1">
        <v>8613.5399999999991</v>
      </c>
      <c r="M2412" s="1">
        <f>SUM(Sueldos[[#This Row],[Salario Base]:[Bono General]])</f>
        <v>48570.795000000006</v>
      </c>
      <c r="N2412" s="1">
        <f>SUMPRODUCT(Sueldos[[#This Row],[Salario Base]:[Bono General]]*Porcentajes[])</f>
        <v>1916.5126500000001</v>
      </c>
      <c r="O2412" s="1">
        <f>Sueldos[[#This Row],[Aumento Mexicano]]*2</f>
        <v>3833.0253000000002</v>
      </c>
      <c r="P2412" s="1">
        <f>IF(Sueldos[[#This Row],[Calificación]]&gt;=4,Sueldos[[#This Row],[Aumento Mexicano]]*2,0)</f>
        <v>0</v>
      </c>
      <c r="Q2412" s="1">
        <f>Sueldos[[#This Row],[Sueldo total]]*3</f>
        <v>145712.38500000001</v>
      </c>
      <c r="R2412" s="9">
        <f>(43102-Sueldos[[#This Row],[Fecha de Contratación]])/365</f>
        <v>4.1972602739726028</v>
      </c>
      <c r="S2412" s="1">
        <f>Sueldos[[#This Row],[Sueldo total]]/30</f>
        <v>1619.0265000000002</v>
      </c>
      <c r="T2412" s="1">
        <f>Sueldos[[#This Row],[Salario diario]]*20*Sueldos[[#This Row],[dias del año]]</f>
        <v>135909.51221917808</v>
      </c>
      <c r="U2412" s="1">
        <f>Sueldos[[#This Row],[3 meses de sueldo]]+Sueldos[[#This Row],[20 dias por año]]</f>
        <v>281621.89721917809</v>
      </c>
    </row>
    <row r="2413" spans="1:21" x14ac:dyDescent="0.3">
      <c r="A2413" t="s">
        <v>1630</v>
      </c>
      <c r="B2413" t="s">
        <v>880</v>
      </c>
      <c r="C2413" t="s">
        <v>71</v>
      </c>
      <c r="D2413" s="10">
        <v>42621</v>
      </c>
      <c r="E2413" t="s">
        <v>18</v>
      </c>
      <c r="F2413">
        <v>3</v>
      </c>
      <c r="G2413" s="1">
        <v>12460</v>
      </c>
      <c r="H2413" s="1">
        <v>1246</v>
      </c>
      <c r="I2413" s="1">
        <v>1246</v>
      </c>
      <c r="J2413" s="1">
        <v>1495.2</v>
      </c>
      <c r="K2413" s="1">
        <v>3364.2000000000003</v>
      </c>
      <c r="L2413" s="1">
        <v>4734.8</v>
      </c>
      <c r="M2413" s="1">
        <f>SUM(Sueldos[[#This Row],[Salario Base]:[Bono General]])</f>
        <v>24546.2</v>
      </c>
      <c r="N2413" s="1">
        <f>SUMPRODUCT(Sueldos[[#This Row],[Salario Base]:[Bono General]]*Porcentajes[])</f>
        <v>1005.522</v>
      </c>
      <c r="O2413" s="1">
        <f>Sueldos[[#This Row],[Aumento Mexicano]]*2</f>
        <v>2011.0440000000001</v>
      </c>
      <c r="P2413" s="1">
        <f>IF(Sueldos[[#This Row],[Calificación]]&gt;=4,Sueldos[[#This Row],[Aumento Mexicano]]*2,0)</f>
        <v>0</v>
      </c>
      <c r="Q2413" s="1">
        <f>Sueldos[[#This Row],[Sueldo total]]*3</f>
        <v>73638.600000000006</v>
      </c>
      <c r="R2413" s="9">
        <f>(43102-Sueldos[[#This Row],[Fecha de Contratación]])/365</f>
        <v>1.3178082191780822</v>
      </c>
      <c r="S2413" s="1">
        <f>Sueldos[[#This Row],[Sueldo total]]/30</f>
        <v>818.20666666666671</v>
      </c>
      <c r="T2413" s="1">
        <f>Sueldos[[#This Row],[Salario diario]]*20*Sueldos[[#This Row],[dias del año]]</f>
        <v>21564.789406392698</v>
      </c>
      <c r="U2413" s="1">
        <f>Sueldos[[#This Row],[3 meses de sueldo]]+Sueldos[[#This Row],[20 dias por año]]</f>
        <v>95203.3894063927</v>
      </c>
    </row>
    <row r="2414" spans="1:21" x14ac:dyDescent="0.3">
      <c r="A2414" t="s">
        <v>2852</v>
      </c>
      <c r="B2414" t="s">
        <v>926</v>
      </c>
      <c r="C2414" t="s">
        <v>17</v>
      </c>
      <c r="D2414" s="10">
        <v>40508</v>
      </c>
      <c r="E2414" t="s">
        <v>18</v>
      </c>
      <c r="F2414">
        <v>4</v>
      </c>
      <c r="G2414" s="1">
        <v>12410.2</v>
      </c>
      <c r="H2414" s="1">
        <v>1116.9180000000001</v>
      </c>
      <c r="I2414" s="1">
        <v>620.5100000000001</v>
      </c>
      <c r="J2414" s="1">
        <v>620.5100000000001</v>
      </c>
      <c r="K2414" s="1">
        <v>3474.8560000000007</v>
      </c>
      <c r="L2414" s="1">
        <v>3598.9580000000001</v>
      </c>
      <c r="M2414" s="1">
        <f>SUM(Sueldos[[#This Row],[Salario Base]:[Bono General]])</f>
        <v>21841.952000000001</v>
      </c>
      <c r="N2414" s="1">
        <f>SUMPRODUCT(Sueldos[[#This Row],[Salario Base]:[Bono General]]*Porcentajes[])</f>
        <v>851.33972000000017</v>
      </c>
      <c r="O2414" s="1">
        <f>Sueldos[[#This Row],[Aumento Mexicano]]*2</f>
        <v>1702.6794400000003</v>
      </c>
      <c r="P2414" s="1">
        <f>IF(Sueldos[[#This Row],[Calificación]]&gt;=4,Sueldos[[#This Row],[Aumento Mexicano]]*2,0)</f>
        <v>1702.6794400000003</v>
      </c>
      <c r="Q2414" s="1">
        <f>Sueldos[[#This Row],[Sueldo total]]*3</f>
        <v>65525.856</v>
      </c>
      <c r="R2414" s="9">
        <f>(43102-Sueldos[[#This Row],[Fecha de Contratación]])/365</f>
        <v>7.1068493150684935</v>
      </c>
      <c r="S2414" s="1">
        <f>Sueldos[[#This Row],[Sueldo total]]/30</f>
        <v>728.06506666666667</v>
      </c>
      <c r="T2414" s="1">
        <f>Sueldos[[#This Row],[Salario diario]]*20*Sueldos[[#This Row],[dias del año]]</f>
        <v>103484.97440730594</v>
      </c>
      <c r="U2414" s="1">
        <f>Sueldos[[#This Row],[3 meses de sueldo]]+Sueldos[[#This Row],[20 dias por año]]</f>
        <v>169010.83040730594</v>
      </c>
    </row>
    <row r="2415" spans="1:21" x14ac:dyDescent="0.3">
      <c r="A2415" t="s">
        <v>1532</v>
      </c>
      <c r="B2415" t="s">
        <v>880</v>
      </c>
      <c r="C2415" t="s">
        <v>73</v>
      </c>
      <c r="D2415" s="10">
        <v>41600</v>
      </c>
      <c r="E2415" t="s">
        <v>18</v>
      </c>
      <c r="F2415">
        <v>4</v>
      </c>
      <c r="G2415" s="1">
        <v>9790</v>
      </c>
      <c r="H2415" s="1">
        <v>685.30000000000007</v>
      </c>
      <c r="I2415" s="1">
        <v>391.6</v>
      </c>
      <c r="J2415" s="1">
        <v>881.1</v>
      </c>
      <c r="K2415" s="1">
        <v>2643.3</v>
      </c>
      <c r="L2415" s="1">
        <v>3916</v>
      </c>
      <c r="M2415" s="1">
        <f>SUM(Sueldos[[#This Row],[Salario Base]:[Bono General]])</f>
        <v>18307.3</v>
      </c>
      <c r="N2415" s="1">
        <f>SUMPRODUCT(Sueldos[[#This Row],[Salario Base]:[Bono General]]*Porcentajes[])</f>
        <v>747.95600000000002</v>
      </c>
      <c r="O2415" s="1">
        <f>Sueldos[[#This Row],[Aumento Mexicano]]*2</f>
        <v>1495.912</v>
      </c>
      <c r="P2415" s="1">
        <f>IF(Sueldos[[#This Row],[Calificación]]&gt;=4,Sueldos[[#This Row],[Aumento Mexicano]]*2,0)</f>
        <v>1495.912</v>
      </c>
      <c r="Q2415" s="1">
        <f>Sueldos[[#This Row],[Sueldo total]]*3</f>
        <v>54921.899999999994</v>
      </c>
      <c r="R2415" s="9">
        <f>(43102-Sueldos[[#This Row],[Fecha de Contratación]])/365</f>
        <v>4.1150684931506847</v>
      </c>
      <c r="S2415" s="1">
        <f>Sueldos[[#This Row],[Sueldo total]]/30</f>
        <v>610.24333333333334</v>
      </c>
      <c r="T2415" s="1">
        <f>Sueldos[[#This Row],[Salario diario]]*20*Sueldos[[#This Row],[dias del año]]</f>
        <v>50223.862283105023</v>
      </c>
      <c r="U2415" s="1">
        <f>Sueldos[[#This Row],[3 meses de sueldo]]+Sueldos[[#This Row],[20 dias por año]]</f>
        <v>105145.76228310502</v>
      </c>
    </row>
    <row r="2416" spans="1:21" x14ac:dyDescent="0.3">
      <c r="A2416" t="s">
        <v>2853</v>
      </c>
      <c r="B2416" t="s">
        <v>880</v>
      </c>
      <c r="C2416" t="s">
        <v>69</v>
      </c>
      <c r="D2416" s="10">
        <v>42878</v>
      </c>
      <c r="E2416" t="s">
        <v>18</v>
      </c>
      <c r="F2416">
        <v>4</v>
      </c>
      <c r="G2416" s="1">
        <v>15225.1</v>
      </c>
      <c r="H2416" s="1">
        <v>1065.7570000000001</v>
      </c>
      <c r="I2416" s="1">
        <v>1522.5100000000002</v>
      </c>
      <c r="J2416" s="1">
        <v>456.75299999999999</v>
      </c>
      <c r="K2416" s="1">
        <v>5328.7849999999999</v>
      </c>
      <c r="L2416" s="1">
        <v>5176.5340000000006</v>
      </c>
      <c r="M2416" s="1">
        <f>SUM(Sueldos[[#This Row],[Salario Base]:[Bono General]])</f>
        <v>28775.438999999998</v>
      </c>
      <c r="N2416" s="1">
        <f>SUMPRODUCT(Sueldos[[#This Row],[Salario Base]:[Bono General]]*Porcentajes[])</f>
        <v>1126.6574000000001</v>
      </c>
      <c r="O2416" s="1">
        <f>Sueldos[[#This Row],[Aumento Mexicano]]*2</f>
        <v>2253.3148000000001</v>
      </c>
      <c r="P2416" s="1">
        <f>IF(Sueldos[[#This Row],[Calificación]]&gt;=4,Sueldos[[#This Row],[Aumento Mexicano]]*2,0)</f>
        <v>2253.3148000000001</v>
      </c>
      <c r="Q2416" s="1">
        <f>Sueldos[[#This Row],[Sueldo total]]*3</f>
        <v>86326.316999999995</v>
      </c>
      <c r="R2416" s="9">
        <f>(43102-Sueldos[[#This Row],[Fecha de Contratación]])/365</f>
        <v>0.61369863013698633</v>
      </c>
      <c r="S2416" s="1">
        <f>Sueldos[[#This Row],[Sueldo total]]/30</f>
        <v>959.18129999999996</v>
      </c>
      <c r="T2416" s="1">
        <f>Sueldos[[#This Row],[Salario diario]]*20*Sueldos[[#This Row],[dias del año]]</f>
        <v>11772.964997260275</v>
      </c>
      <c r="U2416" s="1">
        <f>Sueldos[[#This Row],[3 meses de sueldo]]+Sueldos[[#This Row],[20 dias por año]]</f>
        <v>98099.281997260274</v>
      </c>
    </row>
    <row r="2417" spans="1:21" x14ac:dyDescent="0.3">
      <c r="A2417" t="s">
        <v>2854</v>
      </c>
      <c r="B2417" t="s">
        <v>909</v>
      </c>
      <c r="C2417" t="s">
        <v>140</v>
      </c>
      <c r="D2417" s="10">
        <v>41484</v>
      </c>
      <c r="E2417" t="s">
        <v>15</v>
      </c>
      <c r="F2417">
        <v>2</v>
      </c>
      <c r="G2417" s="1">
        <v>25269.3</v>
      </c>
      <c r="H2417" s="1">
        <v>2526.9300000000003</v>
      </c>
      <c r="I2417" s="1">
        <v>3790.3949999999995</v>
      </c>
      <c r="J2417" s="1">
        <v>2779.623</v>
      </c>
      <c r="K2417" s="1">
        <v>7833.4829999999993</v>
      </c>
      <c r="L2417" s="1">
        <v>9349.6409999999996</v>
      </c>
      <c r="M2417" s="1">
        <f>SUM(Sueldos[[#This Row],[Salario Base]:[Bono General]])</f>
        <v>51549.372000000003</v>
      </c>
      <c r="N2417" s="1">
        <f>SUMPRODUCT(Sueldos[[#This Row],[Salario Base]:[Bono General]]*Porcentajes[])</f>
        <v>2089.7711100000001</v>
      </c>
      <c r="O2417" s="1">
        <f>Sueldos[[#This Row],[Aumento Mexicano]]*2</f>
        <v>4179.5422200000003</v>
      </c>
      <c r="P2417" s="1">
        <f>IF(Sueldos[[#This Row],[Calificación]]&gt;=4,Sueldos[[#This Row],[Aumento Mexicano]]*2,0)</f>
        <v>0</v>
      </c>
      <c r="Q2417" s="1">
        <f>Sueldos[[#This Row],[Sueldo total]]*3</f>
        <v>154648.11600000001</v>
      </c>
      <c r="R2417" s="9">
        <f>(43102-Sueldos[[#This Row],[Fecha de Contratación]])/365</f>
        <v>4.4328767123287669</v>
      </c>
      <c r="S2417" s="1">
        <f>Sueldos[[#This Row],[Sueldo total]]/30</f>
        <v>1718.3124</v>
      </c>
      <c r="T2417" s="1">
        <f>Sueldos[[#This Row],[Salario diario]]*20*Sueldos[[#This Row],[dias del año]]</f>
        <v>152341.34044931506</v>
      </c>
      <c r="U2417" s="1">
        <f>Sueldos[[#This Row],[3 meses de sueldo]]+Sueldos[[#This Row],[20 dias por año]]</f>
        <v>306989.45644931507</v>
      </c>
    </row>
    <row r="2418" spans="1:21" x14ac:dyDescent="0.3">
      <c r="A2418" t="s">
        <v>2790</v>
      </c>
      <c r="B2418" t="s">
        <v>895</v>
      </c>
      <c r="C2418" t="s">
        <v>48</v>
      </c>
      <c r="D2418" s="10">
        <v>41581</v>
      </c>
      <c r="E2418" t="s">
        <v>27</v>
      </c>
      <c r="F2418">
        <v>3</v>
      </c>
      <c r="G2418" s="1">
        <v>18370</v>
      </c>
      <c r="H2418" s="1">
        <v>1469.6000000000001</v>
      </c>
      <c r="I2418" s="1">
        <v>551.1</v>
      </c>
      <c r="J2418" s="1">
        <v>1837</v>
      </c>
      <c r="K2418" s="1">
        <v>6796.9</v>
      </c>
      <c r="L2418" s="1">
        <v>5327.2999999999993</v>
      </c>
      <c r="M2418" s="1">
        <f>SUM(Sueldos[[#This Row],[Salario Base]:[Bono General]])</f>
        <v>34351.899999999994</v>
      </c>
      <c r="N2418" s="1">
        <f>SUMPRODUCT(Sueldos[[#This Row],[Salario Base]:[Bono General]]*Porcentajes[])</f>
        <v>1329.9880000000001</v>
      </c>
      <c r="O2418" s="1">
        <f>Sueldos[[#This Row],[Aumento Mexicano]]*2</f>
        <v>2659.9760000000001</v>
      </c>
      <c r="P2418" s="1">
        <f>IF(Sueldos[[#This Row],[Calificación]]&gt;=4,Sueldos[[#This Row],[Aumento Mexicano]]*2,0)</f>
        <v>0</v>
      </c>
      <c r="Q2418" s="1">
        <f>Sueldos[[#This Row],[Sueldo total]]*3</f>
        <v>103055.69999999998</v>
      </c>
      <c r="R2418" s="9">
        <f>(43102-Sueldos[[#This Row],[Fecha de Contratación]])/365</f>
        <v>4.1671232876712327</v>
      </c>
      <c r="S2418" s="1">
        <f>Sueldos[[#This Row],[Sueldo total]]/30</f>
        <v>1145.063333333333</v>
      </c>
      <c r="T2418" s="1">
        <f>Sueldos[[#This Row],[Salario diario]]*20*Sueldos[[#This Row],[dias del año]]</f>
        <v>95432.40164383559</v>
      </c>
      <c r="U2418" s="1">
        <f>Sueldos[[#This Row],[3 meses de sueldo]]+Sueldos[[#This Row],[20 dias por año]]</f>
        <v>198488.10164383557</v>
      </c>
    </row>
    <row r="2419" spans="1:21" x14ac:dyDescent="0.3">
      <c r="A2419" t="s">
        <v>2855</v>
      </c>
      <c r="B2419" t="s">
        <v>883</v>
      </c>
      <c r="C2419" t="s">
        <v>151</v>
      </c>
      <c r="D2419" s="10">
        <v>41783</v>
      </c>
      <c r="E2419" t="s">
        <v>18</v>
      </c>
      <c r="F2419">
        <v>4</v>
      </c>
      <c r="G2419" s="1">
        <v>12192.400000000001</v>
      </c>
      <c r="H2419" s="1">
        <v>609.62000000000012</v>
      </c>
      <c r="I2419" s="1">
        <v>1463.0880000000002</v>
      </c>
      <c r="J2419" s="1">
        <v>487.69600000000008</v>
      </c>
      <c r="K2419" s="1">
        <v>3291.9480000000008</v>
      </c>
      <c r="L2419" s="1">
        <v>4511.1880000000001</v>
      </c>
      <c r="M2419" s="1">
        <f>SUM(Sueldos[[#This Row],[Salario Base]:[Bono General]])</f>
        <v>22555.940000000002</v>
      </c>
      <c r="N2419" s="1">
        <f>SUMPRODUCT(Sueldos[[#This Row],[Salario Base]:[Bono General]]*Porcentajes[])</f>
        <v>899.79912000000013</v>
      </c>
      <c r="O2419" s="1">
        <f>Sueldos[[#This Row],[Aumento Mexicano]]*2</f>
        <v>1799.5982400000003</v>
      </c>
      <c r="P2419" s="1">
        <f>IF(Sueldos[[#This Row],[Calificación]]&gt;=4,Sueldos[[#This Row],[Aumento Mexicano]]*2,0)</f>
        <v>1799.5982400000003</v>
      </c>
      <c r="Q2419" s="1">
        <f>Sueldos[[#This Row],[Sueldo total]]*3</f>
        <v>67667.820000000007</v>
      </c>
      <c r="R2419" s="9">
        <f>(43102-Sueldos[[#This Row],[Fecha de Contratación]])/365</f>
        <v>3.6136986301369864</v>
      </c>
      <c r="S2419" s="1">
        <f>Sueldos[[#This Row],[Sueldo total]]/30</f>
        <v>751.86466666666672</v>
      </c>
      <c r="T2419" s="1">
        <f>Sueldos[[#This Row],[Salario diario]]*20*Sueldos[[#This Row],[dias del año]]</f>
        <v>54340.246319634709</v>
      </c>
      <c r="U2419" s="1">
        <f>Sueldos[[#This Row],[3 meses de sueldo]]+Sueldos[[#This Row],[20 dias por año]]</f>
        <v>122008.06631963472</v>
      </c>
    </row>
    <row r="2420" spans="1:21" x14ac:dyDescent="0.3">
      <c r="A2420" t="s">
        <v>2856</v>
      </c>
      <c r="B2420" t="s">
        <v>926</v>
      </c>
      <c r="C2420" t="s">
        <v>373</v>
      </c>
      <c r="D2420" s="10">
        <v>42194</v>
      </c>
      <c r="E2420" t="s">
        <v>15</v>
      </c>
      <c r="F2420">
        <v>2</v>
      </c>
      <c r="G2420" s="1">
        <v>28840.5</v>
      </c>
      <c r="H2420" s="1">
        <v>2884.05</v>
      </c>
      <c r="I2420" s="1">
        <v>3172.4549999999999</v>
      </c>
      <c r="J2420" s="1">
        <v>4326.0749999999998</v>
      </c>
      <c r="K2420" s="1">
        <v>10959.39</v>
      </c>
      <c r="L2420" s="1">
        <v>9517.3649999999998</v>
      </c>
      <c r="M2420" s="1">
        <f>SUM(Sueldos[[#This Row],[Salario Base]:[Bono General]])</f>
        <v>59699.834999999992</v>
      </c>
      <c r="N2420" s="1">
        <f>SUMPRODUCT(Sueldos[[#This Row],[Salario Base]:[Bono General]]*Porcentajes[])</f>
        <v>2376.4571999999998</v>
      </c>
      <c r="O2420" s="1">
        <f>Sueldos[[#This Row],[Aumento Mexicano]]*2</f>
        <v>4752.9143999999997</v>
      </c>
      <c r="P2420" s="1">
        <f>IF(Sueldos[[#This Row],[Calificación]]&gt;=4,Sueldos[[#This Row],[Aumento Mexicano]]*2,0)</f>
        <v>0</v>
      </c>
      <c r="Q2420" s="1">
        <f>Sueldos[[#This Row],[Sueldo total]]*3</f>
        <v>179099.50499999998</v>
      </c>
      <c r="R2420" s="9">
        <f>(43102-Sueldos[[#This Row],[Fecha de Contratación]])/365</f>
        <v>2.4876712328767123</v>
      </c>
      <c r="S2420" s="1">
        <f>Sueldos[[#This Row],[Sueldo total]]/30</f>
        <v>1989.9944999999998</v>
      </c>
      <c r="T2420" s="1">
        <f>Sueldos[[#This Row],[Salario diario]]*20*Sueldos[[#This Row],[dias del año]]</f>
        <v>99009.041424657538</v>
      </c>
      <c r="U2420" s="1">
        <f>Sueldos[[#This Row],[3 meses de sueldo]]+Sueldos[[#This Row],[20 dias por año]]</f>
        <v>278108.54642465751</v>
      </c>
    </row>
    <row r="2421" spans="1:21" x14ac:dyDescent="0.3">
      <c r="A2421" t="s">
        <v>694</v>
      </c>
      <c r="B2421" t="s">
        <v>880</v>
      </c>
      <c r="C2421" t="s">
        <v>104</v>
      </c>
      <c r="D2421" s="10">
        <v>42766</v>
      </c>
      <c r="E2421" t="s">
        <v>27</v>
      </c>
      <c r="F2421">
        <v>1</v>
      </c>
      <c r="G2421" s="1">
        <v>11894.25</v>
      </c>
      <c r="H2421" s="1">
        <v>1189.425</v>
      </c>
      <c r="I2421" s="1">
        <v>713.65499999999997</v>
      </c>
      <c r="J2421" s="1">
        <v>1784.1375</v>
      </c>
      <c r="K2421" s="1">
        <v>4519.8149999999996</v>
      </c>
      <c r="L2421" s="1">
        <v>4519.8149999999996</v>
      </c>
      <c r="M2421" s="1">
        <f>SUM(Sueldos[[#This Row],[Salario Base]:[Bono General]])</f>
        <v>24621.0975</v>
      </c>
      <c r="N2421" s="1">
        <f>SUMPRODUCT(Sueldos[[#This Row],[Salario Base]:[Bono General]]*Porcentajes[])</f>
        <v>997.92757499999993</v>
      </c>
      <c r="O2421" s="1">
        <f>Sueldos[[#This Row],[Aumento Mexicano]]*2</f>
        <v>1995.8551499999999</v>
      </c>
      <c r="P2421" s="1">
        <f>IF(Sueldos[[#This Row],[Calificación]]&gt;=4,Sueldos[[#This Row],[Aumento Mexicano]]*2,0)</f>
        <v>0</v>
      </c>
      <c r="Q2421" s="1">
        <f>Sueldos[[#This Row],[Sueldo total]]*3</f>
        <v>73863.292499999996</v>
      </c>
      <c r="R2421" s="9">
        <f>(43102-Sueldos[[#This Row],[Fecha de Contratación]])/365</f>
        <v>0.92054794520547945</v>
      </c>
      <c r="S2421" s="1">
        <f>Sueldos[[#This Row],[Sueldo total]]/30</f>
        <v>820.70325000000003</v>
      </c>
      <c r="T2421" s="1">
        <f>Sueldos[[#This Row],[Salario diario]]*20*Sueldos[[#This Row],[dias del año]]</f>
        <v>15109.933808219181</v>
      </c>
      <c r="U2421" s="1">
        <f>Sueldos[[#This Row],[3 meses de sueldo]]+Sueldos[[#This Row],[20 dias por año]]</f>
        <v>88973.226308219178</v>
      </c>
    </row>
    <row r="2422" spans="1:21" x14ac:dyDescent="0.3">
      <c r="A2422" t="s">
        <v>2857</v>
      </c>
      <c r="B2422" t="s">
        <v>880</v>
      </c>
      <c r="C2422" t="s">
        <v>133</v>
      </c>
      <c r="D2422" s="10">
        <v>40637</v>
      </c>
      <c r="E2422" t="s">
        <v>27</v>
      </c>
      <c r="F2422">
        <v>3</v>
      </c>
      <c r="G2422" s="1">
        <v>15043</v>
      </c>
      <c r="H2422" s="1">
        <v>1353.87</v>
      </c>
      <c r="I2422" s="1">
        <v>1203.44</v>
      </c>
      <c r="J2422" s="1">
        <v>451.28999999999996</v>
      </c>
      <c r="K2422" s="1">
        <v>4362.4699999999993</v>
      </c>
      <c r="L2422" s="1">
        <v>4663.33</v>
      </c>
      <c r="M2422" s="1">
        <f>SUM(Sueldos[[#This Row],[Salario Base]:[Bono General]])</f>
        <v>27077.4</v>
      </c>
      <c r="N2422" s="1">
        <f>SUMPRODUCT(Sueldos[[#This Row],[Salario Base]:[Bono General]]*Porcentajes[])</f>
        <v>1060.5315000000001</v>
      </c>
      <c r="O2422" s="1">
        <f>Sueldos[[#This Row],[Aumento Mexicano]]*2</f>
        <v>2121.0630000000001</v>
      </c>
      <c r="P2422" s="1">
        <f>IF(Sueldos[[#This Row],[Calificación]]&gt;=4,Sueldos[[#This Row],[Aumento Mexicano]]*2,0)</f>
        <v>0</v>
      </c>
      <c r="Q2422" s="1">
        <f>Sueldos[[#This Row],[Sueldo total]]*3</f>
        <v>81232.200000000012</v>
      </c>
      <c r="R2422" s="9">
        <f>(43102-Sueldos[[#This Row],[Fecha de Contratación]])/365</f>
        <v>6.7534246575342465</v>
      </c>
      <c r="S2422" s="1">
        <f>Sueldos[[#This Row],[Sueldo total]]/30</f>
        <v>902.58</v>
      </c>
      <c r="T2422" s="1">
        <f>Sueldos[[#This Row],[Salario diario]]*20*Sueldos[[#This Row],[dias del año]]</f>
        <v>121910.12054794522</v>
      </c>
      <c r="U2422" s="1">
        <f>Sueldos[[#This Row],[3 meses de sueldo]]+Sueldos[[#This Row],[20 dias por año]]</f>
        <v>203142.32054794522</v>
      </c>
    </row>
    <row r="2423" spans="1:21" x14ac:dyDescent="0.3">
      <c r="A2423" t="s">
        <v>2858</v>
      </c>
      <c r="B2423" t="s">
        <v>1087</v>
      </c>
      <c r="C2423" t="s">
        <v>177</v>
      </c>
      <c r="D2423" s="10">
        <v>41866</v>
      </c>
      <c r="E2423" t="s">
        <v>18</v>
      </c>
      <c r="F2423">
        <v>4</v>
      </c>
      <c r="G2423" s="1">
        <v>13238.500000000002</v>
      </c>
      <c r="H2423" s="1">
        <v>1191.4650000000001</v>
      </c>
      <c r="I2423" s="1">
        <v>132.38500000000002</v>
      </c>
      <c r="J2423" s="1">
        <v>529.54000000000008</v>
      </c>
      <c r="K2423" s="1">
        <v>4633.4750000000004</v>
      </c>
      <c r="L2423" s="1">
        <v>3442.0100000000007</v>
      </c>
      <c r="M2423" s="1">
        <f>SUM(Sueldos[[#This Row],[Salario Base]:[Bono General]])</f>
        <v>23167.375000000007</v>
      </c>
      <c r="N2423" s="1">
        <f>SUMPRODUCT(Sueldos[[#This Row],[Salario Base]:[Bono General]]*Porcentajes[])</f>
        <v>880.36025000000018</v>
      </c>
      <c r="O2423" s="1">
        <f>Sueldos[[#This Row],[Aumento Mexicano]]*2</f>
        <v>1760.7205000000004</v>
      </c>
      <c r="P2423" s="1">
        <f>IF(Sueldos[[#This Row],[Calificación]]&gt;=4,Sueldos[[#This Row],[Aumento Mexicano]]*2,0)</f>
        <v>1760.7205000000004</v>
      </c>
      <c r="Q2423" s="1">
        <f>Sueldos[[#This Row],[Sueldo total]]*3</f>
        <v>69502.125000000029</v>
      </c>
      <c r="R2423" s="9">
        <f>(43102-Sueldos[[#This Row],[Fecha de Contratación]])/365</f>
        <v>3.3863013698630136</v>
      </c>
      <c r="S2423" s="1">
        <f>Sueldos[[#This Row],[Sueldo total]]/30</f>
        <v>772.24583333333362</v>
      </c>
      <c r="T2423" s="1">
        <f>Sueldos[[#This Row],[Salario diario]]*20*Sueldos[[#This Row],[dias del año]]</f>
        <v>52301.142465753437</v>
      </c>
      <c r="U2423" s="1">
        <f>Sueldos[[#This Row],[3 meses de sueldo]]+Sueldos[[#This Row],[20 dias por año]]</f>
        <v>121803.26746575347</v>
      </c>
    </row>
    <row r="2424" spans="1:21" x14ac:dyDescent="0.3">
      <c r="A2424" t="s">
        <v>2859</v>
      </c>
      <c r="B2424" t="s">
        <v>898</v>
      </c>
      <c r="C2424" t="s">
        <v>198</v>
      </c>
      <c r="D2424" s="10">
        <v>42205</v>
      </c>
      <c r="E2424" t="s">
        <v>18</v>
      </c>
      <c r="F2424">
        <v>2</v>
      </c>
      <c r="G2424" s="1">
        <v>9029.7000000000007</v>
      </c>
      <c r="H2424" s="1">
        <v>632.07900000000006</v>
      </c>
      <c r="I2424" s="1">
        <v>541.78200000000004</v>
      </c>
      <c r="J2424" s="1">
        <v>722.37600000000009</v>
      </c>
      <c r="K2424" s="1">
        <v>3250.692</v>
      </c>
      <c r="L2424" s="1">
        <v>3521.5830000000005</v>
      </c>
      <c r="M2424" s="1">
        <f>SUM(Sueldos[[#This Row],[Salario Base]:[Bono General]])</f>
        <v>17698.212</v>
      </c>
      <c r="N2424" s="1">
        <f>SUMPRODUCT(Sueldos[[#This Row],[Salario Base]:[Bono General]]*Porcentajes[])</f>
        <v>710.6373900000001</v>
      </c>
      <c r="O2424" s="1">
        <f>Sueldos[[#This Row],[Aumento Mexicano]]*2</f>
        <v>1421.2747800000002</v>
      </c>
      <c r="P2424" s="1">
        <f>IF(Sueldos[[#This Row],[Calificación]]&gt;=4,Sueldos[[#This Row],[Aumento Mexicano]]*2,0)</f>
        <v>0</v>
      </c>
      <c r="Q2424" s="1">
        <f>Sueldos[[#This Row],[Sueldo total]]*3</f>
        <v>53094.635999999999</v>
      </c>
      <c r="R2424" s="9">
        <f>(43102-Sueldos[[#This Row],[Fecha de Contratación]])/365</f>
        <v>2.4575342465753423</v>
      </c>
      <c r="S2424" s="1">
        <f>Sueldos[[#This Row],[Sueldo total]]/30</f>
        <v>589.94039999999995</v>
      </c>
      <c r="T2424" s="1">
        <f>Sueldos[[#This Row],[Salario diario]]*20*Sueldos[[#This Row],[dias del año]]</f>
        <v>28995.97472876712</v>
      </c>
      <c r="U2424" s="1">
        <f>Sueldos[[#This Row],[3 meses de sueldo]]+Sueldos[[#This Row],[20 dias por año]]</f>
        <v>82090.610728767118</v>
      </c>
    </row>
    <row r="2425" spans="1:21" x14ac:dyDescent="0.3">
      <c r="A2425" t="s">
        <v>2860</v>
      </c>
      <c r="B2425" t="s">
        <v>883</v>
      </c>
      <c r="C2425" t="s">
        <v>100</v>
      </c>
      <c r="D2425" s="10">
        <v>40886</v>
      </c>
      <c r="E2425" t="s">
        <v>27</v>
      </c>
      <c r="F2425">
        <v>3</v>
      </c>
      <c r="G2425" s="1">
        <v>18501</v>
      </c>
      <c r="H2425" s="1">
        <v>1295.0700000000002</v>
      </c>
      <c r="I2425" s="1">
        <v>1110.06</v>
      </c>
      <c r="J2425" s="1">
        <v>2590.1400000000003</v>
      </c>
      <c r="K2425" s="1">
        <v>4995.2700000000004</v>
      </c>
      <c r="L2425" s="1">
        <v>6290.34</v>
      </c>
      <c r="M2425" s="1">
        <f>SUM(Sueldos[[#This Row],[Salario Base]:[Bono General]])</f>
        <v>34781.880000000005</v>
      </c>
      <c r="N2425" s="1">
        <f>SUMPRODUCT(Sueldos[[#This Row],[Salario Base]:[Bono General]]*Porcentajes[])</f>
        <v>1396.8255000000001</v>
      </c>
      <c r="O2425" s="1">
        <f>Sueldos[[#This Row],[Aumento Mexicano]]*2</f>
        <v>2793.6510000000003</v>
      </c>
      <c r="P2425" s="1">
        <f>IF(Sueldos[[#This Row],[Calificación]]&gt;=4,Sueldos[[#This Row],[Aumento Mexicano]]*2,0)</f>
        <v>0</v>
      </c>
      <c r="Q2425" s="1">
        <f>Sueldos[[#This Row],[Sueldo total]]*3</f>
        <v>104345.64000000001</v>
      </c>
      <c r="R2425" s="9">
        <f>(43102-Sueldos[[#This Row],[Fecha de Contratación]])/365</f>
        <v>6.0712328767123287</v>
      </c>
      <c r="S2425" s="1">
        <f>Sueldos[[#This Row],[Sueldo total]]/30</f>
        <v>1159.3960000000002</v>
      </c>
      <c r="T2425" s="1">
        <f>Sueldos[[#This Row],[Salario diario]]*20*Sueldos[[#This Row],[dias del año]]</f>
        <v>140779.26224657538</v>
      </c>
      <c r="U2425" s="1">
        <f>Sueldos[[#This Row],[3 meses de sueldo]]+Sueldos[[#This Row],[20 dias por año]]</f>
        <v>245124.9022465754</v>
      </c>
    </row>
    <row r="2426" spans="1:21" x14ac:dyDescent="0.3">
      <c r="A2426" t="s">
        <v>2861</v>
      </c>
      <c r="B2426" t="s">
        <v>909</v>
      </c>
      <c r="C2426" t="s">
        <v>32</v>
      </c>
      <c r="D2426" s="10">
        <v>40705</v>
      </c>
      <c r="E2426" t="s">
        <v>15</v>
      </c>
      <c r="F2426">
        <v>3</v>
      </c>
      <c r="G2426" s="1">
        <v>31605</v>
      </c>
      <c r="H2426" s="1">
        <v>3160.5</v>
      </c>
      <c r="I2426" s="1">
        <v>632.1</v>
      </c>
      <c r="J2426" s="1">
        <v>1264.2</v>
      </c>
      <c r="K2426" s="1">
        <v>10745.7</v>
      </c>
      <c r="L2426" s="1">
        <v>8217.3000000000011</v>
      </c>
      <c r="M2426" s="1">
        <f>SUM(Sueldos[[#This Row],[Salario Base]:[Bono General]])</f>
        <v>55624.800000000003</v>
      </c>
      <c r="N2426" s="1">
        <f>SUMPRODUCT(Sueldos[[#This Row],[Salario Base]:[Bono General]]*Porcentajes[])</f>
        <v>2123.8560000000002</v>
      </c>
      <c r="O2426" s="1">
        <f>Sueldos[[#This Row],[Aumento Mexicano]]*2</f>
        <v>4247.7120000000004</v>
      </c>
      <c r="P2426" s="1">
        <f>IF(Sueldos[[#This Row],[Calificación]]&gt;=4,Sueldos[[#This Row],[Aumento Mexicano]]*2,0)</f>
        <v>0</v>
      </c>
      <c r="Q2426" s="1">
        <f>Sueldos[[#This Row],[Sueldo total]]*3</f>
        <v>166874.40000000002</v>
      </c>
      <c r="R2426" s="9">
        <f>(43102-Sueldos[[#This Row],[Fecha de Contratación]])/365</f>
        <v>6.5671232876712331</v>
      </c>
      <c r="S2426" s="1">
        <f>Sueldos[[#This Row],[Sueldo total]]/30</f>
        <v>1854.16</v>
      </c>
      <c r="T2426" s="1">
        <f>Sueldos[[#This Row],[Salario diario]]*20*Sueldos[[#This Row],[dias del año]]</f>
        <v>243529.9463013699</v>
      </c>
      <c r="U2426" s="1">
        <f>Sueldos[[#This Row],[3 meses de sueldo]]+Sueldos[[#This Row],[20 dias por año]]</f>
        <v>410404.34630136995</v>
      </c>
    </row>
    <row r="2427" spans="1:21" x14ac:dyDescent="0.3">
      <c r="A2427" t="s">
        <v>2862</v>
      </c>
      <c r="B2427" t="s">
        <v>883</v>
      </c>
      <c r="C2427" t="s">
        <v>140</v>
      </c>
      <c r="D2427" s="10">
        <v>41428</v>
      </c>
      <c r="E2427" t="s">
        <v>15</v>
      </c>
      <c r="F2427">
        <v>2</v>
      </c>
      <c r="G2427" s="1">
        <v>24266.7</v>
      </c>
      <c r="H2427" s="1">
        <v>2426.67</v>
      </c>
      <c r="I2427" s="1">
        <v>2912.0039999999999</v>
      </c>
      <c r="J2427" s="1">
        <v>1941.336</v>
      </c>
      <c r="K2427" s="1">
        <v>8493.3449999999993</v>
      </c>
      <c r="L2427" s="1">
        <v>9706.68</v>
      </c>
      <c r="M2427" s="1">
        <f>SUM(Sueldos[[#This Row],[Salario Base]:[Bono General]])</f>
        <v>49746.735000000001</v>
      </c>
      <c r="N2427" s="1">
        <f>SUMPRODUCT(Sueldos[[#This Row],[Salario Base]:[Bono General]]*Porcentajes[])</f>
        <v>2021.4161100000001</v>
      </c>
      <c r="O2427" s="1">
        <f>Sueldos[[#This Row],[Aumento Mexicano]]*2</f>
        <v>4042.8322200000002</v>
      </c>
      <c r="P2427" s="1">
        <f>IF(Sueldos[[#This Row],[Calificación]]&gt;=4,Sueldos[[#This Row],[Aumento Mexicano]]*2,0)</f>
        <v>0</v>
      </c>
      <c r="Q2427" s="1">
        <f>Sueldos[[#This Row],[Sueldo total]]*3</f>
        <v>149240.20500000002</v>
      </c>
      <c r="R2427" s="9">
        <f>(43102-Sueldos[[#This Row],[Fecha de Contratación]])/365</f>
        <v>4.5863013698630137</v>
      </c>
      <c r="S2427" s="1">
        <f>Sueldos[[#This Row],[Sueldo total]]/30</f>
        <v>1658.2245</v>
      </c>
      <c r="T2427" s="1">
        <f>Sueldos[[#This Row],[Salario diario]]*20*Sueldos[[#This Row],[dias del año]]</f>
        <v>152102.34591780821</v>
      </c>
      <c r="U2427" s="1">
        <f>Sueldos[[#This Row],[3 meses de sueldo]]+Sueldos[[#This Row],[20 dias por año]]</f>
        <v>301342.5509178082</v>
      </c>
    </row>
    <row r="2428" spans="1:21" x14ac:dyDescent="0.3">
      <c r="A2428" t="s">
        <v>2150</v>
      </c>
      <c r="B2428" t="s">
        <v>909</v>
      </c>
      <c r="C2428" t="s">
        <v>107</v>
      </c>
      <c r="D2428" s="10">
        <v>42126</v>
      </c>
      <c r="E2428" t="s">
        <v>115</v>
      </c>
      <c r="F2428">
        <v>4</v>
      </c>
      <c r="G2428" s="1">
        <v>52226.9</v>
      </c>
      <c r="H2428" s="1">
        <v>4178.152</v>
      </c>
      <c r="I2428" s="1">
        <v>2611.3450000000003</v>
      </c>
      <c r="J2428" s="1">
        <v>5222.6900000000005</v>
      </c>
      <c r="K2428" s="1">
        <v>20368.491000000002</v>
      </c>
      <c r="L2428" s="1">
        <v>20890.760000000002</v>
      </c>
      <c r="M2428" s="1">
        <f>SUM(Sueldos[[#This Row],[Salario Base]:[Bono General]])</f>
        <v>105498.33800000002</v>
      </c>
      <c r="N2428" s="1">
        <f>SUMPRODUCT(Sueldos[[#This Row],[Salario Base]:[Bono General]]*Porcentajes[])</f>
        <v>4256.4923500000004</v>
      </c>
      <c r="O2428" s="1">
        <f>Sueldos[[#This Row],[Aumento Mexicano]]*2</f>
        <v>8512.9847000000009</v>
      </c>
      <c r="P2428" s="1">
        <f>IF(Sueldos[[#This Row],[Calificación]]&gt;=4,Sueldos[[#This Row],[Aumento Mexicano]]*2,0)</f>
        <v>8512.9847000000009</v>
      </c>
      <c r="Q2428" s="1">
        <f>Sueldos[[#This Row],[Sueldo total]]*3</f>
        <v>316495.01400000008</v>
      </c>
      <c r="R2428" s="9">
        <f>(43102-Sueldos[[#This Row],[Fecha de Contratación]])/365</f>
        <v>2.6739726027397261</v>
      </c>
      <c r="S2428" s="1">
        <f>Sueldos[[#This Row],[Sueldo total]]/30</f>
        <v>3516.6112666666672</v>
      </c>
      <c r="T2428" s="1">
        <f>Sueldos[[#This Row],[Salario diario]]*20*Sueldos[[#This Row],[dias del año]]</f>
        <v>188066.44363105029</v>
      </c>
      <c r="U2428" s="1">
        <f>Sueldos[[#This Row],[3 meses de sueldo]]+Sueldos[[#This Row],[20 dias por año]]</f>
        <v>504561.45763105038</v>
      </c>
    </row>
    <row r="2429" spans="1:21" x14ac:dyDescent="0.3">
      <c r="A2429" t="s">
        <v>2863</v>
      </c>
      <c r="B2429" t="s">
        <v>898</v>
      </c>
      <c r="C2429" t="s">
        <v>213</v>
      </c>
      <c r="D2429" s="10">
        <v>41365</v>
      </c>
      <c r="E2429" t="s">
        <v>115</v>
      </c>
      <c r="F2429">
        <v>4</v>
      </c>
      <c r="G2429" s="1">
        <v>53568.9</v>
      </c>
      <c r="H2429" s="1">
        <v>4821.201</v>
      </c>
      <c r="I2429" s="1">
        <v>535.68900000000008</v>
      </c>
      <c r="J2429" s="1">
        <v>2678.4450000000002</v>
      </c>
      <c r="K2429" s="1">
        <v>13392.225</v>
      </c>
      <c r="L2429" s="1">
        <v>17677.737000000001</v>
      </c>
      <c r="M2429" s="1">
        <f>SUM(Sueldos[[#This Row],[Salario Base]:[Bono General]])</f>
        <v>92674.197000000015</v>
      </c>
      <c r="N2429" s="1">
        <f>SUMPRODUCT(Sueldos[[#This Row],[Salario Base]:[Bono General]]*Porcentajes[])</f>
        <v>3690.8972100000001</v>
      </c>
      <c r="O2429" s="1">
        <f>Sueldos[[#This Row],[Aumento Mexicano]]*2</f>
        <v>7381.7944200000002</v>
      </c>
      <c r="P2429" s="1">
        <f>IF(Sueldos[[#This Row],[Calificación]]&gt;=4,Sueldos[[#This Row],[Aumento Mexicano]]*2,0)</f>
        <v>7381.7944200000002</v>
      </c>
      <c r="Q2429" s="1">
        <f>Sueldos[[#This Row],[Sueldo total]]*3</f>
        <v>278022.59100000001</v>
      </c>
      <c r="R2429" s="9">
        <f>(43102-Sueldos[[#This Row],[Fecha de Contratación]])/365</f>
        <v>4.7589041095890412</v>
      </c>
      <c r="S2429" s="1">
        <f>Sueldos[[#This Row],[Sueldo total]]/30</f>
        <v>3089.1399000000006</v>
      </c>
      <c r="T2429" s="1">
        <f>Sueldos[[#This Row],[Salario diario]]*20*Sueldos[[#This Row],[dias del año]]</f>
        <v>294018.41130410961</v>
      </c>
      <c r="U2429" s="1">
        <f>Sueldos[[#This Row],[3 meses de sueldo]]+Sueldos[[#This Row],[20 dias por año]]</f>
        <v>572041.00230410963</v>
      </c>
    </row>
    <row r="2430" spans="1:21" x14ac:dyDescent="0.3">
      <c r="A2430" t="s">
        <v>2864</v>
      </c>
      <c r="B2430" t="s">
        <v>909</v>
      </c>
      <c r="C2430" t="s">
        <v>32</v>
      </c>
      <c r="D2430" s="10">
        <v>42689</v>
      </c>
      <c r="E2430" t="s">
        <v>18</v>
      </c>
      <c r="F2430">
        <v>1</v>
      </c>
      <c r="G2430" s="1">
        <v>7823.25</v>
      </c>
      <c r="H2430" s="1">
        <v>704.09249999999997</v>
      </c>
      <c r="I2430" s="1">
        <v>860.5575</v>
      </c>
      <c r="J2430" s="1">
        <v>860.5575</v>
      </c>
      <c r="K2430" s="1">
        <v>2659.9050000000002</v>
      </c>
      <c r="L2430" s="1">
        <v>3051.0675000000001</v>
      </c>
      <c r="M2430" s="1">
        <f>SUM(Sueldos[[#This Row],[Salario Base]:[Bono General]])</f>
        <v>15959.430000000004</v>
      </c>
      <c r="N2430" s="1">
        <f>SUMPRODUCT(Sueldos[[#This Row],[Salario Base]:[Bono General]]*Porcentajes[])</f>
        <v>647.76509999999996</v>
      </c>
      <c r="O2430" s="1">
        <f>Sueldos[[#This Row],[Aumento Mexicano]]*2</f>
        <v>1295.5301999999999</v>
      </c>
      <c r="P2430" s="1">
        <f>IF(Sueldos[[#This Row],[Calificación]]&gt;=4,Sueldos[[#This Row],[Aumento Mexicano]]*2,0)</f>
        <v>0</v>
      </c>
      <c r="Q2430" s="1">
        <f>Sueldos[[#This Row],[Sueldo total]]*3</f>
        <v>47878.290000000008</v>
      </c>
      <c r="R2430" s="9">
        <f>(43102-Sueldos[[#This Row],[Fecha de Contratación]])/365</f>
        <v>1.1315068493150684</v>
      </c>
      <c r="S2430" s="1">
        <f>Sueldos[[#This Row],[Sueldo total]]/30</f>
        <v>531.98100000000011</v>
      </c>
      <c r="T2430" s="1">
        <f>Sueldos[[#This Row],[Salario diario]]*20*Sueldos[[#This Row],[dias del año]]</f>
        <v>12038.802904109591</v>
      </c>
      <c r="U2430" s="1">
        <f>Sueldos[[#This Row],[3 meses de sueldo]]+Sueldos[[#This Row],[20 dias por año]]</f>
        <v>59917.092904109595</v>
      </c>
    </row>
    <row r="2431" spans="1:21" x14ac:dyDescent="0.3">
      <c r="A2431" t="s">
        <v>2865</v>
      </c>
      <c r="B2431" t="s">
        <v>883</v>
      </c>
      <c r="C2431" t="s">
        <v>17</v>
      </c>
      <c r="D2431" s="10">
        <v>41121</v>
      </c>
      <c r="E2431" t="s">
        <v>18</v>
      </c>
      <c r="F2431">
        <v>3</v>
      </c>
      <c r="G2431" s="1">
        <v>8561</v>
      </c>
      <c r="H2431" s="1">
        <v>599.2700000000001</v>
      </c>
      <c r="I2431" s="1">
        <v>770.49</v>
      </c>
      <c r="J2431" s="1">
        <v>513.66</v>
      </c>
      <c r="K2431" s="1">
        <v>2568.2999999999997</v>
      </c>
      <c r="L2431" s="1">
        <v>2996.35</v>
      </c>
      <c r="M2431" s="1">
        <f>SUM(Sueldos[[#This Row],[Salario Base]:[Bono General]])</f>
        <v>16009.07</v>
      </c>
      <c r="N2431" s="1">
        <f>SUMPRODUCT(Sueldos[[#This Row],[Salario Base]:[Bono General]]*Porcentajes[])</f>
        <v>636.08230000000003</v>
      </c>
      <c r="O2431" s="1">
        <f>Sueldos[[#This Row],[Aumento Mexicano]]*2</f>
        <v>1272.1646000000001</v>
      </c>
      <c r="P2431" s="1">
        <f>IF(Sueldos[[#This Row],[Calificación]]&gt;=4,Sueldos[[#This Row],[Aumento Mexicano]]*2,0)</f>
        <v>0</v>
      </c>
      <c r="Q2431" s="1">
        <f>Sueldos[[#This Row],[Sueldo total]]*3</f>
        <v>48027.21</v>
      </c>
      <c r="R2431" s="9">
        <f>(43102-Sueldos[[#This Row],[Fecha de Contratación]])/365</f>
        <v>5.4273972602739722</v>
      </c>
      <c r="S2431" s="1">
        <f>Sueldos[[#This Row],[Sueldo total]]/30</f>
        <v>533.63566666666668</v>
      </c>
      <c r="T2431" s="1">
        <f>Sueldos[[#This Row],[Salario diario]]*20*Sueldos[[#This Row],[dias del año]]</f>
        <v>57925.055105022824</v>
      </c>
      <c r="U2431" s="1">
        <f>Sueldos[[#This Row],[3 meses de sueldo]]+Sueldos[[#This Row],[20 dias por año]]</f>
        <v>105952.26510502282</v>
      </c>
    </row>
    <row r="2432" spans="1:21" x14ac:dyDescent="0.3">
      <c r="A2432" t="s">
        <v>2866</v>
      </c>
      <c r="B2432" t="s">
        <v>880</v>
      </c>
      <c r="C2432" t="s">
        <v>221</v>
      </c>
      <c r="D2432" s="10">
        <v>40935</v>
      </c>
      <c r="E2432" t="s">
        <v>18</v>
      </c>
      <c r="F2432">
        <v>3</v>
      </c>
      <c r="G2432" s="1">
        <v>11851</v>
      </c>
      <c r="H2432" s="1">
        <v>1066.5899999999999</v>
      </c>
      <c r="I2432" s="1">
        <v>1540.63</v>
      </c>
      <c r="J2432" s="1">
        <v>592.55000000000007</v>
      </c>
      <c r="K2432" s="1">
        <v>3910.8300000000004</v>
      </c>
      <c r="L2432" s="1">
        <v>3910.8300000000004</v>
      </c>
      <c r="M2432" s="1">
        <f>SUM(Sueldos[[#This Row],[Salario Base]:[Bono General]])</f>
        <v>22872.430000000004</v>
      </c>
      <c r="N2432" s="1">
        <f>SUMPRODUCT(Sueldos[[#This Row],[Salario Base]:[Bono General]]*Porcentajes[])</f>
        <v>901.86110000000008</v>
      </c>
      <c r="O2432" s="1">
        <f>Sueldos[[#This Row],[Aumento Mexicano]]*2</f>
        <v>1803.7222000000002</v>
      </c>
      <c r="P2432" s="1">
        <f>IF(Sueldos[[#This Row],[Calificación]]&gt;=4,Sueldos[[#This Row],[Aumento Mexicano]]*2,0)</f>
        <v>0</v>
      </c>
      <c r="Q2432" s="1">
        <f>Sueldos[[#This Row],[Sueldo total]]*3</f>
        <v>68617.290000000008</v>
      </c>
      <c r="R2432" s="9">
        <f>(43102-Sueldos[[#This Row],[Fecha de Contratación]])/365</f>
        <v>5.9369863013698634</v>
      </c>
      <c r="S2432" s="1">
        <f>Sueldos[[#This Row],[Sueldo total]]/30</f>
        <v>762.4143333333335</v>
      </c>
      <c r="T2432" s="1">
        <f>Sueldos[[#This Row],[Salario diario]]*20*Sueldos[[#This Row],[dias del año]]</f>
        <v>90528.869059360761</v>
      </c>
      <c r="U2432" s="1">
        <f>Sueldos[[#This Row],[3 meses de sueldo]]+Sueldos[[#This Row],[20 dias por año]]</f>
        <v>159146.15905936077</v>
      </c>
    </row>
    <row r="2433" spans="1:21" x14ac:dyDescent="0.3">
      <c r="A2433" t="s">
        <v>2867</v>
      </c>
      <c r="B2433" t="s">
        <v>898</v>
      </c>
      <c r="C2433" t="s">
        <v>55</v>
      </c>
      <c r="D2433" s="10">
        <v>43004</v>
      </c>
      <c r="E2433" t="s">
        <v>18</v>
      </c>
      <c r="F2433">
        <v>5</v>
      </c>
      <c r="G2433" s="1">
        <v>16656.25</v>
      </c>
      <c r="H2433" s="1">
        <v>1332.5</v>
      </c>
      <c r="I2433" s="1">
        <v>2498.4375</v>
      </c>
      <c r="J2433" s="1">
        <v>499.6875</v>
      </c>
      <c r="K2433" s="1">
        <v>4663.75</v>
      </c>
      <c r="L2433" s="1">
        <v>5163.4375</v>
      </c>
      <c r="M2433" s="1">
        <f>SUM(Sueldos[[#This Row],[Salario Base]:[Bono General]])</f>
        <v>30814.0625</v>
      </c>
      <c r="N2433" s="1">
        <f>SUMPRODUCT(Sueldos[[#This Row],[Salario Base]:[Bono General]]*Porcentajes[])</f>
        <v>1205.9125000000001</v>
      </c>
      <c r="O2433" s="1">
        <f>Sueldos[[#This Row],[Aumento Mexicano]]*2</f>
        <v>2411.8250000000003</v>
      </c>
      <c r="P2433" s="1">
        <f>IF(Sueldos[[#This Row],[Calificación]]&gt;=4,Sueldos[[#This Row],[Aumento Mexicano]]*2,0)</f>
        <v>2411.8250000000003</v>
      </c>
      <c r="Q2433" s="1">
        <f>Sueldos[[#This Row],[Sueldo total]]*3</f>
        <v>92442.1875</v>
      </c>
      <c r="R2433" s="9">
        <f>(43102-Sueldos[[#This Row],[Fecha de Contratación]])/365</f>
        <v>0.26849315068493151</v>
      </c>
      <c r="S2433" s="1">
        <f>Sueldos[[#This Row],[Sueldo total]]/30</f>
        <v>1027.1354166666667</v>
      </c>
      <c r="T2433" s="1">
        <f>Sueldos[[#This Row],[Salario diario]]*20*Sueldos[[#This Row],[dias del año]]</f>
        <v>5515.5764840182655</v>
      </c>
      <c r="U2433" s="1">
        <f>Sueldos[[#This Row],[3 meses de sueldo]]+Sueldos[[#This Row],[20 dias por año]]</f>
        <v>97957.763984018267</v>
      </c>
    </row>
    <row r="2434" spans="1:21" x14ac:dyDescent="0.3">
      <c r="A2434" t="s">
        <v>2868</v>
      </c>
      <c r="B2434" t="s">
        <v>880</v>
      </c>
      <c r="C2434" t="s">
        <v>248</v>
      </c>
      <c r="D2434" s="10">
        <v>42708</v>
      </c>
      <c r="E2434" t="s">
        <v>27</v>
      </c>
      <c r="F2434">
        <v>2</v>
      </c>
      <c r="G2434" s="1">
        <v>16462.8</v>
      </c>
      <c r="H2434" s="1">
        <v>1646.28</v>
      </c>
      <c r="I2434" s="1">
        <v>1317.0239999999999</v>
      </c>
      <c r="J2434" s="1">
        <v>658.51199999999994</v>
      </c>
      <c r="K2434" s="1">
        <v>4115.7</v>
      </c>
      <c r="L2434" s="1">
        <v>5432.7240000000002</v>
      </c>
      <c r="M2434" s="1">
        <f>SUM(Sueldos[[#This Row],[Salario Base]:[Bono General]])</f>
        <v>29633.040000000001</v>
      </c>
      <c r="N2434" s="1">
        <f>SUMPRODUCT(Sueldos[[#This Row],[Salario Base]:[Bono General]]*Porcentajes[])</f>
        <v>1182.0290400000001</v>
      </c>
      <c r="O2434" s="1">
        <f>Sueldos[[#This Row],[Aumento Mexicano]]*2</f>
        <v>2364.0580800000002</v>
      </c>
      <c r="P2434" s="1">
        <f>IF(Sueldos[[#This Row],[Calificación]]&gt;=4,Sueldos[[#This Row],[Aumento Mexicano]]*2,0)</f>
        <v>0</v>
      </c>
      <c r="Q2434" s="1">
        <f>Sueldos[[#This Row],[Sueldo total]]*3</f>
        <v>88899.12</v>
      </c>
      <c r="R2434" s="9">
        <f>(43102-Sueldos[[#This Row],[Fecha de Contratación]])/365</f>
        <v>1.0794520547945206</v>
      </c>
      <c r="S2434" s="1">
        <f>Sueldos[[#This Row],[Sueldo total]]/30</f>
        <v>987.76800000000003</v>
      </c>
      <c r="T2434" s="1">
        <f>Sueldos[[#This Row],[Salario diario]]*20*Sueldos[[#This Row],[dias del año]]</f>
        <v>21324.96394520548</v>
      </c>
      <c r="U2434" s="1">
        <f>Sueldos[[#This Row],[3 meses de sueldo]]+Sueldos[[#This Row],[20 dias por año]]</f>
        <v>110224.08394520548</v>
      </c>
    </row>
    <row r="2435" spans="1:21" x14ac:dyDescent="0.3">
      <c r="A2435" t="s">
        <v>2363</v>
      </c>
      <c r="B2435" t="s">
        <v>880</v>
      </c>
      <c r="C2435" t="s">
        <v>146</v>
      </c>
      <c r="D2435" s="10">
        <v>42762</v>
      </c>
      <c r="E2435" t="s">
        <v>27</v>
      </c>
      <c r="F2435">
        <v>2</v>
      </c>
      <c r="G2435" s="1">
        <v>14358.6</v>
      </c>
      <c r="H2435" s="1">
        <v>1292.2739999999999</v>
      </c>
      <c r="I2435" s="1">
        <v>1148.6880000000001</v>
      </c>
      <c r="J2435" s="1">
        <v>1435.8600000000001</v>
      </c>
      <c r="K2435" s="1">
        <v>4881.9240000000009</v>
      </c>
      <c r="L2435" s="1">
        <v>5743.4400000000005</v>
      </c>
      <c r="M2435" s="1">
        <f>SUM(Sueldos[[#This Row],[Salario Base]:[Bono General]])</f>
        <v>28860.786</v>
      </c>
      <c r="N2435" s="1">
        <f>SUMPRODUCT(Sueldos[[#This Row],[Salario Base]:[Bono General]]*Porcentajes[])</f>
        <v>1174.5334800000001</v>
      </c>
      <c r="O2435" s="1">
        <f>Sueldos[[#This Row],[Aumento Mexicano]]*2</f>
        <v>2349.0669600000001</v>
      </c>
      <c r="P2435" s="1">
        <f>IF(Sueldos[[#This Row],[Calificación]]&gt;=4,Sueldos[[#This Row],[Aumento Mexicano]]*2,0)</f>
        <v>0</v>
      </c>
      <c r="Q2435" s="1">
        <f>Sueldos[[#This Row],[Sueldo total]]*3</f>
        <v>86582.358000000007</v>
      </c>
      <c r="R2435" s="9">
        <f>(43102-Sueldos[[#This Row],[Fecha de Contratación]])/365</f>
        <v>0.93150684931506844</v>
      </c>
      <c r="S2435" s="1">
        <f>Sueldos[[#This Row],[Sueldo total]]/30</f>
        <v>962.02620000000002</v>
      </c>
      <c r="T2435" s="1">
        <f>Sueldos[[#This Row],[Salario diario]]*20*Sueldos[[#This Row],[dias del año]]</f>
        <v>17922.67989041096</v>
      </c>
      <c r="U2435" s="1">
        <f>Sueldos[[#This Row],[3 meses de sueldo]]+Sueldos[[#This Row],[20 dias por año]]</f>
        <v>104505.03789041097</v>
      </c>
    </row>
    <row r="2436" spans="1:21" x14ac:dyDescent="0.3">
      <c r="A2436" t="s">
        <v>2366</v>
      </c>
      <c r="B2436" t="s">
        <v>880</v>
      </c>
      <c r="C2436" t="s">
        <v>63</v>
      </c>
      <c r="D2436" s="10">
        <v>42446</v>
      </c>
      <c r="E2436" t="s">
        <v>27</v>
      </c>
      <c r="F2436">
        <v>2</v>
      </c>
      <c r="G2436" s="1">
        <v>16422.3</v>
      </c>
      <c r="H2436" s="1">
        <v>1642.23</v>
      </c>
      <c r="I2436" s="1">
        <v>1642.23</v>
      </c>
      <c r="J2436" s="1">
        <v>328.44599999999997</v>
      </c>
      <c r="K2436" s="1">
        <v>4598.2440000000006</v>
      </c>
      <c r="L2436" s="1">
        <v>4434.0209999999997</v>
      </c>
      <c r="M2436" s="1">
        <f>SUM(Sueldos[[#This Row],[Salario Base]:[Bono General]])</f>
        <v>29067.470999999998</v>
      </c>
      <c r="N2436" s="1">
        <f>SUMPRODUCT(Sueldos[[#This Row],[Salario Base]:[Bono General]]*Porcentajes[])</f>
        <v>1121.64309</v>
      </c>
      <c r="O2436" s="1">
        <f>Sueldos[[#This Row],[Aumento Mexicano]]*2</f>
        <v>2243.2861800000001</v>
      </c>
      <c r="P2436" s="1">
        <f>IF(Sueldos[[#This Row],[Calificación]]&gt;=4,Sueldos[[#This Row],[Aumento Mexicano]]*2,0)</f>
        <v>0</v>
      </c>
      <c r="Q2436" s="1">
        <f>Sueldos[[#This Row],[Sueldo total]]*3</f>
        <v>87202.413</v>
      </c>
      <c r="R2436" s="9">
        <f>(43102-Sueldos[[#This Row],[Fecha de Contratación]])/365</f>
        <v>1.7972602739726027</v>
      </c>
      <c r="S2436" s="1">
        <f>Sueldos[[#This Row],[Sueldo total]]/30</f>
        <v>968.9156999999999</v>
      </c>
      <c r="T2436" s="1">
        <f>Sueldos[[#This Row],[Salario diario]]*20*Sueldos[[#This Row],[dias del año]]</f>
        <v>34827.87392876712</v>
      </c>
      <c r="U2436" s="1">
        <f>Sueldos[[#This Row],[3 meses de sueldo]]+Sueldos[[#This Row],[20 dias por año]]</f>
        <v>122030.28692876712</v>
      </c>
    </row>
    <row r="2437" spans="1:21" x14ac:dyDescent="0.3">
      <c r="A2437" t="s">
        <v>2869</v>
      </c>
      <c r="B2437" t="s">
        <v>880</v>
      </c>
      <c r="C2437" t="s">
        <v>253</v>
      </c>
      <c r="D2437" s="10">
        <v>41842</v>
      </c>
      <c r="E2437" t="s">
        <v>53</v>
      </c>
      <c r="F2437">
        <v>3</v>
      </c>
      <c r="G2437" s="1">
        <v>117601</v>
      </c>
      <c r="H2437" s="1">
        <v>8232.0700000000015</v>
      </c>
      <c r="I2437" s="1">
        <v>8232.0700000000015</v>
      </c>
      <c r="J2437" s="1">
        <v>11760.1</v>
      </c>
      <c r="K2437" s="1">
        <v>37632.32</v>
      </c>
      <c r="L2437" s="1">
        <v>42336.36</v>
      </c>
      <c r="M2437" s="1">
        <f>SUM(Sueldos[[#This Row],[Salario Base]:[Bono General]])</f>
        <v>225793.92000000004</v>
      </c>
      <c r="N2437" s="1">
        <f>SUMPRODUCT(Sueldos[[#This Row],[Salario Base]:[Bono General]]*Porcentajes[])</f>
        <v>9031.756800000001</v>
      </c>
      <c r="O2437" s="1">
        <f>Sueldos[[#This Row],[Aumento Mexicano]]*2</f>
        <v>18063.513600000002</v>
      </c>
      <c r="P2437" s="1">
        <f>IF(Sueldos[[#This Row],[Calificación]]&gt;=4,Sueldos[[#This Row],[Aumento Mexicano]]*2,0)</f>
        <v>0</v>
      </c>
      <c r="Q2437" s="1">
        <f>Sueldos[[#This Row],[Sueldo total]]*3</f>
        <v>677381.76000000013</v>
      </c>
      <c r="R2437" s="9">
        <f>(43102-Sueldos[[#This Row],[Fecha de Contratación]])/365</f>
        <v>3.452054794520548</v>
      </c>
      <c r="S2437" s="1">
        <f>Sueldos[[#This Row],[Sueldo total]]/30</f>
        <v>7526.4640000000018</v>
      </c>
      <c r="T2437" s="1">
        <f>Sueldos[[#This Row],[Salario diario]]*20*Sueldos[[#This Row],[dias del año]]</f>
        <v>519635.32273972611</v>
      </c>
      <c r="U2437" s="1">
        <f>Sueldos[[#This Row],[3 meses de sueldo]]+Sueldos[[#This Row],[20 dias por año]]</f>
        <v>1197017.0827397262</v>
      </c>
    </row>
    <row r="2438" spans="1:21" x14ac:dyDescent="0.3">
      <c r="A2438" t="s">
        <v>2749</v>
      </c>
      <c r="B2438" t="s">
        <v>880</v>
      </c>
      <c r="C2438" t="s">
        <v>59</v>
      </c>
      <c r="D2438" s="10">
        <v>40963</v>
      </c>
      <c r="E2438" t="s">
        <v>50</v>
      </c>
      <c r="F2438">
        <v>4</v>
      </c>
      <c r="G2438" s="1">
        <v>37618.9</v>
      </c>
      <c r="H2438" s="1">
        <v>3009.5120000000002</v>
      </c>
      <c r="I2438" s="1">
        <v>4514.268</v>
      </c>
      <c r="J2438" s="1">
        <v>752.37800000000004</v>
      </c>
      <c r="K2438" s="1">
        <v>11285.67</v>
      </c>
      <c r="L2438" s="1">
        <v>14671.371000000001</v>
      </c>
      <c r="M2438" s="1">
        <f>SUM(Sueldos[[#This Row],[Salario Base]:[Bono General]])</f>
        <v>71852.099000000002</v>
      </c>
      <c r="N2438" s="1">
        <f>SUMPRODUCT(Sueldos[[#This Row],[Salario Base]:[Bono General]]*Porcentajes[])</f>
        <v>2892.8934099999997</v>
      </c>
      <c r="O2438" s="1">
        <f>Sueldos[[#This Row],[Aumento Mexicano]]*2</f>
        <v>5785.7868199999994</v>
      </c>
      <c r="P2438" s="1">
        <f>IF(Sueldos[[#This Row],[Calificación]]&gt;=4,Sueldos[[#This Row],[Aumento Mexicano]]*2,0)</f>
        <v>5785.7868199999994</v>
      </c>
      <c r="Q2438" s="1">
        <f>Sueldos[[#This Row],[Sueldo total]]*3</f>
        <v>215556.29700000002</v>
      </c>
      <c r="R2438" s="9">
        <f>(43102-Sueldos[[#This Row],[Fecha de Contratación]])/365</f>
        <v>5.86027397260274</v>
      </c>
      <c r="S2438" s="1">
        <f>Sueldos[[#This Row],[Sueldo total]]/30</f>
        <v>2395.0699666666669</v>
      </c>
      <c r="T2438" s="1">
        <f>Sueldos[[#This Row],[Salario diario]]*20*Sueldos[[#This Row],[dias del año]]</f>
        <v>280715.32376438356</v>
      </c>
      <c r="U2438" s="1">
        <f>Sueldos[[#This Row],[3 meses de sueldo]]+Sueldos[[#This Row],[20 dias por año]]</f>
        <v>496271.62076438358</v>
      </c>
    </row>
    <row r="2439" spans="1:21" x14ac:dyDescent="0.3">
      <c r="A2439" t="s">
        <v>2870</v>
      </c>
      <c r="B2439" t="s">
        <v>880</v>
      </c>
      <c r="C2439" t="s">
        <v>151</v>
      </c>
      <c r="D2439" s="10">
        <v>42152</v>
      </c>
      <c r="E2439" t="s">
        <v>50</v>
      </c>
      <c r="F2439">
        <v>2</v>
      </c>
      <c r="G2439" s="1">
        <v>31581</v>
      </c>
      <c r="H2439" s="1">
        <v>1894.86</v>
      </c>
      <c r="I2439" s="1">
        <v>2210.67</v>
      </c>
      <c r="J2439" s="1">
        <v>4105.53</v>
      </c>
      <c r="K2439" s="1">
        <v>8211.06</v>
      </c>
      <c r="L2439" s="1">
        <v>10421.730000000001</v>
      </c>
      <c r="M2439" s="1">
        <f>SUM(Sueldos[[#This Row],[Salario Base]:[Bono General]])</f>
        <v>58424.85</v>
      </c>
      <c r="N2439" s="1">
        <f>SUMPRODUCT(Sueldos[[#This Row],[Salario Base]:[Bono General]]*Porcentajes[])</f>
        <v>2330.6777999999999</v>
      </c>
      <c r="O2439" s="1">
        <f>Sueldos[[#This Row],[Aumento Mexicano]]*2</f>
        <v>4661.3555999999999</v>
      </c>
      <c r="P2439" s="1">
        <f>IF(Sueldos[[#This Row],[Calificación]]&gt;=4,Sueldos[[#This Row],[Aumento Mexicano]]*2,0)</f>
        <v>0</v>
      </c>
      <c r="Q2439" s="1">
        <f>Sueldos[[#This Row],[Sueldo total]]*3</f>
        <v>175274.55</v>
      </c>
      <c r="R2439" s="9">
        <f>(43102-Sueldos[[#This Row],[Fecha de Contratación]])/365</f>
        <v>2.6027397260273974</v>
      </c>
      <c r="S2439" s="1">
        <f>Sueldos[[#This Row],[Sueldo total]]/30</f>
        <v>1947.4949999999999</v>
      </c>
      <c r="T2439" s="1">
        <f>Sueldos[[#This Row],[Salario diario]]*20*Sueldos[[#This Row],[dias del año]]</f>
        <v>101376.45205479451</v>
      </c>
      <c r="U2439" s="1">
        <f>Sueldos[[#This Row],[3 meses de sueldo]]+Sueldos[[#This Row],[20 dias por año]]</f>
        <v>276651.00205479452</v>
      </c>
    </row>
    <row r="2440" spans="1:21" x14ac:dyDescent="0.3">
      <c r="A2440" t="s">
        <v>2871</v>
      </c>
      <c r="B2440" t="s">
        <v>880</v>
      </c>
      <c r="C2440" t="s">
        <v>177</v>
      </c>
      <c r="D2440" s="10">
        <v>42262</v>
      </c>
      <c r="E2440" t="s">
        <v>18</v>
      </c>
      <c r="F2440">
        <v>4</v>
      </c>
      <c r="G2440" s="1">
        <v>16881.7</v>
      </c>
      <c r="H2440" s="1">
        <v>1012.902</v>
      </c>
      <c r="I2440" s="1">
        <v>1519.3530000000001</v>
      </c>
      <c r="J2440" s="1">
        <v>1181.7190000000001</v>
      </c>
      <c r="K2440" s="1">
        <v>6583.8630000000003</v>
      </c>
      <c r="L2440" s="1">
        <v>6246.2290000000003</v>
      </c>
      <c r="M2440" s="1">
        <f>SUM(Sueldos[[#This Row],[Salario Base]:[Bono General]])</f>
        <v>33425.766000000003</v>
      </c>
      <c r="N2440" s="1">
        <f>SUMPRODUCT(Sueldos[[#This Row],[Salario Base]:[Bono General]]*Porcentajes[])</f>
        <v>1321.8371100000002</v>
      </c>
      <c r="O2440" s="1">
        <f>Sueldos[[#This Row],[Aumento Mexicano]]*2</f>
        <v>2643.6742200000003</v>
      </c>
      <c r="P2440" s="1">
        <f>IF(Sueldos[[#This Row],[Calificación]]&gt;=4,Sueldos[[#This Row],[Aumento Mexicano]]*2,0)</f>
        <v>2643.6742200000003</v>
      </c>
      <c r="Q2440" s="1">
        <f>Sueldos[[#This Row],[Sueldo total]]*3</f>
        <v>100277.29800000001</v>
      </c>
      <c r="R2440" s="9">
        <f>(43102-Sueldos[[#This Row],[Fecha de Contratación]])/365</f>
        <v>2.3013698630136985</v>
      </c>
      <c r="S2440" s="1">
        <f>Sueldos[[#This Row],[Sueldo total]]/30</f>
        <v>1114.1922000000002</v>
      </c>
      <c r="T2440" s="1">
        <f>Sueldos[[#This Row],[Salario diario]]*20*Sueldos[[#This Row],[dias del año]]</f>
        <v>51283.36701369864</v>
      </c>
      <c r="U2440" s="1">
        <f>Sueldos[[#This Row],[3 meses de sueldo]]+Sueldos[[#This Row],[20 dias por año]]</f>
        <v>151560.66501369866</v>
      </c>
    </row>
    <row r="2441" spans="1:21" x14ac:dyDescent="0.3">
      <c r="A2441" t="s">
        <v>2872</v>
      </c>
      <c r="B2441" t="s">
        <v>880</v>
      </c>
      <c r="C2441" t="s">
        <v>107</v>
      </c>
      <c r="D2441" s="10">
        <v>41377</v>
      </c>
      <c r="E2441" t="s">
        <v>50</v>
      </c>
      <c r="F2441">
        <v>3</v>
      </c>
      <c r="G2441" s="1">
        <v>41703</v>
      </c>
      <c r="H2441" s="1">
        <v>2919.2100000000005</v>
      </c>
      <c r="I2441" s="1">
        <v>5838.420000000001</v>
      </c>
      <c r="J2441" s="1">
        <v>417.03000000000003</v>
      </c>
      <c r="K2441" s="1">
        <v>15013.08</v>
      </c>
      <c r="L2441" s="1">
        <v>12927.93</v>
      </c>
      <c r="M2441" s="1">
        <f>SUM(Sueldos[[#This Row],[Salario Base]:[Bono General]])</f>
        <v>78818.669999999984</v>
      </c>
      <c r="N2441" s="1">
        <f>SUMPRODUCT(Sueldos[[#This Row],[Salario Base]:[Bono General]]*Porcentajes[])</f>
        <v>3035.9784000000004</v>
      </c>
      <c r="O2441" s="1">
        <f>Sueldos[[#This Row],[Aumento Mexicano]]*2</f>
        <v>6071.9568000000008</v>
      </c>
      <c r="P2441" s="1">
        <f>IF(Sueldos[[#This Row],[Calificación]]&gt;=4,Sueldos[[#This Row],[Aumento Mexicano]]*2,0)</f>
        <v>0</v>
      </c>
      <c r="Q2441" s="1">
        <f>Sueldos[[#This Row],[Sueldo total]]*3</f>
        <v>236456.00999999995</v>
      </c>
      <c r="R2441" s="9">
        <f>(43102-Sueldos[[#This Row],[Fecha de Contratación]])/365</f>
        <v>4.7260273972602738</v>
      </c>
      <c r="S2441" s="1">
        <f>Sueldos[[#This Row],[Sueldo total]]/30</f>
        <v>2627.2889999999993</v>
      </c>
      <c r="T2441" s="1">
        <f>Sueldos[[#This Row],[Salario diario]]*20*Sueldos[[#This Row],[dias del año]]</f>
        <v>248332.79589041087</v>
      </c>
      <c r="U2441" s="1">
        <f>Sueldos[[#This Row],[3 meses de sueldo]]+Sueldos[[#This Row],[20 dias por año]]</f>
        <v>484788.80589041079</v>
      </c>
    </row>
    <row r="2442" spans="1:21" x14ac:dyDescent="0.3">
      <c r="A2442" t="s">
        <v>2873</v>
      </c>
      <c r="B2442" t="s">
        <v>909</v>
      </c>
      <c r="C2442" t="s">
        <v>34</v>
      </c>
      <c r="D2442" s="10">
        <v>42951</v>
      </c>
      <c r="E2442" t="s">
        <v>18</v>
      </c>
      <c r="F2442">
        <v>3</v>
      </c>
      <c r="G2442" s="1">
        <v>10744</v>
      </c>
      <c r="H2442" s="1">
        <v>1074.4000000000001</v>
      </c>
      <c r="I2442" s="1">
        <v>859.52</v>
      </c>
      <c r="J2442" s="1">
        <v>1181.8399999999999</v>
      </c>
      <c r="K2442" s="1">
        <v>3975.2799999999997</v>
      </c>
      <c r="L2442" s="1">
        <v>2793.44</v>
      </c>
      <c r="M2442" s="1">
        <f>SUM(Sueldos[[#This Row],[Salario Base]:[Bono General]])</f>
        <v>20628.48</v>
      </c>
      <c r="N2442" s="1">
        <f>SUMPRODUCT(Sueldos[[#This Row],[Salario Base]:[Bono General]]*Porcentajes[])</f>
        <v>795.05600000000004</v>
      </c>
      <c r="O2442" s="1">
        <f>Sueldos[[#This Row],[Aumento Mexicano]]*2</f>
        <v>1590.1120000000001</v>
      </c>
      <c r="P2442" s="1">
        <f>IF(Sueldos[[#This Row],[Calificación]]&gt;=4,Sueldos[[#This Row],[Aumento Mexicano]]*2,0)</f>
        <v>0</v>
      </c>
      <c r="Q2442" s="1">
        <f>Sueldos[[#This Row],[Sueldo total]]*3</f>
        <v>61885.440000000002</v>
      </c>
      <c r="R2442" s="9">
        <f>(43102-Sueldos[[#This Row],[Fecha de Contratación]])/365</f>
        <v>0.41369863013698632</v>
      </c>
      <c r="S2442" s="1">
        <f>Sueldos[[#This Row],[Sueldo total]]/30</f>
        <v>687.61599999999999</v>
      </c>
      <c r="T2442" s="1">
        <f>Sueldos[[#This Row],[Salario diario]]*20*Sueldos[[#This Row],[dias del año]]</f>
        <v>5689.3159452054797</v>
      </c>
      <c r="U2442" s="1">
        <f>Sueldos[[#This Row],[3 meses de sueldo]]+Sueldos[[#This Row],[20 dias por año]]</f>
        <v>67574.755945205485</v>
      </c>
    </row>
    <row r="2443" spans="1:21" x14ac:dyDescent="0.3">
      <c r="A2443" t="s">
        <v>646</v>
      </c>
      <c r="B2443" t="s">
        <v>883</v>
      </c>
      <c r="C2443" t="s">
        <v>117</v>
      </c>
      <c r="D2443" s="10">
        <v>41852</v>
      </c>
      <c r="E2443" t="s">
        <v>18</v>
      </c>
      <c r="F2443">
        <v>3</v>
      </c>
      <c r="G2443" s="1">
        <v>11010</v>
      </c>
      <c r="H2443" s="1">
        <v>880.80000000000007</v>
      </c>
      <c r="I2443" s="1">
        <v>440.40000000000003</v>
      </c>
      <c r="J2443" s="1">
        <v>1651.5</v>
      </c>
      <c r="K2443" s="1">
        <v>4183.8</v>
      </c>
      <c r="L2443" s="1">
        <v>4073.7</v>
      </c>
      <c r="M2443" s="1">
        <f>SUM(Sueldos[[#This Row],[Salario Base]:[Bono General]])</f>
        <v>22240.2</v>
      </c>
      <c r="N2443" s="1">
        <f>SUMPRODUCT(Sueldos[[#This Row],[Salario Base]:[Bono General]]*Porcentajes[])</f>
        <v>894.01199999999994</v>
      </c>
      <c r="O2443" s="1">
        <f>Sueldos[[#This Row],[Aumento Mexicano]]*2</f>
        <v>1788.0239999999999</v>
      </c>
      <c r="P2443" s="1">
        <f>IF(Sueldos[[#This Row],[Calificación]]&gt;=4,Sueldos[[#This Row],[Aumento Mexicano]]*2,0)</f>
        <v>0</v>
      </c>
      <c r="Q2443" s="1">
        <f>Sueldos[[#This Row],[Sueldo total]]*3</f>
        <v>66720.600000000006</v>
      </c>
      <c r="R2443" s="9">
        <f>(43102-Sueldos[[#This Row],[Fecha de Contratación]])/365</f>
        <v>3.4246575342465753</v>
      </c>
      <c r="S2443" s="1">
        <f>Sueldos[[#This Row],[Sueldo total]]/30</f>
        <v>741.34</v>
      </c>
      <c r="T2443" s="1">
        <f>Sueldos[[#This Row],[Salario diario]]*20*Sueldos[[#This Row],[dias del año]]</f>
        <v>50776.712328767127</v>
      </c>
      <c r="U2443" s="1">
        <f>Sueldos[[#This Row],[3 meses de sueldo]]+Sueldos[[#This Row],[20 dias por año]]</f>
        <v>117497.31232876713</v>
      </c>
    </row>
    <row r="2444" spans="1:21" x14ac:dyDescent="0.3">
      <c r="A2444" t="s">
        <v>2874</v>
      </c>
      <c r="B2444" t="s">
        <v>880</v>
      </c>
      <c r="C2444" t="s">
        <v>411</v>
      </c>
      <c r="D2444" s="10">
        <v>42229</v>
      </c>
      <c r="E2444" t="s">
        <v>18</v>
      </c>
      <c r="F2444">
        <v>3</v>
      </c>
      <c r="G2444" s="1">
        <v>15191</v>
      </c>
      <c r="H2444" s="1">
        <v>759.55000000000007</v>
      </c>
      <c r="I2444" s="1">
        <v>455.72999999999996</v>
      </c>
      <c r="J2444" s="1">
        <v>1671.01</v>
      </c>
      <c r="K2444" s="1">
        <v>5924.49</v>
      </c>
      <c r="L2444" s="1">
        <v>5013.0300000000007</v>
      </c>
      <c r="M2444" s="1">
        <f>SUM(Sueldos[[#This Row],[Salario Base]:[Bono General]])</f>
        <v>29014.809999999998</v>
      </c>
      <c r="N2444" s="1">
        <f>SUMPRODUCT(Sueldos[[#This Row],[Salario Base]:[Bono General]]*Porcentajes[])</f>
        <v>1131.7294999999999</v>
      </c>
      <c r="O2444" s="1">
        <f>Sueldos[[#This Row],[Aumento Mexicano]]*2</f>
        <v>2263.4589999999998</v>
      </c>
      <c r="P2444" s="1">
        <f>IF(Sueldos[[#This Row],[Calificación]]&gt;=4,Sueldos[[#This Row],[Aumento Mexicano]]*2,0)</f>
        <v>0</v>
      </c>
      <c r="Q2444" s="1">
        <f>Sueldos[[#This Row],[Sueldo total]]*3</f>
        <v>87044.43</v>
      </c>
      <c r="R2444" s="9">
        <f>(43102-Sueldos[[#This Row],[Fecha de Contratación]])/365</f>
        <v>2.3917808219178083</v>
      </c>
      <c r="S2444" s="1">
        <f>Sueldos[[#This Row],[Sueldo total]]/30</f>
        <v>967.16033333333326</v>
      </c>
      <c r="T2444" s="1">
        <f>Sueldos[[#This Row],[Salario diario]]*20*Sueldos[[#This Row],[dias del año]]</f>
        <v>46264.710739726026</v>
      </c>
      <c r="U2444" s="1">
        <f>Sueldos[[#This Row],[3 meses de sueldo]]+Sueldos[[#This Row],[20 dias por año]]</f>
        <v>133309.14073972602</v>
      </c>
    </row>
    <row r="2445" spans="1:21" x14ac:dyDescent="0.3">
      <c r="A2445" t="s">
        <v>2875</v>
      </c>
      <c r="B2445" t="s">
        <v>940</v>
      </c>
      <c r="C2445" t="s">
        <v>151</v>
      </c>
      <c r="D2445" s="10">
        <v>42924</v>
      </c>
      <c r="E2445" t="s">
        <v>27</v>
      </c>
      <c r="F2445">
        <v>3</v>
      </c>
      <c r="G2445" s="1">
        <v>15333</v>
      </c>
      <c r="H2445" s="1">
        <v>1379.97</v>
      </c>
      <c r="I2445" s="1">
        <v>613.32000000000005</v>
      </c>
      <c r="J2445" s="1">
        <v>2299.9499999999998</v>
      </c>
      <c r="K2445" s="1">
        <v>5366.5499999999993</v>
      </c>
      <c r="L2445" s="1">
        <v>5519.88</v>
      </c>
      <c r="M2445" s="1">
        <f>SUM(Sueldos[[#This Row],[Salario Base]:[Bono General]])</f>
        <v>30512.670000000002</v>
      </c>
      <c r="N2445" s="1">
        <f>SUMPRODUCT(Sueldos[[#This Row],[Salario Base]:[Bono General]]*Porcentajes[])</f>
        <v>1229.7066</v>
      </c>
      <c r="O2445" s="1">
        <f>Sueldos[[#This Row],[Aumento Mexicano]]*2</f>
        <v>2459.4132</v>
      </c>
      <c r="P2445" s="1">
        <f>IF(Sueldos[[#This Row],[Calificación]]&gt;=4,Sueldos[[#This Row],[Aumento Mexicano]]*2,0)</f>
        <v>0</v>
      </c>
      <c r="Q2445" s="1">
        <f>Sueldos[[#This Row],[Sueldo total]]*3</f>
        <v>91538.010000000009</v>
      </c>
      <c r="R2445" s="9">
        <f>(43102-Sueldos[[#This Row],[Fecha de Contratación]])/365</f>
        <v>0.48767123287671232</v>
      </c>
      <c r="S2445" s="1">
        <f>Sueldos[[#This Row],[Sueldo total]]/30</f>
        <v>1017.0890000000001</v>
      </c>
      <c r="T2445" s="1">
        <f>Sueldos[[#This Row],[Salario diario]]*20*Sueldos[[#This Row],[dias del año]]</f>
        <v>9920.1009315068495</v>
      </c>
      <c r="U2445" s="1">
        <f>Sueldos[[#This Row],[3 meses de sueldo]]+Sueldos[[#This Row],[20 dias por año]]</f>
        <v>101458.11093150686</v>
      </c>
    </row>
    <row r="2446" spans="1:21" x14ac:dyDescent="0.3">
      <c r="A2446" t="s">
        <v>2876</v>
      </c>
      <c r="B2446" t="s">
        <v>883</v>
      </c>
      <c r="C2446" t="s">
        <v>40</v>
      </c>
      <c r="D2446" s="10">
        <v>40630</v>
      </c>
      <c r="E2446" t="s">
        <v>53</v>
      </c>
      <c r="F2446">
        <v>2</v>
      </c>
      <c r="G2446" s="1">
        <v>107525.7</v>
      </c>
      <c r="H2446" s="1">
        <v>5376.2849999999999</v>
      </c>
      <c r="I2446" s="1">
        <v>10752.57</v>
      </c>
      <c r="J2446" s="1">
        <v>10752.57</v>
      </c>
      <c r="K2446" s="1">
        <v>37633.994999999995</v>
      </c>
      <c r="L2446" s="1">
        <v>36558.738000000005</v>
      </c>
      <c r="M2446" s="1">
        <f>SUM(Sueldos[[#This Row],[Salario Base]:[Bono General]])</f>
        <v>208599.85800000001</v>
      </c>
      <c r="N2446" s="1">
        <f>SUMPRODUCT(Sueldos[[#This Row],[Salario Base]:[Bono General]]*Porcentajes[])</f>
        <v>8204.2109099999998</v>
      </c>
      <c r="O2446" s="1">
        <f>Sueldos[[#This Row],[Aumento Mexicano]]*2</f>
        <v>16408.42182</v>
      </c>
      <c r="P2446" s="1">
        <f>IF(Sueldos[[#This Row],[Calificación]]&gt;=4,Sueldos[[#This Row],[Aumento Mexicano]]*2,0)</f>
        <v>0</v>
      </c>
      <c r="Q2446" s="1">
        <f>Sueldos[[#This Row],[Sueldo total]]*3</f>
        <v>625799.57400000002</v>
      </c>
      <c r="R2446" s="9">
        <f>(43102-Sueldos[[#This Row],[Fecha de Contratación]])/365</f>
        <v>6.7726027397260271</v>
      </c>
      <c r="S2446" s="1">
        <f>Sueldos[[#This Row],[Sueldo total]]/30</f>
        <v>6953.3285999999998</v>
      </c>
      <c r="T2446" s="1">
        <f>Sueldos[[#This Row],[Salario diario]]*20*Sueldos[[#This Row],[dias del año]]</f>
        <v>941842.64653150667</v>
      </c>
      <c r="U2446" s="1">
        <f>Sueldos[[#This Row],[3 meses de sueldo]]+Sueldos[[#This Row],[20 dias por año]]</f>
        <v>1567642.2205315067</v>
      </c>
    </row>
    <row r="2447" spans="1:21" x14ac:dyDescent="0.3">
      <c r="A2447" t="s">
        <v>2877</v>
      </c>
      <c r="B2447" t="s">
        <v>880</v>
      </c>
      <c r="C2447" t="s">
        <v>198</v>
      </c>
      <c r="D2447" s="10">
        <v>42936</v>
      </c>
      <c r="E2447" t="s">
        <v>18</v>
      </c>
      <c r="F2447">
        <v>3</v>
      </c>
      <c r="G2447" s="1">
        <v>9926</v>
      </c>
      <c r="H2447" s="1">
        <v>496.3</v>
      </c>
      <c r="I2447" s="1">
        <v>496.3</v>
      </c>
      <c r="J2447" s="1">
        <v>198.52</v>
      </c>
      <c r="K2447" s="1">
        <v>3374.84</v>
      </c>
      <c r="L2447" s="1">
        <v>3970.4</v>
      </c>
      <c r="M2447" s="1">
        <f>SUM(Sueldos[[#This Row],[Salario Base]:[Bono General]])</f>
        <v>18462.36</v>
      </c>
      <c r="N2447" s="1">
        <f>SUMPRODUCT(Sueldos[[#This Row],[Salario Base]:[Bono General]]*Porcentajes[])</f>
        <v>736.50919999999996</v>
      </c>
      <c r="O2447" s="1">
        <f>Sueldos[[#This Row],[Aumento Mexicano]]*2</f>
        <v>1473.0183999999999</v>
      </c>
      <c r="P2447" s="1">
        <f>IF(Sueldos[[#This Row],[Calificación]]&gt;=4,Sueldos[[#This Row],[Aumento Mexicano]]*2,0)</f>
        <v>0</v>
      </c>
      <c r="Q2447" s="1">
        <f>Sueldos[[#This Row],[Sueldo total]]*3</f>
        <v>55387.08</v>
      </c>
      <c r="R2447" s="9">
        <f>(43102-Sueldos[[#This Row],[Fecha de Contratación]])/365</f>
        <v>0.45479452054794522</v>
      </c>
      <c r="S2447" s="1">
        <f>Sueldos[[#This Row],[Sueldo total]]/30</f>
        <v>615.41200000000003</v>
      </c>
      <c r="T2447" s="1">
        <f>Sueldos[[#This Row],[Salario diario]]*20*Sueldos[[#This Row],[dias del año]]</f>
        <v>5597.7201095890423</v>
      </c>
      <c r="U2447" s="1">
        <f>Sueldos[[#This Row],[3 meses de sueldo]]+Sueldos[[#This Row],[20 dias por año]]</f>
        <v>60984.800109589043</v>
      </c>
    </row>
    <row r="2448" spans="1:21" x14ac:dyDescent="0.3">
      <c r="A2448" t="s">
        <v>2878</v>
      </c>
      <c r="B2448" t="s">
        <v>883</v>
      </c>
      <c r="C2448" t="s">
        <v>114</v>
      </c>
      <c r="D2448" s="10">
        <v>40640</v>
      </c>
      <c r="E2448" t="s">
        <v>18</v>
      </c>
      <c r="F2448">
        <v>3</v>
      </c>
      <c r="G2448" s="1">
        <v>13594</v>
      </c>
      <c r="H2448" s="1">
        <v>951.58</v>
      </c>
      <c r="I2448" s="1">
        <v>1087.52</v>
      </c>
      <c r="J2448" s="1">
        <v>407.82</v>
      </c>
      <c r="K2448" s="1">
        <v>5301.66</v>
      </c>
      <c r="L2448" s="1">
        <v>3670.38</v>
      </c>
      <c r="M2448" s="1">
        <f>SUM(Sueldos[[#This Row],[Salario Base]:[Bono General]])</f>
        <v>25012.960000000003</v>
      </c>
      <c r="N2448" s="1">
        <f>SUMPRODUCT(Sueldos[[#This Row],[Salario Base]:[Bono General]]*Porcentajes[])</f>
        <v>944.78300000000002</v>
      </c>
      <c r="O2448" s="1">
        <f>Sueldos[[#This Row],[Aumento Mexicano]]*2</f>
        <v>1889.566</v>
      </c>
      <c r="P2448" s="1">
        <f>IF(Sueldos[[#This Row],[Calificación]]&gt;=4,Sueldos[[#This Row],[Aumento Mexicano]]*2,0)</f>
        <v>0</v>
      </c>
      <c r="Q2448" s="1">
        <f>Sueldos[[#This Row],[Sueldo total]]*3</f>
        <v>75038.880000000005</v>
      </c>
      <c r="R2448" s="9">
        <f>(43102-Sueldos[[#This Row],[Fecha de Contratación]])/365</f>
        <v>6.7452054794520544</v>
      </c>
      <c r="S2448" s="1">
        <f>Sueldos[[#This Row],[Sueldo total]]/30</f>
        <v>833.76533333333339</v>
      </c>
      <c r="T2448" s="1">
        <f>Sueldos[[#This Row],[Salario diario]]*20*Sueldos[[#This Row],[dias del año]]</f>
        <v>112478.36989954338</v>
      </c>
      <c r="U2448" s="1">
        <f>Sueldos[[#This Row],[3 meses de sueldo]]+Sueldos[[#This Row],[20 dias por año]]</f>
        <v>187517.24989954339</v>
      </c>
    </row>
    <row r="2449" spans="1:21" x14ac:dyDescent="0.3">
      <c r="A2449" t="s">
        <v>896</v>
      </c>
      <c r="B2449" t="s">
        <v>880</v>
      </c>
      <c r="C2449" t="s">
        <v>449</v>
      </c>
      <c r="D2449" s="10">
        <v>42571</v>
      </c>
      <c r="E2449" t="s">
        <v>18</v>
      </c>
      <c r="F2449">
        <v>3</v>
      </c>
      <c r="G2449" s="1">
        <v>9191</v>
      </c>
      <c r="H2449" s="1">
        <v>735.28</v>
      </c>
      <c r="I2449" s="1">
        <v>919.1</v>
      </c>
      <c r="J2449" s="1">
        <v>183.82</v>
      </c>
      <c r="K2449" s="1">
        <v>2481.5700000000002</v>
      </c>
      <c r="L2449" s="1">
        <v>2573.48</v>
      </c>
      <c r="M2449" s="1">
        <f>SUM(Sueldos[[#This Row],[Salario Base]:[Bono General]])</f>
        <v>16084.25</v>
      </c>
      <c r="N2449" s="1">
        <f>SUMPRODUCT(Sueldos[[#This Row],[Salario Base]:[Bono General]]*Porcentajes[])</f>
        <v>620.39250000000004</v>
      </c>
      <c r="O2449" s="1">
        <f>Sueldos[[#This Row],[Aumento Mexicano]]*2</f>
        <v>1240.7850000000001</v>
      </c>
      <c r="P2449" s="1">
        <f>IF(Sueldos[[#This Row],[Calificación]]&gt;=4,Sueldos[[#This Row],[Aumento Mexicano]]*2,0)</f>
        <v>0</v>
      </c>
      <c r="Q2449" s="1">
        <f>Sueldos[[#This Row],[Sueldo total]]*3</f>
        <v>48252.75</v>
      </c>
      <c r="R2449" s="9">
        <f>(43102-Sueldos[[#This Row],[Fecha de Contratación]])/365</f>
        <v>1.4547945205479451</v>
      </c>
      <c r="S2449" s="1">
        <f>Sueldos[[#This Row],[Sueldo total]]/30</f>
        <v>536.14166666666665</v>
      </c>
      <c r="T2449" s="1">
        <f>Sueldos[[#This Row],[Salario diario]]*20*Sueldos[[#This Row],[dias del año]]</f>
        <v>15599.51917808219</v>
      </c>
      <c r="U2449" s="1">
        <f>Sueldos[[#This Row],[3 meses de sueldo]]+Sueldos[[#This Row],[20 dias por año]]</f>
        <v>63852.269178082192</v>
      </c>
    </row>
    <row r="2450" spans="1:21" x14ac:dyDescent="0.3">
      <c r="A2450" t="s">
        <v>2168</v>
      </c>
      <c r="B2450" t="s">
        <v>883</v>
      </c>
      <c r="C2450" t="s">
        <v>107</v>
      </c>
      <c r="D2450" s="10">
        <v>42813</v>
      </c>
      <c r="E2450" t="s">
        <v>15</v>
      </c>
      <c r="F2450">
        <v>4</v>
      </c>
      <c r="G2450" s="1">
        <v>23139.600000000002</v>
      </c>
      <c r="H2450" s="1">
        <v>1619.7720000000004</v>
      </c>
      <c r="I2450" s="1">
        <v>2776.752</v>
      </c>
      <c r="J2450" s="1">
        <v>2545.3560000000002</v>
      </c>
      <c r="K2450" s="1">
        <v>8098.8600000000006</v>
      </c>
      <c r="L2450" s="1">
        <v>7636.0680000000011</v>
      </c>
      <c r="M2450" s="1">
        <f>SUM(Sueldos[[#This Row],[Salario Base]:[Bono General]])</f>
        <v>45816.408000000003</v>
      </c>
      <c r="N2450" s="1">
        <f>SUMPRODUCT(Sueldos[[#This Row],[Salario Base]:[Bono General]]*Porcentajes[])</f>
        <v>1807.2027600000001</v>
      </c>
      <c r="O2450" s="1">
        <f>Sueldos[[#This Row],[Aumento Mexicano]]*2</f>
        <v>3614.4055200000003</v>
      </c>
      <c r="P2450" s="1">
        <f>IF(Sueldos[[#This Row],[Calificación]]&gt;=4,Sueldos[[#This Row],[Aumento Mexicano]]*2,0)</f>
        <v>3614.4055200000003</v>
      </c>
      <c r="Q2450" s="1">
        <f>Sueldos[[#This Row],[Sueldo total]]*3</f>
        <v>137449.22400000002</v>
      </c>
      <c r="R2450" s="9">
        <f>(43102-Sueldos[[#This Row],[Fecha de Contratación]])/365</f>
        <v>0.79178082191780819</v>
      </c>
      <c r="S2450" s="1">
        <f>Sueldos[[#This Row],[Sueldo total]]/30</f>
        <v>1527.2136</v>
      </c>
      <c r="T2450" s="1">
        <f>Sueldos[[#This Row],[Salario diario]]*20*Sueldos[[#This Row],[dias del año]]</f>
        <v>24184.368789041095</v>
      </c>
      <c r="U2450" s="1">
        <f>Sueldos[[#This Row],[3 meses de sueldo]]+Sueldos[[#This Row],[20 dias por año]]</f>
        <v>161633.59278904111</v>
      </c>
    </row>
    <row r="2451" spans="1:21" x14ac:dyDescent="0.3">
      <c r="A2451" t="s">
        <v>2879</v>
      </c>
      <c r="B2451" t="s">
        <v>883</v>
      </c>
      <c r="C2451" t="s">
        <v>81</v>
      </c>
      <c r="D2451" s="10">
        <v>41216</v>
      </c>
      <c r="E2451" t="s">
        <v>18</v>
      </c>
      <c r="F2451">
        <v>2</v>
      </c>
      <c r="G2451" s="1">
        <v>7618.5</v>
      </c>
      <c r="H2451" s="1">
        <v>761.85</v>
      </c>
      <c r="I2451" s="1">
        <v>838.03499999999997</v>
      </c>
      <c r="J2451" s="1">
        <v>304.74</v>
      </c>
      <c r="K2451" s="1">
        <v>2742.66</v>
      </c>
      <c r="L2451" s="1">
        <v>2818.8449999999998</v>
      </c>
      <c r="M2451" s="1">
        <f>SUM(Sueldos[[#This Row],[Salario Base]:[Bono General]])</f>
        <v>15084.63</v>
      </c>
      <c r="N2451" s="1">
        <f>SUMPRODUCT(Sueldos[[#This Row],[Salario Base]:[Bono General]]*Porcentajes[])</f>
        <v>602.62334999999996</v>
      </c>
      <c r="O2451" s="1">
        <f>Sueldos[[#This Row],[Aumento Mexicano]]*2</f>
        <v>1205.2466999999999</v>
      </c>
      <c r="P2451" s="1">
        <f>IF(Sueldos[[#This Row],[Calificación]]&gt;=4,Sueldos[[#This Row],[Aumento Mexicano]]*2,0)</f>
        <v>0</v>
      </c>
      <c r="Q2451" s="1">
        <f>Sueldos[[#This Row],[Sueldo total]]*3</f>
        <v>45253.89</v>
      </c>
      <c r="R2451" s="9">
        <f>(43102-Sueldos[[#This Row],[Fecha de Contratación]])/365</f>
        <v>5.1671232876712327</v>
      </c>
      <c r="S2451" s="1">
        <f>Sueldos[[#This Row],[Sueldo total]]/30</f>
        <v>502.82099999999997</v>
      </c>
      <c r="T2451" s="1">
        <f>Sueldos[[#This Row],[Salario diario]]*20*Sueldos[[#This Row],[dias del año]]</f>
        <v>51962.761972602741</v>
      </c>
      <c r="U2451" s="1">
        <f>Sueldos[[#This Row],[3 meses de sueldo]]+Sueldos[[#This Row],[20 dias por año]]</f>
        <v>97216.651972602733</v>
      </c>
    </row>
    <row r="2452" spans="1:21" x14ac:dyDescent="0.3">
      <c r="A2452" t="s">
        <v>2880</v>
      </c>
      <c r="B2452" t="s">
        <v>883</v>
      </c>
      <c r="C2452" t="s">
        <v>411</v>
      </c>
      <c r="D2452" s="10">
        <v>42735</v>
      </c>
      <c r="E2452" t="s">
        <v>18</v>
      </c>
      <c r="F2452">
        <v>3</v>
      </c>
      <c r="G2452" s="1">
        <v>15070</v>
      </c>
      <c r="H2452" s="1">
        <v>1054.9000000000001</v>
      </c>
      <c r="I2452" s="1">
        <v>753.5</v>
      </c>
      <c r="J2452" s="1">
        <v>1507</v>
      </c>
      <c r="K2452" s="1">
        <v>4671.7</v>
      </c>
      <c r="L2452" s="1">
        <v>5274.5</v>
      </c>
      <c r="M2452" s="1">
        <f>SUM(Sueldos[[#This Row],[Salario Base]:[Bono General]])</f>
        <v>28331.600000000002</v>
      </c>
      <c r="N2452" s="1">
        <f>SUMPRODUCT(Sueldos[[#This Row],[Salario Base]:[Bono General]]*Porcentajes[])</f>
        <v>1130.25</v>
      </c>
      <c r="O2452" s="1">
        <f>Sueldos[[#This Row],[Aumento Mexicano]]*2</f>
        <v>2260.5</v>
      </c>
      <c r="P2452" s="1">
        <f>IF(Sueldos[[#This Row],[Calificación]]&gt;=4,Sueldos[[#This Row],[Aumento Mexicano]]*2,0)</f>
        <v>0</v>
      </c>
      <c r="Q2452" s="1">
        <f>Sueldos[[#This Row],[Sueldo total]]*3</f>
        <v>84994.8</v>
      </c>
      <c r="R2452" s="9">
        <f>(43102-Sueldos[[#This Row],[Fecha de Contratación]])/365</f>
        <v>1.0054794520547945</v>
      </c>
      <c r="S2452" s="1">
        <f>Sueldos[[#This Row],[Sueldo total]]/30</f>
        <v>944.38666666666677</v>
      </c>
      <c r="T2452" s="1">
        <f>Sueldos[[#This Row],[Salario diario]]*20*Sueldos[[#This Row],[dias del año]]</f>
        <v>18991.227762557082</v>
      </c>
      <c r="U2452" s="1">
        <f>Sueldos[[#This Row],[3 meses de sueldo]]+Sueldos[[#This Row],[20 dias por año]]</f>
        <v>103986.02776255709</v>
      </c>
    </row>
    <row r="2453" spans="1:21" x14ac:dyDescent="0.3">
      <c r="A2453" t="s">
        <v>2358</v>
      </c>
      <c r="B2453" t="s">
        <v>895</v>
      </c>
      <c r="C2453" t="s">
        <v>96</v>
      </c>
      <c r="D2453" s="10">
        <v>42369</v>
      </c>
      <c r="E2453" t="s">
        <v>18</v>
      </c>
      <c r="F2453">
        <v>2</v>
      </c>
      <c r="G2453" s="1">
        <v>9598.5</v>
      </c>
      <c r="H2453" s="1">
        <v>671.8950000000001</v>
      </c>
      <c r="I2453" s="1">
        <v>383.94</v>
      </c>
      <c r="J2453" s="1">
        <v>191.97</v>
      </c>
      <c r="K2453" s="1">
        <v>3263.4900000000002</v>
      </c>
      <c r="L2453" s="1">
        <v>2783.5649999999996</v>
      </c>
      <c r="M2453" s="1">
        <f>SUM(Sueldos[[#This Row],[Salario Base]:[Bono General]])</f>
        <v>16893.36</v>
      </c>
      <c r="N2453" s="1">
        <f>SUMPRODUCT(Sueldos[[#This Row],[Salario Base]:[Bono General]]*Porcentajes[])</f>
        <v>645.97904999999992</v>
      </c>
      <c r="O2453" s="1">
        <f>Sueldos[[#This Row],[Aumento Mexicano]]*2</f>
        <v>1291.9580999999998</v>
      </c>
      <c r="P2453" s="1">
        <f>IF(Sueldos[[#This Row],[Calificación]]&gt;=4,Sueldos[[#This Row],[Aumento Mexicano]]*2,0)</f>
        <v>0</v>
      </c>
      <c r="Q2453" s="1">
        <f>Sueldos[[#This Row],[Sueldo total]]*3</f>
        <v>50680.08</v>
      </c>
      <c r="R2453" s="9">
        <f>(43102-Sueldos[[#This Row],[Fecha de Contratación]])/365</f>
        <v>2.0082191780821916</v>
      </c>
      <c r="S2453" s="1">
        <f>Sueldos[[#This Row],[Sueldo total]]/30</f>
        <v>563.11199999999997</v>
      </c>
      <c r="T2453" s="1">
        <f>Sueldos[[#This Row],[Salario diario]]*20*Sueldos[[#This Row],[dias del año]]</f>
        <v>22617.046356164381</v>
      </c>
      <c r="U2453" s="1">
        <f>Sueldos[[#This Row],[3 meses de sueldo]]+Sueldos[[#This Row],[20 dias por año]]</f>
        <v>73297.126356164386</v>
      </c>
    </row>
    <row r="2454" spans="1:21" x14ac:dyDescent="0.3">
      <c r="A2454" t="s">
        <v>2881</v>
      </c>
      <c r="B2454" t="s">
        <v>898</v>
      </c>
      <c r="C2454" t="s">
        <v>151</v>
      </c>
      <c r="D2454" s="10">
        <v>40775</v>
      </c>
      <c r="E2454" t="s">
        <v>18</v>
      </c>
      <c r="F2454">
        <v>5</v>
      </c>
      <c r="G2454" s="1">
        <v>19372.5</v>
      </c>
      <c r="H2454" s="1">
        <v>1162.3499999999999</v>
      </c>
      <c r="I2454" s="1">
        <v>2324.6999999999998</v>
      </c>
      <c r="J2454" s="1">
        <v>581.17499999999995</v>
      </c>
      <c r="K2454" s="1">
        <v>6974.0999999999995</v>
      </c>
      <c r="L2454" s="1">
        <v>5618.0249999999996</v>
      </c>
      <c r="M2454" s="1">
        <f>SUM(Sueldos[[#This Row],[Salario Base]:[Bono General]])</f>
        <v>36032.85</v>
      </c>
      <c r="N2454" s="1">
        <f>SUMPRODUCT(Sueldos[[#This Row],[Salario Base]:[Bono General]]*Porcentajes[])</f>
        <v>1375.4475</v>
      </c>
      <c r="O2454" s="1">
        <f>Sueldos[[#This Row],[Aumento Mexicano]]*2</f>
        <v>2750.895</v>
      </c>
      <c r="P2454" s="1">
        <f>IF(Sueldos[[#This Row],[Calificación]]&gt;=4,Sueldos[[#This Row],[Aumento Mexicano]]*2,0)</f>
        <v>2750.895</v>
      </c>
      <c r="Q2454" s="1">
        <f>Sueldos[[#This Row],[Sueldo total]]*3</f>
        <v>108098.54999999999</v>
      </c>
      <c r="R2454" s="9">
        <f>(43102-Sueldos[[#This Row],[Fecha de Contratación]])/365</f>
        <v>6.375342465753425</v>
      </c>
      <c r="S2454" s="1">
        <f>Sueldos[[#This Row],[Sueldo total]]/30</f>
        <v>1201.095</v>
      </c>
      <c r="T2454" s="1">
        <f>Sueldos[[#This Row],[Salario diario]]*20*Sueldos[[#This Row],[dias del año]]</f>
        <v>153147.83917808221</v>
      </c>
      <c r="U2454" s="1">
        <f>Sueldos[[#This Row],[3 meses de sueldo]]+Sueldos[[#This Row],[20 dias por año]]</f>
        <v>261246.3891780822</v>
      </c>
    </row>
    <row r="2455" spans="1:21" x14ac:dyDescent="0.3">
      <c r="A2455" t="s">
        <v>2882</v>
      </c>
      <c r="B2455" t="s">
        <v>883</v>
      </c>
      <c r="C2455" t="s">
        <v>312</v>
      </c>
      <c r="D2455" s="10">
        <v>43033</v>
      </c>
      <c r="E2455" t="s">
        <v>15</v>
      </c>
      <c r="F2455">
        <v>4</v>
      </c>
      <c r="G2455" s="1">
        <v>33104.5</v>
      </c>
      <c r="H2455" s="1">
        <v>2979.4049999999997</v>
      </c>
      <c r="I2455" s="1">
        <v>4965.6750000000002</v>
      </c>
      <c r="J2455" s="1">
        <v>662.09</v>
      </c>
      <c r="K2455" s="1">
        <v>11917.619999999999</v>
      </c>
      <c r="L2455" s="1">
        <v>8607.17</v>
      </c>
      <c r="M2455" s="1">
        <f>SUM(Sueldos[[#This Row],[Salario Base]:[Bono General]])</f>
        <v>62236.459999999992</v>
      </c>
      <c r="N2455" s="1">
        <f>SUMPRODUCT(Sueldos[[#This Row],[Salario Base]:[Bono General]]*Porcentajes[])</f>
        <v>2363.6613000000002</v>
      </c>
      <c r="O2455" s="1">
        <f>Sueldos[[#This Row],[Aumento Mexicano]]*2</f>
        <v>4727.3226000000004</v>
      </c>
      <c r="P2455" s="1">
        <f>IF(Sueldos[[#This Row],[Calificación]]&gt;=4,Sueldos[[#This Row],[Aumento Mexicano]]*2,0)</f>
        <v>4727.3226000000004</v>
      </c>
      <c r="Q2455" s="1">
        <f>Sueldos[[#This Row],[Sueldo total]]*3</f>
        <v>186709.37999999998</v>
      </c>
      <c r="R2455" s="9">
        <f>(43102-Sueldos[[#This Row],[Fecha de Contratación]])/365</f>
        <v>0.18904109589041096</v>
      </c>
      <c r="S2455" s="1">
        <f>Sueldos[[#This Row],[Sueldo total]]/30</f>
        <v>2074.5486666666666</v>
      </c>
      <c r="T2455" s="1">
        <f>Sueldos[[#This Row],[Salario diario]]*20*Sueldos[[#This Row],[dias del año]]</f>
        <v>7843.4990684931499</v>
      </c>
      <c r="U2455" s="1">
        <f>Sueldos[[#This Row],[3 meses de sueldo]]+Sueldos[[#This Row],[20 dias por año]]</f>
        <v>194552.87906849312</v>
      </c>
    </row>
    <row r="2456" spans="1:21" x14ac:dyDescent="0.3">
      <c r="A2456" t="s">
        <v>2883</v>
      </c>
      <c r="B2456" t="s">
        <v>880</v>
      </c>
      <c r="C2456" t="s">
        <v>440</v>
      </c>
      <c r="D2456" s="10">
        <v>42318</v>
      </c>
      <c r="E2456" t="s">
        <v>18</v>
      </c>
      <c r="F2456">
        <v>3</v>
      </c>
      <c r="G2456" s="1">
        <v>12614</v>
      </c>
      <c r="H2456" s="1">
        <v>630.70000000000005</v>
      </c>
      <c r="I2456" s="1">
        <v>756.83999999999992</v>
      </c>
      <c r="J2456" s="1">
        <v>1639.8200000000002</v>
      </c>
      <c r="K2456" s="1">
        <v>3153.5</v>
      </c>
      <c r="L2456" s="1">
        <v>3405.78</v>
      </c>
      <c r="M2456" s="1">
        <f>SUM(Sueldos[[#This Row],[Salario Base]:[Bono General]])</f>
        <v>22200.639999999999</v>
      </c>
      <c r="N2456" s="1">
        <f>SUMPRODUCT(Sueldos[[#This Row],[Salario Base]:[Bono General]]*Porcentajes[])</f>
        <v>861.53620000000001</v>
      </c>
      <c r="O2456" s="1">
        <f>Sueldos[[#This Row],[Aumento Mexicano]]*2</f>
        <v>1723.0724</v>
      </c>
      <c r="P2456" s="1">
        <f>IF(Sueldos[[#This Row],[Calificación]]&gt;=4,Sueldos[[#This Row],[Aumento Mexicano]]*2,0)</f>
        <v>0</v>
      </c>
      <c r="Q2456" s="1">
        <f>Sueldos[[#This Row],[Sueldo total]]*3</f>
        <v>66601.919999999998</v>
      </c>
      <c r="R2456" s="9">
        <f>(43102-Sueldos[[#This Row],[Fecha de Contratación]])/365</f>
        <v>2.1479452054794521</v>
      </c>
      <c r="S2456" s="1">
        <f>Sueldos[[#This Row],[Sueldo total]]/30</f>
        <v>740.02133333333336</v>
      </c>
      <c r="T2456" s="1">
        <f>Sueldos[[#This Row],[Salario diario]]*20*Sueldos[[#This Row],[dias del año]]</f>
        <v>31790.505497716895</v>
      </c>
      <c r="U2456" s="1">
        <f>Sueldos[[#This Row],[3 meses de sueldo]]+Sueldos[[#This Row],[20 dias por año]]</f>
        <v>98392.425497716889</v>
      </c>
    </row>
    <row r="2457" spans="1:21" x14ac:dyDescent="0.3">
      <c r="A2457" t="s">
        <v>2873</v>
      </c>
      <c r="B2457" t="s">
        <v>883</v>
      </c>
      <c r="C2457" t="s">
        <v>237</v>
      </c>
      <c r="D2457" s="10">
        <v>42653</v>
      </c>
      <c r="E2457" t="s">
        <v>18</v>
      </c>
      <c r="F2457">
        <v>2</v>
      </c>
      <c r="G2457" s="1">
        <v>8013.6</v>
      </c>
      <c r="H2457" s="1">
        <v>801.36000000000013</v>
      </c>
      <c r="I2457" s="1">
        <v>881.49600000000009</v>
      </c>
      <c r="J2457" s="1">
        <v>160.27200000000002</v>
      </c>
      <c r="K2457" s="1">
        <v>2965.0320000000002</v>
      </c>
      <c r="L2457" s="1">
        <v>2804.7599999999998</v>
      </c>
      <c r="M2457" s="1">
        <f>SUM(Sueldos[[#This Row],[Salario Base]:[Bono General]])</f>
        <v>15626.520000000002</v>
      </c>
      <c r="N2457" s="1">
        <f>SUMPRODUCT(Sueldos[[#This Row],[Salario Base]:[Bono General]]*Porcentajes[])</f>
        <v>617.04719999999998</v>
      </c>
      <c r="O2457" s="1">
        <f>Sueldos[[#This Row],[Aumento Mexicano]]*2</f>
        <v>1234.0944</v>
      </c>
      <c r="P2457" s="1">
        <f>IF(Sueldos[[#This Row],[Calificación]]&gt;=4,Sueldos[[#This Row],[Aumento Mexicano]]*2,0)</f>
        <v>0</v>
      </c>
      <c r="Q2457" s="1">
        <f>Sueldos[[#This Row],[Sueldo total]]*3</f>
        <v>46879.560000000005</v>
      </c>
      <c r="R2457" s="9">
        <f>(43102-Sueldos[[#This Row],[Fecha de Contratación]])/365</f>
        <v>1.2301369863013698</v>
      </c>
      <c r="S2457" s="1">
        <f>Sueldos[[#This Row],[Sueldo total]]/30</f>
        <v>520.88400000000013</v>
      </c>
      <c r="T2457" s="1">
        <f>Sueldos[[#This Row],[Salario diario]]*20*Sueldos[[#This Row],[dias del año]]</f>
        <v>12815.173479452056</v>
      </c>
      <c r="U2457" s="1">
        <f>Sueldos[[#This Row],[3 meses de sueldo]]+Sueldos[[#This Row],[20 dias por año]]</f>
        <v>59694.733479452058</v>
      </c>
    </row>
    <row r="2458" spans="1:21" x14ac:dyDescent="0.3">
      <c r="A2458" t="s">
        <v>132</v>
      </c>
      <c r="B2458" t="s">
        <v>880</v>
      </c>
      <c r="C2458" t="s">
        <v>330</v>
      </c>
      <c r="D2458" s="10">
        <v>41587</v>
      </c>
      <c r="E2458" t="s">
        <v>50</v>
      </c>
      <c r="F2458">
        <v>2</v>
      </c>
      <c r="G2458" s="1">
        <v>27122.400000000001</v>
      </c>
      <c r="H2458" s="1">
        <v>1356.1200000000001</v>
      </c>
      <c r="I2458" s="1">
        <v>1356.1200000000001</v>
      </c>
      <c r="J2458" s="1">
        <v>1627.3440000000001</v>
      </c>
      <c r="K2458" s="1">
        <v>9492.84</v>
      </c>
      <c r="L2458" s="1">
        <v>10848.960000000001</v>
      </c>
      <c r="M2458" s="1">
        <f>SUM(Sueldos[[#This Row],[Salario Base]:[Bono General]])</f>
        <v>51803.784</v>
      </c>
      <c r="N2458" s="1">
        <f>SUMPRODUCT(Sueldos[[#This Row],[Salario Base]:[Bono General]]*Porcentajes[])</f>
        <v>2074.8636000000001</v>
      </c>
      <c r="O2458" s="1">
        <f>Sueldos[[#This Row],[Aumento Mexicano]]*2</f>
        <v>4149.7272000000003</v>
      </c>
      <c r="P2458" s="1">
        <f>IF(Sueldos[[#This Row],[Calificación]]&gt;=4,Sueldos[[#This Row],[Aumento Mexicano]]*2,0)</f>
        <v>0</v>
      </c>
      <c r="Q2458" s="1">
        <f>Sueldos[[#This Row],[Sueldo total]]*3</f>
        <v>155411.35200000001</v>
      </c>
      <c r="R2458" s="9">
        <f>(43102-Sueldos[[#This Row],[Fecha de Contratación]])/365</f>
        <v>4.1506849315068495</v>
      </c>
      <c r="S2458" s="1">
        <f>Sueldos[[#This Row],[Sueldo total]]/30</f>
        <v>1726.7927999999999</v>
      </c>
      <c r="T2458" s="1">
        <f>Sueldos[[#This Row],[Salario diario]]*20*Sueldos[[#This Row],[dias del año]]</f>
        <v>143347.45709589042</v>
      </c>
      <c r="U2458" s="1">
        <f>Sueldos[[#This Row],[3 meses de sueldo]]+Sueldos[[#This Row],[20 dias por año]]</f>
        <v>298758.80909589044</v>
      </c>
    </row>
    <row r="2459" spans="1:21" x14ac:dyDescent="0.3">
      <c r="A2459" t="s">
        <v>2884</v>
      </c>
      <c r="B2459" t="s">
        <v>880</v>
      </c>
      <c r="C2459" t="s">
        <v>22</v>
      </c>
      <c r="D2459" s="10">
        <v>42765</v>
      </c>
      <c r="E2459" t="s">
        <v>18</v>
      </c>
      <c r="F2459">
        <v>2</v>
      </c>
      <c r="G2459" s="1">
        <v>7947</v>
      </c>
      <c r="H2459" s="1">
        <v>556.29000000000008</v>
      </c>
      <c r="I2459" s="1">
        <v>874.17</v>
      </c>
      <c r="J2459" s="1">
        <v>317.88</v>
      </c>
      <c r="K2459" s="1">
        <v>3019.86</v>
      </c>
      <c r="L2459" s="1">
        <v>2304.6299999999997</v>
      </c>
      <c r="M2459" s="1">
        <f>SUM(Sueldos[[#This Row],[Salario Base]:[Bono General]])</f>
        <v>15019.83</v>
      </c>
      <c r="N2459" s="1">
        <f>SUMPRODUCT(Sueldos[[#This Row],[Salario Base]:[Bono General]]*Porcentajes[])</f>
        <v>574.56809999999996</v>
      </c>
      <c r="O2459" s="1">
        <f>Sueldos[[#This Row],[Aumento Mexicano]]*2</f>
        <v>1149.1361999999999</v>
      </c>
      <c r="P2459" s="1">
        <f>IF(Sueldos[[#This Row],[Calificación]]&gt;=4,Sueldos[[#This Row],[Aumento Mexicano]]*2,0)</f>
        <v>0</v>
      </c>
      <c r="Q2459" s="1">
        <f>Sueldos[[#This Row],[Sueldo total]]*3</f>
        <v>45059.49</v>
      </c>
      <c r="R2459" s="9">
        <f>(43102-Sueldos[[#This Row],[Fecha de Contratación]])/365</f>
        <v>0.92328767123287669</v>
      </c>
      <c r="S2459" s="1">
        <f>Sueldos[[#This Row],[Sueldo total]]/30</f>
        <v>500.661</v>
      </c>
      <c r="T2459" s="1">
        <f>Sueldos[[#This Row],[Salario diario]]*20*Sueldos[[#This Row],[dias del año]]</f>
        <v>9245.0825753424651</v>
      </c>
      <c r="U2459" s="1">
        <f>Sueldos[[#This Row],[3 meses de sueldo]]+Sueldos[[#This Row],[20 dias por año]]</f>
        <v>54304.572575342463</v>
      </c>
    </row>
    <row r="2460" spans="1:21" x14ac:dyDescent="0.3">
      <c r="A2460" t="s">
        <v>1216</v>
      </c>
      <c r="B2460" t="s">
        <v>898</v>
      </c>
      <c r="C2460" t="s">
        <v>323</v>
      </c>
      <c r="D2460" s="10">
        <v>41258</v>
      </c>
      <c r="E2460" t="s">
        <v>18</v>
      </c>
      <c r="F2460">
        <v>3</v>
      </c>
      <c r="G2460" s="1">
        <v>13877</v>
      </c>
      <c r="H2460" s="1">
        <v>1110.1600000000001</v>
      </c>
      <c r="I2460" s="1">
        <v>1248.93</v>
      </c>
      <c r="J2460" s="1">
        <v>1942.7800000000002</v>
      </c>
      <c r="K2460" s="1">
        <v>3746.7900000000004</v>
      </c>
      <c r="L2460" s="1">
        <v>3469.25</v>
      </c>
      <c r="M2460" s="1">
        <f>SUM(Sueldos[[#This Row],[Salario Base]:[Bono General]])</f>
        <v>25394.91</v>
      </c>
      <c r="N2460" s="1">
        <f>SUMPRODUCT(Sueldos[[#This Row],[Salario Base]:[Bono General]]*Porcentajes[])</f>
        <v>985.26700000000005</v>
      </c>
      <c r="O2460" s="1">
        <f>Sueldos[[#This Row],[Aumento Mexicano]]*2</f>
        <v>1970.5340000000001</v>
      </c>
      <c r="P2460" s="1">
        <f>IF(Sueldos[[#This Row],[Calificación]]&gt;=4,Sueldos[[#This Row],[Aumento Mexicano]]*2,0)</f>
        <v>0</v>
      </c>
      <c r="Q2460" s="1">
        <f>Sueldos[[#This Row],[Sueldo total]]*3</f>
        <v>76184.73</v>
      </c>
      <c r="R2460" s="9">
        <f>(43102-Sueldos[[#This Row],[Fecha de Contratación]])/365</f>
        <v>5.0520547945205481</v>
      </c>
      <c r="S2460" s="1">
        <f>Sueldos[[#This Row],[Sueldo total]]/30</f>
        <v>846.49699999999996</v>
      </c>
      <c r="T2460" s="1">
        <f>Sueldos[[#This Row],[Salario diario]]*20*Sueldos[[#This Row],[dias del año]]</f>
        <v>85530.984547945205</v>
      </c>
      <c r="U2460" s="1">
        <f>Sueldos[[#This Row],[3 meses de sueldo]]+Sueldos[[#This Row],[20 dias por año]]</f>
        <v>161715.71454794519</v>
      </c>
    </row>
    <row r="2461" spans="1:21" x14ac:dyDescent="0.3">
      <c r="A2461" t="s">
        <v>2885</v>
      </c>
      <c r="B2461" t="s">
        <v>898</v>
      </c>
      <c r="C2461" t="s">
        <v>117</v>
      </c>
      <c r="D2461" s="10">
        <v>40689</v>
      </c>
      <c r="E2461" t="s">
        <v>18</v>
      </c>
      <c r="F2461">
        <v>4</v>
      </c>
      <c r="G2461" s="1">
        <v>15897.2</v>
      </c>
      <c r="H2461" s="1">
        <v>953.83199999999999</v>
      </c>
      <c r="I2461" s="1">
        <v>953.83199999999999</v>
      </c>
      <c r="J2461" s="1">
        <v>1589.7200000000003</v>
      </c>
      <c r="K2461" s="1">
        <v>6040.9360000000006</v>
      </c>
      <c r="L2461" s="1">
        <v>4928.1320000000005</v>
      </c>
      <c r="M2461" s="1">
        <f>SUM(Sueldos[[#This Row],[Salario Base]:[Bono General]])</f>
        <v>30363.652000000002</v>
      </c>
      <c r="N2461" s="1">
        <f>SUMPRODUCT(Sueldos[[#This Row],[Salario Base]:[Bono General]]*Porcentajes[])</f>
        <v>1177.98252</v>
      </c>
      <c r="O2461" s="1">
        <f>Sueldos[[#This Row],[Aumento Mexicano]]*2</f>
        <v>2355.96504</v>
      </c>
      <c r="P2461" s="1">
        <f>IF(Sueldos[[#This Row],[Calificación]]&gt;=4,Sueldos[[#This Row],[Aumento Mexicano]]*2,0)</f>
        <v>2355.96504</v>
      </c>
      <c r="Q2461" s="1">
        <f>Sueldos[[#This Row],[Sueldo total]]*3</f>
        <v>91090.956000000006</v>
      </c>
      <c r="R2461" s="9">
        <f>(43102-Sueldos[[#This Row],[Fecha de Contratación]])/365</f>
        <v>6.6109589041095891</v>
      </c>
      <c r="S2461" s="1">
        <f>Sueldos[[#This Row],[Sueldo total]]/30</f>
        <v>1012.1217333333334</v>
      </c>
      <c r="T2461" s="1">
        <f>Sueldos[[#This Row],[Salario diario]]*20*Sueldos[[#This Row],[dias del año]]</f>
        <v>133821.90370045663</v>
      </c>
      <c r="U2461" s="1">
        <f>Sueldos[[#This Row],[3 meses de sueldo]]+Sueldos[[#This Row],[20 dias por año]]</f>
        <v>224912.85970045664</v>
      </c>
    </row>
    <row r="2462" spans="1:21" x14ac:dyDescent="0.3">
      <c r="A2462" t="s">
        <v>2014</v>
      </c>
      <c r="B2462" t="s">
        <v>883</v>
      </c>
      <c r="C2462" t="s">
        <v>34</v>
      </c>
      <c r="D2462" s="10">
        <v>40607</v>
      </c>
      <c r="E2462" t="s">
        <v>18</v>
      </c>
      <c r="F2462">
        <v>2</v>
      </c>
      <c r="G2462" s="1">
        <v>7411.5</v>
      </c>
      <c r="H2462" s="1">
        <v>370.57500000000005</v>
      </c>
      <c r="I2462" s="1">
        <v>1037.6100000000001</v>
      </c>
      <c r="J2462" s="1">
        <v>815.26499999999999</v>
      </c>
      <c r="K2462" s="1">
        <v>2223.4499999999998</v>
      </c>
      <c r="L2462" s="1">
        <v>2742.2550000000001</v>
      </c>
      <c r="M2462" s="1">
        <f>SUM(Sueldos[[#This Row],[Salario Base]:[Bono General]])</f>
        <v>14600.654999999999</v>
      </c>
      <c r="N2462" s="1">
        <f>SUMPRODUCT(Sueldos[[#This Row],[Salario Base]:[Bono General]]*Porcentajes[])</f>
        <v>585.50849999999991</v>
      </c>
      <c r="O2462" s="1">
        <f>Sueldos[[#This Row],[Aumento Mexicano]]*2</f>
        <v>1171.0169999999998</v>
      </c>
      <c r="P2462" s="1">
        <f>IF(Sueldos[[#This Row],[Calificación]]&gt;=4,Sueldos[[#This Row],[Aumento Mexicano]]*2,0)</f>
        <v>0</v>
      </c>
      <c r="Q2462" s="1">
        <f>Sueldos[[#This Row],[Sueldo total]]*3</f>
        <v>43801.964999999997</v>
      </c>
      <c r="R2462" s="9">
        <f>(43102-Sueldos[[#This Row],[Fecha de Contratación]])/365</f>
        <v>6.8356164383561646</v>
      </c>
      <c r="S2462" s="1">
        <f>Sueldos[[#This Row],[Sueldo total]]/30</f>
        <v>486.68849999999998</v>
      </c>
      <c r="T2462" s="1">
        <f>Sueldos[[#This Row],[Salario diario]]*20*Sueldos[[#This Row],[dias del año]]</f>
        <v>66536.318219178094</v>
      </c>
      <c r="U2462" s="1">
        <f>Sueldos[[#This Row],[3 meses de sueldo]]+Sueldos[[#This Row],[20 dias por año]]</f>
        <v>110338.28321917809</v>
      </c>
    </row>
    <row r="2463" spans="1:21" x14ac:dyDescent="0.3">
      <c r="A2463" t="s">
        <v>2886</v>
      </c>
      <c r="B2463" t="s">
        <v>880</v>
      </c>
      <c r="C2463" t="s">
        <v>84</v>
      </c>
      <c r="D2463" s="10">
        <v>41682</v>
      </c>
      <c r="E2463" t="s">
        <v>18</v>
      </c>
      <c r="F2463">
        <v>2</v>
      </c>
      <c r="G2463" s="1">
        <v>11750.4</v>
      </c>
      <c r="H2463" s="1">
        <v>705.024</v>
      </c>
      <c r="I2463" s="1">
        <v>1762.56</v>
      </c>
      <c r="J2463" s="1">
        <v>1175.04</v>
      </c>
      <c r="K2463" s="1">
        <v>3877.6320000000001</v>
      </c>
      <c r="L2463" s="1">
        <v>2937.6</v>
      </c>
      <c r="M2463" s="1">
        <f>SUM(Sueldos[[#This Row],[Salario Base]:[Bono General]])</f>
        <v>22208.255999999998</v>
      </c>
      <c r="N2463" s="1">
        <f>SUMPRODUCT(Sueldos[[#This Row],[Salario Base]:[Bono General]]*Porcentajes[])</f>
        <v>846.02880000000005</v>
      </c>
      <c r="O2463" s="1">
        <f>Sueldos[[#This Row],[Aumento Mexicano]]*2</f>
        <v>1692.0576000000001</v>
      </c>
      <c r="P2463" s="1">
        <f>IF(Sueldos[[#This Row],[Calificación]]&gt;=4,Sueldos[[#This Row],[Aumento Mexicano]]*2,0)</f>
        <v>0</v>
      </c>
      <c r="Q2463" s="1">
        <f>Sueldos[[#This Row],[Sueldo total]]*3</f>
        <v>66624.767999999996</v>
      </c>
      <c r="R2463" s="9">
        <f>(43102-Sueldos[[#This Row],[Fecha de Contratación]])/365</f>
        <v>3.8904109589041096</v>
      </c>
      <c r="S2463" s="1">
        <f>Sueldos[[#This Row],[Sueldo total]]/30</f>
        <v>740.27519999999993</v>
      </c>
      <c r="T2463" s="1">
        <f>Sueldos[[#This Row],[Salario diario]]*20*Sueldos[[#This Row],[dias del año]]</f>
        <v>57599.49501369863</v>
      </c>
      <c r="U2463" s="1">
        <f>Sueldos[[#This Row],[3 meses de sueldo]]+Sueldos[[#This Row],[20 dias por año]]</f>
        <v>124224.26301369863</v>
      </c>
    </row>
    <row r="2464" spans="1:21" x14ac:dyDescent="0.3">
      <c r="A2464" t="s">
        <v>2887</v>
      </c>
      <c r="B2464" t="s">
        <v>880</v>
      </c>
      <c r="C2464" t="s">
        <v>96</v>
      </c>
      <c r="D2464" s="10">
        <v>40802</v>
      </c>
      <c r="E2464" t="s">
        <v>15</v>
      </c>
      <c r="F2464">
        <v>3</v>
      </c>
      <c r="G2464" s="1">
        <v>24032</v>
      </c>
      <c r="H2464" s="1">
        <v>1441.9199999999998</v>
      </c>
      <c r="I2464" s="1">
        <v>961.28</v>
      </c>
      <c r="J2464" s="1">
        <v>2403.2000000000003</v>
      </c>
      <c r="K2464" s="1">
        <v>6248.3200000000006</v>
      </c>
      <c r="L2464" s="1">
        <v>6969.28</v>
      </c>
      <c r="M2464" s="1">
        <f>SUM(Sueldos[[#This Row],[Salario Base]:[Bono General]])</f>
        <v>42056</v>
      </c>
      <c r="N2464" s="1">
        <f>SUMPRODUCT(Sueldos[[#This Row],[Salario Base]:[Bono General]]*Porcentajes[])</f>
        <v>1641.3855999999998</v>
      </c>
      <c r="O2464" s="1">
        <f>Sueldos[[#This Row],[Aumento Mexicano]]*2</f>
        <v>3282.7711999999997</v>
      </c>
      <c r="P2464" s="1">
        <f>IF(Sueldos[[#This Row],[Calificación]]&gt;=4,Sueldos[[#This Row],[Aumento Mexicano]]*2,0)</f>
        <v>0</v>
      </c>
      <c r="Q2464" s="1">
        <f>Sueldos[[#This Row],[Sueldo total]]*3</f>
        <v>126168</v>
      </c>
      <c r="R2464" s="9">
        <f>(43102-Sueldos[[#This Row],[Fecha de Contratación]])/365</f>
        <v>6.3013698630136989</v>
      </c>
      <c r="S2464" s="1">
        <f>Sueldos[[#This Row],[Sueldo total]]/30</f>
        <v>1401.8666666666666</v>
      </c>
      <c r="T2464" s="1">
        <f>Sueldos[[#This Row],[Salario diario]]*20*Sueldos[[#This Row],[dias del año]]</f>
        <v>176673.60730593608</v>
      </c>
      <c r="U2464" s="1">
        <f>Sueldos[[#This Row],[3 meses de sueldo]]+Sueldos[[#This Row],[20 dias por año]]</f>
        <v>302841.60730593605</v>
      </c>
    </row>
    <row r="2465" spans="1:21" x14ac:dyDescent="0.3">
      <c r="A2465" t="s">
        <v>2108</v>
      </c>
      <c r="B2465" t="s">
        <v>926</v>
      </c>
      <c r="C2465" t="s">
        <v>198</v>
      </c>
      <c r="D2465" s="10">
        <v>40505</v>
      </c>
      <c r="E2465" t="s">
        <v>50</v>
      </c>
      <c r="F2465">
        <v>2</v>
      </c>
      <c r="G2465" s="1">
        <v>39620.700000000004</v>
      </c>
      <c r="H2465" s="1">
        <v>1981.0350000000003</v>
      </c>
      <c r="I2465" s="1">
        <v>2377.2420000000002</v>
      </c>
      <c r="J2465" s="1">
        <v>5546.898000000001</v>
      </c>
      <c r="K2465" s="1">
        <v>13867.245000000001</v>
      </c>
      <c r="L2465" s="1">
        <v>14659.659000000001</v>
      </c>
      <c r="M2465" s="1">
        <f>SUM(Sueldos[[#This Row],[Salario Base]:[Bono General]])</f>
        <v>78052.77900000001</v>
      </c>
      <c r="N2465" s="1">
        <f>SUMPRODUCT(Sueldos[[#This Row],[Salario Base]:[Bono General]]*Porcentajes[])</f>
        <v>3122.1111600000004</v>
      </c>
      <c r="O2465" s="1">
        <f>Sueldos[[#This Row],[Aumento Mexicano]]*2</f>
        <v>6244.2223200000008</v>
      </c>
      <c r="P2465" s="1">
        <f>IF(Sueldos[[#This Row],[Calificación]]&gt;=4,Sueldos[[#This Row],[Aumento Mexicano]]*2,0)</f>
        <v>0</v>
      </c>
      <c r="Q2465" s="1">
        <f>Sueldos[[#This Row],[Sueldo total]]*3</f>
        <v>234158.33700000003</v>
      </c>
      <c r="R2465" s="9">
        <f>(43102-Sueldos[[#This Row],[Fecha de Contratación]])/365</f>
        <v>7.1150684931506847</v>
      </c>
      <c r="S2465" s="1">
        <f>Sueldos[[#This Row],[Sueldo total]]/30</f>
        <v>2601.7593000000002</v>
      </c>
      <c r="T2465" s="1">
        <f>Sueldos[[#This Row],[Salario diario]]*20*Sueldos[[#This Row],[dias del año]]</f>
        <v>370233.91244383564</v>
      </c>
      <c r="U2465" s="1">
        <f>Sueldos[[#This Row],[3 meses de sueldo]]+Sueldos[[#This Row],[20 dias por año]]</f>
        <v>604392.2494438357</v>
      </c>
    </row>
    <row r="2466" spans="1:21" x14ac:dyDescent="0.3">
      <c r="A2466" t="s">
        <v>1544</v>
      </c>
      <c r="B2466" t="s">
        <v>898</v>
      </c>
      <c r="C2466" t="s">
        <v>151</v>
      </c>
      <c r="D2466" s="10">
        <v>41252</v>
      </c>
      <c r="E2466" t="s">
        <v>27</v>
      </c>
      <c r="F2466">
        <v>2</v>
      </c>
      <c r="G2466" s="1">
        <v>12616.2</v>
      </c>
      <c r="H2466" s="1">
        <v>1135.4580000000001</v>
      </c>
      <c r="I2466" s="1">
        <v>1640.1060000000002</v>
      </c>
      <c r="J2466" s="1">
        <v>1387.7820000000002</v>
      </c>
      <c r="K2466" s="1">
        <v>3280.2120000000004</v>
      </c>
      <c r="L2466" s="1">
        <v>4794.1559999999999</v>
      </c>
      <c r="M2466" s="1">
        <f>SUM(Sueldos[[#This Row],[Salario Base]:[Bono General]])</f>
        <v>24853.914000000001</v>
      </c>
      <c r="N2466" s="1">
        <f>SUMPRODUCT(Sueldos[[#This Row],[Salario Base]:[Bono General]]*Porcentajes[])</f>
        <v>1015.6041</v>
      </c>
      <c r="O2466" s="1">
        <f>Sueldos[[#This Row],[Aumento Mexicano]]*2</f>
        <v>2031.2082</v>
      </c>
      <c r="P2466" s="1">
        <f>IF(Sueldos[[#This Row],[Calificación]]&gt;=4,Sueldos[[#This Row],[Aumento Mexicano]]*2,0)</f>
        <v>0</v>
      </c>
      <c r="Q2466" s="1">
        <f>Sueldos[[#This Row],[Sueldo total]]*3</f>
        <v>74561.741999999998</v>
      </c>
      <c r="R2466" s="9">
        <f>(43102-Sueldos[[#This Row],[Fecha de Contratación]])/365</f>
        <v>5.0684931506849313</v>
      </c>
      <c r="S2466" s="1">
        <f>Sueldos[[#This Row],[Sueldo total]]/30</f>
        <v>828.46379999999999</v>
      </c>
      <c r="T2466" s="1">
        <f>Sueldos[[#This Row],[Salario diario]]*20*Sueldos[[#This Row],[dias del año]]</f>
        <v>83981.26191780821</v>
      </c>
      <c r="U2466" s="1">
        <f>Sueldos[[#This Row],[3 meses de sueldo]]+Sueldos[[#This Row],[20 dias por año]]</f>
        <v>158543.00391780821</v>
      </c>
    </row>
    <row r="2467" spans="1:21" x14ac:dyDescent="0.3">
      <c r="A2467" t="s">
        <v>2888</v>
      </c>
      <c r="B2467" t="s">
        <v>898</v>
      </c>
      <c r="C2467" t="s">
        <v>73</v>
      </c>
      <c r="D2467" s="10">
        <v>40827</v>
      </c>
      <c r="E2467" t="s">
        <v>27</v>
      </c>
      <c r="F2467">
        <v>2</v>
      </c>
      <c r="G2467" s="1">
        <v>14282.1</v>
      </c>
      <c r="H2467" s="1">
        <v>856.92600000000004</v>
      </c>
      <c r="I2467" s="1">
        <v>1713.8520000000001</v>
      </c>
      <c r="J2467" s="1">
        <v>428.46300000000002</v>
      </c>
      <c r="K2467" s="1">
        <v>5141.5559999999996</v>
      </c>
      <c r="L2467" s="1">
        <v>4713.0930000000008</v>
      </c>
      <c r="M2467" s="1">
        <f>SUM(Sueldos[[#This Row],[Salario Base]:[Bono General]])</f>
        <v>27135.99</v>
      </c>
      <c r="N2467" s="1">
        <f>SUMPRODUCT(Sueldos[[#This Row],[Salario Base]:[Bono General]]*Porcentajes[])</f>
        <v>1054.0189800000001</v>
      </c>
      <c r="O2467" s="1">
        <f>Sueldos[[#This Row],[Aumento Mexicano]]*2</f>
        <v>2108.0379600000001</v>
      </c>
      <c r="P2467" s="1">
        <f>IF(Sueldos[[#This Row],[Calificación]]&gt;=4,Sueldos[[#This Row],[Aumento Mexicano]]*2,0)</f>
        <v>0</v>
      </c>
      <c r="Q2467" s="1">
        <f>Sueldos[[#This Row],[Sueldo total]]*3</f>
        <v>81407.97</v>
      </c>
      <c r="R2467" s="9">
        <f>(43102-Sueldos[[#This Row],[Fecha de Contratación]])/365</f>
        <v>6.2328767123287667</v>
      </c>
      <c r="S2467" s="1">
        <f>Sueldos[[#This Row],[Sueldo total]]/30</f>
        <v>904.53300000000002</v>
      </c>
      <c r="T2467" s="1">
        <f>Sueldos[[#This Row],[Salario diario]]*20*Sueldos[[#This Row],[dias del año]]</f>
        <v>112756.85342465753</v>
      </c>
      <c r="U2467" s="1">
        <f>Sueldos[[#This Row],[3 meses de sueldo]]+Sueldos[[#This Row],[20 dias por año]]</f>
        <v>194164.82342465752</v>
      </c>
    </row>
    <row r="2468" spans="1:21" x14ac:dyDescent="0.3">
      <c r="A2468" t="s">
        <v>2889</v>
      </c>
      <c r="B2468" t="s">
        <v>909</v>
      </c>
      <c r="C2468" t="s">
        <v>61</v>
      </c>
      <c r="D2468" s="10">
        <v>41448</v>
      </c>
      <c r="E2468" t="s">
        <v>27</v>
      </c>
      <c r="F2468">
        <v>4</v>
      </c>
      <c r="G2468" s="1">
        <v>24191.200000000001</v>
      </c>
      <c r="H2468" s="1">
        <v>1209.5600000000002</v>
      </c>
      <c r="I2468" s="1">
        <v>1451.472</v>
      </c>
      <c r="J2468" s="1">
        <v>3144.8560000000002</v>
      </c>
      <c r="K2468" s="1">
        <v>9192.6560000000009</v>
      </c>
      <c r="L2468" s="1">
        <v>7015.4479999999994</v>
      </c>
      <c r="M2468" s="1">
        <f>SUM(Sueldos[[#This Row],[Salario Base]:[Bono General]])</f>
        <v>46205.192000000003</v>
      </c>
      <c r="N2468" s="1">
        <f>SUMPRODUCT(Sueldos[[#This Row],[Salario Base]:[Bono General]]*Porcentajes[])</f>
        <v>1780.4723200000003</v>
      </c>
      <c r="O2468" s="1">
        <f>Sueldos[[#This Row],[Aumento Mexicano]]*2</f>
        <v>3560.9446400000006</v>
      </c>
      <c r="P2468" s="1">
        <f>IF(Sueldos[[#This Row],[Calificación]]&gt;=4,Sueldos[[#This Row],[Aumento Mexicano]]*2,0)</f>
        <v>3560.9446400000006</v>
      </c>
      <c r="Q2468" s="1">
        <f>Sueldos[[#This Row],[Sueldo total]]*3</f>
        <v>138615.576</v>
      </c>
      <c r="R2468" s="9">
        <f>(43102-Sueldos[[#This Row],[Fecha de Contratación]])/365</f>
        <v>4.5315068493150683</v>
      </c>
      <c r="S2468" s="1">
        <f>Sueldos[[#This Row],[Sueldo total]]/30</f>
        <v>1540.1730666666667</v>
      </c>
      <c r="T2468" s="1">
        <f>Sueldos[[#This Row],[Salario diario]]*20*Sueldos[[#This Row],[dias del año]]</f>
        <v>139586.09601461186</v>
      </c>
      <c r="U2468" s="1">
        <f>Sueldos[[#This Row],[3 meses de sueldo]]+Sueldos[[#This Row],[20 dias por año]]</f>
        <v>278201.67201461189</v>
      </c>
    </row>
    <row r="2469" spans="1:21" x14ac:dyDescent="0.3">
      <c r="A2469" t="s">
        <v>2890</v>
      </c>
      <c r="B2469" t="s">
        <v>880</v>
      </c>
      <c r="C2469" t="s">
        <v>411</v>
      </c>
      <c r="D2469" s="10">
        <v>42197</v>
      </c>
      <c r="E2469" t="s">
        <v>15</v>
      </c>
      <c r="F2469">
        <v>4</v>
      </c>
      <c r="G2469" s="1">
        <v>27446.100000000002</v>
      </c>
      <c r="H2469" s="1">
        <v>1921.2270000000003</v>
      </c>
      <c r="I2469" s="1">
        <v>548.92200000000003</v>
      </c>
      <c r="J2469" s="1">
        <v>1097.8440000000001</v>
      </c>
      <c r="K2469" s="1">
        <v>9606.1350000000002</v>
      </c>
      <c r="L2469" s="1">
        <v>10978.440000000002</v>
      </c>
      <c r="M2469" s="1">
        <f>SUM(Sueldos[[#This Row],[Salario Base]:[Bono General]])</f>
        <v>51598.668000000005</v>
      </c>
      <c r="N2469" s="1">
        <f>SUMPRODUCT(Sueldos[[#This Row],[Salario Base]:[Bono General]]*Porcentajes[])</f>
        <v>2072.18055</v>
      </c>
      <c r="O2469" s="1">
        <f>Sueldos[[#This Row],[Aumento Mexicano]]*2</f>
        <v>4144.3611000000001</v>
      </c>
      <c r="P2469" s="1">
        <f>IF(Sueldos[[#This Row],[Calificación]]&gt;=4,Sueldos[[#This Row],[Aumento Mexicano]]*2,0)</f>
        <v>4144.3611000000001</v>
      </c>
      <c r="Q2469" s="1">
        <f>Sueldos[[#This Row],[Sueldo total]]*3</f>
        <v>154796.00400000002</v>
      </c>
      <c r="R2469" s="9">
        <f>(43102-Sueldos[[#This Row],[Fecha de Contratación]])/365</f>
        <v>2.4794520547945207</v>
      </c>
      <c r="S2469" s="1">
        <f>Sueldos[[#This Row],[Sueldo total]]/30</f>
        <v>1719.9556000000002</v>
      </c>
      <c r="T2469" s="1">
        <f>Sueldos[[#This Row],[Salario diario]]*20*Sueldos[[#This Row],[dias del año]]</f>
        <v>85290.948931506879</v>
      </c>
      <c r="U2469" s="1">
        <f>Sueldos[[#This Row],[3 meses de sueldo]]+Sueldos[[#This Row],[20 dias por año]]</f>
        <v>240086.95293150691</v>
      </c>
    </row>
    <row r="2470" spans="1:21" x14ac:dyDescent="0.3">
      <c r="A2470" t="s">
        <v>2891</v>
      </c>
      <c r="B2470" t="s">
        <v>898</v>
      </c>
      <c r="C2470" t="s">
        <v>114</v>
      </c>
      <c r="D2470" s="10">
        <v>41416</v>
      </c>
      <c r="E2470" t="s">
        <v>18</v>
      </c>
      <c r="F2470">
        <v>3</v>
      </c>
      <c r="G2470" s="1">
        <v>15057</v>
      </c>
      <c r="H2470" s="1">
        <v>1204.56</v>
      </c>
      <c r="I2470" s="1">
        <v>903.42</v>
      </c>
      <c r="J2470" s="1">
        <v>1355.1299999999999</v>
      </c>
      <c r="K2470" s="1">
        <v>5721.66</v>
      </c>
      <c r="L2470" s="1">
        <v>3914.82</v>
      </c>
      <c r="M2470" s="1">
        <f>SUM(Sueldos[[#This Row],[Salario Base]:[Bono General]])</f>
        <v>28156.59</v>
      </c>
      <c r="N2470" s="1">
        <f>SUMPRODUCT(Sueldos[[#This Row],[Salario Base]:[Bono General]]*Porcentajes[])</f>
        <v>1073.5641000000001</v>
      </c>
      <c r="O2470" s="1">
        <f>Sueldos[[#This Row],[Aumento Mexicano]]*2</f>
        <v>2147.1282000000001</v>
      </c>
      <c r="P2470" s="1">
        <f>IF(Sueldos[[#This Row],[Calificación]]&gt;=4,Sueldos[[#This Row],[Aumento Mexicano]]*2,0)</f>
        <v>0</v>
      </c>
      <c r="Q2470" s="1">
        <f>Sueldos[[#This Row],[Sueldo total]]*3</f>
        <v>84469.77</v>
      </c>
      <c r="R2470" s="9">
        <f>(43102-Sueldos[[#This Row],[Fecha de Contratación]])/365</f>
        <v>4.6191780821917812</v>
      </c>
      <c r="S2470" s="1">
        <f>Sueldos[[#This Row],[Sueldo total]]/30</f>
        <v>938.553</v>
      </c>
      <c r="T2470" s="1">
        <f>Sueldos[[#This Row],[Salario diario]]*20*Sueldos[[#This Row],[dias del año]]</f>
        <v>86706.868931506862</v>
      </c>
      <c r="U2470" s="1">
        <f>Sueldos[[#This Row],[3 meses de sueldo]]+Sueldos[[#This Row],[20 dias por año]]</f>
        <v>171176.63893150687</v>
      </c>
    </row>
    <row r="2471" spans="1:21" x14ac:dyDescent="0.3">
      <c r="A2471" t="s">
        <v>1352</v>
      </c>
      <c r="B2471" t="s">
        <v>898</v>
      </c>
      <c r="C2471" t="s">
        <v>26</v>
      </c>
      <c r="D2471" s="10">
        <v>42495</v>
      </c>
      <c r="E2471" t="s">
        <v>18</v>
      </c>
      <c r="F2471">
        <v>3</v>
      </c>
      <c r="G2471" s="1">
        <v>8097</v>
      </c>
      <c r="H2471" s="1">
        <v>566.79000000000008</v>
      </c>
      <c r="I2471" s="1">
        <v>809.7</v>
      </c>
      <c r="J2471" s="1">
        <v>809.7</v>
      </c>
      <c r="K2471" s="1">
        <v>3157.83</v>
      </c>
      <c r="L2471" s="1">
        <v>2914.92</v>
      </c>
      <c r="M2471" s="1">
        <f>SUM(Sueldos[[#This Row],[Salario Base]:[Bono General]])</f>
        <v>16355.940000000002</v>
      </c>
      <c r="N2471" s="1">
        <f>SUMPRODUCT(Sueldos[[#This Row],[Salario Base]:[Bono General]]*Porcentajes[])</f>
        <v>648.56970000000001</v>
      </c>
      <c r="O2471" s="1">
        <f>Sueldos[[#This Row],[Aumento Mexicano]]*2</f>
        <v>1297.1394</v>
      </c>
      <c r="P2471" s="1">
        <f>IF(Sueldos[[#This Row],[Calificación]]&gt;=4,Sueldos[[#This Row],[Aumento Mexicano]]*2,0)</f>
        <v>0</v>
      </c>
      <c r="Q2471" s="1">
        <f>Sueldos[[#This Row],[Sueldo total]]*3</f>
        <v>49067.820000000007</v>
      </c>
      <c r="R2471" s="9">
        <f>(43102-Sueldos[[#This Row],[Fecha de Contratación]])/365</f>
        <v>1.6630136986301369</v>
      </c>
      <c r="S2471" s="1">
        <f>Sueldos[[#This Row],[Sueldo total]]/30</f>
        <v>545.19800000000009</v>
      </c>
      <c r="T2471" s="1">
        <f>Sueldos[[#This Row],[Salario diario]]*20*Sueldos[[#This Row],[dias del año]]</f>
        <v>18133.434849315072</v>
      </c>
      <c r="U2471" s="1">
        <f>Sueldos[[#This Row],[3 meses de sueldo]]+Sueldos[[#This Row],[20 dias por año]]</f>
        <v>67201.254849315083</v>
      </c>
    </row>
    <row r="2472" spans="1:21" x14ac:dyDescent="0.3">
      <c r="A2472" t="s">
        <v>2892</v>
      </c>
      <c r="B2472" t="s">
        <v>898</v>
      </c>
      <c r="C2472" t="s">
        <v>237</v>
      </c>
      <c r="D2472" s="10">
        <v>42473</v>
      </c>
      <c r="E2472" t="s">
        <v>18</v>
      </c>
      <c r="F2472">
        <v>3</v>
      </c>
      <c r="G2472" s="1">
        <v>12834</v>
      </c>
      <c r="H2472" s="1">
        <v>641.70000000000005</v>
      </c>
      <c r="I2472" s="1">
        <v>256.68</v>
      </c>
      <c r="J2472" s="1">
        <v>513.36</v>
      </c>
      <c r="K2472" s="1">
        <v>3850.2</v>
      </c>
      <c r="L2472" s="1">
        <v>5133.6000000000004</v>
      </c>
      <c r="M2472" s="1">
        <f>SUM(Sueldos[[#This Row],[Salario Base]:[Bono General]])</f>
        <v>23229.54</v>
      </c>
      <c r="N2472" s="1">
        <f>SUMPRODUCT(Sueldos[[#This Row],[Salario Base]:[Bono General]]*Porcentajes[])</f>
        <v>934.3152</v>
      </c>
      <c r="O2472" s="1">
        <f>Sueldos[[#This Row],[Aumento Mexicano]]*2</f>
        <v>1868.6304</v>
      </c>
      <c r="P2472" s="1">
        <f>IF(Sueldos[[#This Row],[Calificación]]&gt;=4,Sueldos[[#This Row],[Aumento Mexicano]]*2,0)</f>
        <v>0</v>
      </c>
      <c r="Q2472" s="1">
        <f>Sueldos[[#This Row],[Sueldo total]]*3</f>
        <v>69688.62</v>
      </c>
      <c r="R2472" s="9">
        <f>(43102-Sueldos[[#This Row],[Fecha de Contratación]])/365</f>
        <v>1.7232876712328766</v>
      </c>
      <c r="S2472" s="1">
        <f>Sueldos[[#This Row],[Sueldo total]]/30</f>
        <v>774.31799999999998</v>
      </c>
      <c r="T2472" s="1">
        <f>Sueldos[[#This Row],[Salario diario]]*20*Sueldos[[#This Row],[dias del año]]</f>
        <v>26687.453260273971</v>
      </c>
      <c r="U2472" s="1">
        <f>Sueldos[[#This Row],[3 meses de sueldo]]+Sueldos[[#This Row],[20 dias por año]]</f>
        <v>96376.073260273959</v>
      </c>
    </row>
    <row r="2473" spans="1:21" x14ac:dyDescent="0.3">
      <c r="A2473" t="s">
        <v>320</v>
      </c>
      <c r="B2473" t="s">
        <v>883</v>
      </c>
      <c r="C2473" t="s">
        <v>330</v>
      </c>
      <c r="D2473" s="10">
        <v>42230</v>
      </c>
      <c r="E2473" t="s">
        <v>27</v>
      </c>
      <c r="F2473">
        <v>3</v>
      </c>
      <c r="G2473" s="1">
        <v>19448</v>
      </c>
      <c r="H2473" s="1">
        <v>1944.8000000000002</v>
      </c>
      <c r="I2473" s="1">
        <v>972.40000000000009</v>
      </c>
      <c r="J2473" s="1">
        <v>777.92000000000007</v>
      </c>
      <c r="K2473" s="1">
        <v>5445.4400000000005</v>
      </c>
      <c r="L2473" s="1">
        <v>7584.72</v>
      </c>
      <c r="M2473" s="1">
        <f>SUM(Sueldos[[#This Row],[Salario Base]:[Bono General]])</f>
        <v>36173.280000000006</v>
      </c>
      <c r="N2473" s="1">
        <f>SUMPRODUCT(Sueldos[[#This Row],[Salario Base]:[Bono General]]*Porcentajes[])</f>
        <v>1472.2136</v>
      </c>
      <c r="O2473" s="1">
        <f>Sueldos[[#This Row],[Aumento Mexicano]]*2</f>
        <v>2944.4272000000001</v>
      </c>
      <c r="P2473" s="1">
        <f>IF(Sueldos[[#This Row],[Calificación]]&gt;=4,Sueldos[[#This Row],[Aumento Mexicano]]*2,0)</f>
        <v>0</v>
      </c>
      <c r="Q2473" s="1">
        <f>Sueldos[[#This Row],[Sueldo total]]*3</f>
        <v>108519.84000000003</v>
      </c>
      <c r="R2473" s="9">
        <f>(43102-Sueldos[[#This Row],[Fecha de Contratación]])/365</f>
        <v>2.3890410958904109</v>
      </c>
      <c r="S2473" s="1">
        <f>Sueldos[[#This Row],[Sueldo total]]/30</f>
        <v>1205.7760000000003</v>
      </c>
      <c r="T2473" s="1">
        <f>Sueldos[[#This Row],[Salario diario]]*20*Sueldos[[#This Row],[dias del año]]</f>
        <v>57612.968328767129</v>
      </c>
      <c r="U2473" s="1">
        <f>Sueldos[[#This Row],[3 meses de sueldo]]+Sueldos[[#This Row],[20 dias por año]]</f>
        <v>166132.80832876716</v>
      </c>
    </row>
    <row r="2474" spans="1:21" x14ac:dyDescent="0.3">
      <c r="A2474" t="s">
        <v>2893</v>
      </c>
      <c r="B2474" t="s">
        <v>898</v>
      </c>
      <c r="C2474" t="s">
        <v>253</v>
      </c>
      <c r="D2474" s="10">
        <v>42571</v>
      </c>
      <c r="E2474" t="s">
        <v>27</v>
      </c>
      <c r="F2474">
        <v>5</v>
      </c>
      <c r="G2474" s="1">
        <v>25300</v>
      </c>
      <c r="H2474" s="1">
        <v>2024</v>
      </c>
      <c r="I2474" s="1">
        <v>759</v>
      </c>
      <c r="J2474" s="1">
        <v>3289</v>
      </c>
      <c r="K2474" s="1">
        <v>8096</v>
      </c>
      <c r="L2474" s="1">
        <v>9108</v>
      </c>
      <c r="M2474" s="1">
        <f>SUM(Sueldos[[#This Row],[Salario Base]:[Bono General]])</f>
        <v>48576</v>
      </c>
      <c r="N2474" s="1">
        <f>SUMPRODUCT(Sueldos[[#This Row],[Salario Base]:[Bono General]]*Porcentajes[])</f>
        <v>1955.69</v>
      </c>
      <c r="O2474" s="1">
        <f>Sueldos[[#This Row],[Aumento Mexicano]]*2</f>
        <v>3911.38</v>
      </c>
      <c r="P2474" s="1">
        <f>IF(Sueldos[[#This Row],[Calificación]]&gt;=4,Sueldos[[#This Row],[Aumento Mexicano]]*2,0)</f>
        <v>3911.38</v>
      </c>
      <c r="Q2474" s="1">
        <f>Sueldos[[#This Row],[Sueldo total]]*3</f>
        <v>145728</v>
      </c>
      <c r="R2474" s="9">
        <f>(43102-Sueldos[[#This Row],[Fecha de Contratación]])/365</f>
        <v>1.4547945205479451</v>
      </c>
      <c r="S2474" s="1">
        <f>Sueldos[[#This Row],[Sueldo total]]/30</f>
        <v>1619.2</v>
      </c>
      <c r="T2474" s="1">
        <f>Sueldos[[#This Row],[Salario diario]]*20*Sueldos[[#This Row],[dias del año]]</f>
        <v>47112.065753424657</v>
      </c>
      <c r="U2474" s="1">
        <f>Sueldos[[#This Row],[3 meses de sueldo]]+Sueldos[[#This Row],[20 dias por año]]</f>
        <v>192840.06575342466</v>
      </c>
    </row>
    <row r="2475" spans="1:21" x14ac:dyDescent="0.3">
      <c r="A2475" t="s">
        <v>2894</v>
      </c>
      <c r="B2475" t="s">
        <v>898</v>
      </c>
      <c r="C2475" t="s">
        <v>75</v>
      </c>
      <c r="D2475" s="10">
        <v>41924</v>
      </c>
      <c r="E2475" t="s">
        <v>18</v>
      </c>
      <c r="F2475">
        <v>2</v>
      </c>
      <c r="G2475" s="1">
        <v>10746.9</v>
      </c>
      <c r="H2475" s="1">
        <v>537.34500000000003</v>
      </c>
      <c r="I2475" s="1">
        <v>1504.566</v>
      </c>
      <c r="J2475" s="1">
        <v>537.34500000000003</v>
      </c>
      <c r="K2475" s="1">
        <v>2686.7249999999999</v>
      </c>
      <c r="L2475" s="1">
        <v>4191.2910000000002</v>
      </c>
      <c r="M2475" s="1">
        <f>SUM(Sueldos[[#This Row],[Salario Base]:[Bono General]])</f>
        <v>20204.171999999999</v>
      </c>
      <c r="N2475" s="1">
        <f>SUMPRODUCT(Sueldos[[#This Row],[Salario Base]:[Bono General]]*Porcentajes[])</f>
        <v>815.6897100000001</v>
      </c>
      <c r="O2475" s="1">
        <f>Sueldos[[#This Row],[Aumento Mexicano]]*2</f>
        <v>1631.3794200000002</v>
      </c>
      <c r="P2475" s="1">
        <f>IF(Sueldos[[#This Row],[Calificación]]&gt;=4,Sueldos[[#This Row],[Aumento Mexicano]]*2,0)</f>
        <v>0</v>
      </c>
      <c r="Q2475" s="1">
        <f>Sueldos[[#This Row],[Sueldo total]]*3</f>
        <v>60612.515999999996</v>
      </c>
      <c r="R2475" s="9">
        <f>(43102-Sueldos[[#This Row],[Fecha de Contratación]])/365</f>
        <v>3.2273972602739724</v>
      </c>
      <c r="S2475" s="1">
        <f>Sueldos[[#This Row],[Sueldo total]]/30</f>
        <v>673.47239999999999</v>
      </c>
      <c r="T2475" s="1">
        <f>Sueldos[[#This Row],[Salario diario]]*20*Sueldos[[#This Row],[dias del año]]</f>
        <v>43471.259572602736</v>
      </c>
      <c r="U2475" s="1">
        <f>Sueldos[[#This Row],[3 meses de sueldo]]+Sueldos[[#This Row],[20 dias por año]]</f>
        <v>104083.77557260272</v>
      </c>
    </row>
    <row r="2476" spans="1:21" x14ac:dyDescent="0.3">
      <c r="A2476" t="s">
        <v>2895</v>
      </c>
      <c r="B2476" t="s">
        <v>880</v>
      </c>
      <c r="C2476" t="s">
        <v>81</v>
      </c>
      <c r="D2476" s="10">
        <v>42769</v>
      </c>
      <c r="E2476" t="s">
        <v>18</v>
      </c>
      <c r="F2476">
        <v>3</v>
      </c>
      <c r="G2476" s="1">
        <v>14288</v>
      </c>
      <c r="H2476" s="1">
        <v>1143.04</v>
      </c>
      <c r="I2476" s="1">
        <v>1143.04</v>
      </c>
      <c r="J2476" s="1">
        <v>714.40000000000009</v>
      </c>
      <c r="K2476" s="1">
        <v>5143.6799999999994</v>
      </c>
      <c r="L2476" s="1">
        <v>5429.4400000000005</v>
      </c>
      <c r="M2476" s="1">
        <f>SUM(Sueldos[[#This Row],[Salario Base]:[Bono General]])</f>
        <v>27861.600000000006</v>
      </c>
      <c r="N2476" s="1">
        <f>SUMPRODUCT(Sueldos[[#This Row],[Salario Base]:[Bono General]]*Porcentajes[])</f>
        <v>1113.0352</v>
      </c>
      <c r="O2476" s="1">
        <f>Sueldos[[#This Row],[Aumento Mexicano]]*2</f>
        <v>2226.0704000000001</v>
      </c>
      <c r="P2476" s="1">
        <f>IF(Sueldos[[#This Row],[Calificación]]&gt;=4,Sueldos[[#This Row],[Aumento Mexicano]]*2,0)</f>
        <v>0</v>
      </c>
      <c r="Q2476" s="1">
        <f>Sueldos[[#This Row],[Sueldo total]]*3</f>
        <v>83584.800000000017</v>
      </c>
      <c r="R2476" s="9">
        <f>(43102-Sueldos[[#This Row],[Fecha de Contratación]])/365</f>
        <v>0.9123287671232877</v>
      </c>
      <c r="S2476" s="1">
        <f>Sueldos[[#This Row],[Sueldo total]]/30</f>
        <v>928.72000000000014</v>
      </c>
      <c r="T2476" s="1">
        <f>Sueldos[[#This Row],[Salario diario]]*20*Sueldos[[#This Row],[dias del año]]</f>
        <v>16945.959452054798</v>
      </c>
      <c r="U2476" s="1">
        <f>Sueldos[[#This Row],[3 meses de sueldo]]+Sueldos[[#This Row],[20 dias por año]]</f>
        <v>100530.75945205482</v>
      </c>
    </row>
    <row r="2477" spans="1:21" x14ac:dyDescent="0.3">
      <c r="A2477" t="s">
        <v>686</v>
      </c>
      <c r="B2477" t="s">
        <v>898</v>
      </c>
      <c r="C2477" t="s">
        <v>353</v>
      </c>
      <c r="D2477" s="10">
        <v>42775</v>
      </c>
      <c r="E2477" t="s">
        <v>27</v>
      </c>
      <c r="F2477">
        <v>3</v>
      </c>
      <c r="G2477" s="1">
        <v>17638</v>
      </c>
      <c r="H2477" s="1">
        <v>1763.8000000000002</v>
      </c>
      <c r="I2477" s="1">
        <v>1940.18</v>
      </c>
      <c r="J2477" s="1">
        <v>176.38</v>
      </c>
      <c r="K2477" s="1">
        <v>5115.0199999999995</v>
      </c>
      <c r="L2477" s="1">
        <v>4762.26</v>
      </c>
      <c r="M2477" s="1">
        <f>SUM(Sueldos[[#This Row],[Salario Base]:[Bono General]])</f>
        <v>31395.64</v>
      </c>
      <c r="N2477" s="1">
        <f>SUMPRODUCT(Sueldos[[#This Row],[Salario Base]:[Bono General]]*Porcentajes[])</f>
        <v>1208.203</v>
      </c>
      <c r="O2477" s="1">
        <f>Sueldos[[#This Row],[Aumento Mexicano]]*2</f>
        <v>2416.4059999999999</v>
      </c>
      <c r="P2477" s="1">
        <f>IF(Sueldos[[#This Row],[Calificación]]&gt;=4,Sueldos[[#This Row],[Aumento Mexicano]]*2,0)</f>
        <v>0</v>
      </c>
      <c r="Q2477" s="1">
        <f>Sueldos[[#This Row],[Sueldo total]]*3</f>
        <v>94186.92</v>
      </c>
      <c r="R2477" s="9">
        <f>(43102-Sueldos[[#This Row],[Fecha de Contratación]])/365</f>
        <v>0.89589041095890409</v>
      </c>
      <c r="S2477" s="1">
        <f>Sueldos[[#This Row],[Sueldo total]]/30</f>
        <v>1046.5213333333334</v>
      </c>
      <c r="T2477" s="1">
        <f>Sueldos[[#This Row],[Salario diario]]*20*Sueldos[[#This Row],[dias del año]]</f>
        <v>18751.368547945203</v>
      </c>
      <c r="U2477" s="1">
        <f>Sueldos[[#This Row],[3 meses de sueldo]]+Sueldos[[#This Row],[20 dias por año]]</f>
        <v>112938.28854794521</v>
      </c>
    </row>
    <row r="2478" spans="1:21" x14ac:dyDescent="0.3">
      <c r="A2478" t="s">
        <v>321</v>
      </c>
      <c r="B2478" t="s">
        <v>926</v>
      </c>
      <c r="C2478" t="s">
        <v>160</v>
      </c>
      <c r="D2478" s="10">
        <v>41889</v>
      </c>
      <c r="E2478" t="s">
        <v>18</v>
      </c>
      <c r="F2478">
        <v>3</v>
      </c>
      <c r="G2478" s="1">
        <v>13413</v>
      </c>
      <c r="H2478" s="1">
        <v>938.91000000000008</v>
      </c>
      <c r="I2478" s="1">
        <v>1073.04</v>
      </c>
      <c r="J2478" s="1">
        <v>1877.8200000000002</v>
      </c>
      <c r="K2478" s="1">
        <v>3487.38</v>
      </c>
      <c r="L2478" s="1">
        <v>5096.9400000000005</v>
      </c>
      <c r="M2478" s="1">
        <f>SUM(Sueldos[[#This Row],[Salario Base]:[Bono General]])</f>
        <v>25887.090000000004</v>
      </c>
      <c r="N2478" s="1">
        <f>SUMPRODUCT(Sueldos[[#This Row],[Salario Base]:[Bono General]]*Porcentajes[])</f>
        <v>1056.9444000000001</v>
      </c>
      <c r="O2478" s="1">
        <f>Sueldos[[#This Row],[Aumento Mexicano]]*2</f>
        <v>2113.8888000000002</v>
      </c>
      <c r="P2478" s="1">
        <f>IF(Sueldos[[#This Row],[Calificación]]&gt;=4,Sueldos[[#This Row],[Aumento Mexicano]]*2,0)</f>
        <v>0</v>
      </c>
      <c r="Q2478" s="1">
        <f>Sueldos[[#This Row],[Sueldo total]]*3</f>
        <v>77661.270000000019</v>
      </c>
      <c r="R2478" s="9">
        <f>(43102-Sueldos[[#This Row],[Fecha de Contratación]])/365</f>
        <v>3.3232876712328765</v>
      </c>
      <c r="S2478" s="1">
        <f>Sueldos[[#This Row],[Sueldo total]]/30</f>
        <v>862.90300000000013</v>
      </c>
      <c r="T2478" s="1">
        <f>Sueldos[[#This Row],[Salario diario]]*20*Sueldos[[#This Row],[dias del año]]</f>
        <v>57353.498027397261</v>
      </c>
      <c r="U2478" s="1">
        <f>Sueldos[[#This Row],[3 meses de sueldo]]+Sueldos[[#This Row],[20 dias por año]]</f>
        <v>135014.76802739728</v>
      </c>
    </row>
    <row r="2479" spans="1:21" x14ac:dyDescent="0.3">
      <c r="A2479" t="s">
        <v>2896</v>
      </c>
      <c r="B2479" t="s">
        <v>880</v>
      </c>
      <c r="C2479" t="s">
        <v>248</v>
      </c>
      <c r="D2479" s="10">
        <v>42487</v>
      </c>
      <c r="E2479" t="s">
        <v>18</v>
      </c>
      <c r="F2479">
        <v>4</v>
      </c>
      <c r="G2479" s="1">
        <v>12261.7</v>
      </c>
      <c r="H2479" s="1">
        <v>980.93600000000004</v>
      </c>
      <c r="I2479" s="1">
        <v>1839.2550000000001</v>
      </c>
      <c r="J2479" s="1">
        <v>245.23400000000001</v>
      </c>
      <c r="K2479" s="1">
        <v>4168.978000000001</v>
      </c>
      <c r="L2479" s="1">
        <v>4046.3610000000003</v>
      </c>
      <c r="M2479" s="1">
        <f>SUM(Sueldos[[#This Row],[Salario Base]:[Bono General]])</f>
        <v>23542.464000000004</v>
      </c>
      <c r="N2479" s="1">
        <f>SUMPRODUCT(Sueldos[[#This Row],[Salario Base]:[Bono General]]*Porcentajes[])</f>
        <v>920.85366999999997</v>
      </c>
      <c r="O2479" s="1">
        <f>Sueldos[[#This Row],[Aumento Mexicano]]*2</f>
        <v>1841.7073399999999</v>
      </c>
      <c r="P2479" s="1">
        <f>IF(Sueldos[[#This Row],[Calificación]]&gt;=4,Sueldos[[#This Row],[Aumento Mexicano]]*2,0)</f>
        <v>1841.7073399999999</v>
      </c>
      <c r="Q2479" s="1">
        <f>Sueldos[[#This Row],[Sueldo total]]*3</f>
        <v>70627.392000000007</v>
      </c>
      <c r="R2479" s="9">
        <f>(43102-Sueldos[[#This Row],[Fecha de Contratación]])/365</f>
        <v>1.6849315068493151</v>
      </c>
      <c r="S2479" s="1">
        <f>Sueldos[[#This Row],[Sueldo total]]/30</f>
        <v>784.74880000000007</v>
      </c>
      <c r="T2479" s="1">
        <f>Sueldos[[#This Row],[Salario diario]]*20*Sueldos[[#This Row],[dias del año]]</f>
        <v>26444.959561643842</v>
      </c>
      <c r="U2479" s="1">
        <f>Sueldos[[#This Row],[3 meses de sueldo]]+Sueldos[[#This Row],[20 dias por año]]</f>
        <v>97072.351561643853</v>
      </c>
    </row>
    <row r="2480" spans="1:21" x14ac:dyDescent="0.3">
      <c r="A2480" t="s">
        <v>2897</v>
      </c>
      <c r="B2480" t="s">
        <v>926</v>
      </c>
      <c r="C2480" t="s">
        <v>61</v>
      </c>
      <c r="D2480" s="10">
        <v>41310</v>
      </c>
      <c r="E2480" t="s">
        <v>18</v>
      </c>
      <c r="F2480">
        <v>1</v>
      </c>
      <c r="G2480" s="1">
        <v>7793.25</v>
      </c>
      <c r="H2480" s="1">
        <v>545.52750000000003</v>
      </c>
      <c r="I2480" s="1">
        <v>389.66250000000002</v>
      </c>
      <c r="J2480" s="1">
        <v>701.39249999999993</v>
      </c>
      <c r="K2480" s="1">
        <v>3039.3675000000003</v>
      </c>
      <c r="L2480" s="1">
        <v>2182.11</v>
      </c>
      <c r="M2480" s="1">
        <f>SUM(Sueldos[[#This Row],[Salario Base]:[Bono General]])</f>
        <v>14651.310000000001</v>
      </c>
      <c r="N2480" s="1">
        <f>SUMPRODUCT(Sueldos[[#This Row],[Salario Base]:[Bono General]]*Porcentajes[])</f>
        <v>561.11399999999992</v>
      </c>
      <c r="O2480" s="1">
        <f>Sueldos[[#This Row],[Aumento Mexicano]]*2</f>
        <v>1122.2279999999998</v>
      </c>
      <c r="P2480" s="1">
        <f>IF(Sueldos[[#This Row],[Calificación]]&gt;=4,Sueldos[[#This Row],[Aumento Mexicano]]*2,0)</f>
        <v>0</v>
      </c>
      <c r="Q2480" s="1">
        <f>Sueldos[[#This Row],[Sueldo total]]*3</f>
        <v>43953.930000000008</v>
      </c>
      <c r="R2480" s="9">
        <f>(43102-Sueldos[[#This Row],[Fecha de Contratación]])/365</f>
        <v>4.9095890410958907</v>
      </c>
      <c r="S2480" s="1">
        <f>Sueldos[[#This Row],[Sueldo total]]/30</f>
        <v>488.37700000000007</v>
      </c>
      <c r="T2480" s="1">
        <f>Sueldos[[#This Row],[Salario diario]]*20*Sueldos[[#This Row],[dias del año]]</f>
        <v>47954.607342465759</v>
      </c>
      <c r="U2480" s="1">
        <f>Sueldos[[#This Row],[3 meses de sueldo]]+Sueldos[[#This Row],[20 dias por año]]</f>
        <v>91908.537342465774</v>
      </c>
    </row>
    <row r="2481" spans="1:21" x14ac:dyDescent="0.3">
      <c r="A2481" t="s">
        <v>2898</v>
      </c>
      <c r="B2481" t="s">
        <v>883</v>
      </c>
      <c r="C2481" t="s">
        <v>396</v>
      </c>
      <c r="D2481" s="10">
        <v>41826</v>
      </c>
      <c r="E2481" t="s">
        <v>18</v>
      </c>
      <c r="F2481">
        <v>3</v>
      </c>
      <c r="G2481" s="1">
        <v>11776</v>
      </c>
      <c r="H2481" s="1">
        <v>1177.6000000000001</v>
      </c>
      <c r="I2481" s="1">
        <v>1413.12</v>
      </c>
      <c r="J2481" s="1">
        <v>588.80000000000007</v>
      </c>
      <c r="K2481" s="1">
        <v>3886.0800000000004</v>
      </c>
      <c r="L2481" s="1">
        <v>2944</v>
      </c>
      <c r="M2481" s="1">
        <f>SUM(Sueldos[[#This Row],[Salario Base]:[Bono General]])</f>
        <v>21785.600000000002</v>
      </c>
      <c r="N2481" s="1">
        <f>SUMPRODUCT(Sueldos[[#This Row],[Salario Base]:[Bono General]]*Porcentajes[])</f>
        <v>832.56319999999994</v>
      </c>
      <c r="O2481" s="1">
        <f>Sueldos[[#This Row],[Aumento Mexicano]]*2</f>
        <v>1665.1263999999999</v>
      </c>
      <c r="P2481" s="1">
        <f>IF(Sueldos[[#This Row],[Calificación]]&gt;=4,Sueldos[[#This Row],[Aumento Mexicano]]*2,0)</f>
        <v>0</v>
      </c>
      <c r="Q2481" s="1">
        <f>Sueldos[[#This Row],[Sueldo total]]*3</f>
        <v>65356.800000000003</v>
      </c>
      <c r="R2481" s="9">
        <f>(43102-Sueldos[[#This Row],[Fecha de Contratación]])/365</f>
        <v>3.495890410958904</v>
      </c>
      <c r="S2481" s="1">
        <f>Sueldos[[#This Row],[Sueldo total]]/30</f>
        <v>726.18666666666672</v>
      </c>
      <c r="T2481" s="1">
        <f>Sueldos[[#This Row],[Salario diario]]*20*Sueldos[[#This Row],[dias del año]]</f>
        <v>50773.380091324201</v>
      </c>
      <c r="U2481" s="1">
        <f>Sueldos[[#This Row],[3 meses de sueldo]]+Sueldos[[#This Row],[20 dias por año]]</f>
        <v>116130.1800913242</v>
      </c>
    </row>
    <row r="2482" spans="1:21" x14ac:dyDescent="0.3">
      <c r="A2482" t="s">
        <v>1009</v>
      </c>
      <c r="B2482" t="s">
        <v>898</v>
      </c>
      <c r="C2482" t="s">
        <v>26</v>
      </c>
      <c r="D2482" s="10">
        <v>41082</v>
      </c>
      <c r="E2482" t="s">
        <v>50</v>
      </c>
      <c r="F2482">
        <v>2</v>
      </c>
      <c r="G2482" s="1">
        <v>36335.700000000004</v>
      </c>
      <c r="H2482" s="1">
        <v>3270.2130000000002</v>
      </c>
      <c r="I2482" s="1">
        <v>2906.8560000000002</v>
      </c>
      <c r="J2482" s="1">
        <v>3633.5700000000006</v>
      </c>
      <c r="K2482" s="1">
        <v>12717.495000000001</v>
      </c>
      <c r="L2482" s="1">
        <v>13080.852000000001</v>
      </c>
      <c r="M2482" s="1">
        <f>SUM(Sueldos[[#This Row],[Salario Base]:[Bono General]])</f>
        <v>71944.686000000016</v>
      </c>
      <c r="N2482" s="1">
        <f>SUMPRODUCT(Sueldos[[#This Row],[Salario Base]:[Bono General]]*Porcentajes[])</f>
        <v>2881.4210100000005</v>
      </c>
      <c r="O2482" s="1">
        <f>Sueldos[[#This Row],[Aumento Mexicano]]*2</f>
        <v>5762.842020000001</v>
      </c>
      <c r="P2482" s="1">
        <f>IF(Sueldos[[#This Row],[Calificación]]&gt;=4,Sueldos[[#This Row],[Aumento Mexicano]]*2,0)</f>
        <v>0</v>
      </c>
      <c r="Q2482" s="1">
        <f>Sueldos[[#This Row],[Sueldo total]]*3</f>
        <v>215834.05800000005</v>
      </c>
      <c r="R2482" s="9">
        <f>(43102-Sueldos[[#This Row],[Fecha de Contratación]])/365</f>
        <v>5.5342465753424657</v>
      </c>
      <c r="S2482" s="1">
        <f>Sueldos[[#This Row],[Sueldo total]]/30</f>
        <v>2398.1562000000004</v>
      </c>
      <c r="T2482" s="1">
        <f>Sueldos[[#This Row],[Salario diario]]*20*Sueldos[[#This Row],[dias del año]]</f>
        <v>265439.75473972608</v>
      </c>
      <c r="U2482" s="1">
        <f>Sueldos[[#This Row],[3 meses de sueldo]]+Sueldos[[#This Row],[20 dias por año]]</f>
        <v>481273.81273972616</v>
      </c>
    </row>
    <row r="2483" spans="1:21" x14ac:dyDescent="0.3">
      <c r="A2483" t="s">
        <v>2899</v>
      </c>
      <c r="B2483" t="s">
        <v>880</v>
      </c>
      <c r="C2483" t="s">
        <v>323</v>
      </c>
      <c r="D2483" s="10">
        <v>41108</v>
      </c>
      <c r="E2483" t="s">
        <v>18</v>
      </c>
      <c r="F2483">
        <v>3</v>
      </c>
      <c r="G2483" s="1">
        <v>14777</v>
      </c>
      <c r="H2483" s="1">
        <v>1182.1600000000001</v>
      </c>
      <c r="I2483" s="1">
        <v>2068.7800000000002</v>
      </c>
      <c r="J2483" s="1">
        <v>443.31</v>
      </c>
      <c r="K2483" s="1">
        <v>5467.49</v>
      </c>
      <c r="L2483" s="1">
        <v>5319.72</v>
      </c>
      <c r="M2483" s="1">
        <f>SUM(Sueldos[[#This Row],[Salario Base]:[Bono General]])</f>
        <v>29258.46</v>
      </c>
      <c r="N2483" s="1">
        <f>SUMPRODUCT(Sueldos[[#This Row],[Salario Base]:[Bono General]]*Porcentajes[])</f>
        <v>1155.5614</v>
      </c>
      <c r="O2483" s="1">
        <f>Sueldos[[#This Row],[Aumento Mexicano]]*2</f>
        <v>2311.1228000000001</v>
      </c>
      <c r="P2483" s="1">
        <f>IF(Sueldos[[#This Row],[Calificación]]&gt;=4,Sueldos[[#This Row],[Aumento Mexicano]]*2,0)</f>
        <v>0</v>
      </c>
      <c r="Q2483" s="1">
        <f>Sueldos[[#This Row],[Sueldo total]]*3</f>
        <v>87775.38</v>
      </c>
      <c r="R2483" s="9">
        <f>(43102-Sueldos[[#This Row],[Fecha de Contratación]])/365</f>
        <v>5.463013698630137</v>
      </c>
      <c r="S2483" s="1">
        <f>Sueldos[[#This Row],[Sueldo total]]/30</f>
        <v>975.28199999999993</v>
      </c>
      <c r="T2483" s="1">
        <f>Sueldos[[#This Row],[Salario diario]]*20*Sueldos[[#This Row],[dias del año]]</f>
        <v>106559.57852054795</v>
      </c>
      <c r="U2483" s="1">
        <f>Sueldos[[#This Row],[3 meses de sueldo]]+Sueldos[[#This Row],[20 dias por año]]</f>
        <v>194334.95852054795</v>
      </c>
    </row>
    <row r="2484" spans="1:21" x14ac:dyDescent="0.3">
      <c r="A2484" t="s">
        <v>1337</v>
      </c>
      <c r="B2484" t="s">
        <v>880</v>
      </c>
      <c r="C2484" t="s">
        <v>193</v>
      </c>
      <c r="D2484" s="10">
        <v>41811</v>
      </c>
      <c r="E2484" t="s">
        <v>18</v>
      </c>
      <c r="F2484">
        <v>4</v>
      </c>
      <c r="G2484" s="1">
        <v>11803.000000000002</v>
      </c>
      <c r="H2484" s="1">
        <v>826.21000000000015</v>
      </c>
      <c r="I2484" s="1">
        <v>1652.4200000000003</v>
      </c>
      <c r="J2484" s="1">
        <v>590.15000000000009</v>
      </c>
      <c r="K2484" s="1">
        <v>4131.05</v>
      </c>
      <c r="L2484" s="1">
        <v>4367.1100000000006</v>
      </c>
      <c r="M2484" s="1">
        <f>SUM(Sueldos[[#This Row],[Salario Base]:[Bono General]])</f>
        <v>23369.940000000002</v>
      </c>
      <c r="N2484" s="1">
        <f>SUMPRODUCT(Sueldos[[#This Row],[Salario Base]:[Bono General]]*Porcentajes[])</f>
        <v>928.89610000000016</v>
      </c>
      <c r="O2484" s="1">
        <f>Sueldos[[#This Row],[Aumento Mexicano]]*2</f>
        <v>1857.7922000000003</v>
      </c>
      <c r="P2484" s="1">
        <f>IF(Sueldos[[#This Row],[Calificación]]&gt;=4,Sueldos[[#This Row],[Aumento Mexicano]]*2,0)</f>
        <v>1857.7922000000003</v>
      </c>
      <c r="Q2484" s="1">
        <f>Sueldos[[#This Row],[Sueldo total]]*3</f>
        <v>70109.820000000007</v>
      </c>
      <c r="R2484" s="9">
        <f>(43102-Sueldos[[#This Row],[Fecha de Contratación]])/365</f>
        <v>3.536986301369863</v>
      </c>
      <c r="S2484" s="1">
        <f>Sueldos[[#This Row],[Sueldo total]]/30</f>
        <v>778.99800000000005</v>
      </c>
      <c r="T2484" s="1">
        <f>Sueldos[[#This Row],[Salario diario]]*20*Sueldos[[#This Row],[dias del año]]</f>
        <v>55106.105095890416</v>
      </c>
      <c r="U2484" s="1">
        <f>Sueldos[[#This Row],[3 meses de sueldo]]+Sueldos[[#This Row],[20 dias por año]]</f>
        <v>125215.92509589042</v>
      </c>
    </row>
    <row r="2485" spans="1:21" x14ac:dyDescent="0.3">
      <c r="A2485" t="s">
        <v>141</v>
      </c>
      <c r="B2485" t="s">
        <v>898</v>
      </c>
      <c r="C2485" t="s">
        <v>107</v>
      </c>
      <c r="D2485" s="10">
        <v>41988</v>
      </c>
      <c r="E2485" t="s">
        <v>27</v>
      </c>
      <c r="F2485">
        <v>5</v>
      </c>
      <c r="G2485" s="1">
        <v>26595</v>
      </c>
      <c r="H2485" s="1">
        <v>1329.75</v>
      </c>
      <c r="I2485" s="1">
        <v>3191.4</v>
      </c>
      <c r="J2485" s="1">
        <v>2925.45</v>
      </c>
      <c r="K2485" s="1">
        <v>8244.4500000000007</v>
      </c>
      <c r="L2485" s="1">
        <v>7180.6500000000005</v>
      </c>
      <c r="M2485" s="1">
        <f>SUM(Sueldos[[#This Row],[Salario Base]:[Bono General]])</f>
        <v>49466.700000000004</v>
      </c>
      <c r="N2485" s="1">
        <f>SUMPRODUCT(Sueldos[[#This Row],[Salario Base]:[Bono General]]*Porcentajes[])</f>
        <v>1901.5425</v>
      </c>
      <c r="O2485" s="1">
        <f>Sueldos[[#This Row],[Aumento Mexicano]]*2</f>
        <v>3803.085</v>
      </c>
      <c r="P2485" s="1">
        <f>IF(Sueldos[[#This Row],[Calificación]]&gt;=4,Sueldos[[#This Row],[Aumento Mexicano]]*2,0)</f>
        <v>3803.085</v>
      </c>
      <c r="Q2485" s="1">
        <f>Sueldos[[#This Row],[Sueldo total]]*3</f>
        <v>148400.1</v>
      </c>
      <c r="R2485" s="9">
        <f>(43102-Sueldos[[#This Row],[Fecha de Contratación]])/365</f>
        <v>3.0520547945205481</v>
      </c>
      <c r="S2485" s="1">
        <f>Sueldos[[#This Row],[Sueldo total]]/30</f>
        <v>1648.89</v>
      </c>
      <c r="T2485" s="1">
        <f>Sueldos[[#This Row],[Salario diario]]*20*Sueldos[[#This Row],[dias del año]]</f>
        <v>100650.05260273974</v>
      </c>
      <c r="U2485" s="1">
        <f>Sueldos[[#This Row],[3 meses de sueldo]]+Sueldos[[#This Row],[20 dias por año]]</f>
        <v>249050.15260273975</v>
      </c>
    </row>
    <row r="2486" spans="1:21" x14ac:dyDescent="0.3">
      <c r="A2486" t="s">
        <v>2900</v>
      </c>
      <c r="B2486" t="s">
        <v>898</v>
      </c>
      <c r="C2486" t="s">
        <v>248</v>
      </c>
      <c r="D2486" s="10">
        <v>42034</v>
      </c>
      <c r="E2486" t="s">
        <v>15</v>
      </c>
      <c r="F2486">
        <v>3</v>
      </c>
      <c r="G2486" s="1">
        <v>30106</v>
      </c>
      <c r="H2486" s="1">
        <v>2107.42</v>
      </c>
      <c r="I2486" s="1">
        <v>1806.36</v>
      </c>
      <c r="J2486" s="1">
        <v>2408.48</v>
      </c>
      <c r="K2486" s="1">
        <v>9934.98</v>
      </c>
      <c r="L2486" s="1">
        <v>9633.92</v>
      </c>
      <c r="M2486" s="1">
        <f>SUM(Sueldos[[#This Row],[Salario Base]:[Bono General]])</f>
        <v>55997.16</v>
      </c>
      <c r="N2486" s="1">
        <f>SUMPRODUCT(Sueldos[[#This Row],[Salario Base]:[Bono General]]*Porcentajes[])</f>
        <v>2194.7274000000002</v>
      </c>
      <c r="O2486" s="1">
        <f>Sueldos[[#This Row],[Aumento Mexicano]]*2</f>
        <v>4389.4548000000004</v>
      </c>
      <c r="P2486" s="1">
        <f>IF(Sueldos[[#This Row],[Calificación]]&gt;=4,Sueldos[[#This Row],[Aumento Mexicano]]*2,0)</f>
        <v>0</v>
      </c>
      <c r="Q2486" s="1">
        <f>Sueldos[[#This Row],[Sueldo total]]*3</f>
        <v>167991.48</v>
      </c>
      <c r="R2486" s="9">
        <f>(43102-Sueldos[[#This Row],[Fecha de Contratación]])/365</f>
        <v>2.9260273972602739</v>
      </c>
      <c r="S2486" s="1">
        <f>Sueldos[[#This Row],[Sueldo total]]/30</f>
        <v>1866.5720000000001</v>
      </c>
      <c r="T2486" s="1">
        <f>Sueldos[[#This Row],[Salario diario]]*20*Sueldos[[#This Row],[dias del año]]</f>
        <v>109232.81621917809</v>
      </c>
      <c r="U2486" s="1">
        <f>Sueldos[[#This Row],[3 meses de sueldo]]+Sueldos[[#This Row],[20 dias por año]]</f>
        <v>277224.29621917813</v>
      </c>
    </row>
    <row r="2487" spans="1:21" x14ac:dyDescent="0.3">
      <c r="A2487" t="s">
        <v>2901</v>
      </c>
      <c r="B2487" t="s">
        <v>883</v>
      </c>
      <c r="C2487" t="s">
        <v>100</v>
      </c>
      <c r="D2487" s="10">
        <v>40530</v>
      </c>
      <c r="E2487" t="s">
        <v>18</v>
      </c>
      <c r="F2487">
        <v>2</v>
      </c>
      <c r="G2487" s="1">
        <v>10442.700000000001</v>
      </c>
      <c r="H2487" s="1">
        <v>522.1350000000001</v>
      </c>
      <c r="I2487" s="1">
        <v>835.41600000000005</v>
      </c>
      <c r="J2487" s="1">
        <v>1566.405</v>
      </c>
      <c r="K2487" s="1">
        <v>3968.2260000000001</v>
      </c>
      <c r="L2487" s="1">
        <v>3237.2370000000001</v>
      </c>
      <c r="M2487" s="1">
        <f>SUM(Sueldos[[#This Row],[Salario Base]:[Bono General]])</f>
        <v>20572.119000000002</v>
      </c>
      <c r="N2487" s="1">
        <f>SUMPRODUCT(Sueldos[[#This Row],[Salario Base]:[Bono General]]*Porcentajes[])</f>
        <v>801.99936000000002</v>
      </c>
      <c r="O2487" s="1">
        <f>Sueldos[[#This Row],[Aumento Mexicano]]*2</f>
        <v>1603.99872</v>
      </c>
      <c r="P2487" s="1">
        <f>IF(Sueldos[[#This Row],[Calificación]]&gt;=4,Sueldos[[#This Row],[Aumento Mexicano]]*2,0)</f>
        <v>0</v>
      </c>
      <c r="Q2487" s="1">
        <f>Sueldos[[#This Row],[Sueldo total]]*3</f>
        <v>61716.357000000004</v>
      </c>
      <c r="R2487" s="9">
        <f>(43102-Sueldos[[#This Row],[Fecha de Contratación]])/365</f>
        <v>7.0465753424657533</v>
      </c>
      <c r="S2487" s="1">
        <f>Sueldos[[#This Row],[Sueldo total]]/30</f>
        <v>685.73730000000012</v>
      </c>
      <c r="T2487" s="1">
        <f>Sueldos[[#This Row],[Salario diario]]*20*Sueldos[[#This Row],[dias del año]]</f>
        <v>96641.99099178084</v>
      </c>
      <c r="U2487" s="1">
        <f>Sueldos[[#This Row],[3 meses de sueldo]]+Sueldos[[#This Row],[20 dias por año]]</f>
        <v>158358.34799178084</v>
      </c>
    </row>
    <row r="2488" spans="1:21" x14ac:dyDescent="0.3">
      <c r="A2488" t="s">
        <v>2902</v>
      </c>
      <c r="B2488" t="s">
        <v>883</v>
      </c>
      <c r="C2488" t="s">
        <v>110</v>
      </c>
      <c r="D2488" s="10">
        <v>42611</v>
      </c>
      <c r="E2488" t="s">
        <v>27</v>
      </c>
      <c r="F2488">
        <v>2</v>
      </c>
      <c r="G2488" s="1">
        <v>17882.100000000002</v>
      </c>
      <c r="H2488" s="1">
        <v>894.10500000000013</v>
      </c>
      <c r="I2488" s="1">
        <v>2145.8520000000003</v>
      </c>
      <c r="J2488" s="1">
        <v>1072.9260000000002</v>
      </c>
      <c r="K2488" s="1">
        <v>5006.9880000000012</v>
      </c>
      <c r="L2488" s="1">
        <v>6795.1980000000012</v>
      </c>
      <c r="M2488" s="1">
        <f>SUM(Sueldos[[#This Row],[Salario Base]:[Bono General]])</f>
        <v>33797.169000000002</v>
      </c>
      <c r="N2488" s="1">
        <f>SUMPRODUCT(Sueldos[[#This Row],[Salario Base]:[Bono General]]*Porcentajes[])</f>
        <v>1355.4631800000002</v>
      </c>
      <c r="O2488" s="1">
        <f>Sueldos[[#This Row],[Aumento Mexicano]]*2</f>
        <v>2710.9263600000004</v>
      </c>
      <c r="P2488" s="1">
        <f>IF(Sueldos[[#This Row],[Calificación]]&gt;=4,Sueldos[[#This Row],[Aumento Mexicano]]*2,0)</f>
        <v>0</v>
      </c>
      <c r="Q2488" s="1">
        <f>Sueldos[[#This Row],[Sueldo total]]*3</f>
        <v>101391.50700000001</v>
      </c>
      <c r="R2488" s="9">
        <f>(43102-Sueldos[[#This Row],[Fecha de Contratación]])/365</f>
        <v>1.3452054794520547</v>
      </c>
      <c r="S2488" s="1">
        <f>Sueldos[[#This Row],[Sueldo total]]/30</f>
        <v>1126.5723</v>
      </c>
      <c r="T2488" s="1">
        <f>Sueldos[[#This Row],[Salario diario]]*20*Sueldos[[#This Row],[dias del año]]</f>
        <v>30309.42461917808</v>
      </c>
      <c r="U2488" s="1">
        <f>Sueldos[[#This Row],[3 meses de sueldo]]+Sueldos[[#This Row],[20 dias por año]]</f>
        <v>131700.9316191781</v>
      </c>
    </row>
    <row r="2489" spans="1:21" x14ac:dyDescent="0.3">
      <c r="A2489" t="s">
        <v>2903</v>
      </c>
      <c r="B2489" t="s">
        <v>883</v>
      </c>
      <c r="C2489" t="s">
        <v>40</v>
      </c>
      <c r="D2489" s="10">
        <v>42200</v>
      </c>
      <c r="E2489" t="s">
        <v>18</v>
      </c>
      <c r="F2489">
        <v>3</v>
      </c>
      <c r="G2489" s="1">
        <v>9783</v>
      </c>
      <c r="H2489" s="1">
        <v>978.30000000000007</v>
      </c>
      <c r="I2489" s="1">
        <v>880.46999999999991</v>
      </c>
      <c r="J2489" s="1">
        <v>1369.6200000000001</v>
      </c>
      <c r="K2489" s="1">
        <v>3521.8799999999997</v>
      </c>
      <c r="L2489" s="1">
        <v>3815.3700000000003</v>
      </c>
      <c r="M2489" s="1">
        <f>SUM(Sueldos[[#This Row],[Salario Base]:[Bono General]])</f>
        <v>20348.64</v>
      </c>
      <c r="N2489" s="1">
        <f>SUMPRODUCT(Sueldos[[#This Row],[Salario Base]:[Bono General]]*Porcentajes[])</f>
        <v>828.62009999999998</v>
      </c>
      <c r="O2489" s="1">
        <f>Sueldos[[#This Row],[Aumento Mexicano]]*2</f>
        <v>1657.2402</v>
      </c>
      <c r="P2489" s="1">
        <f>IF(Sueldos[[#This Row],[Calificación]]&gt;=4,Sueldos[[#This Row],[Aumento Mexicano]]*2,0)</f>
        <v>0</v>
      </c>
      <c r="Q2489" s="1">
        <f>Sueldos[[#This Row],[Sueldo total]]*3</f>
        <v>61045.919999999998</v>
      </c>
      <c r="R2489" s="9">
        <f>(43102-Sueldos[[#This Row],[Fecha de Contratación]])/365</f>
        <v>2.4712328767123286</v>
      </c>
      <c r="S2489" s="1">
        <f>Sueldos[[#This Row],[Sueldo total]]/30</f>
        <v>678.28800000000001</v>
      </c>
      <c r="T2489" s="1">
        <f>Sueldos[[#This Row],[Salario diario]]*20*Sueldos[[#This Row],[dias del año]]</f>
        <v>33524.152109589042</v>
      </c>
      <c r="U2489" s="1">
        <f>Sueldos[[#This Row],[3 meses de sueldo]]+Sueldos[[#This Row],[20 dias por año]]</f>
        <v>94570.072109589033</v>
      </c>
    </row>
    <row r="2490" spans="1:21" x14ac:dyDescent="0.3">
      <c r="A2490" t="s">
        <v>2904</v>
      </c>
      <c r="B2490" t="s">
        <v>898</v>
      </c>
      <c r="C2490" t="s">
        <v>2</v>
      </c>
      <c r="D2490" s="10">
        <v>40775</v>
      </c>
      <c r="E2490" t="s">
        <v>50</v>
      </c>
      <c r="F2490">
        <v>4</v>
      </c>
      <c r="G2490" s="1">
        <v>36792.800000000003</v>
      </c>
      <c r="H2490" s="1">
        <v>2575.4960000000005</v>
      </c>
      <c r="I2490" s="1">
        <v>4047.2080000000005</v>
      </c>
      <c r="J2490" s="1">
        <v>4415.1360000000004</v>
      </c>
      <c r="K2490" s="1">
        <v>13981.264000000001</v>
      </c>
      <c r="L2490" s="1">
        <v>14717.120000000003</v>
      </c>
      <c r="M2490" s="1">
        <f>SUM(Sueldos[[#This Row],[Salario Base]:[Bono General]])</f>
        <v>76529.024000000005</v>
      </c>
      <c r="N2490" s="1">
        <f>SUMPRODUCT(Sueldos[[#This Row],[Salario Base]:[Bono General]]*Porcentajes[])</f>
        <v>3090.5952000000007</v>
      </c>
      <c r="O2490" s="1">
        <f>Sueldos[[#This Row],[Aumento Mexicano]]*2</f>
        <v>6181.1904000000013</v>
      </c>
      <c r="P2490" s="1">
        <f>IF(Sueldos[[#This Row],[Calificación]]&gt;=4,Sueldos[[#This Row],[Aumento Mexicano]]*2,0)</f>
        <v>6181.1904000000013</v>
      </c>
      <c r="Q2490" s="1">
        <f>Sueldos[[#This Row],[Sueldo total]]*3</f>
        <v>229587.07200000001</v>
      </c>
      <c r="R2490" s="9">
        <f>(43102-Sueldos[[#This Row],[Fecha de Contratación]])/365</f>
        <v>6.375342465753425</v>
      </c>
      <c r="S2490" s="1">
        <f>Sueldos[[#This Row],[Sueldo total]]/30</f>
        <v>2550.967466666667</v>
      </c>
      <c r="T2490" s="1">
        <f>Sueldos[[#This Row],[Salario diario]]*20*Sueldos[[#This Row],[dias del año]]</f>
        <v>325265.82437990874</v>
      </c>
      <c r="U2490" s="1">
        <f>Sueldos[[#This Row],[3 meses de sueldo]]+Sueldos[[#This Row],[20 dias por año]]</f>
        <v>554852.89637990878</v>
      </c>
    </row>
    <row r="2491" spans="1:21" x14ac:dyDescent="0.3">
      <c r="A2491" t="s">
        <v>1887</v>
      </c>
      <c r="B2491" t="s">
        <v>883</v>
      </c>
      <c r="C2491" t="s">
        <v>177</v>
      </c>
      <c r="D2491" s="10">
        <v>41238</v>
      </c>
      <c r="E2491" t="s">
        <v>18</v>
      </c>
      <c r="F2491">
        <v>2</v>
      </c>
      <c r="G2491" s="1">
        <v>8260.2000000000007</v>
      </c>
      <c r="H2491" s="1">
        <v>743.41800000000001</v>
      </c>
      <c r="I2491" s="1">
        <v>826.0200000000001</v>
      </c>
      <c r="J2491" s="1">
        <v>826.0200000000001</v>
      </c>
      <c r="K2491" s="1">
        <v>2973.672</v>
      </c>
      <c r="L2491" s="1">
        <v>2808.4680000000003</v>
      </c>
      <c r="M2491" s="1">
        <f>SUM(Sueldos[[#This Row],[Salario Base]:[Bono General]])</f>
        <v>16437.798000000003</v>
      </c>
      <c r="N2491" s="1">
        <f>SUMPRODUCT(Sueldos[[#This Row],[Salario Base]:[Bono General]]*Porcentajes[])</f>
        <v>652.55579999999998</v>
      </c>
      <c r="O2491" s="1">
        <f>Sueldos[[#This Row],[Aumento Mexicano]]*2</f>
        <v>1305.1116</v>
      </c>
      <c r="P2491" s="1">
        <f>IF(Sueldos[[#This Row],[Calificación]]&gt;=4,Sueldos[[#This Row],[Aumento Mexicano]]*2,0)</f>
        <v>0</v>
      </c>
      <c r="Q2491" s="1">
        <f>Sueldos[[#This Row],[Sueldo total]]*3</f>
        <v>49313.394000000008</v>
      </c>
      <c r="R2491" s="9">
        <f>(43102-Sueldos[[#This Row],[Fecha de Contratación]])/365</f>
        <v>5.1068493150684935</v>
      </c>
      <c r="S2491" s="1">
        <f>Sueldos[[#This Row],[Sueldo total]]/30</f>
        <v>547.92660000000012</v>
      </c>
      <c r="T2491" s="1">
        <f>Sueldos[[#This Row],[Salario diario]]*20*Sueldos[[#This Row],[dias del año]]</f>
        <v>55963.571638356181</v>
      </c>
      <c r="U2491" s="1">
        <f>Sueldos[[#This Row],[3 meses de sueldo]]+Sueldos[[#This Row],[20 dias por año]]</f>
        <v>105276.9656383562</v>
      </c>
    </row>
    <row r="2492" spans="1:21" x14ac:dyDescent="0.3">
      <c r="A2492" t="s">
        <v>1340</v>
      </c>
      <c r="B2492" t="s">
        <v>883</v>
      </c>
      <c r="C2492" t="s">
        <v>182</v>
      </c>
      <c r="D2492" s="10">
        <v>40510</v>
      </c>
      <c r="E2492" t="s">
        <v>18</v>
      </c>
      <c r="F2492">
        <v>2</v>
      </c>
      <c r="G2492" s="1">
        <v>10056.6</v>
      </c>
      <c r="H2492" s="1">
        <v>905.09400000000005</v>
      </c>
      <c r="I2492" s="1">
        <v>1508.49</v>
      </c>
      <c r="J2492" s="1">
        <v>1206.7919999999999</v>
      </c>
      <c r="K2492" s="1">
        <v>3821.5080000000003</v>
      </c>
      <c r="L2492" s="1">
        <v>2514.15</v>
      </c>
      <c r="M2492" s="1">
        <f>SUM(Sueldos[[#This Row],[Salario Base]:[Bono General]])</f>
        <v>20012.634000000002</v>
      </c>
      <c r="N2492" s="1">
        <f>SUMPRODUCT(Sueldos[[#This Row],[Salario Base]:[Bono General]]*Porcentajes[])</f>
        <v>767.31858</v>
      </c>
      <c r="O2492" s="1">
        <f>Sueldos[[#This Row],[Aumento Mexicano]]*2</f>
        <v>1534.63716</v>
      </c>
      <c r="P2492" s="1">
        <f>IF(Sueldos[[#This Row],[Calificación]]&gt;=4,Sueldos[[#This Row],[Aumento Mexicano]]*2,0)</f>
        <v>0</v>
      </c>
      <c r="Q2492" s="1">
        <f>Sueldos[[#This Row],[Sueldo total]]*3</f>
        <v>60037.902000000002</v>
      </c>
      <c r="R2492" s="9">
        <f>(43102-Sueldos[[#This Row],[Fecha de Contratación]])/365</f>
        <v>7.1013698630136988</v>
      </c>
      <c r="S2492" s="1">
        <f>Sueldos[[#This Row],[Sueldo total]]/30</f>
        <v>667.08780000000002</v>
      </c>
      <c r="T2492" s="1">
        <f>Sueldos[[#This Row],[Salario diario]]*20*Sueldos[[#This Row],[dias del año]]</f>
        <v>94744.743978082202</v>
      </c>
      <c r="U2492" s="1">
        <f>Sueldos[[#This Row],[3 meses de sueldo]]+Sueldos[[#This Row],[20 dias por año]]</f>
        <v>154782.6459780822</v>
      </c>
    </row>
    <row r="2493" spans="1:21" x14ac:dyDescent="0.3">
      <c r="A2493" t="s">
        <v>2905</v>
      </c>
      <c r="B2493" t="s">
        <v>883</v>
      </c>
      <c r="C2493" t="s">
        <v>57</v>
      </c>
      <c r="D2493" s="10">
        <v>41596</v>
      </c>
      <c r="E2493" t="s">
        <v>15</v>
      </c>
      <c r="F2493">
        <v>3</v>
      </c>
      <c r="G2493" s="1">
        <v>21660</v>
      </c>
      <c r="H2493" s="1">
        <v>2166</v>
      </c>
      <c r="I2493" s="1">
        <v>216.6</v>
      </c>
      <c r="J2493" s="1">
        <v>2599.1999999999998</v>
      </c>
      <c r="K2493" s="1">
        <v>8014.2</v>
      </c>
      <c r="L2493" s="1">
        <v>7147.8</v>
      </c>
      <c r="M2493" s="1">
        <f>SUM(Sueldos[[#This Row],[Salario Base]:[Bono General]])</f>
        <v>41803.800000000003</v>
      </c>
      <c r="N2493" s="1">
        <f>SUMPRODUCT(Sueldos[[#This Row],[Salario Base]:[Bono General]]*Porcentajes[])</f>
        <v>1659.1559999999999</v>
      </c>
      <c r="O2493" s="1">
        <f>Sueldos[[#This Row],[Aumento Mexicano]]*2</f>
        <v>3318.3119999999999</v>
      </c>
      <c r="P2493" s="1">
        <f>IF(Sueldos[[#This Row],[Calificación]]&gt;=4,Sueldos[[#This Row],[Aumento Mexicano]]*2,0)</f>
        <v>0</v>
      </c>
      <c r="Q2493" s="1">
        <f>Sueldos[[#This Row],[Sueldo total]]*3</f>
        <v>125411.40000000001</v>
      </c>
      <c r="R2493" s="9">
        <f>(43102-Sueldos[[#This Row],[Fecha de Contratación]])/365</f>
        <v>4.1260273972602741</v>
      </c>
      <c r="S2493" s="1">
        <f>Sueldos[[#This Row],[Sueldo total]]/30</f>
        <v>1393.46</v>
      </c>
      <c r="T2493" s="1">
        <f>Sueldos[[#This Row],[Salario diario]]*20*Sueldos[[#This Row],[dias del año]]</f>
        <v>114989.08273972603</v>
      </c>
      <c r="U2493" s="1">
        <f>Sueldos[[#This Row],[3 meses de sueldo]]+Sueldos[[#This Row],[20 dias por año]]</f>
        <v>240400.48273972602</v>
      </c>
    </row>
    <row r="2494" spans="1:21" x14ac:dyDescent="0.3">
      <c r="A2494" t="s">
        <v>2585</v>
      </c>
      <c r="B2494" t="s">
        <v>880</v>
      </c>
      <c r="C2494" t="s">
        <v>84</v>
      </c>
      <c r="D2494" s="10">
        <v>42050</v>
      </c>
      <c r="E2494" t="s">
        <v>27</v>
      </c>
      <c r="F2494">
        <v>3</v>
      </c>
      <c r="G2494" s="1">
        <v>21799</v>
      </c>
      <c r="H2494" s="1">
        <v>1089.95</v>
      </c>
      <c r="I2494" s="1">
        <v>871.96</v>
      </c>
      <c r="J2494" s="1">
        <v>435.98</v>
      </c>
      <c r="K2494" s="1">
        <v>8501.61</v>
      </c>
      <c r="L2494" s="1">
        <v>5449.75</v>
      </c>
      <c r="M2494" s="1">
        <f>SUM(Sueldos[[#This Row],[Salario Base]:[Bono General]])</f>
        <v>38148.25</v>
      </c>
      <c r="N2494" s="1">
        <f>SUMPRODUCT(Sueldos[[#This Row],[Salario Base]:[Bono General]]*Porcentajes[])</f>
        <v>1412.5752</v>
      </c>
      <c r="O2494" s="1">
        <f>Sueldos[[#This Row],[Aumento Mexicano]]*2</f>
        <v>2825.1504</v>
      </c>
      <c r="P2494" s="1">
        <f>IF(Sueldos[[#This Row],[Calificación]]&gt;=4,Sueldos[[#This Row],[Aumento Mexicano]]*2,0)</f>
        <v>0</v>
      </c>
      <c r="Q2494" s="1">
        <f>Sueldos[[#This Row],[Sueldo total]]*3</f>
        <v>114444.75</v>
      </c>
      <c r="R2494" s="9">
        <f>(43102-Sueldos[[#This Row],[Fecha de Contratación]])/365</f>
        <v>2.882191780821918</v>
      </c>
      <c r="S2494" s="1">
        <f>Sueldos[[#This Row],[Sueldo total]]/30</f>
        <v>1271.6083333333333</v>
      </c>
      <c r="T2494" s="1">
        <f>Sueldos[[#This Row],[Salario diario]]*20*Sueldos[[#This Row],[dias del año]]</f>
        <v>73300.381735159826</v>
      </c>
      <c r="U2494" s="1">
        <f>Sueldos[[#This Row],[3 meses de sueldo]]+Sueldos[[#This Row],[20 dias por año]]</f>
        <v>187745.13173515984</v>
      </c>
    </row>
    <row r="2495" spans="1:21" x14ac:dyDescent="0.3">
      <c r="A2495" t="s">
        <v>2906</v>
      </c>
      <c r="B2495" t="s">
        <v>1087</v>
      </c>
      <c r="C2495" t="s">
        <v>411</v>
      </c>
      <c r="D2495" s="10">
        <v>42439</v>
      </c>
      <c r="E2495" t="s">
        <v>18</v>
      </c>
      <c r="F2495">
        <v>2</v>
      </c>
      <c r="G2495" s="1">
        <v>12504.6</v>
      </c>
      <c r="H2495" s="1">
        <v>1250.46</v>
      </c>
      <c r="I2495" s="1">
        <v>625.23</v>
      </c>
      <c r="J2495" s="1">
        <v>1875.69</v>
      </c>
      <c r="K2495" s="1">
        <v>3376.2420000000002</v>
      </c>
      <c r="L2495" s="1">
        <v>3376.2420000000002</v>
      </c>
      <c r="M2495" s="1">
        <f>SUM(Sueldos[[#This Row],[Salario Base]:[Bono General]])</f>
        <v>23008.464</v>
      </c>
      <c r="N2495" s="1">
        <f>SUMPRODUCT(Sueldos[[#This Row],[Salario Base]:[Bono General]]*Porcentajes[])</f>
        <v>906.58350000000007</v>
      </c>
      <c r="O2495" s="1">
        <f>Sueldos[[#This Row],[Aumento Mexicano]]*2</f>
        <v>1813.1670000000001</v>
      </c>
      <c r="P2495" s="1">
        <f>IF(Sueldos[[#This Row],[Calificación]]&gt;=4,Sueldos[[#This Row],[Aumento Mexicano]]*2,0)</f>
        <v>0</v>
      </c>
      <c r="Q2495" s="1">
        <f>Sueldos[[#This Row],[Sueldo total]]*3</f>
        <v>69025.391999999993</v>
      </c>
      <c r="R2495" s="9">
        <f>(43102-Sueldos[[#This Row],[Fecha de Contratación]])/365</f>
        <v>1.8164383561643835</v>
      </c>
      <c r="S2495" s="1">
        <f>Sueldos[[#This Row],[Sueldo total]]/30</f>
        <v>766.94880000000001</v>
      </c>
      <c r="T2495" s="1">
        <f>Sueldos[[#This Row],[Salario diario]]*20*Sueldos[[#This Row],[dias del año]]</f>
        <v>27862.304350684932</v>
      </c>
      <c r="U2495" s="1">
        <f>Sueldos[[#This Row],[3 meses de sueldo]]+Sueldos[[#This Row],[20 dias por año]]</f>
        <v>96887.696350684928</v>
      </c>
    </row>
    <row r="2496" spans="1:21" x14ac:dyDescent="0.3">
      <c r="A2496" t="s">
        <v>2907</v>
      </c>
      <c r="B2496" t="s">
        <v>880</v>
      </c>
      <c r="C2496" t="s">
        <v>121</v>
      </c>
      <c r="D2496" s="10">
        <v>43002</v>
      </c>
      <c r="E2496" t="s">
        <v>18</v>
      </c>
      <c r="F2496">
        <v>2</v>
      </c>
      <c r="G2496" s="1">
        <v>13261.5</v>
      </c>
      <c r="H2496" s="1">
        <v>795.68999999999994</v>
      </c>
      <c r="I2496" s="1">
        <v>132.61500000000001</v>
      </c>
      <c r="J2496" s="1">
        <v>397.84499999999997</v>
      </c>
      <c r="K2496" s="1">
        <v>3315.375</v>
      </c>
      <c r="L2496" s="1">
        <v>4906.7550000000001</v>
      </c>
      <c r="M2496" s="1">
        <f>SUM(Sueldos[[#This Row],[Salario Base]:[Bono General]])</f>
        <v>22809.780000000002</v>
      </c>
      <c r="N2496" s="1">
        <f>SUMPRODUCT(Sueldos[[#This Row],[Salario Base]:[Bono General]]*Porcentajes[])</f>
        <v>913.7173499999999</v>
      </c>
      <c r="O2496" s="1">
        <f>Sueldos[[#This Row],[Aumento Mexicano]]*2</f>
        <v>1827.4346999999998</v>
      </c>
      <c r="P2496" s="1">
        <f>IF(Sueldos[[#This Row],[Calificación]]&gt;=4,Sueldos[[#This Row],[Aumento Mexicano]]*2,0)</f>
        <v>0</v>
      </c>
      <c r="Q2496" s="1">
        <f>Sueldos[[#This Row],[Sueldo total]]*3</f>
        <v>68429.340000000011</v>
      </c>
      <c r="R2496" s="9">
        <f>(43102-Sueldos[[#This Row],[Fecha de Contratación]])/365</f>
        <v>0.27397260273972601</v>
      </c>
      <c r="S2496" s="1">
        <f>Sueldos[[#This Row],[Sueldo total]]/30</f>
        <v>760.32600000000014</v>
      </c>
      <c r="T2496" s="1">
        <f>Sueldos[[#This Row],[Salario diario]]*20*Sueldos[[#This Row],[dias del año]]</f>
        <v>4166.1698630136989</v>
      </c>
      <c r="U2496" s="1">
        <f>Sueldos[[#This Row],[3 meses de sueldo]]+Sueldos[[#This Row],[20 dias por año]]</f>
        <v>72595.509863013707</v>
      </c>
    </row>
    <row r="2497" spans="1:21" x14ac:dyDescent="0.3">
      <c r="A2497" t="s">
        <v>2908</v>
      </c>
      <c r="B2497" t="s">
        <v>880</v>
      </c>
      <c r="C2497" t="s">
        <v>92</v>
      </c>
      <c r="D2497" s="10">
        <v>42887</v>
      </c>
      <c r="E2497" t="s">
        <v>27</v>
      </c>
      <c r="F2497">
        <v>4</v>
      </c>
      <c r="G2497" s="1">
        <v>19437</v>
      </c>
      <c r="H2497" s="1">
        <v>1554.96</v>
      </c>
      <c r="I2497" s="1">
        <v>971.85</v>
      </c>
      <c r="J2497" s="1">
        <v>971.85</v>
      </c>
      <c r="K2497" s="1">
        <v>7774.8</v>
      </c>
      <c r="L2497" s="1">
        <v>6414.21</v>
      </c>
      <c r="M2497" s="1">
        <f>SUM(Sueldos[[#This Row],[Salario Base]:[Bono General]])</f>
        <v>37124.67</v>
      </c>
      <c r="N2497" s="1">
        <f>SUMPRODUCT(Sueldos[[#This Row],[Salario Base]:[Bono General]]*Porcentajes[])</f>
        <v>1446.1128000000001</v>
      </c>
      <c r="O2497" s="1">
        <f>Sueldos[[#This Row],[Aumento Mexicano]]*2</f>
        <v>2892.2256000000002</v>
      </c>
      <c r="P2497" s="1">
        <f>IF(Sueldos[[#This Row],[Calificación]]&gt;=4,Sueldos[[#This Row],[Aumento Mexicano]]*2,0)</f>
        <v>2892.2256000000002</v>
      </c>
      <c r="Q2497" s="1">
        <f>Sueldos[[#This Row],[Sueldo total]]*3</f>
        <v>111374.01</v>
      </c>
      <c r="R2497" s="9">
        <f>(43102-Sueldos[[#This Row],[Fecha de Contratación]])/365</f>
        <v>0.58904109589041098</v>
      </c>
      <c r="S2497" s="1">
        <f>Sueldos[[#This Row],[Sueldo total]]/30</f>
        <v>1237.489</v>
      </c>
      <c r="T2497" s="1">
        <f>Sueldos[[#This Row],[Salario diario]]*20*Sueldos[[#This Row],[dias del año]]</f>
        <v>14578.637534246574</v>
      </c>
      <c r="U2497" s="1">
        <f>Sueldos[[#This Row],[3 meses de sueldo]]+Sueldos[[#This Row],[20 dias por año]]</f>
        <v>125952.64753424657</v>
      </c>
    </row>
    <row r="2498" spans="1:21" x14ac:dyDescent="0.3">
      <c r="A2498" t="s">
        <v>2909</v>
      </c>
      <c r="B2498" t="s">
        <v>880</v>
      </c>
      <c r="C2498" t="s">
        <v>26</v>
      </c>
      <c r="D2498" s="10">
        <v>42836</v>
      </c>
      <c r="E2498" t="s">
        <v>15</v>
      </c>
      <c r="F2498">
        <v>3</v>
      </c>
      <c r="G2498" s="1">
        <v>25883</v>
      </c>
      <c r="H2498" s="1">
        <v>2588.3000000000002</v>
      </c>
      <c r="I2498" s="1">
        <v>258.83</v>
      </c>
      <c r="J2498" s="1">
        <v>1035.32</v>
      </c>
      <c r="K2498" s="1">
        <v>10353.200000000001</v>
      </c>
      <c r="L2498" s="1">
        <v>8800.2200000000012</v>
      </c>
      <c r="M2498" s="1">
        <f>SUM(Sueldos[[#This Row],[Salario Base]:[Bono General]])</f>
        <v>48918.87</v>
      </c>
      <c r="N2498" s="1">
        <f>SUMPRODUCT(Sueldos[[#This Row],[Salario Base]:[Bono General]]*Porcentajes[])</f>
        <v>1920.5186000000003</v>
      </c>
      <c r="O2498" s="1">
        <f>Sueldos[[#This Row],[Aumento Mexicano]]*2</f>
        <v>3841.0372000000007</v>
      </c>
      <c r="P2498" s="1">
        <f>IF(Sueldos[[#This Row],[Calificación]]&gt;=4,Sueldos[[#This Row],[Aumento Mexicano]]*2,0)</f>
        <v>0</v>
      </c>
      <c r="Q2498" s="1">
        <f>Sueldos[[#This Row],[Sueldo total]]*3</f>
        <v>146756.61000000002</v>
      </c>
      <c r="R2498" s="9">
        <f>(43102-Sueldos[[#This Row],[Fecha de Contratación]])/365</f>
        <v>0.72876712328767124</v>
      </c>
      <c r="S2498" s="1">
        <f>Sueldos[[#This Row],[Sueldo total]]/30</f>
        <v>1630.6290000000001</v>
      </c>
      <c r="T2498" s="1">
        <f>Sueldos[[#This Row],[Salario diario]]*20*Sueldos[[#This Row],[dias del año]]</f>
        <v>23766.976109589043</v>
      </c>
      <c r="U2498" s="1">
        <f>Sueldos[[#This Row],[3 meses de sueldo]]+Sueldos[[#This Row],[20 dias por año]]</f>
        <v>170523.58610958906</v>
      </c>
    </row>
    <row r="2499" spans="1:21" x14ac:dyDescent="0.3">
      <c r="A2499" t="s">
        <v>275</v>
      </c>
      <c r="B2499" t="s">
        <v>880</v>
      </c>
      <c r="C2499" t="s">
        <v>40</v>
      </c>
      <c r="D2499" s="10">
        <v>41676</v>
      </c>
      <c r="E2499" t="s">
        <v>18</v>
      </c>
      <c r="F2499">
        <v>3</v>
      </c>
      <c r="G2499" s="1">
        <v>14213</v>
      </c>
      <c r="H2499" s="1">
        <v>1137.04</v>
      </c>
      <c r="I2499" s="1">
        <v>284.26</v>
      </c>
      <c r="J2499" s="1">
        <v>142.13</v>
      </c>
      <c r="K2499" s="1">
        <v>4548.16</v>
      </c>
      <c r="L2499" s="1">
        <v>4121.7699999999995</v>
      </c>
      <c r="M2499" s="1">
        <f>SUM(Sueldos[[#This Row],[Salario Base]:[Bono General]])</f>
        <v>24446.36</v>
      </c>
      <c r="N2499" s="1">
        <f>SUMPRODUCT(Sueldos[[#This Row],[Salario Base]:[Bono General]]*Porcentajes[])</f>
        <v>938.05799999999999</v>
      </c>
      <c r="O2499" s="1">
        <f>Sueldos[[#This Row],[Aumento Mexicano]]*2</f>
        <v>1876.116</v>
      </c>
      <c r="P2499" s="1">
        <f>IF(Sueldos[[#This Row],[Calificación]]&gt;=4,Sueldos[[#This Row],[Aumento Mexicano]]*2,0)</f>
        <v>0</v>
      </c>
      <c r="Q2499" s="1">
        <f>Sueldos[[#This Row],[Sueldo total]]*3</f>
        <v>73339.08</v>
      </c>
      <c r="R2499" s="9">
        <f>(43102-Sueldos[[#This Row],[Fecha de Contratación]])/365</f>
        <v>3.9068493150684933</v>
      </c>
      <c r="S2499" s="1">
        <f>Sueldos[[#This Row],[Sueldo total]]/30</f>
        <v>814.87866666666673</v>
      </c>
      <c r="T2499" s="1">
        <f>Sueldos[[#This Row],[Salario diario]]*20*Sueldos[[#This Row],[dias del año]]</f>
        <v>63672.163214611879</v>
      </c>
      <c r="U2499" s="1">
        <f>Sueldos[[#This Row],[3 meses de sueldo]]+Sueldos[[#This Row],[20 dias por año]]</f>
        <v>137011.2432146119</v>
      </c>
    </row>
    <row r="2500" spans="1:21" x14ac:dyDescent="0.3">
      <c r="A2500" t="s">
        <v>2910</v>
      </c>
      <c r="B2500" t="s">
        <v>880</v>
      </c>
      <c r="C2500" t="s">
        <v>140</v>
      </c>
      <c r="D2500" s="10">
        <v>43039</v>
      </c>
      <c r="E2500" t="s">
        <v>53</v>
      </c>
      <c r="F2500">
        <v>2</v>
      </c>
      <c r="G2500" s="1">
        <v>79819.199999999997</v>
      </c>
      <c r="H2500" s="1">
        <v>7183.7279999999992</v>
      </c>
      <c r="I2500" s="1">
        <v>2394.576</v>
      </c>
      <c r="J2500" s="1">
        <v>7981.92</v>
      </c>
      <c r="K2500" s="1">
        <v>28734.911999999997</v>
      </c>
      <c r="L2500" s="1">
        <v>20752.991999999998</v>
      </c>
      <c r="M2500" s="1">
        <f>SUM(Sueldos[[#This Row],[Salario Base]:[Bono General]])</f>
        <v>146867.32799999998</v>
      </c>
      <c r="N2500" s="1">
        <f>SUMPRODUCT(Sueldos[[#This Row],[Salario Base]:[Bono General]]*Porcentajes[])</f>
        <v>5635.2355200000002</v>
      </c>
      <c r="O2500" s="1">
        <f>Sueldos[[#This Row],[Aumento Mexicano]]*2</f>
        <v>11270.47104</v>
      </c>
      <c r="P2500" s="1">
        <f>IF(Sueldos[[#This Row],[Calificación]]&gt;=4,Sueldos[[#This Row],[Aumento Mexicano]]*2,0)</f>
        <v>0</v>
      </c>
      <c r="Q2500" s="1">
        <f>Sueldos[[#This Row],[Sueldo total]]*3</f>
        <v>440601.98399999994</v>
      </c>
      <c r="R2500" s="9">
        <f>(43102-Sueldos[[#This Row],[Fecha de Contratación]])/365</f>
        <v>0.17260273972602741</v>
      </c>
      <c r="S2500" s="1">
        <f>Sueldos[[#This Row],[Sueldo total]]/30</f>
        <v>4895.5775999999996</v>
      </c>
      <c r="T2500" s="1">
        <f>Sueldos[[#This Row],[Salario diario]]*20*Sueldos[[#This Row],[dias del año]]</f>
        <v>16899.802126027396</v>
      </c>
      <c r="U2500" s="1">
        <f>Sueldos[[#This Row],[3 meses de sueldo]]+Sueldos[[#This Row],[20 dias por año]]</f>
        <v>457501.78612602735</v>
      </c>
    </row>
    <row r="2501" spans="1:21" x14ac:dyDescent="0.3">
      <c r="A2501" t="s">
        <v>2911</v>
      </c>
      <c r="B2501" t="s">
        <v>883</v>
      </c>
      <c r="C2501" t="s">
        <v>2</v>
      </c>
      <c r="D2501" s="10">
        <v>42348</v>
      </c>
      <c r="E2501" t="s">
        <v>27</v>
      </c>
      <c r="F2501">
        <v>4</v>
      </c>
      <c r="G2501" s="1">
        <v>20940.7</v>
      </c>
      <c r="H2501" s="1">
        <v>2094.0700000000002</v>
      </c>
      <c r="I2501" s="1">
        <v>1884.663</v>
      </c>
      <c r="J2501" s="1">
        <v>418.81400000000002</v>
      </c>
      <c r="K2501" s="1">
        <v>7748.0590000000002</v>
      </c>
      <c r="L2501" s="1">
        <v>7957.4660000000003</v>
      </c>
      <c r="M2501" s="1">
        <f>SUM(Sueldos[[#This Row],[Salario Base]:[Bono General]])</f>
        <v>41043.771999999997</v>
      </c>
      <c r="N2501" s="1">
        <f>SUMPRODUCT(Sueldos[[#This Row],[Salario Base]:[Bono General]]*Porcentajes[])</f>
        <v>1639.65681</v>
      </c>
      <c r="O2501" s="1">
        <f>Sueldos[[#This Row],[Aumento Mexicano]]*2</f>
        <v>3279.3136199999999</v>
      </c>
      <c r="P2501" s="1">
        <f>IF(Sueldos[[#This Row],[Calificación]]&gt;=4,Sueldos[[#This Row],[Aumento Mexicano]]*2,0)</f>
        <v>3279.3136199999999</v>
      </c>
      <c r="Q2501" s="1">
        <f>Sueldos[[#This Row],[Sueldo total]]*3</f>
        <v>123131.31599999999</v>
      </c>
      <c r="R2501" s="9">
        <f>(43102-Sueldos[[#This Row],[Fecha de Contratación]])/365</f>
        <v>2.0657534246575344</v>
      </c>
      <c r="S2501" s="1">
        <f>Sueldos[[#This Row],[Sueldo total]]/30</f>
        <v>1368.1257333333333</v>
      </c>
      <c r="T2501" s="1">
        <f>Sueldos[[#This Row],[Salario diario]]*20*Sueldos[[#This Row],[dias del año]]</f>
        <v>56524.208379908676</v>
      </c>
      <c r="U2501" s="1">
        <f>Sueldos[[#This Row],[3 meses de sueldo]]+Sueldos[[#This Row],[20 dias por año]]</f>
        <v>179655.52437990866</v>
      </c>
    </row>
    <row r="2502" spans="1:21" x14ac:dyDescent="0.3">
      <c r="A2502" t="s">
        <v>2912</v>
      </c>
      <c r="B2502" t="s">
        <v>898</v>
      </c>
      <c r="C2502" t="s">
        <v>46</v>
      </c>
      <c r="D2502" s="10">
        <v>42920</v>
      </c>
      <c r="E2502" t="s">
        <v>27</v>
      </c>
      <c r="F2502">
        <v>3</v>
      </c>
      <c r="G2502" s="1">
        <v>22977</v>
      </c>
      <c r="H2502" s="1">
        <v>2067.9299999999998</v>
      </c>
      <c r="I2502" s="1">
        <v>919.08</v>
      </c>
      <c r="J2502" s="1">
        <v>2757.24</v>
      </c>
      <c r="K2502" s="1">
        <v>7122.87</v>
      </c>
      <c r="L2502" s="1">
        <v>9190.8000000000011</v>
      </c>
      <c r="M2502" s="1">
        <f>SUM(Sueldos[[#This Row],[Salario Base]:[Bono General]])</f>
        <v>45034.920000000006</v>
      </c>
      <c r="N2502" s="1">
        <f>SUMPRODUCT(Sueldos[[#This Row],[Salario Base]:[Bono General]]*Porcentajes[])</f>
        <v>1845.0531000000001</v>
      </c>
      <c r="O2502" s="1">
        <f>Sueldos[[#This Row],[Aumento Mexicano]]*2</f>
        <v>3690.1062000000002</v>
      </c>
      <c r="P2502" s="1">
        <f>IF(Sueldos[[#This Row],[Calificación]]&gt;=4,Sueldos[[#This Row],[Aumento Mexicano]]*2,0)</f>
        <v>0</v>
      </c>
      <c r="Q2502" s="1">
        <f>Sueldos[[#This Row],[Sueldo total]]*3</f>
        <v>135104.76</v>
      </c>
      <c r="R2502" s="9">
        <f>(43102-Sueldos[[#This Row],[Fecha de Contratación]])/365</f>
        <v>0.49863013698630138</v>
      </c>
      <c r="S2502" s="1">
        <f>Sueldos[[#This Row],[Sueldo total]]/30</f>
        <v>1501.1640000000002</v>
      </c>
      <c r="T2502" s="1">
        <f>Sueldos[[#This Row],[Salario diario]]*20*Sueldos[[#This Row],[dias del año]]</f>
        <v>14970.512219178085</v>
      </c>
      <c r="U2502" s="1">
        <f>Sueldos[[#This Row],[3 meses de sueldo]]+Sueldos[[#This Row],[20 dias por año]]</f>
        <v>150075.27221917809</v>
      </c>
    </row>
    <row r="2503" spans="1:21" x14ac:dyDescent="0.3">
      <c r="A2503" t="s">
        <v>2913</v>
      </c>
      <c r="B2503" t="s">
        <v>880</v>
      </c>
      <c r="C2503" t="s">
        <v>182</v>
      </c>
      <c r="D2503" s="10">
        <v>42872</v>
      </c>
      <c r="E2503" t="s">
        <v>15</v>
      </c>
      <c r="F2503">
        <v>4</v>
      </c>
      <c r="G2503" s="1">
        <v>28386.600000000002</v>
      </c>
      <c r="H2503" s="1">
        <v>2838.6600000000003</v>
      </c>
      <c r="I2503" s="1">
        <v>1987.0620000000004</v>
      </c>
      <c r="J2503" s="1">
        <v>1135.4640000000002</v>
      </c>
      <c r="K2503" s="1">
        <v>8515.98</v>
      </c>
      <c r="L2503" s="1">
        <v>8232.1139999999996</v>
      </c>
      <c r="M2503" s="1">
        <f>SUM(Sueldos[[#This Row],[Salario Base]:[Bono General]])</f>
        <v>51095.880000000005</v>
      </c>
      <c r="N2503" s="1">
        <f>SUMPRODUCT(Sueldos[[#This Row],[Salario Base]:[Bono General]]*Porcentajes[])</f>
        <v>1989.9006600000002</v>
      </c>
      <c r="O2503" s="1">
        <f>Sueldos[[#This Row],[Aumento Mexicano]]*2</f>
        <v>3979.8013200000005</v>
      </c>
      <c r="P2503" s="1">
        <f>IF(Sueldos[[#This Row],[Calificación]]&gt;=4,Sueldos[[#This Row],[Aumento Mexicano]]*2,0)</f>
        <v>3979.8013200000005</v>
      </c>
      <c r="Q2503" s="1">
        <f>Sueldos[[#This Row],[Sueldo total]]*3</f>
        <v>153287.64000000001</v>
      </c>
      <c r="R2503" s="9">
        <f>(43102-Sueldos[[#This Row],[Fecha de Contratación]])/365</f>
        <v>0.63013698630136983</v>
      </c>
      <c r="S2503" s="1">
        <f>Sueldos[[#This Row],[Sueldo total]]/30</f>
        <v>1703.1960000000001</v>
      </c>
      <c r="T2503" s="1">
        <f>Sueldos[[#This Row],[Salario diario]]*20*Sueldos[[#This Row],[dias del año]]</f>
        <v>21464.935890410961</v>
      </c>
      <c r="U2503" s="1">
        <f>Sueldos[[#This Row],[3 meses de sueldo]]+Sueldos[[#This Row],[20 dias por año]]</f>
        <v>174752.57589041098</v>
      </c>
    </row>
    <row r="2504" spans="1:21" x14ac:dyDescent="0.3">
      <c r="A2504" t="s">
        <v>2914</v>
      </c>
      <c r="B2504" t="s">
        <v>880</v>
      </c>
      <c r="C2504" t="s">
        <v>75</v>
      </c>
      <c r="D2504" s="10">
        <v>40531</v>
      </c>
      <c r="E2504" t="s">
        <v>27</v>
      </c>
      <c r="F2504">
        <v>2</v>
      </c>
      <c r="G2504" s="1">
        <v>18337.5</v>
      </c>
      <c r="H2504" s="1">
        <v>916.875</v>
      </c>
      <c r="I2504" s="1">
        <v>916.875</v>
      </c>
      <c r="J2504" s="1">
        <v>2567.2500000000005</v>
      </c>
      <c r="K2504" s="1">
        <v>6234.75</v>
      </c>
      <c r="L2504" s="1">
        <v>5134.5000000000009</v>
      </c>
      <c r="M2504" s="1">
        <f>SUM(Sueldos[[#This Row],[Salario Base]:[Bono General]])</f>
        <v>34107.75</v>
      </c>
      <c r="N2504" s="1">
        <f>SUMPRODUCT(Sueldos[[#This Row],[Salario Base]:[Bono General]]*Porcentajes[])</f>
        <v>1316.6325000000002</v>
      </c>
      <c r="O2504" s="1">
        <f>Sueldos[[#This Row],[Aumento Mexicano]]*2</f>
        <v>2633.2650000000003</v>
      </c>
      <c r="P2504" s="1">
        <f>IF(Sueldos[[#This Row],[Calificación]]&gt;=4,Sueldos[[#This Row],[Aumento Mexicano]]*2,0)</f>
        <v>0</v>
      </c>
      <c r="Q2504" s="1">
        <f>Sueldos[[#This Row],[Sueldo total]]*3</f>
        <v>102323.25</v>
      </c>
      <c r="R2504" s="9">
        <f>(43102-Sueldos[[#This Row],[Fecha de Contratación]])/365</f>
        <v>7.043835616438356</v>
      </c>
      <c r="S2504" s="1">
        <f>Sueldos[[#This Row],[Sueldo total]]/30</f>
        <v>1136.925</v>
      </c>
      <c r="T2504" s="1">
        <f>Sueldos[[#This Row],[Salario diario]]*20*Sueldos[[#This Row],[dias del año]]</f>
        <v>160166.25616438355</v>
      </c>
      <c r="U2504" s="1">
        <f>Sueldos[[#This Row],[3 meses de sueldo]]+Sueldos[[#This Row],[20 dias por año]]</f>
        <v>262489.50616438355</v>
      </c>
    </row>
    <row r="2505" spans="1:21" x14ac:dyDescent="0.3">
      <c r="A2505" t="s">
        <v>2915</v>
      </c>
      <c r="B2505" t="s">
        <v>898</v>
      </c>
      <c r="C2505" t="s">
        <v>44</v>
      </c>
      <c r="D2505" s="10">
        <v>40931</v>
      </c>
      <c r="E2505" t="s">
        <v>18</v>
      </c>
      <c r="F2505">
        <v>3</v>
      </c>
      <c r="G2505" s="1">
        <v>9832</v>
      </c>
      <c r="H2505" s="1">
        <v>688.24</v>
      </c>
      <c r="I2505" s="1">
        <v>1278.1600000000001</v>
      </c>
      <c r="J2505" s="1">
        <v>1376.48</v>
      </c>
      <c r="K2505" s="1">
        <v>3736.16</v>
      </c>
      <c r="L2505" s="1">
        <v>2851.2799999999997</v>
      </c>
      <c r="M2505" s="1">
        <f>SUM(Sueldos[[#This Row],[Salario Base]:[Bono General]])</f>
        <v>19762.32</v>
      </c>
      <c r="N2505" s="1">
        <f>SUMPRODUCT(Sueldos[[#This Row],[Salario Base]:[Bono General]]*Porcentajes[])</f>
        <v>767.87919999999997</v>
      </c>
      <c r="O2505" s="1">
        <f>Sueldos[[#This Row],[Aumento Mexicano]]*2</f>
        <v>1535.7583999999999</v>
      </c>
      <c r="P2505" s="1">
        <f>IF(Sueldos[[#This Row],[Calificación]]&gt;=4,Sueldos[[#This Row],[Aumento Mexicano]]*2,0)</f>
        <v>0</v>
      </c>
      <c r="Q2505" s="1">
        <f>Sueldos[[#This Row],[Sueldo total]]*3</f>
        <v>59286.96</v>
      </c>
      <c r="R2505" s="9">
        <f>(43102-Sueldos[[#This Row],[Fecha de Contratación]])/365</f>
        <v>5.9479452054794519</v>
      </c>
      <c r="S2505" s="1">
        <f>Sueldos[[#This Row],[Sueldo total]]/30</f>
        <v>658.74400000000003</v>
      </c>
      <c r="T2505" s="1">
        <f>Sueldos[[#This Row],[Salario diario]]*20*Sueldos[[#This Row],[dias del año]]</f>
        <v>78363.464328767121</v>
      </c>
      <c r="U2505" s="1">
        <f>Sueldos[[#This Row],[3 meses de sueldo]]+Sueldos[[#This Row],[20 dias por año]]</f>
        <v>137650.42432876711</v>
      </c>
    </row>
    <row r="2506" spans="1:21" x14ac:dyDescent="0.3">
      <c r="A2506" t="s">
        <v>2916</v>
      </c>
      <c r="B2506" t="s">
        <v>1087</v>
      </c>
      <c r="C2506" t="s">
        <v>182</v>
      </c>
      <c r="D2506" s="10">
        <v>42938</v>
      </c>
      <c r="E2506" t="s">
        <v>18</v>
      </c>
      <c r="F2506">
        <v>3</v>
      </c>
      <c r="G2506" s="1">
        <v>14819</v>
      </c>
      <c r="H2506" s="1">
        <v>1185.52</v>
      </c>
      <c r="I2506" s="1">
        <v>1926.47</v>
      </c>
      <c r="J2506" s="1">
        <v>444.57</v>
      </c>
      <c r="K2506" s="1">
        <v>4001.13</v>
      </c>
      <c r="L2506" s="1">
        <v>5631.22</v>
      </c>
      <c r="M2506" s="1">
        <f>SUM(Sueldos[[#This Row],[Salario Base]:[Bono General]])</f>
        <v>28007.910000000003</v>
      </c>
      <c r="N2506" s="1">
        <f>SUMPRODUCT(Sueldos[[#This Row],[Salario Base]:[Bono General]]*Porcentajes[])</f>
        <v>1129.2078000000001</v>
      </c>
      <c r="O2506" s="1">
        <f>Sueldos[[#This Row],[Aumento Mexicano]]*2</f>
        <v>2258.4156000000003</v>
      </c>
      <c r="P2506" s="1">
        <f>IF(Sueldos[[#This Row],[Calificación]]&gt;=4,Sueldos[[#This Row],[Aumento Mexicano]]*2,0)</f>
        <v>0</v>
      </c>
      <c r="Q2506" s="1">
        <f>Sueldos[[#This Row],[Sueldo total]]*3</f>
        <v>84023.73000000001</v>
      </c>
      <c r="R2506" s="9">
        <f>(43102-Sueldos[[#This Row],[Fecha de Contratación]])/365</f>
        <v>0.44931506849315067</v>
      </c>
      <c r="S2506" s="1">
        <f>Sueldos[[#This Row],[Sueldo total]]/30</f>
        <v>933.59700000000009</v>
      </c>
      <c r="T2506" s="1">
        <f>Sueldos[[#This Row],[Salario diario]]*20*Sueldos[[#This Row],[dias del año]]</f>
        <v>8389.5840000000007</v>
      </c>
      <c r="U2506" s="1">
        <f>Sueldos[[#This Row],[3 meses de sueldo]]+Sueldos[[#This Row],[20 dias por año]]</f>
        <v>92413.314000000013</v>
      </c>
    </row>
    <row r="2507" spans="1:21" x14ac:dyDescent="0.3">
      <c r="A2507" t="s">
        <v>2917</v>
      </c>
      <c r="B2507" t="s">
        <v>880</v>
      </c>
      <c r="C2507" t="s">
        <v>140</v>
      </c>
      <c r="D2507" s="10">
        <v>41537</v>
      </c>
      <c r="E2507" t="s">
        <v>27</v>
      </c>
      <c r="F2507">
        <v>5</v>
      </c>
      <c r="G2507" s="1">
        <v>26551.25</v>
      </c>
      <c r="H2507" s="1">
        <v>1327.5625</v>
      </c>
      <c r="I2507" s="1">
        <v>3451.6624999999999</v>
      </c>
      <c r="J2507" s="1">
        <v>531.02499999999998</v>
      </c>
      <c r="K2507" s="1">
        <v>9823.9624999999996</v>
      </c>
      <c r="L2507" s="1">
        <v>10354.987500000001</v>
      </c>
      <c r="M2507" s="1">
        <f>SUM(Sueldos[[#This Row],[Salario Base]:[Bono General]])</f>
        <v>52040.450000000004</v>
      </c>
      <c r="N2507" s="1">
        <f>SUMPRODUCT(Sueldos[[#This Row],[Salario Base]:[Bono General]]*Porcentajes[])</f>
        <v>2060.3770000000004</v>
      </c>
      <c r="O2507" s="1">
        <f>Sueldos[[#This Row],[Aumento Mexicano]]*2</f>
        <v>4120.7540000000008</v>
      </c>
      <c r="P2507" s="1">
        <f>IF(Sueldos[[#This Row],[Calificación]]&gt;=4,Sueldos[[#This Row],[Aumento Mexicano]]*2,0)</f>
        <v>4120.7540000000008</v>
      </c>
      <c r="Q2507" s="1">
        <f>Sueldos[[#This Row],[Sueldo total]]*3</f>
        <v>156121.35</v>
      </c>
      <c r="R2507" s="9">
        <f>(43102-Sueldos[[#This Row],[Fecha de Contratación]])/365</f>
        <v>4.2876712328767121</v>
      </c>
      <c r="S2507" s="1">
        <f>Sueldos[[#This Row],[Sueldo total]]/30</f>
        <v>1734.6816666666668</v>
      </c>
      <c r="T2507" s="1">
        <f>Sueldos[[#This Row],[Salario diario]]*20*Sueldos[[#This Row],[dias del año]]</f>
        <v>148754.89360730594</v>
      </c>
      <c r="U2507" s="1">
        <f>Sueldos[[#This Row],[3 meses de sueldo]]+Sueldos[[#This Row],[20 dias por año]]</f>
        <v>304876.24360730592</v>
      </c>
    </row>
    <row r="2508" spans="1:21" x14ac:dyDescent="0.3">
      <c r="A2508" t="s">
        <v>2253</v>
      </c>
      <c r="B2508" t="s">
        <v>883</v>
      </c>
      <c r="C2508" t="s">
        <v>255</v>
      </c>
      <c r="D2508" s="10">
        <v>41293</v>
      </c>
      <c r="E2508" t="s">
        <v>27</v>
      </c>
      <c r="F2508">
        <v>2</v>
      </c>
      <c r="G2508" s="1">
        <v>15125.4</v>
      </c>
      <c r="H2508" s="1">
        <v>907.524</v>
      </c>
      <c r="I2508" s="1">
        <v>151.25399999999999</v>
      </c>
      <c r="J2508" s="1">
        <v>2117.556</v>
      </c>
      <c r="K2508" s="1">
        <v>4235.1120000000001</v>
      </c>
      <c r="L2508" s="1">
        <v>5445.1439999999993</v>
      </c>
      <c r="M2508" s="1">
        <f>SUM(Sueldos[[#This Row],[Salario Base]:[Bono General]])</f>
        <v>27981.99</v>
      </c>
      <c r="N2508" s="1">
        <f>SUMPRODUCT(Sueldos[[#This Row],[Salario Base]:[Bono General]]*Porcentajes[])</f>
        <v>1128.35484</v>
      </c>
      <c r="O2508" s="1">
        <f>Sueldos[[#This Row],[Aumento Mexicano]]*2</f>
        <v>2256.7096799999999</v>
      </c>
      <c r="P2508" s="1">
        <f>IF(Sueldos[[#This Row],[Calificación]]&gt;=4,Sueldos[[#This Row],[Aumento Mexicano]]*2,0)</f>
        <v>0</v>
      </c>
      <c r="Q2508" s="1">
        <f>Sueldos[[#This Row],[Sueldo total]]*3</f>
        <v>83945.97</v>
      </c>
      <c r="R2508" s="9">
        <f>(43102-Sueldos[[#This Row],[Fecha de Contratación]])/365</f>
        <v>4.956164383561644</v>
      </c>
      <c r="S2508" s="1">
        <f>Sueldos[[#This Row],[Sueldo total]]/30</f>
        <v>932.73300000000006</v>
      </c>
      <c r="T2508" s="1">
        <f>Sueldos[[#This Row],[Salario diario]]*20*Sueldos[[#This Row],[dias del año]]</f>
        <v>92455.561479452052</v>
      </c>
      <c r="U2508" s="1">
        <f>Sueldos[[#This Row],[3 meses de sueldo]]+Sueldos[[#This Row],[20 dias por año]]</f>
        <v>176401.53147945204</v>
      </c>
    </row>
    <row r="2509" spans="1:21" x14ac:dyDescent="0.3">
      <c r="A2509" t="s">
        <v>2918</v>
      </c>
      <c r="B2509" t="s">
        <v>898</v>
      </c>
      <c r="C2509" t="s">
        <v>52</v>
      </c>
      <c r="D2509" s="10">
        <v>40498</v>
      </c>
      <c r="E2509" t="s">
        <v>18</v>
      </c>
      <c r="F2509">
        <v>2</v>
      </c>
      <c r="G2509" s="1">
        <v>8784</v>
      </c>
      <c r="H2509" s="1">
        <v>702.72</v>
      </c>
      <c r="I2509" s="1">
        <v>702.72</v>
      </c>
      <c r="J2509" s="1">
        <v>1141.92</v>
      </c>
      <c r="K2509" s="1">
        <v>3250.08</v>
      </c>
      <c r="L2509" s="1">
        <v>2810.88</v>
      </c>
      <c r="M2509" s="1">
        <f>SUM(Sueldos[[#This Row],[Salario Base]:[Bono General]])</f>
        <v>17392.32</v>
      </c>
      <c r="N2509" s="1">
        <f>SUMPRODUCT(Sueldos[[#This Row],[Salario Base]:[Bono General]]*Porcentajes[])</f>
        <v>685.15200000000004</v>
      </c>
      <c r="O2509" s="1">
        <f>Sueldos[[#This Row],[Aumento Mexicano]]*2</f>
        <v>1370.3040000000001</v>
      </c>
      <c r="P2509" s="1">
        <f>IF(Sueldos[[#This Row],[Calificación]]&gt;=4,Sueldos[[#This Row],[Aumento Mexicano]]*2,0)</f>
        <v>0</v>
      </c>
      <c r="Q2509" s="1">
        <f>Sueldos[[#This Row],[Sueldo total]]*3</f>
        <v>52176.959999999999</v>
      </c>
      <c r="R2509" s="9">
        <f>(43102-Sueldos[[#This Row],[Fecha de Contratación]])/365</f>
        <v>7.1342465753424653</v>
      </c>
      <c r="S2509" s="1">
        <f>Sueldos[[#This Row],[Sueldo total]]/30</f>
        <v>579.74400000000003</v>
      </c>
      <c r="T2509" s="1">
        <f>Sueldos[[#This Row],[Salario diario]]*20*Sueldos[[#This Row],[dias del año]]</f>
        <v>82720.732931506849</v>
      </c>
      <c r="U2509" s="1">
        <f>Sueldos[[#This Row],[3 meses de sueldo]]+Sueldos[[#This Row],[20 dias por año]]</f>
        <v>134897.69293150684</v>
      </c>
    </row>
    <row r="2510" spans="1:21" x14ac:dyDescent="0.3">
      <c r="A2510" t="s">
        <v>2919</v>
      </c>
      <c r="B2510" t="s">
        <v>926</v>
      </c>
      <c r="C2510" t="s">
        <v>121</v>
      </c>
      <c r="D2510" s="10">
        <v>41104</v>
      </c>
      <c r="E2510" t="s">
        <v>18</v>
      </c>
      <c r="F2510">
        <v>2</v>
      </c>
      <c r="G2510" s="1">
        <v>12430.800000000001</v>
      </c>
      <c r="H2510" s="1">
        <v>994.46400000000006</v>
      </c>
      <c r="I2510" s="1">
        <v>1491.6960000000001</v>
      </c>
      <c r="J2510" s="1">
        <v>870.15600000000018</v>
      </c>
      <c r="K2510" s="1">
        <v>4350.78</v>
      </c>
      <c r="L2510" s="1">
        <v>4475.0880000000006</v>
      </c>
      <c r="M2510" s="1">
        <f>SUM(Sueldos[[#This Row],[Salario Base]:[Bono General]])</f>
        <v>24612.984</v>
      </c>
      <c r="N2510" s="1">
        <f>SUMPRODUCT(Sueldos[[#This Row],[Salario Base]:[Bono General]]*Porcentajes[])</f>
        <v>979.54704000000015</v>
      </c>
      <c r="O2510" s="1">
        <f>Sueldos[[#This Row],[Aumento Mexicano]]*2</f>
        <v>1959.0940800000003</v>
      </c>
      <c r="P2510" s="1">
        <f>IF(Sueldos[[#This Row],[Calificación]]&gt;=4,Sueldos[[#This Row],[Aumento Mexicano]]*2,0)</f>
        <v>0</v>
      </c>
      <c r="Q2510" s="1">
        <f>Sueldos[[#This Row],[Sueldo total]]*3</f>
        <v>73838.952000000005</v>
      </c>
      <c r="R2510" s="9">
        <f>(43102-Sueldos[[#This Row],[Fecha de Contratación]])/365</f>
        <v>5.4739726027397264</v>
      </c>
      <c r="S2510" s="1">
        <f>Sueldos[[#This Row],[Sueldo total]]/30</f>
        <v>820.43280000000004</v>
      </c>
      <c r="T2510" s="1">
        <f>Sueldos[[#This Row],[Salario diario]]*20*Sueldos[[#This Row],[dias del año]]</f>
        <v>89820.533391780846</v>
      </c>
      <c r="U2510" s="1">
        <f>Sueldos[[#This Row],[3 meses de sueldo]]+Sueldos[[#This Row],[20 dias por año]]</f>
        <v>163659.48539178085</v>
      </c>
    </row>
    <row r="2511" spans="1:21" x14ac:dyDescent="0.3">
      <c r="A2511" t="s">
        <v>2920</v>
      </c>
      <c r="B2511" t="s">
        <v>883</v>
      </c>
      <c r="C2511" t="s">
        <v>323</v>
      </c>
      <c r="D2511" s="10">
        <v>41607</v>
      </c>
      <c r="E2511" t="s">
        <v>27</v>
      </c>
      <c r="F2511">
        <v>3</v>
      </c>
      <c r="G2511" s="1">
        <v>17920</v>
      </c>
      <c r="H2511" s="1">
        <v>1433.6000000000001</v>
      </c>
      <c r="I2511" s="1">
        <v>179.20000000000002</v>
      </c>
      <c r="J2511" s="1">
        <v>2508.8000000000002</v>
      </c>
      <c r="K2511" s="1">
        <v>5734.4000000000005</v>
      </c>
      <c r="L2511" s="1">
        <v>6272</v>
      </c>
      <c r="M2511" s="1">
        <f>SUM(Sueldos[[#This Row],[Salario Base]:[Bono General]])</f>
        <v>34048</v>
      </c>
      <c r="N2511" s="1">
        <f>SUMPRODUCT(Sueldos[[#This Row],[Salario Base]:[Bono General]]*Porcentajes[])</f>
        <v>1367.296</v>
      </c>
      <c r="O2511" s="1">
        <f>Sueldos[[#This Row],[Aumento Mexicano]]*2</f>
        <v>2734.5920000000001</v>
      </c>
      <c r="P2511" s="1">
        <f>IF(Sueldos[[#This Row],[Calificación]]&gt;=4,Sueldos[[#This Row],[Aumento Mexicano]]*2,0)</f>
        <v>0</v>
      </c>
      <c r="Q2511" s="1">
        <f>Sueldos[[#This Row],[Sueldo total]]*3</f>
        <v>102144</v>
      </c>
      <c r="R2511" s="9">
        <f>(43102-Sueldos[[#This Row],[Fecha de Contratación]])/365</f>
        <v>4.095890410958904</v>
      </c>
      <c r="S2511" s="1">
        <f>Sueldos[[#This Row],[Sueldo total]]/30</f>
        <v>1134.9333333333334</v>
      </c>
      <c r="T2511" s="1">
        <f>Sueldos[[#This Row],[Salario diario]]*20*Sueldos[[#This Row],[dias del año]]</f>
        <v>92971.251141552508</v>
      </c>
      <c r="U2511" s="1">
        <f>Sueldos[[#This Row],[3 meses de sueldo]]+Sueldos[[#This Row],[20 dias por año]]</f>
        <v>195115.25114155252</v>
      </c>
    </row>
    <row r="2512" spans="1:21" x14ac:dyDescent="0.3">
      <c r="A2512" t="s">
        <v>2921</v>
      </c>
      <c r="B2512" t="s">
        <v>880</v>
      </c>
      <c r="C2512" t="s">
        <v>17</v>
      </c>
      <c r="D2512" s="10">
        <v>42779</v>
      </c>
      <c r="E2512" t="s">
        <v>50</v>
      </c>
      <c r="F2512">
        <v>1</v>
      </c>
      <c r="G2512" s="1">
        <v>24327</v>
      </c>
      <c r="H2512" s="1">
        <v>1216.3500000000001</v>
      </c>
      <c r="I2512" s="1">
        <v>973.08</v>
      </c>
      <c r="J2512" s="1">
        <v>1459.62</v>
      </c>
      <c r="K2512" s="1">
        <v>7298.0999999999995</v>
      </c>
      <c r="L2512" s="1">
        <v>8514.4499999999989</v>
      </c>
      <c r="M2512" s="1">
        <f>SUM(Sueldos[[#This Row],[Salario Base]:[Bono General]])</f>
        <v>43788.6</v>
      </c>
      <c r="N2512" s="1">
        <f>SUMPRODUCT(Sueldos[[#This Row],[Salario Base]:[Bono General]]*Porcentajes[])</f>
        <v>1729.6496999999999</v>
      </c>
      <c r="O2512" s="1">
        <f>Sueldos[[#This Row],[Aumento Mexicano]]*2</f>
        <v>3459.2993999999999</v>
      </c>
      <c r="P2512" s="1">
        <f>IF(Sueldos[[#This Row],[Calificación]]&gt;=4,Sueldos[[#This Row],[Aumento Mexicano]]*2,0)</f>
        <v>0</v>
      </c>
      <c r="Q2512" s="1">
        <f>Sueldos[[#This Row],[Sueldo total]]*3</f>
        <v>131365.79999999999</v>
      </c>
      <c r="R2512" s="9">
        <f>(43102-Sueldos[[#This Row],[Fecha de Contratación]])/365</f>
        <v>0.8849315068493151</v>
      </c>
      <c r="S2512" s="1">
        <f>Sueldos[[#This Row],[Sueldo total]]/30</f>
        <v>1459.62</v>
      </c>
      <c r="T2512" s="1">
        <f>Sueldos[[#This Row],[Salario diario]]*20*Sueldos[[#This Row],[dias del año]]</f>
        <v>25833.274520547944</v>
      </c>
      <c r="U2512" s="1">
        <f>Sueldos[[#This Row],[3 meses de sueldo]]+Sueldos[[#This Row],[20 dias por año]]</f>
        <v>157199.07452054793</v>
      </c>
    </row>
    <row r="2513" spans="1:21" x14ac:dyDescent="0.3">
      <c r="A2513" t="s">
        <v>2922</v>
      </c>
      <c r="B2513" t="s">
        <v>883</v>
      </c>
      <c r="C2513" t="s">
        <v>48</v>
      </c>
      <c r="D2513" s="10">
        <v>41174</v>
      </c>
      <c r="E2513" t="s">
        <v>18</v>
      </c>
      <c r="F2513">
        <v>2</v>
      </c>
      <c r="G2513" s="1">
        <v>13315.5</v>
      </c>
      <c r="H2513" s="1">
        <v>1198.395</v>
      </c>
      <c r="I2513" s="1">
        <v>1198.395</v>
      </c>
      <c r="J2513" s="1">
        <v>532.62</v>
      </c>
      <c r="K2513" s="1">
        <v>3595.1850000000004</v>
      </c>
      <c r="L2513" s="1">
        <v>3994.6499999999996</v>
      </c>
      <c r="M2513" s="1">
        <f>SUM(Sueldos[[#This Row],[Salario Base]:[Bono General]])</f>
        <v>23834.745000000003</v>
      </c>
      <c r="N2513" s="1">
        <f>SUMPRODUCT(Sueldos[[#This Row],[Salario Base]:[Bono General]]*Porcentajes[])</f>
        <v>933.41654999999992</v>
      </c>
      <c r="O2513" s="1">
        <f>Sueldos[[#This Row],[Aumento Mexicano]]*2</f>
        <v>1866.8330999999998</v>
      </c>
      <c r="P2513" s="1">
        <f>IF(Sueldos[[#This Row],[Calificación]]&gt;=4,Sueldos[[#This Row],[Aumento Mexicano]]*2,0)</f>
        <v>0</v>
      </c>
      <c r="Q2513" s="1">
        <f>Sueldos[[#This Row],[Sueldo total]]*3</f>
        <v>71504.235000000015</v>
      </c>
      <c r="R2513" s="9">
        <f>(43102-Sueldos[[#This Row],[Fecha de Contratación]])/365</f>
        <v>5.2821917808219174</v>
      </c>
      <c r="S2513" s="1">
        <f>Sueldos[[#This Row],[Sueldo total]]/30</f>
        <v>794.49150000000009</v>
      </c>
      <c r="T2513" s="1">
        <f>Sueldos[[#This Row],[Salario diario]]*20*Sueldos[[#This Row],[dias del año]]</f>
        <v>83933.129424657542</v>
      </c>
      <c r="U2513" s="1">
        <f>Sueldos[[#This Row],[3 meses de sueldo]]+Sueldos[[#This Row],[20 dias por año]]</f>
        <v>155437.36442465754</v>
      </c>
    </row>
    <row r="2514" spans="1:21" x14ac:dyDescent="0.3">
      <c r="A2514" t="s">
        <v>2765</v>
      </c>
      <c r="B2514" t="s">
        <v>880</v>
      </c>
      <c r="C2514" t="s">
        <v>142</v>
      </c>
      <c r="D2514" s="10">
        <v>42465</v>
      </c>
      <c r="E2514" t="s">
        <v>18</v>
      </c>
      <c r="F2514">
        <v>5</v>
      </c>
      <c r="G2514" s="1">
        <v>18630</v>
      </c>
      <c r="H2514" s="1">
        <v>1863</v>
      </c>
      <c r="I2514" s="1">
        <v>186.3</v>
      </c>
      <c r="J2514" s="1">
        <v>1490.4</v>
      </c>
      <c r="K2514" s="1">
        <v>4843.8</v>
      </c>
      <c r="L2514" s="1">
        <v>5775.3</v>
      </c>
      <c r="M2514" s="1">
        <f>SUM(Sueldos[[#This Row],[Salario Base]:[Bono General]])</f>
        <v>32788.800000000003</v>
      </c>
      <c r="N2514" s="1">
        <f>SUMPRODUCT(Sueldos[[#This Row],[Salario Base]:[Bono General]]*Porcentajes[])</f>
        <v>1302.2370000000001</v>
      </c>
      <c r="O2514" s="1">
        <f>Sueldos[[#This Row],[Aumento Mexicano]]*2</f>
        <v>2604.4740000000002</v>
      </c>
      <c r="P2514" s="1">
        <f>IF(Sueldos[[#This Row],[Calificación]]&gt;=4,Sueldos[[#This Row],[Aumento Mexicano]]*2,0)</f>
        <v>2604.4740000000002</v>
      </c>
      <c r="Q2514" s="1">
        <f>Sueldos[[#This Row],[Sueldo total]]*3</f>
        <v>98366.400000000009</v>
      </c>
      <c r="R2514" s="9">
        <f>(43102-Sueldos[[#This Row],[Fecha de Contratación]])/365</f>
        <v>1.7452054794520548</v>
      </c>
      <c r="S2514" s="1">
        <f>Sueldos[[#This Row],[Sueldo total]]/30</f>
        <v>1092.96</v>
      </c>
      <c r="T2514" s="1">
        <f>Sueldos[[#This Row],[Salario diario]]*20*Sueldos[[#This Row],[dias del año]]</f>
        <v>38148.795616438358</v>
      </c>
      <c r="U2514" s="1">
        <f>Sueldos[[#This Row],[3 meses de sueldo]]+Sueldos[[#This Row],[20 dias por año]]</f>
        <v>136515.19561643837</v>
      </c>
    </row>
    <row r="2515" spans="1:21" x14ac:dyDescent="0.3">
      <c r="A2515" t="s">
        <v>1776</v>
      </c>
      <c r="B2515" t="s">
        <v>898</v>
      </c>
      <c r="C2515" t="s">
        <v>411</v>
      </c>
      <c r="D2515" s="10">
        <v>41605</v>
      </c>
      <c r="E2515" t="s">
        <v>18</v>
      </c>
      <c r="F2515">
        <v>3</v>
      </c>
      <c r="G2515" s="1">
        <v>14478</v>
      </c>
      <c r="H2515" s="1">
        <v>1013.4600000000002</v>
      </c>
      <c r="I2515" s="1">
        <v>1447.8000000000002</v>
      </c>
      <c r="J2515" s="1">
        <v>1013.4600000000002</v>
      </c>
      <c r="K2515" s="1">
        <v>4053.8400000000006</v>
      </c>
      <c r="L2515" s="1">
        <v>4777.74</v>
      </c>
      <c r="M2515" s="1">
        <f>SUM(Sueldos[[#This Row],[Salario Base]:[Bono General]])</f>
        <v>26784.300000000003</v>
      </c>
      <c r="N2515" s="1">
        <f>SUMPRODUCT(Sueldos[[#This Row],[Salario Base]:[Bono General]]*Porcentajes[])</f>
        <v>1059.7896000000001</v>
      </c>
      <c r="O2515" s="1">
        <f>Sueldos[[#This Row],[Aumento Mexicano]]*2</f>
        <v>2119.5792000000001</v>
      </c>
      <c r="P2515" s="1">
        <f>IF(Sueldos[[#This Row],[Calificación]]&gt;=4,Sueldos[[#This Row],[Aumento Mexicano]]*2,0)</f>
        <v>0</v>
      </c>
      <c r="Q2515" s="1">
        <f>Sueldos[[#This Row],[Sueldo total]]*3</f>
        <v>80352.900000000009</v>
      </c>
      <c r="R2515" s="9">
        <f>(43102-Sueldos[[#This Row],[Fecha de Contratación]])/365</f>
        <v>4.1013698630136988</v>
      </c>
      <c r="S2515" s="1">
        <f>Sueldos[[#This Row],[Sueldo total]]/30</f>
        <v>892.81000000000006</v>
      </c>
      <c r="T2515" s="1">
        <f>Sueldos[[#This Row],[Salario diario]]*20*Sueldos[[#This Row],[dias del año]]</f>
        <v>73234.880547945213</v>
      </c>
      <c r="U2515" s="1">
        <f>Sueldos[[#This Row],[3 meses de sueldo]]+Sueldos[[#This Row],[20 dias por año]]</f>
        <v>153587.78054794524</v>
      </c>
    </row>
    <row r="2516" spans="1:21" x14ac:dyDescent="0.3">
      <c r="A2516" t="s">
        <v>805</v>
      </c>
      <c r="B2516" t="s">
        <v>926</v>
      </c>
      <c r="C2516" t="s">
        <v>81</v>
      </c>
      <c r="D2516" s="10">
        <v>41073</v>
      </c>
      <c r="E2516" t="s">
        <v>15</v>
      </c>
      <c r="F2516">
        <v>3</v>
      </c>
      <c r="G2516" s="1">
        <v>22505</v>
      </c>
      <c r="H2516" s="1">
        <v>2250.5</v>
      </c>
      <c r="I2516" s="1">
        <v>1350.3</v>
      </c>
      <c r="J2516" s="1">
        <v>3375.75</v>
      </c>
      <c r="K2516" s="1">
        <v>6976.55</v>
      </c>
      <c r="L2516" s="1">
        <v>6751.5</v>
      </c>
      <c r="M2516" s="1">
        <f>SUM(Sueldos[[#This Row],[Salario Base]:[Bono General]])</f>
        <v>43209.599999999999</v>
      </c>
      <c r="N2516" s="1">
        <f>SUMPRODUCT(Sueldos[[#This Row],[Salario Base]:[Bono General]]*Porcentajes[])</f>
        <v>1714.8809999999999</v>
      </c>
      <c r="O2516" s="1">
        <f>Sueldos[[#This Row],[Aumento Mexicano]]*2</f>
        <v>3429.7619999999997</v>
      </c>
      <c r="P2516" s="1">
        <f>IF(Sueldos[[#This Row],[Calificación]]&gt;=4,Sueldos[[#This Row],[Aumento Mexicano]]*2,0)</f>
        <v>0</v>
      </c>
      <c r="Q2516" s="1">
        <f>Sueldos[[#This Row],[Sueldo total]]*3</f>
        <v>129628.79999999999</v>
      </c>
      <c r="R2516" s="9">
        <f>(43102-Sueldos[[#This Row],[Fecha de Contratación]])/365</f>
        <v>5.558904109589041</v>
      </c>
      <c r="S2516" s="1">
        <f>Sueldos[[#This Row],[Sueldo total]]/30</f>
        <v>1440.32</v>
      </c>
      <c r="T2516" s="1">
        <f>Sueldos[[#This Row],[Salario diario]]*20*Sueldos[[#This Row],[dias del año]]</f>
        <v>160132.01534246575</v>
      </c>
      <c r="U2516" s="1">
        <f>Sueldos[[#This Row],[3 meses de sueldo]]+Sueldos[[#This Row],[20 dias por año]]</f>
        <v>289760.81534246576</v>
      </c>
    </row>
    <row r="2517" spans="1:21" x14ac:dyDescent="0.3">
      <c r="A2517" t="s">
        <v>2825</v>
      </c>
      <c r="B2517" t="s">
        <v>883</v>
      </c>
      <c r="C2517" t="s">
        <v>96</v>
      </c>
      <c r="D2517" s="10">
        <v>40667</v>
      </c>
      <c r="E2517" t="s">
        <v>27</v>
      </c>
      <c r="F2517">
        <v>4</v>
      </c>
      <c r="G2517" s="1">
        <v>23774.300000000003</v>
      </c>
      <c r="H2517" s="1">
        <v>1426.4580000000001</v>
      </c>
      <c r="I2517" s="1">
        <v>3566.1450000000004</v>
      </c>
      <c r="J2517" s="1">
        <v>1664.2010000000002</v>
      </c>
      <c r="K2517" s="1">
        <v>6894.5470000000005</v>
      </c>
      <c r="L2517" s="1">
        <v>8321.005000000001</v>
      </c>
      <c r="M2517" s="1">
        <f>SUM(Sueldos[[#This Row],[Salario Base]:[Bono General]])</f>
        <v>45646.656000000003</v>
      </c>
      <c r="N2517" s="1">
        <f>SUMPRODUCT(Sueldos[[#This Row],[Salario Base]:[Bono General]]*Porcentajes[])</f>
        <v>1813.9790900000003</v>
      </c>
      <c r="O2517" s="1">
        <f>Sueldos[[#This Row],[Aumento Mexicano]]*2</f>
        <v>3627.9581800000005</v>
      </c>
      <c r="P2517" s="1">
        <f>IF(Sueldos[[#This Row],[Calificación]]&gt;=4,Sueldos[[#This Row],[Aumento Mexicano]]*2,0)</f>
        <v>3627.9581800000005</v>
      </c>
      <c r="Q2517" s="1">
        <f>Sueldos[[#This Row],[Sueldo total]]*3</f>
        <v>136939.96799999999</v>
      </c>
      <c r="R2517" s="9">
        <f>(43102-Sueldos[[#This Row],[Fecha de Contratación]])/365</f>
        <v>6.6712328767123283</v>
      </c>
      <c r="S2517" s="1">
        <f>Sueldos[[#This Row],[Sueldo total]]/30</f>
        <v>1521.5552</v>
      </c>
      <c r="T2517" s="1">
        <f>Sueldos[[#This Row],[Salario diario]]*20*Sueldos[[#This Row],[dias del año]]</f>
        <v>203012.98147945205</v>
      </c>
      <c r="U2517" s="1">
        <f>Sueldos[[#This Row],[3 meses de sueldo]]+Sueldos[[#This Row],[20 dias por año]]</f>
        <v>339952.94947945204</v>
      </c>
    </row>
    <row r="2518" spans="1:21" x14ac:dyDescent="0.3">
      <c r="A2518" t="s">
        <v>2923</v>
      </c>
      <c r="B2518" t="s">
        <v>895</v>
      </c>
      <c r="C2518" t="s">
        <v>57</v>
      </c>
      <c r="D2518" s="10">
        <v>41611</v>
      </c>
      <c r="E2518" t="s">
        <v>18</v>
      </c>
      <c r="F2518">
        <v>3</v>
      </c>
      <c r="G2518" s="1">
        <v>11649</v>
      </c>
      <c r="H2518" s="1">
        <v>1048.4099999999999</v>
      </c>
      <c r="I2518" s="1">
        <v>582.45000000000005</v>
      </c>
      <c r="J2518" s="1">
        <v>698.93999999999994</v>
      </c>
      <c r="K2518" s="1">
        <v>4193.6399999999994</v>
      </c>
      <c r="L2518" s="1">
        <v>4310.13</v>
      </c>
      <c r="M2518" s="1">
        <f>SUM(Sueldos[[#This Row],[Salario Base]:[Bono General]])</f>
        <v>22482.570000000003</v>
      </c>
      <c r="N2518" s="1">
        <f>SUMPRODUCT(Sueldos[[#This Row],[Salario Base]:[Bono General]]*Porcentajes[])</f>
        <v>898.13789999999995</v>
      </c>
      <c r="O2518" s="1">
        <f>Sueldos[[#This Row],[Aumento Mexicano]]*2</f>
        <v>1796.2757999999999</v>
      </c>
      <c r="P2518" s="1">
        <f>IF(Sueldos[[#This Row],[Calificación]]&gt;=4,Sueldos[[#This Row],[Aumento Mexicano]]*2,0)</f>
        <v>0</v>
      </c>
      <c r="Q2518" s="1">
        <f>Sueldos[[#This Row],[Sueldo total]]*3</f>
        <v>67447.710000000006</v>
      </c>
      <c r="R2518" s="9">
        <f>(43102-Sueldos[[#This Row],[Fecha de Contratación]])/365</f>
        <v>4.0849315068493155</v>
      </c>
      <c r="S2518" s="1">
        <f>Sueldos[[#This Row],[Sueldo total]]/30</f>
        <v>749.4190000000001</v>
      </c>
      <c r="T2518" s="1">
        <f>Sueldos[[#This Row],[Salario diario]]*20*Sueldos[[#This Row],[dias del año]]</f>
        <v>61226.50569863015</v>
      </c>
      <c r="U2518" s="1">
        <f>Sueldos[[#This Row],[3 meses de sueldo]]+Sueldos[[#This Row],[20 dias por año]]</f>
        <v>128674.21569863016</v>
      </c>
    </row>
    <row r="2519" spans="1:21" x14ac:dyDescent="0.3">
      <c r="A2519" t="s">
        <v>2924</v>
      </c>
      <c r="B2519" t="s">
        <v>1087</v>
      </c>
      <c r="C2519" t="s">
        <v>248</v>
      </c>
      <c r="D2519" s="10">
        <v>40867</v>
      </c>
      <c r="E2519" t="s">
        <v>18</v>
      </c>
      <c r="F2519">
        <v>2</v>
      </c>
      <c r="G2519" s="1">
        <v>9216</v>
      </c>
      <c r="H2519" s="1">
        <v>829.43999999999994</v>
      </c>
      <c r="I2519" s="1">
        <v>460.8</v>
      </c>
      <c r="J2519" s="1">
        <v>92.16</v>
      </c>
      <c r="K2519" s="1">
        <v>3041.28</v>
      </c>
      <c r="L2519" s="1">
        <v>2856.96</v>
      </c>
      <c r="M2519" s="1">
        <f>SUM(Sueldos[[#This Row],[Salario Base]:[Bono General]])</f>
        <v>16496.64</v>
      </c>
      <c r="N2519" s="1">
        <f>SUMPRODUCT(Sueldos[[#This Row],[Salario Base]:[Bono General]]*Porcentajes[])</f>
        <v>640.51200000000006</v>
      </c>
      <c r="O2519" s="1">
        <f>Sueldos[[#This Row],[Aumento Mexicano]]*2</f>
        <v>1281.0240000000001</v>
      </c>
      <c r="P2519" s="1">
        <f>IF(Sueldos[[#This Row],[Calificación]]&gt;=4,Sueldos[[#This Row],[Aumento Mexicano]]*2,0)</f>
        <v>0</v>
      </c>
      <c r="Q2519" s="1">
        <f>Sueldos[[#This Row],[Sueldo total]]*3</f>
        <v>49489.919999999998</v>
      </c>
      <c r="R2519" s="9">
        <f>(43102-Sueldos[[#This Row],[Fecha de Contratación]])/365</f>
        <v>6.1232876712328768</v>
      </c>
      <c r="S2519" s="1">
        <f>Sueldos[[#This Row],[Sueldo total]]/30</f>
        <v>549.88800000000003</v>
      </c>
      <c r="T2519" s="1">
        <f>Sueldos[[#This Row],[Salario diario]]*20*Sueldos[[#This Row],[dias del año]]</f>
        <v>67342.448219178084</v>
      </c>
      <c r="U2519" s="1">
        <f>Sueldos[[#This Row],[3 meses de sueldo]]+Sueldos[[#This Row],[20 dias por año]]</f>
        <v>116832.36821917808</v>
      </c>
    </row>
    <row r="2520" spans="1:21" x14ac:dyDescent="0.3">
      <c r="A2520" t="s">
        <v>2925</v>
      </c>
      <c r="B2520" t="s">
        <v>880</v>
      </c>
      <c r="C2520" t="s">
        <v>96</v>
      </c>
      <c r="D2520" s="10">
        <v>42850</v>
      </c>
      <c r="E2520" t="s">
        <v>27</v>
      </c>
      <c r="F2520">
        <v>3</v>
      </c>
      <c r="G2520" s="1">
        <v>19689</v>
      </c>
      <c r="H2520" s="1">
        <v>1575.1200000000001</v>
      </c>
      <c r="I2520" s="1">
        <v>1378.23</v>
      </c>
      <c r="J2520" s="1">
        <v>1968.9</v>
      </c>
      <c r="K2520" s="1">
        <v>5119.1400000000003</v>
      </c>
      <c r="L2520" s="1">
        <v>6497.37</v>
      </c>
      <c r="M2520" s="1">
        <f>SUM(Sueldos[[#This Row],[Salario Base]:[Bono General]])</f>
        <v>36227.760000000002</v>
      </c>
      <c r="N2520" s="1">
        <f>SUMPRODUCT(Sueldos[[#This Row],[Salario Base]:[Bono General]]*Porcentajes[])</f>
        <v>1447.1415000000002</v>
      </c>
      <c r="O2520" s="1">
        <f>Sueldos[[#This Row],[Aumento Mexicano]]*2</f>
        <v>2894.2830000000004</v>
      </c>
      <c r="P2520" s="1">
        <f>IF(Sueldos[[#This Row],[Calificación]]&gt;=4,Sueldos[[#This Row],[Aumento Mexicano]]*2,0)</f>
        <v>0</v>
      </c>
      <c r="Q2520" s="1">
        <f>Sueldos[[#This Row],[Sueldo total]]*3</f>
        <v>108683.28</v>
      </c>
      <c r="R2520" s="9">
        <f>(43102-Sueldos[[#This Row],[Fecha de Contratación]])/365</f>
        <v>0.69041095890410964</v>
      </c>
      <c r="S2520" s="1">
        <f>Sueldos[[#This Row],[Sueldo total]]/30</f>
        <v>1207.5920000000001</v>
      </c>
      <c r="T2520" s="1">
        <f>Sueldos[[#This Row],[Salario diario]]*20*Sueldos[[#This Row],[dias del año]]</f>
        <v>16674.695013698634</v>
      </c>
      <c r="U2520" s="1">
        <f>Sueldos[[#This Row],[3 meses de sueldo]]+Sueldos[[#This Row],[20 dias por año]]</f>
        <v>125357.97501369863</v>
      </c>
    </row>
    <row r="2521" spans="1:21" x14ac:dyDescent="0.3">
      <c r="A2521" t="s">
        <v>2926</v>
      </c>
      <c r="B2521" t="s">
        <v>895</v>
      </c>
      <c r="C2521" t="s">
        <v>36</v>
      </c>
      <c r="D2521" s="10">
        <v>42075</v>
      </c>
      <c r="E2521" t="s">
        <v>18</v>
      </c>
      <c r="F2521">
        <v>4</v>
      </c>
      <c r="G2521" s="1">
        <v>9152</v>
      </c>
      <c r="H2521" s="1">
        <v>549.12</v>
      </c>
      <c r="I2521" s="1">
        <v>915.2</v>
      </c>
      <c r="J2521" s="1">
        <v>640.6400000000001</v>
      </c>
      <c r="K2521" s="1">
        <v>2288</v>
      </c>
      <c r="L2521" s="1">
        <v>3111.6800000000003</v>
      </c>
      <c r="M2521" s="1">
        <f>SUM(Sueldos[[#This Row],[Salario Base]:[Bono General]])</f>
        <v>16656.64</v>
      </c>
      <c r="N2521" s="1">
        <f>SUMPRODUCT(Sueldos[[#This Row],[Salario Base]:[Bono General]]*Porcentajes[])</f>
        <v>662.60480000000007</v>
      </c>
      <c r="O2521" s="1">
        <f>Sueldos[[#This Row],[Aumento Mexicano]]*2</f>
        <v>1325.2096000000001</v>
      </c>
      <c r="P2521" s="1">
        <f>IF(Sueldos[[#This Row],[Calificación]]&gt;=4,Sueldos[[#This Row],[Aumento Mexicano]]*2,0)</f>
        <v>1325.2096000000001</v>
      </c>
      <c r="Q2521" s="1">
        <f>Sueldos[[#This Row],[Sueldo total]]*3</f>
        <v>49969.919999999998</v>
      </c>
      <c r="R2521" s="9">
        <f>(43102-Sueldos[[#This Row],[Fecha de Contratación]])/365</f>
        <v>2.8136986301369862</v>
      </c>
      <c r="S2521" s="1">
        <f>Sueldos[[#This Row],[Sueldo total]]/30</f>
        <v>555.22133333333329</v>
      </c>
      <c r="T2521" s="1">
        <f>Sueldos[[#This Row],[Salario diario]]*20*Sueldos[[#This Row],[dias del año]]</f>
        <v>31244.510100456617</v>
      </c>
      <c r="U2521" s="1">
        <f>Sueldos[[#This Row],[3 meses de sueldo]]+Sueldos[[#This Row],[20 dias por año]]</f>
        <v>81214.430100456608</v>
      </c>
    </row>
    <row r="2522" spans="1:21" x14ac:dyDescent="0.3">
      <c r="A2522" t="s">
        <v>1838</v>
      </c>
      <c r="B2522" t="s">
        <v>883</v>
      </c>
      <c r="C2522" t="s">
        <v>133</v>
      </c>
      <c r="D2522" s="10">
        <v>41079</v>
      </c>
      <c r="E2522" t="s">
        <v>18</v>
      </c>
      <c r="F2522">
        <v>2</v>
      </c>
      <c r="G2522" s="1">
        <v>9840.6</v>
      </c>
      <c r="H2522" s="1">
        <v>885.654</v>
      </c>
      <c r="I2522" s="1">
        <v>1279.278</v>
      </c>
      <c r="J2522" s="1">
        <v>492.03000000000003</v>
      </c>
      <c r="K2522" s="1">
        <v>3936.2400000000002</v>
      </c>
      <c r="L2522" s="1">
        <v>2656.9620000000004</v>
      </c>
      <c r="M2522" s="1">
        <f>SUM(Sueldos[[#This Row],[Salario Base]:[Bono General]])</f>
        <v>19090.764000000003</v>
      </c>
      <c r="N2522" s="1">
        <f>SUMPRODUCT(Sueldos[[#This Row],[Salario Base]:[Bono General]]*Porcentajes[])</f>
        <v>728.20439999999996</v>
      </c>
      <c r="O2522" s="1">
        <f>Sueldos[[#This Row],[Aumento Mexicano]]*2</f>
        <v>1456.4087999999999</v>
      </c>
      <c r="P2522" s="1">
        <f>IF(Sueldos[[#This Row],[Calificación]]&gt;=4,Sueldos[[#This Row],[Aumento Mexicano]]*2,0)</f>
        <v>0</v>
      </c>
      <c r="Q2522" s="1">
        <f>Sueldos[[#This Row],[Sueldo total]]*3</f>
        <v>57272.292000000009</v>
      </c>
      <c r="R2522" s="9">
        <f>(43102-Sueldos[[#This Row],[Fecha de Contratación]])/365</f>
        <v>5.5424657534246577</v>
      </c>
      <c r="S2522" s="1">
        <f>Sueldos[[#This Row],[Sueldo total]]/30</f>
        <v>636.35880000000009</v>
      </c>
      <c r="T2522" s="1">
        <f>Sueldos[[#This Row],[Salario diario]]*20*Sueldos[[#This Row],[dias del año]]</f>
        <v>70539.937117808222</v>
      </c>
      <c r="U2522" s="1">
        <f>Sueldos[[#This Row],[3 meses de sueldo]]+Sueldos[[#This Row],[20 dias por año]]</f>
        <v>127812.22911780822</v>
      </c>
    </row>
    <row r="2523" spans="1:21" x14ac:dyDescent="0.3">
      <c r="A2523" t="s">
        <v>378</v>
      </c>
      <c r="B2523" t="s">
        <v>898</v>
      </c>
      <c r="C2523" t="s">
        <v>157</v>
      </c>
      <c r="D2523" s="10">
        <v>42992</v>
      </c>
      <c r="E2523" t="s">
        <v>15</v>
      </c>
      <c r="F2523">
        <v>1</v>
      </c>
      <c r="G2523" s="1">
        <v>24546</v>
      </c>
      <c r="H2523" s="1">
        <v>1227.3</v>
      </c>
      <c r="I2523" s="1">
        <v>2700.06</v>
      </c>
      <c r="J2523" s="1">
        <v>981.84</v>
      </c>
      <c r="K2523" s="1">
        <v>7854.72</v>
      </c>
      <c r="L2523" s="1">
        <v>9327.48</v>
      </c>
      <c r="M2523" s="1">
        <f>SUM(Sueldos[[#This Row],[Salario Base]:[Bono General]])</f>
        <v>46637.399999999994</v>
      </c>
      <c r="N2523" s="1">
        <f>SUMPRODUCT(Sueldos[[#This Row],[Salario Base]:[Bono General]]*Porcentajes[])</f>
        <v>1855.6776</v>
      </c>
      <c r="O2523" s="1">
        <f>Sueldos[[#This Row],[Aumento Mexicano]]*2</f>
        <v>3711.3552</v>
      </c>
      <c r="P2523" s="1">
        <f>IF(Sueldos[[#This Row],[Calificación]]&gt;=4,Sueldos[[#This Row],[Aumento Mexicano]]*2,0)</f>
        <v>0</v>
      </c>
      <c r="Q2523" s="1">
        <f>Sueldos[[#This Row],[Sueldo total]]*3</f>
        <v>139912.19999999998</v>
      </c>
      <c r="R2523" s="9">
        <f>(43102-Sueldos[[#This Row],[Fecha de Contratación]])/365</f>
        <v>0.30136986301369861</v>
      </c>
      <c r="S2523" s="1">
        <f>Sueldos[[#This Row],[Sueldo total]]/30</f>
        <v>1554.5799999999997</v>
      </c>
      <c r="T2523" s="1">
        <f>Sueldos[[#This Row],[Salario diario]]*20*Sueldos[[#This Row],[dias del año]]</f>
        <v>9370.0712328767095</v>
      </c>
      <c r="U2523" s="1">
        <f>Sueldos[[#This Row],[3 meses de sueldo]]+Sueldos[[#This Row],[20 dias por año]]</f>
        <v>149282.27123287669</v>
      </c>
    </row>
    <row r="2524" spans="1:21" x14ac:dyDescent="0.3">
      <c r="A2524" t="s">
        <v>2120</v>
      </c>
      <c r="B2524" t="s">
        <v>1087</v>
      </c>
      <c r="C2524" t="s">
        <v>186</v>
      </c>
      <c r="D2524" s="10">
        <v>40930</v>
      </c>
      <c r="E2524" t="s">
        <v>15</v>
      </c>
      <c r="F2524">
        <v>2</v>
      </c>
      <c r="G2524" s="1">
        <v>18924.3</v>
      </c>
      <c r="H2524" s="1">
        <v>1513.944</v>
      </c>
      <c r="I2524" s="1">
        <v>756.97199999999998</v>
      </c>
      <c r="J2524" s="1">
        <v>2649.402</v>
      </c>
      <c r="K2524" s="1">
        <v>6434.2620000000006</v>
      </c>
      <c r="L2524" s="1">
        <v>5298.8040000000001</v>
      </c>
      <c r="M2524" s="1">
        <f>SUM(Sueldos[[#This Row],[Salario Base]:[Bono General]])</f>
        <v>35577.684000000008</v>
      </c>
      <c r="N2524" s="1">
        <f>SUMPRODUCT(Sueldos[[#This Row],[Salario Base]:[Bono General]]*Porcentajes[])</f>
        <v>1385.2587599999999</v>
      </c>
      <c r="O2524" s="1">
        <f>Sueldos[[#This Row],[Aumento Mexicano]]*2</f>
        <v>2770.5175199999999</v>
      </c>
      <c r="P2524" s="1">
        <f>IF(Sueldos[[#This Row],[Calificación]]&gt;=4,Sueldos[[#This Row],[Aumento Mexicano]]*2,0)</f>
        <v>0</v>
      </c>
      <c r="Q2524" s="1">
        <f>Sueldos[[#This Row],[Sueldo total]]*3</f>
        <v>106733.05200000003</v>
      </c>
      <c r="R2524" s="9">
        <f>(43102-Sueldos[[#This Row],[Fecha de Contratación]])/365</f>
        <v>5.9506849315068493</v>
      </c>
      <c r="S2524" s="1">
        <f>Sueldos[[#This Row],[Sueldo total]]/30</f>
        <v>1185.9228000000003</v>
      </c>
      <c r="T2524" s="1">
        <f>Sueldos[[#This Row],[Salario diario]]*20*Sueldos[[#This Row],[dias del año]]</f>
        <v>141141.05871780825</v>
      </c>
      <c r="U2524" s="1">
        <f>Sueldos[[#This Row],[3 meses de sueldo]]+Sueldos[[#This Row],[20 dias por año]]</f>
        <v>247874.11071780827</v>
      </c>
    </row>
    <row r="2525" spans="1:21" x14ac:dyDescent="0.3">
      <c r="A2525" t="s">
        <v>2927</v>
      </c>
      <c r="B2525" t="s">
        <v>880</v>
      </c>
      <c r="C2525" t="s">
        <v>40</v>
      </c>
      <c r="D2525" s="10">
        <v>42681</v>
      </c>
      <c r="E2525" t="s">
        <v>27</v>
      </c>
      <c r="F2525">
        <v>2</v>
      </c>
      <c r="G2525" s="1">
        <v>18955.8</v>
      </c>
      <c r="H2525" s="1">
        <v>947.79</v>
      </c>
      <c r="I2525" s="1">
        <v>1895.58</v>
      </c>
      <c r="J2525" s="1">
        <v>2653.8120000000004</v>
      </c>
      <c r="K2525" s="1">
        <v>6634.53</v>
      </c>
      <c r="L2525" s="1">
        <v>6634.53</v>
      </c>
      <c r="M2525" s="1">
        <f>SUM(Sueldos[[#This Row],[Salario Base]:[Bono General]])</f>
        <v>37722.042000000001</v>
      </c>
      <c r="N2525" s="1">
        <f>SUMPRODUCT(Sueldos[[#This Row],[Salario Base]:[Bono General]]*Porcentajes[])</f>
        <v>1497.5082000000002</v>
      </c>
      <c r="O2525" s="1">
        <f>Sueldos[[#This Row],[Aumento Mexicano]]*2</f>
        <v>2995.0164000000004</v>
      </c>
      <c r="P2525" s="1">
        <f>IF(Sueldos[[#This Row],[Calificación]]&gt;=4,Sueldos[[#This Row],[Aumento Mexicano]]*2,0)</f>
        <v>0</v>
      </c>
      <c r="Q2525" s="1">
        <f>Sueldos[[#This Row],[Sueldo total]]*3</f>
        <v>113166.126</v>
      </c>
      <c r="R2525" s="9">
        <f>(43102-Sueldos[[#This Row],[Fecha de Contratación]])/365</f>
        <v>1.1534246575342466</v>
      </c>
      <c r="S2525" s="1">
        <f>Sueldos[[#This Row],[Sueldo total]]/30</f>
        <v>1257.4014</v>
      </c>
      <c r="T2525" s="1">
        <f>Sueldos[[#This Row],[Salario diario]]*20*Sueldos[[#This Row],[dias del año]]</f>
        <v>29006.355583561643</v>
      </c>
      <c r="U2525" s="1">
        <f>Sueldos[[#This Row],[3 meses de sueldo]]+Sueldos[[#This Row],[20 dias por año]]</f>
        <v>142172.48158356163</v>
      </c>
    </row>
    <row r="2526" spans="1:21" x14ac:dyDescent="0.3">
      <c r="A2526" t="s">
        <v>990</v>
      </c>
      <c r="B2526" t="s">
        <v>883</v>
      </c>
      <c r="C2526" t="s">
        <v>61</v>
      </c>
      <c r="D2526" s="10">
        <v>41128</v>
      </c>
      <c r="E2526" t="s">
        <v>18</v>
      </c>
      <c r="F2526">
        <v>3</v>
      </c>
      <c r="G2526" s="1">
        <v>8158</v>
      </c>
      <c r="H2526" s="1">
        <v>489.47999999999996</v>
      </c>
      <c r="I2526" s="1">
        <v>571.06000000000006</v>
      </c>
      <c r="J2526" s="1">
        <v>978.95999999999992</v>
      </c>
      <c r="K2526" s="1">
        <v>2936.88</v>
      </c>
      <c r="L2526" s="1">
        <v>2365.8199999999997</v>
      </c>
      <c r="M2526" s="1">
        <f>SUM(Sueldos[[#This Row],[Salario Base]:[Bono General]])</f>
        <v>15500.199999999997</v>
      </c>
      <c r="N2526" s="1">
        <f>SUMPRODUCT(Sueldos[[#This Row],[Salario Base]:[Bono General]]*Porcentajes[])</f>
        <v>599.61299999999994</v>
      </c>
      <c r="O2526" s="1">
        <f>Sueldos[[#This Row],[Aumento Mexicano]]*2</f>
        <v>1199.2259999999999</v>
      </c>
      <c r="P2526" s="1">
        <f>IF(Sueldos[[#This Row],[Calificación]]&gt;=4,Sueldos[[#This Row],[Aumento Mexicano]]*2,0)</f>
        <v>0</v>
      </c>
      <c r="Q2526" s="1">
        <f>Sueldos[[#This Row],[Sueldo total]]*3</f>
        <v>46500.599999999991</v>
      </c>
      <c r="R2526" s="9">
        <f>(43102-Sueldos[[#This Row],[Fecha de Contratación]])/365</f>
        <v>5.4082191780821915</v>
      </c>
      <c r="S2526" s="1">
        <f>Sueldos[[#This Row],[Sueldo total]]/30</f>
        <v>516.67333333333329</v>
      </c>
      <c r="T2526" s="1">
        <f>Sueldos[[#This Row],[Salario diario]]*20*Sueldos[[#This Row],[dias del año]]</f>
        <v>55885.652602739719</v>
      </c>
      <c r="U2526" s="1">
        <f>Sueldos[[#This Row],[3 meses de sueldo]]+Sueldos[[#This Row],[20 dias por año]]</f>
        <v>102386.25260273971</v>
      </c>
    </row>
    <row r="2527" spans="1:21" x14ac:dyDescent="0.3">
      <c r="A2527" t="s">
        <v>2928</v>
      </c>
      <c r="B2527" t="s">
        <v>880</v>
      </c>
      <c r="C2527" t="s">
        <v>22</v>
      </c>
      <c r="D2527" s="10">
        <v>40832</v>
      </c>
      <c r="E2527" t="s">
        <v>115</v>
      </c>
      <c r="F2527">
        <v>3</v>
      </c>
      <c r="G2527" s="1">
        <v>50222</v>
      </c>
      <c r="H2527" s="1">
        <v>2511.1000000000004</v>
      </c>
      <c r="I2527" s="1">
        <v>1004.44</v>
      </c>
      <c r="J2527" s="1">
        <v>3013.3199999999997</v>
      </c>
      <c r="K2527" s="1">
        <v>13057.720000000001</v>
      </c>
      <c r="L2527" s="1">
        <v>14062.160000000002</v>
      </c>
      <c r="M2527" s="1">
        <f>SUM(Sueldos[[#This Row],[Salario Base]:[Bono General]])</f>
        <v>83870.740000000005</v>
      </c>
      <c r="N2527" s="1">
        <f>SUMPRODUCT(Sueldos[[#This Row],[Salario Base]:[Bono General]]*Porcentajes[])</f>
        <v>3224.2523999999999</v>
      </c>
      <c r="O2527" s="1">
        <f>Sueldos[[#This Row],[Aumento Mexicano]]*2</f>
        <v>6448.5047999999997</v>
      </c>
      <c r="P2527" s="1">
        <f>IF(Sueldos[[#This Row],[Calificación]]&gt;=4,Sueldos[[#This Row],[Aumento Mexicano]]*2,0)</f>
        <v>0</v>
      </c>
      <c r="Q2527" s="1">
        <f>Sueldos[[#This Row],[Sueldo total]]*3</f>
        <v>251612.22000000003</v>
      </c>
      <c r="R2527" s="9">
        <f>(43102-Sueldos[[#This Row],[Fecha de Contratación]])/365</f>
        <v>6.2191780821917808</v>
      </c>
      <c r="S2527" s="1">
        <f>Sueldos[[#This Row],[Sueldo total]]/30</f>
        <v>2795.6913333333337</v>
      </c>
      <c r="T2527" s="1">
        <f>Sueldos[[#This Row],[Salario diario]]*20*Sueldos[[#This Row],[dias del año]]</f>
        <v>347738.0452968037</v>
      </c>
      <c r="U2527" s="1">
        <f>Sueldos[[#This Row],[3 meses de sueldo]]+Sueldos[[#This Row],[20 dias por año]]</f>
        <v>599350.26529680379</v>
      </c>
    </row>
    <row r="2528" spans="1:21" x14ac:dyDescent="0.3">
      <c r="A2528" t="s">
        <v>1645</v>
      </c>
      <c r="B2528" t="s">
        <v>880</v>
      </c>
      <c r="C2528" t="s">
        <v>396</v>
      </c>
      <c r="D2528" s="10">
        <v>42355</v>
      </c>
      <c r="E2528" t="s">
        <v>18</v>
      </c>
      <c r="F2528">
        <v>3</v>
      </c>
      <c r="G2528" s="1">
        <v>14342</v>
      </c>
      <c r="H2528" s="1">
        <v>1290.78</v>
      </c>
      <c r="I2528" s="1">
        <v>1577.6200000000001</v>
      </c>
      <c r="J2528" s="1">
        <v>143.42000000000002</v>
      </c>
      <c r="K2528" s="1">
        <v>5593.38</v>
      </c>
      <c r="L2528" s="1">
        <v>4446.0199999999995</v>
      </c>
      <c r="M2528" s="1">
        <f>SUM(Sueldos[[#This Row],[Salario Base]:[Bono General]])</f>
        <v>27393.22</v>
      </c>
      <c r="N2528" s="1">
        <f>SUMPRODUCT(Sueldos[[#This Row],[Salario Base]:[Bono General]]*Porcentajes[])</f>
        <v>1057.0054</v>
      </c>
      <c r="O2528" s="1">
        <f>Sueldos[[#This Row],[Aumento Mexicano]]*2</f>
        <v>2114.0108</v>
      </c>
      <c r="P2528" s="1">
        <f>IF(Sueldos[[#This Row],[Calificación]]&gt;=4,Sueldos[[#This Row],[Aumento Mexicano]]*2,0)</f>
        <v>0</v>
      </c>
      <c r="Q2528" s="1">
        <f>Sueldos[[#This Row],[Sueldo total]]*3</f>
        <v>82179.66</v>
      </c>
      <c r="R2528" s="9">
        <f>(43102-Sueldos[[#This Row],[Fecha de Contratación]])/365</f>
        <v>2.0465753424657533</v>
      </c>
      <c r="S2528" s="1">
        <f>Sueldos[[#This Row],[Sueldo total]]/30</f>
        <v>913.10733333333337</v>
      </c>
      <c r="T2528" s="1">
        <f>Sueldos[[#This Row],[Salario diario]]*20*Sueldos[[#This Row],[dias del año]]</f>
        <v>37374.859068493148</v>
      </c>
      <c r="U2528" s="1">
        <f>Sueldos[[#This Row],[3 meses de sueldo]]+Sueldos[[#This Row],[20 dias por año]]</f>
        <v>119554.51906849316</v>
      </c>
    </row>
    <row r="2529" spans="1:21" x14ac:dyDescent="0.3">
      <c r="A2529" t="s">
        <v>2929</v>
      </c>
      <c r="B2529" t="s">
        <v>883</v>
      </c>
      <c r="C2529" t="s">
        <v>55</v>
      </c>
      <c r="D2529" s="10">
        <v>40653</v>
      </c>
      <c r="E2529" t="s">
        <v>27</v>
      </c>
      <c r="F2529">
        <v>3</v>
      </c>
      <c r="G2529" s="1">
        <v>14666</v>
      </c>
      <c r="H2529" s="1">
        <v>733.30000000000007</v>
      </c>
      <c r="I2529" s="1">
        <v>1613.26</v>
      </c>
      <c r="J2529" s="1">
        <v>586.64</v>
      </c>
      <c r="K2529" s="1">
        <v>5426.42</v>
      </c>
      <c r="L2529" s="1">
        <v>4839.7800000000007</v>
      </c>
      <c r="M2529" s="1">
        <f>SUM(Sueldos[[#This Row],[Salario Base]:[Bono General]])</f>
        <v>27865.399999999994</v>
      </c>
      <c r="N2529" s="1">
        <f>SUMPRODUCT(Sueldos[[#This Row],[Salario Base]:[Bono General]]*Porcentajes[])</f>
        <v>1079.4176</v>
      </c>
      <c r="O2529" s="1">
        <f>Sueldos[[#This Row],[Aumento Mexicano]]*2</f>
        <v>2158.8352</v>
      </c>
      <c r="P2529" s="1">
        <f>IF(Sueldos[[#This Row],[Calificación]]&gt;=4,Sueldos[[#This Row],[Aumento Mexicano]]*2,0)</f>
        <v>0</v>
      </c>
      <c r="Q2529" s="1">
        <f>Sueldos[[#This Row],[Sueldo total]]*3</f>
        <v>83596.199999999983</v>
      </c>
      <c r="R2529" s="9">
        <f>(43102-Sueldos[[#This Row],[Fecha de Contratación]])/365</f>
        <v>6.7095890410958905</v>
      </c>
      <c r="S2529" s="1">
        <f>Sueldos[[#This Row],[Sueldo total]]/30</f>
        <v>928.84666666666647</v>
      </c>
      <c r="T2529" s="1">
        <f>Sueldos[[#This Row],[Salario diario]]*20*Sueldos[[#This Row],[dias del año]]</f>
        <v>124643.58831050227</v>
      </c>
      <c r="U2529" s="1">
        <f>Sueldos[[#This Row],[3 meses de sueldo]]+Sueldos[[#This Row],[20 dias por año]]</f>
        <v>208239.78831050225</v>
      </c>
    </row>
    <row r="2530" spans="1:21" x14ac:dyDescent="0.3">
      <c r="A2530" t="s">
        <v>2930</v>
      </c>
      <c r="B2530" t="s">
        <v>940</v>
      </c>
      <c r="C2530" t="s">
        <v>90</v>
      </c>
      <c r="D2530" s="10">
        <v>42400</v>
      </c>
      <c r="E2530" t="s">
        <v>18</v>
      </c>
      <c r="F2530">
        <v>2</v>
      </c>
      <c r="G2530" s="1">
        <v>12166.2</v>
      </c>
      <c r="H2530" s="1">
        <v>1094.9580000000001</v>
      </c>
      <c r="I2530" s="1">
        <v>608.31000000000006</v>
      </c>
      <c r="J2530" s="1">
        <v>1581.6060000000002</v>
      </c>
      <c r="K2530" s="1">
        <v>3406.5360000000005</v>
      </c>
      <c r="L2530" s="1">
        <v>4623.1559999999999</v>
      </c>
      <c r="M2530" s="1">
        <f>SUM(Sueldos[[#This Row],[Salario Base]:[Bono General]])</f>
        <v>23480.766</v>
      </c>
      <c r="N2530" s="1">
        <f>SUMPRODUCT(Sueldos[[#This Row],[Salario Base]:[Bono General]]*Porcentajes[])</f>
        <v>959.91318000000001</v>
      </c>
      <c r="O2530" s="1">
        <f>Sueldos[[#This Row],[Aumento Mexicano]]*2</f>
        <v>1919.82636</v>
      </c>
      <c r="P2530" s="1">
        <f>IF(Sueldos[[#This Row],[Calificación]]&gt;=4,Sueldos[[#This Row],[Aumento Mexicano]]*2,0)</f>
        <v>0</v>
      </c>
      <c r="Q2530" s="1">
        <f>Sueldos[[#This Row],[Sueldo total]]*3</f>
        <v>70442.297999999995</v>
      </c>
      <c r="R2530" s="9">
        <f>(43102-Sueldos[[#This Row],[Fecha de Contratación]])/365</f>
        <v>1.9232876712328768</v>
      </c>
      <c r="S2530" s="1">
        <f>Sueldos[[#This Row],[Sueldo total]]/30</f>
        <v>782.69219999999996</v>
      </c>
      <c r="T2530" s="1">
        <f>Sueldos[[#This Row],[Salario diario]]*20*Sueldos[[#This Row],[dias del año]]</f>
        <v>30106.845172602738</v>
      </c>
      <c r="U2530" s="1">
        <f>Sueldos[[#This Row],[3 meses de sueldo]]+Sueldos[[#This Row],[20 dias por año]]</f>
        <v>100549.14317260274</v>
      </c>
    </row>
    <row r="2531" spans="1:21" x14ac:dyDescent="0.3">
      <c r="A2531" t="s">
        <v>2931</v>
      </c>
      <c r="B2531" t="s">
        <v>880</v>
      </c>
      <c r="C2531" t="s">
        <v>69</v>
      </c>
      <c r="D2531" s="10">
        <v>41595</v>
      </c>
      <c r="E2531" t="s">
        <v>15</v>
      </c>
      <c r="F2531">
        <v>3</v>
      </c>
      <c r="G2531" s="1">
        <v>21887</v>
      </c>
      <c r="H2531" s="1">
        <v>1750.96</v>
      </c>
      <c r="I2531" s="1">
        <v>1313.22</v>
      </c>
      <c r="J2531" s="1">
        <v>1313.22</v>
      </c>
      <c r="K2531" s="1">
        <v>5690.62</v>
      </c>
      <c r="L2531" s="1">
        <v>7441.5800000000008</v>
      </c>
      <c r="M2531" s="1">
        <f>SUM(Sueldos[[#This Row],[Salario Base]:[Bono General]])</f>
        <v>39396.6</v>
      </c>
      <c r="N2531" s="1">
        <f>SUMPRODUCT(Sueldos[[#This Row],[Salario Base]:[Bono General]]*Porcentajes[])</f>
        <v>1571.4866000000002</v>
      </c>
      <c r="O2531" s="1">
        <f>Sueldos[[#This Row],[Aumento Mexicano]]*2</f>
        <v>3142.9732000000004</v>
      </c>
      <c r="P2531" s="1">
        <f>IF(Sueldos[[#This Row],[Calificación]]&gt;=4,Sueldos[[#This Row],[Aumento Mexicano]]*2,0)</f>
        <v>0</v>
      </c>
      <c r="Q2531" s="1">
        <f>Sueldos[[#This Row],[Sueldo total]]*3</f>
        <v>118189.79999999999</v>
      </c>
      <c r="R2531" s="9">
        <f>(43102-Sueldos[[#This Row],[Fecha de Contratación]])/365</f>
        <v>4.1287671232876715</v>
      </c>
      <c r="S2531" s="1">
        <f>Sueldos[[#This Row],[Sueldo total]]/30</f>
        <v>1313.22</v>
      </c>
      <c r="T2531" s="1">
        <f>Sueldos[[#This Row],[Salario diario]]*20*Sueldos[[#This Row],[dias del año]]</f>
        <v>108439.59123287673</v>
      </c>
      <c r="U2531" s="1">
        <f>Sueldos[[#This Row],[3 meses de sueldo]]+Sueldos[[#This Row],[20 dias por año]]</f>
        <v>226629.39123287672</v>
      </c>
    </row>
    <row r="2532" spans="1:21" x14ac:dyDescent="0.3">
      <c r="A2532" t="s">
        <v>2932</v>
      </c>
      <c r="B2532" t="s">
        <v>898</v>
      </c>
      <c r="C2532" t="s">
        <v>75</v>
      </c>
      <c r="D2532" s="10">
        <v>41590</v>
      </c>
      <c r="E2532" t="s">
        <v>18</v>
      </c>
      <c r="F2532">
        <v>3</v>
      </c>
      <c r="G2532" s="1">
        <v>9943</v>
      </c>
      <c r="H2532" s="1">
        <v>894.87</v>
      </c>
      <c r="I2532" s="1">
        <v>596.57999999999993</v>
      </c>
      <c r="J2532" s="1">
        <v>894.87</v>
      </c>
      <c r="K2532" s="1">
        <v>2585.1800000000003</v>
      </c>
      <c r="L2532" s="1">
        <v>3480.0499999999997</v>
      </c>
      <c r="M2532" s="1">
        <f>SUM(Sueldos[[#This Row],[Salario Base]:[Bono General]])</f>
        <v>18394.550000000003</v>
      </c>
      <c r="N2532" s="1">
        <f>SUMPRODUCT(Sueldos[[#This Row],[Salario Base]:[Bono General]]*Porcentajes[])</f>
        <v>741.74779999999998</v>
      </c>
      <c r="O2532" s="1">
        <f>Sueldos[[#This Row],[Aumento Mexicano]]*2</f>
        <v>1483.4956</v>
      </c>
      <c r="P2532" s="1">
        <f>IF(Sueldos[[#This Row],[Calificación]]&gt;=4,Sueldos[[#This Row],[Aumento Mexicano]]*2,0)</f>
        <v>0</v>
      </c>
      <c r="Q2532" s="1">
        <f>Sueldos[[#This Row],[Sueldo total]]*3</f>
        <v>55183.650000000009</v>
      </c>
      <c r="R2532" s="9">
        <f>(43102-Sueldos[[#This Row],[Fecha de Contratación]])/365</f>
        <v>4.1424657534246574</v>
      </c>
      <c r="S2532" s="1">
        <f>Sueldos[[#This Row],[Sueldo total]]/30</f>
        <v>613.15166666666676</v>
      </c>
      <c r="T2532" s="1">
        <f>Sueldos[[#This Row],[Salario diario]]*20*Sueldos[[#This Row],[dias del año]]</f>
        <v>50799.195616438359</v>
      </c>
      <c r="U2532" s="1">
        <f>Sueldos[[#This Row],[3 meses de sueldo]]+Sueldos[[#This Row],[20 dias por año]]</f>
        <v>105982.84561643837</v>
      </c>
    </row>
    <row r="2533" spans="1:21" x14ac:dyDescent="0.3">
      <c r="A2533" t="s">
        <v>540</v>
      </c>
      <c r="B2533" t="s">
        <v>898</v>
      </c>
      <c r="C2533" t="s">
        <v>965</v>
      </c>
      <c r="D2533" s="10">
        <v>41156</v>
      </c>
      <c r="E2533" t="s">
        <v>115</v>
      </c>
      <c r="F2533">
        <v>3</v>
      </c>
      <c r="G2533" s="1">
        <v>45347</v>
      </c>
      <c r="H2533" s="1">
        <v>2267.35</v>
      </c>
      <c r="I2533" s="1">
        <v>6802.05</v>
      </c>
      <c r="J2533" s="1">
        <v>3627.76</v>
      </c>
      <c r="K2533" s="1">
        <v>14057.57</v>
      </c>
      <c r="L2533" s="1">
        <v>15871.449999999999</v>
      </c>
      <c r="M2533" s="1">
        <f>SUM(Sueldos[[#This Row],[Salario Base]:[Bono General]])</f>
        <v>87973.180000000008</v>
      </c>
      <c r="N2533" s="1">
        <f>SUMPRODUCT(Sueldos[[#This Row],[Salario Base]:[Bono General]]*Porcentajes[])</f>
        <v>3482.6495999999997</v>
      </c>
      <c r="O2533" s="1">
        <f>Sueldos[[#This Row],[Aumento Mexicano]]*2</f>
        <v>6965.2991999999995</v>
      </c>
      <c r="P2533" s="1">
        <f>IF(Sueldos[[#This Row],[Calificación]]&gt;=4,Sueldos[[#This Row],[Aumento Mexicano]]*2,0)</f>
        <v>0</v>
      </c>
      <c r="Q2533" s="1">
        <f>Sueldos[[#This Row],[Sueldo total]]*3</f>
        <v>263919.54000000004</v>
      </c>
      <c r="R2533" s="9">
        <f>(43102-Sueldos[[#This Row],[Fecha de Contratación]])/365</f>
        <v>5.3315068493150681</v>
      </c>
      <c r="S2533" s="1">
        <f>Sueldos[[#This Row],[Sueldo total]]/30</f>
        <v>2932.4393333333337</v>
      </c>
      <c r="T2533" s="1">
        <f>Sueldos[[#This Row],[Salario diario]]*20*Sueldos[[#This Row],[dias del año]]</f>
        <v>312686.40781735163</v>
      </c>
      <c r="U2533" s="1">
        <f>Sueldos[[#This Row],[3 meses de sueldo]]+Sueldos[[#This Row],[20 dias por año]]</f>
        <v>576605.94781735167</v>
      </c>
    </row>
    <row r="2534" spans="1:21" x14ac:dyDescent="0.3">
      <c r="A2534" t="s">
        <v>2933</v>
      </c>
      <c r="B2534" t="s">
        <v>898</v>
      </c>
      <c r="C2534" t="s">
        <v>73</v>
      </c>
      <c r="D2534" s="10">
        <v>42691</v>
      </c>
      <c r="E2534" t="s">
        <v>15</v>
      </c>
      <c r="F2534">
        <v>2</v>
      </c>
      <c r="G2534" s="1">
        <v>19604.7</v>
      </c>
      <c r="H2534" s="1">
        <v>1372.3290000000002</v>
      </c>
      <c r="I2534" s="1">
        <v>1568.3760000000002</v>
      </c>
      <c r="J2534" s="1">
        <v>980.23500000000013</v>
      </c>
      <c r="K2534" s="1">
        <v>5489.3160000000007</v>
      </c>
      <c r="L2534" s="1">
        <v>5685.3629999999994</v>
      </c>
      <c r="M2534" s="1">
        <f>SUM(Sueldos[[#This Row],[Salario Base]:[Bono General]])</f>
        <v>34700.319000000003</v>
      </c>
      <c r="N2534" s="1">
        <f>SUMPRODUCT(Sueldos[[#This Row],[Salario Base]:[Bono General]]*Porcentajes[])</f>
        <v>1344.8824199999999</v>
      </c>
      <c r="O2534" s="1">
        <f>Sueldos[[#This Row],[Aumento Mexicano]]*2</f>
        <v>2689.7648399999998</v>
      </c>
      <c r="P2534" s="1">
        <f>IF(Sueldos[[#This Row],[Calificación]]&gt;=4,Sueldos[[#This Row],[Aumento Mexicano]]*2,0)</f>
        <v>0</v>
      </c>
      <c r="Q2534" s="1">
        <f>Sueldos[[#This Row],[Sueldo total]]*3</f>
        <v>104100.95700000001</v>
      </c>
      <c r="R2534" s="9">
        <f>(43102-Sueldos[[#This Row],[Fecha de Contratación]])/365</f>
        <v>1.1260273972602739</v>
      </c>
      <c r="S2534" s="1">
        <f>Sueldos[[#This Row],[Sueldo total]]/30</f>
        <v>1156.6773000000001</v>
      </c>
      <c r="T2534" s="1">
        <f>Sueldos[[#This Row],[Salario diario]]*20*Sueldos[[#This Row],[dias del año]]</f>
        <v>26049.006591780824</v>
      </c>
      <c r="U2534" s="1">
        <f>Sueldos[[#This Row],[3 meses de sueldo]]+Sueldos[[#This Row],[20 dias por año]]</f>
        <v>130149.96359178083</v>
      </c>
    </row>
    <row r="2535" spans="1:21" x14ac:dyDescent="0.3">
      <c r="A2535" t="s">
        <v>2934</v>
      </c>
      <c r="B2535" t="s">
        <v>880</v>
      </c>
      <c r="C2535" t="s">
        <v>40</v>
      </c>
      <c r="D2535" s="10">
        <v>40766</v>
      </c>
      <c r="E2535" t="s">
        <v>18</v>
      </c>
      <c r="F2535">
        <v>4</v>
      </c>
      <c r="G2535" s="1">
        <v>12042.800000000001</v>
      </c>
      <c r="H2535" s="1">
        <v>722.56799999999998</v>
      </c>
      <c r="I2535" s="1">
        <v>722.56799999999998</v>
      </c>
      <c r="J2535" s="1">
        <v>842.99600000000021</v>
      </c>
      <c r="K2535" s="1">
        <v>4817.1200000000008</v>
      </c>
      <c r="L2535" s="1">
        <v>4817.1200000000008</v>
      </c>
      <c r="M2535" s="1">
        <f>SUM(Sueldos[[#This Row],[Salario Base]:[Bono General]])</f>
        <v>23965.172000000006</v>
      </c>
      <c r="N2535" s="1">
        <f>SUMPRODUCT(Sueldos[[#This Row],[Salario Base]:[Bono General]]*Porcentajes[])</f>
        <v>957.40260000000012</v>
      </c>
      <c r="O2535" s="1">
        <f>Sueldos[[#This Row],[Aumento Mexicano]]*2</f>
        <v>1914.8052000000002</v>
      </c>
      <c r="P2535" s="1">
        <f>IF(Sueldos[[#This Row],[Calificación]]&gt;=4,Sueldos[[#This Row],[Aumento Mexicano]]*2,0)</f>
        <v>1914.8052000000002</v>
      </c>
      <c r="Q2535" s="1">
        <f>Sueldos[[#This Row],[Sueldo total]]*3</f>
        <v>71895.516000000018</v>
      </c>
      <c r="R2535" s="9">
        <f>(43102-Sueldos[[#This Row],[Fecha de Contratación]])/365</f>
        <v>6.4</v>
      </c>
      <c r="S2535" s="1">
        <f>Sueldos[[#This Row],[Sueldo total]]/30</f>
        <v>798.83906666666689</v>
      </c>
      <c r="T2535" s="1">
        <f>Sueldos[[#This Row],[Salario diario]]*20*Sueldos[[#This Row],[dias del año]]</f>
        <v>102251.40053333336</v>
      </c>
      <c r="U2535" s="1">
        <f>Sueldos[[#This Row],[3 meses de sueldo]]+Sueldos[[#This Row],[20 dias por año]]</f>
        <v>174146.91653333337</v>
      </c>
    </row>
    <row r="2536" spans="1:21" x14ac:dyDescent="0.3">
      <c r="A2536" t="s">
        <v>2220</v>
      </c>
      <c r="B2536" t="s">
        <v>880</v>
      </c>
      <c r="C2536" t="s">
        <v>71</v>
      </c>
      <c r="D2536" s="10">
        <v>41700</v>
      </c>
      <c r="E2536" t="s">
        <v>15</v>
      </c>
      <c r="F2536">
        <v>4</v>
      </c>
      <c r="G2536" s="1">
        <v>28306.300000000003</v>
      </c>
      <c r="H2536" s="1">
        <v>1698.3780000000002</v>
      </c>
      <c r="I2536" s="1">
        <v>1415.3150000000003</v>
      </c>
      <c r="J2536" s="1">
        <v>3113.6930000000002</v>
      </c>
      <c r="K2536" s="1">
        <v>10756.394000000002</v>
      </c>
      <c r="L2536" s="1">
        <v>9907.2049999999999</v>
      </c>
      <c r="M2536" s="1">
        <f>SUM(Sueldos[[#This Row],[Salario Base]:[Bono General]])</f>
        <v>55197.285000000003</v>
      </c>
      <c r="N2536" s="1">
        <f>SUMPRODUCT(Sueldos[[#This Row],[Salario Base]:[Bono General]]*Porcentajes[])</f>
        <v>2179.5851000000002</v>
      </c>
      <c r="O2536" s="1">
        <f>Sueldos[[#This Row],[Aumento Mexicano]]*2</f>
        <v>4359.1702000000005</v>
      </c>
      <c r="P2536" s="1">
        <f>IF(Sueldos[[#This Row],[Calificación]]&gt;=4,Sueldos[[#This Row],[Aumento Mexicano]]*2,0)</f>
        <v>4359.1702000000005</v>
      </c>
      <c r="Q2536" s="1">
        <f>Sueldos[[#This Row],[Sueldo total]]*3</f>
        <v>165591.85500000001</v>
      </c>
      <c r="R2536" s="9">
        <f>(43102-Sueldos[[#This Row],[Fecha de Contratación]])/365</f>
        <v>3.8410958904109589</v>
      </c>
      <c r="S2536" s="1">
        <f>Sueldos[[#This Row],[Sueldo total]]/30</f>
        <v>1839.9095000000002</v>
      </c>
      <c r="T2536" s="1">
        <f>Sueldos[[#This Row],[Salario diario]]*20*Sueldos[[#This Row],[dias del año]]</f>
        <v>141345.37638356164</v>
      </c>
      <c r="U2536" s="1">
        <f>Sueldos[[#This Row],[3 meses de sueldo]]+Sueldos[[#This Row],[20 dias por año]]</f>
        <v>306937.23138356162</v>
      </c>
    </row>
    <row r="2537" spans="1:21" x14ac:dyDescent="0.3">
      <c r="A2537" t="s">
        <v>2935</v>
      </c>
      <c r="B2537" t="s">
        <v>898</v>
      </c>
      <c r="C2537" t="s">
        <v>312</v>
      </c>
      <c r="D2537" s="10">
        <v>42871</v>
      </c>
      <c r="E2537" t="s">
        <v>18</v>
      </c>
      <c r="F2537">
        <v>1</v>
      </c>
      <c r="G2537" s="1">
        <v>10299.75</v>
      </c>
      <c r="H2537" s="1">
        <v>720.98250000000007</v>
      </c>
      <c r="I2537" s="1">
        <v>514.98750000000007</v>
      </c>
      <c r="J2537" s="1">
        <v>926.97749999999996</v>
      </c>
      <c r="K2537" s="1">
        <v>2574.9375</v>
      </c>
      <c r="L2537" s="1">
        <v>4016.9025000000001</v>
      </c>
      <c r="M2537" s="1">
        <f>SUM(Sueldos[[#This Row],[Salario Base]:[Bono General]])</f>
        <v>19054.537499999999</v>
      </c>
      <c r="N2537" s="1">
        <f>SUMPRODUCT(Sueldos[[#This Row],[Salario Base]:[Bono General]]*Porcentajes[])</f>
        <v>777.63112500000011</v>
      </c>
      <c r="O2537" s="1">
        <f>Sueldos[[#This Row],[Aumento Mexicano]]*2</f>
        <v>1555.2622500000002</v>
      </c>
      <c r="P2537" s="1">
        <f>IF(Sueldos[[#This Row],[Calificación]]&gt;=4,Sueldos[[#This Row],[Aumento Mexicano]]*2,0)</f>
        <v>0</v>
      </c>
      <c r="Q2537" s="1">
        <f>Sueldos[[#This Row],[Sueldo total]]*3</f>
        <v>57163.612499999996</v>
      </c>
      <c r="R2537" s="9">
        <f>(43102-Sueldos[[#This Row],[Fecha de Contratación]])/365</f>
        <v>0.63287671232876708</v>
      </c>
      <c r="S2537" s="1">
        <f>Sueldos[[#This Row],[Sueldo total]]/30</f>
        <v>635.15125</v>
      </c>
      <c r="T2537" s="1">
        <f>Sueldos[[#This Row],[Salario diario]]*20*Sueldos[[#This Row],[dias del año]]</f>
        <v>8039.4486986301363</v>
      </c>
      <c r="U2537" s="1">
        <f>Sueldos[[#This Row],[3 meses de sueldo]]+Sueldos[[#This Row],[20 dias por año]]</f>
        <v>65203.06119863013</v>
      </c>
    </row>
    <row r="2538" spans="1:21" x14ac:dyDescent="0.3">
      <c r="A2538" t="s">
        <v>2936</v>
      </c>
      <c r="B2538" t="s">
        <v>880</v>
      </c>
      <c r="C2538" t="s">
        <v>449</v>
      </c>
      <c r="D2538" s="10">
        <v>40905</v>
      </c>
      <c r="E2538" t="s">
        <v>115</v>
      </c>
      <c r="F2538">
        <v>5</v>
      </c>
      <c r="G2538" s="1">
        <v>56695</v>
      </c>
      <c r="H2538" s="1">
        <v>3401.7</v>
      </c>
      <c r="I2538" s="1">
        <v>4535.6000000000004</v>
      </c>
      <c r="J2538" s="1">
        <v>4535.6000000000004</v>
      </c>
      <c r="K2538" s="1">
        <v>15307.650000000001</v>
      </c>
      <c r="L2538" s="1">
        <v>20977.15</v>
      </c>
      <c r="M2538" s="1">
        <f>SUM(Sueldos[[#This Row],[Salario Base]:[Bono General]])</f>
        <v>105452.69999999998</v>
      </c>
      <c r="N2538" s="1">
        <f>SUMPRODUCT(Sueldos[[#This Row],[Salario Base]:[Bono General]]*Porcentajes[])</f>
        <v>4240.7860000000001</v>
      </c>
      <c r="O2538" s="1">
        <f>Sueldos[[#This Row],[Aumento Mexicano]]*2</f>
        <v>8481.5720000000001</v>
      </c>
      <c r="P2538" s="1">
        <f>IF(Sueldos[[#This Row],[Calificación]]&gt;=4,Sueldos[[#This Row],[Aumento Mexicano]]*2,0)</f>
        <v>8481.5720000000001</v>
      </c>
      <c r="Q2538" s="1">
        <f>Sueldos[[#This Row],[Sueldo total]]*3</f>
        <v>316358.09999999998</v>
      </c>
      <c r="R2538" s="9">
        <f>(43102-Sueldos[[#This Row],[Fecha de Contratación]])/365</f>
        <v>6.0191780821917806</v>
      </c>
      <c r="S2538" s="1">
        <f>Sueldos[[#This Row],[Sueldo total]]/30</f>
        <v>3515.0899999999992</v>
      </c>
      <c r="T2538" s="1">
        <f>Sueldos[[#This Row],[Salario diario]]*20*Sueldos[[#This Row],[dias del año]]</f>
        <v>423159.05369863007</v>
      </c>
      <c r="U2538" s="1">
        <f>Sueldos[[#This Row],[3 meses de sueldo]]+Sueldos[[#This Row],[20 dias por año]]</f>
        <v>739517.15369863005</v>
      </c>
    </row>
    <row r="2539" spans="1:21" x14ac:dyDescent="0.3">
      <c r="A2539" t="s">
        <v>2937</v>
      </c>
      <c r="B2539" t="s">
        <v>898</v>
      </c>
      <c r="C2539" t="s">
        <v>323</v>
      </c>
      <c r="D2539" s="10">
        <v>42683</v>
      </c>
      <c r="E2539" t="s">
        <v>27</v>
      </c>
      <c r="F2539">
        <v>1</v>
      </c>
      <c r="G2539" s="1">
        <v>11587.5</v>
      </c>
      <c r="H2539" s="1">
        <v>927</v>
      </c>
      <c r="I2539" s="1">
        <v>1042.875</v>
      </c>
      <c r="J2539" s="1">
        <v>811.12500000000011</v>
      </c>
      <c r="K2539" s="1">
        <v>3823.875</v>
      </c>
      <c r="L2539" s="1">
        <v>3476.25</v>
      </c>
      <c r="M2539" s="1">
        <f>SUM(Sueldos[[#This Row],[Salario Base]:[Bono General]])</f>
        <v>21668.625</v>
      </c>
      <c r="N2539" s="1">
        <f>SUMPRODUCT(Sueldos[[#This Row],[Salario Base]:[Bono General]]*Porcentajes[])</f>
        <v>843.57000000000016</v>
      </c>
      <c r="O2539" s="1">
        <f>Sueldos[[#This Row],[Aumento Mexicano]]*2</f>
        <v>1687.1400000000003</v>
      </c>
      <c r="P2539" s="1">
        <f>IF(Sueldos[[#This Row],[Calificación]]&gt;=4,Sueldos[[#This Row],[Aumento Mexicano]]*2,0)</f>
        <v>0</v>
      </c>
      <c r="Q2539" s="1">
        <f>Sueldos[[#This Row],[Sueldo total]]*3</f>
        <v>65005.875</v>
      </c>
      <c r="R2539" s="9">
        <f>(43102-Sueldos[[#This Row],[Fecha de Contratación]])/365</f>
        <v>1.1479452054794521</v>
      </c>
      <c r="S2539" s="1">
        <f>Sueldos[[#This Row],[Sueldo total]]/30</f>
        <v>722.28750000000002</v>
      </c>
      <c r="T2539" s="1">
        <f>Sueldos[[#This Row],[Salario diario]]*20*Sueldos[[#This Row],[dias del año]]</f>
        <v>16582.929452054796</v>
      </c>
      <c r="U2539" s="1">
        <f>Sueldos[[#This Row],[3 meses de sueldo]]+Sueldos[[#This Row],[20 dias por año]]</f>
        <v>81588.804452054799</v>
      </c>
    </row>
    <row r="2540" spans="1:21" x14ac:dyDescent="0.3">
      <c r="A2540" t="s">
        <v>2938</v>
      </c>
      <c r="B2540" t="s">
        <v>898</v>
      </c>
      <c r="C2540" t="s">
        <v>137</v>
      </c>
      <c r="D2540" s="10">
        <v>41150</v>
      </c>
      <c r="E2540" t="s">
        <v>18</v>
      </c>
      <c r="F2540">
        <v>4</v>
      </c>
      <c r="G2540" s="1">
        <v>12856.800000000001</v>
      </c>
      <c r="H2540" s="1">
        <v>899.97600000000011</v>
      </c>
      <c r="I2540" s="1">
        <v>1157.1120000000001</v>
      </c>
      <c r="J2540" s="1">
        <v>128.56800000000001</v>
      </c>
      <c r="K2540" s="1">
        <v>5014.152000000001</v>
      </c>
      <c r="L2540" s="1">
        <v>5014.152000000001</v>
      </c>
      <c r="M2540" s="1">
        <f>SUM(Sueldos[[#This Row],[Salario Base]:[Bono General]])</f>
        <v>25070.760000000006</v>
      </c>
      <c r="N2540" s="1">
        <f>SUMPRODUCT(Sueldos[[#This Row],[Salario Base]:[Bono General]]*Porcentajes[])</f>
        <v>993.83064000000013</v>
      </c>
      <c r="O2540" s="1">
        <f>Sueldos[[#This Row],[Aumento Mexicano]]*2</f>
        <v>1987.6612800000003</v>
      </c>
      <c r="P2540" s="1">
        <f>IF(Sueldos[[#This Row],[Calificación]]&gt;=4,Sueldos[[#This Row],[Aumento Mexicano]]*2,0)</f>
        <v>1987.6612800000003</v>
      </c>
      <c r="Q2540" s="1">
        <f>Sueldos[[#This Row],[Sueldo total]]*3</f>
        <v>75212.280000000013</v>
      </c>
      <c r="R2540" s="9">
        <f>(43102-Sueldos[[#This Row],[Fecha de Contratación]])/365</f>
        <v>5.3479452054794523</v>
      </c>
      <c r="S2540" s="1">
        <f>Sueldos[[#This Row],[Sueldo total]]/30</f>
        <v>835.69200000000023</v>
      </c>
      <c r="T2540" s="1">
        <f>Sueldos[[#This Row],[Salario diario]]*20*Sueldos[[#This Row],[dias del año]]</f>
        <v>89384.700493150711</v>
      </c>
      <c r="U2540" s="1">
        <f>Sueldos[[#This Row],[3 meses de sueldo]]+Sueldos[[#This Row],[20 dias por año]]</f>
        <v>164596.98049315071</v>
      </c>
    </row>
    <row r="2541" spans="1:21" x14ac:dyDescent="0.3">
      <c r="A2541" t="s">
        <v>1536</v>
      </c>
      <c r="B2541" t="s">
        <v>898</v>
      </c>
      <c r="C2541" t="s">
        <v>482</v>
      </c>
      <c r="D2541" s="10">
        <v>42631</v>
      </c>
      <c r="E2541" t="s">
        <v>18</v>
      </c>
      <c r="F2541">
        <v>3</v>
      </c>
      <c r="G2541" s="1">
        <v>13185</v>
      </c>
      <c r="H2541" s="1">
        <v>1318.5</v>
      </c>
      <c r="I2541" s="1">
        <v>1318.5</v>
      </c>
      <c r="J2541" s="1">
        <v>1318.5</v>
      </c>
      <c r="K2541" s="1">
        <v>3559.9500000000003</v>
      </c>
      <c r="L2541" s="1">
        <v>4482.9000000000005</v>
      </c>
      <c r="M2541" s="1">
        <f>SUM(Sueldos[[#This Row],[Salario Base]:[Bono General]])</f>
        <v>25183.350000000002</v>
      </c>
      <c r="N2541" s="1">
        <f>SUMPRODUCT(Sueldos[[#This Row],[Salario Base]:[Bono General]]*Porcentajes[])</f>
        <v>1013.9265</v>
      </c>
      <c r="O2541" s="1">
        <f>Sueldos[[#This Row],[Aumento Mexicano]]*2</f>
        <v>2027.8530000000001</v>
      </c>
      <c r="P2541" s="1">
        <f>IF(Sueldos[[#This Row],[Calificación]]&gt;=4,Sueldos[[#This Row],[Aumento Mexicano]]*2,0)</f>
        <v>0</v>
      </c>
      <c r="Q2541" s="1">
        <f>Sueldos[[#This Row],[Sueldo total]]*3</f>
        <v>75550.05</v>
      </c>
      <c r="R2541" s="9">
        <f>(43102-Sueldos[[#This Row],[Fecha de Contratación]])/365</f>
        <v>1.2904109589041095</v>
      </c>
      <c r="S2541" s="1">
        <f>Sueldos[[#This Row],[Sueldo total]]/30</f>
        <v>839.44500000000005</v>
      </c>
      <c r="T2541" s="1">
        <f>Sueldos[[#This Row],[Salario diario]]*20*Sueldos[[#This Row],[dias del año]]</f>
        <v>21664.580547945206</v>
      </c>
      <c r="U2541" s="1">
        <f>Sueldos[[#This Row],[3 meses de sueldo]]+Sueldos[[#This Row],[20 dias por año]]</f>
        <v>97214.630547945213</v>
      </c>
    </row>
    <row r="2542" spans="1:21" x14ac:dyDescent="0.3">
      <c r="A2542" t="s">
        <v>2939</v>
      </c>
      <c r="B2542" t="s">
        <v>883</v>
      </c>
      <c r="C2542" t="s">
        <v>46</v>
      </c>
      <c r="D2542" s="10">
        <v>41099</v>
      </c>
      <c r="E2542" t="s">
        <v>15</v>
      </c>
      <c r="F2542">
        <v>3</v>
      </c>
      <c r="G2542" s="1">
        <v>23820</v>
      </c>
      <c r="H2542" s="1">
        <v>1429.2</v>
      </c>
      <c r="I2542" s="1">
        <v>1667.4</v>
      </c>
      <c r="J2542" s="1">
        <v>1429.2</v>
      </c>
      <c r="K2542" s="1">
        <v>7146</v>
      </c>
      <c r="L2542" s="1">
        <v>6907.7999999999993</v>
      </c>
      <c r="M2542" s="1">
        <f>SUM(Sueldos[[#This Row],[Salario Base]:[Bono General]])</f>
        <v>42399.600000000006</v>
      </c>
      <c r="N2542" s="1">
        <f>SUMPRODUCT(Sueldos[[#This Row],[Salario Base]:[Bono General]]*Porcentajes[])</f>
        <v>1636.434</v>
      </c>
      <c r="O2542" s="1">
        <f>Sueldos[[#This Row],[Aumento Mexicano]]*2</f>
        <v>3272.8679999999999</v>
      </c>
      <c r="P2542" s="1">
        <f>IF(Sueldos[[#This Row],[Calificación]]&gt;=4,Sueldos[[#This Row],[Aumento Mexicano]]*2,0)</f>
        <v>0</v>
      </c>
      <c r="Q2542" s="1">
        <f>Sueldos[[#This Row],[Sueldo total]]*3</f>
        <v>127198.80000000002</v>
      </c>
      <c r="R2542" s="9">
        <f>(43102-Sueldos[[#This Row],[Fecha de Contratación]])/365</f>
        <v>5.4876712328767123</v>
      </c>
      <c r="S2542" s="1">
        <f>Sueldos[[#This Row],[Sueldo total]]/30</f>
        <v>1413.3200000000002</v>
      </c>
      <c r="T2542" s="1">
        <f>Sueldos[[#This Row],[Salario diario]]*20*Sueldos[[#This Row],[dias del año]]</f>
        <v>155116.71013698631</v>
      </c>
      <c r="U2542" s="1">
        <f>Sueldos[[#This Row],[3 meses de sueldo]]+Sueldos[[#This Row],[20 dias por año]]</f>
        <v>282315.51013698633</v>
      </c>
    </row>
    <row r="2543" spans="1:21" x14ac:dyDescent="0.3">
      <c r="A2543" t="s">
        <v>2913</v>
      </c>
      <c r="B2543" t="s">
        <v>880</v>
      </c>
      <c r="C2543" t="s">
        <v>317</v>
      </c>
      <c r="D2543" s="10">
        <v>42544</v>
      </c>
      <c r="E2543" t="s">
        <v>18</v>
      </c>
      <c r="F2543">
        <v>3</v>
      </c>
      <c r="G2543" s="1">
        <v>12838</v>
      </c>
      <c r="H2543" s="1">
        <v>898.66000000000008</v>
      </c>
      <c r="I2543" s="1">
        <v>1027.04</v>
      </c>
      <c r="J2543" s="1">
        <v>1925.6999999999998</v>
      </c>
      <c r="K2543" s="1">
        <v>5006.8200000000006</v>
      </c>
      <c r="L2543" s="1">
        <v>4236.54</v>
      </c>
      <c r="M2543" s="1">
        <f>SUM(Sueldos[[#This Row],[Salario Base]:[Bono General]])</f>
        <v>25932.760000000002</v>
      </c>
      <c r="N2543" s="1">
        <f>SUMPRODUCT(Sueldos[[#This Row],[Salario Base]:[Bono General]]*Porcentajes[])</f>
        <v>1023.1886000000001</v>
      </c>
      <c r="O2543" s="1">
        <f>Sueldos[[#This Row],[Aumento Mexicano]]*2</f>
        <v>2046.3772000000001</v>
      </c>
      <c r="P2543" s="1">
        <f>IF(Sueldos[[#This Row],[Calificación]]&gt;=4,Sueldos[[#This Row],[Aumento Mexicano]]*2,0)</f>
        <v>0</v>
      </c>
      <c r="Q2543" s="1">
        <f>Sueldos[[#This Row],[Sueldo total]]*3</f>
        <v>77798.28</v>
      </c>
      <c r="R2543" s="9">
        <f>(43102-Sueldos[[#This Row],[Fecha de Contratación]])/365</f>
        <v>1.5287671232876712</v>
      </c>
      <c r="S2543" s="1">
        <f>Sueldos[[#This Row],[Sueldo total]]/30</f>
        <v>864.42533333333336</v>
      </c>
      <c r="T2543" s="1">
        <f>Sueldos[[#This Row],[Salario diario]]*20*Sueldos[[#This Row],[dias del año]]</f>
        <v>26430.100602739727</v>
      </c>
      <c r="U2543" s="1">
        <f>Sueldos[[#This Row],[3 meses de sueldo]]+Sueldos[[#This Row],[20 dias por año]]</f>
        <v>104228.38060273972</v>
      </c>
    </row>
    <row r="2544" spans="1:21" x14ac:dyDescent="0.3">
      <c r="A2544" t="s">
        <v>2940</v>
      </c>
      <c r="B2544" t="s">
        <v>880</v>
      </c>
      <c r="C2544" t="s">
        <v>24</v>
      </c>
      <c r="D2544" s="10">
        <v>42518</v>
      </c>
      <c r="E2544" t="s">
        <v>27</v>
      </c>
      <c r="F2544">
        <v>2</v>
      </c>
      <c r="G2544" s="1">
        <v>14540.4</v>
      </c>
      <c r="H2544" s="1">
        <v>727.02</v>
      </c>
      <c r="I2544" s="1">
        <v>1744.848</v>
      </c>
      <c r="J2544" s="1">
        <v>2181.06</v>
      </c>
      <c r="K2544" s="1">
        <v>4071.3120000000004</v>
      </c>
      <c r="L2544" s="1">
        <v>4507.5239999999994</v>
      </c>
      <c r="M2544" s="1">
        <f>SUM(Sueldos[[#This Row],[Salario Base]:[Bono General]])</f>
        <v>27772.164000000004</v>
      </c>
      <c r="N2544" s="1">
        <f>SUMPRODUCT(Sueldos[[#This Row],[Salario Base]:[Bono General]]*Porcentajes[])</f>
        <v>1096.3461600000001</v>
      </c>
      <c r="O2544" s="1">
        <f>Sueldos[[#This Row],[Aumento Mexicano]]*2</f>
        <v>2192.6923200000001</v>
      </c>
      <c r="P2544" s="1">
        <f>IF(Sueldos[[#This Row],[Calificación]]&gt;=4,Sueldos[[#This Row],[Aumento Mexicano]]*2,0)</f>
        <v>0</v>
      </c>
      <c r="Q2544" s="1">
        <f>Sueldos[[#This Row],[Sueldo total]]*3</f>
        <v>83316.492000000013</v>
      </c>
      <c r="R2544" s="9">
        <f>(43102-Sueldos[[#This Row],[Fecha de Contratación]])/365</f>
        <v>1.6</v>
      </c>
      <c r="S2544" s="1">
        <f>Sueldos[[#This Row],[Sueldo total]]/30</f>
        <v>925.7388000000002</v>
      </c>
      <c r="T2544" s="1">
        <f>Sueldos[[#This Row],[Salario diario]]*20*Sueldos[[#This Row],[dias del año]]</f>
        <v>29623.64160000001</v>
      </c>
      <c r="U2544" s="1">
        <f>Sueldos[[#This Row],[3 meses de sueldo]]+Sueldos[[#This Row],[20 dias por año]]</f>
        <v>112940.13360000003</v>
      </c>
    </row>
    <row r="2545" spans="1:21" x14ac:dyDescent="0.3">
      <c r="A2545" t="s">
        <v>2941</v>
      </c>
      <c r="B2545" t="s">
        <v>880</v>
      </c>
      <c r="C2545" t="s">
        <v>121</v>
      </c>
      <c r="D2545" s="10">
        <v>42112</v>
      </c>
      <c r="E2545" t="s">
        <v>18</v>
      </c>
      <c r="F2545">
        <v>3</v>
      </c>
      <c r="G2545" s="1">
        <v>8649</v>
      </c>
      <c r="H2545" s="1">
        <v>691.92</v>
      </c>
      <c r="I2545" s="1">
        <v>951.39</v>
      </c>
      <c r="J2545" s="1">
        <v>1210.8600000000001</v>
      </c>
      <c r="K2545" s="1">
        <v>2508.21</v>
      </c>
      <c r="L2545" s="1">
        <v>2940.6600000000003</v>
      </c>
      <c r="M2545" s="1">
        <f>SUM(Sueldos[[#This Row],[Salario Base]:[Bono General]])</f>
        <v>16952.04</v>
      </c>
      <c r="N2545" s="1">
        <f>SUMPRODUCT(Sueldos[[#This Row],[Salario Base]:[Bono General]]*Porcentajes[])</f>
        <v>680.67630000000008</v>
      </c>
      <c r="O2545" s="1">
        <f>Sueldos[[#This Row],[Aumento Mexicano]]*2</f>
        <v>1361.3526000000002</v>
      </c>
      <c r="P2545" s="1">
        <f>IF(Sueldos[[#This Row],[Calificación]]&gt;=4,Sueldos[[#This Row],[Aumento Mexicano]]*2,0)</f>
        <v>0</v>
      </c>
      <c r="Q2545" s="1">
        <f>Sueldos[[#This Row],[Sueldo total]]*3</f>
        <v>50856.12</v>
      </c>
      <c r="R2545" s="9">
        <f>(43102-Sueldos[[#This Row],[Fecha de Contratación]])/365</f>
        <v>2.7123287671232879</v>
      </c>
      <c r="S2545" s="1">
        <f>Sueldos[[#This Row],[Sueldo total]]/30</f>
        <v>565.06799999999998</v>
      </c>
      <c r="T2545" s="1">
        <f>Sueldos[[#This Row],[Salario diario]]*20*Sueldos[[#This Row],[dias del año]]</f>
        <v>30653.00383561644</v>
      </c>
      <c r="U2545" s="1">
        <f>Sueldos[[#This Row],[3 meses de sueldo]]+Sueldos[[#This Row],[20 dias por año]]</f>
        <v>81509.123835616439</v>
      </c>
    </row>
    <row r="2546" spans="1:21" x14ac:dyDescent="0.3">
      <c r="A2546" t="s">
        <v>2942</v>
      </c>
      <c r="B2546" t="s">
        <v>883</v>
      </c>
      <c r="C2546" t="s">
        <v>81</v>
      </c>
      <c r="D2546" s="10">
        <v>41242</v>
      </c>
      <c r="E2546" t="s">
        <v>27</v>
      </c>
      <c r="F2546">
        <v>2</v>
      </c>
      <c r="G2546" s="1">
        <v>17808.3</v>
      </c>
      <c r="H2546" s="1">
        <v>890.41499999999996</v>
      </c>
      <c r="I2546" s="1">
        <v>2671.2449999999999</v>
      </c>
      <c r="J2546" s="1">
        <v>712.33199999999999</v>
      </c>
      <c r="K2546" s="1">
        <v>5698.6559999999999</v>
      </c>
      <c r="L2546" s="1">
        <v>4630.1580000000004</v>
      </c>
      <c r="M2546" s="1">
        <f>SUM(Sueldos[[#This Row],[Salario Base]:[Bono General]])</f>
        <v>32411.105999999996</v>
      </c>
      <c r="N2546" s="1">
        <f>SUMPRODUCT(Sueldos[[#This Row],[Salario Base]:[Bono General]]*Porcentajes[])</f>
        <v>1225.2110399999997</v>
      </c>
      <c r="O2546" s="1">
        <f>Sueldos[[#This Row],[Aumento Mexicano]]*2</f>
        <v>2450.4220799999994</v>
      </c>
      <c r="P2546" s="1">
        <f>IF(Sueldos[[#This Row],[Calificación]]&gt;=4,Sueldos[[#This Row],[Aumento Mexicano]]*2,0)</f>
        <v>0</v>
      </c>
      <c r="Q2546" s="1">
        <f>Sueldos[[#This Row],[Sueldo total]]*3</f>
        <v>97233.317999999985</v>
      </c>
      <c r="R2546" s="9">
        <f>(43102-Sueldos[[#This Row],[Fecha de Contratación]])/365</f>
        <v>5.095890410958904</v>
      </c>
      <c r="S2546" s="1">
        <f>Sueldos[[#This Row],[Sueldo total]]/30</f>
        <v>1080.3701999999998</v>
      </c>
      <c r="T2546" s="1">
        <f>Sueldos[[#This Row],[Salario diario]]*20*Sueldos[[#This Row],[dias del año]]</f>
        <v>110108.96284931504</v>
      </c>
      <c r="U2546" s="1">
        <f>Sueldos[[#This Row],[3 meses de sueldo]]+Sueldos[[#This Row],[20 dias por año]]</f>
        <v>207342.28084931502</v>
      </c>
    </row>
    <row r="2547" spans="1:21" x14ac:dyDescent="0.3">
      <c r="A2547" t="s">
        <v>2943</v>
      </c>
      <c r="B2547" t="s">
        <v>898</v>
      </c>
      <c r="C2547" t="s">
        <v>186</v>
      </c>
      <c r="D2547" s="10">
        <v>42547</v>
      </c>
      <c r="E2547" t="s">
        <v>18</v>
      </c>
      <c r="F2547">
        <v>3</v>
      </c>
      <c r="G2547" s="1">
        <v>11569</v>
      </c>
      <c r="H2547" s="1">
        <v>1156.9000000000001</v>
      </c>
      <c r="I2547" s="1">
        <v>1156.9000000000001</v>
      </c>
      <c r="J2547" s="1">
        <v>1388.28</v>
      </c>
      <c r="K2547" s="1">
        <v>3586.39</v>
      </c>
      <c r="L2547" s="1">
        <v>4280.53</v>
      </c>
      <c r="M2547" s="1">
        <f>SUM(Sueldos[[#This Row],[Salario Base]:[Bono General]])</f>
        <v>23138</v>
      </c>
      <c r="N2547" s="1">
        <f>SUMPRODUCT(Sueldos[[#This Row],[Salario Base]:[Bono General]]*Porcentajes[])</f>
        <v>939.40279999999996</v>
      </c>
      <c r="O2547" s="1">
        <f>Sueldos[[#This Row],[Aumento Mexicano]]*2</f>
        <v>1878.8055999999999</v>
      </c>
      <c r="P2547" s="1">
        <f>IF(Sueldos[[#This Row],[Calificación]]&gt;=4,Sueldos[[#This Row],[Aumento Mexicano]]*2,0)</f>
        <v>0</v>
      </c>
      <c r="Q2547" s="1">
        <f>Sueldos[[#This Row],[Sueldo total]]*3</f>
        <v>69414</v>
      </c>
      <c r="R2547" s="9">
        <f>(43102-Sueldos[[#This Row],[Fecha de Contratación]])/365</f>
        <v>1.5205479452054795</v>
      </c>
      <c r="S2547" s="1">
        <f>Sueldos[[#This Row],[Sueldo total]]/30</f>
        <v>771.26666666666665</v>
      </c>
      <c r="T2547" s="1">
        <f>Sueldos[[#This Row],[Salario diario]]*20*Sueldos[[#This Row],[dias del año]]</f>
        <v>23454.95890410959</v>
      </c>
      <c r="U2547" s="1">
        <f>Sueldos[[#This Row],[3 meses de sueldo]]+Sueldos[[#This Row],[20 dias por año]]</f>
        <v>92868.95890410959</v>
      </c>
    </row>
    <row r="2548" spans="1:21" x14ac:dyDescent="0.3">
      <c r="A2548" t="s">
        <v>2944</v>
      </c>
      <c r="B2548" t="s">
        <v>880</v>
      </c>
      <c r="C2548" t="s">
        <v>88</v>
      </c>
      <c r="D2548" s="10">
        <v>41082</v>
      </c>
      <c r="E2548" t="s">
        <v>18</v>
      </c>
      <c r="F2548">
        <v>1</v>
      </c>
      <c r="G2548" s="1">
        <v>8432.25</v>
      </c>
      <c r="H2548" s="1">
        <v>758.90249999999992</v>
      </c>
      <c r="I2548" s="1">
        <v>337.29</v>
      </c>
      <c r="J2548" s="1">
        <v>1180.5150000000001</v>
      </c>
      <c r="K2548" s="1">
        <v>2951.2874999999999</v>
      </c>
      <c r="L2548" s="1">
        <v>3204.2550000000001</v>
      </c>
      <c r="M2548" s="1">
        <f>SUM(Sueldos[[#This Row],[Salario Base]:[Bono General]])</f>
        <v>16864.5</v>
      </c>
      <c r="N2548" s="1">
        <f>SUMPRODUCT(Sueldos[[#This Row],[Salario Base]:[Bono General]]*Porcentajes[])</f>
        <v>683.85547500000007</v>
      </c>
      <c r="O2548" s="1">
        <f>Sueldos[[#This Row],[Aumento Mexicano]]*2</f>
        <v>1367.7109500000001</v>
      </c>
      <c r="P2548" s="1">
        <f>IF(Sueldos[[#This Row],[Calificación]]&gt;=4,Sueldos[[#This Row],[Aumento Mexicano]]*2,0)</f>
        <v>0</v>
      </c>
      <c r="Q2548" s="1">
        <f>Sueldos[[#This Row],[Sueldo total]]*3</f>
        <v>50593.5</v>
      </c>
      <c r="R2548" s="9">
        <f>(43102-Sueldos[[#This Row],[Fecha de Contratación]])/365</f>
        <v>5.5342465753424657</v>
      </c>
      <c r="S2548" s="1">
        <f>Sueldos[[#This Row],[Sueldo total]]/30</f>
        <v>562.15</v>
      </c>
      <c r="T2548" s="1">
        <f>Sueldos[[#This Row],[Salario diario]]*20*Sueldos[[#This Row],[dias del año]]</f>
        <v>62221.534246575342</v>
      </c>
      <c r="U2548" s="1">
        <f>Sueldos[[#This Row],[3 meses de sueldo]]+Sueldos[[#This Row],[20 dias por año]]</f>
        <v>112815.03424657535</v>
      </c>
    </row>
    <row r="2549" spans="1:21" x14ac:dyDescent="0.3">
      <c r="A2549" t="s">
        <v>2945</v>
      </c>
      <c r="B2549" t="s">
        <v>926</v>
      </c>
      <c r="C2549" t="s">
        <v>166</v>
      </c>
      <c r="D2549" s="10">
        <v>40728</v>
      </c>
      <c r="E2549" t="s">
        <v>50</v>
      </c>
      <c r="F2549">
        <v>2</v>
      </c>
      <c r="G2549" s="1">
        <v>38905.200000000004</v>
      </c>
      <c r="H2549" s="1">
        <v>3501.4680000000003</v>
      </c>
      <c r="I2549" s="1">
        <v>4279.5720000000001</v>
      </c>
      <c r="J2549" s="1">
        <v>4668.6240000000007</v>
      </c>
      <c r="K2549" s="1">
        <v>14783.976000000002</v>
      </c>
      <c r="L2549" s="1">
        <v>9726.3000000000011</v>
      </c>
      <c r="M2549" s="1">
        <f>SUM(Sueldos[[#This Row],[Salario Base]:[Bono General]])</f>
        <v>75865.140000000014</v>
      </c>
      <c r="N2549" s="1">
        <f>SUMPRODUCT(Sueldos[[#This Row],[Salario Base]:[Bono General]]*Porcentajes[])</f>
        <v>2906.2184400000006</v>
      </c>
      <c r="O2549" s="1">
        <f>Sueldos[[#This Row],[Aumento Mexicano]]*2</f>
        <v>5812.4368800000011</v>
      </c>
      <c r="P2549" s="1">
        <f>IF(Sueldos[[#This Row],[Calificación]]&gt;=4,Sueldos[[#This Row],[Aumento Mexicano]]*2,0)</f>
        <v>0</v>
      </c>
      <c r="Q2549" s="1">
        <f>Sueldos[[#This Row],[Sueldo total]]*3</f>
        <v>227595.42000000004</v>
      </c>
      <c r="R2549" s="9">
        <f>(43102-Sueldos[[#This Row],[Fecha de Contratación]])/365</f>
        <v>6.5041095890410956</v>
      </c>
      <c r="S2549" s="1">
        <f>Sueldos[[#This Row],[Sueldo total]]/30</f>
        <v>2528.8380000000006</v>
      </c>
      <c r="T2549" s="1">
        <f>Sueldos[[#This Row],[Salario diario]]*20*Sueldos[[#This Row],[dias del año]]</f>
        <v>328956.78969863016</v>
      </c>
      <c r="U2549" s="1">
        <f>Sueldos[[#This Row],[3 meses de sueldo]]+Sueldos[[#This Row],[20 dias por año]]</f>
        <v>556552.20969863026</v>
      </c>
    </row>
    <row r="2550" spans="1:21" x14ac:dyDescent="0.3">
      <c r="A2550" t="s">
        <v>2946</v>
      </c>
      <c r="B2550" t="s">
        <v>926</v>
      </c>
      <c r="C2550" t="s">
        <v>73</v>
      </c>
      <c r="D2550" s="10">
        <v>40740</v>
      </c>
      <c r="E2550" t="s">
        <v>27</v>
      </c>
      <c r="F2550">
        <v>1</v>
      </c>
      <c r="G2550" s="1">
        <v>10504.5</v>
      </c>
      <c r="H2550" s="1">
        <v>840.36</v>
      </c>
      <c r="I2550" s="1">
        <v>1155.4950000000001</v>
      </c>
      <c r="J2550" s="1">
        <v>945.40499999999997</v>
      </c>
      <c r="K2550" s="1">
        <v>3361.44</v>
      </c>
      <c r="L2550" s="1">
        <v>3991.71</v>
      </c>
      <c r="M2550" s="1">
        <f>SUM(Sueldos[[#This Row],[Salario Base]:[Bono General]])</f>
        <v>20798.91</v>
      </c>
      <c r="N2550" s="1">
        <f>SUMPRODUCT(Sueldos[[#This Row],[Salario Base]:[Bono General]]*Porcentajes[])</f>
        <v>839.30955000000006</v>
      </c>
      <c r="O2550" s="1">
        <f>Sueldos[[#This Row],[Aumento Mexicano]]*2</f>
        <v>1678.6191000000001</v>
      </c>
      <c r="P2550" s="1">
        <f>IF(Sueldos[[#This Row],[Calificación]]&gt;=4,Sueldos[[#This Row],[Aumento Mexicano]]*2,0)</f>
        <v>0</v>
      </c>
      <c r="Q2550" s="1">
        <f>Sueldos[[#This Row],[Sueldo total]]*3</f>
        <v>62396.729999999996</v>
      </c>
      <c r="R2550" s="9">
        <f>(43102-Sueldos[[#This Row],[Fecha de Contratación]])/365</f>
        <v>6.4712328767123291</v>
      </c>
      <c r="S2550" s="1">
        <f>Sueldos[[#This Row],[Sueldo total]]/30</f>
        <v>693.29700000000003</v>
      </c>
      <c r="T2550" s="1">
        <f>Sueldos[[#This Row],[Salario diario]]*20*Sueldos[[#This Row],[dias del año]]</f>
        <v>89729.726794520553</v>
      </c>
      <c r="U2550" s="1">
        <f>Sueldos[[#This Row],[3 meses de sueldo]]+Sueldos[[#This Row],[20 dias por año]]</f>
        <v>152126.45679452055</v>
      </c>
    </row>
    <row r="2551" spans="1:21" x14ac:dyDescent="0.3">
      <c r="A2551" t="s">
        <v>2947</v>
      </c>
      <c r="B2551" t="s">
        <v>898</v>
      </c>
      <c r="C2551" t="s">
        <v>411</v>
      </c>
      <c r="D2551" s="10">
        <v>41181</v>
      </c>
      <c r="E2551" t="s">
        <v>27</v>
      </c>
      <c r="F2551">
        <v>4</v>
      </c>
      <c r="G2551" s="1">
        <v>24476.100000000002</v>
      </c>
      <c r="H2551" s="1">
        <v>1223.8050000000001</v>
      </c>
      <c r="I2551" s="1">
        <v>979.0440000000001</v>
      </c>
      <c r="J2551" s="1">
        <v>489.52200000000005</v>
      </c>
      <c r="K2551" s="1">
        <v>8811.3960000000006</v>
      </c>
      <c r="L2551" s="1">
        <v>6853.3080000000009</v>
      </c>
      <c r="M2551" s="1">
        <f>SUM(Sueldos[[#This Row],[Salario Base]:[Bono General]])</f>
        <v>42833.175000000003</v>
      </c>
      <c r="N2551" s="1">
        <f>SUMPRODUCT(Sueldos[[#This Row],[Salario Base]:[Bono General]]*Porcentajes[])</f>
        <v>1615.4226000000001</v>
      </c>
      <c r="O2551" s="1">
        <f>Sueldos[[#This Row],[Aumento Mexicano]]*2</f>
        <v>3230.8452000000002</v>
      </c>
      <c r="P2551" s="1">
        <f>IF(Sueldos[[#This Row],[Calificación]]&gt;=4,Sueldos[[#This Row],[Aumento Mexicano]]*2,0)</f>
        <v>3230.8452000000002</v>
      </c>
      <c r="Q2551" s="1">
        <f>Sueldos[[#This Row],[Sueldo total]]*3</f>
        <v>128499.52500000001</v>
      </c>
      <c r="R2551" s="9">
        <f>(43102-Sueldos[[#This Row],[Fecha de Contratación]])/365</f>
        <v>5.2630136986301368</v>
      </c>
      <c r="S2551" s="1">
        <f>Sueldos[[#This Row],[Sueldo total]]/30</f>
        <v>1427.7725</v>
      </c>
      <c r="T2551" s="1">
        <f>Sueldos[[#This Row],[Salario diario]]*20*Sueldos[[#This Row],[dias del año]]</f>
        <v>150287.72452054796</v>
      </c>
      <c r="U2551" s="1">
        <f>Sueldos[[#This Row],[3 meses de sueldo]]+Sueldos[[#This Row],[20 dias por año]]</f>
        <v>278787.24952054798</v>
      </c>
    </row>
    <row r="2552" spans="1:21" x14ac:dyDescent="0.3">
      <c r="A2552" t="s">
        <v>2948</v>
      </c>
      <c r="B2552" t="s">
        <v>883</v>
      </c>
      <c r="C2552" t="s">
        <v>26</v>
      </c>
      <c r="D2552" s="10">
        <v>41746</v>
      </c>
      <c r="E2552" t="s">
        <v>18</v>
      </c>
      <c r="F2552">
        <v>2</v>
      </c>
      <c r="G2552" s="1">
        <v>11126.7</v>
      </c>
      <c r="H2552" s="1">
        <v>667.60199999999998</v>
      </c>
      <c r="I2552" s="1">
        <v>667.60199999999998</v>
      </c>
      <c r="J2552" s="1">
        <v>556.33500000000004</v>
      </c>
      <c r="K2552" s="1">
        <v>3449.277</v>
      </c>
      <c r="L2552" s="1">
        <v>2781.6750000000002</v>
      </c>
      <c r="M2552" s="1">
        <f>SUM(Sueldos[[#This Row],[Salario Base]:[Bono General]])</f>
        <v>19249.191000000003</v>
      </c>
      <c r="N2552" s="1">
        <f>SUMPRODUCT(Sueldos[[#This Row],[Salario Base]:[Bono General]]*Porcentajes[])</f>
        <v>726.57351000000006</v>
      </c>
      <c r="O2552" s="1">
        <f>Sueldos[[#This Row],[Aumento Mexicano]]*2</f>
        <v>1453.1470200000001</v>
      </c>
      <c r="P2552" s="1">
        <f>IF(Sueldos[[#This Row],[Calificación]]&gt;=4,Sueldos[[#This Row],[Aumento Mexicano]]*2,0)</f>
        <v>0</v>
      </c>
      <c r="Q2552" s="1">
        <f>Sueldos[[#This Row],[Sueldo total]]*3</f>
        <v>57747.573000000004</v>
      </c>
      <c r="R2552" s="9">
        <f>(43102-Sueldos[[#This Row],[Fecha de Contratación]])/365</f>
        <v>3.7150684931506848</v>
      </c>
      <c r="S2552" s="1">
        <f>Sueldos[[#This Row],[Sueldo total]]/30</f>
        <v>641.63970000000006</v>
      </c>
      <c r="T2552" s="1">
        <f>Sueldos[[#This Row],[Salario diario]]*20*Sueldos[[#This Row],[dias del año]]</f>
        <v>47674.708668493156</v>
      </c>
      <c r="U2552" s="1">
        <f>Sueldos[[#This Row],[3 meses de sueldo]]+Sueldos[[#This Row],[20 dias por año]]</f>
        <v>105422.28166849316</v>
      </c>
    </row>
    <row r="2553" spans="1:21" x14ac:dyDescent="0.3">
      <c r="A2553" t="s">
        <v>2949</v>
      </c>
      <c r="B2553" t="s">
        <v>898</v>
      </c>
      <c r="C2553" t="s">
        <v>440</v>
      </c>
      <c r="D2553" s="10">
        <v>42812</v>
      </c>
      <c r="E2553" t="s">
        <v>15</v>
      </c>
      <c r="F2553">
        <v>3</v>
      </c>
      <c r="G2553" s="1">
        <v>30889</v>
      </c>
      <c r="H2553" s="1">
        <v>2162.23</v>
      </c>
      <c r="I2553" s="1">
        <v>4015.57</v>
      </c>
      <c r="J2553" s="1">
        <v>926.67</v>
      </c>
      <c r="K2553" s="1">
        <v>9266.6999999999989</v>
      </c>
      <c r="L2553" s="1">
        <v>12355.6</v>
      </c>
      <c r="M2553" s="1">
        <f>SUM(Sueldos[[#This Row],[Salario Base]:[Bono General]])</f>
        <v>59615.77</v>
      </c>
      <c r="N2553" s="1">
        <f>SUMPRODUCT(Sueldos[[#This Row],[Salario Base]:[Bono General]]*Porcentajes[])</f>
        <v>2406.2530999999999</v>
      </c>
      <c r="O2553" s="1">
        <f>Sueldos[[#This Row],[Aumento Mexicano]]*2</f>
        <v>4812.5061999999998</v>
      </c>
      <c r="P2553" s="1">
        <f>IF(Sueldos[[#This Row],[Calificación]]&gt;=4,Sueldos[[#This Row],[Aumento Mexicano]]*2,0)</f>
        <v>0</v>
      </c>
      <c r="Q2553" s="1">
        <f>Sueldos[[#This Row],[Sueldo total]]*3</f>
        <v>178847.31</v>
      </c>
      <c r="R2553" s="9">
        <f>(43102-Sueldos[[#This Row],[Fecha de Contratación]])/365</f>
        <v>0.79452054794520544</v>
      </c>
      <c r="S2553" s="1">
        <f>Sueldos[[#This Row],[Sueldo total]]/30</f>
        <v>1987.1923333333332</v>
      </c>
      <c r="T2553" s="1">
        <f>Sueldos[[#This Row],[Salario diario]]*20*Sueldos[[#This Row],[dias del año]]</f>
        <v>31577.302831050223</v>
      </c>
      <c r="U2553" s="1">
        <f>Sueldos[[#This Row],[3 meses de sueldo]]+Sueldos[[#This Row],[20 dias por año]]</f>
        <v>210424.61283105021</v>
      </c>
    </row>
    <row r="2554" spans="1:21" x14ac:dyDescent="0.3">
      <c r="A2554" t="s">
        <v>1879</v>
      </c>
      <c r="B2554" t="s">
        <v>883</v>
      </c>
      <c r="C2554" t="s">
        <v>285</v>
      </c>
      <c r="D2554" s="10">
        <v>42651</v>
      </c>
      <c r="E2554" t="s">
        <v>18</v>
      </c>
      <c r="F2554">
        <v>4</v>
      </c>
      <c r="G2554" s="1">
        <v>13070.2</v>
      </c>
      <c r="H2554" s="1">
        <v>914.9140000000001</v>
      </c>
      <c r="I2554" s="1">
        <v>130.702</v>
      </c>
      <c r="J2554" s="1">
        <v>392.10599999999999</v>
      </c>
      <c r="K2554" s="1">
        <v>4835.9740000000002</v>
      </c>
      <c r="L2554" s="1">
        <v>5097.3780000000006</v>
      </c>
      <c r="M2554" s="1">
        <f>SUM(Sueldos[[#This Row],[Salario Base]:[Bono General]])</f>
        <v>24441.274000000001</v>
      </c>
      <c r="N2554" s="1">
        <f>SUMPRODUCT(Sueldos[[#This Row],[Salario Base]:[Bono General]]*Porcentajes[])</f>
        <v>973.72990000000004</v>
      </c>
      <c r="O2554" s="1">
        <f>Sueldos[[#This Row],[Aumento Mexicano]]*2</f>
        <v>1947.4598000000001</v>
      </c>
      <c r="P2554" s="1">
        <f>IF(Sueldos[[#This Row],[Calificación]]&gt;=4,Sueldos[[#This Row],[Aumento Mexicano]]*2,0)</f>
        <v>1947.4598000000001</v>
      </c>
      <c r="Q2554" s="1">
        <f>Sueldos[[#This Row],[Sueldo total]]*3</f>
        <v>73323.822</v>
      </c>
      <c r="R2554" s="9">
        <f>(43102-Sueldos[[#This Row],[Fecha de Contratación]])/365</f>
        <v>1.2356164383561643</v>
      </c>
      <c r="S2554" s="1">
        <f>Sueldos[[#This Row],[Sueldo total]]/30</f>
        <v>814.7091333333334</v>
      </c>
      <c r="T2554" s="1">
        <f>Sueldos[[#This Row],[Salario diario]]*20*Sueldos[[#This Row],[dias del año]]</f>
        <v>20133.359952511415</v>
      </c>
      <c r="U2554" s="1">
        <f>Sueldos[[#This Row],[3 meses de sueldo]]+Sueldos[[#This Row],[20 dias por año]]</f>
        <v>93457.181952511412</v>
      </c>
    </row>
    <row r="2555" spans="1:21" x14ac:dyDescent="0.3">
      <c r="A2555" t="s">
        <v>2950</v>
      </c>
      <c r="B2555" t="s">
        <v>898</v>
      </c>
      <c r="C2555" t="s">
        <v>127</v>
      </c>
      <c r="D2555" s="10">
        <v>41354</v>
      </c>
      <c r="E2555" t="s">
        <v>15</v>
      </c>
      <c r="F2555">
        <v>4</v>
      </c>
      <c r="G2555" s="1">
        <v>32234.400000000001</v>
      </c>
      <c r="H2555" s="1">
        <v>3223.4400000000005</v>
      </c>
      <c r="I2555" s="1">
        <v>3223.4400000000005</v>
      </c>
      <c r="J2555" s="1">
        <v>1611.7200000000003</v>
      </c>
      <c r="K2555" s="1">
        <v>8703.2880000000005</v>
      </c>
      <c r="L2555" s="1">
        <v>9992.6640000000007</v>
      </c>
      <c r="M2555" s="1">
        <f>SUM(Sueldos[[#This Row],[Salario Base]:[Bono General]])</f>
        <v>58988.952000000005</v>
      </c>
      <c r="N2555" s="1">
        <f>SUMPRODUCT(Sueldos[[#This Row],[Salario Base]:[Bono General]]*Porcentajes[])</f>
        <v>2330.5471200000002</v>
      </c>
      <c r="O2555" s="1">
        <f>Sueldos[[#This Row],[Aumento Mexicano]]*2</f>
        <v>4661.0942400000004</v>
      </c>
      <c r="P2555" s="1">
        <f>IF(Sueldos[[#This Row],[Calificación]]&gt;=4,Sueldos[[#This Row],[Aumento Mexicano]]*2,0)</f>
        <v>4661.0942400000004</v>
      </c>
      <c r="Q2555" s="1">
        <f>Sueldos[[#This Row],[Sueldo total]]*3</f>
        <v>176966.85600000003</v>
      </c>
      <c r="R2555" s="9">
        <f>(43102-Sueldos[[#This Row],[Fecha de Contratación]])/365</f>
        <v>4.7890410958904113</v>
      </c>
      <c r="S2555" s="1">
        <f>Sueldos[[#This Row],[Sueldo total]]/30</f>
        <v>1966.2984000000001</v>
      </c>
      <c r="T2555" s="1">
        <f>Sueldos[[#This Row],[Salario diario]]*20*Sueldos[[#This Row],[dias del año]]</f>
        <v>188333.67688767126</v>
      </c>
      <c r="U2555" s="1">
        <f>Sueldos[[#This Row],[3 meses de sueldo]]+Sueldos[[#This Row],[20 dias por año]]</f>
        <v>365300.53288767126</v>
      </c>
    </row>
    <row r="2556" spans="1:21" x14ac:dyDescent="0.3">
      <c r="A2556" t="s">
        <v>2951</v>
      </c>
      <c r="B2556" t="s">
        <v>883</v>
      </c>
      <c r="C2556" t="s">
        <v>22</v>
      </c>
      <c r="D2556" s="10">
        <v>41193</v>
      </c>
      <c r="E2556" t="s">
        <v>18</v>
      </c>
      <c r="F2556">
        <v>2</v>
      </c>
      <c r="G2556" s="1">
        <v>7872.3</v>
      </c>
      <c r="H2556" s="1">
        <v>472.33799999999997</v>
      </c>
      <c r="I2556" s="1">
        <v>1023.3990000000001</v>
      </c>
      <c r="J2556" s="1">
        <v>1180.845</v>
      </c>
      <c r="K2556" s="1">
        <v>2519.136</v>
      </c>
      <c r="L2556" s="1">
        <v>2361.69</v>
      </c>
      <c r="M2556" s="1">
        <f>SUM(Sueldos[[#This Row],[Salario Base]:[Bono General]])</f>
        <v>15429.708000000001</v>
      </c>
      <c r="N2556" s="1">
        <f>SUMPRODUCT(Sueldos[[#This Row],[Salario Base]:[Bono General]]*Porcentajes[])</f>
        <v>605.37986999999998</v>
      </c>
      <c r="O2556" s="1">
        <f>Sueldos[[#This Row],[Aumento Mexicano]]*2</f>
        <v>1210.75974</v>
      </c>
      <c r="P2556" s="1">
        <f>IF(Sueldos[[#This Row],[Calificación]]&gt;=4,Sueldos[[#This Row],[Aumento Mexicano]]*2,0)</f>
        <v>0</v>
      </c>
      <c r="Q2556" s="1">
        <f>Sueldos[[#This Row],[Sueldo total]]*3</f>
        <v>46289.124000000003</v>
      </c>
      <c r="R2556" s="9">
        <f>(43102-Sueldos[[#This Row],[Fecha de Contratación]])/365</f>
        <v>5.2301369863013702</v>
      </c>
      <c r="S2556" s="1">
        <f>Sueldos[[#This Row],[Sueldo total]]/30</f>
        <v>514.32360000000006</v>
      </c>
      <c r="T2556" s="1">
        <f>Sueldos[[#This Row],[Salario diario]]*20*Sueldos[[#This Row],[dias del año]]</f>
        <v>53799.657665753439</v>
      </c>
      <c r="U2556" s="1">
        <f>Sueldos[[#This Row],[3 meses de sueldo]]+Sueldos[[#This Row],[20 dias por año]]</f>
        <v>100088.78166575344</v>
      </c>
    </row>
    <row r="2557" spans="1:21" x14ac:dyDescent="0.3">
      <c r="A2557" t="s">
        <v>2952</v>
      </c>
      <c r="B2557" t="s">
        <v>880</v>
      </c>
      <c r="C2557" t="s">
        <v>69</v>
      </c>
      <c r="D2557" s="10">
        <v>42124</v>
      </c>
      <c r="E2557" t="s">
        <v>18</v>
      </c>
      <c r="F2557">
        <v>2</v>
      </c>
      <c r="G2557" s="1">
        <v>8787.6</v>
      </c>
      <c r="H2557" s="1">
        <v>790.88400000000001</v>
      </c>
      <c r="I2557" s="1">
        <v>1054.5119999999999</v>
      </c>
      <c r="J2557" s="1">
        <v>1230.2640000000001</v>
      </c>
      <c r="K2557" s="1">
        <v>2284.7760000000003</v>
      </c>
      <c r="L2557" s="1">
        <v>2899.9080000000004</v>
      </c>
      <c r="M2557" s="1">
        <f>SUM(Sueldos[[#This Row],[Salario Base]:[Bono General]])</f>
        <v>17047.944000000003</v>
      </c>
      <c r="N2557" s="1">
        <f>SUMPRODUCT(Sueldos[[#This Row],[Salario Base]:[Bono General]]*Porcentajes[])</f>
        <v>686.31155999999999</v>
      </c>
      <c r="O2557" s="1">
        <f>Sueldos[[#This Row],[Aumento Mexicano]]*2</f>
        <v>1372.62312</v>
      </c>
      <c r="P2557" s="1">
        <f>IF(Sueldos[[#This Row],[Calificación]]&gt;=4,Sueldos[[#This Row],[Aumento Mexicano]]*2,0)</f>
        <v>0</v>
      </c>
      <c r="Q2557" s="1">
        <f>Sueldos[[#This Row],[Sueldo total]]*3</f>
        <v>51143.832000000009</v>
      </c>
      <c r="R2557" s="9">
        <f>(43102-Sueldos[[#This Row],[Fecha de Contratación]])/365</f>
        <v>2.6794520547945204</v>
      </c>
      <c r="S2557" s="1">
        <f>Sueldos[[#This Row],[Sueldo total]]/30</f>
        <v>568.26480000000015</v>
      </c>
      <c r="T2557" s="1">
        <f>Sueldos[[#This Row],[Salario diario]]*20*Sueldos[[#This Row],[dias del año]]</f>
        <v>30452.765720547948</v>
      </c>
      <c r="U2557" s="1">
        <f>Sueldos[[#This Row],[3 meses de sueldo]]+Sueldos[[#This Row],[20 dias por año]]</f>
        <v>81596.597720547958</v>
      </c>
    </row>
    <row r="2558" spans="1:21" x14ac:dyDescent="0.3">
      <c r="A2558" t="s">
        <v>2953</v>
      </c>
      <c r="B2558" t="s">
        <v>898</v>
      </c>
      <c r="C2558" t="s">
        <v>55</v>
      </c>
      <c r="D2558" s="10">
        <v>40641</v>
      </c>
      <c r="E2558" t="s">
        <v>18</v>
      </c>
      <c r="F2558">
        <v>4</v>
      </c>
      <c r="G2558" s="1">
        <v>14020.6</v>
      </c>
      <c r="H2558" s="1">
        <v>841.23599999999999</v>
      </c>
      <c r="I2558" s="1">
        <v>420.61799999999999</v>
      </c>
      <c r="J2558" s="1">
        <v>1402.0600000000002</v>
      </c>
      <c r="K2558" s="1">
        <v>5608.2400000000007</v>
      </c>
      <c r="L2558" s="1">
        <v>3645.3560000000002</v>
      </c>
      <c r="M2558" s="1">
        <f>SUM(Sueldos[[#This Row],[Salario Base]:[Bono General]])</f>
        <v>25938.110000000004</v>
      </c>
      <c r="N2558" s="1">
        <f>SUMPRODUCT(Sueldos[[#This Row],[Salario Base]:[Bono General]]*Porcentajes[])</f>
        <v>981.44200000000012</v>
      </c>
      <c r="O2558" s="1">
        <f>Sueldos[[#This Row],[Aumento Mexicano]]*2</f>
        <v>1962.8840000000002</v>
      </c>
      <c r="P2558" s="1">
        <f>IF(Sueldos[[#This Row],[Calificación]]&gt;=4,Sueldos[[#This Row],[Aumento Mexicano]]*2,0)</f>
        <v>1962.8840000000002</v>
      </c>
      <c r="Q2558" s="1">
        <f>Sueldos[[#This Row],[Sueldo total]]*3</f>
        <v>77814.330000000016</v>
      </c>
      <c r="R2558" s="9">
        <f>(43102-Sueldos[[#This Row],[Fecha de Contratación]])/365</f>
        <v>6.7424657534246579</v>
      </c>
      <c r="S2558" s="1">
        <f>Sueldos[[#This Row],[Sueldo total]]/30</f>
        <v>864.60366666666675</v>
      </c>
      <c r="T2558" s="1">
        <f>Sueldos[[#This Row],[Salario diario]]*20*Sueldos[[#This Row],[dias del año]]</f>
        <v>116591.21225570777</v>
      </c>
      <c r="U2558" s="1">
        <f>Sueldos[[#This Row],[3 meses de sueldo]]+Sueldos[[#This Row],[20 dias por año]]</f>
        <v>194405.54225570778</v>
      </c>
    </row>
    <row r="2559" spans="1:21" x14ac:dyDescent="0.3">
      <c r="A2559" t="s">
        <v>1514</v>
      </c>
      <c r="B2559" t="s">
        <v>940</v>
      </c>
      <c r="C2559" t="s">
        <v>965</v>
      </c>
      <c r="D2559" s="10">
        <v>42431</v>
      </c>
      <c r="E2559" t="s">
        <v>18</v>
      </c>
      <c r="F2559">
        <v>4</v>
      </c>
      <c r="G2559" s="1">
        <v>10455.5</v>
      </c>
      <c r="H2559" s="1">
        <v>522.77499999999998</v>
      </c>
      <c r="I2559" s="1">
        <v>313.66499999999996</v>
      </c>
      <c r="J2559" s="1">
        <v>1045.55</v>
      </c>
      <c r="K2559" s="1">
        <v>3659.4249999999997</v>
      </c>
      <c r="L2559" s="1">
        <v>2613.875</v>
      </c>
      <c r="M2559" s="1">
        <f>SUM(Sueldos[[#This Row],[Salario Base]:[Bono General]])</f>
        <v>18610.789999999997</v>
      </c>
      <c r="N2559" s="1">
        <f>SUMPRODUCT(Sueldos[[#This Row],[Salario Base]:[Bono General]]*Porcentajes[])</f>
        <v>702.6096</v>
      </c>
      <c r="O2559" s="1">
        <f>Sueldos[[#This Row],[Aumento Mexicano]]*2</f>
        <v>1405.2192</v>
      </c>
      <c r="P2559" s="1">
        <f>IF(Sueldos[[#This Row],[Calificación]]&gt;=4,Sueldos[[#This Row],[Aumento Mexicano]]*2,0)</f>
        <v>1405.2192</v>
      </c>
      <c r="Q2559" s="1">
        <f>Sueldos[[#This Row],[Sueldo total]]*3</f>
        <v>55832.369999999995</v>
      </c>
      <c r="R2559" s="9">
        <f>(43102-Sueldos[[#This Row],[Fecha de Contratación]])/365</f>
        <v>1.8383561643835618</v>
      </c>
      <c r="S2559" s="1">
        <f>Sueldos[[#This Row],[Sueldo total]]/30</f>
        <v>620.35966666666661</v>
      </c>
      <c r="T2559" s="1">
        <f>Sueldos[[#This Row],[Salario diario]]*20*Sueldos[[#This Row],[dias del año]]</f>
        <v>22808.840347031964</v>
      </c>
      <c r="U2559" s="1">
        <f>Sueldos[[#This Row],[3 meses de sueldo]]+Sueldos[[#This Row],[20 dias por año]]</f>
        <v>78641.210347031956</v>
      </c>
    </row>
    <row r="2560" spans="1:21" x14ac:dyDescent="0.3">
      <c r="A2560" t="s">
        <v>2276</v>
      </c>
      <c r="B2560" t="s">
        <v>883</v>
      </c>
      <c r="C2560" t="s">
        <v>29</v>
      </c>
      <c r="D2560" s="10">
        <v>41761</v>
      </c>
      <c r="E2560" t="s">
        <v>18</v>
      </c>
      <c r="F2560">
        <v>4</v>
      </c>
      <c r="G2560" s="1">
        <v>12455.300000000001</v>
      </c>
      <c r="H2560" s="1">
        <v>622.7650000000001</v>
      </c>
      <c r="I2560" s="1">
        <v>871.87100000000021</v>
      </c>
      <c r="J2560" s="1">
        <v>373.65899999999999</v>
      </c>
      <c r="K2560" s="1">
        <v>4234.8020000000006</v>
      </c>
      <c r="L2560" s="1">
        <v>3487.4840000000008</v>
      </c>
      <c r="M2560" s="1">
        <f>SUM(Sueldos[[#This Row],[Salario Base]:[Bono General]])</f>
        <v>22045.881000000001</v>
      </c>
      <c r="N2560" s="1">
        <f>SUMPRODUCT(Sueldos[[#This Row],[Salario Base]:[Bono General]]*Porcentajes[])</f>
        <v>835.75063000000011</v>
      </c>
      <c r="O2560" s="1">
        <f>Sueldos[[#This Row],[Aumento Mexicano]]*2</f>
        <v>1671.5012600000002</v>
      </c>
      <c r="P2560" s="1">
        <f>IF(Sueldos[[#This Row],[Calificación]]&gt;=4,Sueldos[[#This Row],[Aumento Mexicano]]*2,0)</f>
        <v>1671.5012600000002</v>
      </c>
      <c r="Q2560" s="1">
        <f>Sueldos[[#This Row],[Sueldo total]]*3</f>
        <v>66137.643000000011</v>
      </c>
      <c r="R2560" s="9">
        <f>(43102-Sueldos[[#This Row],[Fecha de Contratación]])/365</f>
        <v>3.6739726027397261</v>
      </c>
      <c r="S2560" s="1">
        <f>Sueldos[[#This Row],[Sueldo total]]/30</f>
        <v>734.86270000000002</v>
      </c>
      <c r="T2560" s="1">
        <f>Sueldos[[#This Row],[Salario diario]]*20*Sueldos[[#This Row],[dias del año]]</f>
        <v>53997.308531506853</v>
      </c>
      <c r="U2560" s="1">
        <f>Sueldos[[#This Row],[3 meses de sueldo]]+Sueldos[[#This Row],[20 dias por año]]</f>
        <v>120134.95153150687</v>
      </c>
    </row>
    <row r="2561" spans="1:21" x14ac:dyDescent="0.3">
      <c r="A2561" t="s">
        <v>1015</v>
      </c>
      <c r="B2561" t="s">
        <v>880</v>
      </c>
      <c r="C2561" t="s">
        <v>67</v>
      </c>
      <c r="D2561" s="10">
        <v>40647</v>
      </c>
      <c r="E2561" t="s">
        <v>18</v>
      </c>
      <c r="F2561">
        <v>3</v>
      </c>
      <c r="G2561" s="1">
        <v>9676</v>
      </c>
      <c r="H2561" s="1">
        <v>677.32</v>
      </c>
      <c r="I2561" s="1">
        <v>387.04</v>
      </c>
      <c r="J2561" s="1">
        <v>870.83999999999992</v>
      </c>
      <c r="K2561" s="1">
        <v>3773.6400000000003</v>
      </c>
      <c r="L2561" s="1">
        <v>3676.88</v>
      </c>
      <c r="M2561" s="1">
        <f>SUM(Sueldos[[#This Row],[Salario Base]:[Bono General]])</f>
        <v>19061.72</v>
      </c>
      <c r="N2561" s="1">
        <f>SUMPRODUCT(Sueldos[[#This Row],[Salario Base]:[Bono General]]*Porcentajes[])</f>
        <v>760.53360000000009</v>
      </c>
      <c r="O2561" s="1">
        <f>Sueldos[[#This Row],[Aumento Mexicano]]*2</f>
        <v>1521.0672000000002</v>
      </c>
      <c r="P2561" s="1">
        <f>IF(Sueldos[[#This Row],[Calificación]]&gt;=4,Sueldos[[#This Row],[Aumento Mexicano]]*2,0)</f>
        <v>0</v>
      </c>
      <c r="Q2561" s="1">
        <f>Sueldos[[#This Row],[Sueldo total]]*3</f>
        <v>57185.16</v>
      </c>
      <c r="R2561" s="9">
        <f>(43102-Sueldos[[#This Row],[Fecha de Contratación]])/365</f>
        <v>6.7260273972602738</v>
      </c>
      <c r="S2561" s="1">
        <f>Sueldos[[#This Row],[Sueldo total]]/30</f>
        <v>635.39066666666668</v>
      </c>
      <c r="T2561" s="1">
        <f>Sueldos[[#This Row],[Salario diario]]*20*Sueldos[[#This Row],[dias del año]]</f>
        <v>85473.100639269411</v>
      </c>
      <c r="U2561" s="1">
        <f>Sueldos[[#This Row],[3 meses de sueldo]]+Sueldos[[#This Row],[20 dias por año]]</f>
        <v>142658.26063926943</v>
      </c>
    </row>
    <row r="2562" spans="1:21" x14ac:dyDescent="0.3">
      <c r="A2562" t="s">
        <v>2954</v>
      </c>
      <c r="B2562" t="s">
        <v>883</v>
      </c>
      <c r="C2562" t="s">
        <v>253</v>
      </c>
      <c r="D2562" s="10">
        <v>43039</v>
      </c>
      <c r="E2562" t="s">
        <v>18</v>
      </c>
      <c r="F2562">
        <v>3</v>
      </c>
      <c r="G2562" s="1">
        <v>11750</v>
      </c>
      <c r="H2562" s="1">
        <v>822.50000000000011</v>
      </c>
      <c r="I2562" s="1">
        <v>1175</v>
      </c>
      <c r="J2562" s="1">
        <v>1762.5</v>
      </c>
      <c r="K2562" s="1">
        <v>3642.5</v>
      </c>
      <c r="L2562" s="1">
        <v>4347.5</v>
      </c>
      <c r="M2562" s="1">
        <f>SUM(Sueldos[[#This Row],[Salario Base]:[Bono General]])</f>
        <v>23500</v>
      </c>
      <c r="N2562" s="1">
        <f>SUMPRODUCT(Sueldos[[#This Row],[Salario Base]:[Bono General]]*Porcentajes[])</f>
        <v>950.57500000000005</v>
      </c>
      <c r="O2562" s="1">
        <f>Sueldos[[#This Row],[Aumento Mexicano]]*2</f>
        <v>1901.15</v>
      </c>
      <c r="P2562" s="1">
        <f>IF(Sueldos[[#This Row],[Calificación]]&gt;=4,Sueldos[[#This Row],[Aumento Mexicano]]*2,0)</f>
        <v>0</v>
      </c>
      <c r="Q2562" s="1">
        <f>Sueldos[[#This Row],[Sueldo total]]*3</f>
        <v>70500</v>
      </c>
      <c r="R2562" s="9">
        <f>(43102-Sueldos[[#This Row],[Fecha de Contratación]])/365</f>
        <v>0.17260273972602741</v>
      </c>
      <c r="S2562" s="1">
        <f>Sueldos[[#This Row],[Sueldo total]]/30</f>
        <v>783.33333333333337</v>
      </c>
      <c r="T2562" s="1">
        <f>Sueldos[[#This Row],[Salario diario]]*20*Sueldos[[#This Row],[dias del año]]</f>
        <v>2704.1095890410961</v>
      </c>
      <c r="U2562" s="1">
        <f>Sueldos[[#This Row],[3 meses de sueldo]]+Sueldos[[#This Row],[20 dias por año]]</f>
        <v>73204.109589041094</v>
      </c>
    </row>
    <row r="2563" spans="1:21" x14ac:dyDescent="0.3">
      <c r="A2563" t="s">
        <v>2955</v>
      </c>
      <c r="B2563" t="s">
        <v>898</v>
      </c>
      <c r="C2563" t="s">
        <v>260</v>
      </c>
      <c r="D2563" s="10">
        <v>40627</v>
      </c>
      <c r="E2563" t="s">
        <v>27</v>
      </c>
      <c r="F2563">
        <v>3</v>
      </c>
      <c r="G2563" s="1">
        <v>14361</v>
      </c>
      <c r="H2563" s="1">
        <v>718.05000000000007</v>
      </c>
      <c r="I2563" s="1">
        <v>1723.32</v>
      </c>
      <c r="J2563" s="1">
        <v>430.83</v>
      </c>
      <c r="K2563" s="1">
        <v>4021.0800000000004</v>
      </c>
      <c r="L2563" s="1">
        <v>4595.5200000000004</v>
      </c>
      <c r="M2563" s="1">
        <f>SUM(Sueldos[[#This Row],[Salario Base]:[Bono General]])</f>
        <v>25849.800000000003</v>
      </c>
      <c r="N2563" s="1">
        <f>SUMPRODUCT(Sueldos[[#This Row],[Salario Base]:[Bono General]]*Porcentajes[])</f>
        <v>1006.7061000000001</v>
      </c>
      <c r="O2563" s="1">
        <f>Sueldos[[#This Row],[Aumento Mexicano]]*2</f>
        <v>2013.4122000000002</v>
      </c>
      <c r="P2563" s="1">
        <f>IF(Sueldos[[#This Row],[Calificación]]&gt;=4,Sueldos[[#This Row],[Aumento Mexicano]]*2,0)</f>
        <v>0</v>
      </c>
      <c r="Q2563" s="1">
        <f>Sueldos[[#This Row],[Sueldo total]]*3</f>
        <v>77549.400000000009</v>
      </c>
      <c r="R2563" s="9">
        <f>(43102-Sueldos[[#This Row],[Fecha de Contratación]])/365</f>
        <v>6.7808219178082192</v>
      </c>
      <c r="S2563" s="1">
        <f>Sueldos[[#This Row],[Sueldo total]]/30</f>
        <v>861.66000000000008</v>
      </c>
      <c r="T2563" s="1">
        <f>Sueldos[[#This Row],[Salario diario]]*20*Sueldos[[#This Row],[dias del año]]</f>
        <v>116855.26027397261</v>
      </c>
      <c r="U2563" s="1">
        <f>Sueldos[[#This Row],[3 meses de sueldo]]+Sueldos[[#This Row],[20 dias por año]]</f>
        <v>194404.66027397261</v>
      </c>
    </row>
    <row r="2564" spans="1:21" x14ac:dyDescent="0.3">
      <c r="A2564" t="s">
        <v>2956</v>
      </c>
      <c r="B2564" t="s">
        <v>880</v>
      </c>
      <c r="C2564" t="s">
        <v>22</v>
      </c>
      <c r="D2564" s="10">
        <v>41975</v>
      </c>
      <c r="E2564" t="s">
        <v>27</v>
      </c>
      <c r="F2564">
        <v>5</v>
      </c>
      <c r="G2564" s="1">
        <v>18905</v>
      </c>
      <c r="H2564" s="1">
        <v>1512.4</v>
      </c>
      <c r="I2564" s="1">
        <v>756.2</v>
      </c>
      <c r="J2564" s="1">
        <v>2268.6</v>
      </c>
      <c r="K2564" s="1">
        <v>7183.9</v>
      </c>
      <c r="L2564" s="1">
        <v>4726.25</v>
      </c>
      <c r="M2564" s="1">
        <f>SUM(Sueldos[[#This Row],[Salario Base]:[Bono General]])</f>
        <v>35352.35</v>
      </c>
      <c r="N2564" s="1">
        <f>SUMPRODUCT(Sueldos[[#This Row],[Salario Base]:[Bono General]]*Porcentajes[])</f>
        <v>1347.9265</v>
      </c>
      <c r="O2564" s="1">
        <f>Sueldos[[#This Row],[Aumento Mexicano]]*2</f>
        <v>2695.8530000000001</v>
      </c>
      <c r="P2564" s="1">
        <f>IF(Sueldos[[#This Row],[Calificación]]&gt;=4,Sueldos[[#This Row],[Aumento Mexicano]]*2,0)</f>
        <v>2695.8530000000001</v>
      </c>
      <c r="Q2564" s="1">
        <f>Sueldos[[#This Row],[Sueldo total]]*3</f>
        <v>106057.04999999999</v>
      </c>
      <c r="R2564" s="9">
        <f>(43102-Sueldos[[#This Row],[Fecha de Contratación]])/365</f>
        <v>3.0876712328767124</v>
      </c>
      <c r="S2564" s="1">
        <f>Sueldos[[#This Row],[Sueldo total]]/30</f>
        <v>1178.4116666666666</v>
      </c>
      <c r="T2564" s="1">
        <f>Sueldos[[#This Row],[Salario diario]]*20*Sueldos[[#This Row],[dias del año]]</f>
        <v>72770.956073059366</v>
      </c>
      <c r="U2564" s="1">
        <f>Sueldos[[#This Row],[3 meses de sueldo]]+Sueldos[[#This Row],[20 dias por año]]</f>
        <v>178828.00607305934</v>
      </c>
    </row>
    <row r="2565" spans="1:21" x14ac:dyDescent="0.3">
      <c r="A2565" t="s">
        <v>2957</v>
      </c>
      <c r="B2565" t="s">
        <v>883</v>
      </c>
      <c r="C2565" t="s">
        <v>449</v>
      </c>
      <c r="D2565" s="10">
        <v>42554</v>
      </c>
      <c r="E2565" t="s">
        <v>27</v>
      </c>
      <c r="F2565">
        <v>1</v>
      </c>
      <c r="G2565" s="1">
        <v>10542</v>
      </c>
      <c r="H2565" s="1">
        <v>527.1</v>
      </c>
      <c r="I2565" s="1">
        <v>1581.3</v>
      </c>
      <c r="J2565" s="1">
        <v>1265.04</v>
      </c>
      <c r="K2565" s="1">
        <v>3795.12</v>
      </c>
      <c r="L2565" s="1">
        <v>2635.5</v>
      </c>
      <c r="M2565" s="1">
        <f>SUM(Sueldos[[#This Row],[Salario Base]:[Bono General]])</f>
        <v>20346.059999999998</v>
      </c>
      <c r="N2565" s="1">
        <f>SUMPRODUCT(Sueldos[[#This Row],[Salario Base]:[Bono General]]*Porcentajes[])</f>
        <v>772.72860000000003</v>
      </c>
      <c r="O2565" s="1">
        <f>Sueldos[[#This Row],[Aumento Mexicano]]*2</f>
        <v>1545.4572000000001</v>
      </c>
      <c r="P2565" s="1">
        <f>IF(Sueldos[[#This Row],[Calificación]]&gt;=4,Sueldos[[#This Row],[Aumento Mexicano]]*2,0)</f>
        <v>0</v>
      </c>
      <c r="Q2565" s="1">
        <f>Sueldos[[#This Row],[Sueldo total]]*3</f>
        <v>61038.179999999993</v>
      </c>
      <c r="R2565" s="9">
        <f>(43102-Sueldos[[#This Row],[Fecha de Contratación]])/365</f>
        <v>1.5013698630136987</v>
      </c>
      <c r="S2565" s="1">
        <f>Sueldos[[#This Row],[Sueldo total]]/30</f>
        <v>678.20199999999988</v>
      </c>
      <c r="T2565" s="1">
        <f>Sueldos[[#This Row],[Salario diario]]*20*Sueldos[[#This Row],[dias del año]]</f>
        <v>20364.640876712325</v>
      </c>
      <c r="U2565" s="1">
        <f>Sueldos[[#This Row],[3 meses de sueldo]]+Sueldos[[#This Row],[20 dias por año]]</f>
        <v>81402.820876712314</v>
      </c>
    </row>
    <row r="2566" spans="1:21" x14ac:dyDescent="0.3">
      <c r="A2566" t="s">
        <v>2958</v>
      </c>
      <c r="B2566" t="s">
        <v>880</v>
      </c>
      <c r="C2566" t="s">
        <v>135</v>
      </c>
      <c r="D2566" s="10">
        <v>42244</v>
      </c>
      <c r="E2566" t="s">
        <v>27</v>
      </c>
      <c r="F2566">
        <v>4</v>
      </c>
      <c r="G2566" s="1">
        <v>21940.600000000002</v>
      </c>
      <c r="H2566" s="1">
        <v>1974.6540000000002</v>
      </c>
      <c r="I2566" s="1">
        <v>1974.6540000000002</v>
      </c>
      <c r="J2566" s="1">
        <v>1974.6540000000002</v>
      </c>
      <c r="K2566" s="1">
        <v>5704.5560000000005</v>
      </c>
      <c r="L2566" s="1">
        <v>6143.3680000000013</v>
      </c>
      <c r="M2566" s="1">
        <f>SUM(Sueldos[[#This Row],[Salario Base]:[Bono General]])</f>
        <v>39712.486000000004</v>
      </c>
      <c r="N2566" s="1">
        <f>SUMPRODUCT(Sueldos[[#This Row],[Salario Base]:[Bono General]]*Porcentajes[])</f>
        <v>1555.5885400000004</v>
      </c>
      <c r="O2566" s="1">
        <f>Sueldos[[#This Row],[Aumento Mexicano]]*2</f>
        <v>3111.1770800000008</v>
      </c>
      <c r="P2566" s="1">
        <f>IF(Sueldos[[#This Row],[Calificación]]&gt;=4,Sueldos[[#This Row],[Aumento Mexicano]]*2,0)</f>
        <v>3111.1770800000008</v>
      </c>
      <c r="Q2566" s="1">
        <f>Sueldos[[#This Row],[Sueldo total]]*3</f>
        <v>119137.45800000001</v>
      </c>
      <c r="R2566" s="9">
        <f>(43102-Sueldos[[#This Row],[Fecha de Contratación]])/365</f>
        <v>2.3506849315068492</v>
      </c>
      <c r="S2566" s="1">
        <f>Sueldos[[#This Row],[Sueldo total]]/30</f>
        <v>1323.7495333333334</v>
      </c>
      <c r="T2566" s="1">
        <f>Sueldos[[#This Row],[Salario diario]]*20*Sueldos[[#This Row],[dias del año]]</f>
        <v>62234.361621917807</v>
      </c>
      <c r="U2566" s="1">
        <f>Sueldos[[#This Row],[3 meses de sueldo]]+Sueldos[[#This Row],[20 dias por año]]</f>
        <v>181371.81962191782</v>
      </c>
    </row>
    <row r="2567" spans="1:21" x14ac:dyDescent="0.3">
      <c r="A2567" t="s">
        <v>2959</v>
      </c>
      <c r="B2567" t="s">
        <v>880</v>
      </c>
      <c r="C2567" t="s">
        <v>965</v>
      </c>
      <c r="D2567" s="10">
        <v>42603</v>
      </c>
      <c r="E2567" t="s">
        <v>15</v>
      </c>
      <c r="F2567">
        <v>2</v>
      </c>
      <c r="G2567" s="1">
        <v>24344.100000000002</v>
      </c>
      <c r="H2567" s="1">
        <v>1217.2050000000002</v>
      </c>
      <c r="I2567" s="1">
        <v>2434.4100000000003</v>
      </c>
      <c r="J2567" s="1">
        <v>2434.4100000000003</v>
      </c>
      <c r="K2567" s="1">
        <v>6086.0250000000005</v>
      </c>
      <c r="L2567" s="1">
        <v>7546.6710000000003</v>
      </c>
      <c r="M2567" s="1">
        <f>SUM(Sueldos[[#This Row],[Salario Base]:[Bono General]])</f>
        <v>44062.821000000004</v>
      </c>
      <c r="N2567" s="1">
        <f>SUMPRODUCT(Sueldos[[#This Row],[Salario Base]:[Bono General]]*Porcentajes[])</f>
        <v>1733.2999199999999</v>
      </c>
      <c r="O2567" s="1">
        <f>Sueldos[[#This Row],[Aumento Mexicano]]*2</f>
        <v>3466.5998399999999</v>
      </c>
      <c r="P2567" s="1">
        <f>IF(Sueldos[[#This Row],[Calificación]]&gt;=4,Sueldos[[#This Row],[Aumento Mexicano]]*2,0)</f>
        <v>0</v>
      </c>
      <c r="Q2567" s="1">
        <f>Sueldos[[#This Row],[Sueldo total]]*3</f>
        <v>132188.46300000002</v>
      </c>
      <c r="R2567" s="9">
        <f>(43102-Sueldos[[#This Row],[Fecha de Contratación]])/365</f>
        <v>1.3671232876712329</v>
      </c>
      <c r="S2567" s="1">
        <f>Sueldos[[#This Row],[Sueldo total]]/30</f>
        <v>1468.7607</v>
      </c>
      <c r="T2567" s="1">
        <f>Sueldos[[#This Row],[Salario diario]]*20*Sueldos[[#This Row],[dias del año]]</f>
        <v>40159.539139726032</v>
      </c>
      <c r="U2567" s="1">
        <f>Sueldos[[#This Row],[3 meses de sueldo]]+Sueldos[[#This Row],[20 dias por año]]</f>
        <v>172348.00213972604</v>
      </c>
    </row>
    <row r="2568" spans="1:21" x14ac:dyDescent="0.3">
      <c r="A2568" t="s">
        <v>2960</v>
      </c>
      <c r="B2568" t="s">
        <v>898</v>
      </c>
      <c r="C2568" t="s">
        <v>440</v>
      </c>
      <c r="D2568" s="10">
        <v>41653</v>
      </c>
      <c r="E2568" t="s">
        <v>18</v>
      </c>
      <c r="F2568">
        <v>2</v>
      </c>
      <c r="G2568" s="1">
        <v>8812.8000000000011</v>
      </c>
      <c r="H2568" s="1">
        <v>793.15200000000004</v>
      </c>
      <c r="I2568" s="1">
        <v>176.25600000000003</v>
      </c>
      <c r="J2568" s="1">
        <v>793.15200000000004</v>
      </c>
      <c r="K2568" s="1">
        <v>3436.9920000000006</v>
      </c>
      <c r="L2568" s="1">
        <v>3525.1200000000008</v>
      </c>
      <c r="M2568" s="1">
        <f>SUM(Sueldos[[#This Row],[Salario Base]:[Bono General]])</f>
        <v>17537.472000000002</v>
      </c>
      <c r="N2568" s="1">
        <f>SUMPRODUCT(Sueldos[[#This Row],[Salario Base]:[Bono General]]*Porcentajes[])</f>
        <v>708.54912000000002</v>
      </c>
      <c r="O2568" s="1">
        <f>Sueldos[[#This Row],[Aumento Mexicano]]*2</f>
        <v>1417.09824</v>
      </c>
      <c r="P2568" s="1">
        <f>IF(Sueldos[[#This Row],[Calificación]]&gt;=4,Sueldos[[#This Row],[Aumento Mexicano]]*2,0)</f>
        <v>0</v>
      </c>
      <c r="Q2568" s="1">
        <f>Sueldos[[#This Row],[Sueldo total]]*3</f>
        <v>52612.416000000005</v>
      </c>
      <c r="R2568" s="9">
        <f>(43102-Sueldos[[#This Row],[Fecha de Contratación]])/365</f>
        <v>3.9698630136986299</v>
      </c>
      <c r="S2568" s="1">
        <f>Sueldos[[#This Row],[Sueldo total]]/30</f>
        <v>584.58240000000001</v>
      </c>
      <c r="T2568" s="1">
        <f>Sueldos[[#This Row],[Salario diario]]*20*Sueldos[[#This Row],[dias del año]]</f>
        <v>46414.240964383564</v>
      </c>
      <c r="U2568" s="1">
        <f>Sueldos[[#This Row],[3 meses de sueldo]]+Sueldos[[#This Row],[20 dias por año]]</f>
        <v>99026.656964383568</v>
      </c>
    </row>
    <row r="2569" spans="1:21" x14ac:dyDescent="0.3">
      <c r="A2569" t="s">
        <v>2961</v>
      </c>
      <c r="B2569" t="s">
        <v>898</v>
      </c>
      <c r="C2569" t="s">
        <v>14</v>
      </c>
      <c r="D2569" s="10">
        <v>42746</v>
      </c>
      <c r="E2569" t="s">
        <v>50</v>
      </c>
      <c r="F2569">
        <v>2</v>
      </c>
      <c r="G2569" s="1">
        <v>29466</v>
      </c>
      <c r="H2569" s="1">
        <v>2062.6200000000003</v>
      </c>
      <c r="I2569" s="1">
        <v>883.98</v>
      </c>
      <c r="J2569" s="1">
        <v>4419.8999999999996</v>
      </c>
      <c r="K2569" s="1">
        <v>9723.7800000000007</v>
      </c>
      <c r="L2569" s="1">
        <v>7661.16</v>
      </c>
      <c r="M2569" s="1">
        <f>SUM(Sueldos[[#This Row],[Salario Base]:[Bono General]])</f>
        <v>54217.440000000002</v>
      </c>
      <c r="N2569" s="1">
        <f>SUMPRODUCT(Sueldos[[#This Row],[Salario Base]:[Bono General]]*Porcentajes[])</f>
        <v>2092.0860000000002</v>
      </c>
      <c r="O2569" s="1">
        <f>Sueldos[[#This Row],[Aumento Mexicano]]*2</f>
        <v>4184.1720000000005</v>
      </c>
      <c r="P2569" s="1">
        <f>IF(Sueldos[[#This Row],[Calificación]]&gt;=4,Sueldos[[#This Row],[Aumento Mexicano]]*2,0)</f>
        <v>0</v>
      </c>
      <c r="Q2569" s="1">
        <f>Sueldos[[#This Row],[Sueldo total]]*3</f>
        <v>162652.32</v>
      </c>
      <c r="R2569" s="9">
        <f>(43102-Sueldos[[#This Row],[Fecha de Contratación]])/365</f>
        <v>0.97534246575342465</v>
      </c>
      <c r="S2569" s="1">
        <f>Sueldos[[#This Row],[Sueldo total]]/30</f>
        <v>1807.248</v>
      </c>
      <c r="T2569" s="1">
        <f>Sueldos[[#This Row],[Salario diario]]*20*Sueldos[[#This Row],[dias del año]]</f>
        <v>35253.714410958906</v>
      </c>
      <c r="U2569" s="1">
        <f>Sueldos[[#This Row],[3 meses de sueldo]]+Sueldos[[#This Row],[20 dias por año]]</f>
        <v>197906.03441095891</v>
      </c>
    </row>
    <row r="2570" spans="1:21" x14ac:dyDescent="0.3">
      <c r="A2570" t="s">
        <v>1866</v>
      </c>
      <c r="B2570" t="s">
        <v>898</v>
      </c>
      <c r="C2570" t="s">
        <v>100</v>
      </c>
      <c r="D2570" s="10">
        <v>41105</v>
      </c>
      <c r="E2570" t="s">
        <v>27</v>
      </c>
      <c r="F2570">
        <v>2</v>
      </c>
      <c r="G2570" s="1">
        <v>14869.800000000001</v>
      </c>
      <c r="H2570" s="1">
        <v>743.49000000000012</v>
      </c>
      <c r="I2570" s="1">
        <v>148.69800000000001</v>
      </c>
      <c r="J2570" s="1">
        <v>1933.0740000000003</v>
      </c>
      <c r="K2570" s="1">
        <v>5501.826</v>
      </c>
      <c r="L2570" s="1">
        <v>4609.6379999999999</v>
      </c>
      <c r="M2570" s="1">
        <f>SUM(Sueldos[[#This Row],[Salario Base]:[Bono General]])</f>
        <v>27806.526000000002</v>
      </c>
      <c r="N2570" s="1">
        <f>SUMPRODUCT(Sueldos[[#This Row],[Salario Base]:[Bono General]]*Porcentajes[])</f>
        <v>1081.0344599999999</v>
      </c>
      <c r="O2570" s="1">
        <f>Sueldos[[#This Row],[Aumento Mexicano]]*2</f>
        <v>2162.0689199999997</v>
      </c>
      <c r="P2570" s="1">
        <f>IF(Sueldos[[#This Row],[Calificación]]&gt;=4,Sueldos[[#This Row],[Aumento Mexicano]]*2,0)</f>
        <v>0</v>
      </c>
      <c r="Q2570" s="1">
        <f>Sueldos[[#This Row],[Sueldo total]]*3</f>
        <v>83419.578000000009</v>
      </c>
      <c r="R2570" s="9">
        <f>(43102-Sueldos[[#This Row],[Fecha de Contratación]])/365</f>
        <v>5.4712328767123291</v>
      </c>
      <c r="S2570" s="1">
        <f>Sueldos[[#This Row],[Sueldo total]]/30</f>
        <v>926.88420000000008</v>
      </c>
      <c r="T2570" s="1">
        <f>Sueldos[[#This Row],[Salario diario]]*20*Sueldos[[#This Row],[dias del año]]</f>
        <v>101423.98615890412</v>
      </c>
      <c r="U2570" s="1">
        <f>Sueldos[[#This Row],[3 meses de sueldo]]+Sueldos[[#This Row],[20 dias por año]]</f>
        <v>184843.56415890413</v>
      </c>
    </row>
    <row r="2571" spans="1:21" x14ac:dyDescent="0.3">
      <c r="A2571" t="s">
        <v>2962</v>
      </c>
      <c r="B2571" t="s">
        <v>883</v>
      </c>
      <c r="C2571" t="s">
        <v>24</v>
      </c>
      <c r="D2571" s="10">
        <v>41615</v>
      </c>
      <c r="E2571" t="s">
        <v>15</v>
      </c>
      <c r="F2571">
        <v>5</v>
      </c>
      <c r="G2571" s="1">
        <v>33403.75</v>
      </c>
      <c r="H2571" s="1">
        <v>2672.3</v>
      </c>
      <c r="I2571" s="1">
        <v>3674.4124999999999</v>
      </c>
      <c r="J2571" s="1">
        <v>2004.2249999999999</v>
      </c>
      <c r="K2571" s="1">
        <v>9019.0125000000007</v>
      </c>
      <c r="L2571" s="1">
        <v>13027.4625</v>
      </c>
      <c r="M2571" s="1">
        <f>SUM(Sueldos[[#This Row],[Salario Base]:[Bono General]])</f>
        <v>63801.162499999999</v>
      </c>
      <c r="N2571" s="1">
        <f>SUMPRODUCT(Sueldos[[#This Row],[Salario Base]:[Bono General]]*Porcentajes[])</f>
        <v>2592.1310000000003</v>
      </c>
      <c r="O2571" s="1">
        <f>Sueldos[[#This Row],[Aumento Mexicano]]*2</f>
        <v>5184.2620000000006</v>
      </c>
      <c r="P2571" s="1">
        <f>IF(Sueldos[[#This Row],[Calificación]]&gt;=4,Sueldos[[#This Row],[Aumento Mexicano]]*2,0)</f>
        <v>5184.2620000000006</v>
      </c>
      <c r="Q2571" s="1">
        <f>Sueldos[[#This Row],[Sueldo total]]*3</f>
        <v>191403.48749999999</v>
      </c>
      <c r="R2571" s="9">
        <f>(43102-Sueldos[[#This Row],[Fecha de Contratación]])/365</f>
        <v>4.0739726027397261</v>
      </c>
      <c r="S2571" s="1">
        <f>Sueldos[[#This Row],[Sueldo total]]/30</f>
        <v>2126.7054166666667</v>
      </c>
      <c r="T2571" s="1">
        <f>Sueldos[[#This Row],[Salario diario]]*20*Sueldos[[#This Row],[dias del año]]</f>
        <v>173282.7920319635</v>
      </c>
      <c r="U2571" s="1">
        <f>Sueldos[[#This Row],[3 meses de sueldo]]+Sueldos[[#This Row],[20 dias por año]]</f>
        <v>364686.27953196352</v>
      </c>
    </row>
    <row r="2572" spans="1:21" x14ac:dyDescent="0.3">
      <c r="A2572" t="s">
        <v>2963</v>
      </c>
      <c r="B2572" t="s">
        <v>909</v>
      </c>
      <c r="C2572" t="s">
        <v>601</v>
      </c>
      <c r="D2572" s="10">
        <v>40670</v>
      </c>
      <c r="E2572" t="s">
        <v>50</v>
      </c>
      <c r="F2572">
        <v>1</v>
      </c>
      <c r="G2572" s="1">
        <v>27726.75</v>
      </c>
      <c r="H2572" s="1">
        <v>2772.6750000000002</v>
      </c>
      <c r="I2572" s="1">
        <v>3881.7450000000003</v>
      </c>
      <c r="J2572" s="1">
        <v>3881.7450000000003</v>
      </c>
      <c r="K2572" s="1">
        <v>7763.4900000000007</v>
      </c>
      <c r="L2572" s="1">
        <v>9704.3624999999993</v>
      </c>
      <c r="M2572" s="1">
        <f>SUM(Sueldos[[#This Row],[Salario Base]:[Bono General]])</f>
        <v>55730.767500000002</v>
      </c>
      <c r="N2572" s="1">
        <f>SUMPRODUCT(Sueldos[[#This Row],[Salario Base]:[Bono General]]*Porcentajes[])</f>
        <v>2259.730125</v>
      </c>
      <c r="O2572" s="1">
        <f>Sueldos[[#This Row],[Aumento Mexicano]]*2</f>
        <v>4519.4602500000001</v>
      </c>
      <c r="P2572" s="1">
        <f>IF(Sueldos[[#This Row],[Calificación]]&gt;=4,Sueldos[[#This Row],[Aumento Mexicano]]*2,0)</f>
        <v>0</v>
      </c>
      <c r="Q2572" s="1">
        <f>Sueldos[[#This Row],[Sueldo total]]*3</f>
        <v>167192.30249999999</v>
      </c>
      <c r="R2572" s="9">
        <f>(43102-Sueldos[[#This Row],[Fecha de Contratación]])/365</f>
        <v>6.6630136986301371</v>
      </c>
      <c r="S2572" s="1">
        <f>Sueldos[[#This Row],[Sueldo total]]/30</f>
        <v>1857.6922500000001</v>
      </c>
      <c r="T2572" s="1">
        <f>Sueldos[[#This Row],[Salario diario]]*20*Sueldos[[#This Row],[dias del año]]</f>
        <v>247556.57819178083</v>
      </c>
      <c r="U2572" s="1">
        <f>Sueldos[[#This Row],[3 meses de sueldo]]+Sueldos[[#This Row],[20 dias por año]]</f>
        <v>414748.88069178083</v>
      </c>
    </row>
    <row r="2573" spans="1:21" x14ac:dyDescent="0.3">
      <c r="A2573" t="s">
        <v>2964</v>
      </c>
      <c r="B2573" t="s">
        <v>898</v>
      </c>
      <c r="C2573" t="s">
        <v>449</v>
      </c>
      <c r="D2573" s="10">
        <v>42406</v>
      </c>
      <c r="E2573" t="s">
        <v>50</v>
      </c>
      <c r="F2573">
        <v>3</v>
      </c>
      <c r="G2573" s="1">
        <v>36347</v>
      </c>
      <c r="H2573" s="1">
        <v>2180.8199999999997</v>
      </c>
      <c r="I2573" s="1">
        <v>4725.1100000000006</v>
      </c>
      <c r="J2573" s="1">
        <v>1817.3500000000001</v>
      </c>
      <c r="K2573" s="1">
        <v>12721.449999999999</v>
      </c>
      <c r="L2573" s="1">
        <v>14175.33</v>
      </c>
      <c r="M2573" s="1">
        <f>SUM(Sueldos[[#This Row],[Salario Base]:[Bono General]])</f>
        <v>71967.06</v>
      </c>
      <c r="N2573" s="1">
        <f>SUMPRODUCT(Sueldos[[#This Row],[Salario Base]:[Bono General]]*Porcentajes[])</f>
        <v>2875.0477000000001</v>
      </c>
      <c r="O2573" s="1">
        <f>Sueldos[[#This Row],[Aumento Mexicano]]*2</f>
        <v>5750.0954000000002</v>
      </c>
      <c r="P2573" s="1">
        <f>IF(Sueldos[[#This Row],[Calificación]]&gt;=4,Sueldos[[#This Row],[Aumento Mexicano]]*2,0)</f>
        <v>0</v>
      </c>
      <c r="Q2573" s="1">
        <f>Sueldos[[#This Row],[Sueldo total]]*3</f>
        <v>215901.18</v>
      </c>
      <c r="R2573" s="9">
        <f>(43102-Sueldos[[#This Row],[Fecha de Contratación]])/365</f>
        <v>1.9068493150684931</v>
      </c>
      <c r="S2573" s="1">
        <f>Sueldos[[#This Row],[Sueldo total]]/30</f>
        <v>2398.902</v>
      </c>
      <c r="T2573" s="1">
        <f>Sueldos[[#This Row],[Salario diario]]*20*Sueldos[[#This Row],[dias del año]]</f>
        <v>91486.892712328772</v>
      </c>
      <c r="U2573" s="1">
        <f>Sueldos[[#This Row],[3 meses de sueldo]]+Sueldos[[#This Row],[20 dias por año]]</f>
        <v>307388.07271232875</v>
      </c>
    </row>
    <row r="2574" spans="1:21" x14ac:dyDescent="0.3">
      <c r="A2574" t="s">
        <v>1414</v>
      </c>
      <c r="B2574" t="s">
        <v>898</v>
      </c>
      <c r="C2574" t="s">
        <v>312</v>
      </c>
      <c r="D2574" s="10">
        <v>42234</v>
      </c>
      <c r="E2574" t="s">
        <v>15</v>
      </c>
      <c r="F2574">
        <v>3</v>
      </c>
      <c r="G2574" s="1">
        <v>23344</v>
      </c>
      <c r="H2574" s="1">
        <v>1400.6399999999999</v>
      </c>
      <c r="I2574" s="1">
        <v>233.44</v>
      </c>
      <c r="J2574" s="1">
        <v>700.31999999999994</v>
      </c>
      <c r="K2574" s="1">
        <v>9104.16</v>
      </c>
      <c r="L2574" s="1">
        <v>6302.88</v>
      </c>
      <c r="M2574" s="1">
        <f>SUM(Sueldos[[#This Row],[Salario Base]:[Bono General]])</f>
        <v>41085.439999999995</v>
      </c>
      <c r="N2574" s="1">
        <f>SUMPRODUCT(Sueldos[[#This Row],[Salario Base]:[Bono General]]*Porcentajes[])</f>
        <v>1543.0383999999999</v>
      </c>
      <c r="O2574" s="1">
        <f>Sueldos[[#This Row],[Aumento Mexicano]]*2</f>
        <v>3086.0767999999998</v>
      </c>
      <c r="P2574" s="1">
        <f>IF(Sueldos[[#This Row],[Calificación]]&gt;=4,Sueldos[[#This Row],[Aumento Mexicano]]*2,0)</f>
        <v>0</v>
      </c>
      <c r="Q2574" s="1">
        <f>Sueldos[[#This Row],[Sueldo total]]*3</f>
        <v>123256.31999999998</v>
      </c>
      <c r="R2574" s="9">
        <f>(43102-Sueldos[[#This Row],[Fecha de Contratación]])/365</f>
        <v>2.3780821917808219</v>
      </c>
      <c r="S2574" s="1">
        <f>Sueldos[[#This Row],[Sueldo total]]/30</f>
        <v>1369.5146666666665</v>
      </c>
      <c r="T2574" s="1">
        <f>Sueldos[[#This Row],[Salario diario]]*20*Sueldos[[#This Row],[dias del año]]</f>
        <v>65136.368803652957</v>
      </c>
      <c r="U2574" s="1">
        <f>Sueldos[[#This Row],[3 meses de sueldo]]+Sueldos[[#This Row],[20 dias por año]]</f>
        <v>188392.68880365294</v>
      </c>
    </row>
    <row r="2575" spans="1:21" x14ac:dyDescent="0.3">
      <c r="A2575" t="s">
        <v>318</v>
      </c>
      <c r="B2575" t="s">
        <v>898</v>
      </c>
      <c r="C2575" t="s">
        <v>117</v>
      </c>
      <c r="D2575" s="10">
        <v>41645</v>
      </c>
      <c r="E2575" t="s">
        <v>18</v>
      </c>
      <c r="F2575">
        <v>3</v>
      </c>
      <c r="G2575" s="1">
        <v>12670</v>
      </c>
      <c r="H2575" s="1">
        <v>1140.3</v>
      </c>
      <c r="I2575" s="1">
        <v>1520.3999999999999</v>
      </c>
      <c r="J2575" s="1">
        <v>1647.1000000000001</v>
      </c>
      <c r="K2575" s="1">
        <v>3674.2999999999997</v>
      </c>
      <c r="L2575" s="1">
        <v>3420.9</v>
      </c>
      <c r="M2575" s="1">
        <f>SUM(Sueldos[[#This Row],[Salario Base]:[Bono General]])</f>
        <v>24073</v>
      </c>
      <c r="N2575" s="1">
        <f>SUMPRODUCT(Sueldos[[#This Row],[Salario Base]:[Bono General]]*Porcentajes[])</f>
        <v>941.38099999999986</v>
      </c>
      <c r="O2575" s="1">
        <f>Sueldos[[#This Row],[Aumento Mexicano]]*2</f>
        <v>1882.7619999999997</v>
      </c>
      <c r="P2575" s="1">
        <f>IF(Sueldos[[#This Row],[Calificación]]&gt;=4,Sueldos[[#This Row],[Aumento Mexicano]]*2,0)</f>
        <v>0</v>
      </c>
      <c r="Q2575" s="1">
        <f>Sueldos[[#This Row],[Sueldo total]]*3</f>
        <v>72219</v>
      </c>
      <c r="R2575" s="9">
        <f>(43102-Sueldos[[#This Row],[Fecha de Contratación]])/365</f>
        <v>3.9917808219178084</v>
      </c>
      <c r="S2575" s="1">
        <f>Sueldos[[#This Row],[Sueldo total]]/30</f>
        <v>802.43333333333328</v>
      </c>
      <c r="T2575" s="1">
        <f>Sueldos[[#This Row],[Salario diario]]*20*Sueldos[[#This Row],[dias del año]]</f>
        <v>64062.759817351602</v>
      </c>
      <c r="U2575" s="1">
        <f>Sueldos[[#This Row],[3 meses de sueldo]]+Sueldos[[#This Row],[20 dias por año]]</f>
        <v>136281.75981735159</v>
      </c>
    </row>
    <row r="2576" spans="1:21" x14ac:dyDescent="0.3">
      <c r="A2576" t="s">
        <v>2965</v>
      </c>
      <c r="B2576" t="s">
        <v>883</v>
      </c>
      <c r="C2576" t="s">
        <v>48</v>
      </c>
      <c r="D2576" s="10">
        <v>42040</v>
      </c>
      <c r="E2576" t="s">
        <v>27</v>
      </c>
      <c r="F2576">
        <v>2</v>
      </c>
      <c r="G2576" s="1">
        <v>14130</v>
      </c>
      <c r="H2576" s="1">
        <v>989.10000000000014</v>
      </c>
      <c r="I2576" s="1">
        <v>1413</v>
      </c>
      <c r="J2576" s="1">
        <v>141.30000000000001</v>
      </c>
      <c r="K2576" s="1">
        <v>4521.6000000000004</v>
      </c>
      <c r="L2576" s="1">
        <v>5228.1000000000004</v>
      </c>
      <c r="M2576" s="1">
        <f>SUM(Sueldos[[#This Row],[Salario Base]:[Bono General]])</f>
        <v>26423.1</v>
      </c>
      <c r="N2576" s="1">
        <f>SUMPRODUCT(Sueldos[[#This Row],[Salario Base]:[Bono General]]*Porcentajes[])</f>
        <v>1048.4460000000001</v>
      </c>
      <c r="O2576" s="1">
        <f>Sueldos[[#This Row],[Aumento Mexicano]]*2</f>
        <v>2096.8920000000003</v>
      </c>
      <c r="P2576" s="1">
        <f>IF(Sueldos[[#This Row],[Calificación]]&gt;=4,Sueldos[[#This Row],[Aumento Mexicano]]*2,0)</f>
        <v>0</v>
      </c>
      <c r="Q2576" s="1">
        <f>Sueldos[[#This Row],[Sueldo total]]*3</f>
        <v>79269.299999999988</v>
      </c>
      <c r="R2576" s="9">
        <f>(43102-Sueldos[[#This Row],[Fecha de Contratación]])/365</f>
        <v>2.9095890410958902</v>
      </c>
      <c r="S2576" s="1">
        <f>Sueldos[[#This Row],[Sueldo total]]/30</f>
        <v>880.77</v>
      </c>
      <c r="T2576" s="1">
        <f>Sueldos[[#This Row],[Salario diario]]*20*Sueldos[[#This Row],[dias del año]]</f>
        <v>51253.574794520551</v>
      </c>
      <c r="U2576" s="1">
        <f>Sueldos[[#This Row],[3 meses de sueldo]]+Sueldos[[#This Row],[20 dias por año]]</f>
        <v>130522.87479452054</v>
      </c>
    </row>
    <row r="2577" spans="1:21" x14ac:dyDescent="0.3">
      <c r="A2577" t="s">
        <v>868</v>
      </c>
      <c r="B2577" t="s">
        <v>898</v>
      </c>
      <c r="C2577" t="s">
        <v>26</v>
      </c>
      <c r="D2577" s="10">
        <v>41994</v>
      </c>
      <c r="E2577" t="s">
        <v>18</v>
      </c>
      <c r="F2577">
        <v>4</v>
      </c>
      <c r="G2577" s="1">
        <v>13634.500000000002</v>
      </c>
      <c r="H2577" s="1">
        <v>1363.4500000000003</v>
      </c>
      <c r="I2577" s="1">
        <v>1090.7600000000002</v>
      </c>
      <c r="J2577" s="1">
        <v>1772.4850000000004</v>
      </c>
      <c r="K2577" s="1">
        <v>5317.4550000000008</v>
      </c>
      <c r="L2577" s="1">
        <v>4635.7300000000014</v>
      </c>
      <c r="M2577" s="1">
        <f>SUM(Sueldos[[#This Row],[Salario Base]:[Bono General]])</f>
        <v>27814.380000000005</v>
      </c>
      <c r="N2577" s="1">
        <f>SUMPRODUCT(Sueldos[[#This Row],[Salario Base]:[Bono General]]*Porcentajes[])</f>
        <v>1107.1214000000004</v>
      </c>
      <c r="O2577" s="1">
        <f>Sueldos[[#This Row],[Aumento Mexicano]]*2</f>
        <v>2214.2428000000009</v>
      </c>
      <c r="P2577" s="1">
        <f>IF(Sueldos[[#This Row],[Calificación]]&gt;=4,Sueldos[[#This Row],[Aumento Mexicano]]*2,0)</f>
        <v>2214.2428000000009</v>
      </c>
      <c r="Q2577" s="1">
        <f>Sueldos[[#This Row],[Sueldo total]]*3</f>
        <v>83443.140000000014</v>
      </c>
      <c r="R2577" s="9">
        <f>(43102-Sueldos[[#This Row],[Fecha de Contratación]])/365</f>
        <v>3.0356164383561643</v>
      </c>
      <c r="S2577" s="1">
        <f>Sueldos[[#This Row],[Sueldo total]]/30</f>
        <v>927.14600000000019</v>
      </c>
      <c r="T2577" s="1">
        <f>Sueldos[[#This Row],[Salario diario]]*20*Sueldos[[#This Row],[dias del año]]</f>
        <v>56289.192767123306</v>
      </c>
      <c r="U2577" s="1">
        <f>Sueldos[[#This Row],[3 meses de sueldo]]+Sueldos[[#This Row],[20 dias por año]]</f>
        <v>139732.33276712333</v>
      </c>
    </row>
    <row r="2578" spans="1:21" x14ac:dyDescent="0.3">
      <c r="A2578" t="s">
        <v>2946</v>
      </c>
      <c r="B2578" t="s">
        <v>883</v>
      </c>
      <c r="C2578" t="s">
        <v>317</v>
      </c>
      <c r="D2578" s="10">
        <v>42201</v>
      </c>
      <c r="E2578" t="s">
        <v>18</v>
      </c>
      <c r="F2578">
        <v>2</v>
      </c>
      <c r="G2578" s="1">
        <v>12029.4</v>
      </c>
      <c r="H2578" s="1">
        <v>1082.646</v>
      </c>
      <c r="I2578" s="1">
        <v>1443.5279999999998</v>
      </c>
      <c r="J2578" s="1">
        <v>481.17599999999999</v>
      </c>
      <c r="K2578" s="1">
        <v>3368.2320000000004</v>
      </c>
      <c r="L2578" s="1">
        <v>3007.35</v>
      </c>
      <c r="M2578" s="1">
        <f>SUM(Sueldos[[#This Row],[Salario Base]:[Bono General]])</f>
        <v>21412.331999999999</v>
      </c>
      <c r="N2578" s="1">
        <f>SUMPRODUCT(Sueldos[[#This Row],[Salario Base]:[Bono General]]*Porcentajes[])</f>
        <v>819.20213999999999</v>
      </c>
      <c r="O2578" s="1">
        <f>Sueldos[[#This Row],[Aumento Mexicano]]*2</f>
        <v>1638.40428</v>
      </c>
      <c r="P2578" s="1">
        <f>IF(Sueldos[[#This Row],[Calificación]]&gt;=4,Sueldos[[#This Row],[Aumento Mexicano]]*2,0)</f>
        <v>0</v>
      </c>
      <c r="Q2578" s="1">
        <f>Sueldos[[#This Row],[Sueldo total]]*3</f>
        <v>64236.995999999999</v>
      </c>
      <c r="R2578" s="9">
        <f>(43102-Sueldos[[#This Row],[Fecha de Contratación]])/365</f>
        <v>2.4684931506849317</v>
      </c>
      <c r="S2578" s="1">
        <f>Sueldos[[#This Row],[Sueldo total]]/30</f>
        <v>713.74439999999993</v>
      </c>
      <c r="T2578" s="1">
        <f>Sueldos[[#This Row],[Salario diario]]*20*Sueldos[[#This Row],[dias del año]]</f>
        <v>35237.463254794522</v>
      </c>
      <c r="U2578" s="1">
        <f>Sueldos[[#This Row],[3 meses de sueldo]]+Sueldos[[#This Row],[20 dias por año]]</f>
        <v>99474.459254794521</v>
      </c>
    </row>
    <row r="2579" spans="1:21" x14ac:dyDescent="0.3">
      <c r="A2579" t="s">
        <v>2966</v>
      </c>
      <c r="B2579" t="s">
        <v>926</v>
      </c>
      <c r="C2579" t="s">
        <v>225</v>
      </c>
      <c r="D2579" s="10">
        <v>40567</v>
      </c>
      <c r="E2579" t="s">
        <v>27</v>
      </c>
      <c r="F2579">
        <v>2</v>
      </c>
      <c r="G2579" s="1">
        <v>19286.100000000002</v>
      </c>
      <c r="H2579" s="1">
        <v>1350.0270000000003</v>
      </c>
      <c r="I2579" s="1">
        <v>578.58300000000008</v>
      </c>
      <c r="J2579" s="1">
        <v>771.44400000000007</v>
      </c>
      <c r="K2579" s="1">
        <v>6750.1350000000002</v>
      </c>
      <c r="L2579" s="1">
        <v>5785.8300000000008</v>
      </c>
      <c r="M2579" s="1">
        <f>SUM(Sueldos[[#This Row],[Salario Base]:[Bono General]])</f>
        <v>34522.119000000006</v>
      </c>
      <c r="N2579" s="1">
        <f>SUMPRODUCT(Sueldos[[#This Row],[Salario Base]:[Bono General]]*Porcentajes[])</f>
        <v>1328.8122900000001</v>
      </c>
      <c r="O2579" s="1">
        <f>Sueldos[[#This Row],[Aumento Mexicano]]*2</f>
        <v>2657.6245800000002</v>
      </c>
      <c r="P2579" s="1">
        <f>IF(Sueldos[[#This Row],[Calificación]]&gt;=4,Sueldos[[#This Row],[Aumento Mexicano]]*2,0)</f>
        <v>0</v>
      </c>
      <c r="Q2579" s="1">
        <f>Sueldos[[#This Row],[Sueldo total]]*3</f>
        <v>103566.35700000002</v>
      </c>
      <c r="R2579" s="9">
        <f>(43102-Sueldos[[#This Row],[Fecha de Contratación]])/365</f>
        <v>6.9452054794520546</v>
      </c>
      <c r="S2579" s="1">
        <f>Sueldos[[#This Row],[Sueldo total]]/30</f>
        <v>1150.7373000000002</v>
      </c>
      <c r="T2579" s="1">
        <f>Sueldos[[#This Row],[Salario diario]]*20*Sueldos[[#This Row],[dias del año]]</f>
        <v>159842.14002739731</v>
      </c>
      <c r="U2579" s="1">
        <f>Sueldos[[#This Row],[3 meses de sueldo]]+Sueldos[[#This Row],[20 dias por año]]</f>
        <v>263408.49702739733</v>
      </c>
    </row>
    <row r="2580" spans="1:21" x14ac:dyDescent="0.3">
      <c r="A2580" t="s">
        <v>2905</v>
      </c>
      <c r="B2580" t="s">
        <v>883</v>
      </c>
      <c r="C2580" t="s">
        <v>209</v>
      </c>
      <c r="D2580" s="10">
        <v>40631</v>
      </c>
      <c r="E2580" t="s">
        <v>18</v>
      </c>
      <c r="F2580">
        <v>4</v>
      </c>
      <c r="G2580" s="1">
        <v>11655.6</v>
      </c>
      <c r="H2580" s="1">
        <v>932.44800000000009</v>
      </c>
      <c r="I2580" s="1">
        <v>116.55600000000001</v>
      </c>
      <c r="J2580" s="1">
        <v>699.33600000000001</v>
      </c>
      <c r="K2580" s="1">
        <v>3846.3480000000004</v>
      </c>
      <c r="L2580" s="1">
        <v>3496.68</v>
      </c>
      <c r="M2580" s="1">
        <f>SUM(Sueldos[[#This Row],[Salario Base]:[Bono General]])</f>
        <v>20746.968000000001</v>
      </c>
      <c r="N2580" s="1">
        <f>SUMPRODUCT(Sueldos[[#This Row],[Salario Base]:[Bono General]]*Porcentajes[])</f>
        <v>805.40196000000003</v>
      </c>
      <c r="O2580" s="1">
        <f>Sueldos[[#This Row],[Aumento Mexicano]]*2</f>
        <v>1610.8039200000001</v>
      </c>
      <c r="P2580" s="1">
        <f>IF(Sueldos[[#This Row],[Calificación]]&gt;=4,Sueldos[[#This Row],[Aumento Mexicano]]*2,0)</f>
        <v>1610.8039200000001</v>
      </c>
      <c r="Q2580" s="1">
        <f>Sueldos[[#This Row],[Sueldo total]]*3</f>
        <v>62240.904000000002</v>
      </c>
      <c r="R2580" s="9">
        <f>(43102-Sueldos[[#This Row],[Fecha de Contratación]])/365</f>
        <v>6.7698630136986298</v>
      </c>
      <c r="S2580" s="1">
        <f>Sueldos[[#This Row],[Sueldo total]]/30</f>
        <v>691.56560000000002</v>
      </c>
      <c r="T2580" s="1">
        <f>Sueldos[[#This Row],[Salario diario]]*20*Sueldos[[#This Row],[dias del año]]</f>
        <v>93636.087539726024</v>
      </c>
      <c r="U2580" s="1">
        <f>Sueldos[[#This Row],[3 meses de sueldo]]+Sueldos[[#This Row],[20 dias por año]]</f>
        <v>155876.99153972603</v>
      </c>
    </row>
    <row r="2581" spans="1:21" x14ac:dyDescent="0.3">
      <c r="A2581" t="s">
        <v>2967</v>
      </c>
      <c r="B2581" t="s">
        <v>883</v>
      </c>
      <c r="C2581" t="s">
        <v>29</v>
      </c>
      <c r="D2581" s="10">
        <v>42435</v>
      </c>
      <c r="E2581" t="s">
        <v>27</v>
      </c>
      <c r="F2581">
        <v>4</v>
      </c>
      <c r="G2581" s="1">
        <v>17548.300000000003</v>
      </c>
      <c r="H2581" s="1">
        <v>1754.8300000000004</v>
      </c>
      <c r="I2581" s="1">
        <v>2105.7960000000003</v>
      </c>
      <c r="J2581" s="1">
        <v>350.96600000000007</v>
      </c>
      <c r="K2581" s="1">
        <v>4738.0410000000011</v>
      </c>
      <c r="L2581" s="1">
        <v>4387.0750000000007</v>
      </c>
      <c r="M2581" s="1">
        <f>SUM(Sueldos[[#This Row],[Salario Base]:[Bono General]])</f>
        <v>30885.008000000009</v>
      </c>
      <c r="N2581" s="1">
        <f>SUMPRODUCT(Sueldos[[#This Row],[Salario Base]:[Bono General]]*Porcentajes[])</f>
        <v>1182.7554200000004</v>
      </c>
      <c r="O2581" s="1">
        <f>Sueldos[[#This Row],[Aumento Mexicano]]*2</f>
        <v>2365.5108400000008</v>
      </c>
      <c r="P2581" s="1">
        <f>IF(Sueldos[[#This Row],[Calificación]]&gt;=4,Sueldos[[#This Row],[Aumento Mexicano]]*2,0)</f>
        <v>2365.5108400000008</v>
      </c>
      <c r="Q2581" s="1">
        <f>Sueldos[[#This Row],[Sueldo total]]*3</f>
        <v>92655.024000000034</v>
      </c>
      <c r="R2581" s="9">
        <f>(43102-Sueldos[[#This Row],[Fecha de Contratación]])/365</f>
        <v>1.8273972602739725</v>
      </c>
      <c r="S2581" s="1">
        <f>Sueldos[[#This Row],[Sueldo total]]/30</f>
        <v>1029.5002666666669</v>
      </c>
      <c r="T2581" s="1">
        <f>Sueldos[[#This Row],[Salario diario]]*20*Sueldos[[#This Row],[dias del año]]</f>
        <v>37626.119335159827</v>
      </c>
      <c r="U2581" s="1">
        <f>Sueldos[[#This Row],[3 meses de sueldo]]+Sueldos[[#This Row],[20 dias por año]]</f>
        <v>130281.14333515987</v>
      </c>
    </row>
    <row r="2582" spans="1:21" x14ac:dyDescent="0.3">
      <c r="A2582" t="s">
        <v>2968</v>
      </c>
      <c r="B2582" t="s">
        <v>880</v>
      </c>
      <c r="C2582" t="s">
        <v>965</v>
      </c>
      <c r="D2582" s="10">
        <v>42615</v>
      </c>
      <c r="E2582" t="s">
        <v>18</v>
      </c>
      <c r="F2582">
        <v>3</v>
      </c>
      <c r="G2582" s="1">
        <v>12891</v>
      </c>
      <c r="H2582" s="1">
        <v>773.45999999999992</v>
      </c>
      <c r="I2582" s="1">
        <v>1546.9199999999998</v>
      </c>
      <c r="J2582" s="1">
        <v>515.64</v>
      </c>
      <c r="K2582" s="1">
        <v>5027.49</v>
      </c>
      <c r="L2582" s="1">
        <v>5156.4000000000005</v>
      </c>
      <c r="M2582" s="1">
        <f>SUM(Sueldos[[#This Row],[Salario Base]:[Bono General]])</f>
        <v>25910.91</v>
      </c>
      <c r="N2582" s="1">
        <f>SUMPRODUCT(Sueldos[[#This Row],[Salario Base]:[Bono General]]*Porcentajes[])</f>
        <v>1032.5691000000002</v>
      </c>
      <c r="O2582" s="1">
        <f>Sueldos[[#This Row],[Aumento Mexicano]]*2</f>
        <v>2065.1382000000003</v>
      </c>
      <c r="P2582" s="1">
        <f>IF(Sueldos[[#This Row],[Calificación]]&gt;=4,Sueldos[[#This Row],[Aumento Mexicano]]*2,0)</f>
        <v>0</v>
      </c>
      <c r="Q2582" s="1">
        <f>Sueldos[[#This Row],[Sueldo total]]*3</f>
        <v>77732.73</v>
      </c>
      <c r="R2582" s="9">
        <f>(43102-Sueldos[[#This Row],[Fecha de Contratación]])/365</f>
        <v>1.3342465753424657</v>
      </c>
      <c r="S2582" s="1">
        <f>Sueldos[[#This Row],[Sueldo total]]/30</f>
        <v>863.697</v>
      </c>
      <c r="T2582" s="1">
        <f>Sueldos[[#This Row],[Salario diario]]*20*Sueldos[[#This Row],[dias del año]]</f>
        <v>23047.695287671231</v>
      </c>
      <c r="U2582" s="1">
        <f>Sueldos[[#This Row],[3 meses de sueldo]]+Sueldos[[#This Row],[20 dias por año]]</f>
        <v>100780.42528767123</v>
      </c>
    </row>
    <row r="2583" spans="1:21" x14ac:dyDescent="0.3">
      <c r="A2583" t="s">
        <v>2908</v>
      </c>
      <c r="B2583" t="s">
        <v>898</v>
      </c>
      <c r="C2583" t="s">
        <v>323</v>
      </c>
      <c r="D2583" s="10">
        <v>41308</v>
      </c>
      <c r="E2583" t="s">
        <v>18</v>
      </c>
      <c r="F2583">
        <v>4</v>
      </c>
      <c r="G2583" s="1">
        <v>14225.2</v>
      </c>
      <c r="H2583" s="1">
        <v>1422.5200000000002</v>
      </c>
      <c r="I2583" s="1">
        <v>1991.5280000000002</v>
      </c>
      <c r="J2583" s="1">
        <v>284.50400000000002</v>
      </c>
      <c r="K2583" s="1">
        <v>5690.0800000000008</v>
      </c>
      <c r="L2583" s="1">
        <v>4552.0640000000003</v>
      </c>
      <c r="M2583" s="1">
        <f>SUM(Sueldos[[#This Row],[Salario Base]:[Bono General]])</f>
        <v>28165.896000000001</v>
      </c>
      <c r="N2583" s="1">
        <f>SUMPRODUCT(Sueldos[[#This Row],[Salario Base]:[Bono General]]*Porcentajes[])</f>
        <v>1095.3404</v>
      </c>
      <c r="O2583" s="1">
        <f>Sueldos[[#This Row],[Aumento Mexicano]]*2</f>
        <v>2190.6808000000001</v>
      </c>
      <c r="P2583" s="1">
        <f>IF(Sueldos[[#This Row],[Calificación]]&gt;=4,Sueldos[[#This Row],[Aumento Mexicano]]*2,0)</f>
        <v>2190.6808000000001</v>
      </c>
      <c r="Q2583" s="1">
        <f>Sueldos[[#This Row],[Sueldo total]]*3</f>
        <v>84497.687999999995</v>
      </c>
      <c r="R2583" s="9">
        <f>(43102-Sueldos[[#This Row],[Fecha de Contratación]])/365</f>
        <v>4.9150684931506845</v>
      </c>
      <c r="S2583" s="1">
        <f>Sueldos[[#This Row],[Sueldo total]]/30</f>
        <v>938.86320000000001</v>
      </c>
      <c r="T2583" s="1">
        <f>Sueldos[[#This Row],[Salario diario]]*20*Sueldos[[#This Row],[dias del año]]</f>
        <v>92291.538673972595</v>
      </c>
      <c r="U2583" s="1">
        <f>Sueldos[[#This Row],[3 meses de sueldo]]+Sueldos[[#This Row],[20 dias por año]]</f>
        <v>176789.22667397259</v>
      </c>
    </row>
    <row r="2584" spans="1:21" x14ac:dyDescent="0.3">
      <c r="A2584" t="s">
        <v>2969</v>
      </c>
      <c r="B2584" t="s">
        <v>880</v>
      </c>
      <c r="C2584" t="s">
        <v>440</v>
      </c>
      <c r="D2584" s="10">
        <v>41260</v>
      </c>
      <c r="E2584" t="s">
        <v>18</v>
      </c>
      <c r="F2584">
        <v>4</v>
      </c>
      <c r="G2584" s="1">
        <v>14027.2</v>
      </c>
      <c r="H2584" s="1">
        <v>1402.7200000000003</v>
      </c>
      <c r="I2584" s="1">
        <v>280.54400000000004</v>
      </c>
      <c r="J2584" s="1">
        <v>1823.5360000000001</v>
      </c>
      <c r="K2584" s="1">
        <v>4067.8879999999999</v>
      </c>
      <c r="L2584" s="1">
        <v>5330.3360000000002</v>
      </c>
      <c r="M2584" s="1">
        <f>SUM(Sueldos[[#This Row],[Salario Base]:[Bono General]])</f>
        <v>26932.223999999998</v>
      </c>
      <c r="N2584" s="1">
        <f>SUMPRODUCT(Sueldos[[#This Row],[Salario Base]:[Bono General]]*Porcentajes[])</f>
        <v>1102.5379200000002</v>
      </c>
      <c r="O2584" s="1">
        <f>Sueldos[[#This Row],[Aumento Mexicano]]*2</f>
        <v>2205.0758400000004</v>
      </c>
      <c r="P2584" s="1">
        <f>IF(Sueldos[[#This Row],[Calificación]]&gt;=4,Sueldos[[#This Row],[Aumento Mexicano]]*2,0)</f>
        <v>2205.0758400000004</v>
      </c>
      <c r="Q2584" s="1">
        <f>Sueldos[[#This Row],[Sueldo total]]*3</f>
        <v>80796.671999999991</v>
      </c>
      <c r="R2584" s="9">
        <f>(43102-Sueldos[[#This Row],[Fecha de Contratación]])/365</f>
        <v>5.0465753424657533</v>
      </c>
      <c r="S2584" s="1">
        <f>Sueldos[[#This Row],[Sueldo total]]/30</f>
        <v>897.74079999999992</v>
      </c>
      <c r="T2584" s="1">
        <f>Sueldos[[#This Row],[Salario diario]]*20*Sueldos[[#This Row],[dias del año]]</f>
        <v>90610.331704109587</v>
      </c>
      <c r="U2584" s="1">
        <f>Sueldos[[#This Row],[3 meses de sueldo]]+Sueldos[[#This Row],[20 dias por año]]</f>
        <v>171407.00370410958</v>
      </c>
    </row>
    <row r="2585" spans="1:21" x14ac:dyDescent="0.3">
      <c r="A2585" t="s">
        <v>2970</v>
      </c>
      <c r="B2585" t="s">
        <v>898</v>
      </c>
      <c r="C2585" t="s">
        <v>133</v>
      </c>
      <c r="D2585" s="10">
        <v>40903</v>
      </c>
      <c r="E2585" t="s">
        <v>27</v>
      </c>
      <c r="F2585">
        <v>3</v>
      </c>
      <c r="G2585" s="1">
        <v>20243</v>
      </c>
      <c r="H2585" s="1">
        <v>1417.0100000000002</v>
      </c>
      <c r="I2585" s="1">
        <v>2429.16</v>
      </c>
      <c r="J2585" s="1">
        <v>2631.59</v>
      </c>
      <c r="K2585" s="1">
        <v>7287.48</v>
      </c>
      <c r="L2585" s="1">
        <v>6680.1900000000005</v>
      </c>
      <c r="M2585" s="1">
        <f>SUM(Sueldos[[#This Row],[Salario Base]:[Bono General]])</f>
        <v>40688.430000000008</v>
      </c>
      <c r="N2585" s="1">
        <f>SUMPRODUCT(Sueldos[[#This Row],[Salario Base]:[Bono General]]*Porcentajes[])</f>
        <v>1607.2942000000003</v>
      </c>
      <c r="O2585" s="1">
        <f>Sueldos[[#This Row],[Aumento Mexicano]]*2</f>
        <v>3214.5884000000005</v>
      </c>
      <c r="P2585" s="1">
        <f>IF(Sueldos[[#This Row],[Calificación]]&gt;=4,Sueldos[[#This Row],[Aumento Mexicano]]*2,0)</f>
        <v>0</v>
      </c>
      <c r="Q2585" s="1">
        <f>Sueldos[[#This Row],[Sueldo total]]*3</f>
        <v>122065.29000000002</v>
      </c>
      <c r="R2585" s="9">
        <f>(43102-Sueldos[[#This Row],[Fecha de Contratación]])/365</f>
        <v>6.0246575342465754</v>
      </c>
      <c r="S2585" s="1">
        <f>Sueldos[[#This Row],[Sueldo total]]/30</f>
        <v>1356.2810000000002</v>
      </c>
      <c r="T2585" s="1">
        <f>Sueldos[[#This Row],[Salario diario]]*20*Sueldos[[#This Row],[dias del año]]</f>
        <v>163422.5709041096</v>
      </c>
      <c r="U2585" s="1">
        <f>Sueldos[[#This Row],[3 meses de sueldo]]+Sueldos[[#This Row],[20 dias por año]]</f>
        <v>285487.86090410961</v>
      </c>
    </row>
    <row r="2586" spans="1:21" x14ac:dyDescent="0.3">
      <c r="A2586" t="s">
        <v>446</v>
      </c>
      <c r="B2586" t="s">
        <v>898</v>
      </c>
      <c r="C2586" t="s">
        <v>38</v>
      </c>
      <c r="D2586" s="10">
        <v>40692</v>
      </c>
      <c r="E2586" t="s">
        <v>15</v>
      </c>
      <c r="F2586">
        <v>3</v>
      </c>
      <c r="G2586" s="1">
        <v>22813</v>
      </c>
      <c r="H2586" s="1">
        <v>2053.17</v>
      </c>
      <c r="I2586" s="1">
        <v>3421.95</v>
      </c>
      <c r="J2586" s="1">
        <v>1596.91</v>
      </c>
      <c r="K2586" s="1">
        <v>5931.38</v>
      </c>
      <c r="L2586" s="1">
        <v>7072.03</v>
      </c>
      <c r="M2586" s="1">
        <f>SUM(Sueldos[[#This Row],[Salario Base]:[Bono General]])</f>
        <v>42888.439999999995</v>
      </c>
      <c r="N2586" s="1">
        <f>SUMPRODUCT(Sueldos[[#This Row],[Salario Base]:[Bono General]]*Porcentajes[])</f>
        <v>1697.2871999999998</v>
      </c>
      <c r="O2586" s="1">
        <f>Sueldos[[#This Row],[Aumento Mexicano]]*2</f>
        <v>3394.5743999999995</v>
      </c>
      <c r="P2586" s="1">
        <f>IF(Sueldos[[#This Row],[Calificación]]&gt;=4,Sueldos[[#This Row],[Aumento Mexicano]]*2,0)</f>
        <v>0</v>
      </c>
      <c r="Q2586" s="1">
        <f>Sueldos[[#This Row],[Sueldo total]]*3</f>
        <v>128665.31999999998</v>
      </c>
      <c r="R2586" s="9">
        <f>(43102-Sueldos[[#This Row],[Fecha de Contratación]])/365</f>
        <v>6.602739726027397</v>
      </c>
      <c r="S2586" s="1">
        <f>Sueldos[[#This Row],[Sueldo total]]/30</f>
        <v>1429.6146666666666</v>
      </c>
      <c r="T2586" s="1">
        <f>Sueldos[[#This Row],[Salario diario]]*20*Sueldos[[#This Row],[dias del año]]</f>
        <v>188787.47105022828</v>
      </c>
      <c r="U2586" s="1">
        <f>Sueldos[[#This Row],[3 meses de sueldo]]+Sueldos[[#This Row],[20 dias por año]]</f>
        <v>317452.79105022829</v>
      </c>
    </row>
    <row r="2587" spans="1:21" x14ac:dyDescent="0.3">
      <c r="A2587" t="s">
        <v>2971</v>
      </c>
      <c r="B2587" t="s">
        <v>898</v>
      </c>
      <c r="C2587" t="s">
        <v>20</v>
      </c>
      <c r="D2587" s="10">
        <v>41541</v>
      </c>
      <c r="E2587" t="s">
        <v>18</v>
      </c>
      <c r="F2587">
        <v>3</v>
      </c>
      <c r="G2587" s="1">
        <v>9089</v>
      </c>
      <c r="H2587" s="1">
        <v>545.34</v>
      </c>
      <c r="I2587" s="1">
        <v>818.01</v>
      </c>
      <c r="J2587" s="1">
        <v>818.01</v>
      </c>
      <c r="K2587" s="1">
        <v>2726.7</v>
      </c>
      <c r="L2587" s="1">
        <v>2908.48</v>
      </c>
      <c r="M2587" s="1">
        <f>SUM(Sueldos[[#This Row],[Salario Base]:[Bono General]])</f>
        <v>16905.54</v>
      </c>
      <c r="N2587" s="1">
        <f>SUMPRODUCT(Sueldos[[#This Row],[Salario Base]:[Bono General]]*Porcentajes[])</f>
        <v>664.40589999999997</v>
      </c>
      <c r="O2587" s="1">
        <f>Sueldos[[#This Row],[Aumento Mexicano]]*2</f>
        <v>1328.8117999999999</v>
      </c>
      <c r="P2587" s="1">
        <f>IF(Sueldos[[#This Row],[Calificación]]&gt;=4,Sueldos[[#This Row],[Aumento Mexicano]]*2,0)</f>
        <v>0</v>
      </c>
      <c r="Q2587" s="1">
        <f>Sueldos[[#This Row],[Sueldo total]]*3</f>
        <v>50716.62</v>
      </c>
      <c r="R2587" s="9">
        <f>(43102-Sueldos[[#This Row],[Fecha de Contratación]])/365</f>
        <v>4.2767123287671236</v>
      </c>
      <c r="S2587" s="1">
        <f>Sueldos[[#This Row],[Sueldo total]]/30</f>
        <v>563.51800000000003</v>
      </c>
      <c r="T2587" s="1">
        <f>Sueldos[[#This Row],[Salario diario]]*20*Sueldos[[#This Row],[dias del año]]</f>
        <v>48200.087561643842</v>
      </c>
      <c r="U2587" s="1">
        <f>Sueldos[[#This Row],[3 meses de sueldo]]+Sueldos[[#This Row],[20 dias por año]]</f>
        <v>98916.707561643852</v>
      </c>
    </row>
    <row r="2588" spans="1:21" x14ac:dyDescent="0.3">
      <c r="A2588" t="s">
        <v>2972</v>
      </c>
      <c r="B2588" t="s">
        <v>1087</v>
      </c>
      <c r="C2588" t="s">
        <v>110</v>
      </c>
      <c r="D2588" s="10">
        <v>42948</v>
      </c>
      <c r="E2588" t="s">
        <v>18</v>
      </c>
      <c r="F2588">
        <v>3</v>
      </c>
      <c r="G2588" s="1">
        <v>9937</v>
      </c>
      <c r="H2588" s="1">
        <v>496.85</v>
      </c>
      <c r="I2588" s="1">
        <v>596.22</v>
      </c>
      <c r="J2588" s="1">
        <v>695.59</v>
      </c>
      <c r="K2588" s="1">
        <v>3577.3199999999997</v>
      </c>
      <c r="L2588" s="1">
        <v>3080.47</v>
      </c>
      <c r="M2588" s="1">
        <f>SUM(Sueldos[[#This Row],[Salario Base]:[Bono General]])</f>
        <v>18383.45</v>
      </c>
      <c r="N2588" s="1">
        <f>SUMPRODUCT(Sueldos[[#This Row],[Salario Base]:[Bono General]]*Porcentajes[])</f>
        <v>709.5018</v>
      </c>
      <c r="O2588" s="1">
        <f>Sueldos[[#This Row],[Aumento Mexicano]]*2</f>
        <v>1419.0036</v>
      </c>
      <c r="P2588" s="1">
        <f>IF(Sueldos[[#This Row],[Calificación]]&gt;=4,Sueldos[[#This Row],[Aumento Mexicano]]*2,0)</f>
        <v>0</v>
      </c>
      <c r="Q2588" s="1">
        <f>Sueldos[[#This Row],[Sueldo total]]*3</f>
        <v>55150.350000000006</v>
      </c>
      <c r="R2588" s="9">
        <f>(43102-Sueldos[[#This Row],[Fecha de Contratación]])/365</f>
        <v>0.42191780821917807</v>
      </c>
      <c r="S2588" s="1">
        <f>Sueldos[[#This Row],[Sueldo total]]/30</f>
        <v>612.78166666666664</v>
      </c>
      <c r="T2588" s="1">
        <f>Sueldos[[#This Row],[Salario diario]]*20*Sueldos[[#This Row],[dias del año]]</f>
        <v>5170.8699543378989</v>
      </c>
      <c r="U2588" s="1">
        <f>Sueldos[[#This Row],[3 meses de sueldo]]+Sueldos[[#This Row],[20 dias por año]]</f>
        <v>60321.219954337903</v>
      </c>
    </row>
    <row r="2589" spans="1:21" x14ac:dyDescent="0.3">
      <c r="A2589" t="s">
        <v>2973</v>
      </c>
      <c r="B2589" t="s">
        <v>883</v>
      </c>
      <c r="C2589" t="s">
        <v>100</v>
      </c>
      <c r="D2589" s="10">
        <v>42839</v>
      </c>
      <c r="E2589" t="s">
        <v>15</v>
      </c>
      <c r="F2589">
        <v>3</v>
      </c>
      <c r="G2589" s="1">
        <v>28323</v>
      </c>
      <c r="H2589" s="1">
        <v>2265.84</v>
      </c>
      <c r="I2589" s="1">
        <v>4248.45</v>
      </c>
      <c r="J2589" s="1">
        <v>3965.2200000000003</v>
      </c>
      <c r="K2589" s="1">
        <v>7647.2100000000009</v>
      </c>
      <c r="L2589" s="1">
        <v>7363.9800000000005</v>
      </c>
      <c r="M2589" s="1">
        <f>SUM(Sueldos[[#This Row],[Salario Base]:[Bono General]])</f>
        <v>53813.700000000004</v>
      </c>
      <c r="N2589" s="1">
        <f>SUMPRODUCT(Sueldos[[#This Row],[Salario Base]:[Bono General]]*Porcentajes[])</f>
        <v>2098.7343000000001</v>
      </c>
      <c r="O2589" s="1">
        <f>Sueldos[[#This Row],[Aumento Mexicano]]*2</f>
        <v>4197.4686000000002</v>
      </c>
      <c r="P2589" s="1">
        <f>IF(Sueldos[[#This Row],[Calificación]]&gt;=4,Sueldos[[#This Row],[Aumento Mexicano]]*2,0)</f>
        <v>0</v>
      </c>
      <c r="Q2589" s="1">
        <f>Sueldos[[#This Row],[Sueldo total]]*3</f>
        <v>161441.1</v>
      </c>
      <c r="R2589" s="9">
        <f>(43102-Sueldos[[#This Row],[Fecha de Contratación]])/365</f>
        <v>0.72054794520547949</v>
      </c>
      <c r="S2589" s="1">
        <f>Sueldos[[#This Row],[Sueldo total]]/30</f>
        <v>1793.7900000000002</v>
      </c>
      <c r="T2589" s="1">
        <f>Sueldos[[#This Row],[Salario diario]]*20*Sueldos[[#This Row],[dias del año]]</f>
        <v>25850.233972602742</v>
      </c>
      <c r="U2589" s="1">
        <f>Sueldos[[#This Row],[3 meses de sueldo]]+Sueldos[[#This Row],[20 dias por año]]</f>
        <v>187291.33397260273</v>
      </c>
    </row>
    <row r="2590" spans="1:21" x14ac:dyDescent="0.3">
      <c r="A2590" t="s">
        <v>1711</v>
      </c>
      <c r="B2590" t="s">
        <v>880</v>
      </c>
      <c r="C2590" t="s">
        <v>449</v>
      </c>
      <c r="D2590" s="10">
        <v>43020</v>
      </c>
      <c r="E2590" t="s">
        <v>50</v>
      </c>
      <c r="F2590">
        <v>5</v>
      </c>
      <c r="G2590" s="1">
        <v>42656.25</v>
      </c>
      <c r="H2590" s="1">
        <v>2985.9375000000005</v>
      </c>
      <c r="I2590" s="1">
        <v>4265.625</v>
      </c>
      <c r="J2590" s="1">
        <v>5545.3125</v>
      </c>
      <c r="K2590" s="1">
        <v>11517.1875</v>
      </c>
      <c r="L2590" s="1">
        <v>16635.9375</v>
      </c>
      <c r="M2590" s="1">
        <f>SUM(Sueldos[[#This Row],[Salario Base]:[Bono General]])</f>
        <v>83606.25</v>
      </c>
      <c r="N2590" s="1">
        <f>SUMPRODUCT(Sueldos[[#This Row],[Salario Base]:[Bono General]]*Porcentajes[])</f>
        <v>3416.765625</v>
      </c>
      <c r="O2590" s="1">
        <f>Sueldos[[#This Row],[Aumento Mexicano]]*2</f>
        <v>6833.53125</v>
      </c>
      <c r="P2590" s="1">
        <f>IF(Sueldos[[#This Row],[Calificación]]&gt;=4,Sueldos[[#This Row],[Aumento Mexicano]]*2,0)</f>
        <v>6833.53125</v>
      </c>
      <c r="Q2590" s="1">
        <f>Sueldos[[#This Row],[Sueldo total]]*3</f>
        <v>250818.75</v>
      </c>
      <c r="R2590" s="9">
        <f>(43102-Sueldos[[#This Row],[Fecha de Contratación]])/365</f>
        <v>0.22465753424657534</v>
      </c>
      <c r="S2590" s="1">
        <f>Sueldos[[#This Row],[Sueldo total]]/30</f>
        <v>2786.875</v>
      </c>
      <c r="T2590" s="1">
        <f>Sueldos[[#This Row],[Salario diario]]*20*Sueldos[[#This Row],[dias del año]]</f>
        <v>12521.849315068494</v>
      </c>
      <c r="U2590" s="1">
        <f>Sueldos[[#This Row],[3 meses de sueldo]]+Sueldos[[#This Row],[20 dias por año]]</f>
        <v>263340.59931506851</v>
      </c>
    </row>
    <row r="2591" spans="1:21" x14ac:dyDescent="0.3">
      <c r="A2591" t="s">
        <v>1308</v>
      </c>
      <c r="B2591" t="s">
        <v>909</v>
      </c>
      <c r="C2591" t="s">
        <v>14</v>
      </c>
      <c r="D2591" s="10">
        <v>41944</v>
      </c>
      <c r="E2591" t="s">
        <v>18</v>
      </c>
      <c r="F2591">
        <v>2</v>
      </c>
      <c r="G2591" s="1">
        <v>13833</v>
      </c>
      <c r="H2591" s="1">
        <v>1106.6400000000001</v>
      </c>
      <c r="I2591" s="1">
        <v>1521.63</v>
      </c>
      <c r="J2591" s="1">
        <v>1383.3000000000002</v>
      </c>
      <c r="K2591" s="1">
        <v>3873.2400000000002</v>
      </c>
      <c r="L2591" s="1">
        <v>4426.5600000000004</v>
      </c>
      <c r="M2591" s="1">
        <f>SUM(Sueldos[[#This Row],[Salario Base]:[Bono General]])</f>
        <v>26144.370000000003</v>
      </c>
      <c r="N2591" s="1">
        <f>SUMPRODUCT(Sueldos[[#This Row],[Salario Base]:[Bono General]]*Porcentajes[])</f>
        <v>1037.4750000000001</v>
      </c>
      <c r="O2591" s="1">
        <f>Sueldos[[#This Row],[Aumento Mexicano]]*2</f>
        <v>2074.9500000000003</v>
      </c>
      <c r="P2591" s="1">
        <f>IF(Sueldos[[#This Row],[Calificación]]&gt;=4,Sueldos[[#This Row],[Aumento Mexicano]]*2,0)</f>
        <v>0</v>
      </c>
      <c r="Q2591" s="1">
        <f>Sueldos[[#This Row],[Sueldo total]]*3</f>
        <v>78433.110000000015</v>
      </c>
      <c r="R2591" s="9">
        <f>(43102-Sueldos[[#This Row],[Fecha de Contratación]])/365</f>
        <v>3.1726027397260275</v>
      </c>
      <c r="S2591" s="1">
        <f>Sueldos[[#This Row],[Sueldo total]]/30</f>
        <v>871.47900000000004</v>
      </c>
      <c r="T2591" s="1">
        <f>Sueldos[[#This Row],[Salario diario]]*20*Sueldos[[#This Row],[dias del año]]</f>
        <v>55297.133260273979</v>
      </c>
      <c r="U2591" s="1">
        <f>Sueldos[[#This Row],[3 meses de sueldo]]+Sueldos[[#This Row],[20 dias por año]]</f>
        <v>133730.243260274</v>
      </c>
    </row>
    <row r="2592" spans="1:21" x14ac:dyDescent="0.3">
      <c r="A2592" t="s">
        <v>2974</v>
      </c>
      <c r="B2592" t="s">
        <v>898</v>
      </c>
      <c r="C2592" t="s">
        <v>221</v>
      </c>
      <c r="D2592" s="10">
        <v>40610</v>
      </c>
      <c r="E2592" t="s">
        <v>18</v>
      </c>
      <c r="F2592">
        <v>4</v>
      </c>
      <c r="G2592" s="1">
        <v>9211.4000000000015</v>
      </c>
      <c r="H2592" s="1">
        <v>460.57000000000011</v>
      </c>
      <c r="I2592" s="1">
        <v>1381.7100000000003</v>
      </c>
      <c r="J2592" s="1">
        <v>276.34200000000004</v>
      </c>
      <c r="K2592" s="1">
        <v>2394.9640000000004</v>
      </c>
      <c r="L2592" s="1">
        <v>3131.8760000000007</v>
      </c>
      <c r="M2592" s="1">
        <f>SUM(Sueldos[[#This Row],[Salario Base]:[Bono General]])</f>
        <v>16856.862000000005</v>
      </c>
      <c r="N2592" s="1">
        <f>SUMPRODUCT(Sueldos[[#This Row],[Salario Base]:[Bono General]]*Porcentajes[])</f>
        <v>664.1419400000002</v>
      </c>
      <c r="O2592" s="1">
        <f>Sueldos[[#This Row],[Aumento Mexicano]]*2</f>
        <v>1328.2838800000004</v>
      </c>
      <c r="P2592" s="1">
        <f>IF(Sueldos[[#This Row],[Calificación]]&gt;=4,Sueldos[[#This Row],[Aumento Mexicano]]*2,0)</f>
        <v>1328.2838800000004</v>
      </c>
      <c r="Q2592" s="1">
        <f>Sueldos[[#This Row],[Sueldo total]]*3</f>
        <v>50570.58600000001</v>
      </c>
      <c r="R2592" s="9">
        <f>(43102-Sueldos[[#This Row],[Fecha de Contratación]])/365</f>
        <v>6.8273972602739725</v>
      </c>
      <c r="S2592" s="1">
        <f>Sueldos[[#This Row],[Sueldo total]]/30</f>
        <v>561.89540000000011</v>
      </c>
      <c r="T2592" s="1">
        <f>Sueldos[[#This Row],[Salario diario]]*20*Sueldos[[#This Row],[dias del año]]</f>
        <v>76725.662290410983</v>
      </c>
      <c r="U2592" s="1">
        <f>Sueldos[[#This Row],[3 meses de sueldo]]+Sueldos[[#This Row],[20 dias por año]]</f>
        <v>127296.24829041099</v>
      </c>
    </row>
    <row r="2593" spans="1:21" x14ac:dyDescent="0.3">
      <c r="A2593" t="s">
        <v>813</v>
      </c>
      <c r="B2593" t="s">
        <v>880</v>
      </c>
      <c r="C2593" t="s">
        <v>601</v>
      </c>
      <c r="D2593" s="10">
        <v>41829</v>
      </c>
      <c r="E2593" t="s">
        <v>18</v>
      </c>
      <c r="F2593">
        <v>3</v>
      </c>
      <c r="G2593" s="1">
        <v>13334</v>
      </c>
      <c r="H2593" s="1">
        <v>666.7</v>
      </c>
      <c r="I2593" s="1">
        <v>1866.7600000000002</v>
      </c>
      <c r="J2593" s="1">
        <v>1733.42</v>
      </c>
      <c r="K2593" s="1">
        <v>5066.92</v>
      </c>
      <c r="L2593" s="1">
        <v>4933.58</v>
      </c>
      <c r="M2593" s="1">
        <f>SUM(Sueldos[[#This Row],[Salario Base]:[Bono General]])</f>
        <v>27601.380000000005</v>
      </c>
      <c r="N2593" s="1">
        <f>SUMPRODUCT(Sueldos[[#This Row],[Salario Base]:[Bono General]]*Porcentajes[])</f>
        <v>1098.7216000000001</v>
      </c>
      <c r="O2593" s="1">
        <f>Sueldos[[#This Row],[Aumento Mexicano]]*2</f>
        <v>2197.4432000000002</v>
      </c>
      <c r="P2593" s="1">
        <f>IF(Sueldos[[#This Row],[Calificación]]&gt;=4,Sueldos[[#This Row],[Aumento Mexicano]]*2,0)</f>
        <v>0</v>
      </c>
      <c r="Q2593" s="1">
        <f>Sueldos[[#This Row],[Sueldo total]]*3</f>
        <v>82804.140000000014</v>
      </c>
      <c r="R2593" s="9">
        <f>(43102-Sueldos[[#This Row],[Fecha de Contratación]])/365</f>
        <v>3.4876712328767123</v>
      </c>
      <c r="S2593" s="1">
        <f>Sueldos[[#This Row],[Sueldo total]]/30</f>
        <v>920.04600000000016</v>
      </c>
      <c r="T2593" s="1">
        <f>Sueldos[[#This Row],[Salario diario]]*20*Sueldos[[#This Row],[dias del año]]</f>
        <v>64176.359342465759</v>
      </c>
      <c r="U2593" s="1">
        <f>Sueldos[[#This Row],[3 meses de sueldo]]+Sueldos[[#This Row],[20 dias por año]]</f>
        <v>146980.49934246577</v>
      </c>
    </row>
    <row r="2594" spans="1:21" x14ac:dyDescent="0.3">
      <c r="A2594" t="s">
        <v>2975</v>
      </c>
      <c r="B2594" t="s">
        <v>895</v>
      </c>
      <c r="C2594" t="s">
        <v>330</v>
      </c>
      <c r="D2594" s="10">
        <v>41841</v>
      </c>
      <c r="E2594" t="s">
        <v>18</v>
      </c>
      <c r="F2594">
        <v>3</v>
      </c>
      <c r="G2594" s="1">
        <v>14176</v>
      </c>
      <c r="H2594" s="1">
        <v>992.32</v>
      </c>
      <c r="I2594" s="1">
        <v>1559.36</v>
      </c>
      <c r="J2594" s="1">
        <v>141.76</v>
      </c>
      <c r="K2594" s="1">
        <v>4394.5600000000004</v>
      </c>
      <c r="L2594" s="1">
        <v>3827.5200000000004</v>
      </c>
      <c r="M2594" s="1">
        <f>SUM(Sueldos[[#This Row],[Salario Base]:[Bono General]])</f>
        <v>25091.52</v>
      </c>
      <c r="N2594" s="1">
        <f>SUMPRODUCT(Sueldos[[#This Row],[Salario Base]:[Bono General]]*Porcentajes[])</f>
        <v>954.04480000000001</v>
      </c>
      <c r="O2594" s="1">
        <f>Sueldos[[#This Row],[Aumento Mexicano]]*2</f>
        <v>1908.0896</v>
      </c>
      <c r="P2594" s="1">
        <f>IF(Sueldos[[#This Row],[Calificación]]&gt;=4,Sueldos[[#This Row],[Aumento Mexicano]]*2,0)</f>
        <v>0</v>
      </c>
      <c r="Q2594" s="1">
        <f>Sueldos[[#This Row],[Sueldo total]]*3</f>
        <v>75274.559999999998</v>
      </c>
      <c r="R2594" s="9">
        <f>(43102-Sueldos[[#This Row],[Fecha de Contratación]])/365</f>
        <v>3.4547945205479453</v>
      </c>
      <c r="S2594" s="1">
        <f>Sueldos[[#This Row],[Sueldo total]]/30</f>
        <v>836.38400000000001</v>
      </c>
      <c r="T2594" s="1">
        <f>Sueldos[[#This Row],[Salario diario]]*20*Sueldos[[#This Row],[dias del año]]</f>
        <v>57790.697205479453</v>
      </c>
      <c r="U2594" s="1">
        <f>Sueldos[[#This Row],[3 meses de sueldo]]+Sueldos[[#This Row],[20 dias por año]]</f>
        <v>133065.25720547946</v>
      </c>
    </row>
    <row r="2595" spans="1:21" x14ac:dyDescent="0.3">
      <c r="A2595" t="s">
        <v>479</v>
      </c>
      <c r="B2595" t="s">
        <v>880</v>
      </c>
      <c r="C2595" t="s">
        <v>253</v>
      </c>
      <c r="D2595" s="10">
        <v>41182</v>
      </c>
      <c r="E2595" t="s">
        <v>18</v>
      </c>
      <c r="F2595">
        <v>4</v>
      </c>
      <c r="G2595" s="1">
        <v>13406.800000000001</v>
      </c>
      <c r="H2595" s="1">
        <v>670.34000000000015</v>
      </c>
      <c r="I2595" s="1">
        <v>1742.8840000000002</v>
      </c>
      <c r="J2595" s="1">
        <v>1072.5440000000001</v>
      </c>
      <c r="K2595" s="1">
        <v>5228.652000000001</v>
      </c>
      <c r="L2595" s="1">
        <v>5362.7200000000012</v>
      </c>
      <c r="M2595" s="1">
        <f>SUM(Sueldos[[#This Row],[Salario Base]:[Bono General]])</f>
        <v>27483.940000000006</v>
      </c>
      <c r="N2595" s="1">
        <f>SUMPRODUCT(Sueldos[[#This Row],[Salario Base]:[Bono General]]*Porcentajes[])</f>
        <v>1098.01692</v>
      </c>
      <c r="O2595" s="1">
        <f>Sueldos[[#This Row],[Aumento Mexicano]]*2</f>
        <v>2196.0338400000001</v>
      </c>
      <c r="P2595" s="1">
        <f>IF(Sueldos[[#This Row],[Calificación]]&gt;=4,Sueldos[[#This Row],[Aumento Mexicano]]*2,0)</f>
        <v>2196.0338400000001</v>
      </c>
      <c r="Q2595" s="1">
        <f>Sueldos[[#This Row],[Sueldo total]]*3</f>
        <v>82451.820000000022</v>
      </c>
      <c r="R2595" s="9">
        <f>(43102-Sueldos[[#This Row],[Fecha de Contratación]])/365</f>
        <v>5.2602739726027394</v>
      </c>
      <c r="S2595" s="1">
        <f>Sueldos[[#This Row],[Sueldo total]]/30</f>
        <v>916.13133333333349</v>
      </c>
      <c r="T2595" s="1">
        <f>Sueldos[[#This Row],[Salario diario]]*20*Sueldos[[#This Row],[dias del año]]</f>
        <v>96382.036164383579</v>
      </c>
      <c r="U2595" s="1">
        <f>Sueldos[[#This Row],[3 meses de sueldo]]+Sueldos[[#This Row],[20 dias por año]]</f>
        <v>178833.85616438359</v>
      </c>
    </row>
    <row r="2596" spans="1:21" x14ac:dyDescent="0.3">
      <c r="A2596" t="s">
        <v>2976</v>
      </c>
      <c r="B2596" t="s">
        <v>883</v>
      </c>
      <c r="C2596" t="s">
        <v>77</v>
      </c>
      <c r="D2596" s="10">
        <v>40625</v>
      </c>
      <c r="E2596" t="s">
        <v>18</v>
      </c>
      <c r="F2596">
        <v>3</v>
      </c>
      <c r="G2596" s="1">
        <v>8864</v>
      </c>
      <c r="H2596" s="1">
        <v>443.20000000000005</v>
      </c>
      <c r="I2596" s="1">
        <v>1152.32</v>
      </c>
      <c r="J2596" s="1">
        <v>88.64</v>
      </c>
      <c r="K2596" s="1">
        <v>3102.3999999999996</v>
      </c>
      <c r="L2596" s="1">
        <v>3279.68</v>
      </c>
      <c r="M2596" s="1">
        <f>SUM(Sueldos[[#This Row],[Salario Base]:[Bono General]])</f>
        <v>16930.239999999998</v>
      </c>
      <c r="N2596" s="1">
        <f>SUMPRODUCT(Sueldos[[#This Row],[Salario Base]:[Bono General]]*Porcentajes[])</f>
        <v>665.68640000000005</v>
      </c>
      <c r="O2596" s="1">
        <f>Sueldos[[#This Row],[Aumento Mexicano]]*2</f>
        <v>1331.3728000000001</v>
      </c>
      <c r="P2596" s="1">
        <f>IF(Sueldos[[#This Row],[Calificación]]&gt;=4,Sueldos[[#This Row],[Aumento Mexicano]]*2,0)</f>
        <v>0</v>
      </c>
      <c r="Q2596" s="1">
        <f>Sueldos[[#This Row],[Sueldo total]]*3</f>
        <v>50790.719999999994</v>
      </c>
      <c r="R2596" s="9">
        <f>(43102-Sueldos[[#This Row],[Fecha de Contratación]])/365</f>
        <v>6.7863013698630139</v>
      </c>
      <c r="S2596" s="1">
        <f>Sueldos[[#This Row],[Sueldo total]]/30</f>
        <v>564.3413333333333</v>
      </c>
      <c r="T2596" s="1">
        <f>Sueldos[[#This Row],[Salario diario]]*20*Sueldos[[#This Row],[dias del año]]</f>
        <v>76595.807269406389</v>
      </c>
      <c r="U2596" s="1">
        <f>Sueldos[[#This Row],[3 meses de sueldo]]+Sueldos[[#This Row],[20 dias por año]]</f>
        <v>127386.52726940639</v>
      </c>
    </row>
    <row r="2597" spans="1:21" x14ac:dyDescent="0.3">
      <c r="A2597" t="s">
        <v>2977</v>
      </c>
      <c r="B2597" t="s">
        <v>898</v>
      </c>
      <c r="C2597" t="s">
        <v>75</v>
      </c>
      <c r="D2597" s="10">
        <v>42109</v>
      </c>
      <c r="E2597" t="s">
        <v>15</v>
      </c>
      <c r="F2597">
        <v>4</v>
      </c>
      <c r="G2597" s="1">
        <v>26205.300000000003</v>
      </c>
      <c r="H2597" s="1">
        <v>1834.3710000000003</v>
      </c>
      <c r="I2597" s="1">
        <v>524.10600000000011</v>
      </c>
      <c r="J2597" s="1">
        <v>3144.6360000000004</v>
      </c>
      <c r="K2597" s="1">
        <v>7599.5370000000003</v>
      </c>
      <c r="L2597" s="1">
        <v>6551.3250000000007</v>
      </c>
      <c r="M2597" s="1">
        <f>SUM(Sueldos[[#This Row],[Salario Base]:[Bono General]])</f>
        <v>45859.274999999994</v>
      </c>
      <c r="N2597" s="1">
        <f>SUMPRODUCT(Sueldos[[#This Row],[Salario Base]:[Bono General]]*Porcentajes[])</f>
        <v>1760.9961600000001</v>
      </c>
      <c r="O2597" s="1">
        <f>Sueldos[[#This Row],[Aumento Mexicano]]*2</f>
        <v>3521.9923200000003</v>
      </c>
      <c r="P2597" s="1">
        <f>IF(Sueldos[[#This Row],[Calificación]]&gt;=4,Sueldos[[#This Row],[Aumento Mexicano]]*2,0)</f>
        <v>3521.9923200000003</v>
      </c>
      <c r="Q2597" s="1">
        <f>Sueldos[[#This Row],[Sueldo total]]*3</f>
        <v>137577.82499999998</v>
      </c>
      <c r="R2597" s="9">
        <f>(43102-Sueldos[[#This Row],[Fecha de Contratación]])/365</f>
        <v>2.7205479452054795</v>
      </c>
      <c r="S2597" s="1">
        <f>Sueldos[[#This Row],[Sueldo total]]/30</f>
        <v>1528.6424999999997</v>
      </c>
      <c r="T2597" s="1">
        <f>Sueldos[[#This Row],[Salario diario]]*20*Sueldos[[#This Row],[dias del año]]</f>
        <v>83174.90424657533</v>
      </c>
      <c r="U2597" s="1">
        <f>Sueldos[[#This Row],[3 meses de sueldo]]+Sueldos[[#This Row],[20 dias por año]]</f>
        <v>220752.72924657533</v>
      </c>
    </row>
    <row r="2598" spans="1:21" x14ac:dyDescent="0.3">
      <c r="A2598" t="s">
        <v>2978</v>
      </c>
      <c r="B2598" t="s">
        <v>880</v>
      </c>
      <c r="C2598" t="s">
        <v>2</v>
      </c>
      <c r="D2598" s="10">
        <v>41195</v>
      </c>
      <c r="E2598" t="s">
        <v>18</v>
      </c>
      <c r="F2598">
        <v>5</v>
      </c>
      <c r="G2598" s="1">
        <v>18002.5</v>
      </c>
      <c r="H2598" s="1">
        <v>1620.2249999999999</v>
      </c>
      <c r="I2598" s="1">
        <v>1440.2</v>
      </c>
      <c r="J2598" s="1">
        <v>360.05</v>
      </c>
      <c r="K2598" s="1">
        <v>4680.6500000000005</v>
      </c>
      <c r="L2598" s="1">
        <v>6300.875</v>
      </c>
      <c r="M2598" s="1">
        <f>SUM(Sueldos[[#This Row],[Salario Base]:[Bono General]])</f>
        <v>32404.5</v>
      </c>
      <c r="N2598" s="1">
        <f>SUMPRODUCT(Sueldos[[#This Row],[Salario Base]:[Bono General]]*Porcentajes[])</f>
        <v>1294.3797499999998</v>
      </c>
      <c r="O2598" s="1">
        <f>Sueldos[[#This Row],[Aumento Mexicano]]*2</f>
        <v>2588.7594999999997</v>
      </c>
      <c r="P2598" s="1">
        <f>IF(Sueldos[[#This Row],[Calificación]]&gt;=4,Sueldos[[#This Row],[Aumento Mexicano]]*2,0)</f>
        <v>2588.7594999999997</v>
      </c>
      <c r="Q2598" s="1">
        <f>Sueldos[[#This Row],[Sueldo total]]*3</f>
        <v>97213.5</v>
      </c>
      <c r="R2598" s="9">
        <f>(43102-Sueldos[[#This Row],[Fecha de Contratación]])/365</f>
        <v>5.2246575342465755</v>
      </c>
      <c r="S2598" s="1">
        <f>Sueldos[[#This Row],[Sueldo total]]/30</f>
        <v>1080.1500000000001</v>
      </c>
      <c r="T2598" s="1">
        <f>Sueldos[[#This Row],[Salario diario]]*20*Sueldos[[#This Row],[dias del año]]</f>
        <v>112868.27671232878</v>
      </c>
      <c r="U2598" s="1">
        <f>Sueldos[[#This Row],[3 meses de sueldo]]+Sueldos[[#This Row],[20 dias por año]]</f>
        <v>210081.77671232878</v>
      </c>
    </row>
    <row r="2599" spans="1:21" x14ac:dyDescent="0.3">
      <c r="A2599" t="s">
        <v>2979</v>
      </c>
      <c r="B2599" t="s">
        <v>880</v>
      </c>
      <c r="C2599" t="s">
        <v>84</v>
      </c>
      <c r="D2599" s="10">
        <v>41545</v>
      </c>
      <c r="E2599" t="s">
        <v>18</v>
      </c>
      <c r="F2599">
        <v>3</v>
      </c>
      <c r="G2599" s="1">
        <v>14082</v>
      </c>
      <c r="H2599" s="1">
        <v>704.1</v>
      </c>
      <c r="I2599" s="1">
        <v>1126.56</v>
      </c>
      <c r="J2599" s="1">
        <v>1830.66</v>
      </c>
      <c r="K2599" s="1">
        <v>5632.8</v>
      </c>
      <c r="L2599" s="1">
        <v>3802.1400000000003</v>
      </c>
      <c r="M2599" s="1">
        <f>SUM(Sueldos[[#This Row],[Salario Base]:[Bono General]])</f>
        <v>27178.26</v>
      </c>
      <c r="N2599" s="1">
        <f>SUMPRODUCT(Sueldos[[#This Row],[Salario Base]:[Bono General]]*Porcentajes[])</f>
        <v>1036.4351999999999</v>
      </c>
      <c r="O2599" s="1">
        <f>Sueldos[[#This Row],[Aumento Mexicano]]*2</f>
        <v>2072.8703999999998</v>
      </c>
      <c r="P2599" s="1">
        <f>IF(Sueldos[[#This Row],[Calificación]]&gt;=4,Sueldos[[#This Row],[Aumento Mexicano]]*2,0)</f>
        <v>0</v>
      </c>
      <c r="Q2599" s="1">
        <f>Sueldos[[#This Row],[Sueldo total]]*3</f>
        <v>81534.78</v>
      </c>
      <c r="R2599" s="9">
        <f>(43102-Sueldos[[#This Row],[Fecha de Contratación]])/365</f>
        <v>4.2657534246575342</v>
      </c>
      <c r="S2599" s="1">
        <f>Sueldos[[#This Row],[Sueldo total]]/30</f>
        <v>905.94199999999989</v>
      </c>
      <c r="T2599" s="1">
        <f>Sueldos[[#This Row],[Salario diario]]*20*Sueldos[[#This Row],[dias del año]]</f>
        <v>77290.503780821906</v>
      </c>
      <c r="U2599" s="1">
        <f>Sueldos[[#This Row],[3 meses de sueldo]]+Sueldos[[#This Row],[20 dias por año]]</f>
        <v>158825.28378082189</v>
      </c>
    </row>
    <row r="2600" spans="1:21" x14ac:dyDescent="0.3">
      <c r="A2600" t="s">
        <v>2099</v>
      </c>
      <c r="B2600" t="s">
        <v>883</v>
      </c>
      <c r="C2600" t="s">
        <v>121</v>
      </c>
      <c r="D2600" s="10">
        <v>41414</v>
      </c>
      <c r="E2600" t="s">
        <v>18</v>
      </c>
      <c r="F2600">
        <v>4</v>
      </c>
      <c r="G2600" s="1">
        <v>16782.7</v>
      </c>
      <c r="H2600" s="1">
        <v>1006.962</v>
      </c>
      <c r="I2600" s="1">
        <v>1006.962</v>
      </c>
      <c r="J2600" s="1">
        <v>1846.097</v>
      </c>
      <c r="K2600" s="1">
        <v>5873.9449999999997</v>
      </c>
      <c r="L2600" s="1">
        <v>5034.8100000000004</v>
      </c>
      <c r="M2600" s="1">
        <f>SUM(Sueldos[[#This Row],[Salario Base]:[Bono General]])</f>
        <v>31551.476000000002</v>
      </c>
      <c r="N2600" s="1">
        <f>SUMPRODUCT(Sueldos[[#This Row],[Salario Base]:[Bono General]]*Porcentajes[])</f>
        <v>1225.1371000000001</v>
      </c>
      <c r="O2600" s="1">
        <f>Sueldos[[#This Row],[Aumento Mexicano]]*2</f>
        <v>2450.2742000000003</v>
      </c>
      <c r="P2600" s="1">
        <f>IF(Sueldos[[#This Row],[Calificación]]&gt;=4,Sueldos[[#This Row],[Aumento Mexicano]]*2,0)</f>
        <v>2450.2742000000003</v>
      </c>
      <c r="Q2600" s="1">
        <f>Sueldos[[#This Row],[Sueldo total]]*3</f>
        <v>94654.428000000014</v>
      </c>
      <c r="R2600" s="9">
        <f>(43102-Sueldos[[#This Row],[Fecha de Contratación]])/365</f>
        <v>4.624657534246575</v>
      </c>
      <c r="S2600" s="1">
        <f>Sueldos[[#This Row],[Sueldo total]]/30</f>
        <v>1051.7158666666667</v>
      </c>
      <c r="T2600" s="1">
        <f>Sueldos[[#This Row],[Salario diario]]*20*Sueldos[[#This Row],[dias del año]]</f>
        <v>97276.514133333316</v>
      </c>
      <c r="U2600" s="1">
        <f>Sueldos[[#This Row],[3 meses de sueldo]]+Sueldos[[#This Row],[20 dias por año]]</f>
        <v>191930.94213333333</v>
      </c>
    </row>
    <row r="2601" spans="1:21" x14ac:dyDescent="0.3">
      <c r="A2601" t="s">
        <v>2980</v>
      </c>
      <c r="B2601" t="s">
        <v>880</v>
      </c>
      <c r="C2601" t="s">
        <v>73</v>
      </c>
      <c r="D2601" s="10">
        <v>40621</v>
      </c>
      <c r="E2601" t="s">
        <v>15</v>
      </c>
      <c r="F2601">
        <v>4</v>
      </c>
      <c r="G2601" s="1">
        <v>35762.100000000006</v>
      </c>
      <c r="H2601" s="1">
        <v>3576.2100000000009</v>
      </c>
      <c r="I2601" s="1">
        <v>357.62100000000004</v>
      </c>
      <c r="J2601" s="1">
        <v>5006.6940000000013</v>
      </c>
      <c r="K2601" s="1">
        <v>14304.840000000004</v>
      </c>
      <c r="L2601" s="1">
        <v>12874.356000000002</v>
      </c>
      <c r="M2601" s="1">
        <f>SUM(Sueldos[[#This Row],[Salario Base]:[Bono General]])</f>
        <v>71881.821000000011</v>
      </c>
      <c r="N2601" s="1">
        <f>SUMPRODUCT(Sueldos[[#This Row],[Salario Base]:[Bono General]]*Porcentajes[])</f>
        <v>2882.4252600000004</v>
      </c>
      <c r="O2601" s="1">
        <f>Sueldos[[#This Row],[Aumento Mexicano]]*2</f>
        <v>5764.8505200000009</v>
      </c>
      <c r="P2601" s="1">
        <f>IF(Sueldos[[#This Row],[Calificación]]&gt;=4,Sueldos[[#This Row],[Aumento Mexicano]]*2,0)</f>
        <v>5764.8505200000009</v>
      </c>
      <c r="Q2601" s="1">
        <f>Sueldos[[#This Row],[Sueldo total]]*3</f>
        <v>215645.46300000005</v>
      </c>
      <c r="R2601" s="9">
        <f>(43102-Sueldos[[#This Row],[Fecha de Contratación]])/365</f>
        <v>6.7972602739726025</v>
      </c>
      <c r="S2601" s="1">
        <f>Sueldos[[#This Row],[Sueldo total]]/30</f>
        <v>2396.0607000000005</v>
      </c>
      <c r="T2601" s="1">
        <f>Sueldos[[#This Row],[Salario diario]]*20*Sueldos[[#This Row],[dias del año]]</f>
        <v>325732.96420273976</v>
      </c>
      <c r="U2601" s="1">
        <f>Sueldos[[#This Row],[3 meses de sueldo]]+Sueldos[[#This Row],[20 dias por año]]</f>
        <v>541378.42720273975</v>
      </c>
    </row>
    <row r="2602" spans="1:21" x14ac:dyDescent="0.3">
      <c r="A2602" t="s">
        <v>2981</v>
      </c>
      <c r="B2602" t="s">
        <v>898</v>
      </c>
      <c r="C2602" t="s">
        <v>373</v>
      </c>
      <c r="D2602" s="10">
        <v>42406</v>
      </c>
      <c r="E2602" t="s">
        <v>18</v>
      </c>
      <c r="F2602">
        <v>2</v>
      </c>
      <c r="G2602" s="1">
        <v>9108</v>
      </c>
      <c r="H2602" s="1">
        <v>910.80000000000007</v>
      </c>
      <c r="I2602" s="1">
        <v>1366.2</v>
      </c>
      <c r="J2602" s="1">
        <v>728.64</v>
      </c>
      <c r="K2602" s="1">
        <v>3096.7200000000003</v>
      </c>
      <c r="L2602" s="1">
        <v>2550.2400000000002</v>
      </c>
      <c r="M2602" s="1">
        <f>SUM(Sueldos[[#This Row],[Salario Base]:[Bono General]])</f>
        <v>17760.600000000002</v>
      </c>
      <c r="N2602" s="1">
        <f>SUMPRODUCT(Sueldos[[#This Row],[Salario Base]:[Bono General]]*Porcentajes[])</f>
        <v>690.38640000000009</v>
      </c>
      <c r="O2602" s="1">
        <f>Sueldos[[#This Row],[Aumento Mexicano]]*2</f>
        <v>1380.7728000000002</v>
      </c>
      <c r="P2602" s="1">
        <f>IF(Sueldos[[#This Row],[Calificación]]&gt;=4,Sueldos[[#This Row],[Aumento Mexicano]]*2,0)</f>
        <v>0</v>
      </c>
      <c r="Q2602" s="1">
        <f>Sueldos[[#This Row],[Sueldo total]]*3</f>
        <v>53281.8</v>
      </c>
      <c r="R2602" s="9">
        <f>(43102-Sueldos[[#This Row],[Fecha de Contratación]])/365</f>
        <v>1.9068493150684931</v>
      </c>
      <c r="S2602" s="1">
        <f>Sueldos[[#This Row],[Sueldo total]]/30</f>
        <v>592.0200000000001</v>
      </c>
      <c r="T2602" s="1">
        <f>Sueldos[[#This Row],[Salario diario]]*20*Sueldos[[#This Row],[dias del año]]</f>
        <v>22577.858630136987</v>
      </c>
      <c r="U2602" s="1">
        <f>Sueldos[[#This Row],[3 meses de sueldo]]+Sueldos[[#This Row],[20 dias por año]]</f>
        <v>75859.658630136983</v>
      </c>
    </row>
    <row r="2603" spans="1:21" x14ac:dyDescent="0.3">
      <c r="A2603" t="s">
        <v>2982</v>
      </c>
      <c r="B2603" t="s">
        <v>898</v>
      </c>
      <c r="C2603" t="s">
        <v>48</v>
      </c>
      <c r="D2603" s="10">
        <v>40892</v>
      </c>
      <c r="E2603" t="s">
        <v>27</v>
      </c>
      <c r="F2603">
        <v>2</v>
      </c>
      <c r="G2603" s="1">
        <v>16430.400000000001</v>
      </c>
      <c r="H2603" s="1">
        <v>1643.0400000000002</v>
      </c>
      <c r="I2603" s="1">
        <v>328.60800000000006</v>
      </c>
      <c r="J2603" s="1">
        <v>492.91200000000003</v>
      </c>
      <c r="K2603" s="1">
        <v>5586.3360000000011</v>
      </c>
      <c r="L2603" s="1">
        <v>6407.8560000000007</v>
      </c>
      <c r="M2603" s="1">
        <f>SUM(Sueldos[[#This Row],[Salario Base]:[Bono General]])</f>
        <v>30889.152000000002</v>
      </c>
      <c r="N2603" s="1">
        <f>SUMPRODUCT(Sueldos[[#This Row],[Salario Base]:[Bono General]]*Porcentajes[])</f>
        <v>1245.4243200000001</v>
      </c>
      <c r="O2603" s="1">
        <f>Sueldos[[#This Row],[Aumento Mexicano]]*2</f>
        <v>2490.8486400000002</v>
      </c>
      <c r="P2603" s="1">
        <f>IF(Sueldos[[#This Row],[Calificación]]&gt;=4,Sueldos[[#This Row],[Aumento Mexicano]]*2,0)</f>
        <v>0</v>
      </c>
      <c r="Q2603" s="1">
        <f>Sueldos[[#This Row],[Sueldo total]]*3</f>
        <v>92667.456000000006</v>
      </c>
      <c r="R2603" s="9">
        <f>(43102-Sueldos[[#This Row],[Fecha de Contratación]])/365</f>
        <v>6.0547945205479454</v>
      </c>
      <c r="S2603" s="1">
        <f>Sueldos[[#This Row],[Sueldo total]]/30</f>
        <v>1029.6384</v>
      </c>
      <c r="T2603" s="1">
        <f>Sueldos[[#This Row],[Salario diario]]*20*Sueldos[[#This Row],[dias del año]]</f>
        <v>124684.97884931507</v>
      </c>
      <c r="U2603" s="1">
        <f>Sueldos[[#This Row],[3 meses de sueldo]]+Sueldos[[#This Row],[20 dias por año]]</f>
        <v>217352.43484931509</v>
      </c>
    </row>
    <row r="2604" spans="1:21" x14ac:dyDescent="0.3">
      <c r="A2604" t="s">
        <v>2983</v>
      </c>
      <c r="B2604" t="s">
        <v>880</v>
      </c>
      <c r="C2604" t="s">
        <v>125</v>
      </c>
      <c r="D2604" s="10">
        <v>41187</v>
      </c>
      <c r="E2604" t="s">
        <v>115</v>
      </c>
      <c r="F2604">
        <v>2</v>
      </c>
      <c r="G2604" s="1">
        <v>51750</v>
      </c>
      <c r="H2604" s="1">
        <v>5175</v>
      </c>
      <c r="I2604" s="1">
        <v>6727.5</v>
      </c>
      <c r="J2604" s="1">
        <v>5175</v>
      </c>
      <c r="K2604" s="1">
        <v>19147.5</v>
      </c>
      <c r="L2604" s="1">
        <v>18112.5</v>
      </c>
      <c r="M2604" s="1">
        <f>SUM(Sueldos[[#This Row],[Salario Base]:[Bono General]])</f>
        <v>106087.5</v>
      </c>
      <c r="N2604" s="1">
        <f>SUMPRODUCT(Sueldos[[#This Row],[Salario Base]:[Bono General]]*Porcentajes[])</f>
        <v>4233.1499999999996</v>
      </c>
      <c r="O2604" s="1">
        <f>Sueldos[[#This Row],[Aumento Mexicano]]*2</f>
        <v>8466.2999999999993</v>
      </c>
      <c r="P2604" s="1">
        <f>IF(Sueldos[[#This Row],[Calificación]]&gt;=4,Sueldos[[#This Row],[Aumento Mexicano]]*2,0)</f>
        <v>0</v>
      </c>
      <c r="Q2604" s="1">
        <f>Sueldos[[#This Row],[Sueldo total]]*3</f>
        <v>318262.5</v>
      </c>
      <c r="R2604" s="9">
        <f>(43102-Sueldos[[#This Row],[Fecha de Contratación]])/365</f>
        <v>5.2465753424657535</v>
      </c>
      <c r="S2604" s="1">
        <f>Sueldos[[#This Row],[Sueldo total]]/30</f>
        <v>3536.25</v>
      </c>
      <c r="T2604" s="1">
        <f>Sueldos[[#This Row],[Salario diario]]*20*Sueldos[[#This Row],[dias del año]]</f>
        <v>371064.0410958904</v>
      </c>
      <c r="U2604" s="1">
        <f>Sueldos[[#This Row],[3 meses de sueldo]]+Sueldos[[#This Row],[20 dias por año]]</f>
        <v>689326.54109589034</v>
      </c>
    </row>
    <row r="2605" spans="1:21" x14ac:dyDescent="0.3">
      <c r="A2605" t="s">
        <v>2984</v>
      </c>
      <c r="B2605" t="s">
        <v>880</v>
      </c>
      <c r="C2605" t="s">
        <v>317</v>
      </c>
      <c r="D2605" s="10">
        <v>42151</v>
      </c>
      <c r="E2605" t="s">
        <v>115</v>
      </c>
      <c r="F2605">
        <v>3</v>
      </c>
      <c r="G2605" s="1">
        <v>62066</v>
      </c>
      <c r="H2605" s="1">
        <v>3103.3</v>
      </c>
      <c r="I2605" s="1">
        <v>8689.2400000000016</v>
      </c>
      <c r="J2605" s="1">
        <v>8068.58</v>
      </c>
      <c r="K2605" s="1">
        <v>21102.440000000002</v>
      </c>
      <c r="L2605" s="1">
        <v>17999.14</v>
      </c>
      <c r="M2605" s="1">
        <f>SUM(Sueldos[[#This Row],[Salario Base]:[Bono General]])</f>
        <v>121028.70000000001</v>
      </c>
      <c r="N2605" s="1">
        <f>SUMPRODUCT(Sueldos[[#This Row],[Salario Base]:[Bono General]]*Porcentajes[])</f>
        <v>4692.1896000000006</v>
      </c>
      <c r="O2605" s="1">
        <f>Sueldos[[#This Row],[Aumento Mexicano]]*2</f>
        <v>9384.3792000000012</v>
      </c>
      <c r="P2605" s="1">
        <f>IF(Sueldos[[#This Row],[Calificación]]&gt;=4,Sueldos[[#This Row],[Aumento Mexicano]]*2,0)</f>
        <v>0</v>
      </c>
      <c r="Q2605" s="1">
        <f>Sueldos[[#This Row],[Sueldo total]]*3</f>
        <v>363086.10000000003</v>
      </c>
      <c r="R2605" s="9">
        <f>(43102-Sueldos[[#This Row],[Fecha de Contratación]])/365</f>
        <v>2.6054794520547944</v>
      </c>
      <c r="S2605" s="1">
        <f>Sueldos[[#This Row],[Sueldo total]]/30</f>
        <v>4034.2900000000004</v>
      </c>
      <c r="T2605" s="1">
        <f>Sueldos[[#This Row],[Salario diario]]*20*Sueldos[[#This Row],[dias del año]]</f>
        <v>210225.19397260275</v>
      </c>
      <c r="U2605" s="1">
        <f>Sueldos[[#This Row],[3 meses de sueldo]]+Sueldos[[#This Row],[20 dias por año]]</f>
        <v>573311.29397260281</v>
      </c>
    </row>
    <row r="2606" spans="1:21" x14ac:dyDescent="0.3">
      <c r="A2606" t="s">
        <v>2985</v>
      </c>
      <c r="B2606" t="s">
        <v>940</v>
      </c>
      <c r="C2606" t="s">
        <v>137</v>
      </c>
      <c r="D2606" s="10">
        <v>42228</v>
      </c>
      <c r="E2606" t="s">
        <v>50</v>
      </c>
      <c r="F2606">
        <v>3</v>
      </c>
      <c r="G2606" s="1">
        <v>46547</v>
      </c>
      <c r="H2606" s="1">
        <v>3258.2900000000004</v>
      </c>
      <c r="I2606" s="1">
        <v>465.47</v>
      </c>
      <c r="J2606" s="1">
        <v>930.94</v>
      </c>
      <c r="K2606" s="1">
        <v>12567.69</v>
      </c>
      <c r="L2606" s="1">
        <v>18618.8</v>
      </c>
      <c r="M2606" s="1">
        <f>SUM(Sueldos[[#This Row],[Salario Base]:[Bono General]])</f>
        <v>82388.19</v>
      </c>
      <c r="N2606" s="1">
        <f>SUMPRODUCT(Sueldos[[#This Row],[Salario Base]:[Bono General]]*Porcentajes[])</f>
        <v>3337.4198999999999</v>
      </c>
      <c r="O2606" s="1">
        <f>Sueldos[[#This Row],[Aumento Mexicano]]*2</f>
        <v>6674.8397999999997</v>
      </c>
      <c r="P2606" s="1">
        <f>IF(Sueldos[[#This Row],[Calificación]]&gt;=4,Sueldos[[#This Row],[Aumento Mexicano]]*2,0)</f>
        <v>0</v>
      </c>
      <c r="Q2606" s="1">
        <f>Sueldos[[#This Row],[Sueldo total]]*3</f>
        <v>247164.57</v>
      </c>
      <c r="R2606" s="9">
        <f>(43102-Sueldos[[#This Row],[Fecha de Contratación]])/365</f>
        <v>2.3945205479452056</v>
      </c>
      <c r="S2606" s="1">
        <f>Sueldos[[#This Row],[Sueldo total]]/30</f>
        <v>2746.2730000000001</v>
      </c>
      <c r="T2606" s="1">
        <f>Sueldos[[#This Row],[Salario diario]]*20*Sueldos[[#This Row],[dias del año]]</f>
        <v>131520.1425753425</v>
      </c>
      <c r="U2606" s="1">
        <f>Sueldos[[#This Row],[3 meses de sueldo]]+Sueldos[[#This Row],[20 dias por año]]</f>
        <v>378684.71257534251</v>
      </c>
    </row>
    <row r="2607" spans="1:21" x14ac:dyDescent="0.3">
      <c r="A2607" t="s">
        <v>2986</v>
      </c>
      <c r="B2607" t="s">
        <v>940</v>
      </c>
      <c r="C2607" t="s">
        <v>114</v>
      </c>
      <c r="D2607" s="10">
        <v>40847</v>
      </c>
      <c r="E2607" t="s">
        <v>50</v>
      </c>
      <c r="F2607">
        <v>4</v>
      </c>
      <c r="G2607" s="1">
        <v>44049.5</v>
      </c>
      <c r="H2607" s="1">
        <v>2202.4749999999999</v>
      </c>
      <c r="I2607" s="1">
        <v>3083.4650000000001</v>
      </c>
      <c r="J2607" s="1">
        <v>6607.4250000000002</v>
      </c>
      <c r="K2607" s="1">
        <v>12774.355</v>
      </c>
      <c r="L2607" s="1">
        <v>12774.355</v>
      </c>
      <c r="M2607" s="1">
        <f>SUM(Sueldos[[#This Row],[Salario Base]:[Bono General]])</f>
        <v>81491.574999999997</v>
      </c>
      <c r="N2607" s="1">
        <f>SUMPRODUCT(Sueldos[[#This Row],[Salario Base]:[Bono General]]*Porcentajes[])</f>
        <v>3184.7788500000001</v>
      </c>
      <c r="O2607" s="1">
        <f>Sueldos[[#This Row],[Aumento Mexicano]]*2</f>
        <v>6369.5577000000003</v>
      </c>
      <c r="P2607" s="1">
        <f>IF(Sueldos[[#This Row],[Calificación]]&gt;=4,Sueldos[[#This Row],[Aumento Mexicano]]*2,0)</f>
        <v>6369.5577000000003</v>
      </c>
      <c r="Q2607" s="1">
        <f>Sueldos[[#This Row],[Sueldo total]]*3</f>
        <v>244474.72499999998</v>
      </c>
      <c r="R2607" s="9">
        <f>(43102-Sueldos[[#This Row],[Fecha de Contratación]])/365</f>
        <v>6.1780821917808222</v>
      </c>
      <c r="S2607" s="1">
        <f>Sueldos[[#This Row],[Sueldo total]]/30</f>
        <v>2716.3858333333333</v>
      </c>
      <c r="T2607" s="1">
        <f>Sueldos[[#This Row],[Salario diario]]*20*Sueldos[[#This Row],[dias del año]]</f>
        <v>335641.09885844751</v>
      </c>
      <c r="U2607" s="1">
        <f>Sueldos[[#This Row],[3 meses de sueldo]]+Sueldos[[#This Row],[20 dias por año]]</f>
        <v>580115.82385844749</v>
      </c>
    </row>
    <row r="2608" spans="1:21" x14ac:dyDescent="0.3">
      <c r="A2608" t="s">
        <v>2987</v>
      </c>
      <c r="B2608" t="s">
        <v>883</v>
      </c>
      <c r="C2608" t="s">
        <v>413</v>
      </c>
      <c r="D2608" s="10">
        <v>41178</v>
      </c>
      <c r="E2608" t="s">
        <v>27</v>
      </c>
      <c r="F2608">
        <v>2</v>
      </c>
      <c r="G2608" s="1">
        <v>13634.1</v>
      </c>
      <c r="H2608" s="1">
        <v>1090.7280000000001</v>
      </c>
      <c r="I2608" s="1">
        <v>1227.069</v>
      </c>
      <c r="J2608" s="1">
        <v>2045.115</v>
      </c>
      <c r="K2608" s="1">
        <v>3953.8889999999997</v>
      </c>
      <c r="L2608" s="1">
        <v>5317.299</v>
      </c>
      <c r="M2608" s="1">
        <f>SUM(Sueldos[[#This Row],[Salario Base]:[Bono General]])</f>
        <v>27268.2</v>
      </c>
      <c r="N2608" s="1">
        <f>SUMPRODUCT(Sueldos[[#This Row],[Salario Base]:[Bono General]]*Porcentajes[])</f>
        <v>1116.6327900000001</v>
      </c>
      <c r="O2608" s="1">
        <f>Sueldos[[#This Row],[Aumento Mexicano]]*2</f>
        <v>2233.2655800000002</v>
      </c>
      <c r="P2608" s="1">
        <f>IF(Sueldos[[#This Row],[Calificación]]&gt;=4,Sueldos[[#This Row],[Aumento Mexicano]]*2,0)</f>
        <v>0</v>
      </c>
      <c r="Q2608" s="1">
        <f>Sueldos[[#This Row],[Sueldo total]]*3</f>
        <v>81804.600000000006</v>
      </c>
      <c r="R2608" s="9">
        <f>(43102-Sueldos[[#This Row],[Fecha de Contratación]])/365</f>
        <v>5.2712328767123289</v>
      </c>
      <c r="S2608" s="1">
        <f>Sueldos[[#This Row],[Sueldo total]]/30</f>
        <v>908.94</v>
      </c>
      <c r="T2608" s="1">
        <f>Sueldos[[#This Row],[Salario diario]]*20*Sueldos[[#This Row],[dias del año]]</f>
        <v>95824.688219178104</v>
      </c>
      <c r="U2608" s="1">
        <f>Sueldos[[#This Row],[3 meses de sueldo]]+Sueldos[[#This Row],[20 dias por año]]</f>
        <v>177629.2882191781</v>
      </c>
    </row>
    <row r="2609" spans="1:21" x14ac:dyDescent="0.3">
      <c r="A2609" t="s">
        <v>2682</v>
      </c>
      <c r="B2609" t="s">
        <v>880</v>
      </c>
      <c r="C2609" t="s">
        <v>59</v>
      </c>
      <c r="D2609" s="10">
        <v>42227</v>
      </c>
      <c r="E2609" t="s">
        <v>18</v>
      </c>
      <c r="F2609">
        <v>5</v>
      </c>
      <c r="G2609" s="1">
        <v>13281.25</v>
      </c>
      <c r="H2609" s="1">
        <v>664.0625</v>
      </c>
      <c r="I2609" s="1">
        <v>398.4375</v>
      </c>
      <c r="J2609" s="1">
        <v>796.875</v>
      </c>
      <c r="K2609" s="1">
        <v>4648.4375</v>
      </c>
      <c r="L2609" s="1">
        <v>3984.375</v>
      </c>
      <c r="M2609" s="1">
        <f>SUM(Sueldos[[#This Row],[Salario Base]:[Bono General]])</f>
        <v>23773.4375</v>
      </c>
      <c r="N2609" s="1">
        <f>SUMPRODUCT(Sueldos[[#This Row],[Salario Base]:[Bono General]]*Porcentajes[])</f>
        <v>912.421875</v>
      </c>
      <c r="O2609" s="1">
        <f>Sueldos[[#This Row],[Aumento Mexicano]]*2</f>
        <v>1824.84375</v>
      </c>
      <c r="P2609" s="1">
        <f>IF(Sueldos[[#This Row],[Calificación]]&gt;=4,Sueldos[[#This Row],[Aumento Mexicano]]*2,0)</f>
        <v>1824.84375</v>
      </c>
      <c r="Q2609" s="1">
        <f>Sueldos[[#This Row],[Sueldo total]]*3</f>
        <v>71320.3125</v>
      </c>
      <c r="R2609" s="9">
        <f>(43102-Sueldos[[#This Row],[Fecha de Contratación]])/365</f>
        <v>2.3972602739726026</v>
      </c>
      <c r="S2609" s="1">
        <f>Sueldos[[#This Row],[Sueldo total]]/30</f>
        <v>792.44791666666663</v>
      </c>
      <c r="T2609" s="1">
        <f>Sueldos[[#This Row],[Salario diario]]*20*Sueldos[[#This Row],[dias del año]]</f>
        <v>37994.078196347029</v>
      </c>
      <c r="U2609" s="1">
        <f>Sueldos[[#This Row],[3 meses de sueldo]]+Sueldos[[#This Row],[20 dias por año]]</f>
        <v>109314.39069634702</v>
      </c>
    </row>
    <row r="2610" spans="1:21" x14ac:dyDescent="0.3">
      <c r="A2610" t="s">
        <v>2988</v>
      </c>
      <c r="B2610" t="s">
        <v>898</v>
      </c>
      <c r="C2610" t="s">
        <v>32</v>
      </c>
      <c r="D2610" s="10">
        <v>42968</v>
      </c>
      <c r="E2610" t="s">
        <v>50</v>
      </c>
      <c r="F2610">
        <v>3</v>
      </c>
      <c r="G2610" s="1">
        <v>43655</v>
      </c>
      <c r="H2610" s="1">
        <v>2182.75</v>
      </c>
      <c r="I2610" s="1">
        <v>3055.8500000000004</v>
      </c>
      <c r="J2610" s="1">
        <v>5238.5999999999995</v>
      </c>
      <c r="K2610" s="1">
        <v>13533.05</v>
      </c>
      <c r="L2610" s="1">
        <v>16152.35</v>
      </c>
      <c r="M2610" s="1">
        <f>SUM(Sueldos[[#This Row],[Salario Base]:[Bono General]])</f>
        <v>83817.600000000006</v>
      </c>
      <c r="N2610" s="1">
        <f>SUMPRODUCT(Sueldos[[#This Row],[Salario Base]:[Bono General]]*Porcentajes[])</f>
        <v>3361.4349999999995</v>
      </c>
      <c r="O2610" s="1">
        <f>Sueldos[[#This Row],[Aumento Mexicano]]*2</f>
        <v>6722.869999999999</v>
      </c>
      <c r="P2610" s="1">
        <f>IF(Sueldos[[#This Row],[Calificación]]&gt;=4,Sueldos[[#This Row],[Aumento Mexicano]]*2,0)</f>
        <v>0</v>
      </c>
      <c r="Q2610" s="1">
        <f>Sueldos[[#This Row],[Sueldo total]]*3</f>
        <v>251452.80000000002</v>
      </c>
      <c r="R2610" s="9">
        <f>(43102-Sueldos[[#This Row],[Fecha de Contratación]])/365</f>
        <v>0.36712328767123287</v>
      </c>
      <c r="S2610" s="1">
        <f>Sueldos[[#This Row],[Sueldo total]]/30</f>
        <v>2793.92</v>
      </c>
      <c r="T2610" s="1">
        <f>Sueldos[[#This Row],[Salario diario]]*20*Sueldos[[#This Row],[dias del año]]</f>
        <v>20514.26191780822</v>
      </c>
      <c r="U2610" s="1">
        <f>Sueldos[[#This Row],[3 meses de sueldo]]+Sueldos[[#This Row],[20 dias por año]]</f>
        <v>271967.06191780826</v>
      </c>
    </row>
    <row r="2611" spans="1:21" x14ac:dyDescent="0.3">
      <c r="A2611" t="s">
        <v>2989</v>
      </c>
      <c r="B2611" t="s">
        <v>883</v>
      </c>
      <c r="C2611" t="s">
        <v>42</v>
      </c>
      <c r="D2611" s="10">
        <v>40536</v>
      </c>
      <c r="E2611" t="s">
        <v>18</v>
      </c>
      <c r="F2611">
        <v>4</v>
      </c>
      <c r="G2611" s="1">
        <v>12837.000000000002</v>
      </c>
      <c r="H2611" s="1">
        <v>1026.9600000000003</v>
      </c>
      <c r="I2611" s="1">
        <v>1925.5500000000002</v>
      </c>
      <c r="J2611" s="1">
        <v>770.22</v>
      </c>
      <c r="K2611" s="1">
        <v>3209.2500000000005</v>
      </c>
      <c r="L2611" s="1">
        <v>4107.8400000000011</v>
      </c>
      <c r="M2611" s="1">
        <f>SUM(Sueldos[[#This Row],[Salario Base]:[Bono General]])</f>
        <v>23876.820000000003</v>
      </c>
      <c r="N2611" s="1">
        <f>SUMPRODUCT(Sueldos[[#This Row],[Salario Base]:[Bono General]]*Porcentajes[])</f>
        <v>946.08690000000024</v>
      </c>
      <c r="O2611" s="1">
        <f>Sueldos[[#This Row],[Aumento Mexicano]]*2</f>
        <v>1892.1738000000005</v>
      </c>
      <c r="P2611" s="1">
        <f>IF(Sueldos[[#This Row],[Calificación]]&gt;=4,Sueldos[[#This Row],[Aumento Mexicano]]*2,0)</f>
        <v>1892.1738000000005</v>
      </c>
      <c r="Q2611" s="1">
        <f>Sueldos[[#This Row],[Sueldo total]]*3</f>
        <v>71630.460000000006</v>
      </c>
      <c r="R2611" s="9">
        <f>(43102-Sueldos[[#This Row],[Fecha de Contratación]])/365</f>
        <v>7.0301369863013701</v>
      </c>
      <c r="S2611" s="1">
        <f>Sueldos[[#This Row],[Sueldo total]]/30</f>
        <v>795.89400000000012</v>
      </c>
      <c r="T2611" s="1">
        <f>Sueldos[[#This Row],[Salario diario]]*20*Sueldos[[#This Row],[dias del año]]</f>
        <v>111904.87693150688</v>
      </c>
      <c r="U2611" s="1">
        <f>Sueldos[[#This Row],[3 meses de sueldo]]+Sueldos[[#This Row],[20 dias por año]]</f>
        <v>183535.33693150687</v>
      </c>
    </row>
    <row r="2612" spans="1:21" x14ac:dyDescent="0.3">
      <c r="A2612" t="s">
        <v>148</v>
      </c>
      <c r="B2612" t="s">
        <v>880</v>
      </c>
      <c r="C2612" t="s">
        <v>129</v>
      </c>
      <c r="D2612" s="10">
        <v>42537</v>
      </c>
      <c r="E2612" t="s">
        <v>15</v>
      </c>
      <c r="F2612">
        <v>3</v>
      </c>
      <c r="G2612" s="1">
        <v>26891</v>
      </c>
      <c r="H2612" s="1">
        <v>1613.46</v>
      </c>
      <c r="I2612" s="1">
        <v>3764.7400000000002</v>
      </c>
      <c r="J2612" s="1">
        <v>268.91000000000003</v>
      </c>
      <c r="K2612" s="1">
        <v>10487.49</v>
      </c>
      <c r="L2612" s="1">
        <v>6991.66</v>
      </c>
      <c r="M2612" s="1">
        <f>SUM(Sueldos[[#This Row],[Salario Base]:[Bono General]])</f>
        <v>50017.259999999995</v>
      </c>
      <c r="N2612" s="1">
        <f>SUMPRODUCT(Sueldos[[#This Row],[Salario Base]:[Bono General]]*Porcentajes[])</f>
        <v>1871.6136000000001</v>
      </c>
      <c r="O2612" s="1">
        <f>Sueldos[[#This Row],[Aumento Mexicano]]*2</f>
        <v>3743.2272000000003</v>
      </c>
      <c r="P2612" s="1">
        <f>IF(Sueldos[[#This Row],[Calificación]]&gt;=4,Sueldos[[#This Row],[Aumento Mexicano]]*2,0)</f>
        <v>0</v>
      </c>
      <c r="Q2612" s="1">
        <f>Sueldos[[#This Row],[Sueldo total]]*3</f>
        <v>150051.77999999997</v>
      </c>
      <c r="R2612" s="9">
        <f>(43102-Sueldos[[#This Row],[Fecha de Contratación]])/365</f>
        <v>1.547945205479452</v>
      </c>
      <c r="S2612" s="1">
        <f>Sueldos[[#This Row],[Sueldo total]]/30</f>
        <v>1667.2419999999997</v>
      </c>
      <c r="T2612" s="1">
        <f>Sueldos[[#This Row],[Salario diario]]*20*Sueldos[[#This Row],[dias del año]]</f>
        <v>51615.985205479446</v>
      </c>
      <c r="U2612" s="1">
        <f>Sueldos[[#This Row],[3 meses de sueldo]]+Sueldos[[#This Row],[20 dias por año]]</f>
        <v>201667.7652054794</v>
      </c>
    </row>
    <row r="2613" spans="1:21" x14ac:dyDescent="0.3">
      <c r="A2613" t="s">
        <v>2990</v>
      </c>
      <c r="B2613" t="s">
        <v>883</v>
      </c>
      <c r="C2613" t="s">
        <v>605</v>
      </c>
      <c r="D2613" s="10">
        <v>42554</v>
      </c>
      <c r="E2613" t="s">
        <v>15</v>
      </c>
      <c r="F2613">
        <v>4</v>
      </c>
      <c r="G2613" s="1">
        <v>30739.500000000004</v>
      </c>
      <c r="H2613" s="1">
        <v>1536.9750000000004</v>
      </c>
      <c r="I2613" s="1">
        <v>4610.9250000000002</v>
      </c>
      <c r="J2613" s="1">
        <v>1229.5800000000002</v>
      </c>
      <c r="K2613" s="1">
        <v>7684.8750000000009</v>
      </c>
      <c r="L2613" s="1">
        <v>7992.2700000000013</v>
      </c>
      <c r="M2613" s="1">
        <f>SUM(Sueldos[[#This Row],[Salario Base]:[Bono General]])</f>
        <v>53794.125000000015</v>
      </c>
      <c r="N2613" s="1">
        <f>SUMPRODUCT(Sueldos[[#This Row],[Salario Base]:[Bono General]]*Porcentajes[])</f>
        <v>2050.3246500000005</v>
      </c>
      <c r="O2613" s="1">
        <f>Sueldos[[#This Row],[Aumento Mexicano]]*2</f>
        <v>4100.6493000000009</v>
      </c>
      <c r="P2613" s="1">
        <f>IF(Sueldos[[#This Row],[Calificación]]&gt;=4,Sueldos[[#This Row],[Aumento Mexicano]]*2,0)</f>
        <v>4100.6493000000009</v>
      </c>
      <c r="Q2613" s="1">
        <f>Sueldos[[#This Row],[Sueldo total]]*3</f>
        <v>161382.37500000006</v>
      </c>
      <c r="R2613" s="9">
        <f>(43102-Sueldos[[#This Row],[Fecha de Contratación]])/365</f>
        <v>1.5013698630136987</v>
      </c>
      <c r="S2613" s="1">
        <f>Sueldos[[#This Row],[Sueldo total]]/30</f>
        <v>1793.1375000000005</v>
      </c>
      <c r="T2613" s="1">
        <f>Sueldos[[#This Row],[Salario diario]]*20*Sueldos[[#This Row],[dias del año]]</f>
        <v>53843.252054794531</v>
      </c>
      <c r="U2613" s="1">
        <f>Sueldos[[#This Row],[3 meses de sueldo]]+Sueldos[[#This Row],[20 dias por año]]</f>
        <v>215225.62705479458</v>
      </c>
    </row>
    <row r="2614" spans="1:21" x14ac:dyDescent="0.3">
      <c r="A2614" t="s">
        <v>2991</v>
      </c>
      <c r="B2614" t="s">
        <v>880</v>
      </c>
      <c r="C2614" t="s">
        <v>114</v>
      </c>
      <c r="D2614" s="10">
        <v>42265</v>
      </c>
      <c r="E2614" t="s">
        <v>18</v>
      </c>
      <c r="F2614">
        <v>4</v>
      </c>
      <c r="G2614" s="1">
        <v>14488.1</v>
      </c>
      <c r="H2614" s="1">
        <v>869.28599999999994</v>
      </c>
      <c r="I2614" s="1">
        <v>1448.8100000000002</v>
      </c>
      <c r="J2614" s="1">
        <v>1014.1670000000001</v>
      </c>
      <c r="K2614" s="1">
        <v>4201.549</v>
      </c>
      <c r="L2614" s="1">
        <v>3911.7870000000003</v>
      </c>
      <c r="M2614" s="1">
        <f>SUM(Sueldos[[#This Row],[Salario Base]:[Bono General]])</f>
        <v>25933.699000000001</v>
      </c>
      <c r="N2614" s="1">
        <f>SUMPRODUCT(Sueldos[[#This Row],[Salario Base]:[Bono General]]*Porcentajes[])</f>
        <v>995.33246999999994</v>
      </c>
      <c r="O2614" s="1">
        <f>Sueldos[[#This Row],[Aumento Mexicano]]*2</f>
        <v>1990.6649399999999</v>
      </c>
      <c r="P2614" s="1">
        <f>IF(Sueldos[[#This Row],[Calificación]]&gt;=4,Sueldos[[#This Row],[Aumento Mexicano]]*2,0)</f>
        <v>1990.6649399999999</v>
      </c>
      <c r="Q2614" s="1">
        <f>Sueldos[[#This Row],[Sueldo total]]*3</f>
        <v>77801.097000000009</v>
      </c>
      <c r="R2614" s="9">
        <f>(43102-Sueldos[[#This Row],[Fecha de Contratación]])/365</f>
        <v>2.2931506849315069</v>
      </c>
      <c r="S2614" s="1">
        <f>Sueldos[[#This Row],[Sueldo total]]/30</f>
        <v>864.45663333333334</v>
      </c>
      <c r="T2614" s="1">
        <f>Sueldos[[#This Row],[Salario diario]]*20*Sueldos[[#This Row],[dias del año]]</f>
        <v>39646.58641643836</v>
      </c>
      <c r="U2614" s="1">
        <f>Sueldos[[#This Row],[3 meses de sueldo]]+Sueldos[[#This Row],[20 dias por año]]</f>
        <v>117447.68341643838</v>
      </c>
    </row>
    <row r="2615" spans="1:21" x14ac:dyDescent="0.3">
      <c r="A2615" t="s">
        <v>261</v>
      </c>
      <c r="B2615" t="s">
        <v>880</v>
      </c>
      <c r="C2615" t="s">
        <v>317</v>
      </c>
      <c r="D2615" s="10">
        <v>41270</v>
      </c>
      <c r="E2615" t="s">
        <v>18</v>
      </c>
      <c r="F2615">
        <v>5</v>
      </c>
      <c r="G2615" s="1">
        <v>12058.75</v>
      </c>
      <c r="H2615" s="1">
        <v>1085.2874999999999</v>
      </c>
      <c r="I2615" s="1">
        <v>1567.6375</v>
      </c>
      <c r="J2615" s="1">
        <v>602.9375</v>
      </c>
      <c r="K2615" s="1">
        <v>4220.5625</v>
      </c>
      <c r="L2615" s="1">
        <v>4220.5625</v>
      </c>
      <c r="M2615" s="1">
        <f>SUM(Sueldos[[#This Row],[Salario Base]:[Bono General]])</f>
        <v>23755.737500000003</v>
      </c>
      <c r="N2615" s="1">
        <f>SUMPRODUCT(Sueldos[[#This Row],[Salario Base]:[Bono General]]*Porcentajes[])</f>
        <v>941.78837499999997</v>
      </c>
      <c r="O2615" s="1">
        <f>Sueldos[[#This Row],[Aumento Mexicano]]*2</f>
        <v>1883.5767499999999</v>
      </c>
      <c r="P2615" s="1">
        <f>IF(Sueldos[[#This Row],[Calificación]]&gt;=4,Sueldos[[#This Row],[Aumento Mexicano]]*2,0)</f>
        <v>1883.5767499999999</v>
      </c>
      <c r="Q2615" s="1">
        <f>Sueldos[[#This Row],[Sueldo total]]*3</f>
        <v>71267.212500000009</v>
      </c>
      <c r="R2615" s="9">
        <f>(43102-Sueldos[[#This Row],[Fecha de Contratación]])/365</f>
        <v>5.0191780821917806</v>
      </c>
      <c r="S2615" s="1">
        <f>Sueldos[[#This Row],[Sueldo total]]/30</f>
        <v>791.85791666666671</v>
      </c>
      <c r="T2615" s="1">
        <f>Sueldos[[#This Row],[Salario diario]]*20*Sueldos[[#This Row],[dias del año]]</f>
        <v>79489.517990867578</v>
      </c>
      <c r="U2615" s="1">
        <f>Sueldos[[#This Row],[3 meses de sueldo]]+Sueldos[[#This Row],[20 dias por año]]</f>
        <v>150756.73049086757</v>
      </c>
    </row>
    <row r="2616" spans="1:21" x14ac:dyDescent="0.3">
      <c r="A2616" t="s">
        <v>639</v>
      </c>
      <c r="B2616" t="s">
        <v>926</v>
      </c>
      <c r="C2616" t="s">
        <v>137</v>
      </c>
      <c r="D2616" s="10">
        <v>42071</v>
      </c>
      <c r="E2616" t="s">
        <v>15</v>
      </c>
      <c r="F2616">
        <v>3</v>
      </c>
      <c r="G2616" s="1">
        <v>27127</v>
      </c>
      <c r="H2616" s="1">
        <v>1898.89</v>
      </c>
      <c r="I2616" s="1">
        <v>1356.3500000000001</v>
      </c>
      <c r="J2616" s="1">
        <v>271.27</v>
      </c>
      <c r="K2616" s="1">
        <v>7866.829999999999</v>
      </c>
      <c r="L2616" s="1">
        <v>7324.2900000000009</v>
      </c>
      <c r="M2616" s="1">
        <f>SUM(Sueldos[[#This Row],[Salario Base]:[Bono General]])</f>
        <v>45844.63</v>
      </c>
      <c r="N2616" s="1">
        <f>SUMPRODUCT(Sueldos[[#This Row],[Salario Base]:[Bono General]]*Porcentajes[])</f>
        <v>1744.2660999999998</v>
      </c>
      <c r="O2616" s="1">
        <f>Sueldos[[#This Row],[Aumento Mexicano]]*2</f>
        <v>3488.5321999999996</v>
      </c>
      <c r="P2616" s="1">
        <f>IF(Sueldos[[#This Row],[Calificación]]&gt;=4,Sueldos[[#This Row],[Aumento Mexicano]]*2,0)</f>
        <v>0</v>
      </c>
      <c r="Q2616" s="1">
        <f>Sueldos[[#This Row],[Sueldo total]]*3</f>
        <v>137533.88999999998</v>
      </c>
      <c r="R2616" s="9">
        <f>(43102-Sueldos[[#This Row],[Fecha de Contratación]])/365</f>
        <v>2.8246575342465752</v>
      </c>
      <c r="S2616" s="1">
        <f>Sueldos[[#This Row],[Sueldo total]]/30</f>
        <v>1528.1543333333332</v>
      </c>
      <c r="T2616" s="1">
        <f>Sueldos[[#This Row],[Salario diario]]*20*Sueldos[[#This Row],[dias del año]]</f>
        <v>86330.253022831035</v>
      </c>
      <c r="U2616" s="1">
        <f>Sueldos[[#This Row],[3 meses de sueldo]]+Sueldos[[#This Row],[20 dias por año]]</f>
        <v>223864.14302283101</v>
      </c>
    </row>
    <row r="2617" spans="1:21" x14ac:dyDescent="0.3">
      <c r="A2617" t="s">
        <v>836</v>
      </c>
      <c r="B2617" t="s">
        <v>880</v>
      </c>
      <c r="C2617" t="s">
        <v>52</v>
      </c>
      <c r="D2617" s="10">
        <v>42112</v>
      </c>
      <c r="E2617" t="s">
        <v>15</v>
      </c>
      <c r="F2617">
        <v>2</v>
      </c>
      <c r="G2617" s="1">
        <v>19618.2</v>
      </c>
      <c r="H2617" s="1">
        <v>1961.8200000000002</v>
      </c>
      <c r="I2617" s="1">
        <v>1177.0920000000001</v>
      </c>
      <c r="J2617" s="1">
        <v>2550.366</v>
      </c>
      <c r="K2617" s="1">
        <v>5689.2780000000002</v>
      </c>
      <c r="L2617" s="1">
        <v>5689.2780000000002</v>
      </c>
      <c r="M2617" s="1">
        <f>SUM(Sueldos[[#This Row],[Salario Base]:[Bono General]])</f>
        <v>36686.034</v>
      </c>
      <c r="N2617" s="1">
        <f>SUMPRODUCT(Sueldos[[#This Row],[Salario Base]:[Bono General]]*Porcentajes[])</f>
        <v>1449.7849799999999</v>
      </c>
      <c r="O2617" s="1">
        <f>Sueldos[[#This Row],[Aumento Mexicano]]*2</f>
        <v>2899.5699599999998</v>
      </c>
      <c r="P2617" s="1">
        <f>IF(Sueldos[[#This Row],[Calificación]]&gt;=4,Sueldos[[#This Row],[Aumento Mexicano]]*2,0)</f>
        <v>0</v>
      </c>
      <c r="Q2617" s="1">
        <f>Sueldos[[#This Row],[Sueldo total]]*3</f>
        <v>110058.102</v>
      </c>
      <c r="R2617" s="9">
        <f>(43102-Sueldos[[#This Row],[Fecha de Contratación]])/365</f>
        <v>2.7123287671232879</v>
      </c>
      <c r="S2617" s="1">
        <f>Sueldos[[#This Row],[Sueldo total]]/30</f>
        <v>1222.8678</v>
      </c>
      <c r="T2617" s="1">
        <f>Sueldos[[#This Row],[Salario diario]]*20*Sueldos[[#This Row],[dias del año]]</f>
        <v>66336.390246575349</v>
      </c>
      <c r="U2617" s="1">
        <f>Sueldos[[#This Row],[3 meses de sueldo]]+Sueldos[[#This Row],[20 dias por año]]</f>
        <v>176394.49224657536</v>
      </c>
    </row>
    <row r="2618" spans="1:21" x14ac:dyDescent="0.3">
      <c r="A2618" t="s">
        <v>2872</v>
      </c>
      <c r="B2618" t="s">
        <v>883</v>
      </c>
      <c r="C2618" t="s">
        <v>330</v>
      </c>
      <c r="D2618" s="10">
        <v>42010</v>
      </c>
      <c r="E2618" t="s">
        <v>115</v>
      </c>
      <c r="F2618">
        <v>2</v>
      </c>
      <c r="G2618" s="1">
        <v>42992.1</v>
      </c>
      <c r="H2618" s="1">
        <v>2149.605</v>
      </c>
      <c r="I2618" s="1">
        <v>429.92099999999999</v>
      </c>
      <c r="J2618" s="1">
        <v>3009.4470000000001</v>
      </c>
      <c r="K2618" s="1">
        <v>11177.946</v>
      </c>
      <c r="L2618" s="1">
        <v>14187.393</v>
      </c>
      <c r="M2618" s="1">
        <f>SUM(Sueldos[[#This Row],[Salario Base]:[Bono General]])</f>
        <v>73946.411999999997</v>
      </c>
      <c r="N2618" s="1">
        <f>SUMPRODUCT(Sueldos[[#This Row],[Salario Base]:[Bono General]]*Porcentajes[])</f>
        <v>2914.86438</v>
      </c>
      <c r="O2618" s="1">
        <f>Sueldos[[#This Row],[Aumento Mexicano]]*2</f>
        <v>5829.72876</v>
      </c>
      <c r="P2618" s="1">
        <f>IF(Sueldos[[#This Row],[Calificación]]&gt;=4,Sueldos[[#This Row],[Aumento Mexicano]]*2,0)</f>
        <v>0</v>
      </c>
      <c r="Q2618" s="1">
        <f>Sueldos[[#This Row],[Sueldo total]]*3</f>
        <v>221839.23599999998</v>
      </c>
      <c r="R2618" s="9">
        <f>(43102-Sueldos[[#This Row],[Fecha de Contratación]])/365</f>
        <v>2.9917808219178084</v>
      </c>
      <c r="S2618" s="1">
        <f>Sueldos[[#This Row],[Sueldo total]]/30</f>
        <v>2464.8804</v>
      </c>
      <c r="T2618" s="1">
        <f>Sueldos[[#This Row],[Salario diario]]*20*Sueldos[[#This Row],[dias del año]]</f>
        <v>147487.63818082193</v>
      </c>
      <c r="U2618" s="1">
        <f>Sueldos[[#This Row],[3 meses de sueldo]]+Sueldos[[#This Row],[20 dias por año]]</f>
        <v>369326.87418082193</v>
      </c>
    </row>
    <row r="2619" spans="1:21" x14ac:dyDescent="0.3">
      <c r="A2619" t="s">
        <v>393</v>
      </c>
      <c r="B2619" t="s">
        <v>883</v>
      </c>
      <c r="C2619" t="s">
        <v>81</v>
      </c>
      <c r="D2619" s="10">
        <v>41297</v>
      </c>
      <c r="E2619" t="s">
        <v>18</v>
      </c>
      <c r="F2619">
        <v>2</v>
      </c>
      <c r="G2619" s="1">
        <v>12903.300000000001</v>
      </c>
      <c r="H2619" s="1">
        <v>774.19800000000009</v>
      </c>
      <c r="I2619" s="1">
        <v>258.06600000000003</v>
      </c>
      <c r="J2619" s="1">
        <v>1032.2640000000001</v>
      </c>
      <c r="K2619" s="1">
        <v>4774.2210000000005</v>
      </c>
      <c r="L2619" s="1">
        <v>3483.8910000000005</v>
      </c>
      <c r="M2619" s="1">
        <f>SUM(Sueldos[[#This Row],[Salario Base]:[Bono General]])</f>
        <v>23225.940000000002</v>
      </c>
      <c r="N2619" s="1">
        <f>SUMPRODUCT(Sueldos[[#This Row],[Salario Base]:[Bono General]]*Porcentajes[])</f>
        <v>882.58572000000004</v>
      </c>
      <c r="O2619" s="1">
        <f>Sueldos[[#This Row],[Aumento Mexicano]]*2</f>
        <v>1765.1714400000001</v>
      </c>
      <c r="P2619" s="1">
        <f>IF(Sueldos[[#This Row],[Calificación]]&gt;=4,Sueldos[[#This Row],[Aumento Mexicano]]*2,0)</f>
        <v>0</v>
      </c>
      <c r="Q2619" s="1">
        <f>Sueldos[[#This Row],[Sueldo total]]*3</f>
        <v>69677.820000000007</v>
      </c>
      <c r="R2619" s="9">
        <f>(43102-Sueldos[[#This Row],[Fecha de Contratación]])/365</f>
        <v>4.9452054794520546</v>
      </c>
      <c r="S2619" s="1">
        <f>Sueldos[[#This Row],[Sueldo total]]/30</f>
        <v>774.19800000000009</v>
      </c>
      <c r="T2619" s="1">
        <f>Sueldos[[#This Row],[Salario diario]]*20*Sueldos[[#This Row],[dias del año]]</f>
        <v>76571.363835616445</v>
      </c>
      <c r="U2619" s="1">
        <f>Sueldos[[#This Row],[3 meses de sueldo]]+Sueldos[[#This Row],[20 dias por año]]</f>
        <v>146249.18383561645</v>
      </c>
    </row>
    <row r="2620" spans="1:21" x14ac:dyDescent="0.3">
      <c r="A2620" t="s">
        <v>2992</v>
      </c>
      <c r="B2620" t="s">
        <v>883</v>
      </c>
      <c r="C2620" t="s">
        <v>173</v>
      </c>
      <c r="D2620" s="10">
        <v>41862</v>
      </c>
      <c r="E2620" t="s">
        <v>15</v>
      </c>
      <c r="F2620">
        <v>4</v>
      </c>
      <c r="G2620" s="1">
        <v>23981.100000000002</v>
      </c>
      <c r="H2620" s="1">
        <v>1199.0550000000001</v>
      </c>
      <c r="I2620" s="1">
        <v>239.81100000000004</v>
      </c>
      <c r="J2620" s="1">
        <v>1438.866</v>
      </c>
      <c r="K2620" s="1">
        <v>6235.0860000000011</v>
      </c>
      <c r="L2620" s="1">
        <v>6235.0860000000011</v>
      </c>
      <c r="M2620" s="1">
        <f>SUM(Sueldos[[#This Row],[Salario Base]:[Bono General]])</f>
        <v>39329.004000000008</v>
      </c>
      <c r="N2620" s="1">
        <f>SUMPRODUCT(Sueldos[[#This Row],[Salario Base]:[Bono General]]*Porcentajes[])</f>
        <v>1496.4206400000003</v>
      </c>
      <c r="O2620" s="1">
        <f>Sueldos[[#This Row],[Aumento Mexicano]]*2</f>
        <v>2992.8412800000006</v>
      </c>
      <c r="P2620" s="1">
        <f>IF(Sueldos[[#This Row],[Calificación]]&gt;=4,Sueldos[[#This Row],[Aumento Mexicano]]*2,0)</f>
        <v>2992.8412800000006</v>
      </c>
      <c r="Q2620" s="1">
        <f>Sueldos[[#This Row],[Sueldo total]]*3</f>
        <v>117987.01200000002</v>
      </c>
      <c r="R2620" s="9">
        <f>(43102-Sueldos[[#This Row],[Fecha de Contratación]])/365</f>
        <v>3.3972602739726026</v>
      </c>
      <c r="S2620" s="1">
        <f>Sueldos[[#This Row],[Sueldo total]]/30</f>
        <v>1310.9668000000004</v>
      </c>
      <c r="T2620" s="1">
        <f>Sueldos[[#This Row],[Salario diario]]*20*Sueldos[[#This Row],[dias del año]]</f>
        <v>89073.908602739742</v>
      </c>
      <c r="U2620" s="1">
        <f>Sueldos[[#This Row],[3 meses de sueldo]]+Sueldos[[#This Row],[20 dias por año]]</f>
        <v>207060.92060273976</v>
      </c>
    </row>
    <row r="2621" spans="1:21" x14ac:dyDescent="0.3">
      <c r="A2621" t="s">
        <v>245</v>
      </c>
      <c r="B2621" t="s">
        <v>880</v>
      </c>
      <c r="C2621" t="s">
        <v>119</v>
      </c>
      <c r="D2621" s="10">
        <v>41381</v>
      </c>
      <c r="E2621" t="s">
        <v>18</v>
      </c>
      <c r="F2621">
        <v>2</v>
      </c>
      <c r="G2621" s="1">
        <v>12399.300000000001</v>
      </c>
      <c r="H2621" s="1">
        <v>991.94400000000007</v>
      </c>
      <c r="I2621" s="1">
        <v>1859.895</v>
      </c>
      <c r="J2621" s="1">
        <v>991.94400000000007</v>
      </c>
      <c r="K2621" s="1">
        <v>4959.7200000000012</v>
      </c>
      <c r="L2621" s="1">
        <v>4215.7620000000006</v>
      </c>
      <c r="M2621" s="1">
        <f>SUM(Sueldos[[#This Row],[Salario Base]:[Bono General]])</f>
        <v>25418.565000000002</v>
      </c>
      <c r="N2621" s="1">
        <f>SUMPRODUCT(Sueldos[[#This Row],[Salario Base]:[Bono General]]*Porcentajes[])</f>
        <v>999.38358000000017</v>
      </c>
      <c r="O2621" s="1">
        <f>Sueldos[[#This Row],[Aumento Mexicano]]*2</f>
        <v>1998.7671600000003</v>
      </c>
      <c r="P2621" s="1">
        <f>IF(Sueldos[[#This Row],[Calificación]]&gt;=4,Sueldos[[#This Row],[Aumento Mexicano]]*2,0)</f>
        <v>0</v>
      </c>
      <c r="Q2621" s="1">
        <f>Sueldos[[#This Row],[Sueldo total]]*3</f>
        <v>76255.695000000007</v>
      </c>
      <c r="R2621" s="9">
        <f>(43102-Sueldos[[#This Row],[Fecha de Contratación]])/365</f>
        <v>4.7150684931506852</v>
      </c>
      <c r="S2621" s="1">
        <f>Sueldos[[#This Row],[Sueldo total]]/30</f>
        <v>847.28550000000007</v>
      </c>
      <c r="T2621" s="1">
        <f>Sueldos[[#This Row],[Salario diario]]*20*Sueldos[[#This Row],[dias del año]]</f>
        <v>79900.183315068512</v>
      </c>
      <c r="U2621" s="1">
        <f>Sueldos[[#This Row],[3 meses de sueldo]]+Sueldos[[#This Row],[20 dias por año]]</f>
        <v>156155.87831506852</v>
      </c>
    </row>
    <row r="2622" spans="1:21" x14ac:dyDescent="0.3">
      <c r="A2622" t="s">
        <v>2993</v>
      </c>
      <c r="B2622" t="s">
        <v>898</v>
      </c>
      <c r="C2622" t="s">
        <v>119</v>
      </c>
      <c r="D2622" s="10">
        <v>42645</v>
      </c>
      <c r="E2622" t="s">
        <v>18</v>
      </c>
      <c r="F2622">
        <v>2</v>
      </c>
      <c r="G2622" s="1">
        <v>7875</v>
      </c>
      <c r="H2622" s="1">
        <v>787.5</v>
      </c>
      <c r="I2622" s="1">
        <v>787.5</v>
      </c>
      <c r="J2622" s="1">
        <v>1023.75</v>
      </c>
      <c r="K2622" s="1">
        <v>2992.5</v>
      </c>
      <c r="L2622" s="1">
        <v>2992.5</v>
      </c>
      <c r="M2622" s="1">
        <f>SUM(Sueldos[[#This Row],[Salario Base]:[Bono General]])</f>
        <v>16458.75</v>
      </c>
      <c r="N2622" s="1">
        <f>SUMPRODUCT(Sueldos[[#This Row],[Salario Base]:[Bono General]]*Porcentajes[])</f>
        <v>665.4375</v>
      </c>
      <c r="O2622" s="1">
        <f>Sueldos[[#This Row],[Aumento Mexicano]]*2</f>
        <v>1330.875</v>
      </c>
      <c r="P2622" s="1">
        <f>IF(Sueldos[[#This Row],[Calificación]]&gt;=4,Sueldos[[#This Row],[Aumento Mexicano]]*2,0)</f>
        <v>0</v>
      </c>
      <c r="Q2622" s="1">
        <f>Sueldos[[#This Row],[Sueldo total]]*3</f>
        <v>49376.25</v>
      </c>
      <c r="R2622" s="9">
        <f>(43102-Sueldos[[#This Row],[Fecha de Contratación]])/365</f>
        <v>1.252054794520548</v>
      </c>
      <c r="S2622" s="1">
        <f>Sueldos[[#This Row],[Sueldo total]]/30</f>
        <v>548.625</v>
      </c>
      <c r="T2622" s="1">
        <f>Sueldos[[#This Row],[Salario diario]]*20*Sueldos[[#This Row],[dias del año]]</f>
        <v>13738.171232876713</v>
      </c>
      <c r="U2622" s="1">
        <f>Sueldos[[#This Row],[3 meses de sueldo]]+Sueldos[[#This Row],[20 dias por año]]</f>
        <v>63114.421232876717</v>
      </c>
    </row>
    <row r="2623" spans="1:21" x14ac:dyDescent="0.3">
      <c r="A2623" t="s">
        <v>2994</v>
      </c>
      <c r="B2623" t="s">
        <v>880</v>
      </c>
      <c r="C2623" t="s">
        <v>440</v>
      </c>
      <c r="D2623" s="10">
        <v>41019</v>
      </c>
      <c r="E2623" t="s">
        <v>27</v>
      </c>
      <c r="F2623">
        <v>3</v>
      </c>
      <c r="G2623" s="1">
        <v>18598</v>
      </c>
      <c r="H2623" s="1">
        <v>1673.82</v>
      </c>
      <c r="I2623" s="1">
        <v>185.98</v>
      </c>
      <c r="J2623" s="1">
        <v>371.96</v>
      </c>
      <c r="K2623" s="1">
        <v>6881.26</v>
      </c>
      <c r="L2623" s="1">
        <v>6323.3200000000006</v>
      </c>
      <c r="M2623" s="1">
        <f>SUM(Sueldos[[#This Row],[Salario Base]:[Bono General]])</f>
        <v>34034.339999999997</v>
      </c>
      <c r="N2623" s="1">
        <f>SUMPRODUCT(Sueldos[[#This Row],[Salario Base]:[Bono General]]*Porcentajes[])</f>
        <v>1333.4766</v>
      </c>
      <c r="O2623" s="1">
        <f>Sueldos[[#This Row],[Aumento Mexicano]]*2</f>
        <v>2666.9531999999999</v>
      </c>
      <c r="P2623" s="1">
        <f>IF(Sueldos[[#This Row],[Calificación]]&gt;=4,Sueldos[[#This Row],[Aumento Mexicano]]*2,0)</f>
        <v>0</v>
      </c>
      <c r="Q2623" s="1">
        <f>Sueldos[[#This Row],[Sueldo total]]*3</f>
        <v>102103.01999999999</v>
      </c>
      <c r="R2623" s="9">
        <f>(43102-Sueldos[[#This Row],[Fecha de Contratación]])/365</f>
        <v>5.7068493150684931</v>
      </c>
      <c r="S2623" s="1">
        <f>Sueldos[[#This Row],[Sueldo total]]/30</f>
        <v>1134.4779999999998</v>
      </c>
      <c r="T2623" s="1">
        <f>Sueldos[[#This Row],[Salario diario]]*20*Sueldos[[#This Row],[dias del año]]</f>
        <v>129485.89994520547</v>
      </c>
      <c r="U2623" s="1">
        <f>Sueldos[[#This Row],[3 meses de sueldo]]+Sueldos[[#This Row],[20 dias por año]]</f>
        <v>231588.91994520545</v>
      </c>
    </row>
    <row r="2624" spans="1:21" x14ac:dyDescent="0.3">
      <c r="A2624" t="s">
        <v>2995</v>
      </c>
      <c r="B2624" t="s">
        <v>883</v>
      </c>
      <c r="C2624" t="s">
        <v>104</v>
      </c>
      <c r="D2624" s="10">
        <v>42332</v>
      </c>
      <c r="E2624" t="s">
        <v>18</v>
      </c>
      <c r="F2624">
        <v>2</v>
      </c>
      <c r="G2624" s="1">
        <v>12906.9</v>
      </c>
      <c r="H2624" s="1">
        <v>1161.6209999999999</v>
      </c>
      <c r="I2624" s="1">
        <v>1032.5519999999999</v>
      </c>
      <c r="J2624" s="1">
        <v>1806.9660000000001</v>
      </c>
      <c r="K2624" s="1">
        <v>5033.6909999999998</v>
      </c>
      <c r="L2624" s="1">
        <v>3355.7939999999999</v>
      </c>
      <c r="M2624" s="1">
        <f>SUM(Sueldos[[#This Row],[Salario Base]:[Bono General]])</f>
        <v>25297.523999999998</v>
      </c>
      <c r="N2624" s="1">
        <f>SUMPRODUCT(Sueldos[[#This Row],[Salario Base]:[Bono General]]*Porcentajes[])</f>
        <v>974.4709499999999</v>
      </c>
      <c r="O2624" s="1">
        <f>Sueldos[[#This Row],[Aumento Mexicano]]*2</f>
        <v>1948.9418999999998</v>
      </c>
      <c r="P2624" s="1">
        <f>IF(Sueldos[[#This Row],[Calificación]]&gt;=4,Sueldos[[#This Row],[Aumento Mexicano]]*2,0)</f>
        <v>0</v>
      </c>
      <c r="Q2624" s="1">
        <f>Sueldos[[#This Row],[Sueldo total]]*3</f>
        <v>75892.571999999986</v>
      </c>
      <c r="R2624" s="9">
        <f>(43102-Sueldos[[#This Row],[Fecha de Contratación]])/365</f>
        <v>2.1095890410958904</v>
      </c>
      <c r="S2624" s="1">
        <f>Sueldos[[#This Row],[Sueldo total]]/30</f>
        <v>843.25079999999991</v>
      </c>
      <c r="T2624" s="1">
        <f>Sueldos[[#This Row],[Salario diario]]*20*Sueldos[[#This Row],[dias del año]]</f>
        <v>35578.252931506846</v>
      </c>
      <c r="U2624" s="1">
        <f>Sueldos[[#This Row],[3 meses de sueldo]]+Sueldos[[#This Row],[20 dias por año]]</f>
        <v>111470.82493150682</v>
      </c>
    </row>
    <row r="2625" spans="1:21" x14ac:dyDescent="0.3">
      <c r="A2625" t="s">
        <v>665</v>
      </c>
      <c r="B2625" t="s">
        <v>883</v>
      </c>
      <c r="C2625" t="s">
        <v>290</v>
      </c>
      <c r="D2625" s="10">
        <v>42532</v>
      </c>
      <c r="E2625" t="s">
        <v>50</v>
      </c>
      <c r="F2625">
        <v>2</v>
      </c>
      <c r="G2625" s="1">
        <v>27243.9</v>
      </c>
      <c r="H2625" s="1">
        <v>1634.634</v>
      </c>
      <c r="I2625" s="1">
        <v>2451.951</v>
      </c>
      <c r="J2625" s="1">
        <v>2451.951</v>
      </c>
      <c r="K2625" s="1">
        <v>7355.853000000001</v>
      </c>
      <c r="L2625" s="1">
        <v>8990.487000000001</v>
      </c>
      <c r="M2625" s="1">
        <f>SUM(Sueldos[[#This Row],[Salario Base]:[Bono General]])</f>
        <v>50128.776000000005</v>
      </c>
      <c r="N2625" s="1">
        <f>SUMPRODUCT(Sueldos[[#This Row],[Salario Base]:[Bono General]]*Porcentajes[])</f>
        <v>1986.0803100000003</v>
      </c>
      <c r="O2625" s="1">
        <f>Sueldos[[#This Row],[Aumento Mexicano]]*2</f>
        <v>3972.1606200000006</v>
      </c>
      <c r="P2625" s="1">
        <f>IF(Sueldos[[#This Row],[Calificación]]&gt;=4,Sueldos[[#This Row],[Aumento Mexicano]]*2,0)</f>
        <v>0</v>
      </c>
      <c r="Q2625" s="1">
        <f>Sueldos[[#This Row],[Sueldo total]]*3</f>
        <v>150386.32800000001</v>
      </c>
      <c r="R2625" s="9">
        <f>(43102-Sueldos[[#This Row],[Fecha de Contratación]])/365</f>
        <v>1.5616438356164384</v>
      </c>
      <c r="S2625" s="1">
        <f>Sueldos[[#This Row],[Sueldo total]]/30</f>
        <v>1670.9592000000002</v>
      </c>
      <c r="T2625" s="1">
        <f>Sueldos[[#This Row],[Salario diario]]*20*Sueldos[[#This Row],[dias del año]]</f>
        <v>52188.862684931519</v>
      </c>
      <c r="U2625" s="1">
        <f>Sueldos[[#This Row],[3 meses de sueldo]]+Sueldos[[#This Row],[20 dias por año]]</f>
        <v>202575.19068493153</v>
      </c>
    </row>
    <row r="2626" spans="1:21" x14ac:dyDescent="0.3">
      <c r="A2626" t="s">
        <v>2996</v>
      </c>
      <c r="B2626" t="s">
        <v>883</v>
      </c>
      <c r="C2626" t="s">
        <v>190</v>
      </c>
      <c r="D2626" s="10">
        <v>42069</v>
      </c>
      <c r="E2626" t="s">
        <v>18</v>
      </c>
      <c r="F2626">
        <v>3</v>
      </c>
      <c r="G2626" s="1">
        <v>14046</v>
      </c>
      <c r="H2626" s="1">
        <v>842.76</v>
      </c>
      <c r="I2626" s="1">
        <v>1685.52</v>
      </c>
      <c r="J2626" s="1">
        <v>1685.52</v>
      </c>
      <c r="K2626" s="1">
        <v>4494.72</v>
      </c>
      <c r="L2626" s="1">
        <v>4775.6400000000003</v>
      </c>
      <c r="M2626" s="1">
        <f>SUM(Sueldos[[#This Row],[Salario Base]:[Bono General]])</f>
        <v>27530.16</v>
      </c>
      <c r="N2626" s="1">
        <f>SUMPRODUCT(Sueldos[[#This Row],[Salario Base]:[Bono General]]*Porcentajes[])</f>
        <v>1092.7788</v>
      </c>
      <c r="O2626" s="1">
        <f>Sueldos[[#This Row],[Aumento Mexicano]]*2</f>
        <v>2185.5576000000001</v>
      </c>
      <c r="P2626" s="1">
        <f>IF(Sueldos[[#This Row],[Calificación]]&gt;=4,Sueldos[[#This Row],[Aumento Mexicano]]*2,0)</f>
        <v>0</v>
      </c>
      <c r="Q2626" s="1">
        <f>Sueldos[[#This Row],[Sueldo total]]*3</f>
        <v>82590.48</v>
      </c>
      <c r="R2626" s="9">
        <f>(43102-Sueldos[[#This Row],[Fecha de Contratación]])/365</f>
        <v>2.8301369863013699</v>
      </c>
      <c r="S2626" s="1">
        <f>Sueldos[[#This Row],[Sueldo total]]/30</f>
        <v>917.67200000000003</v>
      </c>
      <c r="T2626" s="1">
        <f>Sueldos[[#This Row],[Salario diario]]*20*Sueldos[[#This Row],[dias del año]]</f>
        <v>51942.749369863021</v>
      </c>
      <c r="U2626" s="1">
        <f>Sueldos[[#This Row],[3 meses de sueldo]]+Sueldos[[#This Row],[20 dias por año]]</f>
        <v>134533.22936986302</v>
      </c>
    </row>
    <row r="2627" spans="1:21" x14ac:dyDescent="0.3">
      <c r="A2627" t="s">
        <v>573</v>
      </c>
      <c r="B2627" t="s">
        <v>898</v>
      </c>
      <c r="C2627" t="s">
        <v>353</v>
      </c>
      <c r="D2627" s="10">
        <v>40906</v>
      </c>
      <c r="E2627" t="s">
        <v>18</v>
      </c>
      <c r="F2627">
        <v>4</v>
      </c>
      <c r="G2627" s="1">
        <v>10784.400000000001</v>
      </c>
      <c r="H2627" s="1">
        <v>970.59600000000012</v>
      </c>
      <c r="I2627" s="1">
        <v>1186.2840000000001</v>
      </c>
      <c r="J2627" s="1">
        <v>1186.2840000000001</v>
      </c>
      <c r="K2627" s="1">
        <v>4205.9160000000011</v>
      </c>
      <c r="L2627" s="1">
        <v>3235.32</v>
      </c>
      <c r="M2627" s="1">
        <f>SUM(Sueldos[[#This Row],[Salario Base]:[Bono General]])</f>
        <v>21568.800000000003</v>
      </c>
      <c r="N2627" s="1">
        <f>SUMPRODUCT(Sueldos[[#This Row],[Salario Base]:[Bono General]]*Porcentajes[])</f>
        <v>841.18320000000017</v>
      </c>
      <c r="O2627" s="1">
        <f>Sueldos[[#This Row],[Aumento Mexicano]]*2</f>
        <v>1682.3664000000003</v>
      </c>
      <c r="P2627" s="1">
        <f>IF(Sueldos[[#This Row],[Calificación]]&gt;=4,Sueldos[[#This Row],[Aumento Mexicano]]*2,0)</f>
        <v>1682.3664000000003</v>
      </c>
      <c r="Q2627" s="1">
        <f>Sueldos[[#This Row],[Sueldo total]]*3</f>
        <v>64706.400000000009</v>
      </c>
      <c r="R2627" s="9">
        <f>(43102-Sueldos[[#This Row],[Fecha de Contratación]])/365</f>
        <v>6.0164383561643833</v>
      </c>
      <c r="S2627" s="1">
        <f>Sueldos[[#This Row],[Sueldo total]]/30</f>
        <v>718.96000000000015</v>
      </c>
      <c r="T2627" s="1">
        <f>Sueldos[[#This Row],[Salario diario]]*20*Sueldos[[#This Row],[dias del año]]</f>
        <v>86511.570410958913</v>
      </c>
      <c r="U2627" s="1">
        <f>Sueldos[[#This Row],[3 meses de sueldo]]+Sueldos[[#This Row],[20 dias por año]]</f>
        <v>151217.97041095892</v>
      </c>
    </row>
    <row r="2628" spans="1:21" x14ac:dyDescent="0.3">
      <c r="A2628" t="s">
        <v>2997</v>
      </c>
      <c r="B2628" t="s">
        <v>909</v>
      </c>
      <c r="C2628" t="s">
        <v>144</v>
      </c>
      <c r="D2628" s="10">
        <v>42712</v>
      </c>
      <c r="E2628" t="s">
        <v>18</v>
      </c>
      <c r="F2628">
        <v>2</v>
      </c>
      <c r="G2628" s="1">
        <v>8409.6</v>
      </c>
      <c r="H2628" s="1">
        <v>420.48</v>
      </c>
      <c r="I2628" s="1">
        <v>756.86400000000003</v>
      </c>
      <c r="J2628" s="1">
        <v>1177.3440000000001</v>
      </c>
      <c r="K2628" s="1">
        <v>2859.2640000000001</v>
      </c>
      <c r="L2628" s="1">
        <v>2270.5920000000001</v>
      </c>
      <c r="M2628" s="1">
        <f>SUM(Sueldos[[#This Row],[Salario Base]:[Bono General]])</f>
        <v>15894.144</v>
      </c>
      <c r="N2628" s="1">
        <f>SUMPRODUCT(Sueldos[[#This Row],[Salario Base]:[Bono General]]*Porcentajes[])</f>
        <v>611.37792000000002</v>
      </c>
      <c r="O2628" s="1">
        <f>Sueldos[[#This Row],[Aumento Mexicano]]*2</f>
        <v>1222.75584</v>
      </c>
      <c r="P2628" s="1">
        <f>IF(Sueldos[[#This Row],[Calificación]]&gt;=4,Sueldos[[#This Row],[Aumento Mexicano]]*2,0)</f>
        <v>0</v>
      </c>
      <c r="Q2628" s="1">
        <f>Sueldos[[#This Row],[Sueldo total]]*3</f>
        <v>47682.432000000001</v>
      </c>
      <c r="R2628" s="9">
        <f>(43102-Sueldos[[#This Row],[Fecha de Contratación]])/365</f>
        <v>1.0684931506849316</v>
      </c>
      <c r="S2628" s="1">
        <f>Sueldos[[#This Row],[Sueldo total]]/30</f>
        <v>529.8048</v>
      </c>
      <c r="T2628" s="1">
        <f>Sueldos[[#This Row],[Salario diario]]*20*Sueldos[[#This Row],[dias del año]]</f>
        <v>11321.856</v>
      </c>
      <c r="U2628" s="1">
        <f>Sueldos[[#This Row],[3 meses de sueldo]]+Sueldos[[#This Row],[20 dias por año]]</f>
        <v>59004.288</v>
      </c>
    </row>
    <row r="2629" spans="1:21" x14ac:dyDescent="0.3">
      <c r="A2629" t="s">
        <v>2998</v>
      </c>
      <c r="B2629" t="s">
        <v>880</v>
      </c>
      <c r="C2629" t="s">
        <v>312</v>
      </c>
      <c r="D2629" s="10">
        <v>41010</v>
      </c>
      <c r="E2629" t="s">
        <v>18</v>
      </c>
      <c r="F2629">
        <v>2</v>
      </c>
      <c r="G2629" s="1">
        <v>13198.5</v>
      </c>
      <c r="H2629" s="1">
        <v>923.8950000000001</v>
      </c>
      <c r="I2629" s="1">
        <v>791.91</v>
      </c>
      <c r="J2629" s="1">
        <v>527.94000000000005</v>
      </c>
      <c r="K2629" s="1">
        <v>3563.5950000000003</v>
      </c>
      <c r="L2629" s="1">
        <v>5015.43</v>
      </c>
      <c r="M2629" s="1">
        <f>SUM(Sueldos[[#This Row],[Salario Base]:[Bono General]])</f>
        <v>24021.27</v>
      </c>
      <c r="N2629" s="1">
        <f>SUMPRODUCT(Sueldos[[#This Row],[Salario Base]:[Bono General]]*Porcentajes[])</f>
        <v>967.45005000000015</v>
      </c>
      <c r="O2629" s="1">
        <f>Sueldos[[#This Row],[Aumento Mexicano]]*2</f>
        <v>1934.9001000000003</v>
      </c>
      <c r="P2629" s="1">
        <f>IF(Sueldos[[#This Row],[Calificación]]&gt;=4,Sueldos[[#This Row],[Aumento Mexicano]]*2,0)</f>
        <v>0</v>
      </c>
      <c r="Q2629" s="1">
        <f>Sueldos[[#This Row],[Sueldo total]]*3</f>
        <v>72063.81</v>
      </c>
      <c r="R2629" s="9">
        <f>(43102-Sueldos[[#This Row],[Fecha de Contratación]])/365</f>
        <v>5.7315068493150685</v>
      </c>
      <c r="S2629" s="1">
        <f>Sueldos[[#This Row],[Sueldo total]]/30</f>
        <v>800.70900000000006</v>
      </c>
      <c r="T2629" s="1">
        <f>Sueldos[[#This Row],[Salario diario]]*20*Sueldos[[#This Row],[dias del año]]</f>
        <v>91785.38235616438</v>
      </c>
      <c r="U2629" s="1">
        <f>Sueldos[[#This Row],[3 meses de sueldo]]+Sueldos[[#This Row],[20 dias por año]]</f>
        <v>163849.19235616439</v>
      </c>
    </row>
    <row r="2630" spans="1:21" x14ac:dyDescent="0.3">
      <c r="A2630" t="s">
        <v>2999</v>
      </c>
      <c r="B2630" t="s">
        <v>880</v>
      </c>
      <c r="C2630" t="s">
        <v>135</v>
      </c>
      <c r="D2630" s="10">
        <v>41511</v>
      </c>
      <c r="E2630" t="s">
        <v>18</v>
      </c>
      <c r="F2630">
        <v>3</v>
      </c>
      <c r="G2630" s="1">
        <v>14634</v>
      </c>
      <c r="H2630" s="1">
        <v>1170.72</v>
      </c>
      <c r="I2630" s="1">
        <v>1170.72</v>
      </c>
      <c r="J2630" s="1">
        <v>1902.42</v>
      </c>
      <c r="K2630" s="1">
        <v>4975.5600000000004</v>
      </c>
      <c r="L2630" s="1">
        <v>5560.92</v>
      </c>
      <c r="M2630" s="1">
        <f>SUM(Sueldos[[#This Row],[Salario Base]:[Bono General]])</f>
        <v>29414.340000000004</v>
      </c>
      <c r="N2630" s="1">
        <f>SUMPRODUCT(Sueldos[[#This Row],[Salario Base]:[Bono General]]*Porcentajes[])</f>
        <v>1189.7442000000001</v>
      </c>
      <c r="O2630" s="1">
        <f>Sueldos[[#This Row],[Aumento Mexicano]]*2</f>
        <v>2379.4884000000002</v>
      </c>
      <c r="P2630" s="1">
        <f>IF(Sueldos[[#This Row],[Calificación]]&gt;=4,Sueldos[[#This Row],[Aumento Mexicano]]*2,0)</f>
        <v>0</v>
      </c>
      <c r="Q2630" s="1">
        <f>Sueldos[[#This Row],[Sueldo total]]*3</f>
        <v>88243.020000000019</v>
      </c>
      <c r="R2630" s="9">
        <f>(43102-Sueldos[[#This Row],[Fecha de Contratación]])/365</f>
        <v>4.3589041095890408</v>
      </c>
      <c r="S2630" s="1">
        <f>Sueldos[[#This Row],[Sueldo total]]/30</f>
        <v>980.47800000000018</v>
      </c>
      <c r="T2630" s="1">
        <f>Sueldos[[#This Row],[Salario diario]]*20*Sueldos[[#This Row],[dias del año]]</f>
        <v>85476.191671232897</v>
      </c>
      <c r="U2630" s="1">
        <f>Sueldos[[#This Row],[3 meses de sueldo]]+Sueldos[[#This Row],[20 dias por año]]</f>
        <v>173719.21167123292</v>
      </c>
    </row>
    <row r="2631" spans="1:21" x14ac:dyDescent="0.3">
      <c r="A2631" t="s">
        <v>676</v>
      </c>
      <c r="B2631" t="s">
        <v>898</v>
      </c>
      <c r="C2631" t="s">
        <v>396</v>
      </c>
      <c r="D2631" s="10">
        <v>42829</v>
      </c>
      <c r="E2631" t="s">
        <v>18</v>
      </c>
      <c r="F2631">
        <v>3</v>
      </c>
      <c r="G2631" s="1">
        <v>15225</v>
      </c>
      <c r="H2631" s="1">
        <v>1370.25</v>
      </c>
      <c r="I2631" s="1">
        <v>2131.5</v>
      </c>
      <c r="J2631" s="1">
        <v>1522.5</v>
      </c>
      <c r="K2631" s="1">
        <v>4719.75</v>
      </c>
      <c r="L2631" s="1">
        <v>5785.5</v>
      </c>
      <c r="M2631" s="1">
        <f>SUM(Sueldos[[#This Row],[Salario Base]:[Bono General]])</f>
        <v>30754.5</v>
      </c>
      <c r="N2631" s="1">
        <f>SUMPRODUCT(Sueldos[[#This Row],[Salario Base]:[Bono General]]*Porcentajes[])</f>
        <v>1246.9275</v>
      </c>
      <c r="O2631" s="1">
        <f>Sueldos[[#This Row],[Aumento Mexicano]]*2</f>
        <v>2493.855</v>
      </c>
      <c r="P2631" s="1">
        <f>IF(Sueldos[[#This Row],[Calificación]]&gt;=4,Sueldos[[#This Row],[Aumento Mexicano]]*2,0)</f>
        <v>0</v>
      </c>
      <c r="Q2631" s="1">
        <f>Sueldos[[#This Row],[Sueldo total]]*3</f>
        <v>92263.5</v>
      </c>
      <c r="R2631" s="9">
        <f>(43102-Sueldos[[#This Row],[Fecha de Contratación]])/365</f>
        <v>0.74794520547945209</v>
      </c>
      <c r="S2631" s="1">
        <f>Sueldos[[#This Row],[Sueldo total]]/30</f>
        <v>1025.1500000000001</v>
      </c>
      <c r="T2631" s="1">
        <f>Sueldos[[#This Row],[Salario diario]]*20*Sueldos[[#This Row],[dias del año]]</f>
        <v>15335.120547945206</v>
      </c>
      <c r="U2631" s="1">
        <f>Sueldos[[#This Row],[3 meses de sueldo]]+Sueldos[[#This Row],[20 dias por año]]</f>
        <v>107598.6205479452</v>
      </c>
    </row>
    <row r="2632" spans="1:21" x14ac:dyDescent="0.3">
      <c r="A2632" t="s">
        <v>1901</v>
      </c>
      <c r="B2632" t="s">
        <v>898</v>
      </c>
      <c r="C2632" t="s">
        <v>34</v>
      </c>
      <c r="D2632" s="10">
        <v>41604</v>
      </c>
      <c r="E2632" t="s">
        <v>50</v>
      </c>
      <c r="F2632">
        <v>3</v>
      </c>
      <c r="G2632" s="1">
        <v>43825</v>
      </c>
      <c r="H2632" s="1">
        <v>3506</v>
      </c>
      <c r="I2632" s="1">
        <v>3067.7500000000005</v>
      </c>
      <c r="J2632" s="1">
        <v>438.25</v>
      </c>
      <c r="K2632" s="1">
        <v>15777</v>
      </c>
      <c r="L2632" s="1">
        <v>12271.000000000002</v>
      </c>
      <c r="M2632" s="1">
        <f>SUM(Sueldos[[#This Row],[Salario Base]:[Bono General]])</f>
        <v>78885</v>
      </c>
      <c r="N2632" s="1">
        <f>SUMPRODUCT(Sueldos[[#This Row],[Salario Base]:[Bono General]]*Porcentajes[])</f>
        <v>3002.0125000000003</v>
      </c>
      <c r="O2632" s="1">
        <f>Sueldos[[#This Row],[Aumento Mexicano]]*2</f>
        <v>6004.0250000000005</v>
      </c>
      <c r="P2632" s="1">
        <f>IF(Sueldos[[#This Row],[Calificación]]&gt;=4,Sueldos[[#This Row],[Aumento Mexicano]]*2,0)</f>
        <v>0</v>
      </c>
      <c r="Q2632" s="1">
        <f>Sueldos[[#This Row],[Sueldo total]]*3</f>
        <v>236655</v>
      </c>
      <c r="R2632" s="9">
        <f>(43102-Sueldos[[#This Row],[Fecha de Contratación]])/365</f>
        <v>4.1041095890410961</v>
      </c>
      <c r="S2632" s="1">
        <f>Sueldos[[#This Row],[Sueldo total]]/30</f>
        <v>2629.5</v>
      </c>
      <c r="T2632" s="1">
        <f>Sueldos[[#This Row],[Salario diario]]*20*Sueldos[[#This Row],[dias del año]]</f>
        <v>215835.12328767125</v>
      </c>
      <c r="U2632" s="1">
        <f>Sueldos[[#This Row],[3 meses de sueldo]]+Sueldos[[#This Row],[20 dias por año]]</f>
        <v>452490.12328767125</v>
      </c>
    </row>
    <row r="2633" spans="1:21" x14ac:dyDescent="0.3">
      <c r="A2633" t="s">
        <v>3000</v>
      </c>
      <c r="B2633" t="s">
        <v>880</v>
      </c>
      <c r="C2633" t="s">
        <v>125</v>
      </c>
      <c r="D2633" s="10">
        <v>41968</v>
      </c>
      <c r="E2633" t="s">
        <v>18</v>
      </c>
      <c r="F2633">
        <v>3</v>
      </c>
      <c r="G2633" s="1">
        <v>8714</v>
      </c>
      <c r="H2633" s="1">
        <v>522.84</v>
      </c>
      <c r="I2633" s="1">
        <v>958.54</v>
      </c>
      <c r="J2633" s="1">
        <v>1219.96</v>
      </c>
      <c r="K2633" s="1">
        <v>2265.64</v>
      </c>
      <c r="L2633" s="1">
        <v>2614.1999999999998</v>
      </c>
      <c r="M2633" s="1">
        <f>SUM(Sueldos[[#This Row],[Salario Base]:[Bono General]])</f>
        <v>16295.18</v>
      </c>
      <c r="N2633" s="1">
        <f>SUMPRODUCT(Sueldos[[#This Row],[Salario Base]:[Bono General]]*Porcentajes[])</f>
        <v>643.09320000000002</v>
      </c>
      <c r="O2633" s="1">
        <f>Sueldos[[#This Row],[Aumento Mexicano]]*2</f>
        <v>1286.1864</v>
      </c>
      <c r="P2633" s="1">
        <f>IF(Sueldos[[#This Row],[Calificación]]&gt;=4,Sueldos[[#This Row],[Aumento Mexicano]]*2,0)</f>
        <v>0</v>
      </c>
      <c r="Q2633" s="1">
        <f>Sueldos[[#This Row],[Sueldo total]]*3</f>
        <v>48885.54</v>
      </c>
      <c r="R2633" s="9">
        <f>(43102-Sueldos[[#This Row],[Fecha de Contratación]])/365</f>
        <v>3.106849315068493</v>
      </c>
      <c r="S2633" s="1">
        <f>Sueldos[[#This Row],[Sueldo total]]/30</f>
        <v>543.17266666666671</v>
      </c>
      <c r="T2633" s="1">
        <f>Sueldos[[#This Row],[Salario diario]]*20*Sueldos[[#This Row],[dias del año]]</f>
        <v>33751.112547945209</v>
      </c>
      <c r="U2633" s="1">
        <f>Sueldos[[#This Row],[3 meses de sueldo]]+Sueldos[[#This Row],[20 dias por año]]</f>
        <v>82636.65254794521</v>
      </c>
    </row>
    <row r="2634" spans="1:21" x14ac:dyDescent="0.3">
      <c r="A2634" t="s">
        <v>992</v>
      </c>
      <c r="B2634" t="s">
        <v>895</v>
      </c>
      <c r="C2634" t="s">
        <v>79</v>
      </c>
      <c r="D2634" s="10">
        <v>43017</v>
      </c>
      <c r="E2634" t="s">
        <v>15</v>
      </c>
      <c r="F2634">
        <v>2</v>
      </c>
      <c r="G2634" s="1">
        <v>22883.4</v>
      </c>
      <c r="H2634" s="1">
        <v>2059.5059999999999</v>
      </c>
      <c r="I2634" s="1">
        <v>2974.8420000000001</v>
      </c>
      <c r="J2634" s="1">
        <v>686.50200000000007</v>
      </c>
      <c r="K2634" s="1">
        <v>6865.02</v>
      </c>
      <c r="L2634" s="1">
        <v>6865.02</v>
      </c>
      <c r="M2634" s="1">
        <f>SUM(Sueldos[[#This Row],[Salario Base]:[Bono General]])</f>
        <v>42334.290000000008</v>
      </c>
      <c r="N2634" s="1">
        <f>SUMPRODUCT(Sueldos[[#This Row],[Salario Base]:[Bono General]]*Porcentajes[])</f>
        <v>1649.8931400000004</v>
      </c>
      <c r="O2634" s="1">
        <f>Sueldos[[#This Row],[Aumento Mexicano]]*2</f>
        <v>3299.7862800000007</v>
      </c>
      <c r="P2634" s="1">
        <f>IF(Sueldos[[#This Row],[Calificación]]&gt;=4,Sueldos[[#This Row],[Aumento Mexicano]]*2,0)</f>
        <v>0</v>
      </c>
      <c r="Q2634" s="1">
        <f>Sueldos[[#This Row],[Sueldo total]]*3</f>
        <v>127002.87000000002</v>
      </c>
      <c r="R2634" s="9">
        <f>(43102-Sueldos[[#This Row],[Fecha de Contratación]])/365</f>
        <v>0.23287671232876711</v>
      </c>
      <c r="S2634" s="1">
        <f>Sueldos[[#This Row],[Sueldo total]]/30</f>
        <v>1411.1430000000003</v>
      </c>
      <c r="T2634" s="1">
        <f>Sueldos[[#This Row],[Salario diario]]*20*Sueldos[[#This Row],[dias del año]]</f>
        <v>6572.4468493150689</v>
      </c>
      <c r="U2634" s="1">
        <f>Sueldos[[#This Row],[3 meses de sueldo]]+Sueldos[[#This Row],[20 dias por año]]</f>
        <v>133575.3168493151</v>
      </c>
    </row>
    <row r="2635" spans="1:21" x14ac:dyDescent="0.3">
      <c r="A2635" t="s">
        <v>3001</v>
      </c>
      <c r="B2635" t="s">
        <v>898</v>
      </c>
      <c r="C2635" t="s">
        <v>237</v>
      </c>
      <c r="D2635" s="10">
        <v>41950</v>
      </c>
      <c r="E2635" t="s">
        <v>15</v>
      </c>
      <c r="F2635">
        <v>1</v>
      </c>
      <c r="G2635" s="1">
        <v>17563.5</v>
      </c>
      <c r="H2635" s="1">
        <v>1580.7149999999999</v>
      </c>
      <c r="I2635" s="1">
        <v>1053.81</v>
      </c>
      <c r="J2635" s="1">
        <v>2283.2550000000001</v>
      </c>
      <c r="K2635" s="1">
        <v>5093.415</v>
      </c>
      <c r="L2635" s="1">
        <v>4917.7800000000007</v>
      </c>
      <c r="M2635" s="1">
        <f>SUM(Sueldos[[#This Row],[Salario Base]:[Bono General]])</f>
        <v>32492.475000000006</v>
      </c>
      <c r="N2635" s="1">
        <f>SUMPRODUCT(Sueldos[[#This Row],[Salario Base]:[Bono General]]*Porcentajes[])</f>
        <v>1275.1101000000001</v>
      </c>
      <c r="O2635" s="1">
        <f>Sueldos[[#This Row],[Aumento Mexicano]]*2</f>
        <v>2550.2202000000002</v>
      </c>
      <c r="P2635" s="1">
        <f>IF(Sueldos[[#This Row],[Calificación]]&gt;=4,Sueldos[[#This Row],[Aumento Mexicano]]*2,0)</f>
        <v>0</v>
      </c>
      <c r="Q2635" s="1">
        <f>Sueldos[[#This Row],[Sueldo total]]*3</f>
        <v>97477.425000000017</v>
      </c>
      <c r="R2635" s="9">
        <f>(43102-Sueldos[[#This Row],[Fecha de Contratación]])/365</f>
        <v>3.1561643835616437</v>
      </c>
      <c r="S2635" s="1">
        <f>Sueldos[[#This Row],[Sueldo total]]/30</f>
        <v>1083.0825000000002</v>
      </c>
      <c r="T2635" s="1">
        <f>Sueldos[[#This Row],[Salario diario]]*20*Sueldos[[#This Row],[dias del año]]</f>
        <v>68367.728219178098</v>
      </c>
      <c r="U2635" s="1">
        <f>Sueldos[[#This Row],[3 meses de sueldo]]+Sueldos[[#This Row],[20 dias por año]]</f>
        <v>165845.15321917812</v>
      </c>
    </row>
    <row r="2636" spans="1:21" x14ac:dyDescent="0.3">
      <c r="A2636" t="s">
        <v>3002</v>
      </c>
      <c r="B2636" t="s">
        <v>880</v>
      </c>
      <c r="C2636" t="s">
        <v>330</v>
      </c>
      <c r="D2636" s="10">
        <v>41163</v>
      </c>
      <c r="E2636" t="s">
        <v>27</v>
      </c>
      <c r="F2636">
        <v>3</v>
      </c>
      <c r="G2636" s="1">
        <v>20624</v>
      </c>
      <c r="H2636" s="1">
        <v>1031.2</v>
      </c>
      <c r="I2636" s="1">
        <v>2681.12</v>
      </c>
      <c r="J2636" s="1">
        <v>1031.2</v>
      </c>
      <c r="K2636" s="1">
        <v>5980.96</v>
      </c>
      <c r="L2636" s="1">
        <v>7630.88</v>
      </c>
      <c r="M2636" s="1">
        <f>SUM(Sueldos[[#This Row],[Salario Base]:[Bono General]])</f>
        <v>38979.360000000001</v>
      </c>
      <c r="N2636" s="1">
        <f>SUMPRODUCT(Sueldos[[#This Row],[Salario Base]:[Bono General]]*Porcentajes[])</f>
        <v>1552.9872</v>
      </c>
      <c r="O2636" s="1">
        <f>Sueldos[[#This Row],[Aumento Mexicano]]*2</f>
        <v>3105.9744000000001</v>
      </c>
      <c r="P2636" s="1">
        <f>IF(Sueldos[[#This Row],[Calificación]]&gt;=4,Sueldos[[#This Row],[Aumento Mexicano]]*2,0)</f>
        <v>0</v>
      </c>
      <c r="Q2636" s="1">
        <f>Sueldos[[#This Row],[Sueldo total]]*3</f>
        <v>116938.08</v>
      </c>
      <c r="R2636" s="9">
        <f>(43102-Sueldos[[#This Row],[Fecha de Contratación]])/365</f>
        <v>5.3123287671232875</v>
      </c>
      <c r="S2636" s="1">
        <f>Sueldos[[#This Row],[Sueldo total]]/30</f>
        <v>1299.3120000000001</v>
      </c>
      <c r="T2636" s="1">
        <f>Sueldos[[#This Row],[Salario diario]]*20*Sueldos[[#This Row],[dias del año]]</f>
        <v>138047.45030136986</v>
      </c>
      <c r="U2636" s="1">
        <f>Sueldos[[#This Row],[3 meses de sueldo]]+Sueldos[[#This Row],[20 dias por año]]</f>
        <v>254985.53030136984</v>
      </c>
    </row>
    <row r="2637" spans="1:21" x14ac:dyDescent="0.3">
      <c r="A2637" t="s">
        <v>3003</v>
      </c>
      <c r="B2637" t="s">
        <v>898</v>
      </c>
      <c r="C2637" t="s">
        <v>921</v>
      </c>
      <c r="D2637" s="10">
        <v>41940</v>
      </c>
      <c r="E2637" t="s">
        <v>18</v>
      </c>
      <c r="F2637">
        <v>3</v>
      </c>
      <c r="G2637" s="1">
        <v>9951</v>
      </c>
      <c r="H2637" s="1">
        <v>597.05999999999995</v>
      </c>
      <c r="I2637" s="1">
        <v>199.02</v>
      </c>
      <c r="J2637" s="1">
        <v>298.52999999999997</v>
      </c>
      <c r="K2637" s="1">
        <v>3383.34</v>
      </c>
      <c r="L2637" s="1">
        <v>2985.2999999999997</v>
      </c>
      <c r="M2637" s="1">
        <f>SUM(Sueldos[[#This Row],[Salario Base]:[Bono General]])</f>
        <v>17414.25</v>
      </c>
      <c r="N2637" s="1">
        <f>SUMPRODUCT(Sueldos[[#This Row],[Salario Base]:[Bono General]]*Porcentajes[])</f>
        <v>667.71209999999996</v>
      </c>
      <c r="O2637" s="1">
        <f>Sueldos[[#This Row],[Aumento Mexicano]]*2</f>
        <v>1335.4241999999999</v>
      </c>
      <c r="P2637" s="1">
        <f>IF(Sueldos[[#This Row],[Calificación]]&gt;=4,Sueldos[[#This Row],[Aumento Mexicano]]*2,0)</f>
        <v>0</v>
      </c>
      <c r="Q2637" s="1">
        <f>Sueldos[[#This Row],[Sueldo total]]*3</f>
        <v>52242.75</v>
      </c>
      <c r="R2637" s="9">
        <f>(43102-Sueldos[[#This Row],[Fecha de Contratación]])/365</f>
        <v>3.1835616438356165</v>
      </c>
      <c r="S2637" s="1">
        <f>Sueldos[[#This Row],[Sueldo total]]/30</f>
        <v>580.47500000000002</v>
      </c>
      <c r="T2637" s="1">
        <f>Sueldos[[#This Row],[Salario diario]]*20*Sueldos[[#This Row],[dias del año]]</f>
        <v>36959.558904109588</v>
      </c>
      <c r="U2637" s="1">
        <f>Sueldos[[#This Row],[3 meses de sueldo]]+Sueldos[[#This Row],[20 dias por año]]</f>
        <v>89202.308904109581</v>
      </c>
    </row>
    <row r="2638" spans="1:21" x14ac:dyDescent="0.3">
      <c r="A2638" t="s">
        <v>3004</v>
      </c>
      <c r="B2638" t="s">
        <v>898</v>
      </c>
      <c r="C2638" t="s">
        <v>146</v>
      </c>
      <c r="D2638" s="10">
        <v>40711</v>
      </c>
      <c r="E2638" t="s">
        <v>27</v>
      </c>
      <c r="F2638">
        <v>4</v>
      </c>
      <c r="G2638" s="1">
        <v>16258.000000000002</v>
      </c>
      <c r="H2638" s="1">
        <v>975.48</v>
      </c>
      <c r="I2638" s="1">
        <v>487.74</v>
      </c>
      <c r="J2638" s="1">
        <v>325.16000000000003</v>
      </c>
      <c r="K2638" s="1">
        <v>4552.2400000000007</v>
      </c>
      <c r="L2638" s="1">
        <v>5527.7200000000012</v>
      </c>
      <c r="M2638" s="1">
        <f>SUM(Sueldos[[#This Row],[Salario Base]:[Bono General]])</f>
        <v>28126.340000000007</v>
      </c>
      <c r="N2638" s="1">
        <f>SUMPRODUCT(Sueldos[[#This Row],[Salario Base]:[Bono General]]*Porcentajes[])</f>
        <v>1105.5440000000003</v>
      </c>
      <c r="O2638" s="1">
        <f>Sueldos[[#This Row],[Aumento Mexicano]]*2</f>
        <v>2211.0880000000006</v>
      </c>
      <c r="P2638" s="1">
        <f>IF(Sueldos[[#This Row],[Calificación]]&gt;=4,Sueldos[[#This Row],[Aumento Mexicano]]*2,0)</f>
        <v>2211.0880000000006</v>
      </c>
      <c r="Q2638" s="1">
        <f>Sueldos[[#This Row],[Sueldo total]]*3</f>
        <v>84379.020000000019</v>
      </c>
      <c r="R2638" s="9">
        <f>(43102-Sueldos[[#This Row],[Fecha de Contratación]])/365</f>
        <v>6.5506849315068489</v>
      </c>
      <c r="S2638" s="1">
        <f>Sueldos[[#This Row],[Sueldo total]]/30</f>
        <v>937.5446666666669</v>
      </c>
      <c r="T2638" s="1">
        <f>Sueldos[[#This Row],[Salario diario]]*20*Sueldos[[#This Row],[dias del año]]</f>
        <v>122831.19441095892</v>
      </c>
      <c r="U2638" s="1">
        <f>Sueldos[[#This Row],[3 meses de sueldo]]+Sueldos[[#This Row],[20 dias por año]]</f>
        <v>207210.21441095893</v>
      </c>
    </row>
    <row r="2639" spans="1:21" x14ac:dyDescent="0.3">
      <c r="A2639" t="s">
        <v>2084</v>
      </c>
      <c r="B2639" t="s">
        <v>926</v>
      </c>
      <c r="C2639" t="s">
        <v>151</v>
      </c>
      <c r="D2639" s="10">
        <v>40533</v>
      </c>
      <c r="E2639" t="s">
        <v>50</v>
      </c>
      <c r="F2639">
        <v>3</v>
      </c>
      <c r="G2639" s="1">
        <v>33170</v>
      </c>
      <c r="H2639" s="1">
        <v>3317</v>
      </c>
      <c r="I2639" s="1">
        <v>3980.3999999999996</v>
      </c>
      <c r="J2639" s="1">
        <v>2985.2999999999997</v>
      </c>
      <c r="K2639" s="1">
        <v>9619.2999999999993</v>
      </c>
      <c r="L2639" s="1">
        <v>11609.5</v>
      </c>
      <c r="M2639" s="1">
        <f>SUM(Sueldos[[#This Row],[Salario Base]:[Bono General]])</f>
        <v>64681.5</v>
      </c>
      <c r="N2639" s="1">
        <f>SUMPRODUCT(Sueldos[[#This Row],[Salario Base]:[Bono General]]*Porcentajes[])</f>
        <v>2603.8449999999998</v>
      </c>
      <c r="O2639" s="1">
        <f>Sueldos[[#This Row],[Aumento Mexicano]]*2</f>
        <v>5207.6899999999996</v>
      </c>
      <c r="P2639" s="1">
        <f>IF(Sueldos[[#This Row],[Calificación]]&gt;=4,Sueldos[[#This Row],[Aumento Mexicano]]*2,0)</f>
        <v>0</v>
      </c>
      <c r="Q2639" s="1">
        <f>Sueldos[[#This Row],[Sueldo total]]*3</f>
        <v>194044.5</v>
      </c>
      <c r="R2639" s="9">
        <f>(43102-Sueldos[[#This Row],[Fecha de Contratación]])/365</f>
        <v>7.0383561643835613</v>
      </c>
      <c r="S2639" s="1">
        <f>Sueldos[[#This Row],[Sueldo total]]/30</f>
        <v>2156.0500000000002</v>
      </c>
      <c r="T2639" s="1">
        <f>Sueldos[[#This Row],[Salario diario]]*20*Sueldos[[#This Row],[dias del año]]</f>
        <v>303500.95616438356</v>
      </c>
      <c r="U2639" s="1">
        <f>Sueldos[[#This Row],[3 meses de sueldo]]+Sueldos[[#This Row],[20 dias por año]]</f>
        <v>497545.45616438356</v>
      </c>
    </row>
    <row r="2640" spans="1:21" x14ac:dyDescent="0.3">
      <c r="A2640" t="s">
        <v>3005</v>
      </c>
      <c r="B2640" t="s">
        <v>895</v>
      </c>
      <c r="C2640" t="s">
        <v>449</v>
      </c>
      <c r="D2640" s="10">
        <v>41188</v>
      </c>
      <c r="E2640" t="s">
        <v>18</v>
      </c>
      <c r="F2640">
        <v>3</v>
      </c>
      <c r="G2640" s="1">
        <v>9550</v>
      </c>
      <c r="H2640" s="1">
        <v>764</v>
      </c>
      <c r="I2640" s="1">
        <v>1337.0000000000002</v>
      </c>
      <c r="J2640" s="1">
        <v>286.5</v>
      </c>
      <c r="K2640" s="1">
        <v>3533.5</v>
      </c>
      <c r="L2640" s="1">
        <v>2865</v>
      </c>
      <c r="M2640" s="1">
        <f>SUM(Sueldos[[#This Row],[Salario Base]:[Bono General]])</f>
        <v>18336</v>
      </c>
      <c r="N2640" s="1">
        <f>SUMPRODUCT(Sueldos[[#This Row],[Salario Base]:[Bono General]]*Porcentajes[])</f>
        <v>706.7</v>
      </c>
      <c r="O2640" s="1">
        <f>Sueldos[[#This Row],[Aumento Mexicano]]*2</f>
        <v>1413.4</v>
      </c>
      <c r="P2640" s="1">
        <f>IF(Sueldos[[#This Row],[Calificación]]&gt;=4,Sueldos[[#This Row],[Aumento Mexicano]]*2,0)</f>
        <v>0</v>
      </c>
      <c r="Q2640" s="1">
        <f>Sueldos[[#This Row],[Sueldo total]]*3</f>
        <v>55008</v>
      </c>
      <c r="R2640" s="9">
        <f>(43102-Sueldos[[#This Row],[Fecha de Contratación]])/365</f>
        <v>5.2438356164383562</v>
      </c>
      <c r="S2640" s="1">
        <f>Sueldos[[#This Row],[Sueldo total]]/30</f>
        <v>611.20000000000005</v>
      </c>
      <c r="T2640" s="1">
        <f>Sueldos[[#This Row],[Salario diario]]*20*Sueldos[[#This Row],[dias del año]]</f>
        <v>64100.646575342464</v>
      </c>
      <c r="U2640" s="1">
        <f>Sueldos[[#This Row],[3 meses de sueldo]]+Sueldos[[#This Row],[20 dias por año]]</f>
        <v>119108.64657534246</v>
      </c>
    </row>
    <row r="2641" spans="1:21" x14ac:dyDescent="0.3">
      <c r="A2641" t="s">
        <v>3006</v>
      </c>
      <c r="B2641" t="s">
        <v>898</v>
      </c>
      <c r="C2641" t="s">
        <v>40</v>
      </c>
      <c r="D2641" s="10">
        <v>41844</v>
      </c>
      <c r="E2641" t="s">
        <v>18</v>
      </c>
      <c r="F2641">
        <v>3</v>
      </c>
      <c r="G2641" s="1">
        <v>12415</v>
      </c>
      <c r="H2641" s="1">
        <v>869.05000000000007</v>
      </c>
      <c r="I2641" s="1">
        <v>1489.8</v>
      </c>
      <c r="J2641" s="1">
        <v>620.75</v>
      </c>
      <c r="K2641" s="1">
        <v>4966</v>
      </c>
      <c r="L2641" s="1">
        <v>3724.5</v>
      </c>
      <c r="M2641" s="1">
        <f>SUM(Sueldos[[#This Row],[Salario Base]:[Bono General]])</f>
        <v>24085.1</v>
      </c>
      <c r="N2641" s="1">
        <f>SUMPRODUCT(Sueldos[[#This Row],[Salario Base]:[Bono General]]*Porcentajes[])</f>
        <v>924.91750000000002</v>
      </c>
      <c r="O2641" s="1">
        <f>Sueldos[[#This Row],[Aumento Mexicano]]*2</f>
        <v>1849.835</v>
      </c>
      <c r="P2641" s="1">
        <f>IF(Sueldos[[#This Row],[Calificación]]&gt;=4,Sueldos[[#This Row],[Aumento Mexicano]]*2,0)</f>
        <v>0</v>
      </c>
      <c r="Q2641" s="1">
        <f>Sueldos[[#This Row],[Sueldo total]]*3</f>
        <v>72255.299999999988</v>
      </c>
      <c r="R2641" s="9">
        <f>(43102-Sueldos[[#This Row],[Fecha de Contratación]])/365</f>
        <v>3.4465753424657533</v>
      </c>
      <c r="S2641" s="1">
        <f>Sueldos[[#This Row],[Sueldo total]]/30</f>
        <v>802.83666666666659</v>
      </c>
      <c r="T2641" s="1">
        <f>Sueldos[[#This Row],[Salario diario]]*20*Sueldos[[#This Row],[dias del año]]</f>
        <v>55340.741187214604</v>
      </c>
      <c r="U2641" s="1">
        <f>Sueldos[[#This Row],[3 meses de sueldo]]+Sueldos[[#This Row],[20 dias por año]]</f>
        <v>127596.04118721459</v>
      </c>
    </row>
    <row r="2642" spans="1:21" x14ac:dyDescent="0.3">
      <c r="A2642" t="s">
        <v>2584</v>
      </c>
      <c r="B2642" t="s">
        <v>880</v>
      </c>
      <c r="C2642" t="s">
        <v>90</v>
      </c>
      <c r="D2642" s="10">
        <v>41453</v>
      </c>
      <c r="E2642" t="s">
        <v>27</v>
      </c>
      <c r="F2642">
        <v>3</v>
      </c>
      <c r="G2642" s="1">
        <v>16470</v>
      </c>
      <c r="H2642" s="1">
        <v>1152.9000000000001</v>
      </c>
      <c r="I2642" s="1">
        <v>1317.6000000000001</v>
      </c>
      <c r="J2642" s="1">
        <v>494.09999999999997</v>
      </c>
      <c r="K2642" s="1">
        <v>4117.5</v>
      </c>
      <c r="L2642" s="1">
        <v>4611.6000000000004</v>
      </c>
      <c r="M2642" s="1">
        <f>SUM(Sueldos[[#This Row],[Salario Base]:[Bono General]])</f>
        <v>28163.699999999997</v>
      </c>
      <c r="N2642" s="1">
        <f>SUMPRODUCT(Sueldos[[#This Row],[Salario Base]:[Bono General]]*Porcentajes[])</f>
        <v>1087.0200000000002</v>
      </c>
      <c r="O2642" s="1">
        <f>Sueldos[[#This Row],[Aumento Mexicano]]*2</f>
        <v>2174.0400000000004</v>
      </c>
      <c r="P2642" s="1">
        <f>IF(Sueldos[[#This Row],[Calificación]]&gt;=4,Sueldos[[#This Row],[Aumento Mexicano]]*2,0)</f>
        <v>0</v>
      </c>
      <c r="Q2642" s="1">
        <f>Sueldos[[#This Row],[Sueldo total]]*3</f>
        <v>84491.099999999991</v>
      </c>
      <c r="R2642" s="9">
        <f>(43102-Sueldos[[#This Row],[Fecha de Contratación]])/365</f>
        <v>4.5178082191780824</v>
      </c>
      <c r="S2642" s="1">
        <f>Sueldos[[#This Row],[Sueldo total]]/30</f>
        <v>938.78999999999985</v>
      </c>
      <c r="T2642" s="1">
        <f>Sueldos[[#This Row],[Salario diario]]*20*Sueldos[[#This Row],[dias del año]]</f>
        <v>84825.463561643817</v>
      </c>
      <c r="U2642" s="1">
        <f>Sueldos[[#This Row],[3 meses de sueldo]]+Sueldos[[#This Row],[20 dias por año]]</f>
        <v>169316.56356164382</v>
      </c>
    </row>
    <row r="2643" spans="1:21" x14ac:dyDescent="0.3">
      <c r="A2643" t="s">
        <v>3007</v>
      </c>
      <c r="B2643" t="s">
        <v>898</v>
      </c>
      <c r="C2643" t="s">
        <v>69</v>
      </c>
      <c r="D2643" s="10">
        <v>41501</v>
      </c>
      <c r="E2643" t="s">
        <v>18</v>
      </c>
      <c r="F2643">
        <v>4</v>
      </c>
      <c r="G2643" s="1">
        <v>9307.1</v>
      </c>
      <c r="H2643" s="1">
        <v>930.71</v>
      </c>
      <c r="I2643" s="1">
        <v>744.5680000000001</v>
      </c>
      <c r="J2643" s="1">
        <v>1302.9940000000001</v>
      </c>
      <c r="K2643" s="1">
        <v>3536.6980000000003</v>
      </c>
      <c r="L2643" s="1">
        <v>2792.13</v>
      </c>
      <c r="M2643" s="1">
        <f>SUM(Sueldos[[#This Row],[Salario Base]:[Bono General]])</f>
        <v>18614.2</v>
      </c>
      <c r="N2643" s="1">
        <f>SUMPRODUCT(Sueldos[[#This Row],[Salario Base]:[Bono General]]*Porcentajes[])</f>
        <v>731.53806000000009</v>
      </c>
      <c r="O2643" s="1">
        <f>Sueldos[[#This Row],[Aumento Mexicano]]*2</f>
        <v>1463.0761200000002</v>
      </c>
      <c r="P2643" s="1">
        <f>IF(Sueldos[[#This Row],[Calificación]]&gt;=4,Sueldos[[#This Row],[Aumento Mexicano]]*2,0)</f>
        <v>1463.0761200000002</v>
      </c>
      <c r="Q2643" s="1">
        <f>Sueldos[[#This Row],[Sueldo total]]*3</f>
        <v>55842.600000000006</v>
      </c>
      <c r="R2643" s="9">
        <f>(43102-Sueldos[[#This Row],[Fecha de Contratación]])/365</f>
        <v>4.3863013698630136</v>
      </c>
      <c r="S2643" s="1">
        <f>Sueldos[[#This Row],[Sueldo total]]/30</f>
        <v>620.47333333333336</v>
      </c>
      <c r="T2643" s="1">
        <f>Sueldos[[#This Row],[Salario diario]]*20*Sueldos[[#This Row],[dias del año]]</f>
        <v>54431.660639269408</v>
      </c>
      <c r="U2643" s="1">
        <f>Sueldos[[#This Row],[3 meses de sueldo]]+Sueldos[[#This Row],[20 dias por año]]</f>
        <v>110274.26063926941</v>
      </c>
    </row>
    <row r="2644" spans="1:21" x14ac:dyDescent="0.3">
      <c r="A2644" t="s">
        <v>3008</v>
      </c>
      <c r="B2644" t="s">
        <v>926</v>
      </c>
      <c r="C2644" t="s">
        <v>168</v>
      </c>
      <c r="D2644" s="10">
        <v>41853</v>
      </c>
      <c r="E2644" t="s">
        <v>15</v>
      </c>
      <c r="F2644">
        <v>4</v>
      </c>
      <c r="G2644" s="1">
        <v>23863.4</v>
      </c>
      <c r="H2644" s="1">
        <v>1193.17</v>
      </c>
      <c r="I2644" s="1">
        <v>3579.51</v>
      </c>
      <c r="J2644" s="1">
        <v>2147.7060000000001</v>
      </c>
      <c r="K2644" s="1">
        <v>6920.3859999999995</v>
      </c>
      <c r="L2644" s="1">
        <v>7874.9220000000005</v>
      </c>
      <c r="M2644" s="1">
        <f>SUM(Sueldos[[#This Row],[Salario Base]:[Bono General]])</f>
        <v>45579.093999999997</v>
      </c>
      <c r="N2644" s="1">
        <f>SUMPRODUCT(Sueldos[[#This Row],[Salario Base]:[Bono General]]*Porcentajes[])</f>
        <v>1796.9140200000002</v>
      </c>
      <c r="O2644" s="1">
        <f>Sueldos[[#This Row],[Aumento Mexicano]]*2</f>
        <v>3593.8280400000003</v>
      </c>
      <c r="P2644" s="1">
        <f>IF(Sueldos[[#This Row],[Calificación]]&gt;=4,Sueldos[[#This Row],[Aumento Mexicano]]*2,0)</f>
        <v>3593.8280400000003</v>
      </c>
      <c r="Q2644" s="1">
        <f>Sueldos[[#This Row],[Sueldo total]]*3</f>
        <v>136737.28200000001</v>
      </c>
      <c r="R2644" s="9">
        <f>(43102-Sueldos[[#This Row],[Fecha de Contratación]])/365</f>
        <v>3.4219178082191779</v>
      </c>
      <c r="S2644" s="1">
        <f>Sueldos[[#This Row],[Sueldo total]]/30</f>
        <v>1519.3031333333333</v>
      </c>
      <c r="T2644" s="1">
        <f>Sueldos[[#This Row],[Salario diario]]*20*Sueldos[[#This Row],[dias del año]]</f>
        <v>103978.60896073058</v>
      </c>
      <c r="U2644" s="1">
        <f>Sueldos[[#This Row],[3 meses de sueldo]]+Sueldos[[#This Row],[20 dias por año]]</f>
        <v>240715.89096073058</v>
      </c>
    </row>
    <row r="2645" spans="1:21" x14ac:dyDescent="0.3">
      <c r="A2645" t="s">
        <v>3009</v>
      </c>
      <c r="B2645" t="s">
        <v>883</v>
      </c>
      <c r="C2645" t="s">
        <v>135</v>
      </c>
      <c r="D2645" s="10">
        <v>40542</v>
      </c>
      <c r="E2645" t="s">
        <v>115</v>
      </c>
      <c r="F2645">
        <v>3</v>
      </c>
      <c r="G2645" s="1">
        <v>52822</v>
      </c>
      <c r="H2645" s="1">
        <v>4753.9799999999996</v>
      </c>
      <c r="I2645" s="1">
        <v>5282.2000000000007</v>
      </c>
      <c r="J2645" s="1">
        <v>5810.42</v>
      </c>
      <c r="K2645" s="1">
        <v>21128.800000000003</v>
      </c>
      <c r="L2645" s="1">
        <v>19015.919999999998</v>
      </c>
      <c r="M2645" s="1">
        <f>SUM(Sueldos[[#This Row],[Salario Base]:[Bono General]])</f>
        <v>108813.31999999999</v>
      </c>
      <c r="N2645" s="1">
        <f>SUMPRODUCT(Sueldos[[#This Row],[Salario Base]:[Bono General]]*Porcentajes[])</f>
        <v>4336.6862000000001</v>
      </c>
      <c r="O2645" s="1">
        <f>Sueldos[[#This Row],[Aumento Mexicano]]*2</f>
        <v>8673.3724000000002</v>
      </c>
      <c r="P2645" s="1">
        <f>IF(Sueldos[[#This Row],[Calificación]]&gt;=4,Sueldos[[#This Row],[Aumento Mexicano]]*2,0)</f>
        <v>0</v>
      </c>
      <c r="Q2645" s="1">
        <f>Sueldos[[#This Row],[Sueldo total]]*3</f>
        <v>326439.95999999996</v>
      </c>
      <c r="R2645" s="9">
        <f>(43102-Sueldos[[#This Row],[Fecha de Contratación]])/365</f>
        <v>7.0136986301369859</v>
      </c>
      <c r="S2645" s="1">
        <f>Sueldos[[#This Row],[Sueldo total]]/30</f>
        <v>3627.1106666666665</v>
      </c>
      <c r="T2645" s="1">
        <f>Sueldos[[#This Row],[Salario diario]]*20*Sueldos[[#This Row],[dias del año]]</f>
        <v>508789.22228310502</v>
      </c>
      <c r="U2645" s="1">
        <f>Sueldos[[#This Row],[3 meses de sueldo]]+Sueldos[[#This Row],[20 dias por año]]</f>
        <v>835229.18228310498</v>
      </c>
    </row>
    <row r="2646" spans="1:21" x14ac:dyDescent="0.3">
      <c r="A2646" t="s">
        <v>3010</v>
      </c>
      <c r="B2646" t="s">
        <v>880</v>
      </c>
      <c r="C2646" t="s">
        <v>24</v>
      </c>
      <c r="D2646" s="10">
        <v>41850</v>
      </c>
      <c r="E2646" t="s">
        <v>18</v>
      </c>
      <c r="F2646">
        <v>2</v>
      </c>
      <c r="G2646" s="1">
        <v>9734.4</v>
      </c>
      <c r="H2646" s="1">
        <v>876.09599999999989</v>
      </c>
      <c r="I2646" s="1">
        <v>1460.1599999999999</v>
      </c>
      <c r="J2646" s="1">
        <v>681.40800000000002</v>
      </c>
      <c r="K2646" s="1">
        <v>3017.6639999999998</v>
      </c>
      <c r="L2646" s="1">
        <v>3893.76</v>
      </c>
      <c r="M2646" s="1">
        <f>SUM(Sueldos[[#This Row],[Salario Base]:[Bono General]])</f>
        <v>19663.487999999998</v>
      </c>
      <c r="N2646" s="1">
        <f>SUMPRODUCT(Sueldos[[#This Row],[Salario Base]:[Bono General]]*Porcentajes[])</f>
        <v>800.16768000000002</v>
      </c>
      <c r="O2646" s="1">
        <f>Sueldos[[#This Row],[Aumento Mexicano]]*2</f>
        <v>1600.33536</v>
      </c>
      <c r="P2646" s="1">
        <f>IF(Sueldos[[#This Row],[Calificación]]&gt;=4,Sueldos[[#This Row],[Aumento Mexicano]]*2,0)</f>
        <v>0</v>
      </c>
      <c r="Q2646" s="1">
        <f>Sueldos[[#This Row],[Sueldo total]]*3</f>
        <v>58990.463999999993</v>
      </c>
      <c r="R2646" s="9">
        <f>(43102-Sueldos[[#This Row],[Fecha de Contratación]])/365</f>
        <v>3.43013698630137</v>
      </c>
      <c r="S2646" s="1">
        <f>Sueldos[[#This Row],[Sueldo total]]/30</f>
        <v>655.44959999999992</v>
      </c>
      <c r="T2646" s="1">
        <f>Sueldos[[#This Row],[Salario diario]]*20*Sueldos[[#This Row],[dias del año]]</f>
        <v>44965.63831232876</v>
      </c>
      <c r="U2646" s="1">
        <f>Sueldos[[#This Row],[3 meses de sueldo]]+Sueldos[[#This Row],[20 dias por año]]</f>
        <v>103956.10231232876</v>
      </c>
    </row>
    <row r="2647" spans="1:21" x14ac:dyDescent="0.3">
      <c r="A2647" t="s">
        <v>325</v>
      </c>
      <c r="B2647" t="s">
        <v>880</v>
      </c>
      <c r="C2647" t="s">
        <v>413</v>
      </c>
      <c r="D2647" s="10">
        <v>41923</v>
      </c>
      <c r="E2647" t="s">
        <v>27</v>
      </c>
      <c r="F2647">
        <v>4</v>
      </c>
      <c r="G2647" s="1">
        <v>22324.5</v>
      </c>
      <c r="H2647" s="1">
        <v>1116.2250000000001</v>
      </c>
      <c r="I2647" s="1">
        <v>2232.4500000000003</v>
      </c>
      <c r="J2647" s="1">
        <v>2232.4500000000003</v>
      </c>
      <c r="K2647" s="1">
        <v>8260.0650000000005</v>
      </c>
      <c r="L2647" s="1">
        <v>8706.5550000000003</v>
      </c>
      <c r="M2647" s="1">
        <f>SUM(Sueldos[[#This Row],[Salario Base]:[Bono General]])</f>
        <v>44872.245000000003</v>
      </c>
      <c r="N2647" s="1">
        <f>SUMPRODUCT(Sueldos[[#This Row],[Salario Base]:[Bono General]]*Porcentajes[])</f>
        <v>1794.8897999999999</v>
      </c>
      <c r="O2647" s="1">
        <f>Sueldos[[#This Row],[Aumento Mexicano]]*2</f>
        <v>3589.7795999999998</v>
      </c>
      <c r="P2647" s="1">
        <f>IF(Sueldos[[#This Row],[Calificación]]&gt;=4,Sueldos[[#This Row],[Aumento Mexicano]]*2,0)</f>
        <v>3589.7795999999998</v>
      </c>
      <c r="Q2647" s="1">
        <f>Sueldos[[#This Row],[Sueldo total]]*3</f>
        <v>134616.73500000002</v>
      </c>
      <c r="R2647" s="9">
        <f>(43102-Sueldos[[#This Row],[Fecha de Contratación]])/365</f>
        <v>3.2301369863013698</v>
      </c>
      <c r="S2647" s="1">
        <f>Sueldos[[#This Row],[Sueldo total]]/30</f>
        <v>1495.7415000000001</v>
      </c>
      <c r="T2647" s="1">
        <f>Sueldos[[#This Row],[Salario diario]]*20*Sueldos[[#This Row],[dias del año]]</f>
        <v>96628.998821917805</v>
      </c>
      <c r="U2647" s="1">
        <f>Sueldos[[#This Row],[3 meses de sueldo]]+Sueldos[[#This Row],[20 dias por año]]</f>
        <v>231245.73382191782</v>
      </c>
    </row>
    <row r="2648" spans="1:21" x14ac:dyDescent="0.3">
      <c r="A2648" t="s">
        <v>3011</v>
      </c>
      <c r="B2648" t="s">
        <v>1087</v>
      </c>
      <c r="C2648" t="s">
        <v>29</v>
      </c>
      <c r="D2648" s="10">
        <v>42596</v>
      </c>
      <c r="E2648" t="s">
        <v>18</v>
      </c>
      <c r="F2648">
        <v>4</v>
      </c>
      <c r="G2648" s="1">
        <v>8987</v>
      </c>
      <c r="H2648" s="1">
        <v>898.7</v>
      </c>
      <c r="I2648" s="1">
        <v>629.09</v>
      </c>
      <c r="J2648" s="1">
        <v>449.35</v>
      </c>
      <c r="K2648" s="1">
        <v>2426.4900000000002</v>
      </c>
      <c r="L2648" s="1">
        <v>3594.8</v>
      </c>
      <c r="M2648" s="1">
        <f>SUM(Sueldos[[#This Row],[Salario Base]:[Bono General]])</f>
        <v>16985.43</v>
      </c>
      <c r="N2648" s="1">
        <f>SUMPRODUCT(Sueldos[[#This Row],[Salario Base]:[Bono General]]*Porcentajes[])</f>
        <v>695.5938000000001</v>
      </c>
      <c r="O2648" s="1">
        <f>Sueldos[[#This Row],[Aumento Mexicano]]*2</f>
        <v>1391.1876000000002</v>
      </c>
      <c r="P2648" s="1">
        <f>IF(Sueldos[[#This Row],[Calificación]]&gt;=4,Sueldos[[#This Row],[Aumento Mexicano]]*2,0)</f>
        <v>1391.1876000000002</v>
      </c>
      <c r="Q2648" s="1">
        <f>Sueldos[[#This Row],[Sueldo total]]*3</f>
        <v>50956.29</v>
      </c>
      <c r="R2648" s="9">
        <f>(43102-Sueldos[[#This Row],[Fecha de Contratación]])/365</f>
        <v>1.3863013698630138</v>
      </c>
      <c r="S2648" s="1">
        <f>Sueldos[[#This Row],[Sueldo total]]/30</f>
        <v>566.18100000000004</v>
      </c>
      <c r="T2648" s="1">
        <f>Sueldos[[#This Row],[Salario diario]]*20*Sueldos[[#This Row],[dias del año]]</f>
        <v>15697.949917808221</v>
      </c>
      <c r="U2648" s="1">
        <f>Sueldos[[#This Row],[3 meses de sueldo]]+Sueldos[[#This Row],[20 dias por año]]</f>
        <v>66654.239917808227</v>
      </c>
    </row>
    <row r="2649" spans="1:21" x14ac:dyDescent="0.3">
      <c r="A2649" t="s">
        <v>3012</v>
      </c>
      <c r="B2649" t="s">
        <v>898</v>
      </c>
      <c r="C2649" t="s">
        <v>921</v>
      </c>
      <c r="D2649" s="10">
        <v>40924</v>
      </c>
      <c r="E2649" t="s">
        <v>18</v>
      </c>
      <c r="F2649">
        <v>5</v>
      </c>
      <c r="G2649" s="1">
        <v>17961.25</v>
      </c>
      <c r="H2649" s="1">
        <v>1257.2875000000001</v>
      </c>
      <c r="I2649" s="1">
        <v>179.61250000000001</v>
      </c>
      <c r="J2649" s="1">
        <v>898.0625</v>
      </c>
      <c r="K2649" s="1">
        <v>6286.4375</v>
      </c>
      <c r="L2649" s="1">
        <v>5029.1500000000005</v>
      </c>
      <c r="M2649" s="1">
        <f>SUM(Sueldos[[#This Row],[Salario Base]:[Bono General]])</f>
        <v>31611.8</v>
      </c>
      <c r="N2649" s="1">
        <f>SUMPRODUCT(Sueldos[[#This Row],[Salario Base]:[Bono General]]*Porcentajes[])</f>
        <v>1206.9960000000001</v>
      </c>
      <c r="O2649" s="1">
        <f>Sueldos[[#This Row],[Aumento Mexicano]]*2</f>
        <v>2413.9920000000002</v>
      </c>
      <c r="P2649" s="1">
        <f>IF(Sueldos[[#This Row],[Calificación]]&gt;=4,Sueldos[[#This Row],[Aumento Mexicano]]*2,0)</f>
        <v>2413.9920000000002</v>
      </c>
      <c r="Q2649" s="1">
        <f>Sueldos[[#This Row],[Sueldo total]]*3</f>
        <v>94835.4</v>
      </c>
      <c r="R2649" s="9">
        <f>(43102-Sueldos[[#This Row],[Fecha de Contratación]])/365</f>
        <v>5.9671232876712326</v>
      </c>
      <c r="S2649" s="1">
        <f>Sueldos[[#This Row],[Sueldo total]]/30</f>
        <v>1053.7266666666667</v>
      </c>
      <c r="T2649" s="1">
        <f>Sueldos[[#This Row],[Salario diario]]*20*Sueldos[[#This Row],[dias del año]]</f>
        <v>125754.33863013698</v>
      </c>
      <c r="U2649" s="1">
        <f>Sueldos[[#This Row],[3 meses de sueldo]]+Sueldos[[#This Row],[20 dias por año]]</f>
        <v>220589.73863013697</v>
      </c>
    </row>
    <row r="2650" spans="1:21" x14ac:dyDescent="0.3">
      <c r="A2650" t="s">
        <v>354</v>
      </c>
      <c r="B2650" t="s">
        <v>895</v>
      </c>
      <c r="C2650" t="s">
        <v>290</v>
      </c>
      <c r="D2650" s="10">
        <v>40569</v>
      </c>
      <c r="E2650" t="s">
        <v>27</v>
      </c>
      <c r="F2650">
        <v>4</v>
      </c>
      <c r="G2650" s="1">
        <v>17107.2</v>
      </c>
      <c r="H2650" s="1">
        <v>1368.576</v>
      </c>
      <c r="I2650" s="1">
        <v>1881.7920000000001</v>
      </c>
      <c r="J2650" s="1">
        <v>513.21600000000001</v>
      </c>
      <c r="K2650" s="1">
        <v>5474.3040000000001</v>
      </c>
      <c r="L2650" s="1">
        <v>4618.9440000000004</v>
      </c>
      <c r="M2650" s="1">
        <f>SUM(Sueldos[[#This Row],[Salario Base]:[Bono General]])</f>
        <v>30964.032000000003</v>
      </c>
      <c r="N2650" s="1">
        <f>SUMPRODUCT(Sueldos[[#This Row],[Salario Base]:[Bono General]]*Porcentajes[])</f>
        <v>1183.8182400000001</v>
      </c>
      <c r="O2650" s="1">
        <f>Sueldos[[#This Row],[Aumento Mexicano]]*2</f>
        <v>2367.6364800000001</v>
      </c>
      <c r="P2650" s="1">
        <f>IF(Sueldos[[#This Row],[Calificación]]&gt;=4,Sueldos[[#This Row],[Aumento Mexicano]]*2,0)</f>
        <v>2367.6364800000001</v>
      </c>
      <c r="Q2650" s="1">
        <f>Sueldos[[#This Row],[Sueldo total]]*3</f>
        <v>92892.096000000005</v>
      </c>
      <c r="R2650" s="9">
        <f>(43102-Sueldos[[#This Row],[Fecha de Contratación]])/365</f>
        <v>6.9397260273972599</v>
      </c>
      <c r="S2650" s="1">
        <f>Sueldos[[#This Row],[Sueldo total]]/30</f>
        <v>1032.1344000000001</v>
      </c>
      <c r="T2650" s="1">
        <f>Sueldos[[#This Row],[Salario diario]]*20*Sueldos[[#This Row],[dias del año]]</f>
        <v>143254.5991890411</v>
      </c>
      <c r="U2650" s="1">
        <f>Sueldos[[#This Row],[3 meses de sueldo]]+Sueldos[[#This Row],[20 dias por año]]</f>
        <v>236146.69518904109</v>
      </c>
    </row>
    <row r="2651" spans="1:21" x14ac:dyDescent="0.3">
      <c r="A2651" t="s">
        <v>3013</v>
      </c>
      <c r="B2651" t="s">
        <v>880</v>
      </c>
      <c r="C2651" t="s">
        <v>26</v>
      </c>
      <c r="D2651" s="10">
        <v>40821</v>
      </c>
      <c r="E2651" t="s">
        <v>18</v>
      </c>
      <c r="F2651">
        <v>4</v>
      </c>
      <c r="G2651" s="1">
        <v>10982.400000000001</v>
      </c>
      <c r="H2651" s="1">
        <v>878.5920000000001</v>
      </c>
      <c r="I2651" s="1">
        <v>1427.7120000000002</v>
      </c>
      <c r="J2651" s="1">
        <v>1208.0640000000001</v>
      </c>
      <c r="K2651" s="1">
        <v>4392.9600000000009</v>
      </c>
      <c r="L2651" s="1">
        <v>3404.5440000000003</v>
      </c>
      <c r="M2651" s="1">
        <f>SUM(Sueldos[[#This Row],[Salario Base]:[Bono General]])</f>
        <v>22294.272000000004</v>
      </c>
      <c r="N2651" s="1">
        <f>SUMPRODUCT(Sueldos[[#This Row],[Salario Base]:[Bono General]]*Porcentajes[])</f>
        <v>869.80608000000007</v>
      </c>
      <c r="O2651" s="1">
        <f>Sueldos[[#This Row],[Aumento Mexicano]]*2</f>
        <v>1739.6121600000001</v>
      </c>
      <c r="P2651" s="1">
        <f>IF(Sueldos[[#This Row],[Calificación]]&gt;=4,Sueldos[[#This Row],[Aumento Mexicano]]*2,0)</f>
        <v>1739.6121600000001</v>
      </c>
      <c r="Q2651" s="1">
        <f>Sueldos[[#This Row],[Sueldo total]]*3</f>
        <v>66882.816000000021</v>
      </c>
      <c r="R2651" s="9">
        <f>(43102-Sueldos[[#This Row],[Fecha de Contratación]])/365</f>
        <v>6.2493150684931509</v>
      </c>
      <c r="S2651" s="1">
        <f>Sueldos[[#This Row],[Sueldo total]]/30</f>
        <v>743.14240000000018</v>
      </c>
      <c r="T2651" s="1">
        <f>Sueldos[[#This Row],[Salario diario]]*20*Sueldos[[#This Row],[dias del año]]</f>
        <v>92882.619967123319</v>
      </c>
      <c r="U2651" s="1">
        <f>Sueldos[[#This Row],[3 meses de sueldo]]+Sueldos[[#This Row],[20 dias por año]]</f>
        <v>159765.43596712334</v>
      </c>
    </row>
    <row r="2652" spans="1:21" x14ac:dyDescent="0.3">
      <c r="A2652" t="s">
        <v>3014</v>
      </c>
      <c r="B2652" t="s">
        <v>880</v>
      </c>
      <c r="C2652" t="s">
        <v>160</v>
      </c>
      <c r="D2652" s="10">
        <v>41296</v>
      </c>
      <c r="E2652" t="s">
        <v>27</v>
      </c>
      <c r="F2652">
        <v>3</v>
      </c>
      <c r="G2652" s="1">
        <v>22686</v>
      </c>
      <c r="H2652" s="1">
        <v>2268.6</v>
      </c>
      <c r="I2652" s="1">
        <v>1588.0200000000002</v>
      </c>
      <c r="J2652" s="1">
        <v>680.57999999999993</v>
      </c>
      <c r="K2652" s="1">
        <v>8620.68</v>
      </c>
      <c r="L2652" s="1">
        <v>9074.4</v>
      </c>
      <c r="M2652" s="1">
        <f>SUM(Sueldos[[#This Row],[Salario Base]:[Bono General]])</f>
        <v>44918.28</v>
      </c>
      <c r="N2652" s="1">
        <f>SUMPRODUCT(Sueldos[[#This Row],[Salario Base]:[Bono General]]*Porcentajes[])</f>
        <v>1808.0742</v>
      </c>
      <c r="O2652" s="1">
        <f>Sueldos[[#This Row],[Aumento Mexicano]]*2</f>
        <v>3616.1484</v>
      </c>
      <c r="P2652" s="1">
        <f>IF(Sueldos[[#This Row],[Calificación]]&gt;=4,Sueldos[[#This Row],[Aumento Mexicano]]*2,0)</f>
        <v>0</v>
      </c>
      <c r="Q2652" s="1">
        <f>Sueldos[[#This Row],[Sueldo total]]*3</f>
        <v>134754.84</v>
      </c>
      <c r="R2652" s="9">
        <f>(43102-Sueldos[[#This Row],[Fecha de Contratación]])/365</f>
        <v>4.9479452054794519</v>
      </c>
      <c r="S2652" s="1">
        <f>Sueldos[[#This Row],[Sueldo total]]/30</f>
        <v>1497.2760000000001</v>
      </c>
      <c r="T2652" s="1">
        <f>Sueldos[[#This Row],[Salario diario]]*20*Sueldos[[#This Row],[dias del año]]</f>
        <v>148168.79210958903</v>
      </c>
      <c r="U2652" s="1">
        <f>Sueldos[[#This Row],[3 meses de sueldo]]+Sueldos[[#This Row],[20 dias por año]]</f>
        <v>282923.63210958906</v>
      </c>
    </row>
    <row r="2653" spans="1:21" x14ac:dyDescent="0.3">
      <c r="A2653" t="s">
        <v>3015</v>
      </c>
      <c r="B2653" t="s">
        <v>880</v>
      </c>
      <c r="C2653" t="s">
        <v>312</v>
      </c>
      <c r="D2653" s="10">
        <v>42773</v>
      </c>
      <c r="E2653" t="s">
        <v>27</v>
      </c>
      <c r="F2653">
        <v>5</v>
      </c>
      <c r="G2653" s="1">
        <v>20573.75</v>
      </c>
      <c r="H2653" s="1">
        <v>1645.9</v>
      </c>
      <c r="I2653" s="1">
        <v>2674.5875000000001</v>
      </c>
      <c r="J2653" s="1">
        <v>1851.6374999999998</v>
      </c>
      <c r="K2653" s="1">
        <v>5143.4375</v>
      </c>
      <c r="L2653" s="1">
        <v>6172.125</v>
      </c>
      <c r="M2653" s="1">
        <f>SUM(Sueldos[[#This Row],[Salario Base]:[Bono General]])</f>
        <v>38061.4375</v>
      </c>
      <c r="N2653" s="1">
        <f>SUMPRODUCT(Sueldos[[#This Row],[Salario Base]:[Bono General]]*Porcentajes[])</f>
        <v>1501.88375</v>
      </c>
      <c r="O2653" s="1">
        <f>Sueldos[[#This Row],[Aumento Mexicano]]*2</f>
        <v>3003.7674999999999</v>
      </c>
      <c r="P2653" s="1">
        <f>IF(Sueldos[[#This Row],[Calificación]]&gt;=4,Sueldos[[#This Row],[Aumento Mexicano]]*2,0)</f>
        <v>3003.7674999999999</v>
      </c>
      <c r="Q2653" s="1">
        <f>Sueldos[[#This Row],[Sueldo total]]*3</f>
        <v>114184.3125</v>
      </c>
      <c r="R2653" s="9">
        <f>(43102-Sueldos[[#This Row],[Fecha de Contratación]])/365</f>
        <v>0.90136986301369859</v>
      </c>
      <c r="S2653" s="1">
        <f>Sueldos[[#This Row],[Sueldo total]]/30</f>
        <v>1268.7145833333334</v>
      </c>
      <c r="T2653" s="1">
        <f>Sueldos[[#This Row],[Salario diario]]*20*Sueldos[[#This Row],[dias del año]]</f>
        <v>22871.621803652968</v>
      </c>
      <c r="U2653" s="1">
        <f>Sueldos[[#This Row],[3 meses de sueldo]]+Sueldos[[#This Row],[20 dias por año]]</f>
        <v>137055.93430365296</v>
      </c>
    </row>
    <row r="2654" spans="1:21" x14ac:dyDescent="0.3">
      <c r="A2654" t="s">
        <v>1949</v>
      </c>
      <c r="B2654" t="s">
        <v>926</v>
      </c>
      <c r="C2654" t="s">
        <v>253</v>
      </c>
      <c r="D2654" s="10">
        <v>41320</v>
      </c>
      <c r="E2654" t="s">
        <v>18</v>
      </c>
      <c r="F2654">
        <v>5</v>
      </c>
      <c r="G2654" s="1">
        <v>13112.5</v>
      </c>
      <c r="H2654" s="1">
        <v>1180.125</v>
      </c>
      <c r="I2654" s="1">
        <v>1442.375</v>
      </c>
      <c r="J2654" s="1">
        <v>1311.25</v>
      </c>
      <c r="K2654" s="1">
        <v>3933.75</v>
      </c>
      <c r="L2654" s="1">
        <v>4589.375</v>
      </c>
      <c r="M2654" s="1">
        <f>SUM(Sueldos[[#This Row],[Salario Base]:[Bono General]])</f>
        <v>25569.375</v>
      </c>
      <c r="N2654" s="1">
        <f>SUMPRODUCT(Sueldos[[#This Row],[Salario Base]:[Bono General]]*Porcentajes[])</f>
        <v>1026.7087500000002</v>
      </c>
      <c r="O2654" s="1">
        <f>Sueldos[[#This Row],[Aumento Mexicano]]*2</f>
        <v>2053.4175000000005</v>
      </c>
      <c r="P2654" s="1">
        <f>IF(Sueldos[[#This Row],[Calificación]]&gt;=4,Sueldos[[#This Row],[Aumento Mexicano]]*2,0)</f>
        <v>2053.4175000000005</v>
      </c>
      <c r="Q2654" s="1">
        <f>Sueldos[[#This Row],[Sueldo total]]*3</f>
        <v>76708.125</v>
      </c>
      <c r="R2654" s="9">
        <f>(43102-Sueldos[[#This Row],[Fecha de Contratación]])/365</f>
        <v>4.882191780821918</v>
      </c>
      <c r="S2654" s="1">
        <f>Sueldos[[#This Row],[Sueldo total]]/30</f>
        <v>852.3125</v>
      </c>
      <c r="T2654" s="1">
        <f>Sueldos[[#This Row],[Salario diario]]*20*Sueldos[[#This Row],[dias del año]]</f>
        <v>83223.061643835623</v>
      </c>
      <c r="U2654" s="1">
        <f>Sueldos[[#This Row],[3 meses de sueldo]]+Sueldos[[#This Row],[20 dias por año]]</f>
        <v>159931.18664383562</v>
      </c>
    </row>
    <row r="2655" spans="1:21" x14ac:dyDescent="0.3">
      <c r="A2655" t="s">
        <v>3016</v>
      </c>
      <c r="B2655" t="s">
        <v>898</v>
      </c>
      <c r="C2655" t="s">
        <v>112</v>
      </c>
      <c r="D2655" s="10">
        <v>42466</v>
      </c>
      <c r="E2655" t="s">
        <v>18</v>
      </c>
      <c r="F2655">
        <v>2</v>
      </c>
      <c r="G2655" s="1">
        <v>7578</v>
      </c>
      <c r="H2655" s="1">
        <v>530.46</v>
      </c>
      <c r="I2655" s="1">
        <v>1060.92</v>
      </c>
      <c r="J2655" s="1">
        <v>985.14</v>
      </c>
      <c r="K2655" s="1">
        <v>2197.62</v>
      </c>
      <c r="L2655" s="1">
        <v>1970.28</v>
      </c>
      <c r="M2655" s="1">
        <f>SUM(Sueldos[[#This Row],[Salario Base]:[Bono General]])</f>
        <v>14322.42</v>
      </c>
      <c r="N2655" s="1">
        <f>SUMPRODUCT(Sueldos[[#This Row],[Salario Base]:[Bono General]]*Porcentajes[])</f>
        <v>554.70959999999991</v>
      </c>
      <c r="O2655" s="1">
        <f>Sueldos[[#This Row],[Aumento Mexicano]]*2</f>
        <v>1109.4191999999998</v>
      </c>
      <c r="P2655" s="1">
        <f>IF(Sueldos[[#This Row],[Calificación]]&gt;=4,Sueldos[[#This Row],[Aumento Mexicano]]*2,0)</f>
        <v>0</v>
      </c>
      <c r="Q2655" s="1">
        <f>Sueldos[[#This Row],[Sueldo total]]*3</f>
        <v>42967.26</v>
      </c>
      <c r="R2655" s="9">
        <f>(43102-Sueldos[[#This Row],[Fecha de Contratación]])/365</f>
        <v>1.7424657534246575</v>
      </c>
      <c r="S2655" s="1">
        <f>Sueldos[[#This Row],[Sueldo total]]/30</f>
        <v>477.41399999999999</v>
      </c>
      <c r="T2655" s="1">
        <f>Sueldos[[#This Row],[Salario diario]]*20*Sueldos[[#This Row],[dias del año]]</f>
        <v>16637.550904109587</v>
      </c>
      <c r="U2655" s="1">
        <f>Sueldos[[#This Row],[3 meses de sueldo]]+Sueldos[[#This Row],[20 dias por año]]</f>
        <v>59604.810904109589</v>
      </c>
    </row>
    <row r="2656" spans="1:21" x14ac:dyDescent="0.3">
      <c r="A2656" t="s">
        <v>3017</v>
      </c>
      <c r="B2656" t="s">
        <v>926</v>
      </c>
      <c r="C2656" t="s">
        <v>63</v>
      </c>
      <c r="D2656" s="10">
        <v>42853</v>
      </c>
      <c r="E2656" t="s">
        <v>18</v>
      </c>
      <c r="F2656">
        <v>3</v>
      </c>
      <c r="G2656" s="1">
        <v>9406</v>
      </c>
      <c r="H2656" s="1">
        <v>658.42000000000007</v>
      </c>
      <c r="I2656" s="1">
        <v>376.24</v>
      </c>
      <c r="J2656" s="1">
        <v>188.12</v>
      </c>
      <c r="K2656" s="1">
        <v>3103.98</v>
      </c>
      <c r="L2656" s="1">
        <v>3386.16</v>
      </c>
      <c r="M2656" s="1">
        <f>SUM(Sueldos[[#This Row],[Salario Base]:[Bono General]])</f>
        <v>17118.919999999998</v>
      </c>
      <c r="N2656" s="1">
        <f>SUMPRODUCT(Sueldos[[#This Row],[Salario Base]:[Bono General]]*Porcentajes[])</f>
        <v>676.29140000000007</v>
      </c>
      <c r="O2656" s="1">
        <f>Sueldos[[#This Row],[Aumento Mexicano]]*2</f>
        <v>1352.5828000000001</v>
      </c>
      <c r="P2656" s="1">
        <f>IF(Sueldos[[#This Row],[Calificación]]&gt;=4,Sueldos[[#This Row],[Aumento Mexicano]]*2,0)</f>
        <v>0</v>
      </c>
      <c r="Q2656" s="1">
        <f>Sueldos[[#This Row],[Sueldo total]]*3</f>
        <v>51356.759999999995</v>
      </c>
      <c r="R2656" s="9">
        <f>(43102-Sueldos[[#This Row],[Fecha de Contratación]])/365</f>
        <v>0.68219178082191778</v>
      </c>
      <c r="S2656" s="1">
        <f>Sueldos[[#This Row],[Sueldo total]]/30</f>
        <v>570.63066666666657</v>
      </c>
      <c r="T2656" s="1">
        <f>Sueldos[[#This Row],[Salario diario]]*20*Sueldos[[#This Row],[dias del año]]</f>
        <v>7785.5910136986286</v>
      </c>
      <c r="U2656" s="1">
        <f>Sueldos[[#This Row],[3 meses de sueldo]]+Sueldos[[#This Row],[20 dias por año]]</f>
        <v>59142.351013698622</v>
      </c>
    </row>
    <row r="2657" spans="1:21" x14ac:dyDescent="0.3">
      <c r="A2657" t="s">
        <v>3018</v>
      </c>
      <c r="B2657" t="s">
        <v>898</v>
      </c>
      <c r="C2657" t="s">
        <v>601</v>
      </c>
      <c r="D2657" s="10">
        <v>42151</v>
      </c>
      <c r="E2657" t="s">
        <v>18</v>
      </c>
      <c r="F2657">
        <v>2</v>
      </c>
      <c r="G2657" s="1">
        <v>8553.6</v>
      </c>
      <c r="H2657" s="1">
        <v>855.36000000000013</v>
      </c>
      <c r="I2657" s="1">
        <v>1026.432</v>
      </c>
      <c r="J2657" s="1">
        <v>1026.432</v>
      </c>
      <c r="K2657" s="1">
        <v>3164.8319999999999</v>
      </c>
      <c r="L2657" s="1">
        <v>2737.152</v>
      </c>
      <c r="M2657" s="1">
        <f>SUM(Sueldos[[#This Row],[Salario Base]:[Bono General]])</f>
        <v>17363.808000000005</v>
      </c>
      <c r="N2657" s="1">
        <f>SUMPRODUCT(Sueldos[[#This Row],[Salario Base]:[Bono General]]*Porcentajes[])</f>
        <v>686.85407999999995</v>
      </c>
      <c r="O2657" s="1">
        <f>Sueldos[[#This Row],[Aumento Mexicano]]*2</f>
        <v>1373.7081599999999</v>
      </c>
      <c r="P2657" s="1">
        <f>IF(Sueldos[[#This Row],[Calificación]]&gt;=4,Sueldos[[#This Row],[Aumento Mexicano]]*2,0)</f>
        <v>0</v>
      </c>
      <c r="Q2657" s="1">
        <f>Sueldos[[#This Row],[Sueldo total]]*3</f>
        <v>52091.424000000014</v>
      </c>
      <c r="R2657" s="9">
        <f>(43102-Sueldos[[#This Row],[Fecha de Contratación]])/365</f>
        <v>2.6054794520547944</v>
      </c>
      <c r="S2657" s="1">
        <f>Sueldos[[#This Row],[Sueldo total]]/30</f>
        <v>578.7936000000002</v>
      </c>
      <c r="T2657" s="1">
        <f>Sueldos[[#This Row],[Salario diario]]*20*Sueldos[[#This Row],[dias del año]]</f>
        <v>30160.696635616445</v>
      </c>
      <c r="U2657" s="1">
        <f>Sueldos[[#This Row],[3 meses de sueldo]]+Sueldos[[#This Row],[20 dias por año]]</f>
        <v>82252.120635616462</v>
      </c>
    </row>
    <row r="2658" spans="1:21" x14ac:dyDescent="0.3">
      <c r="A2658" t="s">
        <v>3019</v>
      </c>
      <c r="B2658" t="s">
        <v>898</v>
      </c>
      <c r="C2658" t="s">
        <v>135</v>
      </c>
      <c r="D2658" s="10">
        <v>40644</v>
      </c>
      <c r="E2658" t="s">
        <v>18</v>
      </c>
      <c r="F2658">
        <v>4</v>
      </c>
      <c r="G2658" s="1">
        <v>15764.100000000002</v>
      </c>
      <c r="H2658" s="1">
        <v>945.84600000000012</v>
      </c>
      <c r="I2658" s="1">
        <v>1261.1280000000002</v>
      </c>
      <c r="J2658" s="1">
        <v>315.28200000000004</v>
      </c>
      <c r="K2658" s="1">
        <v>4256.3070000000007</v>
      </c>
      <c r="L2658" s="1">
        <v>4571.5889999999999</v>
      </c>
      <c r="M2658" s="1">
        <f>SUM(Sueldos[[#This Row],[Salario Base]:[Bono General]])</f>
        <v>27114.252000000004</v>
      </c>
      <c r="N2658" s="1">
        <f>SUMPRODUCT(Sueldos[[#This Row],[Salario Base]:[Bono General]]*Porcentajes[])</f>
        <v>1043.5834199999999</v>
      </c>
      <c r="O2658" s="1">
        <f>Sueldos[[#This Row],[Aumento Mexicano]]*2</f>
        <v>2087.1668399999999</v>
      </c>
      <c r="P2658" s="1">
        <f>IF(Sueldos[[#This Row],[Calificación]]&gt;=4,Sueldos[[#This Row],[Aumento Mexicano]]*2,0)</f>
        <v>2087.1668399999999</v>
      </c>
      <c r="Q2658" s="1">
        <f>Sueldos[[#This Row],[Sueldo total]]*3</f>
        <v>81342.756000000008</v>
      </c>
      <c r="R2658" s="9">
        <f>(43102-Sueldos[[#This Row],[Fecha de Contratación]])/365</f>
        <v>6.7342465753424658</v>
      </c>
      <c r="S2658" s="1">
        <f>Sueldos[[#This Row],[Sueldo total]]/30</f>
        <v>903.80840000000012</v>
      </c>
      <c r="T2658" s="1">
        <f>Sueldos[[#This Row],[Salario diario]]*20*Sueldos[[#This Row],[dias del año]]</f>
        <v>121729.37244931508</v>
      </c>
      <c r="U2658" s="1">
        <f>Sueldos[[#This Row],[3 meses de sueldo]]+Sueldos[[#This Row],[20 dias por año]]</f>
        <v>203072.12844931509</v>
      </c>
    </row>
    <row r="2659" spans="1:21" x14ac:dyDescent="0.3">
      <c r="A2659" t="s">
        <v>2891</v>
      </c>
      <c r="B2659" t="s">
        <v>880</v>
      </c>
      <c r="C2659" t="s">
        <v>186</v>
      </c>
      <c r="D2659" s="10">
        <v>41323</v>
      </c>
      <c r="E2659" t="s">
        <v>18</v>
      </c>
      <c r="F2659">
        <v>3</v>
      </c>
      <c r="G2659" s="1">
        <v>13353</v>
      </c>
      <c r="H2659" s="1">
        <v>1068.24</v>
      </c>
      <c r="I2659" s="1">
        <v>133.53</v>
      </c>
      <c r="J2659" s="1">
        <v>1735.89</v>
      </c>
      <c r="K2659" s="1">
        <v>5341.2000000000007</v>
      </c>
      <c r="L2659" s="1">
        <v>4940.6099999999997</v>
      </c>
      <c r="M2659" s="1">
        <f>SUM(Sueldos[[#This Row],[Salario Base]:[Bono General]])</f>
        <v>26572.47</v>
      </c>
      <c r="N2659" s="1">
        <f>SUMPRODUCT(Sueldos[[#This Row],[Salario Base]:[Bono General]]*Porcentajes[])</f>
        <v>1062.8987999999999</v>
      </c>
      <c r="O2659" s="1">
        <f>Sueldos[[#This Row],[Aumento Mexicano]]*2</f>
        <v>2125.7975999999999</v>
      </c>
      <c r="P2659" s="1">
        <f>IF(Sueldos[[#This Row],[Calificación]]&gt;=4,Sueldos[[#This Row],[Aumento Mexicano]]*2,0)</f>
        <v>0</v>
      </c>
      <c r="Q2659" s="1">
        <f>Sueldos[[#This Row],[Sueldo total]]*3</f>
        <v>79717.41</v>
      </c>
      <c r="R2659" s="9">
        <f>(43102-Sueldos[[#This Row],[Fecha de Contratación]])/365</f>
        <v>4.8739726027397259</v>
      </c>
      <c r="S2659" s="1">
        <f>Sueldos[[#This Row],[Sueldo total]]/30</f>
        <v>885.74900000000002</v>
      </c>
      <c r="T2659" s="1">
        <f>Sueldos[[#This Row],[Salario diario]]*20*Sueldos[[#This Row],[dias del año]]</f>
        <v>86342.327178082181</v>
      </c>
      <c r="U2659" s="1">
        <f>Sueldos[[#This Row],[3 meses de sueldo]]+Sueldos[[#This Row],[20 dias por año]]</f>
        <v>166059.73717808217</v>
      </c>
    </row>
    <row r="2660" spans="1:21" x14ac:dyDescent="0.3">
      <c r="A2660" t="s">
        <v>3020</v>
      </c>
      <c r="B2660" t="s">
        <v>940</v>
      </c>
      <c r="C2660" t="s">
        <v>63</v>
      </c>
      <c r="D2660" s="10">
        <v>42265</v>
      </c>
      <c r="E2660" t="s">
        <v>15</v>
      </c>
      <c r="F2660">
        <v>2</v>
      </c>
      <c r="G2660" s="1">
        <v>27394.2</v>
      </c>
      <c r="H2660" s="1">
        <v>2191.5360000000001</v>
      </c>
      <c r="I2660" s="1">
        <v>4109.13</v>
      </c>
      <c r="J2660" s="1">
        <v>273.94200000000001</v>
      </c>
      <c r="K2660" s="1">
        <v>7670.3760000000011</v>
      </c>
      <c r="L2660" s="1">
        <v>9587.9699999999993</v>
      </c>
      <c r="M2660" s="1">
        <f>SUM(Sueldos[[#This Row],[Salario Base]:[Bono General]])</f>
        <v>51227.15400000001</v>
      </c>
      <c r="N2660" s="1">
        <f>SUMPRODUCT(Sueldos[[#This Row],[Salario Base]:[Bono General]]*Porcentajes[])</f>
        <v>2032.6496400000001</v>
      </c>
      <c r="O2660" s="1">
        <f>Sueldos[[#This Row],[Aumento Mexicano]]*2</f>
        <v>4065.2992800000002</v>
      </c>
      <c r="P2660" s="1">
        <f>IF(Sueldos[[#This Row],[Calificación]]&gt;=4,Sueldos[[#This Row],[Aumento Mexicano]]*2,0)</f>
        <v>0</v>
      </c>
      <c r="Q2660" s="1">
        <f>Sueldos[[#This Row],[Sueldo total]]*3</f>
        <v>153681.46200000003</v>
      </c>
      <c r="R2660" s="9">
        <f>(43102-Sueldos[[#This Row],[Fecha de Contratación]])/365</f>
        <v>2.2931506849315069</v>
      </c>
      <c r="S2660" s="1">
        <f>Sueldos[[#This Row],[Sueldo total]]/30</f>
        <v>1707.5718000000004</v>
      </c>
      <c r="T2660" s="1">
        <f>Sueldos[[#This Row],[Salario diario]]*20*Sueldos[[#This Row],[dias del año]]</f>
        <v>78314.388854794539</v>
      </c>
      <c r="U2660" s="1">
        <f>Sueldos[[#This Row],[3 meses de sueldo]]+Sueldos[[#This Row],[20 dias por año]]</f>
        <v>231995.85085479455</v>
      </c>
    </row>
    <row r="2661" spans="1:21" x14ac:dyDescent="0.3">
      <c r="A2661" t="s">
        <v>3021</v>
      </c>
      <c r="B2661" t="s">
        <v>883</v>
      </c>
      <c r="C2661" t="s">
        <v>24</v>
      </c>
      <c r="D2661" s="10">
        <v>41617</v>
      </c>
      <c r="E2661" t="s">
        <v>18</v>
      </c>
      <c r="F2661">
        <v>2</v>
      </c>
      <c r="G2661" s="1">
        <v>13698.9</v>
      </c>
      <c r="H2661" s="1">
        <v>1095.912</v>
      </c>
      <c r="I2661" s="1">
        <v>2054.835</v>
      </c>
      <c r="J2661" s="1">
        <v>1095.912</v>
      </c>
      <c r="K2661" s="1">
        <v>5068.5929999999998</v>
      </c>
      <c r="L2661" s="1">
        <v>3424.7249999999999</v>
      </c>
      <c r="M2661" s="1">
        <f>SUM(Sueldos[[#This Row],[Salario Base]:[Bono General]])</f>
        <v>26438.877</v>
      </c>
      <c r="N2661" s="1">
        <f>SUMPRODUCT(Sueldos[[#This Row],[Salario Base]:[Bono General]]*Porcentajes[])</f>
        <v>1005.49926</v>
      </c>
      <c r="O2661" s="1">
        <f>Sueldos[[#This Row],[Aumento Mexicano]]*2</f>
        <v>2010.9985200000001</v>
      </c>
      <c r="P2661" s="1">
        <f>IF(Sueldos[[#This Row],[Calificación]]&gt;=4,Sueldos[[#This Row],[Aumento Mexicano]]*2,0)</f>
        <v>0</v>
      </c>
      <c r="Q2661" s="1">
        <f>Sueldos[[#This Row],[Sueldo total]]*3</f>
        <v>79316.630999999994</v>
      </c>
      <c r="R2661" s="9">
        <f>(43102-Sueldos[[#This Row],[Fecha de Contratación]])/365</f>
        <v>4.0684931506849313</v>
      </c>
      <c r="S2661" s="1">
        <f>Sueldos[[#This Row],[Sueldo total]]/30</f>
        <v>881.29589999999996</v>
      </c>
      <c r="T2661" s="1">
        <f>Sueldos[[#This Row],[Salario diario]]*20*Sueldos[[#This Row],[dias del año]]</f>
        <v>71710.926657534234</v>
      </c>
      <c r="U2661" s="1">
        <f>Sueldos[[#This Row],[3 meses de sueldo]]+Sueldos[[#This Row],[20 dias por año]]</f>
        <v>151027.55765753423</v>
      </c>
    </row>
    <row r="2662" spans="1:21" x14ac:dyDescent="0.3">
      <c r="A2662" t="s">
        <v>3022</v>
      </c>
      <c r="B2662" t="s">
        <v>880</v>
      </c>
      <c r="C2662" t="s">
        <v>98</v>
      </c>
      <c r="D2662" s="10">
        <v>40642</v>
      </c>
      <c r="E2662" t="s">
        <v>18</v>
      </c>
      <c r="F2662">
        <v>3</v>
      </c>
      <c r="G2662" s="1">
        <v>14229</v>
      </c>
      <c r="H2662" s="1">
        <v>1422.9</v>
      </c>
      <c r="I2662" s="1">
        <v>1992.0600000000002</v>
      </c>
      <c r="J2662" s="1">
        <v>1849.77</v>
      </c>
      <c r="K2662" s="1">
        <v>5549.31</v>
      </c>
      <c r="L2662" s="1">
        <v>5549.31</v>
      </c>
      <c r="M2662" s="1">
        <f>SUM(Sueldos[[#This Row],[Salario Base]:[Bono General]])</f>
        <v>30592.350000000002</v>
      </c>
      <c r="N2662" s="1">
        <f>SUMPRODUCT(Sueldos[[#This Row],[Salario Base]:[Bono General]]*Porcentajes[])</f>
        <v>1239.3459000000003</v>
      </c>
      <c r="O2662" s="1">
        <f>Sueldos[[#This Row],[Aumento Mexicano]]*2</f>
        <v>2478.6918000000005</v>
      </c>
      <c r="P2662" s="1">
        <f>IF(Sueldos[[#This Row],[Calificación]]&gt;=4,Sueldos[[#This Row],[Aumento Mexicano]]*2,0)</f>
        <v>0</v>
      </c>
      <c r="Q2662" s="1">
        <f>Sueldos[[#This Row],[Sueldo total]]*3</f>
        <v>91777.05</v>
      </c>
      <c r="R2662" s="9">
        <f>(43102-Sueldos[[#This Row],[Fecha de Contratación]])/365</f>
        <v>6.7397260273972606</v>
      </c>
      <c r="S2662" s="1">
        <f>Sueldos[[#This Row],[Sueldo total]]/30</f>
        <v>1019.7450000000001</v>
      </c>
      <c r="T2662" s="1">
        <f>Sueldos[[#This Row],[Salario diario]]*20*Sueldos[[#This Row],[dias del año]]</f>
        <v>137456.03835616441</v>
      </c>
      <c r="U2662" s="1">
        <f>Sueldos[[#This Row],[3 meses de sueldo]]+Sueldos[[#This Row],[20 dias por año]]</f>
        <v>229233.0883561644</v>
      </c>
    </row>
    <row r="2663" spans="1:21" x14ac:dyDescent="0.3">
      <c r="A2663" t="s">
        <v>608</v>
      </c>
      <c r="B2663" t="s">
        <v>898</v>
      </c>
      <c r="C2663" t="s">
        <v>209</v>
      </c>
      <c r="D2663" s="10">
        <v>40964</v>
      </c>
      <c r="E2663" t="s">
        <v>15</v>
      </c>
      <c r="F2663">
        <v>3</v>
      </c>
      <c r="G2663" s="1">
        <v>27176</v>
      </c>
      <c r="H2663" s="1">
        <v>1902.3200000000002</v>
      </c>
      <c r="I2663" s="1">
        <v>271.76</v>
      </c>
      <c r="J2663" s="1">
        <v>1358.8000000000002</v>
      </c>
      <c r="K2663" s="1">
        <v>10598.640000000001</v>
      </c>
      <c r="L2663" s="1">
        <v>8152.7999999999993</v>
      </c>
      <c r="M2663" s="1">
        <f>SUM(Sueldos[[#This Row],[Salario Base]:[Bono General]])</f>
        <v>49460.319999999992</v>
      </c>
      <c r="N2663" s="1">
        <f>SUMPRODUCT(Sueldos[[#This Row],[Salario Base]:[Bono General]]*Porcentajes[])</f>
        <v>1896.8847999999998</v>
      </c>
      <c r="O2663" s="1">
        <f>Sueldos[[#This Row],[Aumento Mexicano]]*2</f>
        <v>3793.7695999999996</v>
      </c>
      <c r="P2663" s="1">
        <f>IF(Sueldos[[#This Row],[Calificación]]&gt;=4,Sueldos[[#This Row],[Aumento Mexicano]]*2,0)</f>
        <v>0</v>
      </c>
      <c r="Q2663" s="1">
        <f>Sueldos[[#This Row],[Sueldo total]]*3</f>
        <v>148380.95999999996</v>
      </c>
      <c r="R2663" s="9">
        <f>(43102-Sueldos[[#This Row],[Fecha de Contratación]])/365</f>
        <v>5.8575342465753426</v>
      </c>
      <c r="S2663" s="1">
        <f>Sueldos[[#This Row],[Sueldo total]]/30</f>
        <v>1648.6773333333331</v>
      </c>
      <c r="T2663" s="1">
        <f>Sueldos[[#This Row],[Salario diario]]*20*Sueldos[[#This Row],[dias del año]]</f>
        <v>193143.6788310502</v>
      </c>
      <c r="U2663" s="1">
        <f>Sueldos[[#This Row],[3 meses de sueldo]]+Sueldos[[#This Row],[20 dias por año]]</f>
        <v>341524.63883105014</v>
      </c>
    </row>
    <row r="2664" spans="1:21" x14ac:dyDescent="0.3">
      <c r="A2664" t="s">
        <v>3023</v>
      </c>
      <c r="B2664" t="s">
        <v>926</v>
      </c>
      <c r="C2664" t="s">
        <v>157</v>
      </c>
      <c r="D2664" s="10">
        <v>42232</v>
      </c>
      <c r="E2664" t="s">
        <v>15</v>
      </c>
      <c r="F2664">
        <v>3</v>
      </c>
      <c r="G2664" s="1">
        <v>28037</v>
      </c>
      <c r="H2664" s="1">
        <v>2242.96</v>
      </c>
      <c r="I2664" s="1">
        <v>1962.5900000000001</v>
      </c>
      <c r="J2664" s="1">
        <v>3364.44</v>
      </c>
      <c r="K2664" s="1">
        <v>8691.4699999999993</v>
      </c>
      <c r="L2664" s="1">
        <v>7569.9900000000007</v>
      </c>
      <c r="M2664" s="1">
        <f>SUM(Sueldos[[#This Row],[Salario Base]:[Bono General]])</f>
        <v>51868.45</v>
      </c>
      <c r="N2664" s="1">
        <f>SUMPRODUCT(Sueldos[[#This Row],[Salario Base]:[Bono General]]*Porcentajes[])</f>
        <v>2013.0565999999999</v>
      </c>
      <c r="O2664" s="1">
        <f>Sueldos[[#This Row],[Aumento Mexicano]]*2</f>
        <v>4026.1131999999998</v>
      </c>
      <c r="P2664" s="1">
        <f>IF(Sueldos[[#This Row],[Calificación]]&gt;=4,Sueldos[[#This Row],[Aumento Mexicano]]*2,0)</f>
        <v>0</v>
      </c>
      <c r="Q2664" s="1">
        <f>Sueldos[[#This Row],[Sueldo total]]*3</f>
        <v>155605.34999999998</v>
      </c>
      <c r="R2664" s="9">
        <f>(43102-Sueldos[[#This Row],[Fecha de Contratación]])/365</f>
        <v>2.3835616438356166</v>
      </c>
      <c r="S2664" s="1">
        <f>Sueldos[[#This Row],[Sueldo total]]/30</f>
        <v>1728.9483333333333</v>
      </c>
      <c r="T2664" s="1">
        <f>Sueldos[[#This Row],[Salario diario]]*20*Sueldos[[#This Row],[dias del año]]</f>
        <v>82421.098630136999</v>
      </c>
      <c r="U2664" s="1">
        <f>Sueldos[[#This Row],[3 meses de sueldo]]+Sueldos[[#This Row],[20 dias por año]]</f>
        <v>238026.44863013696</v>
      </c>
    </row>
    <row r="2665" spans="1:21" x14ac:dyDescent="0.3">
      <c r="A2665" t="s">
        <v>2655</v>
      </c>
      <c r="B2665" t="s">
        <v>883</v>
      </c>
      <c r="C2665" t="s">
        <v>26</v>
      </c>
      <c r="D2665" s="10">
        <v>41004</v>
      </c>
      <c r="E2665" t="s">
        <v>18</v>
      </c>
      <c r="F2665">
        <v>4</v>
      </c>
      <c r="G2665" s="1">
        <v>15004.000000000002</v>
      </c>
      <c r="H2665" s="1">
        <v>750.20000000000016</v>
      </c>
      <c r="I2665" s="1">
        <v>1200.3200000000002</v>
      </c>
      <c r="J2665" s="1">
        <v>300.08000000000004</v>
      </c>
      <c r="K2665" s="1">
        <v>6001.6000000000013</v>
      </c>
      <c r="L2665" s="1">
        <v>6001.6000000000013</v>
      </c>
      <c r="M2665" s="1">
        <f>SUM(Sueldos[[#This Row],[Salario Base]:[Bono General]])</f>
        <v>29257.80000000001</v>
      </c>
      <c r="N2665" s="1">
        <f>SUMPRODUCT(Sueldos[[#This Row],[Salario Base]:[Bono General]]*Porcentajes[])</f>
        <v>1158.3088000000002</v>
      </c>
      <c r="O2665" s="1">
        <f>Sueldos[[#This Row],[Aumento Mexicano]]*2</f>
        <v>2316.6176000000005</v>
      </c>
      <c r="P2665" s="1">
        <f>IF(Sueldos[[#This Row],[Calificación]]&gt;=4,Sueldos[[#This Row],[Aumento Mexicano]]*2,0)</f>
        <v>2316.6176000000005</v>
      </c>
      <c r="Q2665" s="1">
        <f>Sueldos[[#This Row],[Sueldo total]]*3</f>
        <v>87773.400000000023</v>
      </c>
      <c r="R2665" s="9">
        <f>(43102-Sueldos[[#This Row],[Fecha de Contratación]])/365</f>
        <v>5.7479452054794518</v>
      </c>
      <c r="S2665" s="1">
        <f>Sueldos[[#This Row],[Sueldo total]]/30</f>
        <v>975.26000000000033</v>
      </c>
      <c r="T2665" s="1">
        <f>Sueldos[[#This Row],[Salario diario]]*20*Sueldos[[#This Row],[dias del año]]</f>
        <v>112114.82082191785</v>
      </c>
      <c r="U2665" s="1">
        <f>Sueldos[[#This Row],[3 meses de sueldo]]+Sueldos[[#This Row],[20 dias por año]]</f>
        <v>199888.22082191787</v>
      </c>
    </row>
    <row r="2666" spans="1:21" x14ac:dyDescent="0.3">
      <c r="A2666" t="s">
        <v>1258</v>
      </c>
      <c r="B2666" t="s">
        <v>880</v>
      </c>
      <c r="C2666" t="s">
        <v>605</v>
      </c>
      <c r="D2666" s="10">
        <v>40634</v>
      </c>
      <c r="E2666" t="s">
        <v>18</v>
      </c>
      <c r="F2666">
        <v>5</v>
      </c>
      <c r="G2666" s="1">
        <v>12603.75</v>
      </c>
      <c r="H2666" s="1">
        <v>630.1875</v>
      </c>
      <c r="I2666" s="1">
        <v>126.03750000000001</v>
      </c>
      <c r="J2666" s="1">
        <v>1890.5625</v>
      </c>
      <c r="K2666" s="1">
        <v>4285.2750000000005</v>
      </c>
      <c r="L2666" s="1">
        <v>3276.9749999999999</v>
      </c>
      <c r="M2666" s="1">
        <f>SUM(Sueldos[[#This Row],[Salario Base]:[Bono General]])</f>
        <v>22812.787499999999</v>
      </c>
      <c r="N2666" s="1">
        <f>SUMPRODUCT(Sueldos[[#This Row],[Salario Base]:[Bono General]]*Porcentajes[])</f>
        <v>873.43987500000003</v>
      </c>
      <c r="O2666" s="1">
        <f>Sueldos[[#This Row],[Aumento Mexicano]]*2</f>
        <v>1746.8797500000001</v>
      </c>
      <c r="P2666" s="1">
        <f>IF(Sueldos[[#This Row],[Calificación]]&gt;=4,Sueldos[[#This Row],[Aumento Mexicano]]*2,0)</f>
        <v>1746.8797500000001</v>
      </c>
      <c r="Q2666" s="1">
        <f>Sueldos[[#This Row],[Sueldo total]]*3</f>
        <v>68438.362499999988</v>
      </c>
      <c r="R2666" s="9">
        <f>(43102-Sueldos[[#This Row],[Fecha de Contratación]])/365</f>
        <v>6.7616438356164386</v>
      </c>
      <c r="S2666" s="1">
        <f>Sueldos[[#This Row],[Sueldo total]]/30</f>
        <v>760.42624999999998</v>
      </c>
      <c r="T2666" s="1">
        <f>Sueldos[[#This Row],[Salario diario]]*20*Sueldos[[#This Row],[dias del año]]</f>
        <v>102834.62931506849</v>
      </c>
      <c r="U2666" s="1">
        <f>Sueldos[[#This Row],[3 meses de sueldo]]+Sueldos[[#This Row],[20 dias por año]]</f>
        <v>171272.99181506847</v>
      </c>
    </row>
    <row r="2667" spans="1:21" x14ac:dyDescent="0.3">
      <c r="A2667" t="s">
        <v>2902</v>
      </c>
      <c r="B2667" t="s">
        <v>1087</v>
      </c>
      <c r="C2667" t="s">
        <v>180</v>
      </c>
      <c r="D2667" s="10">
        <v>41855</v>
      </c>
      <c r="E2667" t="s">
        <v>18</v>
      </c>
      <c r="F2667">
        <v>3</v>
      </c>
      <c r="G2667" s="1">
        <v>8119</v>
      </c>
      <c r="H2667" s="1">
        <v>405.95000000000005</v>
      </c>
      <c r="I2667" s="1">
        <v>487.14</v>
      </c>
      <c r="J2667" s="1">
        <v>649.52</v>
      </c>
      <c r="K2667" s="1">
        <v>2029.75</v>
      </c>
      <c r="L2667" s="1">
        <v>2110.94</v>
      </c>
      <c r="M2667" s="1">
        <f>SUM(Sueldos[[#This Row],[Salario Base]:[Bono General]])</f>
        <v>13802.300000000001</v>
      </c>
      <c r="N2667" s="1">
        <f>SUMPRODUCT(Sueldos[[#This Row],[Salario Base]:[Bono General]]*Porcentajes[])</f>
        <v>528.54690000000005</v>
      </c>
      <c r="O2667" s="1">
        <f>Sueldos[[#This Row],[Aumento Mexicano]]*2</f>
        <v>1057.0938000000001</v>
      </c>
      <c r="P2667" s="1">
        <f>IF(Sueldos[[#This Row],[Calificación]]&gt;=4,Sueldos[[#This Row],[Aumento Mexicano]]*2,0)</f>
        <v>0</v>
      </c>
      <c r="Q2667" s="1">
        <f>Sueldos[[#This Row],[Sueldo total]]*3</f>
        <v>41406.9</v>
      </c>
      <c r="R2667" s="9">
        <f>(43102-Sueldos[[#This Row],[Fecha de Contratación]])/365</f>
        <v>3.4164383561643836</v>
      </c>
      <c r="S2667" s="1">
        <f>Sueldos[[#This Row],[Sueldo total]]/30</f>
        <v>460.07666666666671</v>
      </c>
      <c r="T2667" s="1">
        <f>Sueldos[[#This Row],[Salario diario]]*20*Sueldos[[#This Row],[dias del año]]</f>
        <v>31436.47141552512</v>
      </c>
      <c r="U2667" s="1">
        <f>Sueldos[[#This Row],[3 meses de sueldo]]+Sueldos[[#This Row],[20 dias por año]]</f>
        <v>72843.371415525122</v>
      </c>
    </row>
    <row r="2668" spans="1:21" x14ac:dyDescent="0.3">
      <c r="A2668" t="s">
        <v>3024</v>
      </c>
      <c r="B2668" t="s">
        <v>880</v>
      </c>
      <c r="C2668" t="s">
        <v>75</v>
      </c>
      <c r="D2668" s="10">
        <v>41297</v>
      </c>
      <c r="E2668" t="s">
        <v>18</v>
      </c>
      <c r="F2668">
        <v>2</v>
      </c>
      <c r="G2668" s="1">
        <v>8653.5</v>
      </c>
      <c r="H2668" s="1">
        <v>692.28</v>
      </c>
      <c r="I2668" s="1">
        <v>778.81499999999994</v>
      </c>
      <c r="J2668" s="1">
        <v>519.21</v>
      </c>
      <c r="K2668" s="1">
        <v>3028.7249999999999</v>
      </c>
      <c r="L2668" s="1">
        <v>2682.585</v>
      </c>
      <c r="M2668" s="1">
        <f>SUM(Sueldos[[#This Row],[Salario Base]:[Bono General]])</f>
        <v>16355.115000000002</v>
      </c>
      <c r="N2668" s="1">
        <f>SUMPRODUCT(Sueldos[[#This Row],[Salario Base]:[Bono General]]*Porcentajes[])</f>
        <v>636.89760000000001</v>
      </c>
      <c r="O2668" s="1">
        <f>Sueldos[[#This Row],[Aumento Mexicano]]*2</f>
        <v>1273.7952</v>
      </c>
      <c r="P2668" s="1">
        <f>IF(Sueldos[[#This Row],[Calificación]]&gt;=4,Sueldos[[#This Row],[Aumento Mexicano]]*2,0)</f>
        <v>0</v>
      </c>
      <c r="Q2668" s="1">
        <f>Sueldos[[#This Row],[Sueldo total]]*3</f>
        <v>49065.345000000001</v>
      </c>
      <c r="R2668" s="9">
        <f>(43102-Sueldos[[#This Row],[Fecha de Contratación]])/365</f>
        <v>4.9452054794520546</v>
      </c>
      <c r="S2668" s="1">
        <f>Sueldos[[#This Row],[Sueldo total]]/30</f>
        <v>545.17050000000006</v>
      </c>
      <c r="T2668" s="1">
        <f>Sueldos[[#This Row],[Salario diario]]*20*Sueldos[[#This Row],[dias del año]]</f>
        <v>53919.602876712335</v>
      </c>
      <c r="U2668" s="1">
        <f>Sueldos[[#This Row],[3 meses de sueldo]]+Sueldos[[#This Row],[20 dias por año]]</f>
        <v>102984.94787671234</v>
      </c>
    </row>
    <row r="2669" spans="1:21" x14ac:dyDescent="0.3">
      <c r="A2669" t="s">
        <v>3025</v>
      </c>
      <c r="B2669" t="s">
        <v>883</v>
      </c>
      <c r="C2669" t="s">
        <v>84</v>
      </c>
      <c r="D2669" s="10">
        <v>42248</v>
      </c>
      <c r="E2669" t="s">
        <v>15</v>
      </c>
      <c r="F2669">
        <v>5</v>
      </c>
      <c r="G2669" s="1">
        <v>32463.75</v>
      </c>
      <c r="H2669" s="1">
        <v>3246.375</v>
      </c>
      <c r="I2669" s="1">
        <v>1623.1875</v>
      </c>
      <c r="J2669" s="1">
        <v>2597.1</v>
      </c>
      <c r="K2669" s="1">
        <v>12336.225</v>
      </c>
      <c r="L2669" s="1">
        <v>11686.949999999999</v>
      </c>
      <c r="M2669" s="1">
        <f>SUM(Sueldos[[#This Row],[Salario Base]:[Bono General]])</f>
        <v>63953.587499999994</v>
      </c>
      <c r="N2669" s="1">
        <f>SUMPRODUCT(Sueldos[[#This Row],[Salario Base]:[Bono General]]*Porcentajes[])</f>
        <v>2551.6507499999998</v>
      </c>
      <c r="O2669" s="1">
        <f>Sueldos[[#This Row],[Aumento Mexicano]]*2</f>
        <v>5103.3014999999996</v>
      </c>
      <c r="P2669" s="1">
        <f>IF(Sueldos[[#This Row],[Calificación]]&gt;=4,Sueldos[[#This Row],[Aumento Mexicano]]*2,0)</f>
        <v>5103.3014999999996</v>
      </c>
      <c r="Q2669" s="1">
        <f>Sueldos[[#This Row],[Sueldo total]]*3</f>
        <v>191860.76249999998</v>
      </c>
      <c r="R2669" s="9">
        <f>(43102-Sueldos[[#This Row],[Fecha de Contratación]])/365</f>
        <v>2.3397260273972602</v>
      </c>
      <c r="S2669" s="1">
        <f>Sueldos[[#This Row],[Sueldo total]]/30</f>
        <v>2131.7862499999997</v>
      </c>
      <c r="T2669" s="1">
        <f>Sueldos[[#This Row],[Salario diario]]*20*Sueldos[[#This Row],[dias del año]]</f>
        <v>99755.915479452029</v>
      </c>
      <c r="U2669" s="1">
        <f>Sueldos[[#This Row],[3 meses de sueldo]]+Sueldos[[#This Row],[20 dias por año]]</f>
        <v>291616.67797945201</v>
      </c>
    </row>
    <row r="2670" spans="1:21" x14ac:dyDescent="0.3">
      <c r="A2670" t="s">
        <v>3026</v>
      </c>
      <c r="B2670" t="s">
        <v>880</v>
      </c>
      <c r="C2670" t="s">
        <v>34</v>
      </c>
      <c r="D2670" s="10">
        <v>41390</v>
      </c>
      <c r="E2670" t="s">
        <v>15</v>
      </c>
      <c r="F2670">
        <v>4</v>
      </c>
      <c r="G2670" s="1">
        <v>28103.9</v>
      </c>
      <c r="H2670" s="1">
        <v>1967.2730000000004</v>
      </c>
      <c r="I2670" s="1">
        <v>1967.2730000000004</v>
      </c>
      <c r="J2670" s="1">
        <v>3653.5070000000005</v>
      </c>
      <c r="K2670" s="1">
        <v>7588.0530000000008</v>
      </c>
      <c r="L2670" s="1">
        <v>10960.521000000001</v>
      </c>
      <c r="M2670" s="1">
        <f>SUM(Sueldos[[#This Row],[Salario Base]:[Bono General]])</f>
        <v>54240.527000000002</v>
      </c>
      <c r="N2670" s="1">
        <f>SUMPRODUCT(Sueldos[[#This Row],[Salario Base]:[Bono General]]*Porcentajes[])</f>
        <v>2217.3977100000002</v>
      </c>
      <c r="O2670" s="1">
        <f>Sueldos[[#This Row],[Aumento Mexicano]]*2</f>
        <v>4434.7954200000004</v>
      </c>
      <c r="P2670" s="1">
        <f>IF(Sueldos[[#This Row],[Calificación]]&gt;=4,Sueldos[[#This Row],[Aumento Mexicano]]*2,0)</f>
        <v>4434.7954200000004</v>
      </c>
      <c r="Q2670" s="1">
        <f>Sueldos[[#This Row],[Sueldo total]]*3</f>
        <v>162721.58100000001</v>
      </c>
      <c r="R2670" s="9">
        <f>(43102-Sueldos[[#This Row],[Fecha de Contratación]])/365</f>
        <v>4.6904109589041099</v>
      </c>
      <c r="S2670" s="1">
        <f>Sueldos[[#This Row],[Sueldo total]]/30</f>
        <v>1808.0175666666667</v>
      </c>
      <c r="T2670" s="1">
        <f>Sueldos[[#This Row],[Salario diario]]*20*Sueldos[[#This Row],[dias del año]]</f>
        <v>169606.90817168952</v>
      </c>
      <c r="U2670" s="1">
        <f>Sueldos[[#This Row],[3 meses de sueldo]]+Sueldos[[#This Row],[20 dias por año]]</f>
        <v>332328.48917168949</v>
      </c>
    </row>
    <row r="2671" spans="1:21" x14ac:dyDescent="0.3">
      <c r="A2671" t="s">
        <v>3027</v>
      </c>
      <c r="B2671" t="s">
        <v>940</v>
      </c>
      <c r="C2671" t="s">
        <v>61</v>
      </c>
      <c r="D2671" s="10">
        <v>42683</v>
      </c>
      <c r="E2671" t="s">
        <v>18</v>
      </c>
      <c r="F2671">
        <v>3</v>
      </c>
      <c r="G2671" s="1">
        <v>8954</v>
      </c>
      <c r="H2671" s="1">
        <v>626.78000000000009</v>
      </c>
      <c r="I2671" s="1">
        <v>268.62</v>
      </c>
      <c r="J2671" s="1">
        <v>1074.48</v>
      </c>
      <c r="K2671" s="1">
        <v>3312.98</v>
      </c>
      <c r="L2671" s="1">
        <v>2238.5</v>
      </c>
      <c r="M2671" s="1">
        <f>SUM(Sueldos[[#This Row],[Salario Base]:[Bono General]])</f>
        <v>16475.36</v>
      </c>
      <c r="N2671" s="1">
        <f>SUMPRODUCT(Sueldos[[#This Row],[Salario Base]:[Bono General]]*Porcentajes[])</f>
        <v>626.78000000000009</v>
      </c>
      <c r="O2671" s="1">
        <f>Sueldos[[#This Row],[Aumento Mexicano]]*2</f>
        <v>1253.5600000000002</v>
      </c>
      <c r="P2671" s="1">
        <f>IF(Sueldos[[#This Row],[Calificación]]&gt;=4,Sueldos[[#This Row],[Aumento Mexicano]]*2,0)</f>
        <v>0</v>
      </c>
      <c r="Q2671" s="1">
        <f>Sueldos[[#This Row],[Sueldo total]]*3</f>
        <v>49426.080000000002</v>
      </c>
      <c r="R2671" s="9">
        <f>(43102-Sueldos[[#This Row],[Fecha de Contratación]])/365</f>
        <v>1.1479452054794521</v>
      </c>
      <c r="S2671" s="1">
        <f>Sueldos[[#This Row],[Sueldo total]]/30</f>
        <v>549.17866666666669</v>
      </c>
      <c r="T2671" s="1">
        <f>Sueldos[[#This Row],[Salario diario]]*20*Sueldos[[#This Row],[dias del año]]</f>
        <v>12608.540347031965</v>
      </c>
      <c r="U2671" s="1">
        <f>Sueldos[[#This Row],[3 meses de sueldo]]+Sueldos[[#This Row],[20 dias por año]]</f>
        <v>62034.620347031967</v>
      </c>
    </row>
    <row r="2672" spans="1:21" x14ac:dyDescent="0.3">
      <c r="A2672" t="s">
        <v>3028</v>
      </c>
      <c r="B2672" t="s">
        <v>883</v>
      </c>
      <c r="C2672" t="s">
        <v>363</v>
      </c>
      <c r="D2672" s="10">
        <v>42195</v>
      </c>
      <c r="E2672" t="s">
        <v>18</v>
      </c>
      <c r="F2672">
        <v>5</v>
      </c>
      <c r="G2672" s="1">
        <v>11311.25</v>
      </c>
      <c r="H2672" s="1">
        <v>791.78750000000002</v>
      </c>
      <c r="I2672" s="1">
        <v>1583.575</v>
      </c>
      <c r="J2672" s="1">
        <v>1470.4625000000001</v>
      </c>
      <c r="K2672" s="1">
        <v>3054.0375000000004</v>
      </c>
      <c r="L2672" s="1">
        <v>4524.5</v>
      </c>
      <c r="M2672" s="1">
        <f>SUM(Sueldos[[#This Row],[Salario Base]:[Bono General]])</f>
        <v>22735.612500000003</v>
      </c>
      <c r="N2672" s="1">
        <f>SUMPRODUCT(Sueldos[[#This Row],[Salario Base]:[Bono General]]*Porcentajes[])</f>
        <v>932.04700000000003</v>
      </c>
      <c r="O2672" s="1">
        <f>Sueldos[[#This Row],[Aumento Mexicano]]*2</f>
        <v>1864.0940000000001</v>
      </c>
      <c r="P2672" s="1">
        <f>IF(Sueldos[[#This Row],[Calificación]]&gt;=4,Sueldos[[#This Row],[Aumento Mexicano]]*2,0)</f>
        <v>1864.0940000000001</v>
      </c>
      <c r="Q2672" s="1">
        <f>Sueldos[[#This Row],[Sueldo total]]*3</f>
        <v>68206.837500000009</v>
      </c>
      <c r="R2672" s="9">
        <f>(43102-Sueldos[[#This Row],[Fecha de Contratación]])/365</f>
        <v>2.484931506849315</v>
      </c>
      <c r="S2672" s="1">
        <f>Sueldos[[#This Row],[Sueldo total]]/30</f>
        <v>757.8537500000001</v>
      </c>
      <c r="T2672" s="1">
        <f>Sueldos[[#This Row],[Salario diario]]*20*Sueldos[[#This Row],[dias del año]]</f>
        <v>37664.293219178086</v>
      </c>
      <c r="U2672" s="1">
        <f>Sueldos[[#This Row],[3 meses de sueldo]]+Sueldos[[#This Row],[20 dias por año]]</f>
        <v>105871.13071917809</v>
      </c>
    </row>
    <row r="2673" spans="1:21" x14ac:dyDescent="0.3">
      <c r="A2673" t="s">
        <v>3029</v>
      </c>
      <c r="B2673" t="s">
        <v>883</v>
      </c>
      <c r="C2673" t="s">
        <v>96</v>
      </c>
      <c r="D2673" s="10">
        <v>41112</v>
      </c>
      <c r="E2673" t="s">
        <v>15</v>
      </c>
      <c r="F2673">
        <v>4</v>
      </c>
      <c r="G2673" s="1">
        <v>26851.000000000004</v>
      </c>
      <c r="H2673" s="1">
        <v>2416.59</v>
      </c>
      <c r="I2673" s="1">
        <v>1611.0600000000002</v>
      </c>
      <c r="J2673" s="1">
        <v>268.51000000000005</v>
      </c>
      <c r="K2673" s="1">
        <v>9129.340000000002</v>
      </c>
      <c r="L2673" s="1">
        <v>8055.3000000000011</v>
      </c>
      <c r="M2673" s="1">
        <f>SUM(Sueldos[[#This Row],[Salario Base]:[Bono General]])</f>
        <v>48331.80000000001</v>
      </c>
      <c r="N2673" s="1">
        <f>SUMPRODUCT(Sueldos[[#This Row],[Salario Base]:[Bono General]]*Porcentajes[])</f>
        <v>1866.1445000000003</v>
      </c>
      <c r="O2673" s="1">
        <f>Sueldos[[#This Row],[Aumento Mexicano]]*2</f>
        <v>3732.2890000000007</v>
      </c>
      <c r="P2673" s="1">
        <f>IF(Sueldos[[#This Row],[Calificación]]&gt;=4,Sueldos[[#This Row],[Aumento Mexicano]]*2,0)</f>
        <v>3732.2890000000007</v>
      </c>
      <c r="Q2673" s="1">
        <f>Sueldos[[#This Row],[Sueldo total]]*3</f>
        <v>144995.40000000002</v>
      </c>
      <c r="R2673" s="9">
        <f>(43102-Sueldos[[#This Row],[Fecha de Contratación]])/365</f>
        <v>5.4520547945205475</v>
      </c>
      <c r="S2673" s="1">
        <f>Sueldos[[#This Row],[Sueldo total]]/30</f>
        <v>1611.0600000000004</v>
      </c>
      <c r="T2673" s="1">
        <f>Sueldos[[#This Row],[Salario diario]]*20*Sueldos[[#This Row],[dias del año]]</f>
        <v>175671.74794520551</v>
      </c>
      <c r="U2673" s="1">
        <f>Sueldos[[#This Row],[3 meses de sueldo]]+Sueldos[[#This Row],[20 dias por año]]</f>
        <v>320667.14794520556</v>
      </c>
    </row>
    <row r="2674" spans="1:21" x14ac:dyDescent="0.3">
      <c r="A2674" t="s">
        <v>3030</v>
      </c>
      <c r="B2674" t="s">
        <v>880</v>
      </c>
      <c r="C2674" t="s">
        <v>127</v>
      </c>
      <c r="D2674" s="10">
        <v>42896</v>
      </c>
      <c r="E2674" t="s">
        <v>15</v>
      </c>
      <c r="F2674">
        <v>2</v>
      </c>
      <c r="G2674" s="1">
        <v>27988.2</v>
      </c>
      <c r="H2674" s="1">
        <v>2518.9380000000001</v>
      </c>
      <c r="I2674" s="1">
        <v>1119.528</v>
      </c>
      <c r="J2674" s="1">
        <v>1399.41</v>
      </c>
      <c r="K2674" s="1">
        <v>11195.28</v>
      </c>
      <c r="L2674" s="1">
        <v>10075.752</v>
      </c>
      <c r="M2674" s="1">
        <f>SUM(Sueldos[[#This Row],[Salario Base]:[Bono General]])</f>
        <v>54297.108</v>
      </c>
      <c r="N2674" s="1">
        <f>SUMPRODUCT(Sueldos[[#This Row],[Salario Base]:[Bono General]]*Porcentajes[])</f>
        <v>2146.6949400000003</v>
      </c>
      <c r="O2674" s="1">
        <f>Sueldos[[#This Row],[Aumento Mexicano]]*2</f>
        <v>4293.3898800000006</v>
      </c>
      <c r="P2674" s="1">
        <f>IF(Sueldos[[#This Row],[Calificación]]&gt;=4,Sueldos[[#This Row],[Aumento Mexicano]]*2,0)</f>
        <v>0</v>
      </c>
      <c r="Q2674" s="1">
        <f>Sueldos[[#This Row],[Sueldo total]]*3</f>
        <v>162891.32399999999</v>
      </c>
      <c r="R2674" s="9">
        <f>(43102-Sueldos[[#This Row],[Fecha de Contratación]])/365</f>
        <v>0.56438356164383563</v>
      </c>
      <c r="S2674" s="1">
        <f>Sueldos[[#This Row],[Sueldo total]]/30</f>
        <v>1809.9036000000001</v>
      </c>
      <c r="T2674" s="1">
        <f>Sueldos[[#This Row],[Salario diario]]*20*Sueldos[[#This Row],[dias del año]]</f>
        <v>20429.596799999999</v>
      </c>
      <c r="U2674" s="1">
        <f>Sueldos[[#This Row],[3 meses de sueldo]]+Sueldos[[#This Row],[20 dias por año]]</f>
        <v>183320.92079999999</v>
      </c>
    </row>
    <row r="2675" spans="1:21" x14ac:dyDescent="0.3">
      <c r="A2675" t="s">
        <v>3031</v>
      </c>
      <c r="B2675" t="s">
        <v>883</v>
      </c>
      <c r="C2675" t="s">
        <v>180</v>
      </c>
      <c r="D2675" s="10">
        <v>42621</v>
      </c>
      <c r="E2675" t="s">
        <v>18</v>
      </c>
      <c r="F2675">
        <v>3</v>
      </c>
      <c r="G2675" s="1">
        <v>9705</v>
      </c>
      <c r="H2675" s="1">
        <v>582.29999999999995</v>
      </c>
      <c r="I2675" s="1">
        <v>97.05</v>
      </c>
      <c r="J2675" s="1">
        <v>1455.75</v>
      </c>
      <c r="K2675" s="1">
        <v>2814.45</v>
      </c>
      <c r="L2675" s="1">
        <v>2911.5</v>
      </c>
      <c r="M2675" s="1">
        <f>SUM(Sueldos[[#This Row],[Salario Base]:[Bono General]])</f>
        <v>17566.05</v>
      </c>
      <c r="N2675" s="1">
        <f>SUMPRODUCT(Sueldos[[#This Row],[Salario Base]:[Bono General]]*Porcentajes[])</f>
        <v>690.99599999999998</v>
      </c>
      <c r="O2675" s="1">
        <f>Sueldos[[#This Row],[Aumento Mexicano]]*2</f>
        <v>1381.992</v>
      </c>
      <c r="P2675" s="1">
        <f>IF(Sueldos[[#This Row],[Calificación]]&gt;=4,Sueldos[[#This Row],[Aumento Mexicano]]*2,0)</f>
        <v>0</v>
      </c>
      <c r="Q2675" s="1">
        <f>Sueldos[[#This Row],[Sueldo total]]*3</f>
        <v>52698.149999999994</v>
      </c>
      <c r="R2675" s="9">
        <f>(43102-Sueldos[[#This Row],[Fecha de Contratación]])/365</f>
        <v>1.3178082191780822</v>
      </c>
      <c r="S2675" s="1">
        <f>Sueldos[[#This Row],[Sueldo total]]/30</f>
        <v>585.53499999999997</v>
      </c>
      <c r="T2675" s="1">
        <f>Sueldos[[#This Row],[Salario diario]]*20*Sueldos[[#This Row],[dias del año]]</f>
        <v>15432.456712328765</v>
      </c>
      <c r="U2675" s="1">
        <f>Sueldos[[#This Row],[3 meses de sueldo]]+Sueldos[[#This Row],[20 dias por año]]</f>
        <v>68130.606712328765</v>
      </c>
    </row>
    <row r="2676" spans="1:21" x14ac:dyDescent="0.3">
      <c r="A2676" t="s">
        <v>3032</v>
      </c>
      <c r="B2676" t="s">
        <v>883</v>
      </c>
      <c r="C2676" t="s">
        <v>173</v>
      </c>
      <c r="D2676" s="10">
        <v>42223</v>
      </c>
      <c r="E2676" t="s">
        <v>50</v>
      </c>
      <c r="F2676">
        <v>4</v>
      </c>
      <c r="G2676" s="1">
        <v>39694.600000000006</v>
      </c>
      <c r="H2676" s="1">
        <v>2381.6760000000004</v>
      </c>
      <c r="I2676" s="1">
        <v>3175.5680000000007</v>
      </c>
      <c r="J2676" s="1">
        <v>3572.5140000000006</v>
      </c>
      <c r="K2676" s="1">
        <v>13099.218000000003</v>
      </c>
      <c r="L2676" s="1">
        <v>9923.6500000000015</v>
      </c>
      <c r="M2676" s="1">
        <f>SUM(Sueldos[[#This Row],[Salario Base]:[Bono General]])</f>
        <v>71847.22600000001</v>
      </c>
      <c r="N2676" s="1">
        <f>SUMPRODUCT(Sueldos[[#This Row],[Salario Base]:[Bono General]]*Porcentajes[])</f>
        <v>2727.0190200000006</v>
      </c>
      <c r="O2676" s="1">
        <f>Sueldos[[#This Row],[Aumento Mexicano]]*2</f>
        <v>5454.0380400000013</v>
      </c>
      <c r="P2676" s="1">
        <f>IF(Sueldos[[#This Row],[Calificación]]&gt;=4,Sueldos[[#This Row],[Aumento Mexicano]]*2,0)</f>
        <v>5454.0380400000013</v>
      </c>
      <c r="Q2676" s="1">
        <f>Sueldos[[#This Row],[Sueldo total]]*3</f>
        <v>215541.67800000001</v>
      </c>
      <c r="R2676" s="9">
        <f>(43102-Sueldos[[#This Row],[Fecha de Contratación]])/365</f>
        <v>2.408219178082192</v>
      </c>
      <c r="S2676" s="1">
        <f>Sueldos[[#This Row],[Sueldo total]]/30</f>
        <v>2394.9075333333335</v>
      </c>
      <c r="T2676" s="1">
        <f>Sueldos[[#This Row],[Salario diario]]*20*Sueldos[[#This Row],[dias del año]]</f>
        <v>115349.245030137</v>
      </c>
      <c r="U2676" s="1">
        <f>Sueldos[[#This Row],[3 meses de sueldo]]+Sueldos[[#This Row],[20 dias por año]]</f>
        <v>330890.92303013703</v>
      </c>
    </row>
    <row r="2677" spans="1:21" x14ac:dyDescent="0.3">
      <c r="A2677" t="s">
        <v>3033</v>
      </c>
      <c r="B2677" t="s">
        <v>898</v>
      </c>
      <c r="C2677" t="s">
        <v>86</v>
      </c>
      <c r="D2677" s="10">
        <v>41558</v>
      </c>
      <c r="E2677" t="s">
        <v>18</v>
      </c>
      <c r="F2677">
        <v>4</v>
      </c>
      <c r="G2677" s="1">
        <v>10304.800000000001</v>
      </c>
      <c r="H2677" s="1">
        <v>1030.4800000000002</v>
      </c>
      <c r="I2677" s="1">
        <v>515.24000000000012</v>
      </c>
      <c r="J2677" s="1">
        <v>1339.6240000000003</v>
      </c>
      <c r="K2677" s="1">
        <v>2576.2000000000003</v>
      </c>
      <c r="L2677" s="1">
        <v>3400.5840000000007</v>
      </c>
      <c r="M2677" s="1">
        <f>SUM(Sueldos[[#This Row],[Salario Base]:[Bono General]])</f>
        <v>19166.928</v>
      </c>
      <c r="N2677" s="1">
        <f>SUMPRODUCT(Sueldos[[#This Row],[Salario Base]:[Bono General]]*Porcentajes[])</f>
        <v>773.89048000000003</v>
      </c>
      <c r="O2677" s="1">
        <f>Sueldos[[#This Row],[Aumento Mexicano]]*2</f>
        <v>1547.7809600000001</v>
      </c>
      <c r="P2677" s="1">
        <f>IF(Sueldos[[#This Row],[Calificación]]&gt;=4,Sueldos[[#This Row],[Aumento Mexicano]]*2,0)</f>
        <v>1547.7809600000001</v>
      </c>
      <c r="Q2677" s="1">
        <f>Sueldos[[#This Row],[Sueldo total]]*3</f>
        <v>57500.784</v>
      </c>
      <c r="R2677" s="9">
        <f>(43102-Sueldos[[#This Row],[Fecha de Contratación]])/365</f>
        <v>4.2301369863013702</v>
      </c>
      <c r="S2677" s="1">
        <f>Sueldos[[#This Row],[Sueldo total]]/30</f>
        <v>638.89760000000001</v>
      </c>
      <c r="T2677" s="1">
        <f>Sueldos[[#This Row],[Salario diario]]*20*Sueldos[[#This Row],[dias del año]]</f>
        <v>54052.487364383574</v>
      </c>
      <c r="U2677" s="1">
        <f>Sueldos[[#This Row],[3 meses de sueldo]]+Sueldos[[#This Row],[20 dias por año]]</f>
        <v>111553.27136438357</v>
      </c>
    </row>
    <row r="2678" spans="1:21" x14ac:dyDescent="0.3">
      <c r="A2678" t="s">
        <v>3034</v>
      </c>
      <c r="B2678" t="s">
        <v>880</v>
      </c>
      <c r="C2678" t="s">
        <v>71</v>
      </c>
      <c r="D2678" s="10">
        <v>41036</v>
      </c>
      <c r="E2678" t="s">
        <v>27</v>
      </c>
      <c r="F2678">
        <v>3</v>
      </c>
      <c r="G2678" s="1">
        <v>18876</v>
      </c>
      <c r="H2678" s="1">
        <v>1132.56</v>
      </c>
      <c r="I2678" s="1">
        <v>2453.88</v>
      </c>
      <c r="J2678" s="1">
        <v>2076.36</v>
      </c>
      <c r="K2678" s="1">
        <v>5662.8</v>
      </c>
      <c r="L2678" s="1">
        <v>5662.8</v>
      </c>
      <c r="M2678" s="1">
        <f>SUM(Sueldos[[#This Row],[Salario Base]:[Bono General]])</f>
        <v>35864.400000000001</v>
      </c>
      <c r="N2678" s="1">
        <f>SUMPRODUCT(Sueldos[[#This Row],[Salario Base]:[Bono General]]*Porcentajes[])</f>
        <v>1402.4868000000001</v>
      </c>
      <c r="O2678" s="1">
        <f>Sueldos[[#This Row],[Aumento Mexicano]]*2</f>
        <v>2804.9736000000003</v>
      </c>
      <c r="P2678" s="1">
        <f>IF(Sueldos[[#This Row],[Calificación]]&gt;=4,Sueldos[[#This Row],[Aumento Mexicano]]*2,0)</f>
        <v>0</v>
      </c>
      <c r="Q2678" s="1">
        <f>Sueldos[[#This Row],[Sueldo total]]*3</f>
        <v>107593.20000000001</v>
      </c>
      <c r="R2678" s="9">
        <f>(43102-Sueldos[[#This Row],[Fecha de Contratación]])/365</f>
        <v>5.6602739726027398</v>
      </c>
      <c r="S2678" s="1">
        <f>Sueldos[[#This Row],[Sueldo total]]/30</f>
        <v>1195.48</v>
      </c>
      <c r="T2678" s="1">
        <f>Sueldos[[#This Row],[Salario diario]]*20*Sueldos[[#This Row],[dias del año]]</f>
        <v>135334.88657534245</v>
      </c>
      <c r="U2678" s="1">
        <f>Sueldos[[#This Row],[3 meses de sueldo]]+Sueldos[[#This Row],[20 dias por año]]</f>
        <v>242928.08657534246</v>
      </c>
    </row>
    <row r="2679" spans="1:21" x14ac:dyDescent="0.3">
      <c r="A2679" t="s">
        <v>1852</v>
      </c>
      <c r="B2679" t="s">
        <v>880</v>
      </c>
      <c r="C2679" t="s">
        <v>77</v>
      </c>
      <c r="D2679" s="10">
        <v>41968</v>
      </c>
      <c r="E2679" t="s">
        <v>18</v>
      </c>
      <c r="F2679">
        <v>2</v>
      </c>
      <c r="G2679" s="1">
        <v>12936.6</v>
      </c>
      <c r="H2679" s="1">
        <v>1034.9280000000001</v>
      </c>
      <c r="I2679" s="1">
        <v>1293.6600000000001</v>
      </c>
      <c r="J2679" s="1">
        <v>1681.758</v>
      </c>
      <c r="K2679" s="1">
        <v>3363.5160000000001</v>
      </c>
      <c r="L2679" s="1">
        <v>3234.15</v>
      </c>
      <c r="M2679" s="1">
        <f>SUM(Sueldos[[#This Row],[Salario Base]:[Bono General]])</f>
        <v>23544.612000000001</v>
      </c>
      <c r="N2679" s="1">
        <f>SUMPRODUCT(Sueldos[[#This Row],[Salario Base]:[Bono General]]*Porcentajes[])</f>
        <v>913.32396000000017</v>
      </c>
      <c r="O2679" s="1">
        <f>Sueldos[[#This Row],[Aumento Mexicano]]*2</f>
        <v>1826.6479200000003</v>
      </c>
      <c r="P2679" s="1">
        <f>IF(Sueldos[[#This Row],[Calificación]]&gt;=4,Sueldos[[#This Row],[Aumento Mexicano]]*2,0)</f>
        <v>0</v>
      </c>
      <c r="Q2679" s="1">
        <f>Sueldos[[#This Row],[Sueldo total]]*3</f>
        <v>70633.83600000001</v>
      </c>
      <c r="R2679" s="9">
        <f>(43102-Sueldos[[#This Row],[Fecha de Contratación]])/365</f>
        <v>3.106849315068493</v>
      </c>
      <c r="S2679" s="1">
        <f>Sueldos[[#This Row],[Sueldo total]]/30</f>
        <v>784.82040000000006</v>
      </c>
      <c r="T2679" s="1">
        <f>Sueldos[[#This Row],[Salario diario]]*20*Sueldos[[#This Row],[dias del año]]</f>
        <v>48766.374443835615</v>
      </c>
      <c r="U2679" s="1">
        <f>Sueldos[[#This Row],[3 meses de sueldo]]+Sueldos[[#This Row],[20 dias por año]]</f>
        <v>119400.21044383562</v>
      </c>
    </row>
    <row r="2680" spans="1:21" x14ac:dyDescent="0.3">
      <c r="A2680" t="s">
        <v>3035</v>
      </c>
      <c r="B2680" t="s">
        <v>883</v>
      </c>
      <c r="C2680" t="s">
        <v>133</v>
      </c>
      <c r="D2680" s="10">
        <v>42840</v>
      </c>
      <c r="E2680" t="s">
        <v>15</v>
      </c>
      <c r="F2680">
        <v>2</v>
      </c>
      <c r="G2680" s="1">
        <v>26811.9</v>
      </c>
      <c r="H2680" s="1">
        <v>1608.7139999999999</v>
      </c>
      <c r="I2680" s="1">
        <v>2413.0709999999999</v>
      </c>
      <c r="J2680" s="1">
        <v>2413.0709999999999</v>
      </c>
      <c r="K2680" s="1">
        <v>10456.641000000001</v>
      </c>
      <c r="L2680" s="1">
        <v>10188.522000000001</v>
      </c>
      <c r="M2680" s="1">
        <f>SUM(Sueldos[[#This Row],[Salario Base]:[Bono General]])</f>
        <v>53891.919000000009</v>
      </c>
      <c r="N2680" s="1">
        <f>SUMPRODUCT(Sueldos[[#This Row],[Salario Base]:[Bono General]]*Porcentajes[])</f>
        <v>2144.9520000000002</v>
      </c>
      <c r="O2680" s="1">
        <f>Sueldos[[#This Row],[Aumento Mexicano]]*2</f>
        <v>4289.9040000000005</v>
      </c>
      <c r="P2680" s="1">
        <f>IF(Sueldos[[#This Row],[Calificación]]&gt;=4,Sueldos[[#This Row],[Aumento Mexicano]]*2,0)</f>
        <v>0</v>
      </c>
      <c r="Q2680" s="1">
        <f>Sueldos[[#This Row],[Sueldo total]]*3</f>
        <v>161675.75700000004</v>
      </c>
      <c r="R2680" s="9">
        <f>(43102-Sueldos[[#This Row],[Fecha de Contratación]])/365</f>
        <v>0.71780821917808224</v>
      </c>
      <c r="S2680" s="1">
        <f>Sueldos[[#This Row],[Sueldo total]]/30</f>
        <v>1796.3973000000003</v>
      </c>
      <c r="T2680" s="1">
        <f>Sueldos[[#This Row],[Salario diario]]*20*Sueldos[[#This Row],[dias del año]]</f>
        <v>25789.374936986307</v>
      </c>
      <c r="U2680" s="1">
        <f>Sueldos[[#This Row],[3 meses de sueldo]]+Sueldos[[#This Row],[20 dias por año]]</f>
        <v>187465.13193698635</v>
      </c>
    </row>
    <row r="2681" spans="1:21" x14ac:dyDescent="0.3">
      <c r="A2681" t="s">
        <v>3036</v>
      </c>
      <c r="B2681" t="s">
        <v>880</v>
      </c>
      <c r="C2681" t="s">
        <v>55</v>
      </c>
      <c r="D2681" s="10">
        <v>40555</v>
      </c>
      <c r="E2681" t="s">
        <v>18</v>
      </c>
      <c r="F2681">
        <v>3</v>
      </c>
      <c r="G2681" s="1">
        <v>10297</v>
      </c>
      <c r="H2681" s="1">
        <v>514.85</v>
      </c>
      <c r="I2681" s="1">
        <v>102.97</v>
      </c>
      <c r="J2681" s="1">
        <v>205.94</v>
      </c>
      <c r="K2681" s="1">
        <v>3500.9800000000005</v>
      </c>
      <c r="L2681" s="1">
        <v>3706.92</v>
      </c>
      <c r="M2681" s="1">
        <f>SUM(Sueldos[[#This Row],[Salario Base]:[Bono General]])</f>
        <v>18328.660000000003</v>
      </c>
      <c r="N2681" s="1">
        <f>SUMPRODUCT(Sueldos[[#This Row],[Salario Base]:[Bono General]]*Porcentajes[])</f>
        <v>718.73060000000009</v>
      </c>
      <c r="O2681" s="1">
        <f>Sueldos[[#This Row],[Aumento Mexicano]]*2</f>
        <v>1437.4612000000002</v>
      </c>
      <c r="P2681" s="1">
        <f>IF(Sueldos[[#This Row],[Calificación]]&gt;=4,Sueldos[[#This Row],[Aumento Mexicano]]*2,0)</f>
        <v>0</v>
      </c>
      <c r="Q2681" s="1">
        <f>Sueldos[[#This Row],[Sueldo total]]*3</f>
        <v>54985.98000000001</v>
      </c>
      <c r="R2681" s="9">
        <f>(43102-Sueldos[[#This Row],[Fecha de Contratación]])/365</f>
        <v>6.978082191780822</v>
      </c>
      <c r="S2681" s="1">
        <f>Sueldos[[#This Row],[Sueldo total]]/30</f>
        <v>610.95533333333344</v>
      </c>
      <c r="T2681" s="1">
        <f>Sueldos[[#This Row],[Salario diario]]*20*Sueldos[[#This Row],[dias del año]]</f>
        <v>85265.930630136994</v>
      </c>
      <c r="U2681" s="1">
        <f>Sueldos[[#This Row],[3 meses de sueldo]]+Sueldos[[#This Row],[20 dias por año]]</f>
        <v>140251.91063013702</v>
      </c>
    </row>
    <row r="2682" spans="1:21" x14ac:dyDescent="0.3">
      <c r="A2682" t="s">
        <v>1490</v>
      </c>
      <c r="B2682" t="s">
        <v>940</v>
      </c>
      <c r="C2682" t="s">
        <v>104</v>
      </c>
      <c r="D2682" s="10">
        <v>41657</v>
      </c>
      <c r="E2682" t="s">
        <v>27</v>
      </c>
      <c r="F2682">
        <v>3</v>
      </c>
      <c r="G2682" s="1">
        <v>15454</v>
      </c>
      <c r="H2682" s="1">
        <v>1236.32</v>
      </c>
      <c r="I2682" s="1">
        <v>463.62</v>
      </c>
      <c r="J2682" s="1">
        <v>2318.1</v>
      </c>
      <c r="K2682" s="1">
        <v>4945.28</v>
      </c>
      <c r="L2682" s="1">
        <v>4945.28</v>
      </c>
      <c r="M2682" s="1">
        <f>SUM(Sueldos[[#This Row],[Salario Base]:[Bono General]])</f>
        <v>29362.599999999995</v>
      </c>
      <c r="N2682" s="1">
        <f>SUMPRODUCT(Sueldos[[#This Row],[Salario Base]:[Bono General]]*Porcentajes[])</f>
        <v>1166.777</v>
      </c>
      <c r="O2682" s="1">
        <f>Sueldos[[#This Row],[Aumento Mexicano]]*2</f>
        <v>2333.5540000000001</v>
      </c>
      <c r="P2682" s="1">
        <f>IF(Sueldos[[#This Row],[Calificación]]&gt;=4,Sueldos[[#This Row],[Aumento Mexicano]]*2,0)</f>
        <v>0</v>
      </c>
      <c r="Q2682" s="1">
        <f>Sueldos[[#This Row],[Sueldo total]]*3</f>
        <v>88087.799999999988</v>
      </c>
      <c r="R2682" s="9">
        <f>(43102-Sueldos[[#This Row],[Fecha de Contratación]])/365</f>
        <v>3.9589041095890409</v>
      </c>
      <c r="S2682" s="1">
        <f>Sueldos[[#This Row],[Sueldo total]]/30</f>
        <v>978.75333333333322</v>
      </c>
      <c r="T2682" s="1">
        <f>Sueldos[[#This Row],[Salario diario]]*20*Sueldos[[#This Row],[dias del año]]</f>
        <v>77495.811872146107</v>
      </c>
      <c r="U2682" s="1">
        <f>Sueldos[[#This Row],[3 meses de sueldo]]+Sueldos[[#This Row],[20 dias por año]]</f>
        <v>165583.61187214608</v>
      </c>
    </row>
    <row r="2683" spans="1:21" x14ac:dyDescent="0.3">
      <c r="A2683" t="s">
        <v>2469</v>
      </c>
      <c r="B2683" t="s">
        <v>880</v>
      </c>
      <c r="C2683" t="s">
        <v>63</v>
      </c>
      <c r="D2683" s="10">
        <v>43040</v>
      </c>
      <c r="E2683" t="s">
        <v>27</v>
      </c>
      <c r="F2683">
        <v>3</v>
      </c>
      <c r="G2683" s="1">
        <v>14936</v>
      </c>
      <c r="H2683" s="1">
        <v>746.80000000000007</v>
      </c>
      <c r="I2683" s="1">
        <v>298.72000000000003</v>
      </c>
      <c r="J2683" s="1">
        <v>896.16</v>
      </c>
      <c r="K2683" s="1">
        <v>4630.16</v>
      </c>
      <c r="L2683" s="1">
        <v>5376.96</v>
      </c>
      <c r="M2683" s="1">
        <f>SUM(Sueldos[[#This Row],[Salario Base]:[Bono General]])</f>
        <v>26884.799999999999</v>
      </c>
      <c r="N2683" s="1">
        <f>SUMPRODUCT(Sueldos[[#This Row],[Salario Base]:[Bono General]]*Porcentajes[])</f>
        <v>1064.9368000000002</v>
      </c>
      <c r="O2683" s="1">
        <f>Sueldos[[#This Row],[Aumento Mexicano]]*2</f>
        <v>2129.8736000000004</v>
      </c>
      <c r="P2683" s="1">
        <f>IF(Sueldos[[#This Row],[Calificación]]&gt;=4,Sueldos[[#This Row],[Aumento Mexicano]]*2,0)</f>
        <v>0</v>
      </c>
      <c r="Q2683" s="1">
        <f>Sueldos[[#This Row],[Sueldo total]]*3</f>
        <v>80654.399999999994</v>
      </c>
      <c r="R2683" s="9">
        <f>(43102-Sueldos[[#This Row],[Fecha de Contratación]])/365</f>
        <v>0.16986301369863013</v>
      </c>
      <c r="S2683" s="1">
        <f>Sueldos[[#This Row],[Sueldo total]]/30</f>
        <v>896.16</v>
      </c>
      <c r="T2683" s="1">
        <f>Sueldos[[#This Row],[Salario diario]]*20*Sueldos[[#This Row],[dias del año]]</f>
        <v>3044.4887671232877</v>
      </c>
      <c r="U2683" s="1">
        <f>Sueldos[[#This Row],[3 meses de sueldo]]+Sueldos[[#This Row],[20 dias por año]]</f>
        <v>83698.888767123281</v>
      </c>
    </row>
    <row r="2684" spans="1:21" x14ac:dyDescent="0.3">
      <c r="A2684" t="s">
        <v>3037</v>
      </c>
      <c r="B2684" t="s">
        <v>880</v>
      </c>
      <c r="C2684" t="s">
        <v>166</v>
      </c>
      <c r="D2684" s="10">
        <v>41452</v>
      </c>
      <c r="E2684" t="s">
        <v>18</v>
      </c>
      <c r="F2684">
        <v>5</v>
      </c>
      <c r="G2684" s="1">
        <v>18208.75</v>
      </c>
      <c r="H2684" s="1">
        <v>1638.7874999999999</v>
      </c>
      <c r="I2684" s="1">
        <v>1456.7</v>
      </c>
      <c r="J2684" s="1">
        <v>1820.875</v>
      </c>
      <c r="K2684" s="1">
        <v>5280.5374999999995</v>
      </c>
      <c r="L2684" s="1">
        <v>5826.8</v>
      </c>
      <c r="M2684" s="1">
        <f>SUM(Sueldos[[#This Row],[Salario Base]:[Bono General]])</f>
        <v>34232.449999999997</v>
      </c>
      <c r="N2684" s="1">
        <f>SUMPRODUCT(Sueldos[[#This Row],[Salario Base]:[Bono General]]*Porcentajes[])</f>
        <v>1360.1936249999999</v>
      </c>
      <c r="O2684" s="1">
        <f>Sueldos[[#This Row],[Aumento Mexicano]]*2</f>
        <v>2720.3872499999998</v>
      </c>
      <c r="P2684" s="1">
        <f>IF(Sueldos[[#This Row],[Calificación]]&gt;=4,Sueldos[[#This Row],[Aumento Mexicano]]*2,0)</f>
        <v>2720.3872499999998</v>
      </c>
      <c r="Q2684" s="1">
        <f>Sueldos[[#This Row],[Sueldo total]]*3</f>
        <v>102697.34999999999</v>
      </c>
      <c r="R2684" s="9">
        <f>(43102-Sueldos[[#This Row],[Fecha de Contratación]])/365</f>
        <v>4.5205479452054798</v>
      </c>
      <c r="S2684" s="1">
        <f>Sueldos[[#This Row],[Sueldo total]]/30</f>
        <v>1141.0816666666665</v>
      </c>
      <c r="T2684" s="1">
        <f>Sueldos[[#This Row],[Salario diario]]*20*Sueldos[[#This Row],[dias del año]]</f>
        <v>103166.28767123287</v>
      </c>
      <c r="U2684" s="1">
        <f>Sueldos[[#This Row],[3 meses de sueldo]]+Sueldos[[#This Row],[20 dias por año]]</f>
        <v>205863.63767123286</v>
      </c>
    </row>
    <row r="2685" spans="1:21" x14ac:dyDescent="0.3">
      <c r="A2685" t="s">
        <v>3038</v>
      </c>
      <c r="B2685" t="s">
        <v>909</v>
      </c>
      <c r="C2685" t="s">
        <v>92</v>
      </c>
      <c r="D2685" s="10">
        <v>41154</v>
      </c>
      <c r="E2685" t="s">
        <v>15</v>
      </c>
      <c r="F2685">
        <v>3</v>
      </c>
      <c r="G2685" s="1">
        <v>28230</v>
      </c>
      <c r="H2685" s="1">
        <v>2823</v>
      </c>
      <c r="I2685" s="1">
        <v>1129.2</v>
      </c>
      <c r="J2685" s="1">
        <v>1693.8</v>
      </c>
      <c r="K2685" s="1">
        <v>8186.7</v>
      </c>
      <c r="L2685" s="1">
        <v>10445.1</v>
      </c>
      <c r="M2685" s="1">
        <f>SUM(Sueldos[[#This Row],[Salario Base]:[Bono General]])</f>
        <v>52507.799999999996</v>
      </c>
      <c r="N2685" s="1">
        <f>SUMPRODUCT(Sueldos[[#This Row],[Salario Base]:[Bono General]]*Porcentajes[])</f>
        <v>2122.8960000000002</v>
      </c>
      <c r="O2685" s="1">
        <f>Sueldos[[#This Row],[Aumento Mexicano]]*2</f>
        <v>4245.7920000000004</v>
      </c>
      <c r="P2685" s="1">
        <f>IF(Sueldos[[#This Row],[Calificación]]&gt;=4,Sueldos[[#This Row],[Aumento Mexicano]]*2,0)</f>
        <v>0</v>
      </c>
      <c r="Q2685" s="1">
        <f>Sueldos[[#This Row],[Sueldo total]]*3</f>
        <v>157523.4</v>
      </c>
      <c r="R2685" s="9">
        <f>(43102-Sueldos[[#This Row],[Fecha de Contratación]])/365</f>
        <v>5.3369863013698629</v>
      </c>
      <c r="S2685" s="1">
        <f>Sueldos[[#This Row],[Sueldo total]]/30</f>
        <v>1750.2599999999998</v>
      </c>
      <c r="T2685" s="1">
        <f>Sueldos[[#This Row],[Salario diario]]*20*Sueldos[[#This Row],[dias del año]]</f>
        <v>186822.27287671232</v>
      </c>
      <c r="U2685" s="1">
        <f>Sueldos[[#This Row],[3 meses de sueldo]]+Sueldos[[#This Row],[20 dias por año]]</f>
        <v>344345.67287671228</v>
      </c>
    </row>
    <row r="2686" spans="1:21" x14ac:dyDescent="0.3">
      <c r="A2686" t="s">
        <v>2264</v>
      </c>
      <c r="B2686" t="s">
        <v>898</v>
      </c>
      <c r="C2686" t="s">
        <v>121</v>
      </c>
      <c r="D2686" s="10">
        <v>42901</v>
      </c>
      <c r="E2686" t="s">
        <v>27</v>
      </c>
      <c r="F2686">
        <v>4</v>
      </c>
      <c r="G2686" s="1">
        <v>21699.7</v>
      </c>
      <c r="H2686" s="1">
        <v>1952.973</v>
      </c>
      <c r="I2686" s="1">
        <v>1518.9790000000003</v>
      </c>
      <c r="J2686" s="1">
        <v>1735.9760000000001</v>
      </c>
      <c r="K2686" s="1">
        <v>6509.91</v>
      </c>
      <c r="L2686" s="1">
        <v>7594.8949999999995</v>
      </c>
      <c r="M2686" s="1">
        <f>SUM(Sueldos[[#This Row],[Salario Base]:[Bono General]])</f>
        <v>41012.432999999997</v>
      </c>
      <c r="N2686" s="1">
        <f>SUMPRODUCT(Sueldos[[#This Row],[Salario Base]:[Bono General]]*Porcentajes[])</f>
        <v>1642.6672899999999</v>
      </c>
      <c r="O2686" s="1">
        <f>Sueldos[[#This Row],[Aumento Mexicano]]*2</f>
        <v>3285.3345799999997</v>
      </c>
      <c r="P2686" s="1">
        <f>IF(Sueldos[[#This Row],[Calificación]]&gt;=4,Sueldos[[#This Row],[Aumento Mexicano]]*2,0)</f>
        <v>3285.3345799999997</v>
      </c>
      <c r="Q2686" s="1">
        <f>Sueldos[[#This Row],[Sueldo total]]*3</f>
        <v>123037.299</v>
      </c>
      <c r="R2686" s="9">
        <f>(43102-Sueldos[[#This Row],[Fecha de Contratación]])/365</f>
        <v>0.55068493150684927</v>
      </c>
      <c r="S2686" s="1">
        <f>Sueldos[[#This Row],[Sueldo total]]/30</f>
        <v>1367.0810999999999</v>
      </c>
      <c r="T2686" s="1">
        <f>Sueldos[[#This Row],[Salario diario]]*20*Sueldos[[#This Row],[dias del año]]</f>
        <v>15056.619238356161</v>
      </c>
      <c r="U2686" s="1">
        <f>Sueldos[[#This Row],[3 meses de sueldo]]+Sueldos[[#This Row],[20 dias por año]]</f>
        <v>138093.91823835616</v>
      </c>
    </row>
    <row r="2687" spans="1:21" x14ac:dyDescent="0.3">
      <c r="A2687" t="s">
        <v>3039</v>
      </c>
      <c r="B2687" t="s">
        <v>898</v>
      </c>
      <c r="C2687" t="s">
        <v>75</v>
      </c>
      <c r="D2687" s="10">
        <v>40929</v>
      </c>
      <c r="E2687" t="s">
        <v>18</v>
      </c>
      <c r="F2687">
        <v>3</v>
      </c>
      <c r="G2687" s="1">
        <v>15129</v>
      </c>
      <c r="H2687" s="1">
        <v>1361.61</v>
      </c>
      <c r="I2687" s="1">
        <v>2269.35</v>
      </c>
      <c r="J2687" s="1">
        <v>453.87</v>
      </c>
      <c r="K2687" s="1">
        <v>4084.8300000000004</v>
      </c>
      <c r="L2687" s="1">
        <v>5900.31</v>
      </c>
      <c r="M2687" s="1">
        <f>SUM(Sueldos[[#This Row],[Salario Base]:[Bono General]])</f>
        <v>29198.97</v>
      </c>
      <c r="N2687" s="1">
        <f>SUMPRODUCT(Sueldos[[#This Row],[Salario Base]:[Bono General]]*Porcentajes[])</f>
        <v>1184.6007</v>
      </c>
      <c r="O2687" s="1">
        <f>Sueldos[[#This Row],[Aumento Mexicano]]*2</f>
        <v>2369.2013999999999</v>
      </c>
      <c r="P2687" s="1">
        <f>IF(Sueldos[[#This Row],[Calificación]]&gt;=4,Sueldos[[#This Row],[Aumento Mexicano]]*2,0)</f>
        <v>0</v>
      </c>
      <c r="Q2687" s="1">
        <f>Sueldos[[#This Row],[Sueldo total]]*3</f>
        <v>87596.91</v>
      </c>
      <c r="R2687" s="9">
        <f>(43102-Sueldos[[#This Row],[Fecha de Contratación]])/365</f>
        <v>5.9534246575342467</v>
      </c>
      <c r="S2687" s="1">
        <f>Sueldos[[#This Row],[Sueldo total]]/30</f>
        <v>973.29900000000009</v>
      </c>
      <c r="T2687" s="1">
        <f>Sueldos[[#This Row],[Salario diario]]*20*Sueldos[[#This Row],[dias del año]]</f>
        <v>115889.24531506852</v>
      </c>
      <c r="U2687" s="1">
        <f>Sueldos[[#This Row],[3 meses de sueldo]]+Sueldos[[#This Row],[20 dias por año]]</f>
        <v>203486.15531506852</v>
      </c>
    </row>
    <row r="2688" spans="1:21" x14ac:dyDescent="0.3">
      <c r="A2688" t="s">
        <v>3040</v>
      </c>
      <c r="B2688" t="s">
        <v>880</v>
      </c>
      <c r="C2688" t="s">
        <v>186</v>
      </c>
      <c r="D2688" s="10">
        <v>41428</v>
      </c>
      <c r="E2688" t="s">
        <v>53</v>
      </c>
      <c r="F2688">
        <v>3</v>
      </c>
      <c r="G2688" s="1">
        <v>57775</v>
      </c>
      <c r="H2688" s="1">
        <v>5199.75</v>
      </c>
      <c r="I2688" s="1">
        <v>4622</v>
      </c>
      <c r="J2688" s="1">
        <v>8088.5000000000009</v>
      </c>
      <c r="K2688" s="1">
        <v>22532.25</v>
      </c>
      <c r="L2688" s="1">
        <v>17910.25</v>
      </c>
      <c r="M2688" s="1">
        <f>SUM(Sueldos[[#This Row],[Salario Base]:[Bono General]])</f>
        <v>116127.75</v>
      </c>
      <c r="N2688" s="1">
        <f>SUMPRODUCT(Sueldos[[#This Row],[Salario Base]:[Bono General]]*Porcentajes[])</f>
        <v>4564.2250000000004</v>
      </c>
      <c r="O2688" s="1">
        <f>Sueldos[[#This Row],[Aumento Mexicano]]*2</f>
        <v>9128.4500000000007</v>
      </c>
      <c r="P2688" s="1">
        <f>IF(Sueldos[[#This Row],[Calificación]]&gt;=4,Sueldos[[#This Row],[Aumento Mexicano]]*2,0)</f>
        <v>0</v>
      </c>
      <c r="Q2688" s="1">
        <f>Sueldos[[#This Row],[Sueldo total]]*3</f>
        <v>348383.25</v>
      </c>
      <c r="R2688" s="9">
        <f>(43102-Sueldos[[#This Row],[Fecha de Contratación]])/365</f>
        <v>4.5863013698630137</v>
      </c>
      <c r="S2688" s="1">
        <f>Sueldos[[#This Row],[Sueldo total]]/30</f>
        <v>3870.9250000000002</v>
      </c>
      <c r="T2688" s="1">
        <f>Sueldos[[#This Row],[Salario diario]]*20*Sueldos[[#This Row],[dias del año]]</f>
        <v>355064.57260273973</v>
      </c>
      <c r="U2688" s="1">
        <f>Sueldos[[#This Row],[3 meses de sueldo]]+Sueldos[[#This Row],[20 dias por año]]</f>
        <v>703447.82260273979</v>
      </c>
    </row>
    <row r="2689" spans="1:21" x14ac:dyDescent="0.3">
      <c r="A2689" t="s">
        <v>3041</v>
      </c>
      <c r="B2689" t="s">
        <v>898</v>
      </c>
      <c r="C2689" t="s">
        <v>142</v>
      </c>
      <c r="D2689" s="10">
        <v>41013</v>
      </c>
      <c r="E2689" t="s">
        <v>50</v>
      </c>
      <c r="F2689">
        <v>2</v>
      </c>
      <c r="G2689" s="1">
        <v>34017.300000000003</v>
      </c>
      <c r="H2689" s="1">
        <v>2721.3840000000005</v>
      </c>
      <c r="I2689" s="1">
        <v>340.17300000000006</v>
      </c>
      <c r="J2689" s="1">
        <v>3401.7300000000005</v>
      </c>
      <c r="K2689" s="1">
        <v>11225.709000000001</v>
      </c>
      <c r="L2689" s="1">
        <v>11906.055</v>
      </c>
      <c r="M2689" s="1">
        <f>SUM(Sueldos[[#This Row],[Salario Base]:[Bono General]])</f>
        <v>63612.35100000001</v>
      </c>
      <c r="N2689" s="1">
        <f>SUMPRODUCT(Sueldos[[#This Row],[Salario Base]:[Bono General]]*Porcentajes[])</f>
        <v>2537.6905800000004</v>
      </c>
      <c r="O2689" s="1">
        <f>Sueldos[[#This Row],[Aumento Mexicano]]*2</f>
        <v>5075.3811600000008</v>
      </c>
      <c r="P2689" s="1">
        <f>IF(Sueldos[[#This Row],[Calificación]]&gt;=4,Sueldos[[#This Row],[Aumento Mexicano]]*2,0)</f>
        <v>0</v>
      </c>
      <c r="Q2689" s="1">
        <f>Sueldos[[#This Row],[Sueldo total]]*3</f>
        <v>190837.05300000001</v>
      </c>
      <c r="R2689" s="9">
        <f>(43102-Sueldos[[#This Row],[Fecha de Contratación]])/365</f>
        <v>5.7232876712328764</v>
      </c>
      <c r="S2689" s="1">
        <f>Sueldos[[#This Row],[Sueldo total]]/30</f>
        <v>2120.4117000000001</v>
      </c>
      <c r="T2689" s="1">
        <f>Sueldos[[#This Row],[Salario diario]]*20*Sueldos[[#This Row],[dias del año]]</f>
        <v>242714.52281095891</v>
      </c>
      <c r="U2689" s="1">
        <f>Sueldos[[#This Row],[3 meses de sueldo]]+Sueldos[[#This Row],[20 dias por año]]</f>
        <v>433551.57581095892</v>
      </c>
    </row>
    <row r="2690" spans="1:21" x14ac:dyDescent="0.3">
      <c r="A2690" t="s">
        <v>3042</v>
      </c>
      <c r="B2690" t="s">
        <v>880</v>
      </c>
      <c r="C2690" t="s">
        <v>17</v>
      </c>
      <c r="D2690" s="10">
        <v>41747</v>
      </c>
      <c r="E2690" t="s">
        <v>18</v>
      </c>
      <c r="F2690">
        <v>2</v>
      </c>
      <c r="G2690" s="1">
        <v>11178</v>
      </c>
      <c r="H2690" s="1">
        <v>1117.8</v>
      </c>
      <c r="I2690" s="1">
        <v>335.34</v>
      </c>
      <c r="J2690" s="1">
        <v>223.56</v>
      </c>
      <c r="K2690" s="1">
        <v>3018.0600000000004</v>
      </c>
      <c r="L2690" s="1">
        <v>4135.8599999999997</v>
      </c>
      <c r="M2690" s="1">
        <f>SUM(Sueldos[[#This Row],[Salario Base]:[Bono General]])</f>
        <v>20008.62</v>
      </c>
      <c r="N2690" s="1">
        <f>SUMPRODUCT(Sueldos[[#This Row],[Salario Base]:[Bono General]]*Porcentajes[])</f>
        <v>807.05160000000001</v>
      </c>
      <c r="O2690" s="1">
        <f>Sueldos[[#This Row],[Aumento Mexicano]]*2</f>
        <v>1614.1032</v>
      </c>
      <c r="P2690" s="1">
        <f>IF(Sueldos[[#This Row],[Calificación]]&gt;=4,Sueldos[[#This Row],[Aumento Mexicano]]*2,0)</f>
        <v>0</v>
      </c>
      <c r="Q2690" s="1">
        <f>Sueldos[[#This Row],[Sueldo total]]*3</f>
        <v>60025.86</v>
      </c>
      <c r="R2690" s="9">
        <f>(43102-Sueldos[[#This Row],[Fecha de Contratación]])/365</f>
        <v>3.7123287671232879</v>
      </c>
      <c r="S2690" s="1">
        <f>Sueldos[[#This Row],[Sueldo total]]/30</f>
        <v>666.95399999999995</v>
      </c>
      <c r="T2690" s="1">
        <f>Sueldos[[#This Row],[Salario diario]]*20*Sueldos[[#This Row],[dias del año]]</f>
        <v>49519.050410958902</v>
      </c>
      <c r="U2690" s="1">
        <f>Sueldos[[#This Row],[3 meses de sueldo]]+Sueldos[[#This Row],[20 dias por año]]</f>
        <v>109544.9104109589</v>
      </c>
    </row>
    <row r="2691" spans="1:21" x14ac:dyDescent="0.3">
      <c r="A2691" t="s">
        <v>3043</v>
      </c>
      <c r="B2691" t="s">
        <v>883</v>
      </c>
      <c r="C2691" t="s">
        <v>363</v>
      </c>
      <c r="D2691" s="10">
        <v>41355</v>
      </c>
      <c r="E2691" t="s">
        <v>18</v>
      </c>
      <c r="F2691">
        <v>4</v>
      </c>
      <c r="G2691" s="1">
        <v>10835</v>
      </c>
      <c r="H2691" s="1">
        <v>866.80000000000007</v>
      </c>
      <c r="I2691" s="1">
        <v>541.75</v>
      </c>
      <c r="J2691" s="1">
        <v>541.75</v>
      </c>
      <c r="K2691" s="1">
        <v>3467.2000000000003</v>
      </c>
      <c r="L2691" s="1">
        <v>2925.4500000000003</v>
      </c>
      <c r="M2691" s="1">
        <f>SUM(Sueldos[[#This Row],[Salario Base]:[Bono General]])</f>
        <v>19177.95</v>
      </c>
      <c r="N2691" s="1">
        <f>SUMPRODUCT(Sueldos[[#This Row],[Salario Base]:[Bono General]]*Porcentajes[])</f>
        <v>734.61300000000006</v>
      </c>
      <c r="O2691" s="1">
        <f>Sueldos[[#This Row],[Aumento Mexicano]]*2</f>
        <v>1469.2260000000001</v>
      </c>
      <c r="P2691" s="1">
        <f>IF(Sueldos[[#This Row],[Calificación]]&gt;=4,Sueldos[[#This Row],[Aumento Mexicano]]*2,0)</f>
        <v>1469.2260000000001</v>
      </c>
      <c r="Q2691" s="1">
        <f>Sueldos[[#This Row],[Sueldo total]]*3</f>
        <v>57533.850000000006</v>
      </c>
      <c r="R2691" s="9">
        <f>(43102-Sueldos[[#This Row],[Fecha de Contratación]])/365</f>
        <v>4.7863013698630139</v>
      </c>
      <c r="S2691" s="1">
        <f>Sueldos[[#This Row],[Sueldo total]]/30</f>
        <v>639.26499999999999</v>
      </c>
      <c r="T2691" s="1">
        <f>Sueldos[[#This Row],[Salario diario]]*20*Sueldos[[#This Row],[dias del año]]</f>
        <v>61194.298904109586</v>
      </c>
      <c r="U2691" s="1">
        <f>Sueldos[[#This Row],[3 meses de sueldo]]+Sueldos[[#This Row],[20 dias por año]]</f>
        <v>118728.14890410959</v>
      </c>
    </row>
    <row r="2692" spans="1:21" x14ac:dyDescent="0.3">
      <c r="A2692" t="s">
        <v>3044</v>
      </c>
      <c r="B2692" t="s">
        <v>883</v>
      </c>
      <c r="C2692" t="s">
        <v>140</v>
      </c>
      <c r="D2692" s="10">
        <v>41578</v>
      </c>
      <c r="E2692" t="s">
        <v>27</v>
      </c>
      <c r="F2692">
        <v>3</v>
      </c>
      <c r="G2692" s="1">
        <v>15013</v>
      </c>
      <c r="H2692" s="1">
        <v>1201.04</v>
      </c>
      <c r="I2692" s="1">
        <v>1351.1699999999998</v>
      </c>
      <c r="J2692" s="1">
        <v>1951.69</v>
      </c>
      <c r="K2692" s="1">
        <v>4503.8999999999996</v>
      </c>
      <c r="L2692" s="1">
        <v>4654.03</v>
      </c>
      <c r="M2692" s="1">
        <f>SUM(Sueldos[[#This Row],[Salario Base]:[Bono General]])</f>
        <v>28674.829999999994</v>
      </c>
      <c r="N2692" s="1">
        <f>SUMPRODUCT(Sueldos[[#This Row],[Salario Base]:[Bono General]]*Porcentajes[])</f>
        <v>1134.9828</v>
      </c>
      <c r="O2692" s="1">
        <f>Sueldos[[#This Row],[Aumento Mexicano]]*2</f>
        <v>2269.9656</v>
      </c>
      <c r="P2692" s="1">
        <f>IF(Sueldos[[#This Row],[Calificación]]&gt;=4,Sueldos[[#This Row],[Aumento Mexicano]]*2,0)</f>
        <v>0</v>
      </c>
      <c r="Q2692" s="1">
        <f>Sueldos[[#This Row],[Sueldo total]]*3</f>
        <v>86024.489999999991</v>
      </c>
      <c r="R2692" s="9">
        <f>(43102-Sueldos[[#This Row],[Fecha de Contratación]])/365</f>
        <v>4.1753424657534248</v>
      </c>
      <c r="S2692" s="1">
        <f>Sueldos[[#This Row],[Sueldo total]]/30</f>
        <v>955.82766666666646</v>
      </c>
      <c r="T2692" s="1">
        <f>Sueldos[[#This Row],[Salario diario]]*20*Sueldos[[#This Row],[dias del año]]</f>
        <v>79818.156931506834</v>
      </c>
      <c r="U2692" s="1">
        <f>Sueldos[[#This Row],[3 meses de sueldo]]+Sueldos[[#This Row],[20 dias por año]]</f>
        <v>165842.64693150681</v>
      </c>
    </row>
    <row r="2693" spans="1:21" x14ac:dyDescent="0.3">
      <c r="A2693" t="s">
        <v>3045</v>
      </c>
      <c r="B2693" t="s">
        <v>898</v>
      </c>
      <c r="C2693" t="s">
        <v>317</v>
      </c>
      <c r="D2693" s="10">
        <v>43031</v>
      </c>
      <c r="E2693" t="s">
        <v>18</v>
      </c>
      <c r="F2693">
        <v>3</v>
      </c>
      <c r="G2693" s="1">
        <v>13044</v>
      </c>
      <c r="H2693" s="1">
        <v>652.20000000000005</v>
      </c>
      <c r="I2693" s="1">
        <v>1956.6</v>
      </c>
      <c r="J2693" s="1">
        <v>782.64</v>
      </c>
      <c r="K2693" s="1">
        <v>4826.28</v>
      </c>
      <c r="L2693" s="1">
        <v>4565.3999999999996</v>
      </c>
      <c r="M2693" s="1">
        <f>SUM(Sueldos[[#This Row],[Salario Base]:[Bono General]])</f>
        <v>25827.120000000003</v>
      </c>
      <c r="N2693" s="1">
        <f>SUMPRODUCT(Sueldos[[#This Row],[Salario Base]:[Bono General]]*Porcentajes[])</f>
        <v>1012.2144000000001</v>
      </c>
      <c r="O2693" s="1">
        <f>Sueldos[[#This Row],[Aumento Mexicano]]*2</f>
        <v>2024.4288000000001</v>
      </c>
      <c r="P2693" s="1">
        <f>IF(Sueldos[[#This Row],[Calificación]]&gt;=4,Sueldos[[#This Row],[Aumento Mexicano]]*2,0)</f>
        <v>0</v>
      </c>
      <c r="Q2693" s="1">
        <f>Sueldos[[#This Row],[Sueldo total]]*3</f>
        <v>77481.360000000015</v>
      </c>
      <c r="R2693" s="9">
        <f>(43102-Sueldos[[#This Row],[Fecha de Contratación]])/365</f>
        <v>0.19452054794520549</v>
      </c>
      <c r="S2693" s="1">
        <f>Sueldos[[#This Row],[Sueldo total]]/30</f>
        <v>860.90400000000011</v>
      </c>
      <c r="T2693" s="1">
        <f>Sueldos[[#This Row],[Salario diario]]*20*Sueldos[[#This Row],[dias del año]]</f>
        <v>3349.2703561643839</v>
      </c>
      <c r="U2693" s="1">
        <f>Sueldos[[#This Row],[3 meses de sueldo]]+Sueldos[[#This Row],[20 dias por año]]</f>
        <v>80830.630356164402</v>
      </c>
    </row>
    <row r="2694" spans="1:21" x14ac:dyDescent="0.3">
      <c r="A2694" t="s">
        <v>3046</v>
      </c>
      <c r="B2694" t="s">
        <v>895</v>
      </c>
      <c r="C2694" t="s">
        <v>601</v>
      </c>
      <c r="D2694" s="10">
        <v>43038</v>
      </c>
      <c r="E2694" t="s">
        <v>15</v>
      </c>
      <c r="F2694">
        <v>4</v>
      </c>
      <c r="G2694" s="1">
        <v>25671.800000000003</v>
      </c>
      <c r="H2694" s="1">
        <v>2310.462</v>
      </c>
      <c r="I2694" s="1">
        <v>2310.462</v>
      </c>
      <c r="J2694" s="1">
        <v>3080.6160000000004</v>
      </c>
      <c r="K2694" s="1">
        <v>7444.8220000000001</v>
      </c>
      <c r="L2694" s="1">
        <v>8728.4120000000021</v>
      </c>
      <c r="M2694" s="1">
        <f>SUM(Sueldos[[#This Row],[Salario Base]:[Bono General]])</f>
        <v>49546.574000000008</v>
      </c>
      <c r="N2694" s="1">
        <f>SUMPRODUCT(Sueldos[[#This Row],[Salario Base]:[Bono General]]*Porcentajes[])</f>
        <v>1989.5645000000004</v>
      </c>
      <c r="O2694" s="1">
        <f>Sueldos[[#This Row],[Aumento Mexicano]]*2</f>
        <v>3979.1290000000008</v>
      </c>
      <c r="P2694" s="1">
        <f>IF(Sueldos[[#This Row],[Calificación]]&gt;=4,Sueldos[[#This Row],[Aumento Mexicano]]*2,0)</f>
        <v>3979.1290000000008</v>
      </c>
      <c r="Q2694" s="1">
        <f>Sueldos[[#This Row],[Sueldo total]]*3</f>
        <v>148639.72200000001</v>
      </c>
      <c r="R2694" s="9">
        <f>(43102-Sueldos[[#This Row],[Fecha de Contratación]])/365</f>
        <v>0.17534246575342466</v>
      </c>
      <c r="S2694" s="1">
        <f>Sueldos[[#This Row],[Sueldo total]]/30</f>
        <v>1651.552466666667</v>
      </c>
      <c r="T2694" s="1">
        <f>Sueldos[[#This Row],[Salario diario]]*20*Sueldos[[#This Row],[dias del año]]</f>
        <v>5791.7456365296821</v>
      </c>
      <c r="U2694" s="1">
        <f>Sueldos[[#This Row],[3 meses de sueldo]]+Sueldos[[#This Row],[20 dias por año]]</f>
        <v>154431.46763652971</v>
      </c>
    </row>
    <row r="2695" spans="1:21" x14ac:dyDescent="0.3">
      <c r="A2695" t="s">
        <v>3047</v>
      </c>
      <c r="B2695" t="s">
        <v>880</v>
      </c>
      <c r="C2695" t="s">
        <v>323</v>
      </c>
      <c r="D2695" s="10">
        <v>41016</v>
      </c>
      <c r="E2695" t="s">
        <v>27</v>
      </c>
      <c r="F2695">
        <v>2</v>
      </c>
      <c r="G2695" s="1">
        <v>16810.2</v>
      </c>
      <c r="H2695" s="1">
        <v>840.5100000000001</v>
      </c>
      <c r="I2695" s="1">
        <v>2017.2239999999999</v>
      </c>
      <c r="J2695" s="1">
        <v>168.102</v>
      </c>
      <c r="K2695" s="1">
        <v>5715.4680000000008</v>
      </c>
      <c r="L2695" s="1">
        <v>4706.8560000000007</v>
      </c>
      <c r="M2695" s="1">
        <f>SUM(Sueldos[[#This Row],[Salario Base]:[Bono General]])</f>
        <v>30258.359999999997</v>
      </c>
      <c r="N2695" s="1">
        <f>SUMPRODUCT(Sueldos[[#This Row],[Salario Base]:[Bono General]]*Porcentajes[])</f>
        <v>1144.7746200000001</v>
      </c>
      <c r="O2695" s="1">
        <f>Sueldos[[#This Row],[Aumento Mexicano]]*2</f>
        <v>2289.5492400000003</v>
      </c>
      <c r="P2695" s="1">
        <f>IF(Sueldos[[#This Row],[Calificación]]&gt;=4,Sueldos[[#This Row],[Aumento Mexicano]]*2,0)</f>
        <v>0</v>
      </c>
      <c r="Q2695" s="1">
        <f>Sueldos[[#This Row],[Sueldo total]]*3</f>
        <v>90775.079999999987</v>
      </c>
      <c r="R2695" s="9">
        <f>(43102-Sueldos[[#This Row],[Fecha de Contratación]])/365</f>
        <v>5.7150684931506852</v>
      </c>
      <c r="S2695" s="1">
        <f>Sueldos[[#This Row],[Sueldo total]]/30</f>
        <v>1008.6119999999999</v>
      </c>
      <c r="T2695" s="1">
        <f>Sueldos[[#This Row],[Salario diario]]*20*Sueldos[[#This Row],[dias del año]]</f>
        <v>115285.73326027396</v>
      </c>
      <c r="U2695" s="1">
        <f>Sueldos[[#This Row],[3 meses de sueldo]]+Sueldos[[#This Row],[20 dias por año]]</f>
        <v>206060.81326027395</v>
      </c>
    </row>
    <row r="2696" spans="1:21" x14ac:dyDescent="0.3">
      <c r="A2696" t="s">
        <v>3048</v>
      </c>
      <c r="B2696" t="s">
        <v>880</v>
      </c>
      <c r="C2696" t="s">
        <v>79</v>
      </c>
      <c r="D2696" s="10">
        <v>42244</v>
      </c>
      <c r="E2696" t="s">
        <v>115</v>
      </c>
      <c r="F2696">
        <v>5</v>
      </c>
      <c r="G2696" s="1">
        <v>57995</v>
      </c>
      <c r="H2696" s="1">
        <v>4639.6000000000004</v>
      </c>
      <c r="I2696" s="1">
        <v>1159.9000000000001</v>
      </c>
      <c r="J2696" s="1">
        <v>4059.6500000000005</v>
      </c>
      <c r="K2696" s="1">
        <v>17398.5</v>
      </c>
      <c r="L2696" s="1">
        <v>18558.400000000001</v>
      </c>
      <c r="M2696" s="1">
        <f>SUM(Sueldos[[#This Row],[Salario Base]:[Bono General]])</f>
        <v>103811.04999999999</v>
      </c>
      <c r="N2696" s="1">
        <f>SUMPRODUCT(Sueldos[[#This Row],[Salario Base]:[Bono General]]*Porcentajes[])</f>
        <v>4088.6475</v>
      </c>
      <c r="O2696" s="1">
        <f>Sueldos[[#This Row],[Aumento Mexicano]]*2</f>
        <v>8177.2950000000001</v>
      </c>
      <c r="P2696" s="1">
        <f>IF(Sueldos[[#This Row],[Calificación]]&gt;=4,Sueldos[[#This Row],[Aumento Mexicano]]*2,0)</f>
        <v>8177.2950000000001</v>
      </c>
      <c r="Q2696" s="1">
        <f>Sueldos[[#This Row],[Sueldo total]]*3</f>
        <v>311433.14999999997</v>
      </c>
      <c r="R2696" s="9">
        <f>(43102-Sueldos[[#This Row],[Fecha de Contratación]])/365</f>
        <v>2.3506849315068492</v>
      </c>
      <c r="S2696" s="1">
        <f>Sueldos[[#This Row],[Sueldo total]]/30</f>
        <v>3460.3683333333329</v>
      </c>
      <c r="T2696" s="1">
        <f>Sueldos[[#This Row],[Salario diario]]*20*Sueldos[[#This Row],[dias del año]]</f>
        <v>162684.71397260271</v>
      </c>
      <c r="U2696" s="1">
        <f>Sueldos[[#This Row],[3 meses de sueldo]]+Sueldos[[#This Row],[20 dias por año]]</f>
        <v>474117.86397260264</v>
      </c>
    </row>
    <row r="2697" spans="1:21" x14ac:dyDescent="0.3">
      <c r="A2697" t="s">
        <v>3049</v>
      </c>
      <c r="B2697" t="s">
        <v>898</v>
      </c>
      <c r="C2697" t="s">
        <v>75</v>
      </c>
      <c r="D2697" s="10">
        <v>40650</v>
      </c>
      <c r="E2697" t="s">
        <v>18</v>
      </c>
      <c r="F2697">
        <v>4</v>
      </c>
      <c r="G2697" s="1">
        <v>14124.000000000002</v>
      </c>
      <c r="H2697" s="1">
        <v>847.44</v>
      </c>
      <c r="I2697" s="1">
        <v>1129.92</v>
      </c>
      <c r="J2697" s="1">
        <v>1553.64</v>
      </c>
      <c r="K2697" s="1">
        <v>4095.96</v>
      </c>
      <c r="L2697" s="1">
        <v>5084.6400000000003</v>
      </c>
      <c r="M2697" s="1">
        <f>SUM(Sueldos[[#This Row],[Salario Base]:[Bono General]])</f>
        <v>26835.600000000002</v>
      </c>
      <c r="N2697" s="1">
        <f>SUMPRODUCT(Sueldos[[#This Row],[Salario Base]:[Bono General]]*Porcentajes[])</f>
        <v>1076.2488000000001</v>
      </c>
      <c r="O2697" s="1">
        <f>Sueldos[[#This Row],[Aumento Mexicano]]*2</f>
        <v>2152.4976000000001</v>
      </c>
      <c r="P2697" s="1">
        <f>IF(Sueldos[[#This Row],[Calificación]]&gt;=4,Sueldos[[#This Row],[Aumento Mexicano]]*2,0)</f>
        <v>2152.4976000000001</v>
      </c>
      <c r="Q2697" s="1">
        <f>Sueldos[[#This Row],[Sueldo total]]*3</f>
        <v>80506.8</v>
      </c>
      <c r="R2697" s="9">
        <f>(43102-Sueldos[[#This Row],[Fecha de Contratación]])/365</f>
        <v>6.7178082191780826</v>
      </c>
      <c r="S2697" s="1">
        <f>Sueldos[[#This Row],[Sueldo total]]/30</f>
        <v>894.5200000000001</v>
      </c>
      <c r="T2697" s="1">
        <f>Sueldos[[#This Row],[Salario diario]]*20*Sueldos[[#This Row],[dias del año]]</f>
        <v>120184.27616438358</v>
      </c>
      <c r="U2697" s="1">
        <f>Sueldos[[#This Row],[3 meses de sueldo]]+Sueldos[[#This Row],[20 dias por año]]</f>
        <v>200691.07616438359</v>
      </c>
    </row>
    <row r="2698" spans="1:21" x14ac:dyDescent="0.3">
      <c r="A2698" t="s">
        <v>3050</v>
      </c>
      <c r="B2698" t="s">
        <v>883</v>
      </c>
      <c r="C2698" t="s">
        <v>110</v>
      </c>
      <c r="D2698" s="10">
        <v>42612</v>
      </c>
      <c r="E2698" t="s">
        <v>50</v>
      </c>
      <c r="F2698">
        <v>2</v>
      </c>
      <c r="G2698" s="1">
        <v>36738.9</v>
      </c>
      <c r="H2698" s="1">
        <v>3306.5010000000002</v>
      </c>
      <c r="I2698" s="1">
        <v>4776.0570000000007</v>
      </c>
      <c r="J2698" s="1">
        <v>1469.556</v>
      </c>
      <c r="K2698" s="1">
        <v>12491.226000000001</v>
      </c>
      <c r="L2698" s="1">
        <v>13593.393</v>
      </c>
      <c r="M2698" s="1">
        <f>SUM(Sueldos[[#This Row],[Salario Base]:[Bono General]])</f>
        <v>72375.633000000002</v>
      </c>
      <c r="N2698" s="1">
        <f>SUMPRODUCT(Sueldos[[#This Row],[Salario Base]:[Bono General]]*Porcentajes[])</f>
        <v>2891.3514299999997</v>
      </c>
      <c r="O2698" s="1">
        <f>Sueldos[[#This Row],[Aumento Mexicano]]*2</f>
        <v>5782.7028599999994</v>
      </c>
      <c r="P2698" s="1">
        <f>IF(Sueldos[[#This Row],[Calificación]]&gt;=4,Sueldos[[#This Row],[Aumento Mexicano]]*2,0)</f>
        <v>0</v>
      </c>
      <c r="Q2698" s="1">
        <f>Sueldos[[#This Row],[Sueldo total]]*3</f>
        <v>217126.899</v>
      </c>
      <c r="R2698" s="9">
        <f>(43102-Sueldos[[#This Row],[Fecha de Contratación]])/365</f>
        <v>1.3424657534246576</v>
      </c>
      <c r="S2698" s="1">
        <f>Sueldos[[#This Row],[Sueldo total]]/30</f>
        <v>2412.5210999999999</v>
      </c>
      <c r="T2698" s="1">
        <f>Sueldos[[#This Row],[Salario diario]]*20*Sueldos[[#This Row],[dias del año]]</f>
        <v>64774.539123287672</v>
      </c>
      <c r="U2698" s="1">
        <f>Sueldos[[#This Row],[3 meses de sueldo]]+Sueldos[[#This Row],[20 dias por año]]</f>
        <v>281901.43812328769</v>
      </c>
    </row>
    <row r="2699" spans="1:21" x14ac:dyDescent="0.3">
      <c r="A2699" t="s">
        <v>438</v>
      </c>
      <c r="B2699" t="s">
        <v>880</v>
      </c>
      <c r="C2699" t="s">
        <v>63</v>
      </c>
      <c r="D2699" s="10">
        <v>41036</v>
      </c>
      <c r="E2699" t="s">
        <v>18</v>
      </c>
      <c r="F2699">
        <v>5</v>
      </c>
      <c r="G2699" s="1">
        <v>17103.75</v>
      </c>
      <c r="H2699" s="1">
        <v>1026.2249999999999</v>
      </c>
      <c r="I2699" s="1">
        <v>2223.4875000000002</v>
      </c>
      <c r="J2699" s="1">
        <v>1368.3</v>
      </c>
      <c r="K2699" s="1">
        <v>6157.3499999999995</v>
      </c>
      <c r="L2699" s="1">
        <v>6670.4625000000005</v>
      </c>
      <c r="M2699" s="1">
        <f>SUM(Sueldos[[#This Row],[Salario Base]:[Bono General]])</f>
        <v>34549.574999999997</v>
      </c>
      <c r="N2699" s="1">
        <f>SUMPRODUCT(Sueldos[[#This Row],[Salario Base]:[Bono General]]*Porcentajes[])</f>
        <v>1383.6933749999998</v>
      </c>
      <c r="O2699" s="1">
        <f>Sueldos[[#This Row],[Aumento Mexicano]]*2</f>
        <v>2767.3867499999997</v>
      </c>
      <c r="P2699" s="1">
        <f>IF(Sueldos[[#This Row],[Calificación]]&gt;=4,Sueldos[[#This Row],[Aumento Mexicano]]*2,0)</f>
        <v>2767.3867499999997</v>
      </c>
      <c r="Q2699" s="1">
        <f>Sueldos[[#This Row],[Sueldo total]]*3</f>
        <v>103648.72499999999</v>
      </c>
      <c r="R2699" s="9">
        <f>(43102-Sueldos[[#This Row],[Fecha de Contratación]])/365</f>
        <v>5.6602739726027398</v>
      </c>
      <c r="S2699" s="1">
        <f>Sueldos[[#This Row],[Sueldo total]]/30</f>
        <v>1151.6524999999999</v>
      </c>
      <c r="T2699" s="1">
        <f>Sueldos[[#This Row],[Salario diario]]*20*Sueldos[[#This Row],[dias del año]]</f>
        <v>130373.37342465753</v>
      </c>
      <c r="U2699" s="1">
        <f>Sueldos[[#This Row],[3 meses de sueldo]]+Sueldos[[#This Row],[20 dias por año]]</f>
        <v>234022.09842465754</v>
      </c>
    </row>
    <row r="2700" spans="1:21" x14ac:dyDescent="0.3">
      <c r="A2700" t="s">
        <v>3051</v>
      </c>
      <c r="B2700" t="s">
        <v>880</v>
      </c>
      <c r="C2700" t="s">
        <v>20</v>
      </c>
      <c r="D2700" s="10">
        <v>40617</v>
      </c>
      <c r="E2700" t="s">
        <v>18</v>
      </c>
      <c r="F2700">
        <v>2</v>
      </c>
      <c r="G2700" s="1">
        <v>7866</v>
      </c>
      <c r="H2700" s="1">
        <v>707.93999999999994</v>
      </c>
      <c r="I2700" s="1">
        <v>393.3</v>
      </c>
      <c r="J2700" s="1">
        <v>943.92</v>
      </c>
      <c r="K2700" s="1">
        <v>3067.7400000000002</v>
      </c>
      <c r="L2700" s="1">
        <v>2045.16</v>
      </c>
      <c r="M2700" s="1">
        <f>SUM(Sueldos[[#This Row],[Salario Base]:[Bono General]])</f>
        <v>15024.06</v>
      </c>
      <c r="N2700" s="1">
        <f>SUMPRODUCT(Sueldos[[#This Row],[Salario Base]:[Bono General]]*Porcentajes[])</f>
        <v>576.57780000000002</v>
      </c>
      <c r="O2700" s="1">
        <f>Sueldos[[#This Row],[Aumento Mexicano]]*2</f>
        <v>1153.1556</v>
      </c>
      <c r="P2700" s="1">
        <f>IF(Sueldos[[#This Row],[Calificación]]&gt;=4,Sueldos[[#This Row],[Aumento Mexicano]]*2,0)</f>
        <v>0</v>
      </c>
      <c r="Q2700" s="1">
        <f>Sueldos[[#This Row],[Sueldo total]]*3</f>
        <v>45072.18</v>
      </c>
      <c r="R2700" s="9">
        <f>(43102-Sueldos[[#This Row],[Fecha de Contratación]])/365</f>
        <v>6.8082191780821919</v>
      </c>
      <c r="S2700" s="1">
        <f>Sueldos[[#This Row],[Sueldo total]]/30</f>
        <v>500.80199999999996</v>
      </c>
      <c r="T2700" s="1">
        <f>Sueldos[[#This Row],[Salario diario]]*20*Sueldos[[#This Row],[dias del año]]</f>
        <v>68191.395616438356</v>
      </c>
      <c r="U2700" s="1">
        <f>Sueldos[[#This Row],[3 meses de sueldo]]+Sueldos[[#This Row],[20 dias por año]]</f>
        <v>113263.57561643835</v>
      </c>
    </row>
    <row r="2701" spans="1:21" x14ac:dyDescent="0.3">
      <c r="A2701" t="s">
        <v>3052</v>
      </c>
      <c r="B2701" t="s">
        <v>898</v>
      </c>
      <c r="C2701" t="s">
        <v>213</v>
      </c>
      <c r="D2701" s="10">
        <v>41341</v>
      </c>
      <c r="E2701" t="s">
        <v>18</v>
      </c>
      <c r="F2701">
        <v>3</v>
      </c>
      <c r="G2701" s="1">
        <v>12395</v>
      </c>
      <c r="H2701" s="1">
        <v>619.75</v>
      </c>
      <c r="I2701" s="1">
        <v>371.84999999999997</v>
      </c>
      <c r="J2701" s="1">
        <v>991.6</v>
      </c>
      <c r="K2701" s="1">
        <v>3966.4</v>
      </c>
      <c r="L2701" s="1">
        <v>3346.65</v>
      </c>
      <c r="M2701" s="1">
        <f>SUM(Sueldos[[#This Row],[Salario Base]:[Bono General]])</f>
        <v>21691.250000000004</v>
      </c>
      <c r="N2701" s="1">
        <f>SUMPRODUCT(Sueldos[[#This Row],[Salario Base]:[Bono General]]*Porcentajes[])</f>
        <v>826.74649999999997</v>
      </c>
      <c r="O2701" s="1">
        <f>Sueldos[[#This Row],[Aumento Mexicano]]*2</f>
        <v>1653.4929999999999</v>
      </c>
      <c r="P2701" s="1">
        <f>IF(Sueldos[[#This Row],[Calificación]]&gt;=4,Sueldos[[#This Row],[Aumento Mexicano]]*2,0)</f>
        <v>0</v>
      </c>
      <c r="Q2701" s="1">
        <f>Sueldos[[#This Row],[Sueldo total]]*3</f>
        <v>65073.750000000015</v>
      </c>
      <c r="R2701" s="9">
        <f>(43102-Sueldos[[#This Row],[Fecha de Contratación]])/365</f>
        <v>4.8246575342465752</v>
      </c>
      <c r="S2701" s="1">
        <f>Sueldos[[#This Row],[Sueldo total]]/30</f>
        <v>723.04166666666674</v>
      </c>
      <c r="T2701" s="1">
        <f>Sueldos[[#This Row],[Salario diario]]*20*Sueldos[[#This Row],[dias del año]]</f>
        <v>69768.568493150698</v>
      </c>
      <c r="U2701" s="1">
        <f>Sueldos[[#This Row],[3 meses de sueldo]]+Sueldos[[#This Row],[20 dias por año]]</f>
        <v>134842.3184931507</v>
      </c>
    </row>
    <row r="2702" spans="1:21" x14ac:dyDescent="0.3">
      <c r="A2702" t="s">
        <v>3053</v>
      </c>
      <c r="B2702" t="s">
        <v>883</v>
      </c>
      <c r="C2702" t="s">
        <v>29</v>
      </c>
      <c r="D2702" s="10">
        <v>41828</v>
      </c>
      <c r="E2702" t="s">
        <v>27</v>
      </c>
      <c r="F2702">
        <v>5</v>
      </c>
      <c r="G2702" s="1">
        <v>28140</v>
      </c>
      <c r="H2702" s="1">
        <v>1407</v>
      </c>
      <c r="I2702" s="1">
        <v>844.19999999999993</v>
      </c>
      <c r="J2702" s="1">
        <v>2814</v>
      </c>
      <c r="K2702" s="1">
        <v>8723.4</v>
      </c>
      <c r="L2702" s="1">
        <v>8160.5999999999995</v>
      </c>
      <c r="M2702" s="1">
        <f>SUM(Sueldos[[#This Row],[Salario Base]:[Bono General]])</f>
        <v>50089.2</v>
      </c>
      <c r="N2702" s="1">
        <f>SUMPRODUCT(Sueldos[[#This Row],[Salario Base]:[Bono General]]*Porcentajes[])</f>
        <v>1936.0319999999999</v>
      </c>
      <c r="O2702" s="1">
        <f>Sueldos[[#This Row],[Aumento Mexicano]]*2</f>
        <v>3872.0639999999999</v>
      </c>
      <c r="P2702" s="1">
        <f>IF(Sueldos[[#This Row],[Calificación]]&gt;=4,Sueldos[[#This Row],[Aumento Mexicano]]*2,0)</f>
        <v>3872.0639999999999</v>
      </c>
      <c r="Q2702" s="1">
        <f>Sueldos[[#This Row],[Sueldo total]]*3</f>
        <v>150267.59999999998</v>
      </c>
      <c r="R2702" s="9">
        <f>(43102-Sueldos[[#This Row],[Fecha de Contratación]])/365</f>
        <v>3.4904109589041097</v>
      </c>
      <c r="S2702" s="1">
        <f>Sueldos[[#This Row],[Sueldo total]]/30</f>
        <v>1669.6399999999999</v>
      </c>
      <c r="T2702" s="1">
        <f>Sueldos[[#This Row],[Salario diario]]*20*Sueldos[[#This Row],[dias del año]]</f>
        <v>116554.59506849314</v>
      </c>
      <c r="U2702" s="1">
        <f>Sueldos[[#This Row],[3 meses de sueldo]]+Sueldos[[#This Row],[20 dias por año]]</f>
        <v>266822.19506849314</v>
      </c>
    </row>
    <row r="2703" spans="1:21" x14ac:dyDescent="0.3">
      <c r="A2703" t="s">
        <v>3054</v>
      </c>
      <c r="B2703" t="s">
        <v>880</v>
      </c>
      <c r="C2703" t="s">
        <v>413</v>
      </c>
      <c r="D2703" s="10">
        <v>40799</v>
      </c>
      <c r="E2703" t="s">
        <v>15</v>
      </c>
      <c r="F2703">
        <v>2</v>
      </c>
      <c r="G2703" s="1">
        <v>28998</v>
      </c>
      <c r="H2703" s="1">
        <v>2319.84</v>
      </c>
      <c r="I2703" s="1">
        <v>2609.8199999999997</v>
      </c>
      <c r="J2703" s="1">
        <v>3479.7599999999998</v>
      </c>
      <c r="K2703" s="1">
        <v>8989.3799999999992</v>
      </c>
      <c r="L2703" s="1">
        <v>8699.4</v>
      </c>
      <c r="M2703" s="1">
        <f>SUM(Sueldos[[#This Row],[Salario Base]:[Bono General]])</f>
        <v>55096.200000000004</v>
      </c>
      <c r="N2703" s="1">
        <f>SUMPRODUCT(Sueldos[[#This Row],[Salario Base]:[Bono General]]*Porcentajes[])</f>
        <v>2166.1505999999999</v>
      </c>
      <c r="O2703" s="1">
        <f>Sueldos[[#This Row],[Aumento Mexicano]]*2</f>
        <v>4332.3011999999999</v>
      </c>
      <c r="P2703" s="1">
        <f>IF(Sueldos[[#This Row],[Calificación]]&gt;=4,Sueldos[[#This Row],[Aumento Mexicano]]*2,0)</f>
        <v>0</v>
      </c>
      <c r="Q2703" s="1">
        <f>Sueldos[[#This Row],[Sueldo total]]*3</f>
        <v>165288.6</v>
      </c>
      <c r="R2703" s="9">
        <f>(43102-Sueldos[[#This Row],[Fecha de Contratación]])/365</f>
        <v>6.3095890410958901</v>
      </c>
      <c r="S2703" s="1">
        <f>Sueldos[[#This Row],[Sueldo total]]/30</f>
        <v>1836.5400000000002</v>
      </c>
      <c r="T2703" s="1">
        <f>Sueldos[[#This Row],[Salario diario]]*20*Sueldos[[#This Row],[dias del año]]</f>
        <v>231756.25315068493</v>
      </c>
      <c r="U2703" s="1">
        <f>Sueldos[[#This Row],[3 meses de sueldo]]+Sueldos[[#This Row],[20 dias por año]]</f>
        <v>397044.85315068497</v>
      </c>
    </row>
    <row r="2704" spans="1:21" x14ac:dyDescent="0.3">
      <c r="A2704" t="s">
        <v>108</v>
      </c>
      <c r="B2704" t="s">
        <v>883</v>
      </c>
      <c r="C2704" t="s">
        <v>137</v>
      </c>
      <c r="D2704" s="10">
        <v>41813</v>
      </c>
      <c r="E2704" t="s">
        <v>18</v>
      </c>
      <c r="F2704">
        <v>5</v>
      </c>
      <c r="G2704" s="1">
        <v>15817.5</v>
      </c>
      <c r="H2704" s="1">
        <v>1265.4000000000001</v>
      </c>
      <c r="I2704" s="1">
        <v>1423.575</v>
      </c>
      <c r="J2704" s="1">
        <v>2056.2750000000001</v>
      </c>
      <c r="K2704" s="1">
        <v>6327</v>
      </c>
      <c r="L2704" s="1">
        <v>6010.65</v>
      </c>
      <c r="M2704" s="1">
        <f>SUM(Sueldos[[#This Row],[Salario Base]:[Bono General]])</f>
        <v>32900.400000000001</v>
      </c>
      <c r="N2704" s="1">
        <f>SUMPRODUCT(Sueldos[[#This Row],[Salario Base]:[Bono General]]*Porcentajes[])</f>
        <v>1320.76125</v>
      </c>
      <c r="O2704" s="1">
        <f>Sueldos[[#This Row],[Aumento Mexicano]]*2</f>
        <v>2641.5225</v>
      </c>
      <c r="P2704" s="1">
        <f>IF(Sueldos[[#This Row],[Calificación]]&gt;=4,Sueldos[[#This Row],[Aumento Mexicano]]*2,0)</f>
        <v>2641.5225</v>
      </c>
      <c r="Q2704" s="1">
        <f>Sueldos[[#This Row],[Sueldo total]]*3</f>
        <v>98701.200000000012</v>
      </c>
      <c r="R2704" s="9">
        <f>(43102-Sueldos[[#This Row],[Fecha de Contratación]])/365</f>
        <v>3.5315068493150683</v>
      </c>
      <c r="S2704" s="1">
        <f>Sueldos[[#This Row],[Sueldo total]]/30</f>
        <v>1096.68</v>
      </c>
      <c r="T2704" s="1">
        <f>Sueldos[[#This Row],[Salario diario]]*20*Sueldos[[#This Row],[dias del año]]</f>
        <v>77458.658630136997</v>
      </c>
      <c r="U2704" s="1">
        <f>Sueldos[[#This Row],[3 meses de sueldo]]+Sueldos[[#This Row],[20 dias por año]]</f>
        <v>176159.85863013699</v>
      </c>
    </row>
    <row r="2705" spans="1:21" x14ac:dyDescent="0.3">
      <c r="A2705" t="s">
        <v>1091</v>
      </c>
      <c r="B2705" t="s">
        <v>895</v>
      </c>
      <c r="C2705" t="s">
        <v>396</v>
      </c>
      <c r="D2705" s="10">
        <v>41108</v>
      </c>
      <c r="E2705" t="s">
        <v>18</v>
      </c>
      <c r="F2705">
        <v>3</v>
      </c>
      <c r="G2705" s="1">
        <v>13753</v>
      </c>
      <c r="H2705" s="1">
        <v>1237.77</v>
      </c>
      <c r="I2705" s="1">
        <v>137.53</v>
      </c>
      <c r="J2705" s="1">
        <v>1925.42</v>
      </c>
      <c r="K2705" s="1">
        <v>3850.84</v>
      </c>
      <c r="L2705" s="1">
        <v>5226.1400000000003</v>
      </c>
      <c r="M2705" s="1">
        <f>SUM(Sueldos[[#This Row],[Salario Base]:[Bono General]])</f>
        <v>26130.7</v>
      </c>
      <c r="N2705" s="1">
        <f>SUMPRODUCT(Sueldos[[#This Row],[Salario Base]:[Bono General]]*Porcentajes[])</f>
        <v>1069.9834000000001</v>
      </c>
      <c r="O2705" s="1">
        <f>Sueldos[[#This Row],[Aumento Mexicano]]*2</f>
        <v>2139.9668000000001</v>
      </c>
      <c r="P2705" s="1">
        <f>IF(Sueldos[[#This Row],[Calificación]]&gt;=4,Sueldos[[#This Row],[Aumento Mexicano]]*2,0)</f>
        <v>0</v>
      </c>
      <c r="Q2705" s="1">
        <f>Sueldos[[#This Row],[Sueldo total]]*3</f>
        <v>78392.100000000006</v>
      </c>
      <c r="R2705" s="9">
        <f>(43102-Sueldos[[#This Row],[Fecha de Contratación]])/365</f>
        <v>5.463013698630137</v>
      </c>
      <c r="S2705" s="1">
        <f>Sueldos[[#This Row],[Sueldo total]]/30</f>
        <v>871.02333333333331</v>
      </c>
      <c r="T2705" s="1">
        <f>Sueldos[[#This Row],[Salario diario]]*20*Sueldos[[#This Row],[dias del año]]</f>
        <v>95168.24803652968</v>
      </c>
      <c r="U2705" s="1">
        <f>Sueldos[[#This Row],[3 meses de sueldo]]+Sueldos[[#This Row],[20 dias por año]]</f>
        <v>173560.34803652967</v>
      </c>
    </row>
    <row r="2706" spans="1:21" x14ac:dyDescent="0.3">
      <c r="A2706" t="s">
        <v>3055</v>
      </c>
      <c r="B2706" t="s">
        <v>898</v>
      </c>
      <c r="C2706" t="s">
        <v>237</v>
      </c>
      <c r="D2706" s="10">
        <v>42996</v>
      </c>
      <c r="E2706" t="s">
        <v>27</v>
      </c>
      <c r="F2706">
        <v>4</v>
      </c>
      <c r="G2706" s="1">
        <v>18481.100000000002</v>
      </c>
      <c r="H2706" s="1">
        <v>1478.4880000000003</v>
      </c>
      <c r="I2706" s="1">
        <v>924.05500000000018</v>
      </c>
      <c r="J2706" s="1">
        <v>924.05500000000018</v>
      </c>
      <c r="K2706" s="1">
        <v>6653.1960000000008</v>
      </c>
      <c r="L2706" s="1">
        <v>4989.8970000000008</v>
      </c>
      <c r="M2706" s="1">
        <f>SUM(Sueldos[[#This Row],[Salario Base]:[Bono General]])</f>
        <v>33450.791000000005</v>
      </c>
      <c r="N2706" s="1">
        <f>SUMPRODUCT(Sueldos[[#This Row],[Salario Base]:[Bono General]]*Porcentajes[])</f>
        <v>1275.1959000000002</v>
      </c>
      <c r="O2706" s="1">
        <f>Sueldos[[#This Row],[Aumento Mexicano]]*2</f>
        <v>2550.3918000000003</v>
      </c>
      <c r="P2706" s="1">
        <f>IF(Sueldos[[#This Row],[Calificación]]&gt;=4,Sueldos[[#This Row],[Aumento Mexicano]]*2,0)</f>
        <v>2550.3918000000003</v>
      </c>
      <c r="Q2706" s="1">
        <f>Sueldos[[#This Row],[Sueldo total]]*3</f>
        <v>100352.37300000002</v>
      </c>
      <c r="R2706" s="9">
        <f>(43102-Sueldos[[#This Row],[Fecha de Contratación]])/365</f>
        <v>0.29041095890410956</v>
      </c>
      <c r="S2706" s="1">
        <f>Sueldos[[#This Row],[Sueldo total]]/30</f>
        <v>1115.0263666666667</v>
      </c>
      <c r="T2706" s="1">
        <f>Sueldos[[#This Row],[Salario diario]]*20*Sueldos[[#This Row],[dias del año]]</f>
        <v>6476.3175269406393</v>
      </c>
      <c r="U2706" s="1">
        <f>Sueldos[[#This Row],[3 meses de sueldo]]+Sueldos[[#This Row],[20 dias por año]]</f>
        <v>106828.69052694066</v>
      </c>
    </row>
    <row r="2707" spans="1:21" x14ac:dyDescent="0.3">
      <c r="A2707" t="s">
        <v>2847</v>
      </c>
      <c r="B2707" t="s">
        <v>898</v>
      </c>
      <c r="C2707" t="s">
        <v>40</v>
      </c>
      <c r="D2707" s="10">
        <v>42136</v>
      </c>
      <c r="E2707" t="s">
        <v>27</v>
      </c>
      <c r="F2707">
        <v>5</v>
      </c>
      <c r="G2707" s="1">
        <v>20205</v>
      </c>
      <c r="H2707" s="1">
        <v>1818.45</v>
      </c>
      <c r="I2707" s="1">
        <v>1616.4</v>
      </c>
      <c r="J2707" s="1">
        <v>1616.4</v>
      </c>
      <c r="K2707" s="1">
        <v>7879.95</v>
      </c>
      <c r="L2707" s="1">
        <v>5859.45</v>
      </c>
      <c r="M2707" s="1">
        <f>SUM(Sueldos[[#This Row],[Salario Base]:[Bono General]])</f>
        <v>38995.65</v>
      </c>
      <c r="N2707" s="1">
        <f>SUMPRODUCT(Sueldos[[#This Row],[Salario Base]:[Bono General]]*Porcentajes[])</f>
        <v>1507.2930000000001</v>
      </c>
      <c r="O2707" s="1">
        <f>Sueldos[[#This Row],[Aumento Mexicano]]*2</f>
        <v>3014.5860000000002</v>
      </c>
      <c r="P2707" s="1">
        <f>IF(Sueldos[[#This Row],[Calificación]]&gt;=4,Sueldos[[#This Row],[Aumento Mexicano]]*2,0)</f>
        <v>3014.5860000000002</v>
      </c>
      <c r="Q2707" s="1">
        <f>Sueldos[[#This Row],[Sueldo total]]*3</f>
        <v>116986.95000000001</v>
      </c>
      <c r="R2707" s="9">
        <f>(43102-Sueldos[[#This Row],[Fecha de Contratación]])/365</f>
        <v>2.6465753424657534</v>
      </c>
      <c r="S2707" s="1">
        <f>Sueldos[[#This Row],[Sueldo total]]/30</f>
        <v>1299.855</v>
      </c>
      <c r="T2707" s="1">
        <f>Sueldos[[#This Row],[Salario diario]]*20*Sueldos[[#This Row],[dias del año]]</f>
        <v>68803.283835616428</v>
      </c>
      <c r="U2707" s="1">
        <f>Sueldos[[#This Row],[3 meses de sueldo]]+Sueldos[[#This Row],[20 dias por año]]</f>
        <v>185790.23383561644</v>
      </c>
    </row>
    <row r="2708" spans="1:21" x14ac:dyDescent="0.3">
      <c r="A2708" t="s">
        <v>3056</v>
      </c>
      <c r="B2708" t="s">
        <v>883</v>
      </c>
      <c r="C2708" t="s">
        <v>135</v>
      </c>
      <c r="D2708" s="10">
        <v>41889</v>
      </c>
      <c r="E2708" t="s">
        <v>18</v>
      </c>
      <c r="F2708">
        <v>3</v>
      </c>
      <c r="G2708" s="1">
        <v>15162</v>
      </c>
      <c r="H2708" s="1">
        <v>909.71999999999991</v>
      </c>
      <c r="I2708" s="1">
        <v>2274.2999999999997</v>
      </c>
      <c r="J2708" s="1">
        <v>1667.82</v>
      </c>
      <c r="K2708" s="1">
        <v>5609.94</v>
      </c>
      <c r="L2708" s="1">
        <v>6064.8</v>
      </c>
      <c r="M2708" s="1">
        <f>SUM(Sueldos[[#This Row],[Salario Base]:[Bono General]])</f>
        <v>31688.579999999998</v>
      </c>
      <c r="N2708" s="1">
        <f>SUMPRODUCT(Sueldos[[#This Row],[Salario Base]:[Bono General]]*Porcentajes[])</f>
        <v>1276.6403999999998</v>
      </c>
      <c r="O2708" s="1">
        <f>Sueldos[[#This Row],[Aumento Mexicano]]*2</f>
        <v>2553.2807999999995</v>
      </c>
      <c r="P2708" s="1">
        <f>IF(Sueldos[[#This Row],[Calificación]]&gt;=4,Sueldos[[#This Row],[Aumento Mexicano]]*2,0)</f>
        <v>0</v>
      </c>
      <c r="Q2708" s="1">
        <f>Sueldos[[#This Row],[Sueldo total]]*3</f>
        <v>95065.739999999991</v>
      </c>
      <c r="R2708" s="9">
        <f>(43102-Sueldos[[#This Row],[Fecha de Contratación]])/365</f>
        <v>3.3232876712328765</v>
      </c>
      <c r="S2708" s="1">
        <f>Sueldos[[#This Row],[Sueldo total]]/30</f>
        <v>1056.2859999999998</v>
      </c>
      <c r="T2708" s="1">
        <f>Sueldos[[#This Row],[Salario diario]]*20*Sueldos[[#This Row],[dias del año]]</f>
        <v>70206.844821917795</v>
      </c>
      <c r="U2708" s="1">
        <f>Sueldos[[#This Row],[3 meses de sueldo]]+Sueldos[[#This Row],[20 dias por año]]</f>
        <v>165272.58482191779</v>
      </c>
    </row>
    <row r="2709" spans="1:21" x14ac:dyDescent="0.3">
      <c r="A2709" t="s">
        <v>3057</v>
      </c>
      <c r="B2709" t="s">
        <v>898</v>
      </c>
      <c r="C2709" t="s">
        <v>44</v>
      </c>
      <c r="D2709" s="10">
        <v>40782</v>
      </c>
      <c r="E2709" t="s">
        <v>15</v>
      </c>
      <c r="F2709">
        <v>5</v>
      </c>
      <c r="G2709" s="1">
        <v>40916.25</v>
      </c>
      <c r="H2709" s="1">
        <v>2454.9749999999999</v>
      </c>
      <c r="I2709" s="1">
        <v>5728.2750000000005</v>
      </c>
      <c r="J2709" s="1">
        <v>3682.4625000000001</v>
      </c>
      <c r="K2709" s="1">
        <v>15548.174999999999</v>
      </c>
      <c r="L2709" s="1">
        <v>10229.0625</v>
      </c>
      <c r="M2709" s="1">
        <f>SUM(Sueldos[[#This Row],[Salario Base]:[Bono General]])</f>
        <v>78559.199999999997</v>
      </c>
      <c r="N2709" s="1">
        <f>SUMPRODUCT(Sueldos[[#This Row],[Salario Base]:[Bono General]]*Porcentajes[])</f>
        <v>2970.5197500000004</v>
      </c>
      <c r="O2709" s="1">
        <f>Sueldos[[#This Row],[Aumento Mexicano]]*2</f>
        <v>5941.0395000000008</v>
      </c>
      <c r="P2709" s="1">
        <f>IF(Sueldos[[#This Row],[Calificación]]&gt;=4,Sueldos[[#This Row],[Aumento Mexicano]]*2,0)</f>
        <v>5941.0395000000008</v>
      </c>
      <c r="Q2709" s="1">
        <f>Sueldos[[#This Row],[Sueldo total]]*3</f>
        <v>235677.59999999998</v>
      </c>
      <c r="R2709" s="9">
        <f>(43102-Sueldos[[#This Row],[Fecha de Contratación]])/365</f>
        <v>6.3561643835616435</v>
      </c>
      <c r="S2709" s="1">
        <f>Sueldos[[#This Row],[Sueldo total]]/30</f>
        <v>2618.64</v>
      </c>
      <c r="T2709" s="1">
        <f>Sueldos[[#This Row],[Salario diario]]*20*Sueldos[[#This Row],[dias del año]]</f>
        <v>332890.12602739723</v>
      </c>
      <c r="U2709" s="1">
        <f>Sueldos[[#This Row],[3 meses de sueldo]]+Sueldos[[#This Row],[20 dias por año]]</f>
        <v>568567.72602739721</v>
      </c>
    </row>
    <row r="2710" spans="1:21" x14ac:dyDescent="0.3">
      <c r="A2710" t="s">
        <v>606</v>
      </c>
      <c r="B2710" t="s">
        <v>926</v>
      </c>
      <c r="C2710" t="s">
        <v>285</v>
      </c>
      <c r="D2710" s="10">
        <v>41868</v>
      </c>
      <c r="E2710" t="s">
        <v>27</v>
      </c>
      <c r="F2710">
        <v>2</v>
      </c>
      <c r="G2710" s="1">
        <v>18745.2</v>
      </c>
      <c r="H2710" s="1">
        <v>1499.616</v>
      </c>
      <c r="I2710" s="1">
        <v>374.904</v>
      </c>
      <c r="J2710" s="1">
        <v>374.904</v>
      </c>
      <c r="K2710" s="1">
        <v>6935.7240000000002</v>
      </c>
      <c r="L2710" s="1">
        <v>5248.6560000000009</v>
      </c>
      <c r="M2710" s="1">
        <f>SUM(Sueldos[[#This Row],[Salario Base]:[Bono General]])</f>
        <v>33179.004000000001</v>
      </c>
      <c r="N2710" s="1">
        <f>SUMPRODUCT(Sueldos[[#This Row],[Salario Base]:[Bono General]]*Porcentajes[])</f>
        <v>1261.55196</v>
      </c>
      <c r="O2710" s="1">
        <f>Sueldos[[#This Row],[Aumento Mexicano]]*2</f>
        <v>2523.10392</v>
      </c>
      <c r="P2710" s="1">
        <f>IF(Sueldos[[#This Row],[Calificación]]&gt;=4,Sueldos[[#This Row],[Aumento Mexicano]]*2,0)</f>
        <v>0</v>
      </c>
      <c r="Q2710" s="1">
        <f>Sueldos[[#This Row],[Sueldo total]]*3</f>
        <v>99537.012000000002</v>
      </c>
      <c r="R2710" s="9">
        <f>(43102-Sueldos[[#This Row],[Fecha de Contratación]])/365</f>
        <v>3.3808219178082193</v>
      </c>
      <c r="S2710" s="1">
        <f>Sueldos[[#This Row],[Sueldo total]]/30</f>
        <v>1105.9667999999999</v>
      </c>
      <c r="T2710" s="1">
        <f>Sueldos[[#This Row],[Salario diario]]*20*Sueldos[[#This Row],[dias del año]]</f>
        <v>74781.535956164385</v>
      </c>
      <c r="U2710" s="1">
        <f>Sueldos[[#This Row],[3 meses de sueldo]]+Sueldos[[#This Row],[20 dias por año]]</f>
        <v>174318.5479561644</v>
      </c>
    </row>
    <row r="2711" spans="1:21" x14ac:dyDescent="0.3">
      <c r="A2711" t="s">
        <v>1913</v>
      </c>
      <c r="B2711" t="s">
        <v>898</v>
      </c>
      <c r="C2711" t="s">
        <v>48</v>
      </c>
      <c r="D2711" s="10">
        <v>41781</v>
      </c>
      <c r="E2711" t="s">
        <v>15</v>
      </c>
      <c r="F2711">
        <v>4</v>
      </c>
      <c r="G2711" s="1">
        <v>35156</v>
      </c>
      <c r="H2711" s="1">
        <v>2109.36</v>
      </c>
      <c r="I2711" s="1">
        <v>3164.04</v>
      </c>
      <c r="J2711" s="1">
        <v>351.56</v>
      </c>
      <c r="K2711" s="1">
        <v>13007.72</v>
      </c>
      <c r="L2711" s="1">
        <v>12656.16</v>
      </c>
      <c r="M2711" s="1">
        <f>SUM(Sueldos[[#This Row],[Salario Base]:[Bono General]])</f>
        <v>66444.84</v>
      </c>
      <c r="N2711" s="1">
        <f>SUMPRODUCT(Sueldos[[#This Row],[Salario Base]:[Bono General]]*Porcentajes[])</f>
        <v>2601.5439999999999</v>
      </c>
      <c r="O2711" s="1">
        <f>Sueldos[[#This Row],[Aumento Mexicano]]*2</f>
        <v>5203.0879999999997</v>
      </c>
      <c r="P2711" s="1">
        <f>IF(Sueldos[[#This Row],[Calificación]]&gt;=4,Sueldos[[#This Row],[Aumento Mexicano]]*2,0)</f>
        <v>5203.0879999999997</v>
      </c>
      <c r="Q2711" s="1">
        <f>Sueldos[[#This Row],[Sueldo total]]*3</f>
        <v>199334.52</v>
      </c>
      <c r="R2711" s="9">
        <f>(43102-Sueldos[[#This Row],[Fecha de Contratación]])/365</f>
        <v>3.6191780821917807</v>
      </c>
      <c r="S2711" s="1">
        <f>Sueldos[[#This Row],[Sueldo total]]/30</f>
        <v>2214.828</v>
      </c>
      <c r="T2711" s="1">
        <f>Sueldos[[#This Row],[Salario diario]]*20*Sueldos[[#This Row],[dias del año]]</f>
        <v>160317.13906849312</v>
      </c>
      <c r="U2711" s="1">
        <f>Sueldos[[#This Row],[3 meses de sueldo]]+Sueldos[[#This Row],[20 dias por año]]</f>
        <v>359651.65906849311</v>
      </c>
    </row>
    <row r="2712" spans="1:21" x14ac:dyDescent="0.3">
      <c r="A2712" t="s">
        <v>1958</v>
      </c>
      <c r="B2712" t="s">
        <v>895</v>
      </c>
      <c r="C2712" t="s">
        <v>182</v>
      </c>
      <c r="D2712" s="10">
        <v>40807</v>
      </c>
      <c r="E2712" t="s">
        <v>15</v>
      </c>
      <c r="F2712">
        <v>3</v>
      </c>
      <c r="G2712" s="1">
        <v>29887</v>
      </c>
      <c r="H2712" s="1">
        <v>2988.7000000000003</v>
      </c>
      <c r="I2712" s="1">
        <v>3287.57</v>
      </c>
      <c r="J2712" s="1">
        <v>896.61</v>
      </c>
      <c r="K2712" s="1">
        <v>11655.93</v>
      </c>
      <c r="L2712" s="1">
        <v>10759.32</v>
      </c>
      <c r="M2712" s="1">
        <f>SUM(Sueldos[[#This Row],[Salario Base]:[Bono General]])</f>
        <v>59475.13</v>
      </c>
      <c r="N2712" s="1">
        <f>SUMPRODUCT(Sueldos[[#This Row],[Salario Base]:[Bono General]]*Porcentajes[])</f>
        <v>2355.0956000000001</v>
      </c>
      <c r="O2712" s="1">
        <f>Sueldos[[#This Row],[Aumento Mexicano]]*2</f>
        <v>4710.1912000000002</v>
      </c>
      <c r="P2712" s="1">
        <f>IF(Sueldos[[#This Row],[Calificación]]&gt;=4,Sueldos[[#This Row],[Aumento Mexicano]]*2,0)</f>
        <v>0</v>
      </c>
      <c r="Q2712" s="1">
        <f>Sueldos[[#This Row],[Sueldo total]]*3</f>
        <v>178425.38999999998</v>
      </c>
      <c r="R2712" s="9">
        <f>(43102-Sueldos[[#This Row],[Fecha de Contratación]])/365</f>
        <v>6.2876712328767121</v>
      </c>
      <c r="S2712" s="1">
        <f>Sueldos[[#This Row],[Sueldo total]]/30</f>
        <v>1982.5043333333333</v>
      </c>
      <c r="T2712" s="1">
        <f>Sueldos[[#This Row],[Salario diario]]*20*Sueldos[[#This Row],[dias del año]]</f>
        <v>249306.7093150685</v>
      </c>
      <c r="U2712" s="1">
        <f>Sueldos[[#This Row],[3 meses de sueldo]]+Sueldos[[#This Row],[20 dias por año]]</f>
        <v>427732.09931506845</v>
      </c>
    </row>
    <row r="2713" spans="1:21" x14ac:dyDescent="0.3">
      <c r="A2713" t="s">
        <v>3058</v>
      </c>
      <c r="B2713" t="s">
        <v>883</v>
      </c>
      <c r="C2713" t="s">
        <v>373</v>
      </c>
      <c r="D2713" s="10">
        <v>40928</v>
      </c>
      <c r="E2713" t="s">
        <v>50</v>
      </c>
      <c r="F2713">
        <v>2</v>
      </c>
      <c r="G2713" s="1">
        <v>40658.400000000001</v>
      </c>
      <c r="H2713" s="1">
        <v>2846.0880000000002</v>
      </c>
      <c r="I2713" s="1">
        <v>5692.1760000000004</v>
      </c>
      <c r="J2713" s="1">
        <v>6098.76</v>
      </c>
      <c r="K2713" s="1">
        <v>10164.6</v>
      </c>
      <c r="L2713" s="1">
        <v>15450.192000000001</v>
      </c>
      <c r="M2713" s="1">
        <f>SUM(Sueldos[[#This Row],[Salario Base]:[Bono General]])</f>
        <v>80910.216</v>
      </c>
      <c r="N2713" s="1">
        <f>SUMPRODUCT(Sueldos[[#This Row],[Salario Base]:[Bono General]]*Porcentajes[])</f>
        <v>3309.5937600000002</v>
      </c>
      <c r="O2713" s="1">
        <f>Sueldos[[#This Row],[Aumento Mexicano]]*2</f>
        <v>6619.1875200000004</v>
      </c>
      <c r="P2713" s="1">
        <f>IF(Sueldos[[#This Row],[Calificación]]&gt;=4,Sueldos[[#This Row],[Aumento Mexicano]]*2,0)</f>
        <v>0</v>
      </c>
      <c r="Q2713" s="1">
        <f>Sueldos[[#This Row],[Sueldo total]]*3</f>
        <v>242730.64799999999</v>
      </c>
      <c r="R2713" s="9">
        <f>(43102-Sueldos[[#This Row],[Fecha de Contratación]])/365</f>
        <v>5.956164383561644</v>
      </c>
      <c r="S2713" s="1">
        <f>Sueldos[[#This Row],[Sueldo total]]/30</f>
        <v>2697.0072</v>
      </c>
      <c r="T2713" s="1">
        <f>Sueldos[[#This Row],[Salario diario]]*20*Sueldos[[#This Row],[dias del año]]</f>
        <v>321276.36453698634</v>
      </c>
      <c r="U2713" s="1">
        <f>Sueldos[[#This Row],[3 meses de sueldo]]+Sueldos[[#This Row],[20 dias por año]]</f>
        <v>564007.01253698627</v>
      </c>
    </row>
    <row r="2714" spans="1:21" x14ac:dyDescent="0.3">
      <c r="A2714" t="s">
        <v>3059</v>
      </c>
      <c r="B2714" t="s">
        <v>898</v>
      </c>
      <c r="C2714" t="s">
        <v>44</v>
      </c>
      <c r="D2714" s="10">
        <v>41041</v>
      </c>
      <c r="E2714" t="s">
        <v>18</v>
      </c>
      <c r="F2714">
        <v>3</v>
      </c>
      <c r="G2714" s="1">
        <v>9891</v>
      </c>
      <c r="H2714" s="1">
        <v>593.45999999999992</v>
      </c>
      <c r="I2714" s="1">
        <v>1384.7400000000002</v>
      </c>
      <c r="J2714" s="1">
        <v>395.64</v>
      </c>
      <c r="K2714" s="1">
        <v>3165.12</v>
      </c>
      <c r="L2714" s="1">
        <v>3659.67</v>
      </c>
      <c r="M2714" s="1">
        <f>SUM(Sueldos[[#This Row],[Salario Base]:[Bono General]])</f>
        <v>19089.629999999997</v>
      </c>
      <c r="N2714" s="1">
        <f>SUMPRODUCT(Sueldos[[#This Row],[Salario Base]:[Bono General]]*Porcentajes[])</f>
        <v>758.63969999999995</v>
      </c>
      <c r="O2714" s="1">
        <f>Sueldos[[#This Row],[Aumento Mexicano]]*2</f>
        <v>1517.2793999999999</v>
      </c>
      <c r="P2714" s="1">
        <f>IF(Sueldos[[#This Row],[Calificación]]&gt;=4,Sueldos[[#This Row],[Aumento Mexicano]]*2,0)</f>
        <v>0</v>
      </c>
      <c r="Q2714" s="1">
        <f>Sueldos[[#This Row],[Sueldo total]]*3</f>
        <v>57268.889999999992</v>
      </c>
      <c r="R2714" s="9">
        <f>(43102-Sueldos[[#This Row],[Fecha de Contratación]])/365</f>
        <v>5.646575342465753</v>
      </c>
      <c r="S2714" s="1">
        <f>Sueldos[[#This Row],[Sueldo total]]/30</f>
        <v>636.32099999999991</v>
      </c>
      <c r="T2714" s="1">
        <f>Sueldos[[#This Row],[Salario diario]]*20*Sueldos[[#This Row],[dias del año]]</f>
        <v>71860.689369863001</v>
      </c>
      <c r="U2714" s="1">
        <f>Sueldos[[#This Row],[3 meses de sueldo]]+Sueldos[[#This Row],[20 dias por año]]</f>
        <v>129129.579369863</v>
      </c>
    </row>
    <row r="2715" spans="1:21" x14ac:dyDescent="0.3">
      <c r="A2715" t="s">
        <v>64</v>
      </c>
      <c r="B2715" t="s">
        <v>898</v>
      </c>
      <c r="C2715" t="s">
        <v>40</v>
      </c>
      <c r="D2715" s="10">
        <v>42860</v>
      </c>
      <c r="E2715" t="s">
        <v>18</v>
      </c>
      <c r="F2715">
        <v>3</v>
      </c>
      <c r="G2715" s="1">
        <v>8775</v>
      </c>
      <c r="H2715" s="1">
        <v>614.25000000000011</v>
      </c>
      <c r="I2715" s="1">
        <v>87.75</v>
      </c>
      <c r="J2715" s="1">
        <v>87.75</v>
      </c>
      <c r="K2715" s="1">
        <v>3246.75</v>
      </c>
      <c r="L2715" s="1">
        <v>3422.25</v>
      </c>
      <c r="M2715" s="1">
        <f>SUM(Sueldos[[#This Row],[Salario Base]:[Bono General]])</f>
        <v>16233.75</v>
      </c>
      <c r="N2715" s="1">
        <f>SUMPRODUCT(Sueldos[[#This Row],[Salario Base]:[Bono General]]*Porcentajes[])</f>
        <v>644.96249999999998</v>
      </c>
      <c r="O2715" s="1">
        <f>Sueldos[[#This Row],[Aumento Mexicano]]*2</f>
        <v>1289.925</v>
      </c>
      <c r="P2715" s="1">
        <f>IF(Sueldos[[#This Row],[Calificación]]&gt;=4,Sueldos[[#This Row],[Aumento Mexicano]]*2,0)</f>
        <v>0</v>
      </c>
      <c r="Q2715" s="1">
        <f>Sueldos[[#This Row],[Sueldo total]]*3</f>
        <v>48701.25</v>
      </c>
      <c r="R2715" s="9">
        <f>(43102-Sueldos[[#This Row],[Fecha de Contratación]])/365</f>
        <v>0.66301369863013704</v>
      </c>
      <c r="S2715" s="1">
        <f>Sueldos[[#This Row],[Sueldo total]]/30</f>
        <v>541.125</v>
      </c>
      <c r="T2715" s="1">
        <f>Sueldos[[#This Row],[Salario diario]]*20*Sueldos[[#This Row],[dias del año]]</f>
        <v>7175.465753424658</v>
      </c>
      <c r="U2715" s="1">
        <f>Sueldos[[#This Row],[3 meses de sueldo]]+Sueldos[[#This Row],[20 dias por año]]</f>
        <v>55876.715753424658</v>
      </c>
    </row>
    <row r="2716" spans="1:21" x14ac:dyDescent="0.3">
      <c r="A2716" t="s">
        <v>3060</v>
      </c>
      <c r="B2716" t="s">
        <v>883</v>
      </c>
      <c r="C2716" t="s">
        <v>363</v>
      </c>
      <c r="D2716" s="10">
        <v>41001</v>
      </c>
      <c r="E2716" t="s">
        <v>18</v>
      </c>
      <c r="F2716">
        <v>3</v>
      </c>
      <c r="G2716" s="1">
        <v>12162</v>
      </c>
      <c r="H2716" s="1">
        <v>608.1</v>
      </c>
      <c r="I2716" s="1">
        <v>1702.68</v>
      </c>
      <c r="J2716" s="1">
        <v>1337.82</v>
      </c>
      <c r="K2716" s="1">
        <v>4864.8</v>
      </c>
      <c r="L2716" s="1">
        <v>4621.5600000000004</v>
      </c>
      <c r="M2716" s="1">
        <f>SUM(Sueldos[[#This Row],[Salario Base]:[Bono General]])</f>
        <v>25296.960000000003</v>
      </c>
      <c r="N2716" s="1">
        <f>SUMPRODUCT(Sueldos[[#This Row],[Salario Base]:[Bono General]]*Porcentajes[])</f>
        <v>1005.7974</v>
      </c>
      <c r="O2716" s="1">
        <f>Sueldos[[#This Row],[Aumento Mexicano]]*2</f>
        <v>2011.5948000000001</v>
      </c>
      <c r="P2716" s="1">
        <f>IF(Sueldos[[#This Row],[Calificación]]&gt;=4,Sueldos[[#This Row],[Aumento Mexicano]]*2,0)</f>
        <v>0</v>
      </c>
      <c r="Q2716" s="1">
        <f>Sueldos[[#This Row],[Sueldo total]]*3</f>
        <v>75890.880000000005</v>
      </c>
      <c r="R2716" s="9">
        <f>(43102-Sueldos[[#This Row],[Fecha de Contratación]])/365</f>
        <v>5.7561643835616438</v>
      </c>
      <c r="S2716" s="1">
        <f>Sueldos[[#This Row],[Sueldo total]]/30</f>
        <v>843.23200000000008</v>
      </c>
      <c r="T2716" s="1">
        <f>Sueldos[[#This Row],[Salario diario]]*20*Sueldos[[#This Row],[dias del año]]</f>
        <v>97075.640109589061</v>
      </c>
      <c r="U2716" s="1">
        <f>Sueldos[[#This Row],[3 meses de sueldo]]+Sueldos[[#This Row],[20 dias por año]]</f>
        <v>172966.52010958907</v>
      </c>
    </row>
    <row r="2717" spans="1:21" x14ac:dyDescent="0.3">
      <c r="A2717" t="s">
        <v>3061</v>
      </c>
      <c r="B2717" t="s">
        <v>898</v>
      </c>
      <c r="C2717" t="s">
        <v>125</v>
      </c>
      <c r="D2717" s="10">
        <v>42528</v>
      </c>
      <c r="E2717" t="s">
        <v>18</v>
      </c>
      <c r="F2717">
        <v>3</v>
      </c>
      <c r="G2717" s="1">
        <v>15191</v>
      </c>
      <c r="H2717" s="1">
        <v>1367.19</v>
      </c>
      <c r="I2717" s="1">
        <v>759.55000000000007</v>
      </c>
      <c r="J2717" s="1">
        <v>2278.65</v>
      </c>
      <c r="K2717" s="1">
        <v>5164.9400000000005</v>
      </c>
      <c r="L2717" s="1">
        <v>4709.21</v>
      </c>
      <c r="M2717" s="1">
        <f>SUM(Sueldos[[#This Row],[Salario Base]:[Bono General]])</f>
        <v>29470.54</v>
      </c>
      <c r="N2717" s="1">
        <f>SUMPRODUCT(Sueldos[[#This Row],[Salario Base]:[Bono General]]*Porcentajes[])</f>
        <v>1166.6687999999999</v>
      </c>
      <c r="O2717" s="1">
        <f>Sueldos[[#This Row],[Aumento Mexicano]]*2</f>
        <v>2333.3375999999998</v>
      </c>
      <c r="P2717" s="1">
        <f>IF(Sueldos[[#This Row],[Calificación]]&gt;=4,Sueldos[[#This Row],[Aumento Mexicano]]*2,0)</f>
        <v>0</v>
      </c>
      <c r="Q2717" s="1">
        <f>Sueldos[[#This Row],[Sueldo total]]*3</f>
        <v>88411.62</v>
      </c>
      <c r="R2717" s="9">
        <f>(43102-Sueldos[[#This Row],[Fecha de Contratación]])/365</f>
        <v>1.5726027397260274</v>
      </c>
      <c r="S2717" s="1">
        <f>Sueldos[[#This Row],[Sueldo total]]/30</f>
        <v>982.3513333333334</v>
      </c>
      <c r="T2717" s="1">
        <f>Sueldos[[#This Row],[Salario diario]]*20*Sueldos[[#This Row],[dias del año]]</f>
        <v>30896.967963470321</v>
      </c>
      <c r="U2717" s="1">
        <f>Sueldos[[#This Row],[3 meses de sueldo]]+Sueldos[[#This Row],[20 dias por año]]</f>
        <v>119308.58796347032</v>
      </c>
    </row>
    <row r="2718" spans="1:21" x14ac:dyDescent="0.3">
      <c r="A2718" t="s">
        <v>2641</v>
      </c>
      <c r="B2718" t="s">
        <v>895</v>
      </c>
      <c r="C2718" t="s">
        <v>133</v>
      </c>
      <c r="D2718" s="10">
        <v>42552</v>
      </c>
      <c r="E2718" t="s">
        <v>18</v>
      </c>
      <c r="F2718">
        <v>4</v>
      </c>
      <c r="G2718" s="1">
        <v>11743.6</v>
      </c>
      <c r="H2718" s="1">
        <v>939.48800000000006</v>
      </c>
      <c r="I2718" s="1">
        <v>822.05200000000013</v>
      </c>
      <c r="J2718" s="1">
        <v>1526.6680000000001</v>
      </c>
      <c r="K2718" s="1">
        <v>4227.6959999999999</v>
      </c>
      <c r="L2718" s="1">
        <v>4345.1320000000005</v>
      </c>
      <c r="M2718" s="1">
        <f>SUM(Sueldos[[#This Row],[Salario Base]:[Bono General]])</f>
        <v>23604.636000000002</v>
      </c>
      <c r="N2718" s="1">
        <f>SUMPRODUCT(Sueldos[[#This Row],[Salario Base]:[Bono General]]*Porcentajes[])</f>
        <v>948.88288000000011</v>
      </c>
      <c r="O2718" s="1">
        <f>Sueldos[[#This Row],[Aumento Mexicano]]*2</f>
        <v>1897.7657600000002</v>
      </c>
      <c r="P2718" s="1">
        <f>IF(Sueldos[[#This Row],[Calificación]]&gt;=4,Sueldos[[#This Row],[Aumento Mexicano]]*2,0)</f>
        <v>1897.7657600000002</v>
      </c>
      <c r="Q2718" s="1">
        <f>Sueldos[[#This Row],[Sueldo total]]*3</f>
        <v>70813.90800000001</v>
      </c>
      <c r="R2718" s="9">
        <f>(43102-Sueldos[[#This Row],[Fecha de Contratación]])/365</f>
        <v>1.5068493150684932</v>
      </c>
      <c r="S2718" s="1">
        <f>Sueldos[[#This Row],[Sueldo total]]/30</f>
        <v>786.82120000000009</v>
      </c>
      <c r="T2718" s="1">
        <f>Sueldos[[#This Row],[Salario diario]]*20*Sueldos[[#This Row],[dias del año]]</f>
        <v>23712.419726027401</v>
      </c>
      <c r="U2718" s="1">
        <f>Sueldos[[#This Row],[3 meses de sueldo]]+Sueldos[[#This Row],[20 dias por año]]</f>
        <v>94526.327726027404</v>
      </c>
    </row>
    <row r="2719" spans="1:21" x14ac:dyDescent="0.3">
      <c r="A2719" t="s">
        <v>3062</v>
      </c>
      <c r="B2719" t="s">
        <v>880</v>
      </c>
      <c r="C2719" t="s">
        <v>96</v>
      </c>
      <c r="D2719" s="10">
        <v>41057</v>
      </c>
      <c r="E2719" t="s">
        <v>15</v>
      </c>
      <c r="F2719">
        <v>2</v>
      </c>
      <c r="G2719" s="1">
        <v>25320.600000000002</v>
      </c>
      <c r="H2719" s="1">
        <v>2532.0600000000004</v>
      </c>
      <c r="I2719" s="1">
        <v>2785.2660000000001</v>
      </c>
      <c r="J2719" s="1">
        <v>2785.2660000000001</v>
      </c>
      <c r="K2719" s="1">
        <v>9368.6220000000012</v>
      </c>
      <c r="L2719" s="1">
        <v>7089.7680000000009</v>
      </c>
      <c r="M2719" s="1">
        <f>SUM(Sueldos[[#This Row],[Salario Base]:[Bono General]])</f>
        <v>49881.582000000009</v>
      </c>
      <c r="N2719" s="1">
        <f>SUMPRODUCT(Sueldos[[#This Row],[Salario Base]:[Bono General]]*Porcentajes[])</f>
        <v>1939.5579600000003</v>
      </c>
      <c r="O2719" s="1">
        <f>Sueldos[[#This Row],[Aumento Mexicano]]*2</f>
        <v>3879.1159200000006</v>
      </c>
      <c r="P2719" s="1">
        <f>IF(Sueldos[[#This Row],[Calificación]]&gt;=4,Sueldos[[#This Row],[Aumento Mexicano]]*2,0)</f>
        <v>0</v>
      </c>
      <c r="Q2719" s="1">
        <f>Sueldos[[#This Row],[Sueldo total]]*3</f>
        <v>149644.74600000004</v>
      </c>
      <c r="R2719" s="9">
        <f>(43102-Sueldos[[#This Row],[Fecha de Contratación]])/365</f>
        <v>5.602739726027397</v>
      </c>
      <c r="S2719" s="1">
        <f>Sueldos[[#This Row],[Sueldo total]]/30</f>
        <v>1662.7194000000004</v>
      </c>
      <c r="T2719" s="1">
        <f>Sueldos[[#This Row],[Salario diario]]*20*Sueldos[[#This Row],[dias del año]]</f>
        <v>186315.68071232879</v>
      </c>
      <c r="U2719" s="1">
        <f>Sueldos[[#This Row],[3 meses de sueldo]]+Sueldos[[#This Row],[20 dias por año]]</f>
        <v>335960.4267123288</v>
      </c>
    </row>
    <row r="2720" spans="1:21" x14ac:dyDescent="0.3">
      <c r="A2720" t="s">
        <v>2094</v>
      </c>
      <c r="B2720" t="s">
        <v>883</v>
      </c>
      <c r="C2720" t="s">
        <v>190</v>
      </c>
      <c r="D2720" s="10">
        <v>41962</v>
      </c>
      <c r="E2720" t="s">
        <v>27</v>
      </c>
      <c r="F2720">
        <v>4</v>
      </c>
      <c r="G2720" s="1">
        <v>23522.400000000001</v>
      </c>
      <c r="H2720" s="1">
        <v>1881.7920000000001</v>
      </c>
      <c r="I2720" s="1">
        <v>1411.3440000000001</v>
      </c>
      <c r="J2720" s="1">
        <v>3528.36</v>
      </c>
      <c r="K2720" s="1">
        <v>7997.6160000000009</v>
      </c>
      <c r="L2720" s="1">
        <v>7527.1680000000006</v>
      </c>
      <c r="M2720" s="1">
        <f>SUM(Sueldos[[#This Row],[Salario Base]:[Bono General]])</f>
        <v>45868.68</v>
      </c>
      <c r="N2720" s="1">
        <f>SUMPRODUCT(Sueldos[[#This Row],[Salario Base]:[Bono General]]*Porcentajes[])</f>
        <v>1818.28152</v>
      </c>
      <c r="O2720" s="1">
        <f>Sueldos[[#This Row],[Aumento Mexicano]]*2</f>
        <v>3636.56304</v>
      </c>
      <c r="P2720" s="1">
        <f>IF(Sueldos[[#This Row],[Calificación]]&gt;=4,Sueldos[[#This Row],[Aumento Mexicano]]*2,0)</f>
        <v>3636.56304</v>
      </c>
      <c r="Q2720" s="1">
        <f>Sueldos[[#This Row],[Sueldo total]]*3</f>
        <v>137606.04</v>
      </c>
      <c r="R2720" s="9">
        <f>(43102-Sueldos[[#This Row],[Fecha de Contratación]])/365</f>
        <v>3.1232876712328768</v>
      </c>
      <c r="S2720" s="1">
        <f>Sueldos[[#This Row],[Sueldo total]]/30</f>
        <v>1528.9559999999999</v>
      </c>
      <c r="T2720" s="1">
        <f>Sueldos[[#This Row],[Salario diario]]*20*Sueldos[[#This Row],[dias del año]]</f>
        <v>95507.388493150676</v>
      </c>
      <c r="U2720" s="1">
        <f>Sueldos[[#This Row],[3 meses de sueldo]]+Sueldos[[#This Row],[20 dias por año]]</f>
        <v>233113.42849315068</v>
      </c>
    </row>
    <row r="2721" spans="1:21" x14ac:dyDescent="0.3">
      <c r="A2721" t="s">
        <v>3063</v>
      </c>
      <c r="B2721" t="s">
        <v>883</v>
      </c>
      <c r="C2721" t="s">
        <v>46</v>
      </c>
      <c r="D2721" s="10">
        <v>41336</v>
      </c>
      <c r="E2721" t="s">
        <v>15</v>
      </c>
      <c r="F2721">
        <v>3</v>
      </c>
      <c r="G2721" s="1">
        <v>25271</v>
      </c>
      <c r="H2721" s="1">
        <v>2274.39</v>
      </c>
      <c r="I2721" s="1">
        <v>2779.81</v>
      </c>
      <c r="J2721" s="1">
        <v>2779.81</v>
      </c>
      <c r="K2721" s="1">
        <v>7075.880000000001</v>
      </c>
      <c r="L2721" s="1">
        <v>7328.5899999999992</v>
      </c>
      <c r="M2721" s="1">
        <f>SUM(Sueldos[[#This Row],[Salario Base]:[Bono General]])</f>
        <v>47509.479999999996</v>
      </c>
      <c r="N2721" s="1">
        <f>SUMPRODUCT(Sueldos[[#This Row],[Salario Base]:[Bono General]]*Porcentajes[])</f>
        <v>1870.0540000000001</v>
      </c>
      <c r="O2721" s="1">
        <f>Sueldos[[#This Row],[Aumento Mexicano]]*2</f>
        <v>3740.1080000000002</v>
      </c>
      <c r="P2721" s="1">
        <f>IF(Sueldos[[#This Row],[Calificación]]&gt;=4,Sueldos[[#This Row],[Aumento Mexicano]]*2,0)</f>
        <v>0</v>
      </c>
      <c r="Q2721" s="1">
        <f>Sueldos[[#This Row],[Sueldo total]]*3</f>
        <v>142528.44</v>
      </c>
      <c r="R2721" s="9">
        <f>(43102-Sueldos[[#This Row],[Fecha de Contratación]])/365</f>
        <v>4.838356164383562</v>
      </c>
      <c r="S2721" s="1">
        <f>Sueldos[[#This Row],[Sueldo total]]/30</f>
        <v>1583.6493333333333</v>
      </c>
      <c r="T2721" s="1">
        <f>Sueldos[[#This Row],[Salario diario]]*20*Sueldos[[#This Row],[dias del año]]</f>
        <v>153245.19028310501</v>
      </c>
      <c r="U2721" s="1">
        <f>Sueldos[[#This Row],[3 meses de sueldo]]+Sueldos[[#This Row],[20 dias por año]]</f>
        <v>295773.63028310501</v>
      </c>
    </row>
    <row r="2722" spans="1:21" x14ac:dyDescent="0.3">
      <c r="A2722" t="s">
        <v>3064</v>
      </c>
      <c r="B2722" t="s">
        <v>898</v>
      </c>
      <c r="C2722" t="s">
        <v>34</v>
      </c>
      <c r="D2722" s="10">
        <v>42390</v>
      </c>
      <c r="E2722" t="s">
        <v>18</v>
      </c>
      <c r="F2722">
        <v>3</v>
      </c>
      <c r="G2722" s="1">
        <v>9699</v>
      </c>
      <c r="H2722" s="1">
        <v>969.90000000000009</v>
      </c>
      <c r="I2722" s="1">
        <v>1357.8600000000001</v>
      </c>
      <c r="J2722" s="1">
        <v>290.96999999999997</v>
      </c>
      <c r="K2722" s="1">
        <v>3588.63</v>
      </c>
      <c r="L2722" s="1">
        <v>2715.7200000000003</v>
      </c>
      <c r="M2722" s="1">
        <f>SUM(Sueldos[[#This Row],[Salario Base]:[Bono General]])</f>
        <v>18622.080000000002</v>
      </c>
      <c r="N2722" s="1">
        <f>SUMPRODUCT(Sueldos[[#This Row],[Salario Base]:[Bono General]]*Porcentajes[])</f>
        <v>715.78620000000001</v>
      </c>
      <c r="O2722" s="1">
        <f>Sueldos[[#This Row],[Aumento Mexicano]]*2</f>
        <v>1431.5724</v>
      </c>
      <c r="P2722" s="1">
        <f>IF(Sueldos[[#This Row],[Calificación]]&gt;=4,Sueldos[[#This Row],[Aumento Mexicano]]*2,0)</f>
        <v>0</v>
      </c>
      <c r="Q2722" s="1">
        <f>Sueldos[[#This Row],[Sueldo total]]*3</f>
        <v>55866.240000000005</v>
      </c>
      <c r="R2722" s="9">
        <f>(43102-Sueldos[[#This Row],[Fecha de Contratación]])/365</f>
        <v>1.9506849315068493</v>
      </c>
      <c r="S2722" s="1">
        <f>Sueldos[[#This Row],[Sueldo total]]/30</f>
        <v>620.7360000000001</v>
      </c>
      <c r="T2722" s="1">
        <f>Sueldos[[#This Row],[Salario diario]]*20*Sueldos[[#This Row],[dias del año]]</f>
        <v>24217.207232876714</v>
      </c>
      <c r="U2722" s="1">
        <f>Sueldos[[#This Row],[3 meses de sueldo]]+Sueldos[[#This Row],[20 dias por año]]</f>
        <v>80083.447232876715</v>
      </c>
    </row>
    <row r="2723" spans="1:21" x14ac:dyDescent="0.3">
      <c r="A2723" t="s">
        <v>3065</v>
      </c>
      <c r="B2723" t="s">
        <v>1087</v>
      </c>
      <c r="C2723" t="s">
        <v>77</v>
      </c>
      <c r="D2723" s="10">
        <v>40543</v>
      </c>
      <c r="E2723" t="s">
        <v>15</v>
      </c>
      <c r="F2723">
        <v>5</v>
      </c>
      <c r="G2723" s="1">
        <v>30471.25</v>
      </c>
      <c r="H2723" s="1">
        <v>1828.2749999999999</v>
      </c>
      <c r="I2723" s="1">
        <v>2437.7000000000003</v>
      </c>
      <c r="J2723" s="1">
        <v>3047.125</v>
      </c>
      <c r="K2723" s="1">
        <v>9141.375</v>
      </c>
      <c r="L2723" s="1">
        <v>12188.5</v>
      </c>
      <c r="M2723" s="1">
        <f>SUM(Sueldos[[#This Row],[Salario Base]:[Bono General]])</f>
        <v>59114.224999999999</v>
      </c>
      <c r="N2723" s="1">
        <f>SUMPRODUCT(Sueldos[[#This Row],[Salario Base]:[Bono General]]*Porcentajes[])</f>
        <v>2401.1345000000001</v>
      </c>
      <c r="O2723" s="1">
        <f>Sueldos[[#This Row],[Aumento Mexicano]]*2</f>
        <v>4802.2690000000002</v>
      </c>
      <c r="P2723" s="1">
        <f>IF(Sueldos[[#This Row],[Calificación]]&gt;=4,Sueldos[[#This Row],[Aumento Mexicano]]*2,0)</f>
        <v>4802.2690000000002</v>
      </c>
      <c r="Q2723" s="1">
        <f>Sueldos[[#This Row],[Sueldo total]]*3</f>
        <v>177342.67499999999</v>
      </c>
      <c r="R2723" s="9">
        <f>(43102-Sueldos[[#This Row],[Fecha de Contratación]])/365</f>
        <v>7.0109589041095894</v>
      </c>
      <c r="S2723" s="1">
        <f>Sueldos[[#This Row],[Sueldo total]]/30</f>
        <v>1970.4741666666666</v>
      </c>
      <c r="T2723" s="1">
        <f>Sueldos[[#This Row],[Salario diario]]*20*Sueldos[[#This Row],[dias del año]]</f>
        <v>276298.26808219176</v>
      </c>
      <c r="U2723" s="1">
        <f>Sueldos[[#This Row],[3 meses de sueldo]]+Sueldos[[#This Row],[20 dias por año]]</f>
        <v>453640.94308219175</v>
      </c>
    </row>
    <row r="2724" spans="1:21" x14ac:dyDescent="0.3">
      <c r="A2724" t="s">
        <v>3066</v>
      </c>
      <c r="B2724" t="s">
        <v>883</v>
      </c>
      <c r="C2724" t="s">
        <v>173</v>
      </c>
      <c r="D2724" s="10">
        <v>42629</v>
      </c>
      <c r="E2724" t="s">
        <v>53</v>
      </c>
      <c r="F2724">
        <v>2</v>
      </c>
      <c r="G2724" s="1">
        <v>80134.2</v>
      </c>
      <c r="H2724" s="1">
        <v>7212.0779999999995</v>
      </c>
      <c r="I2724" s="1">
        <v>4808.0519999999997</v>
      </c>
      <c r="J2724" s="1">
        <v>4808.0519999999997</v>
      </c>
      <c r="K2724" s="1">
        <v>24841.601999999999</v>
      </c>
      <c r="L2724" s="1">
        <v>30450.995999999999</v>
      </c>
      <c r="M2724" s="1">
        <f>SUM(Sueldos[[#This Row],[Salario Base]:[Bono General]])</f>
        <v>152254.97999999998</v>
      </c>
      <c r="N2724" s="1">
        <f>SUMPRODUCT(Sueldos[[#This Row],[Salario Base]:[Bono General]]*Porcentajes[])</f>
        <v>6146.2931399999998</v>
      </c>
      <c r="O2724" s="1">
        <f>Sueldos[[#This Row],[Aumento Mexicano]]*2</f>
        <v>12292.58628</v>
      </c>
      <c r="P2724" s="1">
        <f>IF(Sueldos[[#This Row],[Calificación]]&gt;=4,Sueldos[[#This Row],[Aumento Mexicano]]*2,0)</f>
        <v>0</v>
      </c>
      <c r="Q2724" s="1">
        <f>Sueldos[[#This Row],[Sueldo total]]*3</f>
        <v>456764.93999999994</v>
      </c>
      <c r="R2724" s="9">
        <f>(43102-Sueldos[[#This Row],[Fecha de Contratación]])/365</f>
        <v>1.295890410958904</v>
      </c>
      <c r="S2724" s="1">
        <f>Sueldos[[#This Row],[Sueldo total]]/30</f>
        <v>5075.1659999999993</v>
      </c>
      <c r="T2724" s="1">
        <f>Sueldos[[#This Row],[Salario diario]]*20*Sueldos[[#This Row],[dias del año]]</f>
        <v>131537.1790684931</v>
      </c>
      <c r="U2724" s="1">
        <f>Sueldos[[#This Row],[3 meses de sueldo]]+Sueldos[[#This Row],[20 dias por año]]</f>
        <v>588302.11906849302</v>
      </c>
    </row>
    <row r="2725" spans="1:21" x14ac:dyDescent="0.3">
      <c r="A2725" t="s">
        <v>3067</v>
      </c>
      <c r="B2725" t="s">
        <v>880</v>
      </c>
      <c r="C2725" t="s">
        <v>52</v>
      </c>
      <c r="D2725" s="10">
        <v>41762</v>
      </c>
      <c r="E2725" t="s">
        <v>18</v>
      </c>
      <c r="F2725">
        <v>3</v>
      </c>
      <c r="G2725" s="1">
        <v>10828</v>
      </c>
      <c r="H2725" s="1">
        <v>866.24</v>
      </c>
      <c r="I2725" s="1">
        <v>433.12</v>
      </c>
      <c r="J2725" s="1">
        <v>108.28</v>
      </c>
      <c r="K2725" s="1">
        <v>4006.36</v>
      </c>
      <c r="L2725" s="1">
        <v>3356.68</v>
      </c>
      <c r="M2725" s="1">
        <f>SUM(Sueldos[[#This Row],[Salario Base]:[Bono General]])</f>
        <v>19598.68</v>
      </c>
      <c r="N2725" s="1">
        <f>SUMPRODUCT(Sueldos[[#This Row],[Salario Base]:[Bono General]]*Porcentajes[])</f>
        <v>754.71159999999986</v>
      </c>
      <c r="O2725" s="1">
        <f>Sueldos[[#This Row],[Aumento Mexicano]]*2</f>
        <v>1509.4231999999997</v>
      </c>
      <c r="P2725" s="1">
        <f>IF(Sueldos[[#This Row],[Calificación]]&gt;=4,Sueldos[[#This Row],[Aumento Mexicano]]*2,0)</f>
        <v>0</v>
      </c>
      <c r="Q2725" s="1">
        <f>Sueldos[[#This Row],[Sueldo total]]*3</f>
        <v>58796.04</v>
      </c>
      <c r="R2725" s="9">
        <f>(43102-Sueldos[[#This Row],[Fecha de Contratación]])/365</f>
        <v>3.6712328767123288</v>
      </c>
      <c r="S2725" s="1">
        <f>Sueldos[[#This Row],[Sueldo total]]/30</f>
        <v>653.28933333333339</v>
      </c>
      <c r="T2725" s="1">
        <f>Sueldos[[#This Row],[Salario diario]]*20*Sueldos[[#This Row],[dias del año]]</f>
        <v>47967.545570776259</v>
      </c>
      <c r="U2725" s="1">
        <f>Sueldos[[#This Row],[3 meses de sueldo]]+Sueldos[[#This Row],[20 dias por año]]</f>
        <v>106763.58557077625</v>
      </c>
    </row>
    <row r="2726" spans="1:21" x14ac:dyDescent="0.3">
      <c r="A2726" t="s">
        <v>2580</v>
      </c>
      <c r="B2726" t="s">
        <v>898</v>
      </c>
      <c r="C2726" t="s">
        <v>20</v>
      </c>
      <c r="D2726" s="10">
        <v>42272</v>
      </c>
      <c r="E2726" t="s">
        <v>50</v>
      </c>
      <c r="F2726">
        <v>2</v>
      </c>
      <c r="G2726" s="1">
        <v>36000.9</v>
      </c>
      <c r="H2726" s="1">
        <v>1800.0450000000001</v>
      </c>
      <c r="I2726" s="1">
        <v>5400.1350000000002</v>
      </c>
      <c r="J2726" s="1">
        <v>1080.027</v>
      </c>
      <c r="K2726" s="1">
        <v>10440.261</v>
      </c>
      <c r="L2726" s="1">
        <v>10080.252000000002</v>
      </c>
      <c r="M2726" s="1">
        <f>SUM(Sueldos[[#This Row],[Salario Base]:[Bono General]])</f>
        <v>64801.62</v>
      </c>
      <c r="N2726" s="1">
        <f>SUMPRODUCT(Sueldos[[#This Row],[Salario Base]:[Bono General]]*Porcentajes[])</f>
        <v>2476.8619200000003</v>
      </c>
      <c r="O2726" s="1">
        <f>Sueldos[[#This Row],[Aumento Mexicano]]*2</f>
        <v>4953.7238400000006</v>
      </c>
      <c r="P2726" s="1">
        <f>IF(Sueldos[[#This Row],[Calificación]]&gt;=4,Sueldos[[#This Row],[Aumento Mexicano]]*2,0)</f>
        <v>0</v>
      </c>
      <c r="Q2726" s="1">
        <f>Sueldos[[#This Row],[Sueldo total]]*3</f>
        <v>194404.86000000002</v>
      </c>
      <c r="R2726" s="9">
        <f>(43102-Sueldos[[#This Row],[Fecha de Contratación]])/365</f>
        <v>2.2739726027397262</v>
      </c>
      <c r="S2726" s="1">
        <f>Sueldos[[#This Row],[Sueldo total]]/30</f>
        <v>2160.0540000000001</v>
      </c>
      <c r="T2726" s="1">
        <f>Sueldos[[#This Row],[Salario diario]]*20*Sueldos[[#This Row],[dias del año]]</f>
        <v>98238.072328767143</v>
      </c>
      <c r="U2726" s="1">
        <f>Sueldos[[#This Row],[3 meses de sueldo]]+Sueldos[[#This Row],[20 dias por año]]</f>
        <v>292642.93232876714</v>
      </c>
    </row>
    <row r="2727" spans="1:21" x14ac:dyDescent="0.3">
      <c r="A2727" t="s">
        <v>3068</v>
      </c>
      <c r="B2727" t="s">
        <v>880</v>
      </c>
      <c r="C2727" t="s">
        <v>86</v>
      </c>
      <c r="D2727" s="10">
        <v>41942</v>
      </c>
      <c r="E2727" t="s">
        <v>50</v>
      </c>
      <c r="F2727">
        <v>1</v>
      </c>
      <c r="G2727" s="1">
        <v>31431</v>
      </c>
      <c r="H2727" s="1">
        <v>2828.79</v>
      </c>
      <c r="I2727" s="1">
        <v>3771.72</v>
      </c>
      <c r="J2727" s="1">
        <v>1257.24</v>
      </c>
      <c r="K2727" s="1">
        <v>8172.06</v>
      </c>
      <c r="L2727" s="1">
        <v>10372.230000000001</v>
      </c>
      <c r="M2727" s="1">
        <f>SUM(Sueldos[[#This Row],[Salario Base]:[Bono General]])</f>
        <v>57833.04</v>
      </c>
      <c r="N2727" s="1">
        <f>SUMPRODUCT(Sueldos[[#This Row],[Salario Base]:[Bono General]]*Porcentajes[])</f>
        <v>2297.6061000000004</v>
      </c>
      <c r="O2727" s="1">
        <f>Sueldos[[#This Row],[Aumento Mexicano]]*2</f>
        <v>4595.2122000000008</v>
      </c>
      <c r="P2727" s="1">
        <f>IF(Sueldos[[#This Row],[Calificación]]&gt;=4,Sueldos[[#This Row],[Aumento Mexicano]]*2,0)</f>
        <v>0</v>
      </c>
      <c r="Q2727" s="1">
        <f>Sueldos[[#This Row],[Sueldo total]]*3</f>
        <v>173499.12</v>
      </c>
      <c r="R2727" s="9">
        <f>(43102-Sueldos[[#This Row],[Fecha de Contratación]])/365</f>
        <v>3.1780821917808217</v>
      </c>
      <c r="S2727" s="1">
        <f>Sueldos[[#This Row],[Sueldo total]]/30</f>
        <v>1927.768</v>
      </c>
      <c r="T2727" s="1">
        <f>Sueldos[[#This Row],[Salario diario]]*20*Sueldos[[#This Row],[dias del año]]</f>
        <v>122532.10301369862</v>
      </c>
      <c r="U2727" s="1">
        <f>Sueldos[[#This Row],[3 meses de sueldo]]+Sueldos[[#This Row],[20 dias por año]]</f>
        <v>296031.22301369859</v>
      </c>
    </row>
    <row r="2728" spans="1:21" x14ac:dyDescent="0.3">
      <c r="A2728" t="s">
        <v>3069</v>
      </c>
      <c r="B2728" t="s">
        <v>880</v>
      </c>
      <c r="C2728" t="s">
        <v>166</v>
      </c>
      <c r="D2728" s="10">
        <v>42526</v>
      </c>
      <c r="E2728" t="s">
        <v>18</v>
      </c>
      <c r="F2728">
        <v>3</v>
      </c>
      <c r="G2728" s="1">
        <v>10845</v>
      </c>
      <c r="H2728" s="1">
        <v>542.25</v>
      </c>
      <c r="I2728" s="1">
        <v>867.6</v>
      </c>
      <c r="J2728" s="1">
        <v>759.15000000000009</v>
      </c>
      <c r="K2728" s="1">
        <v>3795.7499999999995</v>
      </c>
      <c r="L2728" s="1">
        <v>3795.7499999999995</v>
      </c>
      <c r="M2728" s="1">
        <f>SUM(Sueldos[[#This Row],[Salario Base]:[Bono General]])</f>
        <v>20605.5</v>
      </c>
      <c r="N2728" s="1">
        <f>SUMPRODUCT(Sueldos[[#This Row],[Salario Base]:[Bono General]]*Porcentajes[])</f>
        <v>810.12149999999997</v>
      </c>
      <c r="O2728" s="1">
        <f>Sueldos[[#This Row],[Aumento Mexicano]]*2</f>
        <v>1620.2429999999999</v>
      </c>
      <c r="P2728" s="1">
        <f>IF(Sueldos[[#This Row],[Calificación]]&gt;=4,Sueldos[[#This Row],[Aumento Mexicano]]*2,0)</f>
        <v>0</v>
      </c>
      <c r="Q2728" s="1">
        <f>Sueldos[[#This Row],[Sueldo total]]*3</f>
        <v>61816.5</v>
      </c>
      <c r="R2728" s="9">
        <f>(43102-Sueldos[[#This Row],[Fecha de Contratación]])/365</f>
        <v>1.5780821917808219</v>
      </c>
      <c r="S2728" s="1">
        <f>Sueldos[[#This Row],[Sueldo total]]/30</f>
        <v>686.85</v>
      </c>
      <c r="T2728" s="1">
        <f>Sueldos[[#This Row],[Salario diario]]*20*Sueldos[[#This Row],[dias del año]]</f>
        <v>21678.115068493149</v>
      </c>
      <c r="U2728" s="1">
        <f>Sueldos[[#This Row],[3 meses de sueldo]]+Sueldos[[#This Row],[20 dias por año]]</f>
        <v>83494.615068493149</v>
      </c>
    </row>
    <row r="2729" spans="1:21" x14ac:dyDescent="0.3">
      <c r="A2729" t="s">
        <v>3070</v>
      </c>
      <c r="B2729" t="s">
        <v>898</v>
      </c>
      <c r="C2729" t="s">
        <v>209</v>
      </c>
      <c r="D2729" s="10">
        <v>41804</v>
      </c>
      <c r="E2729" t="s">
        <v>18</v>
      </c>
      <c r="F2729">
        <v>4</v>
      </c>
      <c r="G2729" s="1">
        <v>14876.400000000001</v>
      </c>
      <c r="H2729" s="1">
        <v>1190.1120000000001</v>
      </c>
      <c r="I2729" s="1">
        <v>595.05600000000004</v>
      </c>
      <c r="J2729" s="1">
        <v>297.52800000000002</v>
      </c>
      <c r="K2729" s="1">
        <v>4611.6840000000002</v>
      </c>
      <c r="L2729" s="1">
        <v>4165.3920000000007</v>
      </c>
      <c r="M2729" s="1">
        <f>SUM(Sueldos[[#This Row],[Salario Base]:[Bono General]])</f>
        <v>25736.172000000002</v>
      </c>
      <c r="N2729" s="1">
        <f>SUMPRODUCT(Sueldos[[#This Row],[Salario Base]:[Bono General]]*Porcentajes[])</f>
        <v>986.30532000000017</v>
      </c>
      <c r="O2729" s="1">
        <f>Sueldos[[#This Row],[Aumento Mexicano]]*2</f>
        <v>1972.6106400000003</v>
      </c>
      <c r="P2729" s="1">
        <f>IF(Sueldos[[#This Row],[Calificación]]&gt;=4,Sueldos[[#This Row],[Aumento Mexicano]]*2,0)</f>
        <v>1972.6106400000003</v>
      </c>
      <c r="Q2729" s="1">
        <f>Sueldos[[#This Row],[Sueldo total]]*3</f>
        <v>77208.516000000003</v>
      </c>
      <c r="R2729" s="9">
        <f>(43102-Sueldos[[#This Row],[Fecha de Contratación]])/365</f>
        <v>3.5561643835616437</v>
      </c>
      <c r="S2729" s="1">
        <f>Sueldos[[#This Row],[Sueldo total]]/30</f>
        <v>857.87240000000008</v>
      </c>
      <c r="T2729" s="1">
        <f>Sueldos[[#This Row],[Salario diario]]*20*Sueldos[[#This Row],[dias del año]]</f>
        <v>61014.705490410954</v>
      </c>
      <c r="U2729" s="1">
        <f>Sueldos[[#This Row],[3 meses de sueldo]]+Sueldos[[#This Row],[20 dias por año]]</f>
        <v>138223.22149041097</v>
      </c>
    </row>
    <row r="2730" spans="1:21" x14ac:dyDescent="0.3">
      <c r="A2730" t="s">
        <v>1938</v>
      </c>
      <c r="B2730" t="s">
        <v>883</v>
      </c>
      <c r="C2730" t="s">
        <v>34</v>
      </c>
      <c r="D2730" s="10">
        <v>42707</v>
      </c>
      <c r="E2730" t="s">
        <v>18</v>
      </c>
      <c r="F2730">
        <v>3</v>
      </c>
      <c r="G2730" s="1">
        <v>14184</v>
      </c>
      <c r="H2730" s="1">
        <v>1418.4</v>
      </c>
      <c r="I2730" s="1">
        <v>851.04</v>
      </c>
      <c r="J2730" s="1">
        <v>425.52</v>
      </c>
      <c r="K2730" s="1">
        <v>5389.92</v>
      </c>
      <c r="L2730" s="1">
        <v>5531.76</v>
      </c>
      <c r="M2730" s="1">
        <f>SUM(Sueldos[[#This Row],[Salario Base]:[Bono General]])</f>
        <v>27800.639999999999</v>
      </c>
      <c r="N2730" s="1">
        <f>SUMPRODUCT(Sueldos[[#This Row],[Salario Base]:[Bono General]]*Porcentajes[])</f>
        <v>1114.8624</v>
      </c>
      <c r="O2730" s="1">
        <f>Sueldos[[#This Row],[Aumento Mexicano]]*2</f>
        <v>2229.7248</v>
      </c>
      <c r="P2730" s="1">
        <f>IF(Sueldos[[#This Row],[Calificación]]&gt;=4,Sueldos[[#This Row],[Aumento Mexicano]]*2,0)</f>
        <v>0</v>
      </c>
      <c r="Q2730" s="1">
        <f>Sueldos[[#This Row],[Sueldo total]]*3</f>
        <v>83401.919999999998</v>
      </c>
      <c r="R2730" s="9">
        <f>(43102-Sueldos[[#This Row],[Fecha de Contratación]])/365</f>
        <v>1.0821917808219179</v>
      </c>
      <c r="S2730" s="1">
        <f>Sueldos[[#This Row],[Sueldo total]]/30</f>
        <v>926.68799999999999</v>
      </c>
      <c r="T2730" s="1">
        <f>Sueldos[[#This Row],[Salario diario]]*20*Sueldos[[#This Row],[dias del año]]</f>
        <v>20057.082739726029</v>
      </c>
      <c r="U2730" s="1">
        <f>Sueldos[[#This Row],[3 meses de sueldo]]+Sueldos[[#This Row],[20 dias por año]]</f>
        <v>103459.00273972603</v>
      </c>
    </row>
    <row r="2731" spans="1:21" x14ac:dyDescent="0.3">
      <c r="A2731" t="s">
        <v>1400</v>
      </c>
      <c r="B2731" t="s">
        <v>898</v>
      </c>
      <c r="C2731" t="s">
        <v>255</v>
      </c>
      <c r="D2731" s="10">
        <v>40610</v>
      </c>
      <c r="E2731" t="s">
        <v>15</v>
      </c>
      <c r="F2731">
        <v>3</v>
      </c>
      <c r="G2731" s="1">
        <v>22965</v>
      </c>
      <c r="H2731" s="1">
        <v>1607.5500000000002</v>
      </c>
      <c r="I2731" s="1">
        <v>1148.25</v>
      </c>
      <c r="J2731" s="1">
        <v>688.94999999999993</v>
      </c>
      <c r="K2731" s="1">
        <v>8497.0499999999993</v>
      </c>
      <c r="L2731" s="1">
        <v>8497.0499999999993</v>
      </c>
      <c r="M2731" s="1">
        <f>SUM(Sueldos[[#This Row],[Salario Base]:[Bono General]])</f>
        <v>43403.850000000006</v>
      </c>
      <c r="N2731" s="1">
        <f>SUMPRODUCT(Sueldos[[#This Row],[Salario Base]:[Bono General]]*Porcentajes[])</f>
        <v>1715.4854999999998</v>
      </c>
      <c r="O2731" s="1">
        <f>Sueldos[[#This Row],[Aumento Mexicano]]*2</f>
        <v>3430.9709999999995</v>
      </c>
      <c r="P2731" s="1">
        <f>IF(Sueldos[[#This Row],[Calificación]]&gt;=4,Sueldos[[#This Row],[Aumento Mexicano]]*2,0)</f>
        <v>0</v>
      </c>
      <c r="Q2731" s="1">
        <f>Sueldos[[#This Row],[Sueldo total]]*3</f>
        <v>130211.55000000002</v>
      </c>
      <c r="R2731" s="9">
        <f>(43102-Sueldos[[#This Row],[Fecha de Contratación]])/365</f>
        <v>6.8273972602739725</v>
      </c>
      <c r="S2731" s="1">
        <f>Sueldos[[#This Row],[Sueldo total]]/30</f>
        <v>1446.7950000000003</v>
      </c>
      <c r="T2731" s="1">
        <f>Sueldos[[#This Row],[Salario diario]]*20*Sueldos[[#This Row],[dias del año]]</f>
        <v>197556.88438356167</v>
      </c>
      <c r="U2731" s="1">
        <f>Sueldos[[#This Row],[3 meses de sueldo]]+Sueldos[[#This Row],[20 dias por año]]</f>
        <v>327768.43438356172</v>
      </c>
    </row>
    <row r="2732" spans="1:21" x14ac:dyDescent="0.3">
      <c r="A2732" t="s">
        <v>2943</v>
      </c>
      <c r="B2732" t="s">
        <v>898</v>
      </c>
      <c r="C2732" t="s">
        <v>921</v>
      </c>
      <c r="D2732" s="10">
        <v>41626</v>
      </c>
      <c r="E2732" t="s">
        <v>50</v>
      </c>
      <c r="F2732">
        <v>1</v>
      </c>
      <c r="G2732" s="1">
        <v>30447.75</v>
      </c>
      <c r="H2732" s="1">
        <v>1826.865</v>
      </c>
      <c r="I2732" s="1">
        <v>913.4325</v>
      </c>
      <c r="J2732" s="1">
        <v>4567.1624999999995</v>
      </c>
      <c r="K2732" s="1">
        <v>10047.7575</v>
      </c>
      <c r="L2732" s="1">
        <v>10352.235000000001</v>
      </c>
      <c r="M2732" s="1">
        <f>SUM(Sueldos[[#This Row],[Salario Base]:[Bono General]])</f>
        <v>58155.202499999999</v>
      </c>
      <c r="N2732" s="1">
        <f>SUMPRODUCT(Sueldos[[#This Row],[Salario Base]:[Bono General]]*Porcentajes[])</f>
        <v>2314.029</v>
      </c>
      <c r="O2732" s="1">
        <f>Sueldos[[#This Row],[Aumento Mexicano]]*2</f>
        <v>4628.058</v>
      </c>
      <c r="P2732" s="1">
        <f>IF(Sueldos[[#This Row],[Calificación]]&gt;=4,Sueldos[[#This Row],[Aumento Mexicano]]*2,0)</f>
        <v>0</v>
      </c>
      <c r="Q2732" s="1">
        <f>Sueldos[[#This Row],[Sueldo total]]*3</f>
        <v>174465.60749999998</v>
      </c>
      <c r="R2732" s="9">
        <f>(43102-Sueldos[[#This Row],[Fecha de Contratación]])/365</f>
        <v>4.043835616438356</v>
      </c>
      <c r="S2732" s="1">
        <f>Sueldos[[#This Row],[Sueldo total]]/30</f>
        <v>1938.50675</v>
      </c>
      <c r="T2732" s="1">
        <f>Sueldos[[#This Row],[Salario diario]]*20*Sueldos[[#This Row],[dias del año]]</f>
        <v>156780.0527671233</v>
      </c>
      <c r="U2732" s="1">
        <f>Sueldos[[#This Row],[3 meses de sueldo]]+Sueldos[[#This Row],[20 dias por año]]</f>
        <v>331245.66026712325</v>
      </c>
    </row>
    <row r="2733" spans="1:21" x14ac:dyDescent="0.3">
      <c r="A2733" t="s">
        <v>766</v>
      </c>
      <c r="B2733" t="s">
        <v>880</v>
      </c>
      <c r="C2733" t="s">
        <v>84</v>
      </c>
      <c r="D2733" s="10">
        <v>42886</v>
      </c>
      <c r="E2733" t="s">
        <v>18</v>
      </c>
      <c r="F2733">
        <v>4</v>
      </c>
      <c r="G2733" s="1">
        <v>13215.400000000001</v>
      </c>
      <c r="H2733" s="1">
        <v>925.0780000000002</v>
      </c>
      <c r="I2733" s="1">
        <v>1585.8480000000002</v>
      </c>
      <c r="J2733" s="1">
        <v>660.7700000000001</v>
      </c>
      <c r="K2733" s="1">
        <v>4493.2360000000008</v>
      </c>
      <c r="L2733" s="1">
        <v>5021.8520000000008</v>
      </c>
      <c r="M2733" s="1">
        <f>SUM(Sueldos[[#This Row],[Salario Base]:[Bono General]])</f>
        <v>25902.184000000001</v>
      </c>
      <c r="N2733" s="1">
        <f>SUMPRODUCT(Sueldos[[#This Row],[Salario Base]:[Bono General]]*Porcentajes[])</f>
        <v>1034.7658200000001</v>
      </c>
      <c r="O2733" s="1">
        <f>Sueldos[[#This Row],[Aumento Mexicano]]*2</f>
        <v>2069.5316400000002</v>
      </c>
      <c r="P2733" s="1">
        <f>IF(Sueldos[[#This Row],[Calificación]]&gt;=4,Sueldos[[#This Row],[Aumento Mexicano]]*2,0)</f>
        <v>2069.5316400000002</v>
      </c>
      <c r="Q2733" s="1">
        <f>Sueldos[[#This Row],[Sueldo total]]*3</f>
        <v>77706.551999999996</v>
      </c>
      <c r="R2733" s="9">
        <f>(43102-Sueldos[[#This Row],[Fecha de Contratación]])/365</f>
        <v>0.59178082191780823</v>
      </c>
      <c r="S2733" s="1">
        <f>Sueldos[[#This Row],[Sueldo total]]/30</f>
        <v>863.4061333333334</v>
      </c>
      <c r="T2733" s="1">
        <f>Sueldos[[#This Row],[Salario diario]]*20*Sueldos[[#This Row],[dias del año]]</f>
        <v>10218.943824657536</v>
      </c>
      <c r="U2733" s="1">
        <f>Sueldos[[#This Row],[3 meses de sueldo]]+Sueldos[[#This Row],[20 dias por año]]</f>
        <v>87925.495824657526</v>
      </c>
    </row>
    <row r="2734" spans="1:21" x14ac:dyDescent="0.3">
      <c r="A2734" t="s">
        <v>3071</v>
      </c>
      <c r="B2734" t="s">
        <v>883</v>
      </c>
      <c r="C2734" t="s">
        <v>440</v>
      </c>
      <c r="D2734" s="10">
        <v>42518</v>
      </c>
      <c r="E2734" t="s">
        <v>18</v>
      </c>
      <c r="F2734">
        <v>3</v>
      </c>
      <c r="G2734" s="1">
        <v>9087</v>
      </c>
      <c r="H2734" s="1">
        <v>726.96</v>
      </c>
      <c r="I2734" s="1">
        <v>999.57</v>
      </c>
      <c r="J2734" s="1">
        <v>90.87</v>
      </c>
      <c r="K2734" s="1">
        <v>3543.9300000000003</v>
      </c>
      <c r="L2734" s="1">
        <v>3453.06</v>
      </c>
      <c r="M2734" s="1">
        <f>SUM(Sueldos[[#This Row],[Salario Base]:[Bono General]])</f>
        <v>17901.39</v>
      </c>
      <c r="N2734" s="1">
        <f>SUMPRODUCT(Sueldos[[#This Row],[Salario Base]:[Bono General]]*Porcentajes[])</f>
        <v>708.78600000000006</v>
      </c>
      <c r="O2734" s="1">
        <f>Sueldos[[#This Row],[Aumento Mexicano]]*2</f>
        <v>1417.5720000000001</v>
      </c>
      <c r="P2734" s="1">
        <f>IF(Sueldos[[#This Row],[Calificación]]&gt;=4,Sueldos[[#This Row],[Aumento Mexicano]]*2,0)</f>
        <v>0</v>
      </c>
      <c r="Q2734" s="1">
        <f>Sueldos[[#This Row],[Sueldo total]]*3</f>
        <v>53704.17</v>
      </c>
      <c r="R2734" s="9">
        <f>(43102-Sueldos[[#This Row],[Fecha de Contratación]])/365</f>
        <v>1.6</v>
      </c>
      <c r="S2734" s="1">
        <f>Sueldos[[#This Row],[Sueldo total]]/30</f>
        <v>596.71299999999997</v>
      </c>
      <c r="T2734" s="1">
        <f>Sueldos[[#This Row],[Salario diario]]*20*Sueldos[[#This Row],[dias del año]]</f>
        <v>19094.815999999999</v>
      </c>
      <c r="U2734" s="1">
        <f>Sueldos[[#This Row],[3 meses de sueldo]]+Sueldos[[#This Row],[20 dias por año]]</f>
        <v>72798.986000000004</v>
      </c>
    </row>
    <row r="2735" spans="1:21" x14ac:dyDescent="0.3">
      <c r="A2735" t="s">
        <v>1747</v>
      </c>
      <c r="B2735" t="s">
        <v>926</v>
      </c>
      <c r="C2735" t="s">
        <v>182</v>
      </c>
      <c r="D2735" s="10">
        <v>42073</v>
      </c>
      <c r="E2735" t="s">
        <v>18</v>
      </c>
      <c r="F2735">
        <v>4</v>
      </c>
      <c r="G2735" s="1">
        <v>11991.1</v>
      </c>
      <c r="H2735" s="1">
        <v>719.46600000000001</v>
      </c>
      <c r="I2735" s="1">
        <v>1319.021</v>
      </c>
      <c r="J2735" s="1">
        <v>1678.7540000000001</v>
      </c>
      <c r="K2735" s="1">
        <v>3237.5970000000002</v>
      </c>
      <c r="L2735" s="1">
        <v>4316.7960000000003</v>
      </c>
      <c r="M2735" s="1">
        <f>SUM(Sueldos[[#This Row],[Salario Base]:[Bono General]])</f>
        <v>23262.734000000004</v>
      </c>
      <c r="N2735" s="1">
        <f>SUMPRODUCT(Sueldos[[#This Row],[Salario Base]:[Bono General]]*Porcentajes[])</f>
        <v>938.90313000000015</v>
      </c>
      <c r="O2735" s="1">
        <f>Sueldos[[#This Row],[Aumento Mexicano]]*2</f>
        <v>1877.8062600000003</v>
      </c>
      <c r="P2735" s="1">
        <f>IF(Sueldos[[#This Row],[Calificación]]&gt;=4,Sueldos[[#This Row],[Aumento Mexicano]]*2,0)</f>
        <v>1877.8062600000003</v>
      </c>
      <c r="Q2735" s="1">
        <f>Sueldos[[#This Row],[Sueldo total]]*3</f>
        <v>69788.202000000019</v>
      </c>
      <c r="R2735" s="9">
        <f>(43102-Sueldos[[#This Row],[Fecha de Contratación]])/365</f>
        <v>2.8191780821917809</v>
      </c>
      <c r="S2735" s="1">
        <f>Sueldos[[#This Row],[Sueldo total]]/30</f>
        <v>775.42446666666683</v>
      </c>
      <c r="T2735" s="1">
        <f>Sueldos[[#This Row],[Salario diario]]*20*Sueldos[[#This Row],[dias del año]]</f>
        <v>43721.193216438369</v>
      </c>
      <c r="U2735" s="1">
        <f>Sueldos[[#This Row],[3 meses de sueldo]]+Sueldos[[#This Row],[20 dias por año]]</f>
        <v>113509.3952164384</v>
      </c>
    </row>
    <row r="2736" spans="1:21" x14ac:dyDescent="0.3">
      <c r="A2736" t="s">
        <v>3072</v>
      </c>
      <c r="B2736" t="s">
        <v>880</v>
      </c>
      <c r="C2736" t="s">
        <v>413</v>
      </c>
      <c r="D2736" s="10">
        <v>42517</v>
      </c>
      <c r="E2736" t="s">
        <v>18</v>
      </c>
      <c r="F2736">
        <v>3</v>
      </c>
      <c r="G2736" s="1">
        <v>14163</v>
      </c>
      <c r="H2736" s="1">
        <v>1274.6699999999998</v>
      </c>
      <c r="I2736" s="1">
        <v>424.89</v>
      </c>
      <c r="J2736" s="1">
        <v>849.78</v>
      </c>
      <c r="K2736" s="1">
        <v>4957.0499999999993</v>
      </c>
      <c r="L2736" s="1">
        <v>4248.8999999999996</v>
      </c>
      <c r="M2736" s="1">
        <f>SUM(Sueldos[[#This Row],[Salario Base]:[Bono General]])</f>
        <v>25918.29</v>
      </c>
      <c r="N2736" s="1">
        <f>SUMPRODUCT(Sueldos[[#This Row],[Salario Base]:[Bono General]]*Porcentajes[])</f>
        <v>1006.9893</v>
      </c>
      <c r="O2736" s="1">
        <f>Sueldos[[#This Row],[Aumento Mexicano]]*2</f>
        <v>2013.9785999999999</v>
      </c>
      <c r="P2736" s="1">
        <f>IF(Sueldos[[#This Row],[Calificación]]&gt;=4,Sueldos[[#This Row],[Aumento Mexicano]]*2,0)</f>
        <v>0</v>
      </c>
      <c r="Q2736" s="1">
        <f>Sueldos[[#This Row],[Sueldo total]]*3</f>
        <v>77754.87</v>
      </c>
      <c r="R2736" s="9">
        <f>(43102-Sueldos[[#This Row],[Fecha de Contratación]])/365</f>
        <v>1.6027397260273972</v>
      </c>
      <c r="S2736" s="1">
        <f>Sueldos[[#This Row],[Sueldo total]]/30</f>
        <v>863.94299999999998</v>
      </c>
      <c r="T2736" s="1">
        <f>Sueldos[[#This Row],[Salario diario]]*20*Sueldos[[#This Row],[dias del año]]</f>
        <v>27693.515342465755</v>
      </c>
      <c r="U2736" s="1">
        <f>Sueldos[[#This Row],[3 meses de sueldo]]+Sueldos[[#This Row],[20 dias por año]]</f>
        <v>105448.38534246574</v>
      </c>
    </row>
    <row r="2737" spans="1:21" x14ac:dyDescent="0.3">
      <c r="A2737" t="s">
        <v>3073</v>
      </c>
      <c r="B2737" t="s">
        <v>883</v>
      </c>
      <c r="C2737" t="s">
        <v>22</v>
      </c>
      <c r="D2737" s="10">
        <v>43017</v>
      </c>
      <c r="E2737" t="s">
        <v>18</v>
      </c>
      <c r="F2737">
        <v>3</v>
      </c>
      <c r="G2737" s="1">
        <v>10849</v>
      </c>
      <c r="H2737" s="1">
        <v>867.92000000000007</v>
      </c>
      <c r="I2737" s="1">
        <v>976.41</v>
      </c>
      <c r="J2737" s="1">
        <v>867.92000000000007</v>
      </c>
      <c r="K2737" s="1">
        <v>3146.2099999999996</v>
      </c>
      <c r="L2737" s="1">
        <v>3471.6800000000003</v>
      </c>
      <c r="M2737" s="1">
        <f>SUM(Sueldos[[#This Row],[Salario Base]:[Bono General]])</f>
        <v>20179.14</v>
      </c>
      <c r="N2737" s="1">
        <f>SUMPRODUCT(Sueldos[[#This Row],[Salario Base]:[Bono General]]*Porcentajes[])</f>
        <v>797.40149999999994</v>
      </c>
      <c r="O2737" s="1">
        <f>Sueldos[[#This Row],[Aumento Mexicano]]*2</f>
        <v>1594.8029999999999</v>
      </c>
      <c r="P2737" s="1">
        <f>IF(Sueldos[[#This Row],[Calificación]]&gt;=4,Sueldos[[#This Row],[Aumento Mexicano]]*2,0)</f>
        <v>0</v>
      </c>
      <c r="Q2737" s="1">
        <f>Sueldos[[#This Row],[Sueldo total]]*3</f>
        <v>60537.42</v>
      </c>
      <c r="R2737" s="9">
        <f>(43102-Sueldos[[#This Row],[Fecha de Contratación]])/365</f>
        <v>0.23287671232876711</v>
      </c>
      <c r="S2737" s="1">
        <f>Sueldos[[#This Row],[Sueldo total]]/30</f>
        <v>672.63800000000003</v>
      </c>
      <c r="T2737" s="1">
        <f>Sueldos[[#This Row],[Salario diario]]*20*Sueldos[[#This Row],[dias del año]]</f>
        <v>3132.834520547945</v>
      </c>
      <c r="U2737" s="1">
        <f>Sueldos[[#This Row],[3 meses de sueldo]]+Sueldos[[#This Row],[20 dias por año]]</f>
        <v>63670.25452054794</v>
      </c>
    </row>
    <row r="2738" spans="1:21" x14ac:dyDescent="0.3">
      <c r="A2738" t="s">
        <v>3074</v>
      </c>
      <c r="B2738" t="s">
        <v>895</v>
      </c>
      <c r="C2738" t="s">
        <v>48</v>
      </c>
      <c r="D2738" s="10">
        <v>42889</v>
      </c>
      <c r="E2738" t="s">
        <v>27</v>
      </c>
      <c r="F2738">
        <v>3</v>
      </c>
      <c r="G2738" s="1">
        <v>15280</v>
      </c>
      <c r="H2738" s="1">
        <v>1375.2</v>
      </c>
      <c r="I2738" s="1">
        <v>1069.6000000000001</v>
      </c>
      <c r="J2738" s="1">
        <v>611.20000000000005</v>
      </c>
      <c r="K2738" s="1">
        <v>5806.4</v>
      </c>
      <c r="L2738" s="1">
        <v>3972.8</v>
      </c>
      <c r="M2738" s="1">
        <f>SUM(Sueldos[[#This Row],[Salario Base]:[Bono General]])</f>
        <v>28115.200000000001</v>
      </c>
      <c r="N2738" s="1">
        <f>SUMPRODUCT(Sueldos[[#This Row],[Salario Base]:[Bono General]]*Porcentajes[])</f>
        <v>1066.5440000000001</v>
      </c>
      <c r="O2738" s="1">
        <f>Sueldos[[#This Row],[Aumento Mexicano]]*2</f>
        <v>2133.0880000000002</v>
      </c>
      <c r="P2738" s="1">
        <f>IF(Sueldos[[#This Row],[Calificación]]&gt;=4,Sueldos[[#This Row],[Aumento Mexicano]]*2,0)</f>
        <v>0</v>
      </c>
      <c r="Q2738" s="1">
        <f>Sueldos[[#This Row],[Sueldo total]]*3</f>
        <v>84345.600000000006</v>
      </c>
      <c r="R2738" s="9">
        <f>(43102-Sueldos[[#This Row],[Fecha de Contratación]])/365</f>
        <v>0.58356164383561648</v>
      </c>
      <c r="S2738" s="1">
        <f>Sueldos[[#This Row],[Sueldo total]]/30</f>
        <v>937.1733333333334</v>
      </c>
      <c r="T2738" s="1">
        <f>Sueldos[[#This Row],[Salario diario]]*20*Sueldos[[#This Row],[dias del año]]</f>
        <v>10937.968219178083</v>
      </c>
      <c r="U2738" s="1">
        <f>Sueldos[[#This Row],[3 meses de sueldo]]+Sueldos[[#This Row],[20 dias por año]]</f>
        <v>95283.568219178094</v>
      </c>
    </row>
    <row r="2739" spans="1:21" x14ac:dyDescent="0.3">
      <c r="A2739" t="s">
        <v>3075</v>
      </c>
      <c r="B2739" t="s">
        <v>926</v>
      </c>
      <c r="C2739" t="s">
        <v>121</v>
      </c>
      <c r="D2739" s="10">
        <v>42093</v>
      </c>
      <c r="E2739" t="s">
        <v>18</v>
      </c>
      <c r="F2739">
        <v>3</v>
      </c>
      <c r="G2739" s="1">
        <v>9731</v>
      </c>
      <c r="H2739" s="1">
        <v>973.1</v>
      </c>
      <c r="I2739" s="1">
        <v>1070.4100000000001</v>
      </c>
      <c r="J2739" s="1">
        <v>1167.72</v>
      </c>
      <c r="K2739" s="1">
        <v>3600.47</v>
      </c>
      <c r="L2739" s="1">
        <v>3892.4</v>
      </c>
      <c r="M2739" s="1">
        <f>SUM(Sueldos[[#This Row],[Salario Base]:[Bono General]])</f>
        <v>20435.100000000002</v>
      </c>
      <c r="N2739" s="1">
        <f>SUMPRODUCT(Sueldos[[#This Row],[Salario Base]:[Bono General]]*Porcentajes[])</f>
        <v>832.0005000000001</v>
      </c>
      <c r="O2739" s="1">
        <f>Sueldos[[#This Row],[Aumento Mexicano]]*2</f>
        <v>1664.0010000000002</v>
      </c>
      <c r="P2739" s="1">
        <f>IF(Sueldos[[#This Row],[Calificación]]&gt;=4,Sueldos[[#This Row],[Aumento Mexicano]]*2,0)</f>
        <v>0</v>
      </c>
      <c r="Q2739" s="1">
        <f>Sueldos[[#This Row],[Sueldo total]]*3</f>
        <v>61305.3</v>
      </c>
      <c r="R2739" s="9">
        <f>(43102-Sueldos[[#This Row],[Fecha de Contratación]])/365</f>
        <v>2.7643835616438355</v>
      </c>
      <c r="S2739" s="1">
        <f>Sueldos[[#This Row],[Sueldo total]]/30</f>
        <v>681.17000000000007</v>
      </c>
      <c r="T2739" s="1">
        <f>Sueldos[[#This Row],[Salario diario]]*20*Sueldos[[#This Row],[dias del año]]</f>
        <v>37660.303013698634</v>
      </c>
      <c r="U2739" s="1">
        <f>Sueldos[[#This Row],[3 meses de sueldo]]+Sueldos[[#This Row],[20 dias por año]]</f>
        <v>98965.603013698637</v>
      </c>
    </row>
    <row r="2740" spans="1:21" x14ac:dyDescent="0.3">
      <c r="A2740" t="s">
        <v>3076</v>
      </c>
      <c r="B2740" t="s">
        <v>883</v>
      </c>
      <c r="C2740" t="s">
        <v>173</v>
      </c>
      <c r="D2740" s="10">
        <v>42841</v>
      </c>
      <c r="E2740" t="s">
        <v>18</v>
      </c>
      <c r="F2740">
        <v>3</v>
      </c>
      <c r="G2740" s="1">
        <v>14064</v>
      </c>
      <c r="H2740" s="1">
        <v>1125.1200000000001</v>
      </c>
      <c r="I2740" s="1">
        <v>562.56000000000006</v>
      </c>
      <c r="J2740" s="1">
        <v>1687.6799999999998</v>
      </c>
      <c r="K2740" s="1">
        <v>4781.76</v>
      </c>
      <c r="L2740" s="1">
        <v>3516</v>
      </c>
      <c r="M2740" s="1">
        <f>SUM(Sueldos[[#This Row],[Salario Base]:[Bono General]])</f>
        <v>25737.120000000003</v>
      </c>
      <c r="N2740" s="1">
        <f>SUMPRODUCT(Sueldos[[#This Row],[Salario Base]:[Bono General]]*Porcentajes[])</f>
        <v>985.88639999999998</v>
      </c>
      <c r="O2740" s="1">
        <f>Sueldos[[#This Row],[Aumento Mexicano]]*2</f>
        <v>1971.7728</v>
      </c>
      <c r="P2740" s="1">
        <f>IF(Sueldos[[#This Row],[Calificación]]&gt;=4,Sueldos[[#This Row],[Aumento Mexicano]]*2,0)</f>
        <v>0</v>
      </c>
      <c r="Q2740" s="1">
        <f>Sueldos[[#This Row],[Sueldo total]]*3</f>
        <v>77211.360000000015</v>
      </c>
      <c r="R2740" s="9">
        <f>(43102-Sueldos[[#This Row],[Fecha de Contratación]])/365</f>
        <v>0.71506849315068488</v>
      </c>
      <c r="S2740" s="1">
        <f>Sueldos[[#This Row],[Sueldo total]]/30</f>
        <v>857.90400000000011</v>
      </c>
      <c r="T2740" s="1">
        <f>Sueldos[[#This Row],[Salario diario]]*20*Sueldos[[#This Row],[dias del año]]</f>
        <v>12269.202410958904</v>
      </c>
      <c r="U2740" s="1">
        <f>Sueldos[[#This Row],[3 meses de sueldo]]+Sueldos[[#This Row],[20 dias por año]]</f>
        <v>89480.562410958926</v>
      </c>
    </row>
    <row r="2741" spans="1:21" x14ac:dyDescent="0.3">
      <c r="A2741" t="s">
        <v>3077</v>
      </c>
      <c r="B2741" t="s">
        <v>883</v>
      </c>
      <c r="C2741" t="s">
        <v>59</v>
      </c>
      <c r="D2741" s="10">
        <v>42943</v>
      </c>
      <c r="E2741" t="s">
        <v>15</v>
      </c>
      <c r="F2741">
        <v>3</v>
      </c>
      <c r="G2741" s="1">
        <v>30949</v>
      </c>
      <c r="H2741" s="1">
        <v>3094.9</v>
      </c>
      <c r="I2741" s="1">
        <v>4642.3499999999995</v>
      </c>
      <c r="J2741" s="1">
        <v>3404.39</v>
      </c>
      <c r="K2741" s="1">
        <v>10522.66</v>
      </c>
      <c r="L2741" s="1">
        <v>11760.62</v>
      </c>
      <c r="M2741" s="1">
        <f>SUM(Sueldos[[#This Row],[Salario Base]:[Bono General]])</f>
        <v>64373.920000000006</v>
      </c>
      <c r="N2741" s="1">
        <f>SUMPRODUCT(Sueldos[[#This Row],[Salario Base]:[Bono General]]*Porcentajes[])</f>
        <v>2609.0007000000001</v>
      </c>
      <c r="O2741" s="1">
        <f>Sueldos[[#This Row],[Aumento Mexicano]]*2</f>
        <v>5218.0014000000001</v>
      </c>
      <c r="P2741" s="1">
        <f>IF(Sueldos[[#This Row],[Calificación]]&gt;=4,Sueldos[[#This Row],[Aumento Mexicano]]*2,0)</f>
        <v>0</v>
      </c>
      <c r="Q2741" s="1">
        <f>Sueldos[[#This Row],[Sueldo total]]*3</f>
        <v>193121.76</v>
      </c>
      <c r="R2741" s="9">
        <f>(43102-Sueldos[[#This Row],[Fecha de Contratación]])/365</f>
        <v>0.43561643835616437</v>
      </c>
      <c r="S2741" s="1">
        <f>Sueldos[[#This Row],[Sueldo total]]/30</f>
        <v>2145.7973333333334</v>
      </c>
      <c r="T2741" s="1">
        <f>Sueldos[[#This Row],[Salario diario]]*20*Sueldos[[#This Row],[dias del año]]</f>
        <v>18694.891835616439</v>
      </c>
      <c r="U2741" s="1">
        <f>Sueldos[[#This Row],[3 meses de sueldo]]+Sueldos[[#This Row],[20 dias por año]]</f>
        <v>211816.65183561645</v>
      </c>
    </row>
    <row r="2742" spans="1:21" x14ac:dyDescent="0.3">
      <c r="A2742" t="s">
        <v>1381</v>
      </c>
      <c r="B2742" t="s">
        <v>880</v>
      </c>
      <c r="C2742" t="s">
        <v>114</v>
      </c>
      <c r="D2742" s="10">
        <v>40632</v>
      </c>
      <c r="E2742" t="s">
        <v>18</v>
      </c>
      <c r="F2742">
        <v>4</v>
      </c>
      <c r="G2742" s="1">
        <v>14009.6</v>
      </c>
      <c r="H2742" s="1">
        <v>700.48</v>
      </c>
      <c r="I2742" s="1">
        <v>1681.152</v>
      </c>
      <c r="J2742" s="1">
        <v>1400.96</v>
      </c>
      <c r="K2742" s="1">
        <v>5603.84</v>
      </c>
      <c r="L2742" s="1">
        <v>3642.4960000000001</v>
      </c>
      <c r="M2742" s="1">
        <f>SUM(Sueldos[[#This Row],[Salario Base]:[Bono General]])</f>
        <v>27038.527999999998</v>
      </c>
      <c r="N2742" s="1">
        <f>SUMPRODUCT(Sueldos[[#This Row],[Salario Base]:[Bono General]]*Porcentajes[])</f>
        <v>1022.7008</v>
      </c>
      <c r="O2742" s="1">
        <f>Sueldos[[#This Row],[Aumento Mexicano]]*2</f>
        <v>2045.4015999999999</v>
      </c>
      <c r="P2742" s="1">
        <f>IF(Sueldos[[#This Row],[Calificación]]&gt;=4,Sueldos[[#This Row],[Aumento Mexicano]]*2,0)</f>
        <v>2045.4015999999999</v>
      </c>
      <c r="Q2742" s="1">
        <f>Sueldos[[#This Row],[Sueldo total]]*3</f>
        <v>81115.584000000003</v>
      </c>
      <c r="R2742" s="9">
        <f>(43102-Sueldos[[#This Row],[Fecha de Contratación]])/365</f>
        <v>6.7671232876712333</v>
      </c>
      <c r="S2742" s="1">
        <f>Sueldos[[#This Row],[Sueldo total]]/30</f>
        <v>901.28426666666667</v>
      </c>
      <c r="T2742" s="1">
        <f>Sueldos[[#This Row],[Salario diario]]*20*Sueldos[[#This Row],[dias del año]]</f>
        <v>121982.0349954338</v>
      </c>
      <c r="U2742" s="1">
        <f>Sueldos[[#This Row],[3 meses de sueldo]]+Sueldos[[#This Row],[20 dias por año]]</f>
        <v>203097.61899543379</v>
      </c>
    </row>
    <row r="2743" spans="1:21" x14ac:dyDescent="0.3">
      <c r="A2743" t="s">
        <v>490</v>
      </c>
      <c r="B2743" t="s">
        <v>883</v>
      </c>
      <c r="C2743" t="s">
        <v>34</v>
      </c>
      <c r="D2743" s="10">
        <v>42685</v>
      </c>
      <c r="E2743" t="s">
        <v>18</v>
      </c>
      <c r="F2743">
        <v>4</v>
      </c>
      <c r="G2743" s="1">
        <v>10087</v>
      </c>
      <c r="H2743" s="1">
        <v>504.35</v>
      </c>
      <c r="I2743" s="1">
        <v>806.96</v>
      </c>
      <c r="J2743" s="1">
        <v>201.74</v>
      </c>
      <c r="K2743" s="1">
        <v>3126.97</v>
      </c>
      <c r="L2743" s="1">
        <v>3227.84</v>
      </c>
      <c r="M2743" s="1">
        <f>SUM(Sueldos[[#This Row],[Salario Base]:[Bono General]])</f>
        <v>17954.86</v>
      </c>
      <c r="N2743" s="1">
        <f>SUMPRODUCT(Sueldos[[#This Row],[Salario Base]:[Bono General]]*Porcentajes[])</f>
        <v>694.99430000000007</v>
      </c>
      <c r="O2743" s="1">
        <f>Sueldos[[#This Row],[Aumento Mexicano]]*2</f>
        <v>1389.9886000000001</v>
      </c>
      <c r="P2743" s="1">
        <f>IF(Sueldos[[#This Row],[Calificación]]&gt;=4,Sueldos[[#This Row],[Aumento Mexicano]]*2,0)</f>
        <v>1389.9886000000001</v>
      </c>
      <c r="Q2743" s="1">
        <f>Sueldos[[#This Row],[Sueldo total]]*3</f>
        <v>53864.58</v>
      </c>
      <c r="R2743" s="9">
        <f>(43102-Sueldos[[#This Row],[Fecha de Contratación]])/365</f>
        <v>1.1424657534246576</v>
      </c>
      <c r="S2743" s="1">
        <f>Sueldos[[#This Row],[Sueldo total]]/30</f>
        <v>598.49533333333341</v>
      </c>
      <c r="T2743" s="1">
        <f>Sueldos[[#This Row],[Salario diario]]*20*Sueldos[[#This Row],[dias del año]]</f>
        <v>13675.208438356167</v>
      </c>
      <c r="U2743" s="1">
        <f>Sueldos[[#This Row],[3 meses de sueldo]]+Sueldos[[#This Row],[20 dias por año]]</f>
        <v>67539.788438356161</v>
      </c>
    </row>
    <row r="2744" spans="1:21" x14ac:dyDescent="0.3">
      <c r="A2744" t="s">
        <v>3078</v>
      </c>
      <c r="B2744" t="s">
        <v>898</v>
      </c>
      <c r="C2744" t="s">
        <v>63</v>
      </c>
      <c r="D2744" s="10">
        <v>41168</v>
      </c>
      <c r="E2744" t="s">
        <v>27</v>
      </c>
      <c r="F2744">
        <v>3</v>
      </c>
      <c r="G2744" s="1">
        <v>21879</v>
      </c>
      <c r="H2744" s="1">
        <v>1093.95</v>
      </c>
      <c r="I2744" s="1">
        <v>875.16</v>
      </c>
      <c r="J2744" s="1">
        <v>1531.5300000000002</v>
      </c>
      <c r="K2744" s="1">
        <v>8532.81</v>
      </c>
      <c r="L2744" s="1">
        <v>5688.54</v>
      </c>
      <c r="M2744" s="1">
        <f>SUM(Sueldos[[#This Row],[Salario Base]:[Bono General]])</f>
        <v>39600.99</v>
      </c>
      <c r="N2744" s="1">
        <f>SUMPRODUCT(Sueldos[[#This Row],[Salario Base]:[Bono General]]*Porcentajes[])</f>
        <v>1487.7719999999999</v>
      </c>
      <c r="O2744" s="1">
        <f>Sueldos[[#This Row],[Aumento Mexicano]]*2</f>
        <v>2975.5439999999999</v>
      </c>
      <c r="P2744" s="1">
        <f>IF(Sueldos[[#This Row],[Calificación]]&gt;=4,Sueldos[[#This Row],[Aumento Mexicano]]*2,0)</f>
        <v>0</v>
      </c>
      <c r="Q2744" s="1">
        <f>Sueldos[[#This Row],[Sueldo total]]*3</f>
        <v>118802.97</v>
      </c>
      <c r="R2744" s="9">
        <f>(43102-Sueldos[[#This Row],[Fecha de Contratación]])/365</f>
        <v>5.2986301369863016</v>
      </c>
      <c r="S2744" s="1">
        <f>Sueldos[[#This Row],[Sueldo total]]/30</f>
        <v>1320.0329999999999</v>
      </c>
      <c r="T2744" s="1">
        <f>Sueldos[[#This Row],[Salario diario]]*20*Sueldos[[#This Row],[dias del año]]</f>
        <v>139887.33271232876</v>
      </c>
      <c r="U2744" s="1">
        <f>Sueldos[[#This Row],[3 meses de sueldo]]+Sueldos[[#This Row],[20 dias por año]]</f>
        <v>258690.30271232876</v>
      </c>
    </row>
    <row r="2745" spans="1:21" x14ac:dyDescent="0.3">
      <c r="A2745" t="s">
        <v>310</v>
      </c>
      <c r="B2745" t="s">
        <v>883</v>
      </c>
      <c r="C2745" t="s">
        <v>14</v>
      </c>
      <c r="D2745" s="10">
        <v>40802</v>
      </c>
      <c r="E2745" t="s">
        <v>18</v>
      </c>
      <c r="F2745">
        <v>4</v>
      </c>
      <c r="G2745" s="1">
        <v>11270.6</v>
      </c>
      <c r="H2745" s="1">
        <v>901.64800000000002</v>
      </c>
      <c r="I2745" s="1">
        <v>112.706</v>
      </c>
      <c r="J2745" s="1">
        <v>112.706</v>
      </c>
      <c r="K2745" s="1">
        <v>3043.0620000000004</v>
      </c>
      <c r="L2745" s="1">
        <v>2930.3560000000002</v>
      </c>
      <c r="M2745" s="1">
        <f>SUM(Sueldos[[#This Row],[Salario Base]:[Bono General]])</f>
        <v>18371.078000000001</v>
      </c>
      <c r="N2745" s="1">
        <f>SUMPRODUCT(Sueldos[[#This Row],[Salario Base]:[Bono General]]*Porcentajes[])</f>
        <v>698.77719999999999</v>
      </c>
      <c r="O2745" s="1">
        <f>Sueldos[[#This Row],[Aumento Mexicano]]*2</f>
        <v>1397.5544</v>
      </c>
      <c r="P2745" s="1">
        <f>IF(Sueldos[[#This Row],[Calificación]]&gt;=4,Sueldos[[#This Row],[Aumento Mexicano]]*2,0)</f>
        <v>1397.5544</v>
      </c>
      <c r="Q2745" s="1">
        <f>Sueldos[[#This Row],[Sueldo total]]*3</f>
        <v>55113.234000000004</v>
      </c>
      <c r="R2745" s="9">
        <f>(43102-Sueldos[[#This Row],[Fecha de Contratación]])/365</f>
        <v>6.3013698630136989</v>
      </c>
      <c r="S2745" s="1">
        <f>Sueldos[[#This Row],[Sueldo total]]/30</f>
        <v>612.3692666666667</v>
      </c>
      <c r="T2745" s="1">
        <f>Sueldos[[#This Row],[Salario diario]]*20*Sueldos[[#This Row],[dias del año]]</f>
        <v>77175.304840182653</v>
      </c>
      <c r="U2745" s="1">
        <f>Sueldos[[#This Row],[3 meses de sueldo]]+Sueldos[[#This Row],[20 dias por año]]</f>
        <v>132288.53884018265</v>
      </c>
    </row>
    <row r="2746" spans="1:21" x14ac:dyDescent="0.3">
      <c r="A2746" t="s">
        <v>3079</v>
      </c>
      <c r="B2746" t="s">
        <v>880</v>
      </c>
      <c r="C2746" t="s">
        <v>133</v>
      </c>
      <c r="D2746" s="10">
        <v>40925</v>
      </c>
      <c r="E2746" t="s">
        <v>27</v>
      </c>
      <c r="F2746">
        <v>2</v>
      </c>
      <c r="G2746" s="1">
        <v>18072.900000000001</v>
      </c>
      <c r="H2746" s="1">
        <v>903.6450000000001</v>
      </c>
      <c r="I2746" s="1">
        <v>722.91600000000005</v>
      </c>
      <c r="J2746" s="1">
        <v>2530.2060000000006</v>
      </c>
      <c r="K2746" s="1">
        <v>5241.1409999999996</v>
      </c>
      <c r="L2746" s="1">
        <v>4518.2250000000004</v>
      </c>
      <c r="M2746" s="1">
        <f>SUM(Sueldos[[#This Row],[Salario Base]:[Bono General]])</f>
        <v>31989.033000000003</v>
      </c>
      <c r="N2746" s="1">
        <f>SUMPRODUCT(Sueldos[[#This Row],[Salario Base]:[Bono General]]*Porcentajes[])</f>
        <v>1225.3426200000001</v>
      </c>
      <c r="O2746" s="1">
        <f>Sueldos[[#This Row],[Aumento Mexicano]]*2</f>
        <v>2450.6852400000002</v>
      </c>
      <c r="P2746" s="1">
        <f>IF(Sueldos[[#This Row],[Calificación]]&gt;=4,Sueldos[[#This Row],[Aumento Mexicano]]*2,0)</f>
        <v>0</v>
      </c>
      <c r="Q2746" s="1">
        <f>Sueldos[[#This Row],[Sueldo total]]*3</f>
        <v>95967.099000000017</v>
      </c>
      <c r="R2746" s="9">
        <f>(43102-Sueldos[[#This Row],[Fecha de Contratación]])/365</f>
        <v>5.9643835616438352</v>
      </c>
      <c r="S2746" s="1">
        <f>Sueldos[[#This Row],[Sueldo total]]/30</f>
        <v>1066.3011000000001</v>
      </c>
      <c r="T2746" s="1">
        <f>Sueldos[[#This Row],[Salario diario]]*20*Sueldos[[#This Row],[dias del año]]</f>
        <v>127196.57505205482</v>
      </c>
      <c r="U2746" s="1">
        <f>Sueldos[[#This Row],[3 meses de sueldo]]+Sueldos[[#This Row],[20 dias por año]]</f>
        <v>223163.67405205482</v>
      </c>
    </row>
    <row r="2747" spans="1:21" x14ac:dyDescent="0.3">
      <c r="A2747" t="s">
        <v>3080</v>
      </c>
      <c r="B2747" t="s">
        <v>926</v>
      </c>
      <c r="C2747" t="s">
        <v>373</v>
      </c>
      <c r="D2747" s="10">
        <v>42380</v>
      </c>
      <c r="E2747" t="s">
        <v>18</v>
      </c>
      <c r="F2747">
        <v>3</v>
      </c>
      <c r="G2747" s="1">
        <v>13456</v>
      </c>
      <c r="H2747" s="1">
        <v>672.80000000000007</v>
      </c>
      <c r="I2747" s="1">
        <v>269.12</v>
      </c>
      <c r="J2747" s="1">
        <v>403.68</v>
      </c>
      <c r="K2747" s="1">
        <v>4978.72</v>
      </c>
      <c r="L2747" s="1">
        <v>5113.28</v>
      </c>
      <c r="M2747" s="1">
        <f>SUM(Sueldos[[#This Row],[Salario Base]:[Bono General]])</f>
        <v>24893.599999999999</v>
      </c>
      <c r="N2747" s="1">
        <f>SUMPRODUCT(Sueldos[[#This Row],[Salario Base]:[Bono General]]*Porcentajes[])</f>
        <v>982.28800000000001</v>
      </c>
      <c r="O2747" s="1">
        <f>Sueldos[[#This Row],[Aumento Mexicano]]*2</f>
        <v>1964.576</v>
      </c>
      <c r="P2747" s="1">
        <f>IF(Sueldos[[#This Row],[Calificación]]&gt;=4,Sueldos[[#This Row],[Aumento Mexicano]]*2,0)</f>
        <v>0</v>
      </c>
      <c r="Q2747" s="1">
        <f>Sueldos[[#This Row],[Sueldo total]]*3</f>
        <v>74680.799999999988</v>
      </c>
      <c r="R2747" s="9">
        <f>(43102-Sueldos[[#This Row],[Fecha de Contratación]])/365</f>
        <v>1.978082191780822</v>
      </c>
      <c r="S2747" s="1">
        <f>Sueldos[[#This Row],[Sueldo total]]/30</f>
        <v>829.78666666666663</v>
      </c>
      <c r="T2747" s="1">
        <f>Sueldos[[#This Row],[Salario diario]]*20*Sueldos[[#This Row],[dias del año]]</f>
        <v>32827.724566210047</v>
      </c>
      <c r="U2747" s="1">
        <f>Sueldos[[#This Row],[3 meses de sueldo]]+Sueldos[[#This Row],[20 dias por año]]</f>
        <v>107508.52456621004</v>
      </c>
    </row>
    <row r="2748" spans="1:21" x14ac:dyDescent="0.3">
      <c r="A2748" t="s">
        <v>3081</v>
      </c>
      <c r="B2748" t="s">
        <v>880</v>
      </c>
      <c r="C2748" t="s">
        <v>601</v>
      </c>
      <c r="D2748" s="10">
        <v>42488</v>
      </c>
      <c r="E2748" t="s">
        <v>27</v>
      </c>
      <c r="F2748">
        <v>3</v>
      </c>
      <c r="G2748" s="1">
        <v>21864</v>
      </c>
      <c r="H2748" s="1">
        <v>1967.76</v>
      </c>
      <c r="I2748" s="1">
        <v>1530.4800000000002</v>
      </c>
      <c r="J2748" s="1">
        <v>437.28000000000003</v>
      </c>
      <c r="K2748" s="1">
        <v>8308.32</v>
      </c>
      <c r="L2748" s="1">
        <v>7652.4</v>
      </c>
      <c r="M2748" s="1">
        <f>SUM(Sueldos[[#This Row],[Salario Base]:[Bono General]])</f>
        <v>41760.239999999998</v>
      </c>
      <c r="N2748" s="1">
        <f>SUMPRODUCT(Sueldos[[#This Row],[Salario Base]:[Bono General]]*Porcentajes[])</f>
        <v>1641.9864000000002</v>
      </c>
      <c r="O2748" s="1">
        <f>Sueldos[[#This Row],[Aumento Mexicano]]*2</f>
        <v>3283.9728000000005</v>
      </c>
      <c r="P2748" s="1">
        <f>IF(Sueldos[[#This Row],[Calificación]]&gt;=4,Sueldos[[#This Row],[Aumento Mexicano]]*2,0)</f>
        <v>0</v>
      </c>
      <c r="Q2748" s="1">
        <f>Sueldos[[#This Row],[Sueldo total]]*3</f>
        <v>125280.72</v>
      </c>
      <c r="R2748" s="9">
        <f>(43102-Sueldos[[#This Row],[Fecha de Contratación]])/365</f>
        <v>1.6821917808219178</v>
      </c>
      <c r="S2748" s="1">
        <f>Sueldos[[#This Row],[Sueldo total]]/30</f>
        <v>1392.008</v>
      </c>
      <c r="T2748" s="1">
        <f>Sueldos[[#This Row],[Salario diario]]*20*Sueldos[[#This Row],[dias del año]]</f>
        <v>46832.488328767125</v>
      </c>
      <c r="U2748" s="1">
        <f>Sueldos[[#This Row],[3 meses de sueldo]]+Sueldos[[#This Row],[20 dias por año]]</f>
        <v>172113.20832876713</v>
      </c>
    </row>
    <row r="2749" spans="1:21" x14ac:dyDescent="0.3">
      <c r="A2749" t="s">
        <v>3082</v>
      </c>
      <c r="B2749" t="s">
        <v>880</v>
      </c>
      <c r="C2749" t="s">
        <v>117</v>
      </c>
      <c r="D2749" s="10">
        <v>42171</v>
      </c>
      <c r="E2749" t="s">
        <v>18</v>
      </c>
      <c r="F2749">
        <v>3</v>
      </c>
      <c r="G2749" s="1">
        <v>12364</v>
      </c>
      <c r="H2749" s="1">
        <v>1112.76</v>
      </c>
      <c r="I2749" s="1">
        <v>247.28</v>
      </c>
      <c r="J2749" s="1">
        <v>1483.6799999999998</v>
      </c>
      <c r="K2749" s="1">
        <v>3338.28</v>
      </c>
      <c r="L2749" s="1">
        <v>4451.04</v>
      </c>
      <c r="M2749" s="1">
        <f>SUM(Sueldos[[#This Row],[Salario Base]:[Bono General]])</f>
        <v>22997.040000000001</v>
      </c>
      <c r="N2749" s="1">
        <f>SUMPRODUCT(Sueldos[[#This Row],[Salario Base]:[Bono General]]*Porcentajes[])</f>
        <v>933.48200000000008</v>
      </c>
      <c r="O2749" s="1">
        <f>Sueldos[[#This Row],[Aumento Mexicano]]*2</f>
        <v>1866.9640000000002</v>
      </c>
      <c r="P2749" s="1">
        <f>IF(Sueldos[[#This Row],[Calificación]]&gt;=4,Sueldos[[#This Row],[Aumento Mexicano]]*2,0)</f>
        <v>0</v>
      </c>
      <c r="Q2749" s="1">
        <f>Sueldos[[#This Row],[Sueldo total]]*3</f>
        <v>68991.12</v>
      </c>
      <c r="R2749" s="9">
        <f>(43102-Sueldos[[#This Row],[Fecha de Contratación]])/365</f>
        <v>2.5506849315068494</v>
      </c>
      <c r="S2749" s="1">
        <f>Sueldos[[#This Row],[Sueldo total]]/30</f>
        <v>766.56799999999998</v>
      </c>
      <c r="T2749" s="1">
        <f>Sueldos[[#This Row],[Salario diario]]*20*Sueldos[[#This Row],[dias del año]]</f>
        <v>39105.468931506854</v>
      </c>
      <c r="U2749" s="1">
        <f>Sueldos[[#This Row],[3 meses de sueldo]]+Sueldos[[#This Row],[20 dias por año]]</f>
        <v>108096.58893150685</v>
      </c>
    </row>
    <row r="2750" spans="1:21" x14ac:dyDescent="0.3">
      <c r="A2750" t="s">
        <v>3083</v>
      </c>
      <c r="B2750" t="s">
        <v>880</v>
      </c>
      <c r="C2750" t="s">
        <v>81</v>
      </c>
      <c r="D2750" s="10">
        <v>40688</v>
      </c>
      <c r="E2750" t="s">
        <v>18</v>
      </c>
      <c r="F2750">
        <v>5</v>
      </c>
      <c r="G2750" s="1">
        <v>17416.25</v>
      </c>
      <c r="H2750" s="1">
        <v>1219.1375</v>
      </c>
      <c r="I2750" s="1">
        <v>2089.9499999999998</v>
      </c>
      <c r="J2750" s="1">
        <v>2438.2750000000001</v>
      </c>
      <c r="K2750" s="1">
        <v>6444.0124999999998</v>
      </c>
      <c r="L2750" s="1">
        <v>6618.1750000000002</v>
      </c>
      <c r="M2750" s="1">
        <f>SUM(Sueldos[[#This Row],[Salario Base]:[Bono General]])</f>
        <v>36225.800000000003</v>
      </c>
      <c r="N2750" s="1">
        <f>SUMPRODUCT(Sueldos[[#This Row],[Salario Base]:[Bono General]]*Porcentajes[])</f>
        <v>1457.740125</v>
      </c>
      <c r="O2750" s="1">
        <f>Sueldos[[#This Row],[Aumento Mexicano]]*2</f>
        <v>2915.4802500000001</v>
      </c>
      <c r="P2750" s="1">
        <f>IF(Sueldos[[#This Row],[Calificación]]&gt;=4,Sueldos[[#This Row],[Aumento Mexicano]]*2,0)</f>
        <v>2915.4802500000001</v>
      </c>
      <c r="Q2750" s="1">
        <f>Sueldos[[#This Row],[Sueldo total]]*3</f>
        <v>108677.40000000001</v>
      </c>
      <c r="R2750" s="9">
        <f>(43102-Sueldos[[#This Row],[Fecha de Contratación]])/365</f>
        <v>6.6136986301369864</v>
      </c>
      <c r="S2750" s="1">
        <f>Sueldos[[#This Row],[Sueldo total]]/30</f>
        <v>1207.5266666666669</v>
      </c>
      <c r="T2750" s="1">
        <f>Sueldos[[#This Row],[Salario diario]]*20*Sueldos[[#This Row],[dias del año]]</f>
        <v>159724.34922374433</v>
      </c>
      <c r="U2750" s="1">
        <f>Sueldos[[#This Row],[3 meses de sueldo]]+Sueldos[[#This Row],[20 dias por año]]</f>
        <v>268401.74922374432</v>
      </c>
    </row>
    <row r="2751" spans="1:21" x14ac:dyDescent="0.3">
      <c r="A2751" t="s">
        <v>3084</v>
      </c>
      <c r="B2751" t="s">
        <v>880</v>
      </c>
      <c r="C2751" t="s">
        <v>48</v>
      </c>
      <c r="D2751" s="10">
        <v>41328</v>
      </c>
      <c r="E2751" t="s">
        <v>18</v>
      </c>
      <c r="F2751">
        <v>4</v>
      </c>
      <c r="G2751" s="1">
        <v>13773.1</v>
      </c>
      <c r="H2751" s="1">
        <v>688.65500000000009</v>
      </c>
      <c r="I2751" s="1">
        <v>1377.3100000000002</v>
      </c>
      <c r="J2751" s="1">
        <v>826.38599999999997</v>
      </c>
      <c r="K2751" s="1">
        <v>3443.2750000000001</v>
      </c>
      <c r="L2751" s="1">
        <v>3994.1989999999996</v>
      </c>
      <c r="M2751" s="1">
        <f>SUM(Sueldos[[#This Row],[Salario Base]:[Bono General]])</f>
        <v>24102.925000000003</v>
      </c>
      <c r="N2751" s="1">
        <f>SUMPRODUCT(Sueldos[[#This Row],[Salario Base]:[Bono General]]*Porcentajes[])</f>
        <v>933.81618000000003</v>
      </c>
      <c r="O2751" s="1">
        <f>Sueldos[[#This Row],[Aumento Mexicano]]*2</f>
        <v>1867.6323600000001</v>
      </c>
      <c r="P2751" s="1">
        <f>IF(Sueldos[[#This Row],[Calificación]]&gt;=4,Sueldos[[#This Row],[Aumento Mexicano]]*2,0)</f>
        <v>1867.6323600000001</v>
      </c>
      <c r="Q2751" s="1">
        <f>Sueldos[[#This Row],[Sueldo total]]*3</f>
        <v>72308.775000000009</v>
      </c>
      <c r="R2751" s="9">
        <f>(43102-Sueldos[[#This Row],[Fecha de Contratación]])/365</f>
        <v>4.86027397260274</v>
      </c>
      <c r="S2751" s="1">
        <f>Sueldos[[#This Row],[Sueldo total]]/30</f>
        <v>803.43083333333345</v>
      </c>
      <c r="T2751" s="1">
        <f>Sueldos[[#This Row],[Salario diario]]*20*Sueldos[[#This Row],[dias del año]]</f>
        <v>78097.8793607306</v>
      </c>
      <c r="U2751" s="1">
        <f>Sueldos[[#This Row],[3 meses de sueldo]]+Sueldos[[#This Row],[20 dias por año]]</f>
        <v>150406.65436073061</v>
      </c>
    </row>
    <row r="2752" spans="1:21" x14ac:dyDescent="0.3">
      <c r="A2752" t="s">
        <v>3085</v>
      </c>
      <c r="B2752" t="s">
        <v>883</v>
      </c>
      <c r="C2752" t="s">
        <v>601</v>
      </c>
      <c r="D2752" s="10">
        <v>42110</v>
      </c>
      <c r="E2752" t="s">
        <v>27</v>
      </c>
      <c r="F2752">
        <v>3</v>
      </c>
      <c r="G2752" s="1">
        <v>18952</v>
      </c>
      <c r="H2752" s="1">
        <v>1516.16</v>
      </c>
      <c r="I2752" s="1">
        <v>2274.2399999999998</v>
      </c>
      <c r="J2752" s="1">
        <v>1137.1199999999999</v>
      </c>
      <c r="K2752" s="1">
        <v>6254.16</v>
      </c>
      <c r="L2752" s="1">
        <v>6443.68</v>
      </c>
      <c r="M2752" s="1">
        <f>SUM(Sueldos[[#This Row],[Salario Base]:[Bono General]])</f>
        <v>36577.360000000001</v>
      </c>
      <c r="N2752" s="1">
        <f>SUMPRODUCT(Sueldos[[#This Row],[Salario Base]:[Bono General]]*Porcentajes[])</f>
        <v>1446.0376000000001</v>
      </c>
      <c r="O2752" s="1">
        <f>Sueldos[[#This Row],[Aumento Mexicano]]*2</f>
        <v>2892.0752000000002</v>
      </c>
      <c r="P2752" s="1">
        <f>IF(Sueldos[[#This Row],[Calificación]]&gt;=4,Sueldos[[#This Row],[Aumento Mexicano]]*2,0)</f>
        <v>0</v>
      </c>
      <c r="Q2752" s="1">
        <f>Sueldos[[#This Row],[Sueldo total]]*3</f>
        <v>109732.08</v>
      </c>
      <c r="R2752" s="9">
        <f>(43102-Sueldos[[#This Row],[Fecha de Contratación]])/365</f>
        <v>2.7178082191780821</v>
      </c>
      <c r="S2752" s="1">
        <f>Sueldos[[#This Row],[Sueldo total]]/30</f>
        <v>1219.2453333333333</v>
      </c>
      <c r="T2752" s="1">
        <f>Sueldos[[#This Row],[Salario diario]]*20*Sueldos[[#This Row],[dias del año]]</f>
        <v>66273.499762557069</v>
      </c>
      <c r="U2752" s="1">
        <f>Sueldos[[#This Row],[3 meses de sueldo]]+Sueldos[[#This Row],[20 dias por año]]</f>
        <v>176005.57976255706</v>
      </c>
    </row>
    <row r="2753" spans="1:21" x14ac:dyDescent="0.3">
      <c r="A2753" t="s">
        <v>3086</v>
      </c>
      <c r="B2753" t="s">
        <v>880</v>
      </c>
      <c r="C2753" t="s">
        <v>88</v>
      </c>
      <c r="D2753" s="10">
        <v>41905</v>
      </c>
      <c r="E2753" t="s">
        <v>18</v>
      </c>
      <c r="F2753">
        <v>3</v>
      </c>
      <c r="G2753" s="1">
        <v>8775</v>
      </c>
      <c r="H2753" s="1">
        <v>877.5</v>
      </c>
      <c r="I2753" s="1">
        <v>965.25</v>
      </c>
      <c r="J2753" s="1">
        <v>1053</v>
      </c>
      <c r="K2753" s="1">
        <v>2369.25</v>
      </c>
      <c r="L2753" s="1">
        <v>2193.75</v>
      </c>
      <c r="M2753" s="1">
        <f>SUM(Sueldos[[#This Row],[Salario Base]:[Bono General]])</f>
        <v>16233.75</v>
      </c>
      <c r="N2753" s="1">
        <f>SUMPRODUCT(Sueldos[[#This Row],[Salario Base]:[Bono General]]*Porcentajes[])</f>
        <v>631.79999999999995</v>
      </c>
      <c r="O2753" s="1">
        <f>Sueldos[[#This Row],[Aumento Mexicano]]*2</f>
        <v>1263.5999999999999</v>
      </c>
      <c r="P2753" s="1">
        <f>IF(Sueldos[[#This Row],[Calificación]]&gt;=4,Sueldos[[#This Row],[Aumento Mexicano]]*2,0)</f>
        <v>0</v>
      </c>
      <c r="Q2753" s="1">
        <f>Sueldos[[#This Row],[Sueldo total]]*3</f>
        <v>48701.25</v>
      </c>
      <c r="R2753" s="9">
        <f>(43102-Sueldos[[#This Row],[Fecha de Contratación]])/365</f>
        <v>3.2794520547945205</v>
      </c>
      <c r="S2753" s="1">
        <f>Sueldos[[#This Row],[Sueldo total]]/30</f>
        <v>541.125</v>
      </c>
      <c r="T2753" s="1">
        <f>Sueldos[[#This Row],[Salario diario]]*20*Sueldos[[#This Row],[dias del año]]</f>
        <v>35491.869863013701</v>
      </c>
      <c r="U2753" s="1">
        <f>Sueldos[[#This Row],[3 meses de sueldo]]+Sueldos[[#This Row],[20 dias por año]]</f>
        <v>84193.119863013708</v>
      </c>
    </row>
    <row r="2754" spans="1:21" x14ac:dyDescent="0.3">
      <c r="A2754" t="s">
        <v>600</v>
      </c>
      <c r="B2754" t="s">
        <v>898</v>
      </c>
      <c r="C2754" t="s">
        <v>323</v>
      </c>
      <c r="D2754" s="10">
        <v>41463</v>
      </c>
      <c r="E2754" t="s">
        <v>53</v>
      </c>
      <c r="F2754">
        <v>3</v>
      </c>
      <c r="G2754" s="1">
        <v>92051</v>
      </c>
      <c r="H2754" s="1">
        <v>5523.0599999999995</v>
      </c>
      <c r="I2754" s="1">
        <v>3682.04</v>
      </c>
      <c r="J2754" s="1">
        <v>12887.140000000001</v>
      </c>
      <c r="K2754" s="1">
        <v>25774.280000000002</v>
      </c>
      <c r="L2754" s="1">
        <v>34979.379999999997</v>
      </c>
      <c r="M2754" s="1">
        <f>SUM(Sueldos[[#This Row],[Salario Base]:[Bono General]])</f>
        <v>174896.9</v>
      </c>
      <c r="N2754" s="1">
        <f>SUMPRODUCT(Sueldos[[#This Row],[Salario Base]:[Bono General]]*Porcentajes[])</f>
        <v>7106.3371999999999</v>
      </c>
      <c r="O2754" s="1">
        <f>Sueldos[[#This Row],[Aumento Mexicano]]*2</f>
        <v>14212.6744</v>
      </c>
      <c r="P2754" s="1">
        <f>IF(Sueldos[[#This Row],[Calificación]]&gt;=4,Sueldos[[#This Row],[Aumento Mexicano]]*2,0)</f>
        <v>0</v>
      </c>
      <c r="Q2754" s="1">
        <f>Sueldos[[#This Row],[Sueldo total]]*3</f>
        <v>524690.69999999995</v>
      </c>
      <c r="R2754" s="9">
        <f>(43102-Sueldos[[#This Row],[Fecha de Contratación]])/365</f>
        <v>4.4904109589041097</v>
      </c>
      <c r="S2754" s="1">
        <f>Sueldos[[#This Row],[Sueldo total]]/30</f>
        <v>5829.8966666666665</v>
      </c>
      <c r="T2754" s="1">
        <f>Sueldos[[#This Row],[Salario diario]]*20*Sueldos[[#This Row],[dias del año]]</f>
        <v>523572.63762557082</v>
      </c>
      <c r="U2754" s="1">
        <f>Sueldos[[#This Row],[3 meses de sueldo]]+Sueldos[[#This Row],[20 dias por año]]</f>
        <v>1048263.3376255708</v>
      </c>
    </row>
    <row r="2755" spans="1:21" x14ac:dyDescent="0.3">
      <c r="A2755" t="s">
        <v>3087</v>
      </c>
      <c r="B2755" t="s">
        <v>898</v>
      </c>
      <c r="C2755" t="s">
        <v>221</v>
      </c>
      <c r="D2755" s="10">
        <v>41338</v>
      </c>
      <c r="E2755" t="s">
        <v>18</v>
      </c>
      <c r="F2755">
        <v>4</v>
      </c>
      <c r="G2755" s="1">
        <v>10132.1</v>
      </c>
      <c r="H2755" s="1">
        <v>506.60500000000002</v>
      </c>
      <c r="I2755" s="1">
        <v>1418.4940000000001</v>
      </c>
      <c r="J2755" s="1">
        <v>709.24700000000007</v>
      </c>
      <c r="K2755" s="1">
        <v>3039.63</v>
      </c>
      <c r="L2755" s="1">
        <v>3140.951</v>
      </c>
      <c r="M2755" s="1">
        <f>SUM(Sueldos[[#This Row],[Salario Base]:[Bono General]])</f>
        <v>18947.027000000002</v>
      </c>
      <c r="N2755" s="1">
        <f>SUMPRODUCT(Sueldos[[#This Row],[Salario Base]:[Bono General]]*Porcentajes[])</f>
        <v>737.61688000000004</v>
      </c>
      <c r="O2755" s="1">
        <f>Sueldos[[#This Row],[Aumento Mexicano]]*2</f>
        <v>1475.2337600000001</v>
      </c>
      <c r="P2755" s="1">
        <f>IF(Sueldos[[#This Row],[Calificación]]&gt;=4,Sueldos[[#This Row],[Aumento Mexicano]]*2,0)</f>
        <v>1475.2337600000001</v>
      </c>
      <c r="Q2755" s="1">
        <f>Sueldos[[#This Row],[Sueldo total]]*3</f>
        <v>56841.081000000006</v>
      </c>
      <c r="R2755" s="9">
        <f>(43102-Sueldos[[#This Row],[Fecha de Contratación]])/365</f>
        <v>4.8328767123287673</v>
      </c>
      <c r="S2755" s="1">
        <f>Sueldos[[#This Row],[Sueldo total]]/30</f>
        <v>631.56756666666672</v>
      </c>
      <c r="T2755" s="1">
        <f>Sueldos[[#This Row],[Salario diario]]*20*Sueldos[[#This Row],[dias del año]]</f>
        <v>61045.763704109595</v>
      </c>
      <c r="U2755" s="1">
        <f>Sueldos[[#This Row],[3 meses de sueldo]]+Sueldos[[#This Row],[20 dias por año]]</f>
        <v>117886.84470410959</v>
      </c>
    </row>
    <row r="2756" spans="1:21" x14ac:dyDescent="0.3">
      <c r="A2756" t="s">
        <v>358</v>
      </c>
      <c r="B2756" t="s">
        <v>883</v>
      </c>
      <c r="C2756" t="s">
        <v>323</v>
      </c>
      <c r="D2756" s="10">
        <v>41648</v>
      </c>
      <c r="E2756" t="s">
        <v>18</v>
      </c>
      <c r="F2756">
        <v>3</v>
      </c>
      <c r="G2756" s="1">
        <v>10286</v>
      </c>
      <c r="H2756" s="1">
        <v>514.30000000000007</v>
      </c>
      <c r="I2756" s="1">
        <v>308.58</v>
      </c>
      <c r="J2756" s="1">
        <v>411.44</v>
      </c>
      <c r="K2756" s="1">
        <v>3394.38</v>
      </c>
      <c r="L2756" s="1">
        <v>3600.1</v>
      </c>
      <c r="M2756" s="1">
        <f>SUM(Sueldos[[#This Row],[Salario Base]:[Bono General]])</f>
        <v>18514.8</v>
      </c>
      <c r="N2756" s="1">
        <f>SUMPRODUCT(Sueldos[[#This Row],[Salario Base]:[Bono General]]*Porcentajes[])</f>
        <v>726.19160000000011</v>
      </c>
      <c r="O2756" s="1">
        <f>Sueldos[[#This Row],[Aumento Mexicano]]*2</f>
        <v>1452.3832000000002</v>
      </c>
      <c r="P2756" s="1">
        <f>IF(Sueldos[[#This Row],[Calificación]]&gt;=4,Sueldos[[#This Row],[Aumento Mexicano]]*2,0)</f>
        <v>0</v>
      </c>
      <c r="Q2756" s="1">
        <f>Sueldos[[#This Row],[Sueldo total]]*3</f>
        <v>55544.399999999994</v>
      </c>
      <c r="R2756" s="9">
        <f>(43102-Sueldos[[#This Row],[Fecha de Contratación]])/365</f>
        <v>3.9835616438356163</v>
      </c>
      <c r="S2756" s="1">
        <f>Sueldos[[#This Row],[Sueldo total]]/30</f>
        <v>617.16</v>
      </c>
      <c r="T2756" s="1">
        <f>Sueldos[[#This Row],[Salario diario]]*20*Sueldos[[#This Row],[dias del año]]</f>
        <v>49169.898082191772</v>
      </c>
      <c r="U2756" s="1">
        <f>Sueldos[[#This Row],[3 meses de sueldo]]+Sueldos[[#This Row],[20 dias por año]]</f>
        <v>104714.29808219176</v>
      </c>
    </row>
    <row r="2757" spans="1:21" x14ac:dyDescent="0.3">
      <c r="A2757" t="s">
        <v>3012</v>
      </c>
      <c r="B2757" t="s">
        <v>898</v>
      </c>
      <c r="C2757" t="s">
        <v>63</v>
      </c>
      <c r="D2757" s="10">
        <v>41279</v>
      </c>
      <c r="E2757" t="s">
        <v>18</v>
      </c>
      <c r="F2757">
        <v>3</v>
      </c>
      <c r="G2757" s="1">
        <v>8478</v>
      </c>
      <c r="H2757" s="1">
        <v>593.46</v>
      </c>
      <c r="I2757" s="1">
        <v>339.12</v>
      </c>
      <c r="J2757" s="1">
        <v>678.24</v>
      </c>
      <c r="K2757" s="1">
        <v>3136.86</v>
      </c>
      <c r="L2757" s="1">
        <v>2289.06</v>
      </c>
      <c r="M2757" s="1">
        <f>SUM(Sueldos[[#This Row],[Salario Base]:[Bono General]])</f>
        <v>15514.74</v>
      </c>
      <c r="N2757" s="1">
        <f>SUMPRODUCT(Sueldos[[#This Row],[Salario Base]:[Bono General]]*Porcentajes[])</f>
        <v>591.76440000000002</v>
      </c>
      <c r="O2757" s="1">
        <f>Sueldos[[#This Row],[Aumento Mexicano]]*2</f>
        <v>1183.5288</v>
      </c>
      <c r="P2757" s="1">
        <f>IF(Sueldos[[#This Row],[Calificación]]&gt;=4,Sueldos[[#This Row],[Aumento Mexicano]]*2,0)</f>
        <v>0</v>
      </c>
      <c r="Q2757" s="1">
        <f>Sueldos[[#This Row],[Sueldo total]]*3</f>
        <v>46544.22</v>
      </c>
      <c r="R2757" s="9">
        <f>(43102-Sueldos[[#This Row],[Fecha de Contratación]])/365</f>
        <v>4.9945205479452053</v>
      </c>
      <c r="S2757" s="1">
        <f>Sueldos[[#This Row],[Sueldo total]]/30</f>
        <v>517.15800000000002</v>
      </c>
      <c r="T2757" s="1">
        <f>Sueldos[[#This Row],[Salario diario]]*20*Sueldos[[#This Row],[dias del año]]</f>
        <v>51659.125150684929</v>
      </c>
      <c r="U2757" s="1">
        <f>Sueldos[[#This Row],[3 meses de sueldo]]+Sueldos[[#This Row],[20 dias por año]]</f>
        <v>98203.345150684938</v>
      </c>
    </row>
    <row r="2758" spans="1:21" x14ac:dyDescent="0.3">
      <c r="A2758" t="s">
        <v>3088</v>
      </c>
      <c r="B2758" t="s">
        <v>909</v>
      </c>
      <c r="C2758" t="s">
        <v>52</v>
      </c>
      <c r="D2758" s="10">
        <v>41080</v>
      </c>
      <c r="E2758" t="s">
        <v>18</v>
      </c>
      <c r="F2758">
        <v>3</v>
      </c>
      <c r="G2758" s="1">
        <v>8074</v>
      </c>
      <c r="H2758" s="1">
        <v>565.18000000000006</v>
      </c>
      <c r="I2758" s="1">
        <v>1211.0999999999999</v>
      </c>
      <c r="J2758" s="1">
        <v>888.14</v>
      </c>
      <c r="K2758" s="1">
        <v>2018.5</v>
      </c>
      <c r="L2758" s="1">
        <v>2825.8999999999996</v>
      </c>
      <c r="M2758" s="1">
        <f>SUM(Sueldos[[#This Row],[Salario Base]:[Bono General]])</f>
        <v>15582.82</v>
      </c>
      <c r="N2758" s="1">
        <f>SUMPRODUCT(Sueldos[[#This Row],[Salario Base]:[Bono General]]*Porcentajes[])</f>
        <v>627.34979999999996</v>
      </c>
      <c r="O2758" s="1">
        <f>Sueldos[[#This Row],[Aumento Mexicano]]*2</f>
        <v>1254.6995999999999</v>
      </c>
      <c r="P2758" s="1">
        <f>IF(Sueldos[[#This Row],[Calificación]]&gt;=4,Sueldos[[#This Row],[Aumento Mexicano]]*2,0)</f>
        <v>0</v>
      </c>
      <c r="Q2758" s="1">
        <f>Sueldos[[#This Row],[Sueldo total]]*3</f>
        <v>46748.46</v>
      </c>
      <c r="R2758" s="9">
        <f>(43102-Sueldos[[#This Row],[Fecha de Contratación]])/365</f>
        <v>5.5397260273972604</v>
      </c>
      <c r="S2758" s="1">
        <f>Sueldos[[#This Row],[Sueldo total]]/30</f>
        <v>519.42733333333331</v>
      </c>
      <c r="T2758" s="1">
        <f>Sueldos[[#This Row],[Salario diario]]*20*Sueldos[[#This Row],[dias del año]]</f>
        <v>57549.70235616438</v>
      </c>
      <c r="U2758" s="1">
        <f>Sueldos[[#This Row],[3 meses de sueldo]]+Sueldos[[#This Row],[20 dias por año]]</f>
        <v>104298.16235616438</v>
      </c>
    </row>
    <row r="2759" spans="1:21" x14ac:dyDescent="0.3">
      <c r="A2759" t="s">
        <v>680</v>
      </c>
      <c r="B2759" t="s">
        <v>898</v>
      </c>
      <c r="C2759" t="s">
        <v>965</v>
      </c>
      <c r="D2759" s="10">
        <v>41219</v>
      </c>
      <c r="E2759" t="s">
        <v>18</v>
      </c>
      <c r="F2759">
        <v>2</v>
      </c>
      <c r="G2759" s="1">
        <v>13390.2</v>
      </c>
      <c r="H2759" s="1">
        <v>1071.2160000000001</v>
      </c>
      <c r="I2759" s="1">
        <v>1874.6280000000004</v>
      </c>
      <c r="J2759" s="1">
        <v>1740.7260000000001</v>
      </c>
      <c r="K2759" s="1">
        <v>5088.2760000000007</v>
      </c>
      <c r="L2759" s="1">
        <v>4552.6680000000006</v>
      </c>
      <c r="M2759" s="1">
        <f>SUM(Sueldos[[#This Row],[Salario Base]:[Bono General]])</f>
        <v>27717.714000000004</v>
      </c>
      <c r="N2759" s="1">
        <f>SUMPRODUCT(Sueldos[[#This Row],[Salario Base]:[Bono General]]*Porcentajes[])</f>
        <v>1099.3354200000001</v>
      </c>
      <c r="O2759" s="1">
        <f>Sueldos[[#This Row],[Aumento Mexicano]]*2</f>
        <v>2198.6708400000002</v>
      </c>
      <c r="P2759" s="1">
        <f>IF(Sueldos[[#This Row],[Calificación]]&gt;=4,Sueldos[[#This Row],[Aumento Mexicano]]*2,0)</f>
        <v>0</v>
      </c>
      <c r="Q2759" s="1">
        <f>Sueldos[[#This Row],[Sueldo total]]*3</f>
        <v>83153.142000000007</v>
      </c>
      <c r="R2759" s="9">
        <f>(43102-Sueldos[[#This Row],[Fecha de Contratación]])/365</f>
        <v>5.1589041095890407</v>
      </c>
      <c r="S2759" s="1">
        <f>Sueldos[[#This Row],[Sueldo total]]/30</f>
        <v>923.92380000000014</v>
      </c>
      <c r="T2759" s="1">
        <f>Sueldos[[#This Row],[Salario diario]]*20*Sueldos[[#This Row],[dias del año]]</f>
        <v>95328.68577534247</v>
      </c>
      <c r="U2759" s="1">
        <f>Sueldos[[#This Row],[3 meses de sueldo]]+Sueldos[[#This Row],[20 dias por año]]</f>
        <v>178481.82777534248</v>
      </c>
    </row>
    <row r="2760" spans="1:21" x14ac:dyDescent="0.3">
      <c r="A2760" t="s">
        <v>3089</v>
      </c>
      <c r="B2760" t="s">
        <v>1087</v>
      </c>
      <c r="C2760" t="s">
        <v>67</v>
      </c>
      <c r="D2760" s="10">
        <v>41946</v>
      </c>
      <c r="E2760" t="s">
        <v>18</v>
      </c>
      <c r="F2760">
        <v>2</v>
      </c>
      <c r="G2760" s="1">
        <v>9289.8000000000011</v>
      </c>
      <c r="H2760" s="1">
        <v>836.08200000000011</v>
      </c>
      <c r="I2760" s="1">
        <v>1393.47</v>
      </c>
      <c r="J2760" s="1">
        <v>185.79600000000002</v>
      </c>
      <c r="K2760" s="1">
        <v>3344.3280000000004</v>
      </c>
      <c r="L2760" s="1">
        <v>2415.3480000000004</v>
      </c>
      <c r="M2760" s="1">
        <f>SUM(Sueldos[[#This Row],[Salario Base]:[Bono General]])</f>
        <v>17464.824000000004</v>
      </c>
      <c r="N2760" s="1">
        <f>SUMPRODUCT(Sueldos[[#This Row],[Salario Base]:[Bono General]]*Porcentajes[])</f>
        <v>663.29172000000005</v>
      </c>
      <c r="O2760" s="1">
        <f>Sueldos[[#This Row],[Aumento Mexicano]]*2</f>
        <v>1326.5834400000001</v>
      </c>
      <c r="P2760" s="1">
        <f>IF(Sueldos[[#This Row],[Calificación]]&gt;=4,Sueldos[[#This Row],[Aumento Mexicano]]*2,0)</f>
        <v>0</v>
      </c>
      <c r="Q2760" s="1">
        <f>Sueldos[[#This Row],[Sueldo total]]*3</f>
        <v>52394.472000000009</v>
      </c>
      <c r="R2760" s="9">
        <f>(43102-Sueldos[[#This Row],[Fecha de Contratación]])/365</f>
        <v>3.1671232876712327</v>
      </c>
      <c r="S2760" s="1">
        <f>Sueldos[[#This Row],[Sueldo total]]/30</f>
        <v>582.16080000000011</v>
      </c>
      <c r="T2760" s="1">
        <f>Sueldos[[#This Row],[Salario diario]]*20*Sueldos[[#This Row],[dias del año]]</f>
        <v>36875.500536986307</v>
      </c>
      <c r="U2760" s="1">
        <f>Sueldos[[#This Row],[3 meses de sueldo]]+Sueldos[[#This Row],[20 dias por año]]</f>
        <v>89269.972536986315</v>
      </c>
    </row>
    <row r="2761" spans="1:21" x14ac:dyDescent="0.3">
      <c r="A2761" t="s">
        <v>3090</v>
      </c>
      <c r="B2761" t="s">
        <v>880</v>
      </c>
      <c r="C2761" t="s">
        <v>96</v>
      </c>
      <c r="D2761" s="10">
        <v>42046</v>
      </c>
      <c r="E2761" t="s">
        <v>18</v>
      </c>
      <c r="F2761">
        <v>4</v>
      </c>
      <c r="G2761" s="1">
        <v>15939.000000000002</v>
      </c>
      <c r="H2761" s="1">
        <v>956.34</v>
      </c>
      <c r="I2761" s="1">
        <v>1115.7300000000002</v>
      </c>
      <c r="J2761" s="1">
        <v>956.34</v>
      </c>
      <c r="K2761" s="1">
        <v>5100.4800000000005</v>
      </c>
      <c r="L2761" s="1">
        <v>6056.8200000000006</v>
      </c>
      <c r="M2761" s="1">
        <f>SUM(Sueldos[[#This Row],[Salario Base]:[Bono General]])</f>
        <v>30124.71</v>
      </c>
      <c r="N2761" s="1">
        <f>SUMPRODUCT(Sueldos[[#This Row],[Salario Base]:[Bono General]]*Porcentajes[])</f>
        <v>1204.9884000000002</v>
      </c>
      <c r="O2761" s="1">
        <f>Sueldos[[#This Row],[Aumento Mexicano]]*2</f>
        <v>2409.9768000000004</v>
      </c>
      <c r="P2761" s="1">
        <f>IF(Sueldos[[#This Row],[Calificación]]&gt;=4,Sueldos[[#This Row],[Aumento Mexicano]]*2,0)</f>
        <v>2409.9768000000004</v>
      </c>
      <c r="Q2761" s="1">
        <f>Sueldos[[#This Row],[Sueldo total]]*3</f>
        <v>90374.13</v>
      </c>
      <c r="R2761" s="9">
        <f>(43102-Sueldos[[#This Row],[Fecha de Contratación]])/365</f>
        <v>2.893150684931507</v>
      </c>
      <c r="S2761" s="1">
        <f>Sueldos[[#This Row],[Sueldo total]]/30</f>
        <v>1004.1569999999999</v>
      </c>
      <c r="T2761" s="1">
        <f>Sueldos[[#This Row],[Salario diario]]*20*Sueldos[[#This Row],[dias del año]]</f>
        <v>58103.550246575345</v>
      </c>
      <c r="U2761" s="1">
        <f>Sueldos[[#This Row],[3 meses de sueldo]]+Sueldos[[#This Row],[20 dias por año]]</f>
        <v>148477.68024657536</v>
      </c>
    </row>
    <row r="2762" spans="1:21" x14ac:dyDescent="0.3">
      <c r="A2762" t="s">
        <v>3091</v>
      </c>
      <c r="B2762" t="s">
        <v>940</v>
      </c>
      <c r="C2762" t="s">
        <v>29</v>
      </c>
      <c r="D2762" s="10">
        <v>42547</v>
      </c>
      <c r="E2762" t="s">
        <v>18</v>
      </c>
      <c r="F2762">
        <v>4</v>
      </c>
      <c r="G2762" s="1">
        <v>11182.6</v>
      </c>
      <c r="H2762" s="1">
        <v>559.13</v>
      </c>
      <c r="I2762" s="1">
        <v>335.47800000000001</v>
      </c>
      <c r="J2762" s="1">
        <v>111.82600000000001</v>
      </c>
      <c r="K2762" s="1">
        <v>3913.91</v>
      </c>
      <c r="L2762" s="1">
        <v>3690.2580000000003</v>
      </c>
      <c r="M2762" s="1">
        <f>SUM(Sueldos[[#This Row],[Salario Base]:[Bono General]])</f>
        <v>19793.201999999997</v>
      </c>
      <c r="N2762" s="1">
        <f>SUMPRODUCT(Sueldos[[#This Row],[Salario Base]:[Bono General]]*Porcentajes[])</f>
        <v>763.77158000000009</v>
      </c>
      <c r="O2762" s="1">
        <f>Sueldos[[#This Row],[Aumento Mexicano]]*2</f>
        <v>1527.5431600000002</v>
      </c>
      <c r="P2762" s="1">
        <f>IF(Sueldos[[#This Row],[Calificación]]&gt;=4,Sueldos[[#This Row],[Aumento Mexicano]]*2,0)</f>
        <v>1527.5431600000002</v>
      </c>
      <c r="Q2762" s="1">
        <f>Sueldos[[#This Row],[Sueldo total]]*3</f>
        <v>59379.605999999992</v>
      </c>
      <c r="R2762" s="9">
        <f>(43102-Sueldos[[#This Row],[Fecha de Contratación]])/365</f>
        <v>1.5205479452054795</v>
      </c>
      <c r="S2762" s="1">
        <f>Sueldos[[#This Row],[Sueldo total]]/30</f>
        <v>659.77339999999992</v>
      </c>
      <c r="T2762" s="1">
        <f>Sueldos[[#This Row],[Salario diario]]*20*Sueldos[[#This Row],[dias del año]]</f>
        <v>20064.341753424658</v>
      </c>
      <c r="U2762" s="1">
        <f>Sueldos[[#This Row],[3 meses de sueldo]]+Sueldos[[#This Row],[20 dias por año]]</f>
        <v>79443.947753424654</v>
      </c>
    </row>
    <row r="2763" spans="1:21" x14ac:dyDescent="0.3">
      <c r="A2763" t="s">
        <v>2541</v>
      </c>
      <c r="B2763" t="s">
        <v>883</v>
      </c>
      <c r="C2763" t="s">
        <v>88</v>
      </c>
      <c r="D2763" s="10">
        <v>41745</v>
      </c>
      <c r="E2763" t="s">
        <v>115</v>
      </c>
      <c r="F2763">
        <v>2</v>
      </c>
      <c r="G2763" s="1">
        <v>52836.3</v>
      </c>
      <c r="H2763" s="1">
        <v>4755.2669999999998</v>
      </c>
      <c r="I2763" s="1">
        <v>4226.9040000000005</v>
      </c>
      <c r="J2763" s="1">
        <v>1585.0889999999999</v>
      </c>
      <c r="K2763" s="1">
        <v>16379.253000000001</v>
      </c>
      <c r="L2763" s="1">
        <v>19549.431</v>
      </c>
      <c r="M2763" s="1">
        <f>SUM(Sueldos[[#This Row],[Salario Base]:[Bono General]])</f>
        <v>99332.244000000006</v>
      </c>
      <c r="N2763" s="1">
        <f>SUMPRODUCT(Sueldos[[#This Row],[Salario Base]:[Bono General]]*Porcentajes[])</f>
        <v>3978.5733900000005</v>
      </c>
      <c r="O2763" s="1">
        <f>Sueldos[[#This Row],[Aumento Mexicano]]*2</f>
        <v>7957.1467800000009</v>
      </c>
      <c r="P2763" s="1">
        <f>IF(Sueldos[[#This Row],[Calificación]]&gt;=4,Sueldos[[#This Row],[Aumento Mexicano]]*2,0)</f>
        <v>0</v>
      </c>
      <c r="Q2763" s="1">
        <f>Sueldos[[#This Row],[Sueldo total]]*3</f>
        <v>297996.73200000002</v>
      </c>
      <c r="R2763" s="9">
        <f>(43102-Sueldos[[#This Row],[Fecha de Contratación]])/365</f>
        <v>3.7178082191780821</v>
      </c>
      <c r="S2763" s="1">
        <f>Sueldos[[#This Row],[Sueldo total]]/30</f>
        <v>3311.0748000000003</v>
      </c>
      <c r="T2763" s="1">
        <f>Sueldos[[#This Row],[Salario diario]]*20*Sueldos[[#This Row],[dias del año]]</f>
        <v>246198.82211506853</v>
      </c>
      <c r="U2763" s="1">
        <f>Sueldos[[#This Row],[3 meses de sueldo]]+Sueldos[[#This Row],[20 dias por año]]</f>
        <v>544195.55411506852</v>
      </c>
    </row>
    <row r="2764" spans="1:21" x14ac:dyDescent="0.3">
      <c r="A2764" t="s">
        <v>3092</v>
      </c>
      <c r="B2764" t="s">
        <v>883</v>
      </c>
      <c r="C2764" t="s">
        <v>170</v>
      </c>
      <c r="D2764" s="10">
        <v>40561</v>
      </c>
      <c r="E2764" t="s">
        <v>27</v>
      </c>
      <c r="F2764">
        <v>4</v>
      </c>
      <c r="G2764" s="1">
        <v>20199.300000000003</v>
      </c>
      <c r="H2764" s="1">
        <v>1817.9370000000001</v>
      </c>
      <c r="I2764" s="1">
        <v>2625.9090000000006</v>
      </c>
      <c r="J2764" s="1">
        <v>3029.8950000000004</v>
      </c>
      <c r="K2764" s="1">
        <v>7271.7480000000005</v>
      </c>
      <c r="L2764" s="1">
        <v>7473.7410000000009</v>
      </c>
      <c r="M2764" s="1">
        <f>SUM(Sueldos[[#This Row],[Salario Base]:[Bono General]])</f>
        <v>42418.530000000006</v>
      </c>
      <c r="N2764" s="1">
        <f>SUMPRODUCT(Sueldos[[#This Row],[Salario Base]:[Bono General]]*Porcentajes[])</f>
        <v>1712.9006400000003</v>
      </c>
      <c r="O2764" s="1">
        <f>Sueldos[[#This Row],[Aumento Mexicano]]*2</f>
        <v>3425.8012800000006</v>
      </c>
      <c r="P2764" s="1">
        <f>IF(Sueldos[[#This Row],[Calificación]]&gt;=4,Sueldos[[#This Row],[Aumento Mexicano]]*2,0)</f>
        <v>3425.8012800000006</v>
      </c>
      <c r="Q2764" s="1">
        <f>Sueldos[[#This Row],[Sueldo total]]*3</f>
        <v>127255.59000000003</v>
      </c>
      <c r="R2764" s="9">
        <f>(43102-Sueldos[[#This Row],[Fecha de Contratación]])/365</f>
        <v>6.9616438356164387</v>
      </c>
      <c r="S2764" s="1">
        <f>Sueldos[[#This Row],[Sueldo total]]/30</f>
        <v>1413.9510000000002</v>
      </c>
      <c r="T2764" s="1">
        <f>Sueldos[[#This Row],[Salario diario]]*20*Sueldos[[#This Row],[dias del año]]</f>
        <v>196868.46526027401</v>
      </c>
      <c r="U2764" s="1">
        <f>Sueldos[[#This Row],[3 meses de sueldo]]+Sueldos[[#This Row],[20 dias por año]]</f>
        <v>324124.05526027404</v>
      </c>
    </row>
    <row r="2765" spans="1:21" x14ac:dyDescent="0.3">
      <c r="A2765" t="s">
        <v>3093</v>
      </c>
      <c r="B2765" t="s">
        <v>926</v>
      </c>
      <c r="C2765" t="s">
        <v>177</v>
      </c>
      <c r="D2765" s="10">
        <v>40970</v>
      </c>
      <c r="E2765" t="s">
        <v>27</v>
      </c>
      <c r="F2765">
        <v>3</v>
      </c>
      <c r="G2765" s="1">
        <v>19127</v>
      </c>
      <c r="H2765" s="1">
        <v>1721.4299999999998</v>
      </c>
      <c r="I2765" s="1">
        <v>1147.6199999999999</v>
      </c>
      <c r="J2765" s="1">
        <v>1721.4299999999998</v>
      </c>
      <c r="K2765" s="1">
        <v>6694.45</v>
      </c>
      <c r="L2765" s="1">
        <v>7459.5300000000007</v>
      </c>
      <c r="M2765" s="1">
        <f>SUM(Sueldos[[#This Row],[Salario Base]:[Bono General]])</f>
        <v>37871.46</v>
      </c>
      <c r="N2765" s="1">
        <f>SUMPRODUCT(Sueldos[[#This Row],[Salario Base]:[Bono General]]*Porcentajes[])</f>
        <v>1532.0727000000002</v>
      </c>
      <c r="O2765" s="1">
        <f>Sueldos[[#This Row],[Aumento Mexicano]]*2</f>
        <v>3064.1454000000003</v>
      </c>
      <c r="P2765" s="1">
        <f>IF(Sueldos[[#This Row],[Calificación]]&gt;=4,Sueldos[[#This Row],[Aumento Mexicano]]*2,0)</f>
        <v>0</v>
      </c>
      <c r="Q2765" s="1">
        <f>Sueldos[[#This Row],[Sueldo total]]*3</f>
        <v>113614.38</v>
      </c>
      <c r="R2765" s="9">
        <f>(43102-Sueldos[[#This Row],[Fecha de Contratación]])/365</f>
        <v>5.8410958904109593</v>
      </c>
      <c r="S2765" s="1">
        <f>Sueldos[[#This Row],[Sueldo total]]/30</f>
        <v>1262.3820000000001</v>
      </c>
      <c r="T2765" s="1">
        <f>Sueldos[[#This Row],[Salario diario]]*20*Sueldos[[#This Row],[dias del año]]</f>
        <v>147473.88624657536</v>
      </c>
      <c r="U2765" s="1">
        <f>Sueldos[[#This Row],[3 meses de sueldo]]+Sueldos[[#This Row],[20 dias por año]]</f>
        <v>261088.26624657537</v>
      </c>
    </row>
    <row r="2766" spans="1:21" x14ac:dyDescent="0.3">
      <c r="A2766" t="s">
        <v>3094</v>
      </c>
      <c r="B2766" t="s">
        <v>1087</v>
      </c>
      <c r="C2766" t="s">
        <v>125</v>
      </c>
      <c r="D2766" s="10">
        <v>41136</v>
      </c>
      <c r="E2766" t="s">
        <v>18</v>
      </c>
      <c r="F2766">
        <v>4</v>
      </c>
      <c r="G2766" s="1">
        <v>9640.4000000000015</v>
      </c>
      <c r="H2766" s="1">
        <v>674.8280000000002</v>
      </c>
      <c r="I2766" s="1">
        <v>1446.0600000000002</v>
      </c>
      <c r="J2766" s="1">
        <v>385.61600000000004</v>
      </c>
      <c r="K2766" s="1">
        <v>2410.1000000000004</v>
      </c>
      <c r="L2766" s="1">
        <v>2795.7160000000003</v>
      </c>
      <c r="M2766" s="1">
        <f>SUM(Sueldos[[#This Row],[Salario Base]:[Bono General]])</f>
        <v>17352.72</v>
      </c>
      <c r="N2766" s="1">
        <f>SUMPRODUCT(Sueldos[[#This Row],[Salario Base]:[Bono General]]*Porcentajes[])</f>
        <v>674.82800000000009</v>
      </c>
      <c r="O2766" s="1">
        <f>Sueldos[[#This Row],[Aumento Mexicano]]*2</f>
        <v>1349.6560000000002</v>
      </c>
      <c r="P2766" s="1">
        <f>IF(Sueldos[[#This Row],[Calificación]]&gt;=4,Sueldos[[#This Row],[Aumento Mexicano]]*2,0)</f>
        <v>1349.6560000000002</v>
      </c>
      <c r="Q2766" s="1">
        <f>Sueldos[[#This Row],[Sueldo total]]*3</f>
        <v>52058.16</v>
      </c>
      <c r="R2766" s="9">
        <f>(43102-Sueldos[[#This Row],[Fecha de Contratación]])/365</f>
        <v>5.3863013698630136</v>
      </c>
      <c r="S2766" s="1">
        <f>Sueldos[[#This Row],[Sueldo total]]/30</f>
        <v>578.42400000000009</v>
      </c>
      <c r="T2766" s="1">
        <f>Sueldos[[#This Row],[Salario diario]]*20*Sueldos[[#This Row],[dias del año]]</f>
        <v>62311.319671232879</v>
      </c>
      <c r="U2766" s="1">
        <f>Sueldos[[#This Row],[3 meses de sueldo]]+Sueldos[[#This Row],[20 dias por año]]</f>
        <v>114369.47967123288</v>
      </c>
    </row>
    <row r="2767" spans="1:21" x14ac:dyDescent="0.3">
      <c r="A2767" t="s">
        <v>3095</v>
      </c>
      <c r="B2767" t="s">
        <v>883</v>
      </c>
      <c r="C2767" t="s">
        <v>330</v>
      </c>
      <c r="D2767" s="10">
        <v>43030</v>
      </c>
      <c r="E2767" t="s">
        <v>18</v>
      </c>
      <c r="F2767">
        <v>4</v>
      </c>
      <c r="G2767" s="1">
        <v>12849.1</v>
      </c>
      <c r="H2767" s="1">
        <v>770.94600000000003</v>
      </c>
      <c r="I2767" s="1">
        <v>1798.8740000000003</v>
      </c>
      <c r="J2767" s="1">
        <v>899.43700000000013</v>
      </c>
      <c r="K2767" s="1">
        <v>5011.1490000000003</v>
      </c>
      <c r="L2767" s="1">
        <v>3854.73</v>
      </c>
      <c r="M2767" s="1">
        <f>SUM(Sueldos[[#This Row],[Salario Base]:[Bono General]])</f>
        <v>25184.236000000001</v>
      </c>
      <c r="N2767" s="1">
        <f>SUMPRODUCT(Sueldos[[#This Row],[Salario Base]:[Bono General]]*Porcentajes[])</f>
        <v>968.82213999999999</v>
      </c>
      <c r="O2767" s="1">
        <f>Sueldos[[#This Row],[Aumento Mexicano]]*2</f>
        <v>1937.64428</v>
      </c>
      <c r="P2767" s="1">
        <f>IF(Sueldos[[#This Row],[Calificación]]&gt;=4,Sueldos[[#This Row],[Aumento Mexicano]]*2,0)</f>
        <v>1937.64428</v>
      </c>
      <c r="Q2767" s="1">
        <f>Sueldos[[#This Row],[Sueldo total]]*3</f>
        <v>75552.707999999999</v>
      </c>
      <c r="R2767" s="9">
        <f>(43102-Sueldos[[#This Row],[Fecha de Contratación]])/365</f>
        <v>0.19726027397260273</v>
      </c>
      <c r="S2767" s="1">
        <f>Sueldos[[#This Row],[Sueldo total]]/30</f>
        <v>839.4745333333334</v>
      </c>
      <c r="T2767" s="1">
        <f>Sueldos[[#This Row],[Salario diario]]*20*Sueldos[[#This Row],[dias del año]]</f>
        <v>3311.8995287671237</v>
      </c>
      <c r="U2767" s="1">
        <f>Sueldos[[#This Row],[3 meses de sueldo]]+Sueldos[[#This Row],[20 dias por año]]</f>
        <v>78864.607528767126</v>
      </c>
    </row>
    <row r="2768" spans="1:21" x14ac:dyDescent="0.3">
      <c r="A2768" t="s">
        <v>3096</v>
      </c>
      <c r="B2768" t="s">
        <v>880</v>
      </c>
      <c r="C2768" t="s">
        <v>86</v>
      </c>
      <c r="D2768" s="10">
        <v>41157</v>
      </c>
      <c r="E2768" t="s">
        <v>15</v>
      </c>
      <c r="F2768">
        <v>4</v>
      </c>
      <c r="G2768" s="1">
        <v>35381.5</v>
      </c>
      <c r="H2768" s="1">
        <v>1769.075</v>
      </c>
      <c r="I2768" s="1">
        <v>1415.26</v>
      </c>
      <c r="J2768" s="1">
        <v>4245.78</v>
      </c>
      <c r="K2768" s="1">
        <v>9906.8200000000015</v>
      </c>
      <c r="L2768" s="1">
        <v>12383.525</v>
      </c>
      <c r="M2768" s="1">
        <f>SUM(Sueldos[[#This Row],[Salario Base]:[Bono General]])</f>
        <v>65101.96</v>
      </c>
      <c r="N2768" s="1">
        <f>SUMPRODUCT(Sueldos[[#This Row],[Salario Base]:[Bono General]]*Porcentajes[])</f>
        <v>2600.54025</v>
      </c>
      <c r="O2768" s="1">
        <f>Sueldos[[#This Row],[Aumento Mexicano]]*2</f>
        <v>5201.0805</v>
      </c>
      <c r="P2768" s="1">
        <f>IF(Sueldos[[#This Row],[Calificación]]&gt;=4,Sueldos[[#This Row],[Aumento Mexicano]]*2,0)</f>
        <v>5201.0805</v>
      </c>
      <c r="Q2768" s="1">
        <f>Sueldos[[#This Row],[Sueldo total]]*3</f>
        <v>195305.88</v>
      </c>
      <c r="R2768" s="9">
        <f>(43102-Sueldos[[#This Row],[Fecha de Contratación]])/365</f>
        <v>5.3287671232876717</v>
      </c>
      <c r="S2768" s="1">
        <f>Sueldos[[#This Row],[Sueldo total]]/30</f>
        <v>2170.0653333333335</v>
      </c>
      <c r="T2768" s="1">
        <f>Sueldos[[#This Row],[Salario diario]]*20*Sueldos[[#This Row],[dias del año]]</f>
        <v>231275.45607305941</v>
      </c>
      <c r="U2768" s="1">
        <f>Sueldos[[#This Row],[3 meses de sueldo]]+Sueldos[[#This Row],[20 dias por año]]</f>
        <v>426581.33607305941</v>
      </c>
    </row>
    <row r="2769" spans="1:21" x14ac:dyDescent="0.3">
      <c r="A2769" t="s">
        <v>1766</v>
      </c>
      <c r="B2769" t="s">
        <v>883</v>
      </c>
      <c r="C2769" t="s">
        <v>601</v>
      </c>
      <c r="D2769" s="10">
        <v>41231</v>
      </c>
      <c r="E2769" t="s">
        <v>18</v>
      </c>
      <c r="F2769">
        <v>2</v>
      </c>
      <c r="G2769" s="1">
        <v>12404.7</v>
      </c>
      <c r="H2769" s="1">
        <v>744.28200000000004</v>
      </c>
      <c r="I2769" s="1">
        <v>868.32900000000018</v>
      </c>
      <c r="J2769" s="1">
        <v>620.23500000000013</v>
      </c>
      <c r="K2769" s="1">
        <v>3845.4570000000003</v>
      </c>
      <c r="L2769" s="1">
        <v>3845.4570000000003</v>
      </c>
      <c r="M2769" s="1">
        <f>SUM(Sueldos[[#This Row],[Salario Base]:[Bono General]])</f>
        <v>22328.46</v>
      </c>
      <c r="N2769" s="1">
        <f>SUMPRODUCT(Sueldos[[#This Row],[Salario Base]:[Bono General]]*Porcentajes[])</f>
        <v>867.08853000000011</v>
      </c>
      <c r="O2769" s="1">
        <f>Sueldos[[#This Row],[Aumento Mexicano]]*2</f>
        <v>1734.1770600000002</v>
      </c>
      <c r="P2769" s="1">
        <f>IF(Sueldos[[#This Row],[Calificación]]&gt;=4,Sueldos[[#This Row],[Aumento Mexicano]]*2,0)</f>
        <v>0</v>
      </c>
      <c r="Q2769" s="1">
        <f>Sueldos[[#This Row],[Sueldo total]]*3</f>
        <v>66985.38</v>
      </c>
      <c r="R2769" s="9">
        <f>(43102-Sueldos[[#This Row],[Fecha de Contratación]])/365</f>
        <v>5.1260273972602741</v>
      </c>
      <c r="S2769" s="1">
        <f>Sueldos[[#This Row],[Sueldo total]]/30</f>
        <v>744.28199999999993</v>
      </c>
      <c r="T2769" s="1">
        <f>Sueldos[[#This Row],[Salario diario]]*20*Sueldos[[#This Row],[dias del año]]</f>
        <v>76304.198465753419</v>
      </c>
      <c r="U2769" s="1">
        <f>Sueldos[[#This Row],[3 meses de sueldo]]+Sueldos[[#This Row],[20 dias por año]]</f>
        <v>143289.57846575341</v>
      </c>
    </row>
    <row r="2770" spans="1:21" x14ac:dyDescent="0.3">
      <c r="A2770" t="s">
        <v>3097</v>
      </c>
      <c r="B2770" t="s">
        <v>898</v>
      </c>
      <c r="C2770" t="s">
        <v>17</v>
      </c>
      <c r="D2770" s="10">
        <v>41772</v>
      </c>
      <c r="E2770" t="s">
        <v>18</v>
      </c>
      <c r="F2770">
        <v>4</v>
      </c>
      <c r="G2770" s="1">
        <v>11155.1</v>
      </c>
      <c r="H2770" s="1">
        <v>669.30600000000004</v>
      </c>
      <c r="I2770" s="1">
        <v>111.551</v>
      </c>
      <c r="J2770" s="1">
        <v>557.755</v>
      </c>
      <c r="K2770" s="1">
        <v>3458.0810000000001</v>
      </c>
      <c r="L2770" s="1">
        <v>3123.4280000000003</v>
      </c>
      <c r="M2770" s="1">
        <f>SUM(Sueldos[[#This Row],[Salario Base]:[Bono General]])</f>
        <v>19075.221000000001</v>
      </c>
      <c r="N2770" s="1">
        <f>SUMPRODUCT(Sueldos[[#This Row],[Salario Base]:[Bono General]]*Porcentajes[])</f>
        <v>729.54354000000012</v>
      </c>
      <c r="O2770" s="1">
        <f>Sueldos[[#This Row],[Aumento Mexicano]]*2</f>
        <v>1459.0870800000002</v>
      </c>
      <c r="P2770" s="1">
        <f>IF(Sueldos[[#This Row],[Calificación]]&gt;=4,Sueldos[[#This Row],[Aumento Mexicano]]*2,0)</f>
        <v>1459.0870800000002</v>
      </c>
      <c r="Q2770" s="1">
        <f>Sueldos[[#This Row],[Sueldo total]]*3</f>
        <v>57225.663</v>
      </c>
      <c r="R2770" s="9">
        <f>(43102-Sueldos[[#This Row],[Fecha de Contratación]])/365</f>
        <v>3.6438356164383561</v>
      </c>
      <c r="S2770" s="1">
        <f>Sueldos[[#This Row],[Sueldo total]]/30</f>
        <v>635.84070000000008</v>
      </c>
      <c r="T2770" s="1">
        <f>Sueldos[[#This Row],[Salario diario]]*20*Sueldos[[#This Row],[dias del año]]</f>
        <v>46337.979780821923</v>
      </c>
      <c r="U2770" s="1">
        <f>Sueldos[[#This Row],[3 meses de sueldo]]+Sueldos[[#This Row],[20 dias por año]]</f>
        <v>103563.64278082192</v>
      </c>
    </row>
    <row r="2771" spans="1:21" x14ac:dyDescent="0.3">
      <c r="A2771" t="s">
        <v>3098</v>
      </c>
      <c r="B2771" t="s">
        <v>898</v>
      </c>
      <c r="C2771" t="s">
        <v>411</v>
      </c>
      <c r="D2771" s="10">
        <v>41236</v>
      </c>
      <c r="E2771" t="s">
        <v>27</v>
      </c>
      <c r="F2771">
        <v>3</v>
      </c>
      <c r="G2771" s="1">
        <v>18132</v>
      </c>
      <c r="H2771" s="1">
        <v>1450.56</v>
      </c>
      <c r="I2771" s="1">
        <v>362.64</v>
      </c>
      <c r="J2771" s="1">
        <v>543.96</v>
      </c>
      <c r="K2771" s="1">
        <v>5258.28</v>
      </c>
      <c r="L2771" s="1">
        <v>7071.4800000000005</v>
      </c>
      <c r="M2771" s="1">
        <f>SUM(Sueldos[[#This Row],[Salario Base]:[Bono General]])</f>
        <v>32818.92</v>
      </c>
      <c r="N2771" s="1">
        <f>SUMPRODUCT(Sueldos[[#This Row],[Salario Base]:[Bono General]]*Porcentajes[])</f>
        <v>1325.4492</v>
      </c>
      <c r="O2771" s="1">
        <f>Sueldos[[#This Row],[Aumento Mexicano]]*2</f>
        <v>2650.8984</v>
      </c>
      <c r="P2771" s="1">
        <f>IF(Sueldos[[#This Row],[Calificación]]&gt;=4,Sueldos[[#This Row],[Aumento Mexicano]]*2,0)</f>
        <v>0</v>
      </c>
      <c r="Q2771" s="1">
        <f>Sueldos[[#This Row],[Sueldo total]]*3</f>
        <v>98456.76</v>
      </c>
      <c r="R2771" s="9">
        <f>(43102-Sueldos[[#This Row],[Fecha de Contratación]])/365</f>
        <v>5.1123287671232873</v>
      </c>
      <c r="S2771" s="1">
        <f>Sueldos[[#This Row],[Sueldo total]]/30</f>
        <v>1093.9639999999999</v>
      </c>
      <c r="T2771" s="1">
        <f>Sueldos[[#This Row],[Salario diario]]*20*Sueldos[[#This Row],[dias del año]]</f>
        <v>111854.07254794519</v>
      </c>
      <c r="U2771" s="1">
        <f>Sueldos[[#This Row],[3 meses de sueldo]]+Sueldos[[#This Row],[20 dias por año]]</f>
        <v>210310.8325479452</v>
      </c>
    </row>
    <row r="2772" spans="1:21" x14ac:dyDescent="0.3">
      <c r="A2772" t="s">
        <v>3099</v>
      </c>
      <c r="B2772" t="s">
        <v>898</v>
      </c>
      <c r="C2772" t="s">
        <v>146</v>
      </c>
      <c r="D2772" s="10">
        <v>42448</v>
      </c>
      <c r="E2772" t="s">
        <v>18</v>
      </c>
      <c r="F2772">
        <v>3</v>
      </c>
      <c r="G2772" s="1">
        <v>11356</v>
      </c>
      <c r="H2772" s="1">
        <v>567.80000000000007</v>
      </c>
      <c r="I2772" s="1">
        <v>1476.28</v>
      </c>
      <c r="J2772" s="1">
        <v>227.12</v>
      </c>
      <c r="K2772" s="1">
        <v>3066.1200000000003</v>
      </c>
      <c r="L2772" s="1">
        <v>2952.56</v>
      </c>
      <c r="M2772" s="1">
        <f>SUM(Sueldos[[#This Row],[Salario Base]:[Bono General]])</f>
        <v>19645.88</v>
      </c>
      <c r="N2772" s="1">
        <f>SUMPRODUCT(Sueldos[[#This Row],[Salario Base]:[Bono General]]*Porcentajes[])</f>
        <v>743.81799999999998</v>
      </c>
      <c r="O2772" s="1">
        <f>Sueldos[[#This Row],[Aumento Mexicano]]*2</f>
        <v>1487.636</v>
      </c>
      <c r="P2772" s="1">
        <f>IF(Sueldos[[#This Row],[Calificación]]&gt;=4,Sueldos[[#This Row],[Aumento Mexicano]]*2,0)</f>
        <v>0</v>
      </c>
      <c r="Q2772" s="1">
        <f>Sueldos[[#This Row],[Sueldo total]]*3</f>
        <v>58937.64</v>
      </c>
      <c r="R2772" s="9">
        <f>(43102-Sueldos[[#This Row],[Fecha de Contratación]])/365</f>
        <v>1.7917808219178082</v>
      </c>
      <c r="S2772" s="1">
        <f>Sueldos[[#This Row],[Sueldo total]]/30</f>
        <v>654.86266666666666</v>
      </c>
      <c r="T2772" s="1">
        <f>Sueldos[[#This Row],[Salario diario]]*20*Sueldos[[#This Row],[dias del año]]</f>
        <v>23467.407342465754</v>
      </c>
      <c r="U2772" s="1">
        <f>Sueldos[[#This Row],[3 meses de sueldo]]+Sueldos[[#This Row],[20 dias por año]]</f>
        <v>82405.047342465754</v>
      </c>
    </row>
    <row r="2773" spans="1:21" x14ac:dyDescent="0.3">
      <c r="A2773" t="s">
        <v>3100</v>
      </c>
      <c r="B2773" t="s">
        <v>883</v>
      </c>
      <c r="C2773" t="s">
        <v>353</v>
      </c>
      <c r="D2773" s="10">
        <v>42825</v>
      </c>
      <c r="E2773" t="s">
        <v>27</v>
      </c>
      <c r="F2773">
        <v>2</v>
      </c>
      <c r="G2773" s="1">
        <v>16178.4</v>
      </c>
      <c r="H2773" s="1">
        <v>808.92000000000007</v>
      </c>
      <c r="I2773" s="1">
        <v>1294.2719999999999</v>
      </c>
      <c r="J2773" s="1">
        <v>2426.7599999999998</v>
      </c>
      <c r="K2773" s="1">
        <v>6309.576</v>
      </c>
      <c r="L2773" s="1">
        <v>4853.5199999999995</v>
      </c>
      <c r="M2773" s="1">
        <f>SUM(Sueldos[[#This Row],[Salario Base]:[Bono General]])</f>
        <v>31871.448</v>
      </c>
      <c r="N2773" s="1">
        <f>SUMPRODUCT(Sueldos[[#This Row],[Salario Base]:[Bono General]]*Porcentajes[])</f>
        <v>1236.0297599999999</v>
      </c>
      <c r="O2773" s="1">
        <f>Sueldos[[#This Row],[Aumento Mexicano]]*2</f>
        <v>2472.0595199999998</v>
      </c>
      <c r="P2773" s="1">
        <f>IF(Sueldos[[#This Row],[Calificación]]&gt;=4,Sueldos[[#This Row],[Aumento Mexicano]]*2,0)</f>
        <v>0</v>
      </c>
      <c r="Q2773" s="1">
        <f>Sueldos[[#This Row],[Sueldo total]]*3</f>
        <v>95614.343999999997</v>
      </c>
      <c r="R2773" s="9">
        <f>(43102-Sueldos[[#This Row],[Fecha de Contratación]])/365</f>
        <v>0.75890410958904109</v>
      </c>
      <c r="S2773" s="1">
        <f>Sueldos[[#This Row],[Sueldo total]]/30</f>
        <v>1062.3815999999999</v>
      </c>
      <c r="T2773" s="1">
        <f>Sueldos[[#This Row],[Salario diario]]*20*Sueldos[[#This Row],[dias del año]]</f>
        <v>16124.915243835614</v>
      </c>
      <c r="U2773" s="1">
        <f>Sueldos[[#This Row],[3 meses de sueldo]]+Sueldos[[#This Row],[20 dias por año]]</f>
        <v>111739.25924383561</v>
      </c>
    </row>
    <row r="2774" spans="1:21" x14ac:dyDescent="0.3">
      <c r="A2774" t="s">
        <v>3101</v>
      </c>
      <c r="B2774" t="s">
        <v>898</v>
      </c>
      <c r="C2774" t="s">
        <v>221</v>
      </c>
      <c r="D2774" s="10">
        <v>42476</v>
      </c>
      <c r="E2774" t="s">
        <v>27</v>
      </c>
      <c r="F2774">
        <v>3</v>
      </c>
      <c r="G2774" s="1">
        <v>14909</v>
      </c>
      <c r="H2774" s="1">
        <v>1192.72</v>
      </c>
      <c r="I2774" s="1">
        <v>1043.6300000000001</v>
      </c>
      <c r="J2774" s="1">
        <v>2236.35</v>
      </c>
      <c r="K2774" s="1">
        <v>4472.7</v>
      </c>
      <c r="L2774" s="1">
        <v>5814.51</v>
      </c>
      <c r="M2774" s="1">
        <f>SUM(Sueldos[[#This Row],[Salario Base]:[Bono General]])</f>
        <v>29668.909999999996</v>
      </c>
      <c r="N2774" s="1">
        <f>SUMPRODUCT(Sueldos[[#This Row],[Salario Base]:[Bono General]]*Porcentajes[])</f>
        <v>1213.5925999999999</v>
      </c>
      <c r="O2774" s="1">
        <f>Sueldos[[#This Row],[Aumento Mexicano]]*2</f>
        <v>2427.1851999999999</v>
      </c>
      <c r="P2774" s="1">
        <f>IF(Sueldos[[#This Row],[Calificación]]&gt;=4,Sueldos[[#This Row],[Aumento Mexicano]]*2,0)</f>
        <v>0</v>
      </c>
      <c r="Q2774" s="1">
        <f>Sueldos[[#This Row],[Sueldo total]]*3</f>
        <v>89006.729999999981</v>
      </c>
      <c r="R2774" s="9">
        <f>(43102-Sueldos[[#This Row],[Fecha de Contratación]])/365</f>
        <v>1.715068493150685</v>
      </c>
      <c r="S2774" s="1">
        <f>Sueldos[[#This Row],[Sueldo total]]/30</f>
        <v>988.96366666666654</v>
      </c>
      <c r="T2774" s="1">
        <f>Sueldos[[#This Row],[Salario diario]]*20*Sueldos[[#This Row],[dias del año]]</f>
        <v>33922.808511415526</v>
      </c>
      <c r="U2774" s="1">
        <f>Sueldos[[#This Row],[3 meses de sueldo]]+Sueldos[[#This Row],[20 dias por año]]</f>
        <v>122929.53851141551</v>
      </c>
    </row>
    <row r="2775" spans="1:21" x14ac:dyDescent="0.3">
      <c r="A2775" t="s">
        <v>2799</v>
      </c>
      <c r="B2775" t="s">
        <v>883</v>
      </c>
      <c r="C2775" t="s">
        <v>396</v>
      </c>
      <c r="D2775" s="10">
        <v>42569</v>
      </c>
      <c r="E2775" t="s">
        <v>50</v>
      </c>
      <c r="F2775">
        <v>5</v>
      </c>
      <c r="G2775" s="1">
        <v>55318.75</v>
      </c>
      <c r="H2775" s="1">
        <v>3872.3125000000005</v>
      </c>
      <c r="I2775" s="1">
        <v>1659.5625</v>
      </c>
      <c r="J2775" s="1">
        <v>2765.9375</v>
      </c>
      <c r="K2775" s="1">
        <v>14936.062500000002</v>
      </c>
      <c r="L2775" s="1">
        <v>21574.3125</v>
      </c>
      <c r="M2775" s="1">
        <f>SUM(Sueldos[[#This Row],[Salario Base]:[Bono General]])</f>
        <v>100126.9375</v>
      </c>
      <c r="N2775" s="1">
        <f>SUMPRODUCT(Sueldos[[#This Row],[Salario Base]:[Bono General]]*Porcentajes[])</f>
        <v>4054.8643749999997</v>
      </c>
      <c r="O2775" s="1">
        <f>Sueldos[[#This Row],[Aumento Mexicano]]*2</f>
        <v>8109.7287499999993</v>
      </c>
      <c r="P2775" s="1">
        <f>IF(Sueldos[[#This Row],[Calificación]]&gt;=4,Sueldos[[#This Row],[Aumento Mexicano]]*2,0)</f>
        <v>8109.7287499999993</v>
      </c>
      <c r="Q2775" s="1">
        <f>Sueldos[[#This Row],[Sueldo total]]*3</f>
        <v>300380.8125</v>
      </c>
      <c r="R2775" s="9">
        <f>(43102-Sueldos[[#This Row],[Fecha de Contratación]])/365</f>
        <v>1.4602739726027398</v>
      </c>
      <c r="S2775" s="1">
        <f>Sueldos[[#This Row],[Sueldo total]]/30</f>
        <v>3337.5645833333333</v>
      </c>
      <c r="T2775" s="1">
        <f>Sueldos[[#This Row],[Salario diario]]*20*Sueldos[[#This Row],[dias del año]]</f>
        <v>97475.17385844751</v>
      </c>
      <c r="U2775" s="1">
        <f>Sueldos[[#This Row],[3 meses de sueldo]]+Sueldos[[#This Row],[20 dias por año]]</f>
        <v>397855.98635844752</v>
      </c>
    </row>
    <row r="2776" spans="1:21" x14ac:dyDescent="0.3">
      <c r="A2776" t="s">
        <v>3102</v>
      </c>
      <c r="B2776" t="s">
        <v>880</v>
      </c>
      <c r="C2776" t="s">
        <v>2</v>
      </c>
      <c r="D2776" s="10">
        <v>41158</v>
      </c>
      <c r="E2776" t="s">
        <v>27</v>
      </c>
      <c r="F2776">
        <v>3</v>
      </c>
      <c r="G2776" s="1">
        <v>20190</v>
      </c>
      <c r="H2776" s="1">
        <v>1009.5</v>
      </c>
      <c r="I2776" s="1">
        <v>1211.3999999999999</v>
      </c>
      <c r="J2776" s="1">
        <v>807.6</v>
      </c>
      <c r="K2776" s="1">
        <v>5047.5</v>
      </c>
      <c r="L2776" s="1">
        <v>5855.0999999999995</v>
      </c>
      <c r="M2776" s="1">
        <f>SUM(Sueldos[[#This Row],[Salario Base]:[Bono General]])</f>
        <v>34121.1</v>
      </c>
      <c r="N2776" s="1">
        <f>SUMPRODUCT(Sueldos[[#This Row],[Salario Base]:[Bono General]]*Porcentajes[])</f>
        <v>1316.3879999999999</v>
      </c>
      <c r="O2776" s="1">
        <f>Sueldos[[#This Row],[Aumento Mexicano]]*2</f>
        <v>2632.7759999999998</v>
      </c>
      <c r="P2776" s="1">
        <f>IF(Sueldos[[#This Row],[Calificación]]&gt;=4,Sueldos[[#This Row],[Aumento Mexicano]]*2,0)</f>
        <v>0</v>
      </c>
      <c r="Q2776" s="1">
        <f>Sueldos[[#This Row],[Sueldo total]]*3</f>
        <v>102363.29999999999</v>
      </c>
      <c r="R2776" s="9">
        <f>(43102-Sueldos[[#This Row],[Fecha de Contratación]])/365</f>
        <v>5.3260273972602743</v>
      </c>
      <c r="S2776" s="1">
        <f>Sueldos[[#This Row],[Sueldo total]]/30</f>
        <v>1137.3699999999999</v>
      </c>
      <c r="T2776" s="1">
        <f>Sueldos[[#This Row],[Salario diario]]*20*Sueldos[[#This Row],[dias del año]]</f>
        <v>121153.27561643835</v>
      </c>
      <c r="U2776" s="1">
        <f>Sueldos[[#This Row],[3 meses de sueldo]]+Sueldos[[#This Row],[20 dias por año]]</f>
        <v>223516.57561643835</v>
      </c>
    </row>
    <row r="2777" spans="1:21" x14ac:dyDescent="0.3">
      <c r="A2777" t="s">
        <v>3103</v>
      </c>
      <c r="B2777" t="s">
        <v>880</v>
      </c>
      <c r="C2777" t="s">
        <v>198</v>
      </c>
      <c r="D2777" s="10">
        <v>40539</v>
      </c>
      <c r="E2777" t="s">
        <v>27</v>
      </c>
      <c r="F2777">
        <v>5</v>
      </c>
      <c r="G2777" s="1">
        <v>25695</v>
      </c>
      <c r="H2777" s="1">
        <v>1541.7</v>
      </c>
      <c r="I2777" s="1">
        <v>3597.3</v>
      </c>
      <c r="J2777" s="1">
        <v>770.85</v>
      </c>
      <c r="K2777" s="1">
        <v>8222.4</v>
      </c>
      <c r="L2777" s="1">
        <v>6423.75</v>
      </c>
      <c r="M2777" s="1">
        <f>SUM(Sueldos[[#This Row],[Salario Base]:[Bono General]])</f>
        <v>46251</v>
      </c>
      <c r="N2777" s="1">
        <f>SUMPRODUCT(Sueldos[[#This Row],[Salario Base]:[Bono General]]*Porcentajes[])</f>
        <v>1742.1210000000001</v>
      </c>
      <c r="O2777" s="1">
        <f>Sueldos[[#This Row],[Aumento Mexicano]]*2</f>
        <v>3484.2420000000002</v>
      </c>
      <c r="P2777" s="1">
        <f>IF(Sueldos[[#This Row],[Calificación]]&gt;=4,Sueldos[[#This Row],[Aumento Mexicano]]*2,0)</f>
        <v>3484.2420000000002</v>
      </c>
      <c r="Q2777" s="1">
        <f>Sueldos[[#This Row],[Sueldo total]]*3</f>
        <v>138753</v>
      </c>
      <c r="R2777" s="9">
        <f>(43102-Sueldos[[#This Row],[Fecha de Contratación]])/365</f>
        <v>7.021917808219178</v>
      </c>
      <c r="S2777" s="1">
        <f>Sueldos[[#This Row],[Sueldo total]]/30</f>
        <v>1541.7</v>
      </c>
      <c r="T2777" s="1">
        <f>Sueldos[[#This Row],[Salario diario]]*20*Sueldos[[#This Row],[dias del año]]</f>
        <v>216513.81369863014</v>
      </c>
      <c r="U2777" s="1">
        <f>Sueldos[[#This Row],[3 meses de sueldo]]+Sueldos[[#This Row],[20 dias por año]]</f>
        <v>355266.81369863014</v>
      </c>
    </row>
    <row r="2778" spans="1:21" x14ac:dyDescent="0.3">
      <c r="A2778" t="s">
        <v>3104</v>
      </c>
      <c r="B2778" t="s">
        <v>898</v>
      </c>
      <c r="C2778" t="s">
        <v>59</v>
      </c>
      <c r="D2778" s="10">
        <v>41339</v>
      </c>
      <c r="E2778" t="s">
        <v>18</v>
      </c>
      <c r="F2778">
        <v>2</v>
      </c>
      <c r="G2778" s="1">
        <v>12041.1</v>
      </c>
      <c r="H2778" s="1">
        <v>602.05500000000006</v>
      </c>
      <c r="I2778" s="1">
        <v>1324.521</v>
      </c>
      <c r="J2778" s="1">
        <v>1324.521</v>
      </c>
      <c r="K2778" s="1">
        <v>4816.4400000000005</v>
      </c>
      <c r="L2778" s="1">
        <v>4093.9740000000006</v>
      </c>
      <c r="M2778" s="1">
        <f>SUM(Sueldos[[#This Row],[Salario Base]:[Bono General]])</f>
        <v>24202.611000000004</v>
      </c>
      <c r="N2778" s="1">
        <f>SUMPRODUCT(Sueldos[[#This Row],[Salario Base]:[Bono General]]*Porcentajes[])</f>
        <v>947.63457000000017</v>
      </c>
      <c r="O2778" s="1">
        <f>Sueldos[[#This Row],[Aumento Mexicano]]*2</f>
        <v>1895.2691400000003</v>
      </c>
      <c r="P2778" s="1">
        <f>IF(Sueldos[[#This Row],[Calificación]]&gt;=4,Sueldos[[#This Row],[Aumento Mexicano]]*2,0)</f>
        <v>0</v>
      </c>
      <c r="Q2778" s="1">
        <f>Sueldos[[#This Row],[Sueldo total]]*3</f>
        <v>72607.833000000013</v>
      </c>
      <c r="R2778" s="9">
        <f>(43102-Sueldos[[#This Row],[Fecha de Contratación]])/365</f>
        <v>4.8301369863013699</v>
      </c>
      <c r="S2778" s="1">
        <f>Sueldos[[#This Row],[Sueldo total]]/30</f>
        <v>806.75370000000009</v>
      </c>
      <c r="T2778" s="1">
        <f>Sueldos[[#This Row],[Salario diario]]*20*Sueldos[[#This Row],[dias del año]]</f>
        <v>77934.617704109594</v>
      </c>
      <c r="U2778" s="1">
        <f>Sueldos[[#This Row],[3 meses de sueldo]]+Sueldos[[#This Row],[20 dias por año]]</f>
        <v>150542.45070410962</v>
      </c>
    </row>
    <row r="2779" spans="1:21" x14ac:dyDescent="0.3">
      <c r="A2779" t="s">
        <v>969</v>
      </c>
      <c r="B2779" t="s">
        <v>883</v>
      </c>
      <c r="C2779" t="s">
        <v>255</v>
      </c>
      <c r="D2779" s="10">
        <v>41367</v>
      </c>
      <c r="E2779" t="s">
        <v>53</v>
      </c>
      <c r="F2779">
        <v>2</v>
      </c>
      <c r="G2779" s="1">
        <v>59487.3</v>
      </c>
      <c r="H2779" s="1">
        <v>2974.3650000000002</v>
      </c>
      <c r="I2779" s="1">
        <v>594.87300000000005</v>
      </c>
      <c r="J2779" s="1">
        <v>8923.0949999999993</v>
      </c>
      <c r="K2779" s="1">
        <v>17251.316999999999</v>
      </c>
      <c r="L2779" s="1">
        <v>22010.300999999999</v>
      </c>
      <c r="M2779" s="1">
        <f>SUM(Sueldos[[#This Row],[Salario Base]:[Bono General]])</f>
        <v>111241.25099999999</v>
      </c>
      <c r="N2779" s="1">
        <f>SUMPRODUCT(Sueldos[[#This Row],[Salario Base]:[Bono General]]*Porcentajes[])</f>
        <v>4491.29115</v>
      </c>
      <c r="O2779" s="1">
        <f>Sueldos[[#This Row],[Aumento Mexicano]]*2</f>
        <v>8982.5823</v>
      </c>
      <c r="P2779" s="1">
        <f>IF(Sueldos[[#This Row],[Calificación]]&gt;=4,Sueldos[[#This Row],[Aumento Mexicano]]*2,0)</f>
        <v>0</v>
      </c>
      <c r="Q2779" s="1">
        <f>Sueldos[[#This Row],[Sueldo total]]*3</f>
        <v>333723.75299999997</v>
      </c>
      <c r="R2779" s="9">
        <f>(43102-Sueldos[[#This Row],[Fecha de Contratación]])/365</f>
        <v>4.7534246575342465</v>
      </c>
      <c r="S2779" s="1">
        <f>Sueldos[[#This Row],[Sueldo total]]/30</f>
        <v>3708.0416999999998</v>
      </c>
      <c r="T2779" s="1">
        <f>Sueldos[[#This Row],[Salario diario]]*20*Sueldos[[#This Row],[dias del año]]</f>
        <v>352517.93695890409</v>
      </c>
      <c r="U2779" s="1">
        <f>Sueldos[[#This Row],[3 meses de sueldo]]+Sueldos[[#This Row],[20 dias por año]]</f>
        <v>686241.68995890405</v>
      </c>
    </row>
    <row r="2780" spans="1:21" x14ac:dyDescent="0.3">
      <c r="A2780" t="s">
        <v>1386</v>
      </c>
      <c r="B2780" t="s">
        <v>883</v>
      </c>
      <c r="C2780" t="s">
        <v>601</v>
      </c>
      <c r="D2780" s="10">
        <v>41499</v>
      </c>
      <c r="E2780" t="s">
        <v>18</v>
      </c>
      <c r="F2780">
        <v>3</v>
      </c>
      <c r="G2780" s="1">
        <v>8333</v>
      </c>
      <c r="H2780" s="1">
        <v>416.65000000000003</v>
      </c>
      <c r="I2780" s="1">
        <v>166.66</v>
      </c>
      <c r="J2780" s="1">
        <v>83.33</v>
      </c>
      <c r="K2780" s="1">
        <v>2333.2400000000002</v>
      </c>
      <c r="L2780" s="1">
        <v>2083.25</v>
      </c>
      <c r="M2780" s="1">
        <f>SUM(Sueldos[[#This Row],[Salario Base]:[Bono General]])</f>
        <v>13416.13</v>
      </c>
      <c r="N2780" s="1">
        <f>SUMPRODUCT(Sueldos[[#This Row],[Salario Base]:[Bono General]]*Porcentajes[])</f>
        <v>501.64660000000003</v>
      </c>
      <c r="O2780" s="1">
        <f>Sueldos[[#This Row],[Aumento Mexicano]]*2</f>
        <v>1003.2932000000001</v>
      </c>
      <c r="P2780" s="1">
        <f>IF(Sueldos[[#This Row],[Calificación]]&gt;=4,Sueldos[[#This Row],[Aumento Mexicano]]*2,0)</f>
        <v>0</v>
      </c>
      <c r="Q2780" s="1">
        <f>Sueldos[[#This Row],[Sueldo total]]*3</f>
        <v>40248.39</v>
      </c>
      <c r="R2780" s="9">
        <f>(43102-Sueldos[[#This Row],[Fecha de Contratación]])/365</f>
        <v>4.3917808219178083</v>
      </c>
      <c r="S2780" s="1">
        <f>Sueldos[[#This Row],[Sueldo total]]/30</f>
        <v>447.2043333333333</v>
      </c>
      <c r="T2780" s="1">
        <f>Sueldos[[#This Row],[Salario diario]]*20*Sueldos[[#This Row],[dias del año]]</f>
        <v>39280.468292237441</v>
      </c>
      <c r="U2780" s="1">
        <f>Sueldos[[#This Row],[3 meses de sueldo]]+Sueldos[[#This Row],[20 dias por año]]</f>
        <v>79528.858292237448</v>
      </c>
    </row>
    <row r="2781" spans="1:21" x14ac:dyDescent="0.3">
      <c r="A2781" t="s">
        <v>1939</v>
      </c>
      <c r="B2781" t="s">
        <v>883</v>
      </c>
      <c r="C2781" t="s">
        <v>363</v>
      </c>
      <c r="D2781" s="10">
        <v>40714</v>
      </c>
      <c r="E2781" t="s">
        <v>27</v>
      </c>
      <c r="F2781">
        <v>3</v>
      </c>
      <c r="G2781" s="1">
        <v>16826</v>
      </c>
      <c r="H2781" s="1">
        <v>1346.08</v>
      </c>
      <c r="I2781" s="1">
        <v>504.78</v>
      </c>
      <c r="J2781" s="1">
        <v>2187.38</v>
      </c>
      <c r="K2781" s="1">
        <v>5720.84</v>
      </c>
      <c r="L2781" s="1">
        <v>4206.5</v>
      </c>
      <c r="M2781" s="1">
        <f>SUM(Sueldos[[#This Row],[Salario Base]:[Bono General]])</f>
        <v>30791.58</v>
      </c>
      <c r="N2781" s="1">
        <f>SUMPRODUCT(Sueldos[[#This Row],[Salario Base]:[Bono General]]*Porcentajes[])</f>
        <v>1181.1851999999999</v>
      </c>
      <c r="O2781" s="1">
        <f>Sueldos[[#This Row],[Aumento Mexicano]]*2</f>
        <v>2362.3703999999998</v>
      </c>
      <c r="P2781" s="1">
        <f>IF(Sueldos[[#This Row],[Calificación]]&gt;=4,Sueldos[[#This Row],[Aumento Mexicano]]*2,0)</f>
        <v>0</v>
      </c>
      <c r="Q2781" s="1">
        <f>Sueldos[[#This Row],[Sueldo total]]*3</f>
        <v>92374.74</v>
      </c>
      <c r="R2781" s="9">
        <f>(43102-Sueldos[[#This Row],[Fecha de Contratación]])/365</f>
        <v>6.5424657534246577</v>
      </c>
      <c r="S2781" s="1">
        <f>Sueldos[[#This Row],[Sueldo total]]/30</f>
        <v>1026.386</v>
      </c>
      <c r="T2781" s="1">
        <f>Sueldos[[#This Row],[Salario diario]]*20*Sueldos[[#This Row],[dias del año]]</f>
        <v>134301.90509589043</v>
      </c>
      <c r="U2781" s="1">
        <f>Sueldos[[#This Row],[3 meses de sueldo]]+Sueldos[[#This Row],[20 dias por año]]</f>
        <v>226676.64509589045</v>
      </c>
    </row>
    <row r="2782" spans="1:21" x14ac:dyDescent="0.3">
      <c r="A2782" t="s">
        <v>3105</v>
      </c>
      <c r="B2782" t="s">
        <v>880</v>
      </c>
      <c r="C2782" t="s">
        <v>88</v>
      </c>
      <c r="D2782" s="10">
        <v>41223</v>
      </c>
      <c r="E2782" t="s">
        <v>18</v>
      </c>
      <c r="F2782">
        <v>3</v>
      </c>
      <c r="G2782" s="1">
        <v>12615</v>
      </c>
      <c r="H2782" s="1">
        <v>883.05000000000007</v>
      </c>
      <c r="I2782" s="1">
        <v>126.15</v>
      </c>
      <c r="J2782" s="1">
        <v>883.05000000000007</v>
      </c>
      <c r="K2782" s="1">
        <v>3153.75</v>
      </c>
      <c r="L2782" s="1">
        <v>4541.3999999999996</v>
      </c>
      <c r="M2782" s="1">
        <f>SUM(Sueldos[[#This Row],[Salario Base]:[Bono General]])</f>
        <v>22202.400000000001</v>
      </c>
      <c r="N2782" s="1">
        <f>SUMPRODUCT(Sueldos[[#This Row],[Salario Base]:[Bono General]]*Porcentajes[])</f>
        <v>893.14199999999994</v>
      </c>
      <c r="O2782" s="1">
        <f>Sueldos[[#This Row],[Aumento Mexicano]]*2</f>
        <v>1786.2839999999999</v>
      </c>
      <c r="P2782" s="1">
        <f>IF(Sueldos[[#This Row],[Calificación]]&gt;=4,Sueldos[[#This Row],[Aumento Mexicano]]*2,0)</f>
        <v>0</v>
      </c>
      <c r="Q2782" s="1">
        <f>Sueldos[[#This Row],[Sueldo total]]*3</f>
        <v>66607.200000000012</v>
      </c>
      <c r="R2782" s="9">
        <f>(43102-Sueldos[[#This Row],[Fecha de Contratación]])/365</f>
        <v>5.1479452054794521</v>
      </c>
      <c r="S2782" s="1">
        <f>Sueldos[[#This Row],[Sueldo total]]/30</f>
        <v>740.08</v>
      </c>
      <c r="T2782" s="1">
        <f>Sueldos[[#This Row],[Salario diario]]*20*Sueldos[[#This Row],[dias del año]]</f>
        <v>76197.825753424666</v>
      </c>
      <c r="U2782" s="1">
        <f>Sueldos[[#This Row],[3 meses de sueldo]]+Sueldos[[#This Row],[20 dias por año]]</f>
        <v>142805.02575342468</v>
      </c>
    </row>
    <row r="2783" spans="1:21" x14ac:dyDescent="0.3">
      <c r="A2783" t="s">
        <v>241</v>
      </c>
      <c r="B2783" t="s">
        <v>880</v>
      </c>
      <c r="C2783" t="s">
        <v>100</v>
      </c>
      <c r="D2783" s="10">
        <v>41186</v>
      </c>
      <c r="E2783" t="s">
        <v>18</v>
      </c>
      <c r="F2783">
        <v>4</v>
      </c>
      <c r="G2783" s="1">
        <v>15602.400000000001</v>
      </c>
      <c r="H2783" s="1">
        <v>1560.2400000000002</v>
      </c>
      <c r="I2783" s="1">
        <v>1872.288</v>
      </c>
      <c r="J2783" s="1">
        <v>936.14400000000001</v>
      </c>
      <c r="K2783" s="1">
        <v>5148.7920000000004</v>
      </c>
      <c r="L2783" s="1">
        <v>4836.7440000000006</v>
      </c>
      <c r="M2783" s="1">
        <f>SUM(Sueldos[[#This Row],[Salario Base]:[Bono General]])</f>
        <v>29956.608000000007</v>
      </c>
      <c r="N2783" s="1">
        <f>SUMPRODUCT(Sueldos[[#This Row],[Salario Base]:[Bono General]]*Porcentajes[])</f>
        <v>1176.4209600000002</v>
      </c>
      <c r="O2783" s="1">
        <f>Sueldos[[#This Row],[Aumento Mexicano]]*2</f>
        <v>2352.8419200000003</v>
      </c>
      <c r="P2783" s="1">
        <f>IF(Sueldos[[#This Row],[Calificación]]&gt;=4,Sueldos[[#This Row],[Aumento Mexicano]]*2,0)</f>
        <v>2352.8419200000003</v>
      </c>
      <c r="Q2783" s="1">
        <f>Sueldos[[#This Row],[Sueldo total]]*3</f>
        <v>89869.824000000022</v>
      </c>
      <c r="R2783" s="9">
        <f>(43102-Sueldos[[#This Row],[Fecha de Contratación]])/365</f>
        <v>5.2493150684931509</v>
      </c>
      <c r="S2783" s="1">
        <f>Sueldos[[#This Row],[Sueldo total]]/30</f>
        <v>998.5536000000003</v>
      </c>
      <c r="T2783" s="1">
        <f>Sueldos[[#This Row],[Salario diario]]*20*Sueldos[[#This Row],[dias del año]]</f>
        <v>104834.44918356169</v>
      </c>
      <c r="U2783" s="1">
        <f>Sueldos[[#This Row],[3 meses de sueldo]]+Sueldos[[#This Row],[20 dias por año]]</f>
        <v>194704.27318356172</v>
      </c>
    </row>
    <row r="2784" spans="1:21" x14ac:dyDescent="0.3">
      <c r="A2784" t="s">
        <v>1550</v>
      </c>
      <c r="B2784" t="s">
        <v>883</v>
      </c>
      <c r="C2784" t="s">
        <v>373</v>
      </c>
      <c r="D2784" s="10">
        <v>40509</v>
      </c>
      <c r="E2784" t="s">
        <v>15</v>
      </c>
      <c r="F2784">
        <v>2</v>
      </c>
      <c r="G2784" s="1">
        <v>26617.5</v>
      </c>
      <c r="H2784" s="1">
        <v>2395.5749999999998</v>
      </c>
      <c r="I2784" s="1">
        <v>1064.7</v>
      </c>
      <c r="J2784" s="1">
        <v>3460.2750000000001</v>
      </c>
      <c r="K2784" s="1">
        <v>10114.65</v>
      </c>
      <c r="L2784" s="1">
        <v>6920.55</v>
      </c>
      <c r="M2784" s="1">
        <f>SUM(Sueldos[[#This Row],[Salario Base]:[Bono General]])</f>
        <v>50573.250000000007</v>
      </c>
      <c r="N2784" s="1">
        <f>SUMPRODUCT(Sueldos[[#This Row],[Salario Base]:[Bono General]]*Porcentajes[])</f>
        <v>1945.7392499999999</v>
      </c>
      <c r="O2784" s="1">
        <f>Sueldos[[#This Row],[Aumento Mexicano]]*2</f>
        <v>3891.4784999999997</v>
      </c>
      <c r="P2784" s="1">
        <f>IF(Sueldos[[#This Row],[Calificación]]&gt;=4,Sueldos[[#This Row],[Aumento Mexicano]]*2,0)</f>
        <v>0</v>
      </c>
      <c r="Q2784" s="1">
        <f>Sueldos[[#This Row],[Sueldo total]]*3</f>
        <v>151719.75000000003</v>
      </c>
      <c r="R2784" s="9">
        <f>(43102-Sueldos[[#This Row],[Fecha de Contratación]])/365</f>
        <v>7.1041095890410961</v>
      </c>
      <c r="S2784" s="1">
        <f>Sueldos[[#This Row],[Sueldo total]]/30</f>
        <v>1685.7750000000003</v>
      </c>
      <c r="T2784" s="1">
        <f>Sueldos[[#This Row],[Salario diario]]*20*Sueldos[[#This Row],[dias del año]]</f>
        <v>239518.60684931514</v>
      </c>
      <c r="U2784" s="1">
        <f>Sueldos[[#This Row],[3 meses de sueldo]]+Sueldos[[#This Row],[20 dias por año]]</f>
        <v>391238.35684931517</v>
      </c>
    </row>
    <row r="2785" spans="1:21" x14ac:dyDescent="0.3">
      <c r="A2785" t="s">
        <v>3106</v>
      </c>
      <c r="B2785" t="s">
        <v>880</v>
      </c>
      <c r="C2785" t="s">
        <v>237</v>
      </c>
      <c r="D2785" s="10">
        <v>42006</v>
      </c>
      <c r="E2785" t="s">
        <v>18</v>
      </c>
      <c r="F2785">
        <v>4</v>
      </c>
      <c r="G2785" s="1">
        <v>13787.400000000001</v>
      </c>
      <c r="H2785" s="1">
        <v>965.11800000000017</v>
      </c>
      <c r="I2785" s="1">
        <v>551.49600000000009</v>
      </c>
      <c r="J2785" s="1">
        <v>137.87400000000002</v>
      </c>
      <c r="K2785" s="1">
        <v>4549.8420000000006</v>
      </c>
      <c r="L2785" s="1">
        <v>3584.7240000000006</v>
      </c>
      <c r="M2785" s="1">
        <f>SUM(Sueldos[[#This Row],[Salario Base]:[Bono General]])</f>
        <v>23576.454000000005</v>
      </c>
      <c r="N2785" s="1">
        <f>SUMPRODUCT(Sueldos[[#This Row],[Salario Base]:[Bono General]]*Porcentajes[])</f>
        <v>887.90856000000008</v>
      </c>
      <c r="O2785" s="1">
        <f>Sueldos[[#This Row],[Aumento Mexicano]]*2</f>
        <v>1775.8171200000002</v>
      </c>
      <c r="P2785" s="1">
        <f>IF(Sueldos[[#This Row],[Calificación]]&gt;=4,Sueldos[[#This Row],[Aumento Mexicano]]*2,0)</f>
        <v>1775.8171200000002</v>
      </c>
      <c r="Q2785" s="1">
        <f>Sueldos[[#This Row],[Sueldo total]]*3</f>
        <v>70729.362000000023</v>
      </c>
      <c r="R2785" s="9">
        <f>(43102-Sueldos[[#This Row],[Fecha de Contratación]])/365</f>
        <v>3.0027397260273974</v>
      </c>
      <c r="S2785" s="1">
        <f>Sueldos[[#This Row],[Sueldo total]]/30</f>
        <v>785.88180000000023</v>
      </c>
      <c r="T2785" s="1">
        <f>Sueldos[[#This Row],[Salario diario]]*20*Sueldos[[#This Row],[dias del año]]</f>
        <v>47195.970016438368</v>
      </c>
      <c r="U2785" s="1">
        <f>Sueldos[[#This Row],[3 meses de sueldo]]+Sueldos[[#This Row],[20 dias por año]]</f>
        <v>117925.33201643839</v>
      </c>
    </row>
    <row r="2786" spans="1:21" x14ac:dyDescent="0.3">
      <c r="A2786" t="s">
        <v>3107</v>
      </c>
      <c r="B2786" t="s">
        <v>898</v>
      </c>
      <c r="C2786" t="s">
        <v>38</v>
      </c>
      <c r="D2786" s="10">
        <v>41313</v>
      </c>
      <c r="E2786" t="s">
        <v>18</v>
      </c>
      <c r="F2786">
        <v>3</v>
      </c>
      <c r="G2786" s="1">
        <v>9937</v>
      </c>
      <c r="H2786" s="1">
        <v>794.96</v>
      </c>
      <c r="I2786" s="1">
        <v>397.48</v>
      </c>
      <c r="J2786" s="1">
        <v>596.22</v>
      </c>
      <c r="K2786" s="1">
        <v>3477.95</v>
      </c>
      <c r="L2786" s="1">
        <v>3974.8</v>
      </c>
      <c r="M2786" s="1">
        <f>SUM(Sueldos[[#This Row],[Salario Base]:[Bono General]])</f>
        <v>19178.409999999996</v>
      </c>
      <c r="N2786" s="1">
        <f>SUMPRODUCT(Sueldos[[#This Row],[Salario Base]:[Bono General]]*Porcentajes[])</f>
        <v>774.09230000000002</v>
      </c>
      <c r="O2786" s="1">
        <f>Sueldos[[#This Row],[Aumento Mexicano]]*2</f>
        <v>1548.1846</v>
      </c>
      <c r="P2786" s="1">
        <f>IF(Sueldos[[#This Row],[Calificación]]&gt;=4,Sueldos[[#This Row],[Aumento Mexicano]]*2,0)</f>
        <v>0</v>
      </c>
      <c r="Q2786" s="1">
        <f>Sueldos[[#This Row],[Sueldo total]]*3</f>
        <v>57535.229999999989</v>
      </c>
      <c r="R2786" s="9">
        <f>(43102-Sueldos[[#This Row],[Fecha de Contratación]])/365</f>
        <v>4.9013698630136986</v>
      </c>
      <c r="S2786" s="1">
        <f>Sueldos[[#This Row],[Sueldo total]]/30</f>
        <v>639.28033333333326</v>
      </c>
      <c r="T2786" s="1">
        <f>Sueldos[[#This Row],[Salario diario]]*20*Sueldos[[#This Row],[dias del año]]</f>
        <v>62666.987196347021</v>
      </c>
      <c r="U2786" s="1">
        <f>Sueldos[[#This Row],[3 meses de sueldo]]+Sueldos[[#This Row],[20 dias por año]]</f>
        <v>120202.21719634702</v>
      </c>
    </row>
    <row r="2787" spans="1:21" x14ac:dyDescent="0.3">
      <c r="A2787" t="s">
        <v>3108</v>
      </c>
      <c r="B2787" t="s">
        <v>926</v>
      </c>
      <c r="C2787" t="s">
        <v>61</v>
      </c>
      <c r="D2787" s="10">
        <v>42429</v>
      </c>
      <c r="E2787" t="s">
        <v>27</v>
      </c>
      <c r="F2787">
        <v>3</v>
      </c>
      <c r="G2787" s="1">
        <v>16258</v>
      </c>
      <c r="H2787" s="1">
        <v>1138.0600000000002</v>
      </c>
      <c r="I2787" s="1">
        <v>1950.96</v>
      </c>
      <c r="J2787" s="1">
        <v>1625.8000000000002</v>
      </c>
      <c r="K2787" s="1">
        <v>6015.46</v>
      </c>
      <c r="L2787" s="1">
        <v>4877.3999999999996</v>
      </c>
      <c r="M2787" s="1">
        <f>SUM(Sueldos[[#This Row],[Salario Base]:[Bono General]])</f>
        <v>31865.68</v>
      </c>
      <c r="N2787" s="1">
        <f>SUMPRODUCT(Sueldos[[#This Row],[Salario Base]:[Bono General]]*Porcentajes[])</f>
        <v>1237.2338</v>
      </c>
      <c r="O2787" s="1">
        <f>Sueldos[[#This Row],[Aumento Mexicano]]*2</f>
        <v>2474.4675999999999</v>
      </c>
      <c r="P2787" s="1">
        <f>IF(Sueldos[[#This Row],[Calificación]]&gt;=4,Sueldos[[#This Row],[Aumento Mexicano]]*2,0)</f>
        <v>0</v>
      </c>
      <c r="Q2787" s="1">
        <f>Sueldos[[#This Row],[Sueldo total]]*3</f>
        <v>95597.040000000008</v>
      </c>
      <c r="R2787" s="9">
        <f>(43102-Sueldos[[#This Row],[Fecha de Contratación]])/365</f>
        <v>1.8438356164383563</v>
      </c>
      <c r="S2787" s="1">
        <f>Sueldos[[#This Row],[Sueldo total]]/30</f>
        <v>1062.1893333333333</v>
      </c>
      <c r="T2787" s="1">
        <f>Sueldos[[#This Row],[Salario diario]]*20*Sueldos[[#This Row],[dias del año]]</f>
        <v>39170.050484018269</v>
      </c>
      <c r="U2787" s="1">
        <f>Sueldos[[#This Row],[3 meses de sueldo]]+Sueldos[[#This Row],[20 dias por año]]</f>
        <v>134767.09048401826</v>
      </c>
    </row>
    <row r="2788" spans="1:21" x14ac:dyDescent="0.3">
      <c r="A2788" t="s">
        <v>1405</v>
      </c>
      <c r="B2788" t="s">
        <v>883</v>
      </c>
      <c r="C2788" t="s">
        <v>482</v>
      </c>
      <c r="D2788" s="10">
        <v>40780</v>
      </c>
      <c r="E2788" t="s">
        <v>18</v>
      </c>
      <c r="F2788">
        <v>4</v>
      </c>
      <c r="G2788" s="1">
        <v>11370.7</v>
      </c>
      <c r="H2788" s="1">
        <v>795.94900000000018</v>
      </c>
      <c r="I2788" s="1">
        <v>795.94900000000018</v>
      </c>
      <c r="J2788" s="1">
        <v>1023.3630000000001</v>
      </c>
      <c r="K2788" s="1">
        <v>3979.7449999999999</v>
      </c>
      <c r="L2788" s="1">
        <v>4093.4520000000002</v>
      </c>
      <c r="M2788" s="1">
        <f>SUM(Sueldos[[#This Row],[Salario Base]:[Bono General]])</f>
        <v>22059.158000000003</v>
      </c>
      <c r="N2788" s="1">
        <f>SUMPRODUCT(Sueldos[[#This Row],[Salario Base]:[Bono General]]*Porcentajes[])</f>
        <v>877.81804</v>
      </c>
      <c r="O2788" s="1">
        <f>Sueldos[[#This Row],[Aumento Mexicano]]*2</f>
        <v>1755.63608</v>
      </c>
      <c r="P2788" s="1">
        <f>IF(Sueldos[[#This Row],[Calificación]]&gt;=4,Sueldos[[#This Row],[Aumento Mexicano]]*2,0)</f>
        <v>1755.63608</v>
      </c>
      <c r="Q2788" s="1">
        <f>Sueldos[[#This Row],[Sueldo total]]*3</f>
        <v>66177.474000000017</v>
      </c>
      <c r="R2788" s="9">
        <f>(43102-Sueldos[[#This Row],[Fecha de Contratación]])/365</f>
        <v>6.3616438356164382</v>
      </c>
      <c r="S2788" s="1">
        <f>Sueldos[[#This Row],[Sueldo total]]/30</f>
        <v>735.30526666666674</v>
      </c>
      <c r="T2788" s="1">
        <f>Sueldos[[#This Row],[Salario diario]]*20*Sueldos[[#This Row],[dias del año]]</f>
        <v>93555.004339726031</v>
      </c>
      <c r="U2788" s="1">
        <f>Sueldos[[#This Row],[3 meses de sueldo]]+Sueldos[[#This Row],[20 dias por año]]</f>
        <v>159732.47833972605</v>
      </c>
    </row>
    <row r="2789" spans="1:21" x14ac:dyDescent="0.3">
      <c r="A2789" t="s">
        <v>3109</v>
      </c>
      <c r="B2789" t="s">
        <v>909</v>
      </c>
      <c r="C2789" t="s">
        <v>225</v>
      </c>
      <c r="D2789" s="10">
        <v>41634</v>
      </c>
      <c r="E2789" t="s">
        <v>18</v>
      </c>
      <c r="F2789">
        <v>1</v>
      </c>
      <c r="G2789" s="1">
        <v>10353.75</v>
      </c>
      <c r="H2789" s="1">
        <v>1035.375</v>
      </c>
      <c r="I2789" s="1">
        <v>414.15000000000003</v>
      </c>
      <c r="J2789" s="1">
        <v>517.6875</v>
      </c>
      <c r="K2789" s="1">
        <v>3209.6624999999999</v>
      </c>
      <c r="L2789" s="1">
        <v>3002.5874999999996</v>
      </c>
      <c r="M2789" s="1">
        <f>SUM(Sueldos[[#This Row],[Salario Base]:[Bono General]])</f>
        <v>18533.212500000001</v>
      </c>
      <c r="N2789" s="1">
        <f>SUMPRODUCT(Sueldos[[#This Row],[Salario Base]:[Bono General]]*Porcentajes[])</f>
        <v>721.65637500000003</v>
      </c>
      <c r="O2789" s="1">
        <f>Sueldos[[#This Row],[Aumento Mexicano]]*2</f>
        <v>1443.3127500000001</v>
      </c>
      <c r="P2789" s="1">
        <f>IF(Sueldos[[#This Row],[Calificación]]&gt;=4,Sueldos[[#This Row],[Aumento Mexicano]]*2,0)</f>
        <v>0</v>
      </c>
      <c r="Q2789" s="1">
        <f>Sueldos[[#This Row],[Sueldo total]]*3</f>
        <v>55599.637500000004</v>
      </c>
      <c r="R2789" s="9">
        <f>(43102-Sueldos[[#This Row],[Fecha de Contratación]])/365</f>
        <v>4.021917808219178</v>
      </c>
      <c r="S2789" s="1">
        <f>Sueldos[[#This Row],[Sueldo total]]/30</f>
        <v>617.77375000000006</v>
      </c>
      <c r="T2789" s="1">
        <f>Sueldos[[#This Row],[Salario diario]]*20*Sueldos[[#This Row],[dias del año]]</f>
        <v>49692.704931506858</v>
      </c>
      <c r="U2789" s="1">
        <f>Sueldos[[#This Row],[3 meses de sueldo]]+Sueldos[[#This Row],[20 dias por año]]</f>
        <v>105292.34243150687</v>
      </c>
    </row>
    <row r="2790" spans="1:21" x14ac:dyDescent="0.3">
      <c r="A2790" t="s">
        <v>1017</v>
      </c>
      <c r="B2790" t="s">
        <v>880</v>
      </c>
      <c r="C2790" t="s">
        <v>363</v>
      </c>
      <c r="D2790" s="10">
        <v>42569</v>
      </c>
      <c r="E2790" t="s">
        <v>18</v>
      </c>
      <c r="F2790">
        <v>2</v>
      </c>
      <c r="G2790" s="1">
        <v>7381.8</v>
      </c>
      <c r="H2790" s="1">
        <v>369.09000000000003</v>
      </c>
      <c r="I2790" s="1">
        <v>221.45400000000001</v>
      </c>
      <c r="J2790" s="1">
        <v>885.81600000000003</v>
      </c>
      <c r="K2790" s="1">
        <v>2435.9940000000001</v>
      </c>
      <c r="L2790" s="1">
        <v>2805.0840000000003</v>
      </c>
      <c r="M2790" s="1">
        <f>SUM(Sueldos[[#This Row],[Salario Base]:[Bono General]])</f>
        <v>14099.238000000001</v>
      </c>
      <c r="N2790" s="1">
        <f>SUMPRODUCT(Sueldos[[#This Row],[Salario Base]:[Bono General]]*Porcentajes[])</f>
        <v>566.18406000000004</v>
      </c>
      <c r="O2790" s="1">
        <f>Sueldos[[#This Row],[Aumento Mexicano]]*2</f>
        <v>1132.3681200000001</v>
      </c>
      <c r="P2790" s="1">
        <f>IF(Sueldos[[#This Row],[Calificación]]&gt;=4,Sueldos[[#This Row],[Aumento Mexicano]]*2,0)</f>
        <v>0</v>
      </c>
      <c r="Q2790" s="1">
        <f>Sueldos[[#This Row],[Sueldo total]]*3</f>
        <v>42297.714000000007</v>
      </c>
      <c r="R2790" s="9">
        <f>(43102-Sueldos[[#This Row],[Fecha de Contratación]])/365</f>
        <v>1.4602739726027398</v>
      </c>
      <c r="S2790" s="1">
        <f>Sueldos[[#This Row],[Sueldo total]]/30</f>
        <v>469.97460000000007</v>
      </c>
      <c r="T2790" s="1">
        <f>Sueldos[[#This Row],[Salario diario]]*20*Sueldos[[#This Row],[dias del año]]</f>
        <v>13725.833523287674</v>
      </c>
      <c r="U2790" s="1">
        <f>Sueldos[[#This Row],[3 meses de sueldo]]+Sueldos[[#This Row],[20 dias por año]]</f>
        <v>56023.547523287678</v>
      </c>
    </row>
    <row r="2791" spans="1:21" x14ac:dyDescent="0.3">
      <c r="A2791" t="s">
        <v>3110</v>
      </c>
      <c r="B2791" t="s">
        <v>898</v>
      </c>
      <c r="C2791" t="s">
        <v>119</v>
      </c>
      <c r="D2791" s="10">
        <v>40682</v>
      </c>
      <c r="E2791" t="s">
        <v>50</v>
      </c>
      <c r="F2791">
        <v>4</v>
      </c>
      <c r="G2791" s="1">
        <v>36381.4</v>
      </c>
      <c r="H2791" s="1">
        <v>2546.6980000000003</v>
      </c>
      <c r="I2791" s="1">
        <v>727.62800000000004</v>
      </c>
      <c r="J2791" s="1">
        <v>1455.2560000000001</v>
      </c>
      <c r="K2791" s="1">
        <v>13824.932000000001</v>
      </c>
      <c r="L2791" s="1">
        <v>10186.792000000001</v>
      </c>
      <c r="M2791" s="1">
        <f>SUM(Sueldos[[#This Row],[Salario Base]:[Bono General]])</f>
        <v>65122.705999999998</v>
      </c>
      <c r="N2791" s="1">
        <f>SUMPRODUCT(Sueldos[[#This Row],[Salario Base]:[Bono General]]*Porcentajes[])</f>
        <v>2473.9351999999999</v>
      </c>
      <c r="O2791" s="1">
        <f>Sueldos[[#This Row],[Aumento Mexicano]]*2</f>
        <v>4947.8703999999998</v>
      </c>
      <c r="P2791" s="1">
        <f>IF(Sueldos[[#This Row],[Calificación]]&gt;=4,Sueldos[[#This Row],[Aumento Mexicano]]*2,0)</f>
        <v>4947.8703999999998</v>
      </c>
      <c r="Q2791" s="1">
        <f>Sueldos[[#This Row],[Sueldo total]]*3</f>
        <v>195368.11799999999</v>
      </c>
      <c r="R2791" s="9">
        <f>(43102-Sueldos[[#This Row],[Fecha de Contratación]])/365</f>
        <v>6.6301369863013697</v>
      </c>
      <c r="S2791" s="1">
        <f>Sueldos[[#This Row],[Sueldo total]]/30</f>
        <v>2170.7568666666666</v>
      </c>
      <c r="T2791" s="1">
        <f>Sueldos[[#This Row],[Salario diario]]*20*Sueldos[[#This Row],[dias del año]]</f>
        <v>287848.30779908673</v>
      </c>
      <c r="U2791" s="1">
        <f>Sueldos[[#This Row],[3 meses de sueldo]]+Sueldos[[#This Row],[20 dias por año]]</f>
        <v>483216.42579908669</v>
      </c>
    </row>
    <row r="2792" spans="1:21" x14ac:dyDescent="0.3">
      <c r="A2792" t="s">
        <v>3111</v>
      </c>
      <c r="B2792" t="s">
        <v>880</v>
      </c>
      <c r="C2792" t="s">
        <v>77</v>
      </c>
      <c r="D2792" s="10">
        <v>40815</v>
      </c>
      <c r="E2792" t="s">
        <v>15</v>
      </c>
      <c r="F2792">
        <v>4</v>
      </c>
      <c r="G2792" s="1">
        <v>24147.200000000001</v>
      </c>
      <c r="H2792" s="1">
        <v>1207.3600000000001</v>
      </c>
      <c r="I2792" s="1">
        <v>724.41599999999994</v>
      </c>
      <c r="J2792" s="1">
        <v>3380.6080000000006</v>
      </c>
      <c r="K2792" s="1">
        <v>7002.6880000000001</v>
      </c>
      <c r="L2792" s="1">
        <v>7485.6320000000005</v>
      </c>
      <c r="M2792" s="1">
        <f>SUM(Sueldos[[#This Row],[Salario Base]:[Bono General]])</f>
        <v>43947.904000000002</v>
      </c>
      <c r="N2792" s="1">
        <f>SUMPRODUCT(Sueldos[[#This Row],[Salario Base]:[Bono General]]*Porcentajes[])</f>
        <v>1728.9395199999999</v>
      </c>
      <c r="O2792" s="1">
        <f>Sueldos[[#This Row],[Aumento Mexicano]]*2</f>
        <v>3457.8790399999998</v>
      </c>
      <c r="P2792" s="1">
        <f>IF(Sueldos[[#This Row],[Calificación]]&gt;=4,Sueldos[[#This Row],[Aumento Mexicano]]*2,0)</f>
        <v>3457.8790399999998</v>
      </c>
      <c r="Q2792" s="1">
        <f>Sueldos[[#This Row],[Sueldo total]]*3</f>
        <v>131843.712</v>
      </c>
      <c r="R2792" s="9">
        <f>(43102-Sueldos[[#This Row],[Fecha de Contratación]])/365</f>
        <v>6.2657534246575342</v>
      </c>
      <c r="S2792" s="1">
        <f>Sueldos[[#This Row],[Sueldo total]]/30</f>
        <v>1464.9301333333335</v>
      </c>
      <c r="T2792" s="1">
        <f>Sueldos[[#This Row],[Salario diario]]*20*Sueldos[[#This Row],[dias del año]]</f>
        <v>183577.81999634704</v>
      </c>
      <c r="U2792" s="1">
        <f>Sueldos[[#This Row],[3 meses de sueldo]]+Sueldos[[#This Row],[20 dias por año]]</f>
        <v>315421.53199634701</v>
      </c>
    </row>
    <row r="2793" spans="1:21" x14ac:dyDescent="0.3">
      <c r="A2793" t="s">
        <v>3112</v>
      </c>
      <c r="B2793" t="s">
        <v>880</v>
      </c>
      <c r="C2793" t="s">
        <v>59</v>
      </c>
      <c r="D2793" s="10">
        <v>42104</v>
      </c>
      <c r="E2793" t="s">
        <v>18</v>
      </c>
      <c r="F2793">
        <v>2</v>
      </c>
      <c r="G2793" s="1">
        <v>13029.300000000001</v>
      </c>
      <c r="H2793" s="1">
        <v>781.75800000000004</v>
      </c>
      <c r="I2793" s="1">
        <v>521.17200000000003</v>
      </c>
      <c r="J2793" s="1">
        <v>1563.5160000000001</v>
      </c>
      <c r="K2793" s="1">
        <v>4820.8410000000003</v>
      </c>
      <c r="L2793" s="1">
        <v>5081.4270000000006</v>
      </c>
      <c r="M2793" s="1">
        <f>SUM(Sueldos[[#This Row],[Salario Base]:[Bono General]])</f>
        <v>25798.013999999999</v>
      </c>
      <c r="N2793" s="1">
        <f>SUMPRODUCT(Sueldos[[#This Row],[Salario Base]:[Bono General]]*Porcentajes[])</f>
        <v>1037.1322800000003</v>
      </c>
      <c r="O2793" s="1">
        <f>Sueldos[[#This Row],[Aumento Mexicano]]*2</f>
        <v>2074.2645600000005</v>
      </c>
      <c r="P2793" s="1">
        <f>IF(Sueldos[[#This Row],[Calificación]]&gt;=4,Sueldos[[#This Row],[Aumento Mexicano]]*2,0)</f>
        <v>0</v>
      </c>
      <c r="Q2793" s="1">
        <f>Sueldos[[#This Row],[Sueldo total]]*3</f>
        <v>77394.042000000001</v>
      </c>
      <c r="R2793" s="9">
        <f>(43102-Sueldos[[#This Row],[Fecha de Contratación]])/365</f>
        <v>2.7342465753424658</v>
      </c>
      <c r="S2793" s="1">
        <f>Sueldos[[#This Row],[Sueldo total]]/30</f>
        <v>859.93380000000002</v>
      </c>
      <c r="T2793" s="1">
        <f>Sueldos[[#This Row],[Salario diario]]*20*Sueldos[[#This Row],[dias del año]]</f>
        <v>47025.420953424655</v>
      </c>
      <c r="U2793" s="1">
        <f>Sueldos[[#This Row],[3 meses de sueldo]]+Sueldos[[#This Row],[20 dias por año]]</f>
        <v>124419.46295342466</v>
      </c>
    </row>
    <row r="2794" spans="1:21" x14ac:dyDescent="0.3">
      <c r="A2794" t="s">
        <v>3113</v>
      </c>
      <c r="B2794" t="s">
        <v>883</v>
      </c>
      <c r="C2794" t="s">
        <v>44</v>
      </c>
      <c r="D2794" s="10">
        <v>42803</v>
      </c>
      <c r="E2794" t="s">
        <v>27</v>
      </c>
      <c r="F2794">
        <v>3</v>
      </c>
      <c r="G2794" s="1">
        <v>14615</v>
      </c>
      <c r="H2794" s="1">
        <v>730.75</v>
      </c>
      <c r="I2794" s="1">
        <v>1023.0500000000001</v>
      </c>
      <c r="J2794" s="1">
        <v>292.3</v>
      </c>
      <c r="K2794" s="1">
        <v>4969.1000000000004</v>
      </c>
      <c r="L2794" s="1">
        <v>4676.8</v>
      </c>
      <c r="M2794" s="1">
        <f>SUM(Sueldos[[#This Row],[Salario Base]:[Bono General]])</f>
        <v>26306.999999999996</v>
      </c>
      <c r="N2794" s="1">
        <f>SUMPRODUCT(Sueldos[[#This Row],[Salario Base]:[Bono General]]*Porcentajes[])</f>
        <v>1014.2809999999999</v>
      </c>
      <c r="O2794" s="1">
        <f>Sueldos[[#This Row],[Aumento Mexicano]]*2</f>
        <v>2028.5619999999999</v>
      </c>
      <c r="P2794" s="1">
        <f>IF(Sueldos[[#This Row],[Calificación]]&gt;=4,Sueldos[[#This Row],[Aumento Mexicano]]*2,0)</f>
        <v>0</v>
      </c>
      <c r="Q2794" s="1">
        <f>Sueldos[[#This Row],[Sueldo total]]*3</f>
        <v>78920.999999999985</v>
      </c>
      <c r="R2794" s="9">
        <f>(43102-Sueldos[[#This Row],[Fecha de Contratación]])/365</f>
        <v>0.81917808219178079</v>
      </c>
      <c r="S2794" s="1">
        <f>Sueldos[[#This Row],[Sueldo total]]/30</f>
        <v>876.89999999999986</v>
      </c>
      <c r="T2794" s="1">
        <f>Sueldos[[#This Row],[Salario diario]]*20*Sueldos[[#This Row],[dias del año]]</f>
        <v>14366.745205479448</v>
      </c>
      <c r="U2794" s="1">
        <f>Sueldos[[#This Row],[3 meses de sueldo]]+Sueldos[[#This Row],[20 dias por año]]</f>
        <v>93287.745205479441</v>
      </c>
    </row>
    <row r="2795" spans="1:21" x14ac:dyDescent="0.3">
      <c r="A2795" t="s">
        <v>3114</v>
      </c>
      <c r="B2795" t="s">
        <v>898</v>
      </c>
      <c r="C2795" t="s">
        <v>40</v>
      </c>
      <c r="D2795" s="10">
        <v>40521</v>
      </c>
      <c r="E2795" t="s">
        <v>18</v>
      </c>
      <c r="F2795">
        <v>2</v>
      </c>
      <c r="G2795" s="1">
        <v>11403</v>
      </c>
      <c r="H2795" s="1">
        <v>1026.27</v>
      </c>
      <c r="I2795" s="1">
        <v>798.21</v>
      </c>
      <c r="J2795" s="1">
        <v>1710.45</v>
      </c>
      <c r="K2795" s="1">
        <v>2964.78</v>
      </c>
      <c r="L2795" s="1">
        <v>3534.93</v>
      </c>
      <c r="M2795" s="1">
        <f>SUM(Sueldos[[#This Row],[Salario Base]:[Bono General]])</f>
        <v>21437.64</v>
      </c>
      <c r="N2795" s="1">
        <f>SUMPRODUCT(Sueldos[[#This Row],[Salario Base]:[Bono General]]*Porcentajes[])</f>
        <v>857.50560000000007</v>
      </c>
      <c r="O2795" s="1">
        <f>Sueldos[[#This Row],[Aumento Mexicano]]*2</f>
        <v>1715.0112000000001</v>
      </c>
      <c r="P2795" s="1">
        <f>IF(Sueldos[[#This Row],[Calificación]]&gt;=4,Sueldos[[#This Row],[Aumento Mexicano]]*2,0)</f>
        <v>0</v>
      </c>
      <c r="Q2795" s="1">
        <f>Sueldos[[#This Row],[Sueldo total]]*3</f>
        <v>64312.92</v>
      </c>
      <c r="R2795" s="9">
        <f>(43102-Sueldos[[#This Row],[Fecha de Contratación]])/365</f>
        <v>7.0712328767123287</v>
      </c>
      <c r="S2795" s="1">
        <f>Sueldos[[#This Row],[Sueldo total]]/30</f>
        <v>714.58799999999997</v>
      </c>
      <c r="T2795" s="1">
        <f>Sueldos[[#This Row],[Salario diario]]*20*Sueldos[[#This Row],[dias del año]]</f>
        <v>101060.36317808217</v>
      </c>
      <c r="U2795" s="1">
        <f>Sueldos[[#This Row],[3 meses de sueldo]]+Sueldos[[#This Row],[20 dias por año]]</f>
        <v>165373.28317808217</v>
      </c>
    </row>
    <row r="2796" spans="1:21" x14ac:dyDescent="0.3">
      <c r="A2796" t="s">
        <v>3115</v>
      </c>
      <c r="B2796" t="s">
        <v>880</v>
      </c>
      <c r="C2796" t="s">
        <v>26</v>
      </c>
      <c r="D2796" s="10">
        <v>41067</v>
      </c>
      <c r="E2796" t="s">
        <v>18</v>
      </c>
      <c r="F2796">
        <v>5</v>
      </c>
      <c r="G2796" s="1">
        <v>15692.5</v>
      </c>
      <c r="H2796" s="1">
        <v>1412.325</v>
      </c>
      <c r="I2796" s="1">
        <v>627.70000000000005</v>
      </c>
      <c r="J2796" s="1">
        <v>2196.9500000000003</v>
      </c>
      <c r="K2796" s="1">
        <v>5335.4500000000007</v>
      </c>
      <c r="L2796" s="1">
        <v>5492.375</v>
      </c>
      <c r="M2796" s="1">
        <f>SUM(Sueldos[[#This Row],[Salario Base]:[Bono General]])</f>
        <v>30757.300000000003</v>
      </c>
      <c r="N2796" s="1">
        <f>SUMPRODUCT(Sueldos[[#This Row],[Salario Base]:[Bono General]]*Porcentajes[])</f>
        <v>1234.9997499999999</v>
      </c>
      <c r="O2796" s="1">
        <f>Sueldos[[#This Row],[Aumento Mexicano]]*2</f>
        <v>2469.9994999999999</v>
      </c>
      <c r="P2796" s="1">
        <f>IF(Sueldos[[#This Row],[Calificación]]&gt;=4,Sueldos[[#This Row],[Aumento Mexicano]]*2,0)</f>
        <v>2469.9994999999999</v>
      </c>
      <c r="Q2796" s="1">
        <f>Sueldos[[#This Row],[Sueldo total]]*3</f>
        <v>92271.900000000009</v>
      </c>
      <c r="R2796" s="9">
        <f>(43102-Sueldos[[#This Row],[Fecha de Contratación]])/365</f>
        <v>5.5753424657534243</v>
      </c>
      <c r="S2796" s="1">
        <f>Sueldos[[#This Row],[Sueldo total]]/30</f>
        <v>1025.2433333333333</v>
      </c>
      <c r="T2796" s="1">
        <f>Sueldos[[#This Row],[Salario diario]]*20*Sueldos[[#This Row],[dias del año]]</f>
        <v>114321.65388127854</v>
      </c>
      <c r="U2796" s="1">
        <f>Sueldos[[#This Row],[3 meses de sueldo]]+Sueldos[[#This Row],[20 dias por año]]</f>
        <v>206593.55388127855</v>
      </c>
    </row>
    <row r="2797" spans="1:21" x14ac:dyDescent="0.3">
      <c r="A2797" t="s">
        <v>3116</v>
      </c>
      <c r="B2797" t="s">
        <v>883</v>
      </c>
      <c r="C2797" t="s">
        <v>20</v>
      </c>
      <c r="D2797" s="10">
        <v>41269</v>
      </c>
      <c r="E2797" t="s">
        <v>18</v>
      </c>
      <c r="F2797">
        <v>3</v>
      </c>
      <c r="G2797" s="1">
        <v>8622</v>
      </c>
      <c r="H2797" s="1">
        <v>775.98</v>
      </c>
      <c r="I2797" s="1">
        <v>603.54000000000008</v>
      </c>
      <c r="J2797" s="1">
        <v>1120.8600000000001</v>
      </c>
      <c r="K2797" s="1">
        <v>2586.6</v>
      </c>
      <c r="L2797" s="1">
        <v>2155.5</v>
      </c>
      <c r="M2797" s="1">
        <f>SUM(Sueldos[[#This Row],[Salario Base]:[Bono General]])</f>
        <v>15864.480000000001</v>
      </c>
      <c r="N2797" s="1">
        <f>SUMPRODUCT(Sueldos[[#This Row],[Salario Base]:[Bono General]]*Porcentajes[])</f>
        <v>613.88639999999998</v>
      </c>
      <c r="O2797" s="1">
        <f>Sueldos[[#This Row],[Aumento Mexicano]]*2</f>
        <v>1227.7728</v>
      </c>
      <c r="P2797" s="1">
        <f>IF(Sueldos[[#This Row],[Calificación]]&gt;=4,Sueldos[[#This Row],[Aumento Mexicano]]*2,0)</f>
        <v>0</v>
      </c>
      <c r="Q2797" s="1">
        <f>Sueldos[[#This Row],[Sueldo total]]*3</f>
        <v>47593.440000000002</v>
      </c>
      <c r="R2797" s="9">
        <f>(43102-Sueldos[[#This Row],[Fecha de Contratación]])/365</f>
        <v>5.021917808219178</v>
      </c>
      <c r="S2797" s="1">
        <f>Sueldos[[#This Row],[Sueldo total]]/30</f>
        <v>528.81600000000003</v>
      </c>
      <c r="T2797" s="1">
        <f>Sueldos[[#This Row],[Salario diario]]*20*Sueldos[[#This Row],[dias del año]]</f>
        <v>53113.409753424654</v>
      </c>
      <c r="U2797" s="1">
        <f>Sueldos[[#This Row],[3 meses de sueldo]]+Sueldos[[#This Row],[20 dias por año]]</f>
        <v>100706.84975342466</v>
      </c>
    </row>
    <row r="2798" spans="1:21" x14ac:dyDescent="0.3">
      <c r="A2798" t="s">
        <v>3117</v>
      </c>
      <c r="B2798" t="s">
        <v>880</v>
      </c>
      <c r="C2798" t="s">
        <v>413</v>
      </c>
      <c r="D2798" s="10">
        <v>40902</v>
      </c>
      <c r="E2798" t="s">
        <v>18</v>
      </c>
      <c r="F2798">
        <v>3</v>
      </c>
      <c r="G2798" s="1">
        <v>10179</v>
      </c>
      <c r="H2798" s="1">
        <v>508.95000000000005</v>
      </c>
      <c r="I2798" s="1">
        <v>1526.85</v>
      </c>
      <c r="J2798" s="1">
        <v>1119.69</v>
      </c>
      <c r="K2798" s="1">
        <v>2748.3300000000004</v>
      </c>
      <c r="L2798" s="1">
        <v>2544.75</v>
      </c>
      <c r="M2798" s="1">
        <f>SUM(Sueldos[[#This Row],[Salario Base]:[Bono General]])</f>
        <v>18627.57</v>
      </c>
      <c r="N2798" s="1">
        <f>SUMPRODUCT(Sueldos[[#This Row],[Salario Base]:[Bono General]]*Porcentajes[])</f>
        <v>713.54790000000014</v>
      </c>
      <c r="O2798" s="1">
        <f>Sueldos[[#This Row],[Aumento Mexicano]]*2</f>
        <v>1427.0958000000003</v>
      </c>
      <c r="P2798" s="1">
        <f>IF(Sueldos[[#This Row],[Calificación]]&gt;=4,Sueldos[[#This Row],[Aumento Mexicano]]*2,0)</f>
        <v>0</v>
      </c>
      <c r="Q2798" s="1">
        <f>Sueldos[[#This Row],[Sueldo total]]*3</f>
        <v>55882.71</v>
      </c>
      <c r="R2798" s="9">
        <f>(43102-Sueldos[[#This Row],[Fecha de Contratación]])/365</f>
        <v>6.0273972602739727</v>
      </c>
      <c r="S2798" s="1">
        <f>Sueldos[[#This Row],[Sueldo total]]/30</f>
        <v>620.91899999999998</v>
      </c>
      <c r="T2798" s="1">
        <f>Sueldos[[#This Row],[Salario diario]]*20*Sueldos[[#This Row],[dias del año]]</f>
        <v>74850.509589041088</v>
      </c>
      <c r="U2798" s="1">
        <f>Sueldos[[#This Row],[3 meses de sueldo]]+Sueldos[[#This Row],[20 dias por año]]</f>
        <v>130733.21958904108</v>
      </c>
    </row>
    <row r="2799" spans="1:21" x14ac:dyDescent="0.3">
      <c r="A2799" t="s">
        <v>3118</v>
      </c>
      <c r="B2799" t="s">
        <v>1087</v>
      </c>
      <c r="C2799" t="s">
        <v>193</v>
      </c>
      <c r="D2799" s="10">
        <v>41903</v>
      </c>
      <c r="E2799" t="s">
        <v>53</v>
      </c>
      <c r="F2799">
        <v>3</v>
      </c>
      <c r="G2799" s="1">
        <v>97784</v>
      </c>
      <c r="H2799" s="1">
        <v>7822.72</v>
      </c>
      <c r="I2799" s="1">
        <v>977.84</v>
      </c>
      <c r="J2799" s="1">
        <v>6844.880000000001</v>
      </c>
      <c r="K2799" s="1">
        <v>36180.080000000002</v>
      </c>
      <c r="L2799" s="1">
        <v>31290.880000000001</v>
      </c>
      <c r="M2799" s="1">
        <f>SUM(Sueldos[[#This Row],[Salario Base]:[Bono General]])</f>
        <v>180900.40000000002</v>
      </c>
      <c r="N2799" s="1">
        <f>SUMPRODUCT(Sueldos[[#This Row],[Salario Base]:[Bono General]]*Porcentajes[])</f>
        <v>7060.0048000000006</v>
      </c>
      <c r="O2799" s="1">
        <f>Sueldos[[#This Row],[Aumento Mexicano]]*2</f>
        <v>14120.009600000001</v>
      </c>
      <c r="P2799" s="1">
        <f>IF(Sueldos[[#This Row],[Calificación]]&gt;=4,Sueldos[[#This Row],[Aumento Mexicano]]*2,0)</f>
        <v>0</v>
      </c>
      <c r="Q2799" s="1">
        <f>Sueldos[[#This Row],[Sueldo total]]*3</f>
        <v>542701.20000000007</v>
      </c>
      <c r="R2799" s="9">
        <f>(43102-Sueldos[[#This Row],[Fecha de Contratación]])/365</f>
        <v>3.2849315068493152</v>
      </c>
      <c r="S2799" s="1">
        <f>Sueldos[[#This Row],[Sueldo total]]/30</f>
        <v>6030.0133333333342</v>
      </c>
      <c r="T2799" s="1">
        <f>Sueldos[[#This Row],[Salario diario]]*20*Sueldos[[#This Row],[dias del año]]</f>
        <v>396163.61570776266</v>
      </c>
      <c r="U2799" s="1">
        <f>Sueldos[[#This Row],[3 meses de sueldo]]+Sueldos[[#This Row],[20 dias por año]]</f>
        <v>938864.81570776273</v>
      </c>
    </row>
    <row r="2800" spans="1:21" x14ac:dyDescent="0.3">
      <c r="A2800" t="s">
        <v>3119</v>
      </c>
      <c r="B2800" t="s">
        <v>880</v>
      </c>
      <c r="C2800" t="s">
        <v>22</v>
      </c>
      <c r="D2800" s="10">
        <v>41213</v>
      </c>
      <c r="E2800" t="s">
        <v>18</v>
      </c>
      <c r="F2800">
        <v>4</v>
      </c>
      <c r="G2800" s="1">
        <v>15829.000000000002</v>
      </c>
      <c r="H2800" s="1">
        <v>791.45000000000016</v>
      </c>
      <c r="I2800" s="1">
        <v>791.45000000000016</v>
      </c>
      <c r="J2800" s="1">
        <v>1266.3200000000002</v>
      </c>
      <c r="K2800" s="1">
        <v>4432.1200000000008</v>
      </c>
      <c r="L2800" s="1">
        <v>4273.8300000000008</v>
      </c>
      <c r="M2800" s="1">
        <f>SUM(Sueldos[[#This Row],[Salario Base]:[Bono General]])</f>
        <v>27384.170000000006</v>
      </c>
      <c r="N2800" s="1">
        <f>SUMPRODUCT(Sueldos[[#This Row],[Salario Base]:[Bono General]]*Porcentajes[])</f>
        <v>1049.4627000000003</v>
      </c>
      <c r="O2800" s="1">
        <f>Sueldos[[#This Row],[Aumento Mexicano]]*2</f>
        <v>2098.9254000000005</v>
      </c>
      <c r="P2800" s="1">
        <f>IF(Sueldos[[#This Row],[Calificación]]&gt;=4,Sueldos[[#This Row],[Aumento Mexicano]]*2,0)</f>
        <v>2098.9254000000005</v>
      </c>
      <c r="Q2800" s="1">
        <f>Sueldos[[#This Row],[Sueldo total]]*3</f>
        <v>82152.510000000009</v>
      </c>
      <c r="R2800" s="9">
        <f>(43102-Sueldos[[#This Row],[Fecha de Contratación]])/365</f>
        <v>5.1753424657534248</v>
      </c>
      <c r="S2800" s="1">
        <f>Sueldos[[#This Row],[Sueldo total]]/30</f>
        <v>912.80566666666687</v>
      </c>
      <c r="T2800" s="1">
        <f>Sueldos[[#This Row],[Salario diario]]*20*Sueldos[[#This Row],[dias del año]]</f>
        <v>94481.638593607335</v>
      </c>
      <c r="U2800" s="1">
        <f>Sueldos[[#This Row],[3 meses de sueldo]]+Sueldos[[#This Row],[20 dias por año]]</f>
        <v>176634.14859360736</v>
      </c>
    </row>
    <row r="2801" spans="1:21" x14ac:dyDescent="0.3">
      <c r="A2801" t="s">
        <v>3120</v>
      </c>
      <c r="B2801" t="s">
        <v>880</v>
      </c>
      <c r="C2801" t="s">
        <v>77</v>
      </c>
      <c r="D2801" s="10">
        <v>41005</v>
      </c>
      <c r="E2801" t="s">
        <v>18</v>
      </c>
      <c r="F2801">
        <v>2</v>
      </c>
      <c r="G2801" s="1">
        <v>11626.2</v>
      </c>
      <c r="H2801" s="1">
        <v>930.09600000000012</v>
      </c>
      <c r="I2801" s="1">
        <v>930.09600000000012</v>
      </c>
      <c r="J2801" s="1">
        <v>232.52400000000003</v>
      </c>
      <c r="K2801" s="1">
        <v>3952.9080000000004</v>
      </c>
      <c r="L2801" s="1">
        <v>3604.1220000000003</v>
      </c>
      <c r="M2801" s="1">
        <f>SUM(Sueldos[[#This Row],[Salario Base]:[Bono General]])</f>
        <v>21275.946</v>
      </c>
      <c r="N2801" s="1">
        <f>SUMPRODUCT(Sueldos[[#This Row],[Salario Base]:[Bono General]]*Porcentajes[])</f>
        <v>824.29758000000004</v>
      </c>
      <c r="O2801" s="1">
        <f>Sueldos[[#This Row],[Aumento Mexicano]]*2</f>
        <v>1648.5951600000001</v>
      </c>
      <c r="P2801" s="1">
        <f>IF(Sueldos[[#This Row],[Calificación]]&gt;=4,Sueldos[[#This Row],[Aumento Mexicano]]*2,0)</f>
        <v>0</v>
      </c>
      <c r="Q2801" s="1">
        <f>Sueldos[[#This Row],[Sueldo total]]*3</f>
        <v>63827.838000000003</v>
      </c>
      <c r="R2801" s="9">
        <f>(43102-Sueldos[[#This Row],[Fecha de Contratación]])/365</f>
        <v>5.7452054794520544</v>
      </c>
      <c r="S2801" s="1">
        <f>Sueldos[[#This Row],[Sueldo total]]/30</f>
        <v>709.19820000000004</v>
      </c>
      <c r="T2801" s="1">
        <f>Sueldos[[#This Row],[Salario diario]]*20*Sueldos[[#This Row],[dias del año]]</f>
        <v>81489.787693150676</v>
      </c>
      <c r="U2801" s="1">
        <f>Sueldos[[#This Row],[3 meses de sueldo]]+Sueldos[[#This Row],[20 dias por año]]</f>
        <v>145317.62569315068</v>
      </c>
    </row>
    <row r="2802" spans="1:21" x14ac:dyDescent="0.3">
      <c r="A2802" t="s">
        <v>3121</v>
      </c>
      <c r="B2802" t="s">
        <v>880</v>
      </c>
      <c r="C2802" t="s">
        <v>396</v>
      </c>
      <c r="D2802" s="10">
        <v>41039</v>
      </c>
      <c r="E2802" t="s">
        <v>18</v>
      </c>
      <c r="F2802">
        <v>3</v>
      </c>
      <c r="G2802" s="1">
        <v>15090</v>
      </c>
      <c r="H2802" s="1">
        <v>905.4</v>
      </c>
      <c r="I2802" s="1">
        <v>1810.8</v>
      </c>
      <c r="J2802" s="1">
        <v>754.5</v>
      </c>
      <c r="K2802" s="1">
        <v>5432.4</v>
      </c>
      <c r="L2802" s="1">
        <v>4828.8</v>
      </c>
      <c r="M2802" s="1">
        <f>SUM(Sueldos[[#This Row],[Salario Base]:[Bono General]])</f>
        <v>28821.899999999998</v>
      </c>
      <c r="N2802" s="1">
        <f>SUMPRODUCT(Sueldos[[#This Row],[Salario Base]:[Bono General]]*Porcentajes[])</f>
        <v>1118.1690000000001</v>
      </c>
      <c r="O2802" s="1">
        <f>Sueldos[[#This Row],[Aumento Mexicano]]*2</f>
        <v>2236.3380000000002</v>
      </c>
      <c r="P2802" s="1">
        <f>IF(Sueldos[[#This Row],[Calificación]]&gt;=4,Sueldos[[#This Row],[Aumento Mexicano]]*2,0)</f>
        <v>0</v>
      </c>
      <c r="Q2802" s="1">
        <f>Sueldos[[#This Row],[Sueldo total]]*3</f>
        <v>86465.7</v>
      </c>
      <c r="R2802" s="9">
        <f>(43102-Sueldos[[#This Row],[Fecha de Contratación]])/365</f>
        <v>5.6520547945205477</v>
      </c>
      <c r="S2802" s="1">
        <f>Sueldos[[#This Row],[Sueldo total]]/30</f>
        <v>960.7299999999999</v>
      </c>
      <c r="T2802" s="1">
        <f>Sueldos[[#This Row],[Salario diario]]*20*Sueldos[[#This Row],[dias del año]]</f>
        <v>108601.9720547945</v>
      </c>
      <c r="U2802" s="1">
        <f>Sueldos[[#This Row],[3 meses de sueldo]]+Sueldos[[#This Row],[20 dias por año]]</f>
        <v>195067.6720547945</v>
      </c>
    </row>
    <row r="2803" spans="1:21" x14ac:dyDescent="0.3">
      <c r="A2803" t="s">
        <v>3122</v>
      </c>
      <c r="B2803" t="s">
        <v>880</v>
      </c>
      <c r="C2803" t="s">
        <v>323</v>
      </c>
      <c r="D2803" s="10">
        <v>40949</v>
      </c>
      <c r="E2803" t="s">
        <v>115</v>
      </c>
      <c r="F2803">
        <v>5</v>
      </c>
      <c r="G2803" s="1">
        <v>65862.5</v>
      </c>
      <c r="H2803" s="1">
        <v>6586.25</v>
      </c>
      <c r="I2803" s="1">
        <v>2634.5</v>
      </c>
      <c r="J2803" s="1">
        <v>3293.125</v>
      </c>
      <c r="K2803" s="1">
        <v>20417.375</v>
      </c>
      <c r="L2803" s="1">
        <v>17782.875</v>
      </c>
      <c r="M2803" s="1">
        <f>SUM(Sueldos[[#This Row],[Salario Base]:[Bono General]])</f>
        <v>116576.625</v>
      </c>
      <c r="N2803" s="1">
        <f>SUMPRODUCT(Sueldos[[#This Row],[Salario Base]:[Bono General]]*Porcentajes[])</f>
        <v>4498.4087500000005</v>
      </c>
      <c r="O2803" s="1">
        <f>Sueldos[[#This Row],[Aumento Mexicano]]*2</f>
        <v>8996.817500000001</v>
      </c>
      <c r="P2803" s="1">
        <f>IF(Sueldos[[#This Row],[Calificación]]&gt;=4,Sueldos[[#This Row],[Aumento Mexicano]]*2,0)</f>
        <v>8996.817500000001</v>
      </c>
      <c r="Q2803" s="1">
        <f>Sueldos[[#This Row],[Sueldo total]]*3</f>
        <v>349729.875</v>
      </c>
      <c r="R2803" s="9">
        <f>(43102-Sueldos[[#This Row],[Fecha de Contratación]])/365</f>
        <v>5.8986301369863012</v>
      </c>
      <c r="S2803" s="1">
        <f>Sueldos[[#This Row],[Sueldo total]]/30</f>
        <v>3885.8874999999998</v>
      </c>
      <c r="T2803" s="1">
        <f>Sueldos[[#This Row],[Salario diario]]*20*Sueldos[[#This Row],[dias del año]]</f>
        <v>458428.2623287671</v>
      </c>
      <c r="U2803" s="1">
        <f>Sueldos[[#This Row],[3 meses de sueldo]]+Sueldos[[#This Row],[20 dias por año]]</f>
        <v>808158.1373287671</v>
      </c>
    </row>
    <row r="2804" spans="1:21" x14ac:dyDescent="0.3">
      <c r="A2804" t="s">
        <v>3123</v>
      </c>
      <c r="B2804" t="s">
        <v>883</v>
      </c>
      <c r="C2804" t="s">
        <v>34</v>
      </c>
      <c r="D2804" s="10">
        <v>42310</v>
      </c>
      <c r="E2804" t="s">
        <v>18</v>
      </c>
      <c r="F2804">
        <v>4</v>
      </c>
      <c r="G2804" s="1">
        <v>16299.800000000001</v>
      </c>
      <c r="H2804" s="1">
        <v>1629.9800000000002</v>
      </c>
      <c r="I2804" s="1">
        <v>488.99400000000003</v>
      </c>
      <c r="J2804" s="1">
        <v>1629.9800000000002</v>
      </c>
      <c r="K2804" s="1">
        <v>4237.9480000000003</v>
      </c>
      <c r="L2804" s="1">
        <v>5215.9360000000006</v>
      </c>
      <c r="M2804" s="1">
        <f>SUM(Sueldos[[#This Row],[Salario Base]:[Bono General]])</f>
        <v>29502.638000000003</v>
      </c>
      <c r="N2804" s="1">
        <f>SUMPRODUCT(Sueldos[[#This Row],[Salario Base]:[Bono General]]*Porcentajes[])</f>
        <v>1180.1055200000001</v>
      </c>
      <c r="O2804" s="1">
        <f>Sueldos[[#This Row],[Aumento Mexicano]]*2</f>
        <v>2360.2110400000001</v>
      </c>
      <c r="P2804" s="1">
        <f>IF(Sueldos[[#This Row],[Calificación]]&gt;=4,Sueldos[[#This Row],[Aumento Mexicano]]*2,0)</f>
        <v>2360.2110400000001</v>
      </c>
      <c r="Q2804" s="1">
        <f>Sueldos[[#This Row],[Sueldo total]]*3</f>
        <v>88507.914000000004</v>
      </c>
      <c r="R2804" s="9">
        <f>(43102-Sueldos[[#This Row],[Fecha de Contratación]])/365</f>
        <v>2.1698630136986301</v>
      </c>
      <c r="S2804" s="1">
        <f>Sueldos[[#This Row],[Sueldo total]]/30</f>
        <v>983.42126666666672</v>
      </c>
      <c r="T2804" s="1">
        <f>Sueldos[[#This Row],[Salario diario]]*20*Sueldos[[#This Row],[dias del año]]</f>
        <v>42677.788668493151</v>
      </c>
      <c r="U2804" s="1">
        <f>Sueldos[[#This Row],[3 meses de sueldo]]+Sueldos[[#This Row],[20 dias por año]]</f>
        <v>131185.70266849315</v>
      </c>
    </row>
    <row r="2805" spans="1:21" x14ac:dyDescent="0.3">
      <c r="A2805" t="s">
        <v>3124</v>
      </c>
      <c r="B2805" t="s">
        <v>898</v>
      </c>
      <c r="C2805" t="s">
        <v>290</v>
      </c>
      <c r="D2805" s="10">
        <v>40495</v>
      </c>
      <c r="E2805" t="s">
        <v>18</v>
      </c>
      <c r="F2805">
        <v>2</v>
      </c>
      <c r="G2805" s="1">
        <v>9092.7000000000007</v>
      </c>
      <c r="H2805" s="1">
        <v>545.56200000000001</v>
      </c>
      <c r="I2805" s="1">
        <v>1000.1970000000001</v>
      </c>
      <c r="J2805" s="1">
        <v>1182.0510000000002</v>
      </c>
      <c r="K2805" s="1">
        <v>3364.2990000000004</v>
      </c>
      <c r="L2805" s="1">
        <v>2545.9560000000006</v>
      </c>
      <c r="M2805" s="1">
        <f>SUM(Sueldos[[#This Row],[Salario Base]:[Bono General]])</f>
        <v>17730.765000000003</v>
      </c>
      <c r="N2805" s="1">
        <f>SUMPRODUCT(Sueldos[[#This Row],[Salario Base]:[Bono General]]*Porcentajes[])</f>
        <v>683.77104000000008</v>
      </c>
      <c r="O2805" s="1">
        <f>Sueldos[[#This Row],[Aumento Mexicano]]*2</f>
        <v>1367.5420800000002</v>
      </c>
      <c r="P2805" s="1">
        <f>IF(Sueldos[[#This Row],[Calificación]]&gt;=4,Sueldos[[#This Row],[Aumento Mexicano]]*2,0)</f>
        <v>0</v>
      </c>
      <c r="Q2805" s="1">
        <f>Sueldos[[#This Row],[Sueldo total]]*3</f>
        <v>53192.295000000013</v>
      </c>
      <c r="R2805" s="9">
        <f>(43102-Sueldos[[#This Row],[Fecha de Contratación]])/365</f>
        <v>7.1424657534246574</v>
      </c>
      <c r="S2805" s="1">
        <f>Sueldos[[#This Row],[Sueldo total]]/30</f>
        <v>591.02550000000008</v>
      </c>
      <c r="T2805" s="1">
        <f>Sueldos[[#This Row],[Salario diario]]*20*Sueldos[[#This Row],[dias del año]]</f>
        <v>84427.587863013716</v>
      </c>
      <c r="U2805" s="1">
        <f>Sueldos[[#This Row],[3 meses de sueldo]]+Sueldos[[#This Row],[20 dias por año]]</f>
        <v>137619.88286301371</v>
      </c>
    </row>
    <row r="2806" spans="1:21" x14ac:dyDescent="0.3">
      <c r="A2806" t="s">
        <v>2182</v>
      </c>
      <c r="B2806" t="s">
        <v>880</v>
      </c>
      <c r="C2806" t="s">
        <v>248</v>
      </c>
      <c r="D2806" s="10">
        <v>42917</v>
      </c>
      <c r="E2806" t="s">
        <v>18</v>
      </c>
      <c r="F2806">
        <v>2</v>
      </c>
      <c r="G2806" s="1">
        <v>12548.7</v>
      </c>
      <c r="H2806" s="1">
        <v>878.40900000000011</v>
      </c>
      <c r="I2806" s="1">
        <v>1882.3050000000001</v>
      </c>
      <c r="J2806" s="1">
        <v>1129.383</v>
      </c>
      <c r="K2806" s="1">
        <v>3262.6620000000003</v>
      </c>
      <c r="L2806" s="1">
        <v>4266.5580000000009</v>
      </c>
      <c r="M2806" s="1">
        <f>SUM(Sueldos[[#This Row],[Salario Base]:[Bono General]])</f>
        <v>23968.017000000003</v>
      </c>
      <c r="N2806" s="1">
        <f>SUMPRODUCT(Sueldos[[#This Row],[Salario Base]:[Bono General]]*Porcentajes[])</f>
        <v>957.46581000000015</v>
      </c>
      <c r="O2806" s="1">
        <f>Sueldos[[#This Row],[Aumento Mexicano]]*2</f>
        <v>1914.9316200000003</v>
      </c>
      <c r="P2806" s="1">
        <f>IF(Sueldos[[#This Row],[Calificación]]&gt;=4,Sueldos[[#This Row],[Aumento Mexicano]]*2,0)</f>
        <v>0</v>
      </c>
      <c r="Q2806" s="1">
        <f>Sueldos[[#This Row],[Sueldo total]]*3</f>
        <v>71904.051000000007</v>
      </c>
      <c r="R2806" s="9">
        <f>(43102-Sueldos[[#This Row],[Fecha de Contratación]])/365</f>
        <v>0.50684931506849318</v>
      </c>
      <c r="S2806" s="1">
        <f>Sueldos[[#This Row],[Sueldo total]]/30</f>
        <v>798.93390000000011</v>
      </c>
      <c r="T2806" s="1">
        <f>Sueldos[[#This Row],[Salario diario]]*20*Sueldos[[#This Row],[dias del año]]</f>
        <v>8098.7820000000011</v>
      </c>
      <c r="U2806" s="1">
        <f>Sueldos[[#This Row],[3 meses de sueldo]]+Sueldos[[#This Row],[20 dias por año]]</f>
        <v>80002.833000000013</v>
      </c>
    </row>
    <row r="2807" spans="1:21" x14ac:dyDescent="0.3">
      <c r="A2807" t="s">
        <v>3125</v>
      </c>
      <c r="B2807" t="s">
        <v>883</v>
      </c>
      <c r="C2807" t="s">
        <v>186</v>
      </c>
      <c r="D2807" s="10">
        <v>42436</v>
      </c>
      <c r="E2807" t="s">
        <v>18</v>
      </c>
      <c r="F2807">
        <v>3</v>
      </c>
      <c r="G2807" s="1">
        <v>8141</v>
      </c>
      <c r="H2807" s="1">
        <v>732.68999999999994</v>
      </c>
      <c r="I2807" s="1">
        <v>244.23</v>
      </c>
      <c r="J2807" s="1">
        <v>244.23</v>
      </c>
      <c r="K2807" s="1">
        <v>2686.53</v>
      </c>
      <c r="L2807" s="1">
        <v>2930.7599999999998</v>
      </c>
      <c r="M2807" s="1">
        <f>SUM(Sueldos[[#This Row],[Salario Base]:[Bono General]])</f>
        <v>14979.44</v>
      </c>
      <c r="N2807" s="1">
        <f>SUMPRODUCT(Sueldos[[#This Row],[Salario Base]:[Bono General]]*Porcentajes[])</f>
        <v>595.9212</v>
      </c>
      <c r="O2807" s="1">
        <f>Sueldos[[#This Row],[Aumento Mexicano]]*2</f>
        <v>1191.8424</v>
      </c>
      <c r="P2807" s="1">
        <f>IF(Sueldos[[#This Row],[Calificación]]&gt;=4,Sueldos[[#This Row],[Aumento Mexicano]]*2,0)</f>
        <v>0</v>
      </c>
      <c r="Q2807" s="1">
        <f>Sueldos[[#This Row],[Sueldo total]]*3</f>
        <v>44938.32</v>
      </c>
      <c r="R2807" s="9">
        <f>(43102-Sueldos[[#This Row],[Fecha de Contratación]])/365</f>
        <v>1.8246575342465754</v>
      </c>
      <c r="S2807" s="1">
        <f>Sueldos[[#This Row],[Sueldo total]]/30</f>
        <v>499.31466666666671</v>
      </c>
      <c r="T2807" s="1">
        <f>Sueldos[[#This Row],[Salario diario]]*20*Sueldos[[#This Row],[dias del año]]</f>
        <v>18221.565369863016</v>
      </c>
      <c r="U2807" s="1">
        <f>Sueldos[[#This Row],[3 meses de sueldo]]+Sueldos[[#This Row],[20 dias por año]]</f>
        <v>63159.885369863012</v>
      </c>
    </row>
    <row r="2808" spans="1:21" x14ac:dyDescent="0.3">
      <c r="A2808" t="s">
        <v>3126</v>
      </c>
      <c r="B2808" t="s">
        <v>880</v>
      </c>
      <c r="C2808" t="s">
        <v>177</v>
      </c>
      <c r="D2808" s="10">
        <v>41759</v>
      </c>
      <c r="E2808" t="s">
        <v>18</v>
      </c>
      <c r="F2808">
        <v>3</v>
      </c>
      <c r="G2808" s="1">
        <v>12764</v>
      </c>
      <c r="H2808" s="1">
        <v>1021.12</v>
      </c>
      <c r="I2808" s="1">
        <v>255.28</v>
      </c>
      <c r="J2808" s="1">
        <v>1404.04</v>
      </c>
      <c r="K2808" s="1">
        <v>3829.2</v>
      </c>
      <c r="L2808" s="1">
        <v>4722.68</v>
      </c>
      <c r="M2808" s="1">
        <f>SUM(Sueldos[[#This Row],[Salario Base]:[Bono General]])</f>
        <v>23996.320000000003</v>
      </c>
      <c r="N2808" s="1">
        <f>SUMPRODUCT(Sueldos[[#This Row],[Salario Base]:[Bono General]]*Porcentajes[])</f>
        <v>970.06400000000008</v>
      </c>
      <c r="O2808" s="1">
        <f>Sueldos[[#This Row],[Aumento Mexicano]]*2</f>
        <v>1940.1280000000002</v>
      </c>
      <c r="P2808" s="1">
        <f>IF(Sueldos[[#This Row],[Calificación]]&gt;=4,Sueldos[[#This Row],[Aumento Mexicano]]*2,0)</f>
        <v>0</v>
      </c>
      <c r="Q2808" s="1">
        <f>Sueldos[[#This Row],[Sueldo total]]*3</f>
        <v>71988.960000000006</v>
      </c>
      <c r="R2808" s="9">
        <f>(43102-Sueldos[[#This Row],[Fecha de Contratación]])/365</f>
        <v>3.6794520547945204</v>
      </c>
      <c r="S2808" s="1">
        <f>Sueldos[[#This Row],[Sueldo total]]/30</f>
        <v>799.87733333333347</v>
      </c>
      <c r="T2808" s="1">
        <f>Sueldos[[#This Row],[Salario diario]]*20*Sueldos[[#This Row],[dias del año]]</f>
        <v>58862.205954337907</v>
      </c>
      <c r="U2808" s="1">
        <f>Sueldos[[#This Row],[3 meses de sueldo]]+Sueldos[[#This Row],[20 dias por año]]</f>
        <v>130851.16595433792</v>
      </c>
    </row>
    <row r="2809" spans="1:21" x14ac:dyDescent="0.3">
      <c r="A2809" t="s">
        <v>3127</v>
      </c>
      <c r="B2809" t="s">
        <v>883</v>
      </c>
      <c r="C2809" t="s">
        <v>42</v>
      </c>
      <c r="D2809" s="10">
        <v>40510</v>
      </c>
      <c r="E2809" t="s">
        <v>18</v>
      </c>
      <c r="F2809">
        <v>2</v>
      </c>
      <c r="G2809" s="1">
        <v>9640.8000000000011</v>
      </c>
      <c r="H2809" s="1">
        <v>482.04000000000008</v>
      </c>
      <c r="I2809" s="1">
        <v>385.63200000000006</v>
      </c>
      <c r="J2809" s="1">
        <v>385.63200000000006</v>
      </c>
      <c r="K2809" s="1">
        <v>3567.0960000000005</v>
      </c>
      <c r="L2809" s="1">
        <v>3567.0960000000005</v>
      </c>
      <c r="M2809" s="1">
        <f>SUM(Sueldos[[#This Row],[Salario Base]:[Bono General]])</f>
        <v>18028.296000000002</v>
      </c>
      <c r="N2809" s="1">
        <f>SUMPRODUCT(Sueldos[[#This Row],[Salario Base]:[Bono General]]*Porcentajes[])</f>
        <v>709.56288000000006</v>
      </c>
      <c r="O2809" s="1">
        <f>Sueldos[[#This Row],[Aumento Mexicano]]*2</f>
        <v>1419.1257600000001</v>
      </c>
      <c r="P2809" s="1">
        <f>IF(Sueldos[[#This Row],[Calificación]]&gt;=4,Sueldos[[#This Row],[Aumento Mexicano]]*2,0)</f>
        <v>0</v>
      </c>
      <c r="Q2809" s="1">
        <f>Sueldos[[#This Row],[Sueldo total]]*3</f>
        <v>54084.888000000006</v>
      </c>
      <c r="R2809" s="9">
        <f>(43102-Sueldos[[#This Row],[Fecha de Contratación]])/365</f>
        <v>7.1013698630136988</v>
      </c>
      <c r="S2809" s="1">
        <f>Sueldos[[#This Row],[Sueldo total]]/30</f>
        <v>600.94320000000005</v>
      </c>
      <c r="T2809" s="1">
        <f>Sueldos[[#This Row],[Salario diario]]*20*Sueldos[[#This Row],[dias del año]]</f>
        <v>85350.398597260282</v>
      </c>
      <c r="U2809" s="1">
        <f>Sueldos[[#This Row],[3 meses de sueldo]]+Sueldos[[#This Row],[20 dias por año]]</f>
        <v>139435.28659726027</v>
      </c>
    </row>
    <row r="2810" spans="1:21" x14ac:dyDescent="0.3">
      <c r="A2810" t="s">
        <v>3128</v>
      </c>
      <c r="B2810" t="s">
        <v>926</v>
      </c>
      <c r="C2810" t="s">
        <v>22</v>
      </c>
      <c r="D2810" s="10">
        <v>42714</v>
      </c>
      <c r="E2810" t="s">
        <v>15</v>
      </c>
      <c r="F2810">
        <v>4</v>
      </c>
      <c r="G2810" s="1">
        <v>27395.500000000004</v>
      </c>
      <c r="H2810" s="1">
        <v>2739.5500000000006</v>
      </c>
      <c r="I2810" s="1">
        <v>3013.5050000000006</v>
      </c>
      <c r="J2810" s="1">
        <v>1643.7300000000002</v>
      </c>
      <c r="K2810" s="1">
        <v>9862.380000000001</v>
      </c>
      <c r="L2810" s="1">
        <v>7944.6950000000006</v>
      </c>
      <c r="M2810" s="1">
        <f>SUM(Sueldos[[#This Row],[Salario Base]:[Bono General]])</f>
        <v>52599.360000000008</v>
      </c>
      <c r="N2810" s="1">
        <f>SUMPRODUCT(Sueldos[[#This Row],[Salario Base]:[Bono General]]*Porcentajes[])</f>
        <v>2040.9647500000003</v>
      </c>
      <c r="O2810" s="1">
        <f>Sueldos[[#This Row],[Aumento Mexicano]]*2</f>
        <v>4081.9295000000006</v>
      </c>
      <c r="P2810" s="1">
        <f>IF(Sueldos[[#This Row],[Calificación]]&gt;=4,Sueldos[[#This Row],[Aumento Mexicano]]*2,0)</f>
        <v>4081.9295000000006</v>
      </c>
      <c r="Q2810" s="1">
        <f>Sueldos[[#This Row],[Sueldo total]]*3</f>
        <v>157798.08000000002</v>
      </c>
      <c r="R2810" s="9">
        <f>(43102-Sueldos[[#This Row],[Fecha de Contratación]])/365</f>
        <v>1.0630136986301371</v>
      </c>
      <c r="S2810" s="1">
        <f>Sueldos[[#This Row],[Sueldo total]]/30</f>
        <v>1753.3120000000004</v>
      </c>
      <c r="T2810" s="1">
        <f>Sueldos[[#This Row],[Salario diario]]*20*Sueldos[[#This Row],[dias del año]]</f>
        <v>37275.893479452061</v>
      </c>
      <c r="U2810" s="1">
        <f>Sueldos[[#This Row],[3 meses de sueldo]]+Sueldos[[#This Row],[20 dias por año]]</f>
        <v>195073.97347945208</v>
      </c>
    </row>
    <row r="2811" spans="1:21" x14ac:dyDescent="0.3">
      <c r="A2811" t="s">
        <v>3129</v>
      </c>
      <c r="B2811" t="s">
        <v>880</v>
      </c>
      <c r="C2811" t="s">
        <v>81</v>
      </c>
      <c r="D2811" s="10">
        <v>42134</v>
      </c>
      <c r="E2811" t="s">
        <v>15</v>
      </c>
      <c r="F2811">
        <v>4</v>
      </c>
      <c r="G2811" s="1">
        <v>29595.500000000004</v>
      </c>
      <c r="H2811" s="1">
        <v>2071.6850000000004</v>
      </c>
      <c r="I2811" s="1">
        <v>2959.5500000000006</v>
      </c>
      <c r="J2811" s="1">
        <v>1775.7300000000002</v>
      </c>
      <c r="K2811" s="1">
        <v>10654.380000000001</v>
      </c>
      <c r="L2811" s="1">
        <v>11246.29</v>
      </c>
      <c r="M2811" s="1">
        <f>SUM(Sueldos[[#This Row],[Salario Base]:[Bono General]])</f>
        <v>58303.135000000017</v>
      </c>
      <c r="N2811" s="1">
        <f>SUMPRODUCT(Sueldos[[#This Row],[Salario Base]:[Bono General]]*Porcentajes[])</f>
        <v>2326.2063000000003</v>
      </c>
      <c r="O2811" s="1">
        <f>Sueldos[[#This Row],[Aumento Mexicano]]*2</f>
        <v>4652.4126000000006</v>
      </c>
      <c r="P2811" s="1">
        <f>IF(Sueldos[[#This Row],[Calificación]]&gt;=4,Sueldos[[#This Row],[Aumento Mexicano]]*2,0)</f>
        <v>4652.4126000000006</v>
      </c>
      <c r="Q2811" s="1">
        <f>Sueldos[[#This Row],[Sueldo total]]*3</f>
        <v>174909.40500000006</v>
      </c>
      <c r="R2811" s="9">
        <f>(43102-Sueldos[[#This Row],[Fecha de Contratación]])/365</f>
        <v>2.6520547945205482</v>
      </c>
      <c r="S2811" s="1">
        <f>Sueldos[[#This Row],[Sueldo total]]/30</f>
        <v>1943.4378333333339</v>
      </c>
      <c r="T2811" s="1">
        <f>Sueldos[[#This Row],[Salario diario]]*20*Sueldos[[#This Row],[dias del año]]</f>
        <v>103082.07247488588</v>
      </c>
      <c r="U2811" s="1">
        <f>Sueldos[[#This Row],[3 meses de sueldo]]+Sueldos[[#This Row],[20 dias por año]]</f>
        <v>277991.47747488593</v>
      </c>
    </row>
    <row r="2812" spans="1:21" x14ac:dyDescent="0.3">
      <c r="A2812" t="s">
        <v>3130</v>
      </c>
      <c r="B2812" t="s">
        <v>1087</v>
      </c>
      <c r="C2812" t="s">
        <v>84</v>
      </c>
      <c r="D2812" s="10">
        <v>42932</v>
      </c>
      <c r="E2812" t="s">
        <v>53</v>
      </c>
      <c r="F2812">
        <v>2</v>
      </c>
      <c r="G2812" s="1">
        <v>82626.3</v>
      </c>
      <c r="H2812" s="1">
        <v>4131.3150000000005</v>
      </c>
      <c r="I2812" s="1">
        <v>11567.682000000001</v>
      </c>
      <c r="J2812" s="1">
        <v>11567.682000000001</v>
      </c>
      <c r="K2812" s="1">
        <v>26440.416000000001</v>
      </c>
      <c r="L2812" s="1">
        <v>23961.627</v>
      </c>
      <c r="M2812" s="1">
        <f>SUM(Sueldos[[#This Row],[Salario Base]:[Bono General]])</f>
        <v>160295.02200000003</v>
      </c>
      <c r="N2812" s="1">
        <f>SUMPRODUCT(Sueldos[[#This Row],[Salario Base]:[Bono General]]*Porcentajes[])</f>
        <v>6238.2856500000007</v>
      </c>
      <c r="O2812" s="1">
        <f>Sueldos[[#This Row],[Aumento Mexicano]]*2</f>
        <v>12476.571300000001</v>
      </c>
      <c r="P2812" s="1">
        <f>IF(Sueldos[[#This Row],[Calificación]]&gt;=4,Sueldos[[#This Row],[Aumento Mexicano]]*2,0)</f>
        <v>0</v>
      </c>
      <c r="Q2812" s="1">
        <f>Sueldos[[#This Row],[Sueldo total]]*3</f>
        <v>480885.06600000011</v>
      </c>
      <c r="R2812" s="9">
        <f>(43102-Sueldos[[#This Row],[Fecha de Contratación]])/365</f>
        <v>0.46575342465753422</v>
      </c>
      <c r="S2812" s="1">
        <f>Sueldos[[#This Row],[Sueldo total]]/30</f>
        <v>5343.1674000000012</v>
      </c>
      <c r="T2812" s="1">
        <f>Sueldos[[#This Row],[Salario diario]]*20*Sueldos[[#This Row],[dias del año]]</f>
        <v>49771.970301369875</v>
      </c>
      <c r="U2812" s="1">
        <f>Sueldos[[#This Row],[3 meses de sueldo]]+Sueldos[[#This Row],[20 dias por año]]</f>
        <v>530657.03630137001</v>
      </c>
    </row>
    <row r="2813" spans="1:21" x14ac:dyDescent="0.3">
      <c r="A2813" t="s">
        <v>3131</v>
      </c>
      <c r="B2813" t="s">
        <v>898</v>
      </c>
      <c r="C2813" t="s">
        <v>114</v>
      </c>
      <c r="D2813" s="10">
        <v>41076</v>
      </c>
      <c r="E2813" t="s">
        <v>18</v>
      </c>
      <c r="F2813">
        <v>3</v>
      </c>
      <c r="G2813" s="1">
        <v>10658</v>
      </c>
      <c r="H2813" s="1">
        <v>959.21999999999991</v>
      </c>
      <c r="I2813" s="1">
        <v>1598.7</v>
      </c>
      <c r="J2813" s="1">
        <v>1385.54</v>
      </c>
      <c r="K2813" s="1">
        <v>2984.2400000000002</v>
      </c>
      <c r="L2813" s="1">
        <v>2664.5</v>
      </c>
      <c r="M2813" s="1">
        <f>SUM(Sueldos[[#This Row],[Salario Base]:[Bono General]])</f>
        <v>20250.2</v>
      </c>
      <c r="N2813" s="1">
        <f>SUMPRODUCT(Sueldos[[#This Row],[Salario Base]:[Bono General]]*Porcentajes[])</f>
        <v>786.56039999999996</v>
      </c>
      <c r="O2813" s="1">
        <f>Sueldos[[#This Row],[Aumento Mexicano]]*2</f>
        <v>1573.1207999999999</v>
      </c>
      <c r="P2813" s="1">
        <f>IF(Sueldos[[#This Row],[Calificación]]&gt;=4,Sueldos[[#This Row],[Aumento Mexicano]]*2,0)</f>
        <v>0</v>
      </c>
      <c r="Q2813" s="1">
        <f>Sueldos[[#This Row],[Sueldo total]]*3</f>
        <v>60750.600000000006</v>
      </c>
      <c r="R2813" s="9">
        <f>(43102-Sueldos[[#This Row],[Fecha de Contratación]])/365</f>
        <v>5.5506849315068489</v>
      </c>
      <c r="S2813" s="1">
        <f>Sueldos[[#This Row],[Sueldo total]]/30</f>
        <v>675.00666666666666</v>
      </c>
      <c r="T2813" s="1">
        <f>Sueldos[[#This Row],[Salario diario]]*20*Sueldos[[#This Row],[dias del año]]</f>
        <v>74934.986666666664</v>
      </c>
      <c r="U2813" s="1">
        <f>Sueldos[[#This Row],[3 meses de sueldo]]+Sueldos[[#This Row],[20 dias por año]]</f>
        <v>135685.58666666667</v>
      </c>
    </row>
    <row r="2814" spans="1:21" x14ac:dyDescent="0.3">
      <c r="A2814" t="s">
        <v>843</v>
      </c>
      <c r="B2814" t="s">
        <v>880</v>
      </c>
      <c r="C2814" t="s">
        <v>92</v>
      </c>
      <c r="D2814" s="10">
        <v>41709</v>
      </c>
      <c r="E2814" t="s">
        <v>27</v>
      </c>
      <c r="F2814">
        <v>3</v>
      </c>
      <c r="G2814" s="1">
        <v>20575</v>
      </c>
      <c r="H2814" s="1">
        <v>1646</v>
      </c>
      <c r="I2814" s="1">
        <v>205.75</v>
      </c>
      <c r="J2814" s="1">
        <v>2880.5000000000005</v>
      </c>
      <c r="K2814" s="1">
        <v>5555.25</v>
      </c>
      <c r="L2814" s="1">
        <v>6172.5</v>
      </c>
      <c r="M2814" s="1">
        <f>SUM(Sueldos[[#This Row],[Salario Base]:[Bono General]])</f>
        <v>37035</v>
      </c>
      <c r="N2814" s="1">
        <f>SUMPRODUCT(Sueldos[[#This Row],[Salario Base]:[Bono General]]*Porcentajes[])</f>
        <v>1466.9975000000002</v>
      </c>
      <c r="O2814" s="1">
        <f>Sueldos[[#This Row],[Aumento Mexicano]]*2</f>
        <v>2933.9950000000003</v>
      </c>
      <c r="P2814" s="1">
        <f>IF(Sueldos[[#This Row],[Calificación]]&gt;=4,Sueldos[[#This Row],[Aumento Mexicano]]*2,0)</f>
        <v>0</v>
      </c>
      <c r="Q2814" s="1">
        <f>Sueldos[[#This Row],[Sueldo total]]*3</f>
        <v>111105</v>
      </c>
      <c r="R2814" s="9">
        <f>(43102-Sueldos[[#This Row],[Fecha de Contratación]])/365</f>
        <v>3.8164383561643835</v>
      </c>
      <c r="S2814" s="1">
        <f>Sueldos[[#This Row],[Sueldo total]]/30</f>
        <v>1234.5</v>
      </c>
      <c r="T2814" s="1">
        <f>Sueldos[[#This Row],[Salario diario]]*20*Sueldos[[#This Row],[dias del año]]</f>
        <v>94227.863013698632</v>
      </c>
      <c r="U2814" s="1">
        <f>Sueldos[[#This Row],[3 meses de sueldo]]+Sueldos[[#This Row],[20 dias por año]]</f>
        <v>205332.86301369863</v>
      </c>
    </row>
    <row r="2815" spans="1:21" x14ac:dyDescent="0.3">
      <c r="A2815" t="s">
        <v>3132</v>
      </c>
      <c r="B2815" t="s">
        <v>898</v>
      </c>
      <c r="C2815" t="s">
        <v>121</v>
      </c>
      <c r="D2815" s="10">
        <v>42079</v>
      </c>
      <c r="E2815" t="s">
        <v>18</v>
      </c>
      <c r="F2815">
        <v>3</v>
      </c>
      <c r="G2815" s="1">
        <v>10417</v>
      </c>
      <c r="H2815" s="1">
        <v>520.85</v>
      </c>
      <c r="I2815" s="1">
        <v>833.36</v>
      </c>
      <c r="J2815" s="1">
        <v>1041.7</v>
      </c>
      <c r="K2815" s="1">
        <v>3437.61</v>
      </c>
      <c r="L2815" s="1">
        <v>2708.42</v>
      </c>
      <c r="M2815" s="1">
        <f>SUM(Sueldos[[#This Row],[Salario Base]:[Bono General]])</f>
        <v>18958.940000000002</v>
      </c>
      <c r="N2815" s="1">
        <f>SUMPRODUCT(Sueldos[[#This Row],[Salario Base]:[Bono General]]*Porcentajes[])</f>
        <v>721.89809999999989</v>
      </c>
      <c r="O2815" s="1">
        <f>Sueldos[[#This Row],[Aumento Mexicano]]*2</f>
        <v>1443.7961999999998</v>
      </c>
      <c r="P2815" s="1">
        <f>IF(Sueldos[[#This Row],[Calificación]]&gt;=4,Sueldos[[#This Row],[Aumento Mexicano]]*2,0)</f>
        <v>0</v>
      </c>
      <c r="Q2815" s="1">
        <f>Sueldos[[#This Row],[Sueldo total]]*3</f>
        <v>56876.820000000007</v>
      </c>
      <c r="R2815" s="9">
        <f>(43102-Sueldos[[#This Row],[Fecha de Contratación]])/365</f>
        <v>2.8027397260273972</v>
      </c>
      <c r="S2815" s="1">
        <f>Sueldos[[#This Row],[Sueldo total]]/30</f>
        <v>631.96466666666674</v>
      </c>
      <c r="T2815" s="1">
        <f>Sueldos[[#This Row],[Salario diario]]*20*Sueldos[[#This Row],[dias del año]]</f>
        <v>35424.649534246579</v>
      </c>
      <c r="U2815" s="1">
        <f>Sueldos[[#This Row],[3 meses de sueldo]]+Sueldos[[#This Row],[20 dias por año]]</f>
        <v>92301.469534246586</v>
      </c>
    </row>
    <row r="2816" spans="1:21" x14ac:dyDescent="0.3">
      <c r="A2816" t="s">
        <v>3133</v>
      </c>
      <c r="B2816" t="s">
        <v>880</v>
      </c>
      <c r="C2816" t="s">
        <v>84</v>
      </c>
      <c r="D2816" s="10">
        <v>40928</v>
      </c>
      <c r="E2816" t="s">
        <v>27</v>
      </c>
      <c r="F2816">
        <v>2</v>
      </c>
      <c r="G2816" s="1">
        <v>18306.900000000001</v>
      </c>
      <c r="H2816" s="1">
        <v>1464.5520000000001</v>
      </c>
      <c r="I2816" s="1">
        <v>915.34500000000014</v>
      </c>
      <c r="J2816" s="1">
        <v>1830.6900000000003</v>
      </c>
      <c r="K2816" s="1">
        <v>6590.4840000000004</v>
      </c>
      <c r="L2816" s="1">
        <v>5125.9320000000007</v>
      </c>
      <c r="M2816" s="1">
        <f>SUM(Sueldos[[#This Row],[Salario Base]:[Bono General]])</f>
        <v>34233.903000000006</v>
      </c>
      <c r="N2816" s="1">
        <f>SUMPRODUCT(Sueldos[[#This Row],[Salario Base]:[Bono General]]*Porcentajes[])</f>
        <v>1321.75818</v>
      </c>
      <c r="O2816" s="1">
        <f>Sueldos[[#This Row],[Aumento Mexicano]]*2</f>
        <v>2643.5163600000001</v>
      </c>
      <c r="P2816" s="1">
        <f>IF(Sueldos[[#This Row],[Calificación]]&gt;=4,Sueldos[[#This Row],[Aumento Mexicano]]*2,0)</f>
        <v>0</v>
      </c>
      <c r="Q2816" s="1">
        <f>Sueldos[[#This Row],[Sueldo total]]*3</f>
        <v>102701.70900000002</v>
      </c>
      <c r="R2816" s="9">
        <f>(43102-Sueldos[[#This Row],[Fecha de Contratación]])/365</f>
        <v>5.956164383561644</v>
      </c>
      <c r="S2816" s="1">
        <f>Sueldos[[#This Row],[Sueldo total]]/30</f>
        <v>1141.1301000000001</v>
      </c>
      <c r="T2816" s="1">
        <f>Sueldos[[#This Row],[Salario diario]]*20*Sueldos[[#This Row],[dias del año]]</f>
        <v>135935.16917260276</v>
      </c>
      <c r="U2816" s="1">
        <f>Sueldos[[#This Row],[3 meses de sueldo]]+Sueldos[[#This Row],[20 dias por año]]</f>
        <v>238636.8781726028</v>
      </c>
    </row>
    <row r="2817" spans="1:21" x14ac:dyDescent="0.3">
      <c r="A2817" t="s">
        <v>3134</v>
      </c>
      <c r="B2817" t="s">
        <v>898</v>
      </c>
      <c r="C2817" t="s">
        <v>73</v>
      </c>
      <c r="D2817" s="10">
        <v>42799</v>
      </c>
      <c r="E2817" t="s">
        <v>50</v>
      </c>
      <c r="F2817">
        <v>4</v>
      </c>
      <c r="G2817" s="1">
        <v>39439.4</v>
      </c>
      <c r="H2817" s="1">
        <v>1971.9700000000003</v>
      </c>
      <c r="I2817" s="1">
        <v>3155.152</v>
      </c>
      <c r="J2817" s="1">
        <v>5915.91</v>
      </c>
      <c r="K2817" s="1">
        <v>9859.85</v>
      </c>
      <c r="L2817" s="1">
        <v>9859.85</v>
      </c>
      <c r="M2817" s="1">
        <f>SUM(Sueldos[[#This Row],[Salario Base]:[Bono General]])</f>
        <v>70202.131999999998</v>
      </c>
      <c r="N2817" s="1">
        <f>SUMPRODUCT(Sueldos[[#This Row],[Salario Base]:[Bono General]]*Porcentajes[])</f>
        <v>2709.4867799999997</v>
      </c>
      <c r="O2817" s="1">
        <f>Sueldos[[#This Row],[Aumento Mexicano]]*2</f>
        <v>5418.9735599999995</v>
      </c>
      <c r="P2817" s="1">
        <f>IF(Sueldos[[#This Row],[Calificación]]&gt;=4,Sueldos[[#This Row],[Aumento Mexicano]]*2,0)</f>
        <v>5418.9735599999995</v>
      </c>
      <c r="Q2817" s="1">
        <f>Sueldos[[#This Row],[Sueldo total]]*3</f>
        <v>210606.39600000001</v>
      </c>
      <c r="R2817" s="9">
        <f>(43102-Sueldos[[#This Row],[Fecha de Contratación]])/365</f>
        <v>0.83013698630136989</v>
      </c>
      <c r="S2817" s="1">
        <f>Sueldos[[#This Row],[Sueldo total]]/30</f>
        <v>2340.0710666666664</v>
      </c>
      <c r="T2817" s="1">
        <f>Sueldos[[#This Row],[Salario diario]]*20*Sueldos[[#This Row],[dias del año]]</f>
        <v>38851.590860273973</v>
      </c>
      <c r="U2817" s="1">
        <f>Sueldos[[#This Row],[3 meses de sueldo]]+Sueldos[[#This Row],[20 dias por año]]</f>
        <v>249457.98686027399</v>
      </c>
    </row>
    <row r="2818" spans="1:21" x14ac:dyDescent="0.3">
      <c r="A2818" t="s">
        <v>3135</v>
      </c>
      <c r="B2818" t="s">
        <v>880</v>
      </c>
      <c r="C2818" t="s">
        <v>225</v>
      </c>
      <c r="D2818" s="10">
        <v>40514</v>
      </c>
      <c r="E2818" t="s">
        <v>27</v>
      </c>
      <c r="F2818">
        <v>4</v>
      </c>
      <c r="G2818" s="1">
        <v>17200.7</v>
      </c>
      <c r="H2818" s="1">
        <v>1720.0700000000002</v>
      </c>
      <c r="I2818" s="1">
        <v>1892.077</v>
      </c>
      <c r="J2818" s="1">
        <v>2236.0910000000003</v>
      </c>
      <c r="K2818" s="1">
        <v>5676.2310000000007</v>
      </c>
      <c r="L2818" s="1">
        <v>4816.1960000000008</v>
      </c>
      <c r="M2818" s="1">
        <f>SUM(Sueldos[[#This Row],[Salario Base]:[Bono General]])</f>
        <v>33541.365000000005</v>
      </c>
      <c r="N2818" s="1">
        <f>SUMPRODUCT(Sueldos[[#This Row],[Salario Base]:[Bono General]]*Porcentajes[])</f>
        <v>1314.1334800000002</v>
      </c>
      <c r="O2818" s="1">
        <f>Sueldos[[#This Row],[Aumento Mexicano]]*2</f>
        <v>2628.2669600000004</v>
      </c>
      <c r="P2818" s="1">
        <f>IF(Sueldos[[#This Row],[Calificación]]&gt;=4,Sueldos[[#This Row],[Aumento Mexicano]]*2,0)</f>
        <v>2628.2669600000004</v>
      </c>
      <c r="Q2818" s="1">
        <f>Sueldos[[#This Row],[Sueldo total]]*3</f>
        <v>100624.09500000002</v>
      </c>
      <c r="R2818" s="9">
        <f>(43102-Sueldos[[#This Row],[Fecha de Contratación]])/365</f>
        <v>7.0904109589041093</v>
      </c>
      <c r="S2818" s="1">
        <f>Sueldos[[#This Row],[Sueldo total]]/30</f>
        <v>1118.0455000000002</v>
      </c>
      <c r="T2818" s="1">
        <f>Sueldos[[#This Row],[Salario diario]]*20*Sueldos[[#This Row],[dias del año]]</f>
        <v>158548.04131506852</v>
      </c>
      <c r="U2818" s="1">
        <f>Sueldos[[#This Row],[3 meses de sueldo]]+Sueldos[[#This Row],[20 dias por año]]</f>
        <v>259172.13631506852</v>
      </c>
    </row>
    <row r="2819" spans="1:21" x14ac:dyDescent="0.3">
      <c r="A2819" t="s">
        <v>3136</v>
      </c>
      <c r="B2819" t="s">
        <v>883</v>
      </c>
      <c r="C2819" t="s">
        <v>22</v>
      </c>
      <c r="D2819" s="10">
        <v>42573</v>
      </c>
      <c r="E2819" t="s">
        <v>18</v>
      </c>
      <c r="F2819">
        <v>3</v>
      </c>
      <c r="G2819" s="1">
        <v>14242</v>
      </c>
      <c r="H2819" s="1">
        <v>1281.78</v>
      </c>
      <c r="I2819" s="1">
        <v>712.1</v>
      </c>
      <c r="J2819" s="1">
        <v>2136.2999999999997</v>
      </c>
      <c r="K2819" s="1">
        <v>4557.4400000000005</v>
      </c>
      <c r="L2819" s="1">
        <v>5411.96</v>
      </c>
      <c r="M2819" s="1">
        <f>SUM(Sueldos[[#This Row],[Salario Base]:[Bono General]])</f>
        <v>28341.58</v>
      </c>
      <c r="N2819" s="1">
        <f>SUMPRODUCT(Sueldos[[#This Row],[Salario Base]:[Bono General]]*Porcentajes[])</f>
        <v>1155.0262</v>
      </c>
      <c r="O2819" s="1">
        <f>Sueldos[[#This Row],[Aumento Mexicano]]*2</f>
        <v>2310.0524</v>
      </c>
      <c r="P2819" s="1">
        <f>IF(Sueldos[[#This Row],[Calificación]]&gt;=4,Sueldos[[#This Row],[Aumento Mexicano]]*2,0)</f>
        <v>0</v>
      </c>
      <c r="Q2819" s="1">
        <f>Sueldos[[#This Row],[Sueldo total]]*3</f>
        <v>85024.74</v>
      </c>
      <c r="R2819" s="9">
        <f>(43102-Sueldos[[#This Row],[Fecha de Contratación]])/365</f>
        <v>1.4493150684931506</v>
      </c>
      <c r="S2819" s="1">
        <f>Sueldos[[#This Row],[Sueldo total]]/30</f>
        <v>944.71933333333334</v>
      </c>
      <c r="T2819" s="1">
        <f>Sueldos[[#This Row],[Salario diario]]*20*Sueldos[[#This Row],[dias del año]]</f>
        <v>27383.91930593607</v>
      </c>
      <c r="U2819" s="1">
        <f>Sueldos[[#This Row],[3 meses de sueldo]]+Sueldos[[#This Row],[20 dias por año]]</f>
        <v>112408.65930593607</v>
      </c>
    </row>
    <row r="2820" spans="1:21" x14ac:dyDescent="0.3">
      <c r="A2820" t="s">
        <v>3137</v>
      </c>
      <c r="B2820" t="s">
        <v>880</v>
      </c>
      <c r="C2820" t="s">
        <v>121</v>
      </c>
      <c r="D2820" s="10">
        <v>42058</v>
      </c>
      <c r="E2820" t="s">
        <v>18</v>
      </c>
      <c r="F2820">
        <v>3</v>
      </c>
      <c r="G2820" s="1">
        <v>14805</v>
      </c>
      <c r="H2820" s="1">
        <v>1332.45</v>
      </c>
      <c r="I2820" s="1">
        <v>592.20000000000005</v>
      </c>
      <c r="J2820" s="1">
        <v>888.3</v>
      </c>
      <c r="K2820" s="1">
        <v>3997.3500000000004</v>
      </c>
      <c r="L2820" s="1">
        <v>5329.8</v>
      </c>
      <c r="M2820" s="1">
        <f>SUM(Sueldos[[#This Row],[Salario Base]:[Bono General]])</f>
        <v>26945.100000000002</v>
      </c>
      <c r="N2820" s="1">
        <f>SUMPRODUCT(Sueldos[[#This Row],[Salario Base]:[Bono General]]*Porcentajes[])</f>
        <v>1085.2065</v>
      </c>
      <c r="O2820" s="1">
        <f>Sueldos[[#This Row],[Aumento Mexicano]]*2</f>
        <v>2170.413</v>
      </c>
      <c r="P2820" s="1">
        <f>IF(Sueldos[[#This Row],[Calificación]]&gt;=4,Sueldos[[#This Row],[Aumento Mexicano]]*2,0)</f>
        <v>0</v>
      </c>
      <c r="Q2820" s="1">
        <f>Sueldos[[#This Row],[Sueldo total]]*3</f>
        <v>80835.3</v>
      </c>
      <c r="R2820" s="9">
        <f>(43102-Sueldos[[#This Row],[Fecha de Contratación]])/365</f>
        <v>2.8602739726027395</v>
      </c>
      <c r="S2820" s="1">
        <f>Sueldos[[#This Row],[Sueldo total]]/30</f>
        <v>898.17000000000007</v>
      </c>
      <c r="T2820" s="1">
        <f>Sueldos[[#This Row],[Salario diario]]*20*Sueldos[[#This Row],[dias del año]]</f>
        <v>51380.245479452053</v>
      </c>
      <c r="U2820" s="1">
        <f>Sueldos[[#This Row],[3 meses de sueldo]]+Sueldos[[#This Row],[20 dias por año]]</f>
        <v>132215.54547945206</v>
      </c>
    </row>
    <row r="2821" spans="1:21" x14ac:dyDescent="0.3">
      <c r="A2821" t="s">
        <v>3138</v>
      </c>
      <c r="B2821" t="s">
        <v>909</v>
      </c>
      <c r="C2821" t="s">
        <v>61</v>
      </c>
      <c r="D2821" s="10">
        <v>41824</v>
      </c>
      <c r="E2821" t="s">
        <v>50</v>
      </c>
      <c r="F2821">
        <v>3</v>
      </c>
      <c r="G2821" s="1">
        <v>33366</v>
      </c>
      <c r="H2821" s="1">
        <v>3002.94</v>
      </c>
      <c r="I2821" s="1">
        <v>3002.94</v>
      </c>
      <c r="J2821" s="1">
        <v>2001.96</v>
      </c>
      <c r="K2821" s="1">
        <v>11344.44</v>
      </c>
      <c r="L2821" s="1">
        <v>12679.08</v>
      </c>
      <c r="M2821" s="1">
        <f>SUM(Sueldos[[#This Row],[Salario Base]:[Bono General]])</f>
        <v>65397.360000000008</v>
      </c>
      <c r="N2821" s="1">
        <f>SUMPRODUCT(Sueldos[[#This Row],[Salario Base]:[Bono General]]*Porcentajes[])</f>
        <v>2629.2408</v>
      </c>
      <c r="O2821" s="1">
        <f>Sueldos[[#This Row],[Aumento Mexicano]]*2</f>
        <v>5258.4816000000001</v>
      </c>
      <c r="P2821" s="1">
        <f>IF(Sueldos[[#This Row],[Calificación]]&gt;=4,Sueldos[[#This Row],[Aumento Mexicano]]*2,0)</f>
        <v>0</v>
      </c>
      <c r="Q2821" s="1">
        <f>Sueldos[[#This Row],[Sueldo total]]*3</f>
        <v>196192.08000000002</v>
      </c>
      <c r="R2821" s="9">
        <f>(43102-Sueldos[[#This Row],[Fecha de Contratación]])/365</f>
        <v>3.5013698630136987</v>
      </c>
      <c r="S2821" s="1">
        <f>Sueldos[[#This Row],[Sueldo total]]/30</f>
        <v>2179.9120000000003</v>
      </c>
      <c r="T2821" s="1">
        <f>Sueldos[[#This Row],[Salario diario]]*20*Sueldos[[#This Row],[dias del año]]</f>
        <v>152653.56361643839</v>
      </c>
      <c r="U2821" s="1">
        <f>Sueldos[[#This Row],[3 meses de sueldo]]+Sueldos[[#This Row],[20 dias por año]]</f>
        <v>348845.64361643838</v>
      </c>
    </row>
    <row r="2822" spans="1:21" x14ac:dyDescent="0.3">
      <c r="A2822" t="s">
        <v>3139</v>
      </c>
      <c r="B2822" t="s">
        <v>883</v>
      </c>
      <c r="C2822" t="s">
        <v>52</v>
      </c>
      <c r="D2822" s="10">
        <v>40935</v>
      </c>
      <c r="E2822" t="s">
        <v>18</v>
      </c>
      <c r="F2822">
        <v>3</v>
      </c>
      <c r="G2822" s="1">
        <v>9378</v>
      </c>
      <c r="H2822" s="1">
        <v>656.46</v>
      </c>
      <c r="I2822" s="1">
        <v>1219.1400000000001</v>
      </c>
      <c r="J2822" s="1">
        <v>844.02</v>
      </c>
      <c r="K2822" s="1">
        <v>3188.5200000000004</v>
      </c>
      <c r="L2822" s="1">
        <v>3563.64</v>
      </c>
      <c r="M2822" s="1">
        <f>SUM(Sueldos[[#This Row],[Salario Base]:[Bono General]])</f>
        <v>18849.78</v>
      </c>
      <c r="N2822" s="1">
        <f>SUMPRODUCT(Sueldos[[#This Row],[Salario Base]:[Bono General]]*Porcentajes[])</f>
        <v>756.80460000000005</v>
      </c>
      <c r="O2822" s="1">
        <f>Sueldos[[#This Row],[Aumento Mexicano]]*2</f>
        <v>1513.6092000000001</v>
      </c>
      <c r="P2822" s="1">
        <f>IF(Sueldos[[#This Row],[Calificación]]&gt;=4,Sueldos[[#This Row],[Aumento Mexicano]]*2,0)</f>
        <v>0</v>
      </c>
      <c r="Q2822" s="1">
        <f>Sueldos[[#This Row],[Sueldo total]]*3</f>
        <v>56549.34</v>
      </c>
      <c r="R2822" s="9">
        <f>(43102-Sueldos[[#This Row],[Fecha de Contratación]])/365</f>
        <v>5.9369863013698634</v>
      </c>
      <c r="S2822" s="1">
        <f>Sueldos[[#This Row],[Sueldo total]]/30</f>
        <v>628.32599999999991</v>
      </c>
      <c r="T2822" s="1">
        <f>Sueldos[[#This Row],[Salario diario]]*20*Sueldos[[#This Row],[dias del año]]</f>
        <v>74607.257095890411</v>
      </c>
      <c r="U2822" s="1">
        <f>Sueldos[[#This Row],[3 meses de sueldo]]+Sueldos[[#This Row],[20 dias por año]]</f>
        <v>131156.59709589041</v>
      </c>
    </row>
    <row r="2823" spans="1:21" x14ac:dyDescent="0.3">
      <c r="A2823" t="s">
        <v>3140</v>
      </c>
      <c r="B2823" t="s">
        <v>883</v>
      </c>
      <c r="C2823" t="s">
        <v>173</v>
      </c>
      <c r="D2823" s="10">
        <v>40534</v>
      </c>
      <c r="E2823" t="s">
        <v>18</v>
      </c>
      <c r="F2823">
        <v>3</v>
      </c>
      <c r="G2823" s="1">
        <v>9053</v>
      </c>
      <c r="H2823" s="1">
        <v>814.77</v>
      </c>
      <c r="I2823" s="1">
        <v>181.06</v>
      </c>
      <c r="J2823" s="1">
        <v>452.65000000000003</v>
      </c>
      <c r="K2823" s="1">
        <v>2444.31</v>
      </c>
      <c r="L2823" s="1">
        <v>2896.96</v>
      </c>
      <c r="M2823" s="1">
        <f>SUM(Sueldos[[#This Row],[Salario Base]:[Bono General]])</f>
        <v>15842.75</v>
      </c>
      <c r="N2823" s="1">
        <f>SUMPRODUCT(Sueldos[[#This Row],[Salario Base]:[Bono General]]*Porcentajes[])</f>
        <v>626.46759999999995</v>
      </c>
      <c r="O2823" s="1">
        <f>Sueldos[[#This Row],[Aumento Mexicano]]*2</f>
        <v>1252.9351999999999</v>
      </c>
      <c r="P2823" s="1">
        <f>IF(Sueldos[[#This Row],[Calificación]]&gt;=4,Sueldos[[#This Row],[Aumento Mexicano]]*2,0)</f>
        <v>0</v>
      </c>
      <c r="Q2823" s="1">
        <f>Sueldos[[#This Row],[Sueldo total]]*3</f>
        <v>47528.25</v>
      </c>
      <c r="R2823" s="9">
        <f>(43102-Sueldos[[#This Row],[Fecha de Contratación]])/365</f>
        <v>7.0356164383561648</v>
      </c>
      <c r="S2823" s="1">
        <f>Sueldos[[#This Row],[Sueldo total]]/30</f>
        <v>528.0916666666667</v>
      </c>
      <c r="T2823" s="1">
        <f>Sueldos[[#This Row],[Salario diario]]*20*Sueldos[[#This Row],[dias del año]]</f>
        <v>74309.008219178097</v>
      </c>
      <c r="U2823" s="1">
        <f>Sueldos[[#This Row],[3 meses de sueldo]]+Sueldos[[#This Row],[20 dias por año]]</f>
        <v>121837.2582191781</v>
      </c>
    </row>
    <row r="2824" spans="1:21" x14ac:dyDescent="0.3">
      <c r="A2824" t="s">
        <v>491</v>
      </c>
      <c r="B2824" t="s">
        <v>883</v>
      </c>
      <c r="C2824" t="s">
        <v>77</v>
      </c>
      <c r="D2824" s="10">
        <v>41183</v>
      </c>
      <c r="E2824" t="s">
        <v>27</v>
      </c>
      <c r="F2824">
        <v>5</v>
      </c>
      <c r="G2824" s="1">
        <v>20401.25</v>
      </c>
      <c r="H2824" s="1">
        <v>1428.0875000000001</v>
      </c>
      <c r="I2824" s="1">
        <v>408.02500000000003</v>
      </c>
      <c r="J2824" s="1">
        <v>2856.1750000000002</v>
      </c>
      <c r="K2824" s="1">
        <v>5304.3249999999998</v>
      </c>
      <c r="L2824" s="1">
        <v>7548.4624999999996</v>
      </c>
      <c r="M2824" s="1">
        <f>SUM(Sueldos[[#This Row],[Salario Base]:[Bono General]])</f>
        <v>37946.325000000004</v>
      </c>
      <c r="N2824" s="1">
        <f>SUMPRODUCT(Sueldos[[#This Row],[Salario Base]:[Bono General]]*Porcentajes[])</f>
        <v>1544.3746249999999</v>
      </c>
      <c r="O2824" s="1">
        <f>Sueldos[[#This Row],[Aumento Mexicano]]*2</f>
        <v>3088.7492499999998</v>
      </c>
      <c r="P2824" s="1">
        <f>IF(Sueldos[[#This Row],[Calificación]]&gt;=4,Sueldos[[#This Row],[Aumento Mexicano]]*2,0)</f>
        <v>3088.7492499999998</v>
      </c>
      <c r="Q2824" s="1">
        <f>Sueldos[[#This Row],[Sueldo total]]*3</f>
        <v>113838.97500000001</v>
      </c>
      <c r="R2824" s="9">
        <f>(43102-Sueldos[[#This Row],[Fecha de Contratación]])/365</f>
        <v>5.2575342465753421</v>
      </c>
      <c r="S2824" s="1">
        <f>Sueldos[[#This Row],[Sueldo total]]/30</f>
        <v>1264.8775000000001</v>
      </c>
      <c r="T2824" s="1">
        <f>Sueldos[[#This Row],[Salario diario]]*20*Sueldos[[#This Row],[dias del año]]</f>
        <v>133002.73547945207</v>
      </c>
      <c r="U2824" s="1">
        <f>Sueldos[[#This Row],[3 meses de sueldo]]+Sueldos[[#This Row],[20 dias por año]]</f>
        <v>246841.71047945207</v>
      </c>
    </row>
    <row r="2825" spans="1:21" x14ac:dyDescent="0.3">
      <c r="A2825" t="s">
        <v>3141</v>
      </c>
      <c r="B2825" t="s">
        <v>895</v>
      </c>
      <c r="C2825" t="s">
        <v>151</v>
      </c>
      <c r="D2825" s="10">
        <v>41298</v>
      </c>
      <c r="E2825" t="s">
        <v>50</v>
      </c>
      <c r="F2825">
        <v>2</v>
      </c>
      <c r="G2825" s="1">
        <v>32891.4</v>
      </c>
      <c r="H2825" s="1">
        <v>1973.4839999999999</v>
      </c>
      <c r="I2825" s="1">
        <v>986.74199999999996</v>
      </c>
      <c r="J2825" s="1">
        <v>4933.71</v>
      </c>
      <c r="K2825" s="1">
        <v>11183.076000000001</v>
      </c>
      <c r="L2825" s="1">
        <v>12169.818000000001</v>
      </c>
      <c r="M2825" s="1">
        <f>SUM(Sueldos[[#This Row],[Salario Base]:[Bono General]])</f>
        <v>64138.229999999996</v>
      </c>
      <c r="N2825" s="1">
        <f>SUMPRODUCT(Sueldos[[#This Row],[Salario Base]:[Bono General]]*Porcentajes[])</f>
        <v>2578.6857600000003</v>
      </c>
      <c r="O2825" s="1">
        <f>Sueldos[[#This Row],[Aumento Mexicano]]*2</f>
        <v>5157.3715200000006</v>
      </c>
      <c r="P2825" s="1">
        <f>IF(Sueldos[[#This Row],[Calificación]]&gt;=4,Sueldos[[#This Row],[Aumento Mexicano]]*2,0)</f>
        <v>0</v>
      </c>
      <c r="Q2825" s="1">
        <f>Sueldos[[#This Row],[Sueldo total]]*3</f>
        <v>192414.69</v>
      </c>
      <c r="R2825" s="9">
        <f>(43102-Sueldos[[#This Row],[Fecha de Contratación]])/365</f>
        <v>4.9424657534246572</v>
      </c>
      <c r="S2825" s="1">
        <f>Sueldos[[#This Row],[Sueldo total]]/30</f>
        <v>2137.9409999999998</v>
      </c>
      <c r="T2825" s="1">
        <f>Sueldos[[#This Row],[Salario diario]]*20*Sueldos[[#This Row],[dias del año]]</f>
        <v>211334.00350684926</v>
      </c>
      <c r="U2825" s="1">
        <f>Sueldos[[#This Row],[3 meses de sueldo]]+Sueldos[[#This Row],[20 dias por año]]</f>
        <v>403748.69350684923</v>
      </c>
    </row>
    <row r="2826" spans="1:21" x14ac:dyDescent="0.3">
      <c r="A2826" t="s">
        <v>3142</v>
      </c>
      <c r="B2826" t="s">
        <v>880</v>
      </c>
      <c r="C2826" t="s">
        <v>52</v>
      </c>
      <c r="D2826" s="10">
        <v>41057</v>
      </c>
      <c r="E2826" t="s">
        <v>15</v>
      </c>
      <c r="F2826">
        <v>3</v>
      </c>
      <c r="G2826" s="1">
        <v>31773</v>
      </c>
      <c r="H2826" s="1">
        <v>2541.84</v>
      </c>
      <c r="I2826" s="1">
        <v>1588.65</v>
      </c>
      <c r="J2826" s="1">
        <v>317.73</v>
      </c>
      <c r="K2826" s="1">
        <v>10167.36</v>
      </c>
      <c r="L2826" s="1">
        <v>9849.6299999999992</v>
      </c>
      <c r="M2826" s="1">
        <f>SUM(Sueldos[[#This Row],[Salario Base]:[Bono General]])</f>
        <v>56238.21</v>
      </c>
      <c r="N2826" s="1">
        <f>SUMPRODUCT(Sueldos[[#This Row],[Salario Base]:[Bono General]]*Porcentajes[])</f>
        <v>2179.6278000000002</v>
      </c>
      <c r="O2826" s="1">
        <f>Sueldos[[#This Row],[Aumento Mexicano]]*2</f>
        <v>4359.2556000000004</v>
      </c>
      <c r="P2826" s="1">
        <f>IF(Sueldos[[#This Row],[Calificación]]&gt;=4,Sueldos[[#This Row],[Aumento Mexicano]]*2,0)</f>
        <v>0</v>
      </c>
      <c r="Q2826" s="1">
        <f>Sueldos[[#This Row],[Sueldo total]]*3</f>
        <v>168714.63</v>
      </c>
      <c r="R2826" s="9">
        <f>(43102-Sueldos[[#This Row],[Fecha de Contratación]])/365</f>
        <v>5.602739726027397</v>
      </c>
      <c r="S2826" s="1">
        <f>Sueldos[[#This Row],[Sueldo total]]/30</f>
        <v>1874.607</v>
      </c>
      <c r="T2826" s="1">
        <f>Sueldos[[#This Row],[Salario diario]]*20*Sueldos[[#This Row],[dias del año]]</f>
        <v>210058.70219178082</v>
      </c>
      <c r="U2826" s="1">
        <f>Sueldos[[#This Row],[3 meses de sueldo]]+Sueldos[[#This Row],[20 dias por año]]</f>
        <v>378773.33219178079</v>
      </c>
    </row>
    <row r="2827" spans="1:21" x14ac:dyDescent="0.3">
      <c r="A2827" t="s">
        <v>3143</v>
      </c>
      <c r="B2827" t="s">
        <v>898</v>
      </c>
      <c r="C2827" t="s">
        <v>260</v>
      </c>
      <c r="D2827" s="10">
        <v>41002</v>
      </c>
      <c r="E2827" t="s">
        <v>27</v>
      </c>
      <c r="F2827">
        <v>4</v>
      </c>
      <c r="G2827" s="1">
        <v>16351.500000000002</v>
      </c>
      <c r="H2827" s="1">
        <v>981.09</v>
      </c>
      <c r="I2827" s="1">
        <v>163.51500000000001</v>
      </c>
      <c r="J2827" s="1">
        <v>1635.1500000000003</v>
      </c>
      <c r="K2827" s="1">
        <v>5723.0250000000005</v>
      </c>
      <c r="L2827" s="1">
        <v>5559.5100000000011</v>
      </c>
      <c r="M2827" s="1">
        <f>SUM(Sueldos[[#This Row],[Salario Base]:[Bono General]])</f>
        <v>30413.790000000005</v>
      </c>
      <c r="N2827" s="1">
        <f>SUMPRODUCT(Sueldos[[#This Row],[Salario Base]:[Bono General]]*Porcentajes[])</f>
        <v>1198.5649500000002</v>
      </c>
      <c r="O2827" s="1">
        <f>Sueldos[[#This Row],[Aumento Mexicano]]*2</f>
        <v>2397.1299000000004</v>
      </c>
      <c r="P2827" s="1">
        <f>IF(Sueldos[[#This Row],[Calificación]]&gt;=4,Sueldos[[#This Row],[Aumento Mexicano]]*2,0)</f>
        <v>2397.1299000000004</v>
      </c>
      <c r="Q2827" s="1">
        <f>Sueldos[[#This Row],[Sueldo total]]*3</f>
        <v>91241.37000000001</v>
      </c>
      <c r="R2827" s="9">
        <f>(43102-Sueldos[[#This Row],[Fecha de Contratación]])/365</f>
        <v>5.7534246575342465</v>
      </c>
      <c r="S2827" s="1">
        <f>Sueldos[[#This Row],[Sueldo total]]/30</f>
        <v>1013.7930000000001</v>
      </c>
      <c r="T2827" s="1">
        <f>Sueldos[[#This Row],[Salario diario]]*20*Sueldos[[#This Row],[dias del año]]</f>
        <v>116655.63287671233</v>
      </c>
      <c r="U2827" s="1">
        <f>Sueldos[[#This Row],[3 meses de sueldo]]+Sueldos[[#This Row],[20 dias por año]]</f>
        <v>207897.00287671236</v>
      </c>
    </row>
    <row r="2828" spans="1:21" x14ac:dyDescent="0.3">
      <c r="A2828" t="s">
        <v>3144</v>
      </c>
      <c r="B2828" t="s">
        <v>880</v>
      </c>
      <c r="C2828" t="s">
        <v>59</v>
      </c>
      <c r="D2828" s="10">
        <v>41463</v>
      </c>
      <c r="E2828" t="s">
        <v>18</v>
      </c>
      <c r="F2828">
        <v>2</v>
      </c>
      <c r="G2828" s="1">
        <v>8337.6</v>
      </c>
      <c r="H2828" s="1">
        <v>583.63200000000006</v>
      </c>
      <c r="I2828" s="1">
        <v>333.50400000000002</v>
      </c>
      <c r="J2828" s="1">
        <v>1083.8880000000001</v>
      </c>
      <c r="K2828" s="1">
        <v>2084.4</v>
      </c>
      <c r="L2828" s="1">
        <v>2751.4080000000004</v>
      </c>
      <c r="M2828" s="1">
        <f>SUM(Sueldos[[#This Row],[Salario Base]:[Bono General]])</f>
        <v>15174.432000000001</v>
      </c>
      <c r="N2828" s="1">
        <f>SUMPRODUCT(Sueldos[[#This Row],[Salario Base]:[Bono General]]*Porcentajes[])</f>
        <v>607.81104000000016</v>
      </c>
      <c r="O2828" s="1">
        <f>Sueldos[[#This Row],[Aumento Mexicano]]*2</f>
        <v>1215.6220800000003</v>
      </c>
      <c r="P2828" s="1">
        <f>IF(Sueldos[[#This Row],[Calificación]]&gt;=4,Sueldos[[#This Row],[Aumento Mexicano]]*2,0)</f>
        <v>0</v>
      </c>
      <c r="Q2828" s="1">
        <f>Sueldos[[#This Row],[Sueldo total]]*3</f>
        <v>45523.296000000002</v>
      </c>
      <c r="R2828" s="9">
        <f>(43102-Sueldos[[#This Row],[Fecha de Contratación]])/365</f>
        <v>4.4904109589041097</v>
      </c>
      <c r="S2828" s="1">
        <f>Sueldos[[#This Row],[Sueldo total]]/30</f>
        <v>505.81440000000003</v>
      </c>
      <c r="T2828" s="1">
        <f>Sueldos[[#This Row],[Salario diario]]*20*Sueldos[[#This Row],[dias del año]]</f>
        <v>45426.290498630136</v>
      </c>
      <c r="U2828" s="1">
        <f>Sueldos[[#This Row],[3 meses de sueldo]]+Sueldos[[#This Row],[20 dias por año]]</f>
        <v>90949.586498630146</v>
      </c>
    </row>
    <row r="2829" spans="1:21" x14ac:dyDescent="0.3">
      <c r="A2829" t="s">
        <v>3145</v>
      </c>
      <c r="B2829" t="s">
        <v>895</v>
      </c>
      <c r="C2829" t="s">
        <v>127</v>
      </c>
      <c r="D2829" s="10">
        <v>41652</v>
      </c>
      <c r="E2829" t="s">
        <v>15</v>
      </c>
      <c r="F2829">
        <v>3</v>
      </c>
      <c r="G2829" s="1">
        <v>27548</v>
      </c>
      <c r="H2829" s="1">
        <v>2754.8</v>
      </c>
      <c r="I2829" s="1">
        <v>3030.28</v>
      </c>
      <c r="J2829" s="1">
        <v>1377.4</v>
      </c>
      <c r="K2829" s="1">
        <v>7713.4400000000005</v>
      </c>
      <c r="L2829" s="1">
        <v>9366.3200000000015</v>
      </c>
      <c r="M2829" s="1">
        <f>SUM(Sueldos[[#This Row],[Salario Base]:[Bono General]])</f>
        <v>51790.240000000005</v>
      </c>
      <c r="N2829" s="1">
        <f>SUMPRODUCT(Sueldos[[#This Row],[Salario Base]:[Bono General]]*Porcentajes[])</f>
        <v>2068.8548000000001</v>
      </c>
      <c r="O2829" s="1">
        <f>Sueldos[[#This Row],[Aumento Mexicano]]*2</f>
        <v>4137.7096000000001</v>
      </c>
      <c r="P2829" s="1">
        <f>IF(Sueldos[[#This Row],[Calificación]]&gt;=4,Sueldos[[#This Row],[Aumento Mexicano]]*2,0)</f>
        <v>0</v>
      </c>
      <c r="Q2829" s="1">
        <f>Sueldos[[#This Row],[Sueldo total]]*3</f>
        <v>155370.72000000003</v>
      </c>
      <c r="R2829" s="9">
        <f>(43102-Sueldos[[#This Row],[Fecha de Contratación]])/365</f>
        <v>3.9726027397260273</v>
      </c>
      <c r="S2829" s="1">
        <f>Sueldos[[#This Row],[Sueldo total]]/30</f>
        <v>1726.3413333333335</v>
      </c>
      <c r="T2829" s="1">
        <f>Sueldos[[#This Row],[Salario diario]]*20*Sueldos[[#This Row],[dias del año]]</f>
        <v>137161.36621004567</v>
      </c>
      <c r="U2829" s="1">
        <f>Sueldos[[#This Row],[3 meses de sueldo]]+Sueldos[[#This Row],[20 dias por año]]</f>
        <v>292532.08621004573</v>
      </c>
    </row>
    <row r="2830" spans="1:21" x14ac:dyDescent="0.3">
      <c r="A2830" t="s">
        <v>3146</v>
      </c>
      <c r="B2830" t="s">
        <v>895</v>
      </c>
      <c r="C2830" t="s">
        <v>193</v>
      </c>
      <c r="D2830" s="10">
        <v>41537</v>
      </c>
      <c r="E2830" t="s">
        <v>18</v>
      </c>
      <c r="F2830">
        <v>3</v>
      </c>
      <c r="G2830" s="1">
        <v>13409</v>
      </c>
      <c r="H2830" s="1">
        <v>1340.9</v>
      </c>
      <c r="I2830" s="1">
        <v>402.27</v>
      </c>
      <c r="J2830" s="1">
        <v>1877.2600000000002</v>
      </c>
      <c r="K2830" s="1">
        <v>4961.33</v>
      </c>
      <c r="L2830" s="1">
        <v>3620.4300000000003</v>
      </c>
      <c r="M2830" s="1">
        <f>SUM(Sueldos[[#This Row],[Salario Base]:[Bono General]])</f>
        <v>25611.190000000002</v>
      </c>
      <c r="N2830" s="1">
        <f>SUMPRODUCT(Sueldos[[#This Row],[Salario Base]:[Bono General]]*Porcentajes[])</f>
        <v>994.94780000000014</v>
      </c>
      <c r="O2830" s="1">
        <f>Sueldos[[#This Row],[Aumento Mexicano]]*2</f>
        <v>1989.8956000000003</v>
      </c>
      <c r="P2830" s="1">
        <f>IF(Sueldos[[#This Row],[Calificación]]&gt;=4,Sueldos[[#This Row],[Aumento Mexicano]]*2,0)</f>
        <v>0</v>
      </c>
      <c r="Q2830" s="1">
        <f>Sueldos[[#This Row],[Sueldo total]]*3</f>
        <v>76833.570000000007</v>
      </c>
      <c r="R2830" s="9">
        <f>(43102-Sueldos[[#This Row],[Fecha de Contratación]])/365</f>
        <v>4.2876712328767121</v>
      </c>
      <c r="S2830" s="1">
        <f>Sueldos[[#This Row],[Sueldo total]]/30</f>
        <v>853.70633333333342</v>
      </c>
      <c r="T2830" s="1">
        <f>Sueldos[[#This Row],[Salario diario]]*20*Sueldos[[#This Row],[dias del año]]</f>
        <v>73208.241735159812</v>
      </c>
      <c r="U2830" s="1">
        <f>Sueldos[[#This Row],[3 meses de sueldo]]+Sueldos[[#This Row],[20 dias por año]]</f>
        <v>150041.81173515983</v>
      </c>
    </row>
    <row r="2831" spans="1:21" x14ac:dyDescent="0.3">
      <c r="A2831" t="s">
        <v>3147</v>
      </c>
      <c r="B2831" t="s">
        <v>883</v>
      </c>
      <c r="C2831" t="s">
        <v>186</v>
      </c>
      <c r="D2831" s="10">
        <v>41174</v>
      </c>
      <c r="E2831" t="s">
        <v>115</v>
      </c>
      <c r="F2831">
        <v>2</v>
      </c>
      <c r="G2831" s="1">
        <v>56412</v>
      </c>
      <c r="H2831" s="1">
        <v>5641.2000000000007</v>
      </c>
      <c r="I2831" s="1">
        <v>2820.6000000000004</v>
      </c>
      <c r="J2831" s="1">
        <v>6769.44</v>
      </c>
      <c r="K2831" s="1">
        <v>17487.72</v>
      </c>
      <c r="L2831" s="1">
        <v>21436.560000000001</v>
      </c>
      <c r="M2831" s="1">
        <f>SUM(Sueldos[[#This Row],[Salario Base]:[Bono General]])</f>
        <v>110567.51999999999</v>
      </c>
      <c r="N2831" s="1">
        <f>SUMPRODUCT(Sueldos[[#This Row],[Salario Base]:[Bono General]]*Porcentajes[])</f>
        <v>4507.3188</v>
      </c>
      <c r="O2831" s="1">
        <f>Sueldos[[#This Row],[Aumento Mexicano]]*2</f>
        <v>9014.6376</v>
      </c>
      <c r="P2831" s="1">
        <f>IF(Sueldos[[#This Row],[Calificación]]&gt;=4,Sueldos[[#This Row],[Aumento Mexicano]]*2,0)</f>
        <v>0</v>
      </c>
      <c r="Q2831" s="1">
        <f>Sueldos[[#This Row],[Sueldo total]]*3</f>
        <v>331702.55999999994</v>
      </c>
      <c r="R2831" s="9">
        <f>(43102-Sueldos[[#This Row],[Fecha de Contratación]])/365</f>
        <v>5.2821917808219174</v>
      </c>
      <c r="S2831" s="1">
        <f>Sueldos[[#This Row],[Sueldo total]]/30</f>
        <v>3685.5839999999998</v>
      </c>
      <c r="T2831" s="1">
        <f>Sueldos[[#This Row],[Salario diario]]*20*Sueldos[[#This Row],[dias del año]]</f>
        <v>389359.23024657526</v>
      </c>
      <c r="U2831" s="1">
        <f>Sueldos[[#This Row],[3 meses de sueldo]]+Sueldos[[#This Row],[20 dias por año]]</f>
        <v>721061.79024657514</v>
      </c>
    </row>
    <row r="2832" spans="1:21" x14ac:dyDescent="0.3">
      <c r="A2832" t="s">
        <v>3148</v>
      </c>
      <c r="B2832" t="s">
        <v>883</v>
      </c>
      <c r="C2832" t="s">
        <v>449</v>
      </c>
      <c r="D2832" s="10">
        <v>41674</v>
      </c>
      <c r="E2832" t="s">
        <v>18</v>
      </c>
      <c r="F2832">
        <v>3</v>
      </c>
      <c r="G2832" s="1">
        <v>11413</v>
      </c>
      <c r="H2832" s="1">
        <v>1027.17</v>
      </c>
      <c r="I2832" s="1">
        <v>228.26</v>
      </c>
      <c r="J2832" s="1">
        <v>684.78</v>
      </c>
      <c r="K2832" s="1">
        <v>3766.29</v>
      </c>
      <c r="L2832" s="1">
        <v>3994.5499999999997</v>
      </c>
      <c r="M2832" s="1">
        <f>SUM(Sueldos[[#This Row],[Salario Base]:[Bono General]])</f>
        <v>21114.05</v>
      </c>
      <c r="N2832" s="1">
        <f>SUMPRODUCT(Sueldos[[#This Row],[Salario Base]:[Bono General]]*Porcentajes[])</f>
        <v>839.99679999999989</v>
      </c>
      <c r="O2832" s="1">
        <f>Sueldos[[#This Row],[Aumento Mexicano]]*2</f>
        <v>1679.9935999999998</v>
      </c>
      <c r="P2832" s="1">
        <f>IF(Sueldos[[#This Row],[Calificación]]&gt;=4,Sueldos[[#This Row],[Aumento Mexicano]]*2,0)</f>
        <v>0</v>
      </c>
      <c r="Q2832" s="1">
        <f>Sueldos[[#This Row],[Sueldo total]]*3</f>
        <v>63342.149999999994</v>
      </c>
      <c r="R2832" s="9">
        <f>(43102-Sueldos[[#This Row],[Fecha de Contratación]])/365</f>
        <v>3.9123287671232876</v>
      </c>
      <c r="S2832" s="1">
        <f>Sueldos[[#This Row],[Sueldo total]]/30</f>
        <v>703.80166666666662</v>
      </c>
      <c r="T2832" s="1">
        <f>Sueldos[[#This Row],[Salario diario]]*20*Sueldos[[#This Row],[dias del año]]</f>
        <v>55070.070136986302</v>
      </c>
      <c r="U2832" s="1">
        <f>Sueldos[[#This Row],[3 meses de sueldo]]+Sueldos[[#This Row],[20 dias por año]]</f>
        <v>118412.22013698629</v>
      </c>
    </row>
    <row r="2833" spans="1:21" x14ac:dyDescent="0.3">
      <c r="A2833" t="s">
        <v>3149</v>
      </c>
      <c r="B2833" t="s">
        <v>926</v>
      </c>
      <c r="C2833" t="s">
        <v>353</v>
      </c>
      <c r="D2833" s="10">
        <v>42650</v>
      </c>
      <c r="E2833" t="s">
        <v>18</v>
      </c>
      <c r="F2833">
        <v>3</v>
      </c>
      <c r="G2833" s="1">
        <v>14140</v>
      </c>
      <c r="H2833" s="1">
        <v>1131.2</v>
      </c>
      <c r="I2833" s="1">
        <v>1979.6000000000001</v>
      </c>
      <c r="J2833" s="1">
        <v>1838.2</v>
      </c>
      <c r="K2833" s="1">
        <v>4524.8</v>
      </c>
      <c r="L2833" s="1">
        <v>4807.6000000000004</v>
      </c>
      <c r="M2833" s="1">
        <f>SUM(Sueldos[[#This Row],[Salario Base]:[Bono General]])</f>
        <v>28421.4</v>
      </c>
      <c r="N2833" s="1">
        <f>SUMPRODUCT(Sueldos[[#This Row],[Salario Base]:[Bono General]]*Porcentajes[])</f>
        <v>1135.442</v>
      </c>
      <c r="O2833" s="1">
        <f>Sueldos[[#This Row],[Aumento Mexicano]]*2</f>
        <v>2270.884</v>
      </c>
      <c r="P2833" s="1">
        <f>IF(Sueldos[[#This Row],[Calificación]]&gt;=4,Sueldos[[#This Row],[Aumento Mexicano]]*2,0)</f>
        <v>0</v>
      </c>
      <c r="Q2833" s="1">
        <f>Sueldos[[#This Row],[Sueldo total]]*3</f>
        <v>85264.200000000012</v>
      </c>
      <c r="R2833" s="9">
        <f>(43102-Sueldos[[#This Row],[Fecha de Contratación]])/365</f>
        <v>1.2383561643835617</v>
      </c>
      <c r="S2833" s="1">
        <f>Sueldos[[#This Row],[Sueldo total]]/30</f>
        <v>947.38</v>
      </c>
      <c r="T2833" s="1">
        <f>Sueldos[[#This Row],[Salario diario]]*20*Sueldos[[#This Row],[dias del año]]</f>
        <v>23463.87726027397</v>
      </c>
      <c r="U2833" s="1">
        <f>Sueldos[[#This Row],[3 meses de sueldo]]+Sueldos[[#This Row],[20 dias por año]]</f>
        <v>108728.07726027397</v>
      </c>
    </row>
    <row r="2834" spans="1:21" x14ac:dyDescent="0.3">
      <c r="A2834" t="s">
        <v>3150</v>
      </c>
      <c r="B2834" t="s">
        <v>880</v>
      </c>
      <c r="C2834" t="s">
        <v>88</v>
      </c>
      <c r="D2834" s="10">
        <v>41814</v>
      </c>
      <c r="E2834" t="s">
        <v>27</v>
      </c>
      <c r="F2834">
        <v>1</v>
      </c>
      <c r="G2834" s="1">
        <v>15017.25</v>
      </c>
      <c r="H2834" s="1">
        <v>1201.3800000000001</v>
      </c>
      <c r="I2834" s="1">
        <v>1802.07</v>
      </c>
      <c r="J2834" s="1">
        <v>1802.07</v>
      </c>
      <c r="K2834" s="1">
        <v>3754.3125</v>
      </c>
      <c r="L2834" s="1">
        <v>4355.0024999999996</v>
      </c>
      <c r="M2834" s="1">
        <f>SUM(Sueldos[[#This Row],[Salario Base]:[Bono General]])</f>
        <v>27932.084999999999</v>
      </c>
      <c r="N2834" s="1">
        <f>SUMPRODUCT(Sueldos[[#This Row],[Salario Base]:[Bono General]]*Porcentajes[])</f>
        <v>1102.2661499999999</v>
      </c>
      <c r="O2834" s="1">
        <f>Sueldos[[#This Row],[Aumento Mexicano]]*2</f>
        <v>2204.5322999999999</v>
      </c>
      <c r="P2834" s="1">
        <f>IF(Sueldos[[#This Row],[Calificación]]&gt;=4,Sueldos[[#This Row],[Aumento Mexicano]]*2,0)</f>
        <v>0</v>
      </c>
      <c r="Q2834" s="1">
        <f>Sueldos[[#This Row],[Sueldo total]]*3</f>
        <v>83796.255000000005</v>
      </c>
      <c r="R2834" s="9">
        <f>(43102-Sueldos[[#This Row],[Fecha de Contratación]])/365</f>
        <v>3.5287671232876714</v>
      </c>
      <c r="S2834" s="1">
        <f>Sueldos[[#This Row],[Sueldo total]]/30</f>
        <v>931.06949999999995</v>
      </c>
      <c r="T2834" s="1">
        <f>Sueldos[[#This Row],[Salario diario]]*20*Sueldos[[#This Row],[dias del año]]</f>
        <v>65710.548821917808</v>
      </c>
      <c r="U2834" s="1">
        <f>Sueldos[[#This Row],[3 meses de sueldo]]+Sueldos[[#This Row],[20 dias por año]]</f>
        <v>149506.8038219178</v>
      </c>
    </row>
    <row r="2835" spans="1:21" x14ac:dyDescent="0.3">
      <c r="A2835" t="s">
        <v>3151</v>
      </c>
      <c r="B2835" t="s">
        <v>880</v>
      </c>
      <c r="C2835" t="s">
        <v>121</v>
      </c>
      <c r="D2835" s="10">
        <v>40724</v>
      </c>
      <c r="E2835" t="s">
        <v>18</v>
      </c>
      <c r="F2835">
        <v>2</v>
      </c>
      <c r="G2835" s="1">
        <v>10247.4</v>
      </c>
      <c r="H2835" s="1">
        <v>717.3180000000001</v>
      </c>
      <c r="I2835" s="1">
        <v>1537.11</v>
      </c>
      <c r="J2835" s="1">
        <v>1332.162</v>
      </c>
      <c r="K2835" s="1">
        <v>2971.7459999999996</v>
      </c>
      <c r="L2835" s="1">
        <v>2869.2720000000004</v>
      </c>
      <c r="M2835" s="1">
        <f>SUM(Sueldos[[#This Row],[Salario Base]:[Bono General]])</f>
        <v>19675.008000000002</v>
      </c>
      <c r="N2835" s="1">
        <f>SUMPRODUCT(Sueldos[[#This Row],[Salario Base]:[Bono General]]*Porcentajes[])</f>
        <v>768.55500000000006</v>
      </c>
      <c r="O2835" s="1">
        <f>Sueldos[[#This Row],[Aumento Mexicano]]*2</f>
        <v>1537.1100000000001</v>
      </c>
      <c r="P2835" s="1">
        <f>IF(Sueldos[[#This Row],[Calificación]]&gt;=4,Sueldos[[#This Row],[Aumento Mexicano]]*2,0)</f>
        <v>0</v>
      </c>
      <c r="Q2835" s="1">
        <f>Sueldos[[#This Row],[Sueldo total]]*3</f>
        <v>59025.024000000005</v>
      </c>
      <c r="R2835" s="9">
        <f>(43102-Sueldos[[#This Row],[Fecha de Contratación]])/365</f>
        <v>6.515068493150685</v>
      </c>
      <c r="S2835" s="1">
        <f>Sueldos[[#This Row],[Sueldo total]]/30</f>
        <v>655.83360000000005</v>
      </c>
      <c r="T2835" s="1">
        <f>Sueldos[[#This Row],[Salario diario]]*20*Sueldos[[#This Row],[dias del año]]</f>
        <v>85456.016482191786</v>
      </c>
      <c r="U2835" s="1">
        <f>Sueldos[[#This Row],[3 meses de sueldo]]+Sueldos[[#This Row],[20 dias por año]]</f>
        <v>144481.04048219178</v>
      </c>
    </row>
    <row r="2836" spans="1:21" x14ac:dyDescent="0.3">
      <c r="A2836" t="s">
        <v>3152</v>
      </c>
      <c r="B2836" t="s">
        <v>898</v>
      </c>
      <c r="C2836" t="s">
        <v>96</v>
      </c>
      <c r="D2836" s="10">
        <v>40648</v>
      </c>
      <c r="E2836" t="s">
        <v>27</v>
      </c>
      <c r="F2836">
        <v>1</v>
      </c>
      <c r="G2836" s="1">
        <v>10760.25</v>
      </c>
      <c r="H2836" s="1">
        <v>860.82</v>
      </c>
      <c r="I2836" s="1">
        <v>107.60250000000001</v>
      </c>
      <c r="J2836" s="1">
        <v>430.41</v>
      </c>
      <c r="K2836" s="1">
        <v>4196.4975000000004</v>
      </c>
      <c r="L2836" s="1">
        <v>4196.4975000000004</v>
      </c>
      <c r="M2836" s="1">
        <f>SUM(Sueldos[[#This Row],[Salario Base]:[Bono General]])</f>
        <v>20552.077500000003</v>
      </c>
      <c r="N2836" s="1">
        <f>SUMPRODUCT(Sueldos[[#This Row],[Salario Base]:[Bono General]]*Porcentajes[])</f>
        <v>819.93105000000014</v>
      </c>
      <c r="O2836" s="1">
        <f>Sueldos[[#This Row],[Aumento Mexicano]]*2</f>
        <v>1639.8621000000003</v>
      </c>
      <c r="P2836" s="1">
        <f>IF(Sueldos[[#This Row],[Calificación]]&gt;=4,Sueldos[[#This Row],[Aumento Mexicano]]*2,0)</f>
        <v>0</v>
      </c>
      <c r="Q2836" s="1">
        <f>Sueldos[[#This Row],[Sueldo total]]*3</f>
        <v>61656.232500000013</v>
      </c>
      <c r="R2836" s="9">
        <f>(43102-Sueldos[[#This Row],[Fecha de Contratación]])/365</f>
        <v>6.7232876712328764</v>
      </c>
      <c r="S2836" s="1">
        <f>Sueldos[[#This Row],[Sueldo total]]/30</f>
        <v>685.06925000000012</v>
      </c>
      <c r="T2836" s="1">
        <f>Sueldos[[#This Row],[Salario diario]]*20*Sueldos[[#This Row],[dias del año]]</f>
        <v>92118.352849315081</v>
      </c>
      <c r="U2836" s="1">
        <f>Sueldos[[#This Row],[3 meses de sueldo]]+Sueldos[[#This Row],[20 dias por año]]</f>
        <v>153774.58534931508</v>
      </c>
    </row>
    <row r="2837" spans="1:21" x14ac:dyDescent="0.3">
      <c r="A2837" t="s">
        <v>3153</v>
      </c>
      <c r="B2837" t="s">
        <v>880</v>
      </c>
      <c r="C2837" t="s">
        <v>2</v>
      </c>
      <c r="D2837" s="10">
        <v>42333</v>
      </c>
      <c r="E2837" t="s">
        <v>27</v>
      </c>
      <c r="F2837">
        <v>4</v>
      </c>
      <c r="G2837" s="1">
        <v>22459.800000000003</v>
      </c>
      <c r="H2837" s="1">
        <v>1347.5880000000002</v>
      </c>
      <c r="I2837" s="1">
        <v>3144.3720000000008</v>
      </c>
      <c r="J2837" s="1">
        <v>2021.3820000000003</v>
      </c>
      <c r="K2837" s="1">
        <v>6064.1460000000015</v>
      </c>
      <c r="L2837" s="1">
        <v>6064.1460000000015</v>
      </c>
      <c r="M2837" s="1">
        <f>SUM(Sueldos[[#This Row],[Salario Base]:[Bono General]])</f>
        <v>41101.434000000008</v>
      </c>
      <c r="N2837" s="1">
        <f>SUMPRODUCT(Sueldos[[#This Row],[Salario Base]:[Bono General]]*Porcentajes[])</f>
        <v>1587.9078600000003</v>
      </c>
      <c r="O2837" s="1">
        <f>Sueldos[[#This Row],[Aumento Mexicano]]*2</f>
        <v>3175.8157200000005</v>
      </c>
      <c r="P2837" s="1">
        <f>IF(Sueldos[[#This Row],[Calificación]]&gt;=4,Sueldos[[#This Row],[Aumento Mexicano]]*2,0)</f>
        <v>3175.8157200000005</v>
      </c>
      <c r="Q2837" s="1">
        <f>Sueldos[[#This Row],[Sueldo total]]*3</f>
        <v>123304.30200000003</v>
      </c>
      <c r="R2837" s="9">
        <f>(43102-Sueldos[[#This Row],[Fecha de Contratación]])/365</f>
        <v>2.106849315068493</v>
      </c>
      <c r="S2837" s="1">
        <f>Sueldos[[#This Row],[Sueldo total]]/30</f>
        <v>1370.0478000000003</v>
      </c>
      <c r="T2837" s="1">
        <f>Sueldos[[#This Row],[Salario diario]]*20*Sueldos[[#This Row],[dias del año]]</f>
        <v>57729.685380821924</v>
      </c>
      <c r="U2837" s="1">
        <f>Sueldos[[#This Row],[3 meses de sueldo]]+Sueldos[[#This Row],[20 dias por año]]</f>
        <v>181033.98738082196</v>
      </c>
    </row>
    <row r="2838" spans="1:21" x14ac:dyDescent="0.3">
      <c r="A2838" t="s">
        <v>3154</v>
      </c>
      <c r="B2838" t="s">
        <v>880</v>
      </c>
      <c r="C2838" t="s">
        <v>180</v>
      </c>
      <c r="D2838" s="10">
        <v>41003</v>
      </c>
      <c r="E2838" t="s">
        <v>18</v>
      </c>
      <c r="F2838">
        <v>3</v>
      </c>
      <c r="G2838" s="1">
        <v>9746</v>
      </c>
      <c r="H2838" s="1">
        <v>974.6</v>
      </c>
      <c r="I2838" s="1">
        <v>877.14</v>
      </c>
      <c r="J2838" s="1">
        <v>682.22</v>
      </c>
      <c r="K2838" s="1">
        <v>3313.6400000000003</v>
      </c>
      <c r="L2838" s="1">
        <v>3800.94</v>
      </c>
      <c r="M2838" s="1">
        <f>SUM(Sueldos[[#This Row],[Salario Base]:[Bono General]])</f>
        <v>19394.539999999997</v>
      </c>
      <c r="N2838" s="1">
        <f>SUMPRODUCT(Sueldos[[#This Row],[Salario Base]:[Bono General]]*Porcentajes[])</f>
        <v>785.52760000000012</v>
      </c>
      <c r="O2838" s="1">
        <f>Sueldos[[#This Row],[Aumento Mexicano]]*2</f>
        <v>1571.0552000000002</v>
      </c>
      <c r="P2838" s="1">
        <f>IF(Sueldos[[#This Row],[Calificación]]&gt;=4,Sueldos[[#This Row],[Aumento Mexicano]]*2,0)</f>
        <v>0</v>
      </c>
      <c r="Q2838" s="1">
        <f>Sueldos[[#This Row],[Sueldo total]]*3</f>
        <v>58183.619999999995</v>
      </c>
      <c r="R2838" s="9">
        <f>(43102-Sueldos[[#This Row],[Fecha de Contratación]])/365</f>
        <v>5.7506849315068491</v>
      </c>
      <c r="S2838" s="1">
        <f>Sueldos[[#This Row],[Sueldo total]]/30</f>
        <v>646.48466666666661</v>
      </c>
      <c r="T2838" s="1">
        <f>Sueldos[[#This Row],[Salario diario]]*20*Sueldos[[#This Row],[dias del año]]</f>
        <v>74354.592621004558</v>
      </c>
      <c r="U2838" s="1">
        <f>Sueldos[[#This Row],[3 meses de sueldo]]+Sueldos[[#This Row],[20 dias por año]]</f>
        <v>132538.21262100455</v>
      </c>
    </row>
    <row r="2839" spans="1:21" x14ac:dyDescent="0.3">
      <c r="A2839" t="s">
        <v>1535</v>
      </c>
      <c r="B2839" t="s">
        <v>898</v>
      </c>
      <c r="C2839" t="s">
        <v>411</v>
      </c>
      <c r="D2839" s="10">
        <v>41039</v>
      </c>
      <c r="E2839" t="s">
        <v>18</v>
      </c>
      <c r="F2839">
        <v>3</v>
      </c>
      <c r="G2839" s="1">
        <v>12930</v>
      </c>
      <c r="H2839" s="1">
        <v>905.10000000000014</v>
      </c>
      <c r="I2839" s="1">
        <v>517.20000000000005</v>
      </c>
      <c r="J2839" s="1">
        <v>1551.6</v>
      </c>
      <c r="K2839" s="1">
        <v>4525.5</v>
      </c>
      <c r="L2839" s="1">
        <v>3879</v>
      </c>
      <c r="M2839" s="1">
        <f>SUM(Sueldos[[#This Row],[Salario Base]:[Bono General]])</f>
        <v>24308.400000000001</v>
      </c>
      <c r="N2839" s="1">
        <f>SUMPRODUCT(Sueldos[[#This Row],[Salario Base]:[Bono General]]*Porcentajes[])</f>
        <v>947.76900000000001</v>
      </c>
      <c r="O2839" s="1">
        <f>Sueldos[[#This Row],[Aumento Mexicano]]*2</f>
        <v>1895.538</v>
      </c>
      <c r="P2839" s="1">
        <f>IF(Sueldos[[#This Row],[Calificación]]&gt;=4,Sueldos[[#This Row],[Aumento Mexicano]]*2,0)</f>
        <v>0</v>
      </c>
      <c r="Q2839" s="1">
        <f>Sueldos[[#This Row],[Sueldo total]]*3</f>
        <v>72925.200000000012</v>
      </c>
      <c r="R2839" s="9">
        <f>(43102-Sueldos[[#This Row],[Fecha de Contratación]])/365</f>
        <v>5.6520547945205477</v>
      </c>
      <c r="S2839" s="1">
        <f>Sueldos[[#This Row],[Sueldo total]]/30</f>
        <v>810.28000000000009</v>
      </c>
      <c r="T2839" s="1">
        <f>Sueldos[[#This Row],[Salario diario]]*20*Sueldos[[#This Row],[dias del año]]</f>
        <v>91594.939178082204</v>
      </c>
      <c r="U2839" s="1">
        <f>Sueldos[[#This Row],[3 meses de sueldo]]+Sueldos[[#This Row],[20 dias por año]]</f>
        <v>164520.13917808223</v>
      </c>
    </row>
    <row r="2840" spans="1:21" x14ac:dyDescent="0.3">
      <c r="A2840" t="s">
        <v>1560</v>
      </c>
      <c r="B2840" t="s">
        <v>883</v>
      </c>
      <c r="C2840" t="s">
        <v>117</v>
      </c>
      <c r="D2840" s="10">
        <v>42548</v>
      </c>
      <c r="E2840" t="s">
        <v>18</v>
      </c>
      <c r="F2840">
        <v>2</v>
      </c>
      <c r="G2840" s="1">
        <v>11051.1</v>
      </c>
      <c r="H2840" s="1">
        <v>884.08800000000008</v>
      </c>
      <c r="I2840" s="1">
        <v>773.57700000000011</v>
      </c>
      <c r="J2840" s="1">
        <v>1326.1320000000001</v>
      </c>
      <c r="K2840" s="1">
        <v>2873.2860000000001</v>
      </c>
      <c r="L2840" s="1">
        <v>3646.8630000000003</v>
      </c>
      <c r="M2840" s="1">
        <f>SUM(Sueldos[[#This Row],[Salario Base]:[Bono General]])</f>
        <v>20555.045999999998</v>
      </c>
      <c r="N2840" s="1">
        <f>SUMPRODUCT(Sueldos[[#This Row],[Salario Base]:[Bono General]]*Porcentajes[])</f>
        <v>823.30695000000014</v>
      </c>
      <c r="O2840" s="1">
        <f>Sueldos[[#This Row],[Aumento Mexicano]]*2</f>
        <v>1646.6139000000003</v>
      </c>
      <c r="P2840" s="1">
        <f>IF(Sueldos[[#This Row],[Calificación]]&gt;=4,Sueldos[[#This Row],[Aumento Mexicano]]*2,0)</f>
        <v>0</v>
      </c>
      <c r="Q2840" s="1">
        <f>Sueldos[[#This Row],[Sueldo total]]*3</f>
        <v>61665.137999999992</v>
      </c>
      <c r="R2840" s="9">
        <f>(43102-Sueldos[[#This Row],[Fecha de Contratación]])/365</f>
        <v>1.5178082191780822</v>
      </c>
      <c r="S2840" s="1">
        <f>Sueldos[[#This Row],[Sueldo total]]/30</f>
        <v>685.16819999999996</v>
      </c>
      <c r="T2840" s="1">
        <f>Sueldos[[#This Row],[Salario diario]]*20*Sueldos[[#This Row],[dias del año]]</f>
        <v>20799.078509589039</v>
      </c>
      <c r="U2840" s="1">
        <f>Sueldos[[#This Row],[3 meses de sueldo]]+Sueldos[[#This Row],[20 dias por año]]</f>
        <v>82464.216509589023</v>
      </c>
    </row>
    <row r="2841" spans="1:21" x14ac:dyDescent="0.3">
      <c r="A2841" t="s">
        <v>3155</v>
      </c>
      <c r="B2841" t="s">
        <v>880</v>
      </c>
      <c r="C2841" t="s">
        <v>353</v>
      </c>
      <c r="D2841" s="10">
        <v>41440</v>
      </c>
      <c r="E2841" t="s">
        <v>27</v>
      </c>
      <c r="F2841">
        <v>2</v>
      </c>
      <c r="G2841" s="1">
        <v>16973.100000000002</v>
      </c>
      <c r="H2841" s="1">
        <v>1018.3860000000001</v>
      </c>
      <c r="I2841" s="1">
        <v>1697.3100000000004</v>
      </c>
      <c r="J2841" s="1">
        <v>339.46200000000005</v>
      </c>
      <c r="K2841" s="1">
        <v>4243.2750000000005</v>
      </c>
      <c r="L2841" s="1">
        <v>5261.661000000001</v>
      </c>
      <c r="M2841" s="1">
        <f>SUM(Sueldos[[#This Row],[Salario Base]:[Bono General]])</f>
        <v>29533.194000000003</v>
      </c>
      <c r="N2841" s="1">
        <f>SUMPRODUCT(Sueldos[[#This Row],[Salario Base]:[Bono General]]*Porcentajes[])</f>
        <v>1150.7761800000003</v>
      </c>
      <c r="O2841" s="1">
        <f>Sueldos[[#This Row],[Aumento Mexicano]]*2</f>
        <v>2301.5523600000006</v>
      </c>
      <c r="P2841" s="1">
        <f>IF(Sueldos[[#This Row],[Calificación]]&gt;=4,Sueldos[[#This Row],[Aumento Mexicano]]*2,0)</f>
        <v>0</v>
      </c>
      <c r="Q2841" s="1">
        <f>Sueldos[[#This Row],[Sueldo total]]*3</f>
        <v>88599.582000000009</v>
      </c>
      <c r="R2841" s="9">
        <f>(43102-Sueldos[[#This Row],[Fecha de Contratación]])/365</f>
        <v>4.5534246575342463</v>
      </c>
      <c r="S2841" s="1">
        <f>Sueldos[[#This Row],[Sueldo total]]/30</f>
        <v>984.4398000000001</v>
      </c>
      <c r="T2841" s="1">
        <f>Sueldos[[#This Row],[Salario diario]]*20*Sueldos[[#This Row],[dias del año]]</f>
        <v>89651.44918356165</v>
      </c>
      <c r="U2841" s="1">
        <f>Sueldos[[#This Row],[3 meses de sueldo]]+Sueldos[[#This Row],[20 dias por año]]</f>
        <v>178251.03118356166</v>
      </c>
    </row>
    <row r="2842" spans="1:21" x14ac:dyDescent="0.3">
      <c r="A2842" t="s">
        <v>3156</v>
      </c>
      <c r="B2842" t="s">
        <v>880</v>
      </c>
      <c r="C2842" t="s">
        <v>168</v>
      </c>
      <c r="D2842" s="10">
        <v>42224</v>
      </c>
      <c r="E2842" t="s">
        <v>18</v>
      </c>
      <c r="F2842">
        <v>3</v>
      </c>
      <c r="G2842" s="1">
        <v>13079</v>
      </c>
      <c r="H2842" s="1">
        <v>1046.32</v>
      </c>
      <c r="I2842" s="1">
        <v>1177.1099999999999</v>
      </c>
      <c r="J2842" s="1">
        <v>653.95000000000005</v>
      </c>
      <c r="K2842" s="1">
        <v>4839.2299999999996</v>
      </c>
      <c r="L2842" s="1">
        <v>4839.2299999999996</v>
      </c>
      <c r="M2842" s="1">
        <f>SUM(Sueldos[[#This Row],[Salario Base]:[Bono General]])</f>
        <v>25634.84</v>
      </c>
      <c r="N2842" s="1">
        <f>SUMPRODUCT(Sueldos[[#This Row],[Salario Base]:[Bono General]]*Porcentajes[])</f>
        <v>1018.8541</v>
      </c>
      <c r="O2842" s="1">
        <f>Sueldos[[#This Row],[Aumento Mexicano]]*2</f>
        <v>2037.7082</v>
      </c>
      <c r="P2842" s="1">
        <f>IF(Sueldos[[#This Row],[Calificación]]&gt;=4,Sueldos[[#This Row],[Aumento Mexicano]]*2,0)</f>
        <v>0</v>
      </c>
      <c r="Q2842" s="1">
        <f>Sueldos[[#This Row],[Sueldo total]]*3</f>
        <v>76904.52</v>
      </c>
      <c r="R2842" s="9">
        <f>(43102-Sueldos[[#This Row],[Fecha de Contratación]])/365</f>
        <v>2.4054794520547946</v>
      </c>
      <c r="S2842" s="1">
        <f>Sueldos[[#This Row],[Sueldo total]]/30</f>
        <v>854.49466666666672</v>
      </c>
      <c r="T2842" s="1">
        <f>Sueldos[[#This Row],[Salario diario]]*20*Sueldos[[#This Row],[dias del año]]</f>
        <v>41109.387251141554</v>
      </c>
      <c r="U2842" s="1">
        <f>Sueldos[[#This Row],[3 meses de sueldo]]+Sueldos[[#This Row],[20 dias por año]]</f>
        <v>118013.90725114156</v>
      </c>
    </row>
    <row r="2843" spans="1:21" x14ac:dyDescent="0.3">
      <c r="A2843" t="s">
        <v>2216</v>
      </c>
      <c r="B2843" t="s">
        <v>883</v>
      </c>
      <c r="C2843" t="s">
        <v>449</v>
      </c>
      <c r="D2843" s="10">
        <v>42950</v>
      </c>
      <c r="E2843" t="s">
        <v>18</v>
      </c>
      <c r="F2843">
        <v>3</v>
      </c>
      <c r="G2843" s="1">
        <v>11052</v>
      </c>
      <c r="H2843" s="1">
        <v>663.12</v>
      </c>
      <c r="I2843" s="1">
        <v>331.56</v>
      </c>
      <c r="J2843" s="1">
        <v>1215.72</v>
      </c>
      <c r="K2843" s="1">
        <v>3536.64</v>
      </c>
      <c r="L2843" s="1">
        <v>3315.6</v>
      </c>
      <c r="M2843" s="1">
        <f>SUM(Sueldos[[#This Row],[Salario Base]:[Bono General]])</f>
        <v>20114.64</v>
      </c>
      <c r="N2843" s="1">
        <f>SUMPRODUCT(Sueldos[[#This Row],[Salario Base]:[Bono General]]*Porcentajes[])</f>
        <v>783.58679999999993</v>
      </c>
      <c r="O2843" s="1">
        <f>Sueldos[[#This Row],[Aumento Mexicano]]*2</f>
        <v>1567.1735999999999</v>
      </c>
      <c r="P2843" s="1">
        <f>IF(Sueldos[[#This Row],[Calificación]]&gt;=4,Sueldos[[#This Row],[Aumento Mexicano]]*2,0)</f>
        <v>0</v>
      </c>
      <c r="Q2843" s="1">
        <f>Sueldos[[#This Row],[Sueldo total]]*3</f>
        <v>60343.92</v>
      </c>
      <c r="R2843" s="9">
        <f>(43102-Sueldos[[#This Row],[Fecha de Contratación]])/365</f>
        <v>0.41643835616438357</v>
      </c>
      <c r="S2843" s="1">
        <f>Sueldos[[#This Row],[Sueldo total]]/30</f>
        <v>670.48799999999994</v>
      </c>
      <c r="T2843" s="1">
        <f>Sueldos[[#This Row],[Salario diario]]*20*Sueldos[[#This Row],[dias del año]]</f>
        <v>5584.3384109589033</v>
      </c>
      <c r="U2843" s="1">
        <f>Sueldos[[#This Row],[3 meses de sueldo]]+Sueldos[[#This Row],[20 dias por año]]</f>
        <v>65928.258410958908</v>
      </c>
    </row>
    <row r="2844" spans="1:21" x14ac:dyDescent="0.3">
      <c r="A2844" t="s">
        <v>1403</v>
      </c>
      <c r="B2844" t="s">
        <v>898</v>
      </c>
      <c r="C2844" t="s">
        <v>110</v>
      </c>
      <c r="D2844" s="10">
        <v>41724</v>
      </c>
      <c r="E2844" t="s">
        <v>27</v>
      </c>
      <c r="F2844">
        <v>2</v>
      </c>
      <c r="G2844" s="1">
        <v>12600.9</v>
      </c>
      <c r="H2844" s="1">
        <v>1134.0809999999999</v>
      </c>
      <c r="I2844" s="1">
        <v>378.02699999999999</v>
      </c>
      <c r="J2844" s="1">
        <v>1008.072</v>
      </c>
      <c r="K2844" s="1">
        <v>3528.2520000000004</v>
      </c>
      <c r="L2844" s="1">
        <v>3402.2429999999999</v>
      </c>
      <c r="M2844" s="1">
        <f>SUM(Sueldos[[#This Row],[Salario Base]:[Bono General]])</f>
        <v>22051.575000000001</v>
      </c>
      <c r="N2844" s="1">
        <f>SUMPRODUCT(Sueldos[[#This Row],[Salario Base]:[Bono General]]*Porcentajes[])</f>
        <v>855.60110999999995</v>
      </c>
      <c r="O2844" s="1">
        <f>Sueldos[[#This Row],[Aumento Mexicano]]*2</f>
        <v>1711.2022199999999</v>
      </c>
      <c r="P2844" s="1">
        <f>IF(Sueldos[[#This Row],[Calificación]]&gt;=4,Sueldos[[#This Row],[Aumento Mexicano]]*2,0)</f>
        <v>0</v>
      </c>
      <c r="Q2844" s="1">
        <f>Sueldos[[#This Row],[Sueldo total]]*3</f>
        <v>66154.725000000006</v>
      </c>
      <c r="R2844" s="9">
        <f>(43102-Sueldos[[#This Row],[Fecha de Contratación]])/365</f>
        <v>3.7753424657534245</v>
      </c>
      <c r="S2844" s="1">
        <f>Sueldos[[#This Row],[Sueldo total]]/30</f>
        <v>735.05250000000001</v>
      </c>
      <c r="T2844" s="1">
        <f>Sueldos[[#This Row],[Salario diario]]*20*Sueldos[[#This Row],[dias del año]]</f>
        <v>55501.498356164375</v>
      </c>
      <c r="U2844" s="1">
        <f>Sueldos[[#This Row],[3 meses de sueldo]]+Sueldos[[#This Row],[20 dias por año]]</f>
        <v>121656.22335616438</v>
      </c>
    </row>
    <row r="2845" spans="1:21" x14ac:dyDescent="0.3">
      <c r="A2845" t="s">
        <v>3157</v>
      </c>
      <c r="B2845" t="s">
        <v>880</v>
      </c>
      <c r="C2845" t="s">
        <v>112</v>
      </c>
      <c r="D2845" s="10">
        <v>42252</v>
      </c>
      <c r="E2845" t="s">
        <v>18</v>
      </c>
      <c r="F2845">
        <v>3</v>
      </c>
      <c r="G2845" s="1">
        <v>9399</v>
      </c>
      <c r="H2845" s="1">
        <v>939.90000000000009</v>
      </c>
      <c r="I2845" s="1">
        <v>563.93999999999994</v>
      </c>
      <c r="J2845" s="1">
        <v>281.96999999999997</v>
      </c>
      <c r="K2845" s="1">
        <v>2725.71</v>
      </c>
      <c r="L2845" s="1">
        <v>2631.7200000000003</v>
      </c>
      <c r="M2845" s="1">
        <f>SUM(Sueldos[[#This Row],[Salario Base]:[Bono General]])</f>
        <v>16542.240000000002</v>
      </c>
      <c r="N2845" s="1">
        <f>SUMPRODUCT(Sueldos[[#This Row],[Salario Base]:[Bono General]]*Porcentajes[])</f>
        <v>641.01179999999999</v>
      </c>
      <c r="O2845" s="1">
        <f>Sueldos[[#This Row],[Aumento Mexicano]]*2</f>
        <v>1282.0236</v>
      </c>
      <c r="P2845" s="1">
        <f>IF(Sueldos[[#This Row],[Calificación]]&gt;=4,Sueldos[[#This Row],[Aumento Mexicano]]*2,0)</f>
        <v>0</v>
      </c>
      <c r="Q2845" s="1">
        <f>Sueldos[[#This Row],[Sueldo total]]*3</f>
        <v>49626.720000000001</v>
      </c>
      <c r="R2845" s="9">
        <f>(43102-Sueldos[[#This Row],[Fecha de Contratación]])/365</f>
        <v>2.3287671232876712</v>
      </c>
      <c r="S2845" s="1">
        <f>Sueldos[[#This Row],[Sueldo total]]/30</f>
        <v>551.40800000000002</v>
      </c>
      <c r="T2845" s="1">
        <f>Sueldos[[#This Row],[Salario diario]]*20*Sueldos[[#This Row],[dias del año]]</f>
        <v>25682.016438356164</v>
      </c>
      <c r="U2845" s="1">
        <f>Sueldos[[#This Row],[3 meses de sueldo]]+Sueldos[[#This Row],[20 dias por año]]</f>
        <v>75308.736438356165</v>
      </c>
    </row>
    <row r="2846" spans="1:21" x14ac:dyDescent="0.3">
      <c r="A2846" t="s">
        <v>12</v>
      </c>
      <c r="B2846" t="s">
        <v>13</v>
      </c>
      <c r="C2846" t="s">
        <v>14</v>
      </c>
      <c r="D2846" s="10">
        <v>41736</v>
      </c>
      <c r="E2846" t="s">
        <v>15</v>
      </c>
      <c r="F2846">
        <v>4</v>
      </c>
      <c r="G2846" s="1">
        <v>35807.200000000004</v>
      </c>
      <c r="H2846" s="1">
        <v>2506.5040000000004</v>
      </c>
      <c r="I2846" s="1">
        <v>2148.4320000000002</v>
      </c>
      <c r="J2846" s="1">
        <v>2864.5760000000005</v>
      </c>
      <c r="K2846" s="1">
        <v>12890.592000000001</v>
      </c>
      <c r="L2846" s="1">
        <v>10742.160000000002</v>
      </c>
      <c r="M2846" s="1">
        <f>SUM(Sueldos[[#This Row],[Salario Base]:[Bono General]])</f>
        <v>66959.464000000007</v>
      </c>
      <c r="N2846" s="1">
        <f>SUMPRODUCT(Sueldos[[#This Row],[Salario Base]:[Bono General]]*Porcentajes[])</f>
        <v>2592.4412800000005</v>
      </c>
      <c r="O2846" s="1">
        <f>Sueldos[[#This Row],[Aumento Mexicano]]*2</f>
        <v>5184.8825600000009</v>
      </c>
      <c r="P2846" s="1">
        <f>IF(Sueldos[[#This Row],[Calificación]]&gt;=4,Sueldos[[#This Row],[Aumento Mexicano]]*2,0)</f>
        <v>5184.8825600000009</v>
      </c>
      <c r="Q2846" s="1">
        <f>Sueldos[[#This Row],[Sueldo total]]*3</f>
        <v>200878.39200000002</v>
      </c>
      <c r="R2846" s="9">
        <f>(43102-Sueldos[[#This Row],[Fecha de Contratación]])/365</f>
        <v>3.7424657534246575</v>
      </c>
      <c r="S2846" s="1">
        <f>Sueldos[[#This Row],[Sueldo total]]/30</f>
        <v>2231.9821333333334</v>
      </c>
      <c r="T2846" s="1">
        <f>Sueldos[[#This Row],[Salario diario]]*20*Sueldos[[#This Row],[dias del año]]</f>
        <v>167062.33392511416</v>
      </c>
      <c r="U2846" s="1">
        <f>Sueldos[[#This Row],[3 meses de sueldo]]+Sueldos[[#This Row],[20 dias por año]]</f>
        <v>367940.72592511418</v>
      </c>
    </row>
    <row r="2847" spans="1:21" x14ac:dyDescent="0.3">
      <c r="A2847" t="s">
        <v>16</v>
      </c>
      <c r="B2847" t="s">
        <v>13</v>
      </c>
      <c r="C2847" t="s">
        <v>17</v>
      </c>
      <c r="D2847" s="10">
        <v>42399</v>
      </c>
      <c r="E2847" t="s">
        <v>18</v>
      </c>
      <c r="F2847">
        <v>2</v>
      </c>
      <c r="G2847" s="1">
        <v>12090.6</v>
      </c>
      <c r="H2847" s="1">
        <v>725.43600000000004</v>
      </c>
      <c r="I2847" s="1">
        <v>1692.6840000000002</v>
      </c>
      <c r="J2847" s="1">
        <v>483.62400000000002</v>
      </c>
      <c r="K2847" s="1">
        <v>3506.2739999999999</v>
      </c>
      <c r="L2847" s="1">
        <v>4715.3340000000007</v>
      </c>
      <c r="M2847" s="1">
        <f>SUM(Sueldos[[#This Row],[Salario Base]:[Bono General]])</f>
        <v>23213.952000000005</v>
      </c>
      <c r="N2847" s="1">
        <f>SUMPRODUCT(Sueldos[[#This Row],[Salario Base]:[Bono General]]*Porcentajes[])</f>
        <v>933.39432000000011</v>
      </c>
      <c r="O2847" s="1">
        <f>Sueldos[[#This Row],[Aumento Mexicano]]*2</f>
        <v>1866.7886400000002</v>
      </c>
      <c r="P2847" s="1">
        <f>IF(Sueldos[[#This Row],[Calificación]]&gt;=4,Sueldos[[#This Row],[Aumento Mexicano]]*2,0)</f>
        <v>0</v>
      </c>
      <c r="Q2847" s="1">
        <f>Sueldos[[#This Row],[Sueldo total]]*3</f>
        <v>69641.856000000014</v>
      </c>
      <c r="R2847" s="9">
        <f>(43102-Sueldos[[#This Row],[Fecha de Contratación]])/365</f>
        <v>1.9260273972602739</v>
      </c>
      <c r="S2847" s="1">
        <f>Sueldos[[#This Row],[Sueldo total]]/30</f>
        <v>773.79840000000013</v>
      </c>
      <c r="T2847" s="1">
        <f>Sueldos[[#This Row],[Salario diario]]*20*Sueldos[[#This Row],[dias del año]]</f>
        <v>29807.138367123291</v>
      </c>
      <c r="U2847" s="1">
        <f>Sueldos[[#This Row],[3 meses de sueldo]]+Sueldos[[#This Row],[20 dias por año]]</f>
        <v>99448.994367123305</v>
      </c>
    </row>
    <row r="2848" spans="1:21" x14ac:dyDescent="0.3">
      <c r="A2848" t="s">
        <v>19</v>
      </c>
      <c r="B2848" t="s">
        <v>13</v>
      </c>
      <c r="C2848" t="s">
        <v>20</v>
      </c>
      <c r="D2848" s="10">
        <v>41604</v>
      </c>
      <c r="E2848" t="s">
        <v>18</v>
      </c>
      <c r="F2848">
        <v>3</v>
      </c>
      <c r="G2848" s="1">
        <v>11959</v>
      </c>
      <c r="H2848" s="1">
        <v>597.95000000000005</v>
      </c>
      <c r="I2848" s="1">
        <v>1315.49</v>
      </c>
      <c r="J2848" s="1">
        <v>358.77</v>
      </c>
      <c r="K2848" s="1">
        <v>3826.88</v>
      </c>
      <c r="L2848" s="1">
        <v>3109.34</v>
      </c>
      <c r="M2848" s="1">
        <f>SUM(Sueldos[[#This Row],[Salario Base]:[Bono General]])</f>
        <v>21167.43</v>
      </c>
      <c r="N2848" s="1">
        <f>SUMPRODUCT(Sueldos[[#This Row],[Salario Base]:[Bono General]]*Porcentajes[])</f>
        <v>797.6653</v>
      </c>
      <c r="O2848" s="1">
        <f>Sueldos[[#This Row],[Aumento Mexicano]]*2</f>
        <v>1595.3306</v>
      </c>
      <c r="P2848" s="1">
        <f>IF(Sueldos[[#This Row],[Calificación]]&gt;=4,Sueldos[[#This Row],[Aumento Mexicano]]*2,0)</f>
        <v>0</v>
      </c>
      <c r="Q2848" s="1">
        <f>Sueldos[[#This Row],[Sueldo total]]*3</f>
        <v>63502.29</v>
      </c>
      <c r="R2848" s="9">
        <f>(43102-Sueldos[[#This Row],[Fecha de Contratación]])/365</f>
        <v>4.1041095890410961</v>
      </c>
      <c r="S2848" s="1">
        <f>Sueldos[[#This Row],[Sueldo total]]/30</f>
        <v>705.58100000000002</v>
      </c>
      <c r="T2848" s="1">
        <f>Sueldos[[#This Row],[Salario diario]]*20*Sueldos[[#This Row],[dias del año]]</f>
        <v>57915.634958904113</v>
      </c>
      <c r="U2848" s="1">
        <f>Sueldos[[#This Row],[3 meses de sueldo]]+Sueldos[[#This Row],[20 dias por año]]</f>
        <v>121417.92495890411</v>
      </c>
    </row>
    <row r="2849" spans="1:21" x14ac:dyDescent="0.3">
      <c r="A2849" t="s">
        <v>21</v>
      </c>
      <c r="B2849" t="s">
        <v>13</v>
      </c>
      <c r="C2849" t="s">
        <v>22</v>
      </c>
      <c r="D2849" s="10">
        <v>40955</v>
      </c>
      <c r="E2849" t="s">
        <v>15</v>
      </c>
      <c r="F2849">
        <v>3</v>
      </c>
      <c r="G2849" s="1">
        <v>31466</v>
      </c>
      <c r="H2849" s="1">
        <v>1573.3000000000002</v>
      </c>
      <c r="I2849" s="1">
        <v>1887.96</v>
      </c>
      <c r="J2849" s="1">
        <v>4405.2400000000007</v>
      </c>
      <c r="K2849" s="1">
        <v>12586.400000000001</v>
      </c>
      <c r="L2849" s="1">
        <v>11957.08</v>
      </c>
      <c r="M2849" s="1">
        <f>SUM(Sueldos[[#This Row],[Salario Base]:[Bono General]])</f>
        <v>63875.98</v>
      </c>
      <c r="N2849" s="1">
        <f>SUMPRODUCT(Sueldos[[#This Row],[Salario Base]:[Bono General]]*Porcentajes[])</f>
        <v>2548.7460000000001</v>
      </c>
      <c r="O2849" s="1">
        <f>Sueldos[[#This Row],[Aumento Mexicano]]*2</f>
        <v>5097.4920000000002</v>
      </c>
      <c r="P2849" s="1">
        <f>IF(Sueldos[[#This Row],[Calificación]]&gt;=4,Sueldos[[#This Row],[Aumento Mexicano]]*2,0)</f>
        <v>0</v>
      </c>
      <c r="Q2849" s="1">
        <f>Sueldos[[#This Row],[Sueldo total]]*3</f>
        <v>191627.94</v>
      </c>
      <c r="R2849" s="9">
        <f>(43102-Sueldos[[#This Row],[Fecha de Contratación]])/365</f>
        <v>5.882191780821918</v>
      </c>
      <c r="S2849" s="1">
        <f>Sueldos[[#This Row],[Sueldo total]]/30</f>
        <v>2129.1993333333335</v>
      </c>
      <c r="T2849" s="1">
        <f>Sueldos[[#This Row],[Salario diario]]*20*Sueldos[[#This Row],[dias del año]]</f>
        <v>250487.17636529685</v>
      </c>
      <c r="U2849" s="1">
        <f>Sueldos[[#This Row],[3 meses de sueldo]]+Sueldos[[#This Row],[20 dias por año]]</f>
        <v>442115.11636529688</v>
      </c>
    </row>
    <row r="2850" spans="1:21" x14ac:dyDescent="0.3">
      <c r="A2850" t="s">
        <v>23</v>
      </c>
      <c r="B2850" t="s">
        <v>13</v>
      </c>
      <c r="C2850" t="s">
        <v>24</v>
      </c>
      <c r="D2850" s="10">
        <v>41395</v>
      </c>
      <c r="E2850" t="s">
        <v>18</v>
      </c>
      <c r="F2850">
        <v>2</v>
      </c>
      <c r="G2850" s="1">
        <v>13122.9</v>
      </c>
      <c r="H2850" s="1">
        <v>787.37399999999991</v>
      </c>
      <c r="I2850" s="1">
        <v>131.22899999999998</v>
      </c>
      <c r="J2850" s="1">
        <v>1443.519</v>
      </c>
      <c r="K2850" s="1">
        <v>4330.5569999999998</v>
      </c>
      <c r="L2850" s="1">
        <v>3936.87</v>
      </c>
      <c r="M2850" s="1">
        <f>SUM(Sueldos[[#This Row],[Salario Base]:[Bono General]])</f>
        <v>23752.448999999997</v>
      </c>
      <c r="N2850" s="1">
        <f>SUMPRODUCT(Sueldos[[#This Row],[Salario Base]:[Bono General]]*Porcentajes[])</f>
        <v>923.85216000000003</v>
      </c>
      <c r="O2850" s="1">
        <f>Sueldos[[#This Row],[Aumento Mexicano]]*2</f>
        <v>1847.7043200000001</v>
      </c>
      <c r="P2850" s="1">
        <f>IF(Sueldos[[#This Row],[Calificación]]&gt;=4,Sueldos[[#This Row],[Aumento Mexicano]]*2,0)</f>
        <v>0</v>
      </c>
      <c r="Q2850" s="1">
        <f>Sueldos[[#This Row],[Sueldo total]]*3</f>
        <v>71257.346999999994</v>
      </c>
      <c r="R2850" s="9">
        <f>(43102-Sueldos[[#This Row],[Fecha de Contratación]])/365</f>
        <v>4.6767123287671231</v>
      </c>
      <c r="S2850" s="1">
        <f>Sueldos[[#This Row],[Sueldo total]]/30</f>
        <v>791.74829999999986</v>
      </c>
      <c r="T2850" s="1">
        <f>Sueldos[[#This Row],[Salario diario]]*20*Sueldos[[#This Row],[dias del año]]</f>
        <v>74055.580717808203</v>
      </c>
      <c r="U2850" s="1">
        <f>Sueldos[[#This Row],[3 meses de sueldo]]+Sueldos[[#This Row],[20 dias por año]]</f>
        <v>145312.9277178082</v>
      </c>
    </row>
    <row r="2851" spans="1:21" x14ac:dyDescent="0.3">
      <c r="A2851" t="s">
        <v>25</v>
      </c>
      <c r="B2851" t="s">
        <v>13</v>
      </c>
      <c r="C2851" t="s">
        <v>26</v>
      </c>
      <c r="D2851" s="10">
        <v>41687</v>
      </c>
      <c r="E2851" t="s">
        <v>27</v>
      </c>
      <c r="F2851">
        <v>5</v>
      </c>
      <c r="G2851" s="1">
        <v>24968.75</v>
      </c>
      <c r="H2851" s="1">
        <v>1498.125</v>
      </c>
      <c r="I2851" s="1">
        <v>249.6875</v>
      </c>
      <c r="J2851" s="1">
        <v>2247.1875</v>
      </c>
      <c r="K2851" s="1">
        <v>8988.75</v>
      </c>
      <c r="L2851" s="1">
        <v>8239.6875</v>
      </c>
      <c r="M2851" s="1">
        <f>SUM(Sueldos[[#This Row],[Salario Base]:[Bono General]])</f>
        <v>46192.1875</v>
      </c>
      <c r="N2851" s="1">
        <f>SUMPRODUCT(Sueldos[[#This Row],[Salario Base]:[Bono General]]*Porcentajes[])</f>
        <v>1807.7375</v>
      </c>
      <c r="O2851" s="1">
        <f>Sueldos[[#This Row],[Aumento Mexicano]]*2</f>
        <v>3615.4749999999999</v>
      </c>
      <c r="P2851" s="1">
        <f>IF(Sueldos[[#This Row],[Calificación]]&gt;=4,Sueldos[[#This Row],[Aumento Mexicano]]*2,0)</f>
        <v>3615.4749999999999</v>
      </c>
      <c r="Q2851" s="1">
        <f>Sueldos[[#This Row],[Sueldo total]]*3</f>
        <v>138576.5625</v>
      </c>
      <c r="R2851" s="9">
        <f>(43102-Sueldos[[#This Row],[Fecha de Contratación]])/365</f>
        <v>3.8767123287671232</v>
      </c>
      <c r="S2851" s="1">
        <f>Sueldos[[#This Row],[Sueldo total]]/30</f>
        <v>1539.7395833333333</v>
      </c>
      <c r="T2851" s="1">
        <f>Sueldos[[#This Row],[Salario diario]]*20*Sueldos[[#This Row],[dias del año]]</f>
        <v>119382.54851598172</v>
      </c>
      <c r="U2851" s="1">
        <f>Sueldos[[#This Row],[3 meses de sueldo]]+Sueldos[[#This Row],[20 dias por año]]</f>
        <v>257959.1110159817</v>
      </c>
    </row>
    <row r="2852" spans="1:21" x14ac:dyDescent="0.3">
      <c r="A2852" t="s">
        <v>28</v>
      </c>
      <c r="B2852" t="s">
        <v>13</v>
      </c>
      <c r="C2852" t="s">
        <v>29</v>
      </c>
      <c r="D2852" s="10">
        <v>40692</v>
      </c>
      <c r="E2852" t="s">
        <v>18</v>
      </c>
      <c r="F2852">
        <v>3</v>
      </c>
      <c r="G2852" s="1">
        <v>14519</v>
      </c>
      <c r="H2852" s="1">
        <v>1451.9</v>
      </c>
      <c r="I2852" s="1">
        <v>725.95</v>
      </c>
      <c r="J2852" s="1">
        <v>1161.52</v>
      </c>
      <c r="K2852" s="1">
        <v>5372.03</v>
      </c>
      <c r="L2852" s="1">
        <v>5517.22</v>
      </c>
      <c r="M2852" s="1">
        <f>SUM(Sueldos[[#This Row],[Salario Base]:[Bono General]])</f>
        <v>28747.62</v>
      </c>
      <c r="N2852" s="1">
        <f>SUMPRODUCT(Sueldos[[#This Row],[Salario Base]:[Bono General]]*Porcentajes[])</f>
        <v>1157.1642999999999</v>
      </c>
      <c r="O2852" s="1">
        <f>Sueldos[[#This Row],[Aumento Mexicano]]*2</f>
        <v>2314.3285999999998</v>
      </c>
      <c r="P2852" s="1">
        <f>IF(Sueldos[[#This Row],[Calificación]]&gt;=4,Sueldos[[#This Row],[Aumento Mexicano]]*2,0)</f>
        <v>0</v>
      </c>
      <c r="Q2852" s="1">
        <f>Sueldos[[#This Row],[Sueldo total]]*3</f>
        <v>86242.86</v>
      </c>
      <c r="R2852" s="9">
        <f>(43102-Sueldos[[#This Row],[Fecha de Contratación]])/365</f>
        <v>6.602739726027397</v>
      </c>
      <c r="S2852" s="1">
        <f>Sueldos[[#This Row],[Sueldo total]]/30</f>
        <v>958.25400000000002</v>
      </c>
      <c r="T2852" s="1">
        <f>Sueldos[[#This Row],[Salario diario]]*20*Sueldos[[#This Row],[dias del año]]</f>
        <v>126542.03506849316</v>
      </c>
      <c r="U2852" s="1">
        <f>Sueldos[[#This Row],[3 meses de sueldo]]+Sueldos[[#This Row],[20 dias por año]]</f>
        <v>212784.89506849315</v>
      </c>
    </row>
    <row r="2853" spans="1:21" x14ac:dyDescent="0.3">
      <c r="A2853" t="s">
        <v>30</v>
      </c>
      <c r="B2853" t="s">
        <v>13</v>
      </c>
      <c r="C2853" t="s">
        <v>29</v>
      </c>
      <c r="D2853" s="10">
        <v>40881</v>
      </c>
      <c r="E2853" t="s">
        <v>18</v>
      </c>
      <c r="F2853">
        <v>2</v>
      </c>
      <c r="G2853" s="1">
        <v>9736.2000000000007</v>
      </c>
      <c r="H2853" s="1">
        <v>584.17200000000003</v>
      </c>
      <c r="I2853" s="1">
        <v>97.362000000000009</v>
      </c>
      <c r="J2853" s="1">
        <v>486.81000000000006</v>
      </c>
      <c r="K2853" s="1">
        <v>2434.0500000000002</v>
      </c>
      <c r="L2853" s="1">
        <v>3602.3940000000002</v>
      </c>
      <c r="M2853" s="1">
        <f>SUM(Sueldos[[#This Row],[Salario Base]:[Bono General]])</f>
        <v>16940.988000000001</v>
      </c>
      <c r="N2853" s="1">
        <f>SUMPRODUCT(Sueldos[[#This Row],[Salario Base]:[Bono General]]*Porcentajes[])</f>
        <v>680.56038000000012</v>
      </c>
      <c r="O2853" s="1">
        <f>Sueldos[[#This Row],[Aumento Mexicano]]*2</f>
        <v>1361.1207600000002</v>
      </c>
      <c r="P2853" s="1">
        <f>IF(Sueldos[[#This Row],[Calificación]]&gt;=4,Sueldos[[#This Row],[Aumento Mexicano]]*2,0)</f>
        <v>0</v>
      </c>
      <c r="Q2853" s="1">
        <f>Sueldos[[#This Row],[Sueldo total]]*3</f>
        <v>50822.964000000007</v>
      </c>
      <c r="R2853" s="9">
        <f>(43102-Sueldos[[#This Row],[Fecha de Contratación]])/365</f>
        <v>6.0849315068493155</v>
      </c>
      <c r="S2853" s="1">
        <f>Sueldos[[#This Row],[Sueldo total]]/30</f>
        <v>564.69960000000003</v>
      </c>
      <c r="T2853" s="1">
        <f>Sueldos[[#This Row],[Salario diario]]*20*Sueldos[[#This Row],[dias del año]]</f>
        <v>68723.167758904121</v>
      </c>
      <c r="U2853" s="1">
        <f>Sueldos[[#This Row],[3 meses de sueldo]]+Sueldos[[#This Row],[20 dias por año]]</f>
        <v>119546.13175890413</v>
      </c>
    </row>
    <row r="2854" spans="1:21" x14ac:dyDescent="0.3">
      <c r="A2854" t="s">
        <v>31</v>
      </c>
      <c r="B2854" t="s">
        <v>13</v>
      </c>
      <c r="C2854" t="s">
        <v>32</v>
      </c>
      <c r="D2854" s="10">
        <v>42513</v>
      </c>
      <c r="E2854" t="s">
        <v>27</v>
      </c>
      <c r="F2854">
        <v>4</v>
      </c>
      <c r="G2854" s="1">
        <v>19694.400000000001</v>
      </c>
      <c r="H2854" s="1">
        <v>984.72000000000014</v>
      </c>
      <c r="I2854" s="1">
        <v>1181.664</v>
      </c>
      <c r="J2854" s="1">
        <v>1969.4400000000003</v>
      </c>
      <c r="K2854" s="1">
        <v>7089.9840000000004</v>
      </c>
      <c r="L2854" s="1">
        <v>7483.8720000000003</v>
      </c>
      <c r="M2854" s="1">
        <f>SUM(Sueldos[[#This Row],[Salario Base]:[Bono General]])</f>
        <v>38404.080000000002</v>
      </c>
      <c r="N2854" s="1">
        <f>SUMPRODUCT(Sueldos[[#This Row],[Salario Base]:[Bono General]]*Porcentajes[])</f>
        <v>1532.2243200000003</v>
      </c>
      <c r="O2854" s="1">
        <f>Sueldos[[#This Row],[Aumento Mexicano]]*2</f>
        <v>3064.4486400000005</v>
      </c>
      <c r="P2854" s="1">
        <f>IF(Sueldos[[#This Row],[Calificación]]&gt;=4,Sueldos[[#This Row],[Aumento Mexicano]]*2,0)</f>
        <v>3064.4486400000005</v>
      </c>
      <c r="Q2854" s="1">
        <f>Sueldos[[#This Row],[Sueldo total]]*3</f>
        <v>115212.24</v>
      </c>
      <c r="R2854" s="9">
        <f>(43102-Sueldos[[#This Row],[Fecha de Contratación]])/365</f>
        <v>1.6136986301369862</v>
      </c>
      <c r="S2854" s="1">
        <f>Sueldos[[#This Row],[Sueldo total]]/30</f>
        <v>1280.136</v>
      </c>
      <c r="T2854" s="1">
        <f>Sueldos[[#This Row],[Salario diario]]*20*Sueldos[[#This Row],[dias del año]]</f>
        <v>41315.074191780819</v>
      </c>
      <c r="U2854" s="1">
        <f>Sueldos[[#This Row],[3 meses de sueldo]]+Sueldos[[#This Row],[20 dias por año]]</f>
        <v>156527.31419178081</v>
      </c>
    </row>
    <row r="2855" spans="1:21" x14ac:dyDescent="0.3">
      <c r="A2855" t="s">
        <v>33</v>
      </c>
      <c r="B2855" t="s">
        <v>13</v>
      </c>
      <c r="C2855" t="s">
        <v>34</v>
      </c>
      <c r="D2855" s="10">
        <v>43037</v>
      </c>
      <c r="E2855" t="s">
        <v>18</v>
      </c>
      <c r="F2855">
        <v>2</v>
      </c>
      <c r="G2855" s="1">
        <v>11297.7</v>
      </c>
      <c r="H2855" s="1">
        <v>903.81600000000003</v>
      </c>
      <c r="I2855" s="1">
        <v>112.977</v>
      </c>
      <c r="J2855" s="1">
        <v>1694.655</v>
      </c>
      <c r="K2855" s="1">
        <v>3954.1950000000002</v>
      </c>
      <c r="L2855" s="1">
        <v>3050.3790000000004</v>
      </c>
      <c r="M2855" s="1">
        <f>SUM(Sueldos[[#This Row],[Salario Base]:[Bono General]])</f>
        <v>21013.722000000005</v>
      </c>
      <c r="N2855" s="1">
        <f>SUMPRODUCT(Sueldos[[#This Row],[Salario Base]:[Bono General]]*Porcentajes[])</f>
        <v>814.56416999999988</v>
      </c>
      <c r="O2855" s="1">
        <f>Sueldos[[#This Row],[Aumento Mexicano]]*2</f>
        <v>1629.1283399999998</v>
      </c>
      <c r="P2855" s="1">
        <f>IF(Sueldos[[#This Row],[Calificación]]&gt;=4,Sueldos[[#This Row],[Aumento Mexicano]]*2,0)</f>
        <v>0</v>
      </c>
      <c r="Q2855" s="1">
        <f>Sueldos[[#This Row],[Sueldo total]]*3</f>
        <v>63041.166000000012</v>
      </c>
      <c r="R2855" s="9">
        <f>(43102-Sueldos[[#This Row],[Fecha de Contratación]])/365</f>
        <v>0.17808219178082191</v>
      </c>
      <c r="S2855" s="1">
        <f>Sueldos[[#This Row],[Sueldo total]]/30</f>
        <v>700.45740000000012</v>
      </c>
      <c r="T2855" s="1">
        <f>Sueldos[[#This Row],[Salario diario]]*20*Sueldos[[#This Row],[dias del año]]</f>
        <v>2494.7797808219184</v>
      </c>
      <c r="U2855" s="1">
        <f>Sueldos[[#This Row],[3 meses de sueldo]]+Sueldos[[#This Row],[20 dias por año]]</f>
        <v>65535.94578082193</v>
      </c>
    </row>
    <row r="2856" spans="1:21" x14ac:dyDescent="0.3">
      <c r="A2856" t="s">
        <v>35</v>
      </c>
      <c r="B2856" t="s">
        <v>13</v>
      </c>
      <c r="C2856" t="s">
        <v>36</v>
      </c>
      <c r="D2856" s="10">
        <v>42519</v>
      </c>
      <c r="E2856" t="s">
        <v>18</v>
      </c>
      <c r="F2856">
        <v>3</v>
      </c>
      <c r="G2856" s="1">
        <v>14857</v>
      </c>
      <c r="H2856" s="1">
        <v>1188.56</v>
      </c>
      <c r="I2856" s="1">
        <v>2228.5499999999997</v>
      </c>
      <c r="J2856" s="1">
        <v>742.85</v>
      </c>
      <c r="K2856" s="1">
        <v>3862.82</v>
      </c>
      <c r="L2856" s="1">
        <v>5348.5199999999995</v>
      </c>
      <c r="M2856" s="1">
        <f>SUM(Sueldos[[#This Row],[Salario Base]:[Bono General]])</f>
        <v>28228.3</v>
      </c>
      <c r="N2856" s="1">
        <f>SUMPRODUCT(Sueldos[[#This Row],[Salario Base]:[Bono General]]*Porcentajes[])</f>
        <v>1133.5891000000001</v>
      </c>
      <c r="O2856" s="1">
        <f>Sueldos[[#This Row],[Aumento Mexicano]]*2</f>
        <v>2267.1782000000003</v>
      </c>
      <c r="P2856" s="1">
        <f>IF(Sueldos[[#This Row],[Calificación]]&gt;=4,Sueldos[[#This Row],[Aumento Mexicano]]*2,0)</f>
        <v>0</v>
      </c>
      <c r="Q2856" s="1">
        <f>Sueldos[[#This Row],[Sueldo total]]*3</f>
        <v>84684.9</v>
      </c>
      <c r="R2856" s="9">
        <f>(43102-Sueldos[[#This Row],[Fecha de Contratación]])/365</f>
        <v>1.5972602739726027</v>
      </c>
      <c r="S2856" s="1">
        <f>Sueldos[[#This Row],[Sueldo total]]/30</f>
        <v>940.94333333333327</v>
      </c>
      <c r="T2856" s="1">
        <f>Sueldos[[#This Row],[Salario diario]]*20*Sueldos[[#This Row],[dias del año]]</f>
        <v>30058.628127853877</v>
      </c>
      <c r="U2856" s="1">
        <f>Sueldos[[#This Row],[3 meses de sueldo]]+Sueldos[[#This Row],[20 dias por año]]</f>
        <v>114743.52812785388</v>
      </c>
    </row>
    <row r="2857" spans="1:21" x14ac:dyDescent="0.3">
      <c r="A2857" t="s">
        <v>37</v>
      </c>
      <c r="B2857" t="s">
        <v>13</v>
      </c>
      <c r="C2857" t="s">
        <v>38</v>
      </c>
      <c r="D2857" s="10">
        <v>42675</v>
      </c>
      <c r="E2857" t="s">
        <v>18</v>
      </c>
      <c r="F2857">
        <v>3</v>
      </c>
      <c r="G2857" s="1">
        <v>14478</v>
      </c>
      <c r="H2857" s="1">
        <v>1303.02</v>
      </c>
      <c r="I2857" s="1">
        <v>1592.58</v>
      </c>
      <c r="J2857" s="1">
        <v>2026.9200000000003</v>
      </c>
      <c r="K2857" s="1">
        <v>3619.5</v>
      </c>
      <c r="L2857" s="1">
        <v>5067.2999999999993</v>
      </c>
      <c r="M2857" s="1">
        <f>SUM(Sueldos[[#This Row],[Salario Base]:[Bono General]])</f>
        <v>28087.32</v>
      </c>
      <c r="N2857" s="1">
        <f>SUMPRODUCT(Sueldos[[#This Row],[Salario Base]:[Bono General]]*Porcentajes[])</f>
        <v>1140.8663999999999</v>
      </c>
      <c r="O2857" s="1">
        <f>Sueldos[[#This Row],[Aumento Mexicano]]*2</f>
        <v>2281.7327999999998</v>
      </c>
      <c r="P2857" s="1">
        <f>IF(Sueldos[[#This Row],[Calificación]]&gt;=4,Sueldos[[#This Row],[Aumento Mexicano]]*2,0)</f>
        <v>0</v>
      </c>
      <c r="Q2857" s="1">
        <f>Sueldos[[#This Row],[Sueldo total]]*3</f>
        <v>84261.959999999992</v>
      </c>
      <c r="R2857" s="9">
        <f>(43102-Sueldos[[#This Row],[Fecha de Contratación]])/365</f>
        <v>1.1698630136986301</v>
      </c>
      <c r="S2857" s="1">
        <f>Sueldos[[#This Row],[Sueldo total]]/30</f>
        <v>936.24400000000003</v>
      </c>
      <c r="T2857" s="1">
        <f>Sueldos[[#This Row],[Salario diario]]*20*Sueldos[[#This Row],[dias del año]]</f>
        <v>21905.544547945206</v>
      </c>
      <c r="U2857" s="1">
        <f>Sueldos[[#This Row],[3 meses de sueldo]]+Sueldos[[#This Row],[20 dias por año]]</f>
        <v>106167.50454794519</v>
      </c>
    </row>
    <row r="2858" spans="1:21" x14ac:dyDescent="0.3">
      <c r="A2858" t="s">
        <v>39</v>
      </c>
      <c r="B2858" t="s">
        <v>13</v>
      </c>
      <c r="C2858" t="s">
        <v>40</v>
      </c>
      <c r="D2858" s="10">
        <v>43032</v>
      </c>
      <c r="E2858" t="s">
        <v>18</v>
      </c>
      <c r="F2858">
        <v>5</v>
      </c>
      <c r="G2858" s="1">
        <v>12718.75</v>
      </c>
      <c r="H2858" s="1">
        <v>763.125</v>
      </c>
      <c r="I2858" s="1">
        <v>1144.6875</v>
      </c>
      <c r="J2858" s="1">
        <v>1399.0625</v>
      </c>
      <c r="K2858" s="1">
        <v>4833.125</v>
      </c>
      <c r="L2858" s="1">
        <v>3306.875</v>
      </c>
      <c r="M2858" s="1">
        <f>SUM(Sueldos[[#This Row],[Salario Base]:[Bono General]])</f>
        <v>24165.625</v>
      </c>
      <c r="N2858" s="1">
        <f>SUMPRODUCT(Sueldos[[#This Row],[Salario Base]:[Bono General]]*Porcentajes[])</f>
        <v>919.56562500000007</v>
      </c>
      <c r="O2858" s="1">
        <f>Sueldos[[#This Row],[Aumento Mexicano]]*2</f>
        <v>1839.1312500000001</v>
      </c>
      <c r="P2858" s="1">
        <f>IF(Sueldos[[#This Row],[Calificación]]&gt;=4,Sueldos[[#This Row],[Aumento Mexicano]]*2,0)</f>
        <v>1839.1312500000001</v>
      </c>
      <c r="Q2858" s="1">
        <f>Sueldos[[#This Row],[Sueldo total]]*3</f>
        <v>72496.875</v>
      </c>
      <c r="R2858" s="9">
        <f>(43102-Sueldos[[#This Row],[Fecha de Contratación]])/365</f>
        <v>0.19178082191780821</v>
      </c>
      <c r="S2858" s="1">
        <f>Sueldos[[#This Row],[Sueldo total]]/30</f>
        <v>805.52083333333337</v>
      </c>
      <c r="T2858" s="1">
        <f>Sueldos[[#This Row],[Salario diario]]*20*Sueldos[[#This Row],[dias del año]]</f>
        <v>3089.6689497716898</v>
      </c>
      <c r="U2858" s="1">
        <f>Sueldos[[#This Row],[3 meses de sueldo]]+Sueldos[[#This Row],[20 dias por año]]</f>
        <v>75586.543949771687</v>
      </c>
    </row>
    <row r="2859" spans="1:21" x14ac:dyDescent="0.3">
      <c r="A2859" t="s">
        <v>41</v>
      </c>
      <c r="B2859" t="s">
        <v>13</v>
      </c>
      <c r="C2859" t="s">
        <v>42</v>
      </c>
      <c r="D2859" s="10">
        <v>41799</v>
      </c>
      <c r="E2859" t="s">
        <v>15</v>
      </c>
      <c r="F2859">
        <v>3</v>
      </c>
      <c r="G2859" s="1">
        <v>29531</v>
      </c>
      <c r="H2859" s="1">
        <v>2953.1000000000004</v>
      </c>
      <c r="I2859" s="1">
        <v>3543.72</v>
      </c>
      <c r="J2859" s="1">
        <v>3543.72</v>
      </c>
      <c r="K2859" s="1">
        <v>8268.68</v>
      </c>
      <c r="L2859" s="1">
        <v>11221.78</v>
      </c>
      <c r="M2859" s="1">
        <f>SUM(Sueldos[[#This Row],[Salario Base]:[Bono General]])</f>
        <v>59062</v>
      </c>
      <c r="N2859" s="1">
        <f>SUMPRODUCT(Sueldos[[#This Row],[Salario Base]:[Bono General]]*Porcentajes[])</f>
        <v>2415.6358</v>
      </c>
      <c r="O2859" s="1">
        <f>Sueldos[[#This Row],[Aumento Mexicano]]*2</f>
        <v>4831.2716</v>
      </c>
      <c r="P2859" s="1">
        <f>IF(Sueldos[[#This Row],[Calificación]]&gt;=4,Sueldos[[#This Row],[Aumento Mexicano]]*2,0)</f>
        <v>0</v>
      </c>
      <c r="Q2859" s="1">
        <f>Sueldos[[#This Row],[Sueldo total]]*3</f>
        <v>177186</v>
      </c>
      <c r="R2859" s="9">
        <f>(43102-Sueldos[[#This Row],[Fecha de Contratación]])/365</f>
        <v>3.56986301369863</v>
      </c>
      <c r="S2859" s="1">
        <f>Sueldos[[#This Row],[Sueldo total]]/30</f>
        <v>1968.7333333333333</v>
      </c>
      <c r="T2859" s="1">
        <f>Sueldos[[#This Row],[Salario diario]]*20*Sueldos[[#This Row],[dias del año]]</f>
        <v>140562.16621004566</v>
      </c>
      <c r="U2859" s="1">
        <f>Sueldos[[#This Row],[3 meses de sueldo]]+Sueldos[[#This Row],[20 dias por año]]</f>
        <v>317748.16621004569</v>
      </c>
    </row>
    <row r="2860" spans="1:21" x14ac:dyDescent="0.3">
      <c r="A2860" t="s">
        <v>43</v>
      </c>
      <c r="B2860" t="s">
        <v>13</v>
      </c>
      <c r="C2860" t="s">
        <v>44</v>
      </c>
      <c r="D2860" s="10">
        <v>42031</v>
      </c>
      <c r="E2860" t="s">
        <v>27</v>
      </c>
      <c r="F2860">
        <v>4</v>
      </c>
      <c r="G2860" s="1">
        <v>19200.5</v>
      </c>
      <c r="H2860" s="1">
        <v>1536.04</v>
      </c>
      <c r="I2860" s="1">
        <v>2112.0549999999998</v>
      </c>
      <c r="J2860" s="1">
        <v>2304.06</v>
      </c>
      <c r="K2860" s="1">
        <v>6912.1799999999994</v>
      </c>
      <c r="L2860" s="1">
        <v>5760.15</v>
      </c>
      <c r="M2860" s="1">
        <f>SUM(Sueldos[[#This Row],[Salario Base]:[Bono General]])</f>
        <v>37824.985000000001</v>
      </c>
      <c r="N2860" s="1">
        <f>SUMPRODUCT(Sueldos[[#This Row],[Salario Base]:[Bono General]]*Porcentajes[])</f>
        <v>1478.4385000000002</v>
      </c>
      <c r="O2860" s="1">
        <f>Sueldos[[#This Row],[Aumento Mexicano]]*2</f>
        <v>2956.8770000000004</v>
      </c>
      <c r="P2860" s="1">
        <f>IF(Sueldos[[#This Row],[Calificación]]&gt;=4,Sueldos[[#This Row],[Aumento Mexicano]]*2,0)</f>
        <v>2956.8770000000004</v>
      </c>
      <c r="Q2860" s="1">
        <f>Sueldos[[#This Row],[Sueldo total]]*3</f>
        <v>113474.955</v>
      </c>
      <c r="R2860" s="9">
        <f>(43102-Sueldos[[#This Row],[Fecha de Contratación]])/365</f>
        <v>2.9342465753424656</v>
      </c>
      <c r="S2860" s="1">
        <f>Sueldos[[#This Row],[Sueldo total]]/30</f>
        <v>1260.8328333333334</v>
      </c>
      <c r="T2860" s="1">
        <f>Sueldos[[#This Row],[Salario diario]]*20*Sueldos[[#This Row],[dias del año]]</f>
        <v>73991.888465753422</v>
      </c>
      <c r="U2860" s="1">
        <f>Sueldos[[#This Row],[3 meses de sueldo]]+Sueldos[[#This Row],[20 dias por año]]</f>
        <v>187466.84346575342</v>
      </c>
    </row>
    <row r="2861" spans="1:21" x14ac:dyDescent="0.3">
      <c r="A2861" t="s">
        <v>45</v>
      </c>
      <c r="B2861" t="s">
        <v>13</v>
      </c>
      <c r="C2861" t="s">
        <v>46</v>
      </c>
      <c r="D2861" s="10">
        <v>41726</v>
      </c>
      <c r="E2861" t="s">
        <v>27</v>
      </c>
      <c r="F2861">
        <v>3</v>
      </c>
      <c r="G2861" s="1">
        <v>15405</v>
      </c>
      <c r="H2861" s="1">
        <v>1078.3500000000001</v>
      </c>
      <c r="I2861" s="1">
        <v>308.10000000000002</v>
      </c>
      <c r="J2861" s="1">
        <v>462.15</v>
      </c>
      <c r="K2861" s="1">
        <v>5545.8</v>
      </c>
      <c r="L2861" s="1">
        <v>5699.85</v>
      </c>
      <c r="M2861" s="1">
        <f>SUM(Sueldos[[#This Row],[Salario Base]:[Bono General]])</f>
        <v>28499.25</v>
      </c>
      <c r="N2861" s="1">
        <f>SUMPRODUCT(Sueldos[[#This Row],[Salario Base]:[Bono General]]*Porcentajes[])</f>
        <v>1127.646</v>
      </c>
      <c r="O2861" s="1">
        <f>Sueldos[[#This Row],[Aumento Mexicano]]*2</f>
        <v>2255.2919999999999</v>
      </c>
      <c r="P2861" s="1">
        <f>IF(Sueldos[[#This Row],[Calificación]]&gt;=4,Sueldos[[#This Row],[Aumento Mexicano]]*2,0)</f>
        <v>0</v>
      </c>
      <c r="Q2861" s="1">
        <f>Sueldos[[#This Row],[Sueldo total]]*3</f>
        <v>85497.75</v>
      </c>
      <c r="R2861" s="9">
        <f>(43102-Sueldos[[#This Row],[Fecha de Contratación]])/365</f>
        <v>3.7698630136986302</v>
      </c>
      <c r="S2861" s="1">
        <f>Sueldos[[#This Row],[Sueldo total]]/30</f>
        <v>949.97500000000002</v>
      </c>
      <c r="T2861" s="1">
        <f>Sueldos[[#This Row],[Salario diario]]*20*Sueldos[[#This Row],[dias del año]]</f>
        <v>71625.51232876713</v>
      </c>
      <c r="U2861" s="1">
        <f>Sueldos[[#This Row],[3 meses de sueldo]]+Sueldos[[#This Row],[20 dias por año]]</f>
        <v>157123.26232876713</v>
      </c>
    </row>
    <row r="2862" spans="1:21" x14ac:dyDescent="0.3">
      <c r="A2862" t="s">
        <v>47</v>
      </c>
      <c r="B2862" t="s">
        <v>13</v>
      </c>
      <c r="C2862" t="s">
        <v>48</v>
      </c>
      <c r="D2862" s="10">
        <v>42877</v>
      </c>
      <c r="E2862" t="s">
        <v>18</v>
      </c>
      <c r="F2862">
        <v>2</v>
      </c>
      <c r="G2862" s="1">
        <v>11031.300000000001</v>
      </c>
      <c r="H2862" s="1">
        <v>992.81700000000001</v>
      </c>
      <c r="I2862" s="1">
        <v>330.93900000000002</v>
      </c>
      <c r="J2862" s="1">
        <v>110.31300000000002</v>
      </c>
      <c r="K2862" s="1">
        <v>4302.2070000000003</v>
      </c>
      <c r="L2862" s="1">
        <v>3750.6420000000007</v>
      </c>
      <c r="M2862" s="1">
        <f>SUM(Sueldos[[#This Row],[Salario Base]:[Bono General]])</f>
        <v>20518.218000000001</v>
      </c>
      <c r="N2862" s="1">
        <f>SUMPRODUCT(Sueldos[[#This Row],[Salario Base]:[Bono General]]*Porcentajes[])</f>
        <v>800.87238000000002</v>
      </c>
      <c r="O2862" s="1">
        <f>Sueldos[[#This Row],[Aumento Mexicano]]*2</f>
        <v>1601.74476</v>
      </c>
      <c r="P2862" s="1">
        <f>IF(Sueldos[[#This Row],[Calificación]]&gt;=4,Sueldos[[#This Row],[Aumento Mexicano]]*2,0)</f>
        <v>0</v>
      </c>
      <c r="Q2862" s="1">
        <f>Sueldos[[#This Row],[Sueldo total]]*3</f>
        <v>61554.654000000002</v>
      </c>
      <c r="R2862" s="9">
        <f>(43102-Sueldos[[#This Row],[Fecha de Contratación]])/365</f>
        <v>0.61643835616438358</v>
      </c>
      <c r="S2862" s="1">
        <f>Sueldos[[#This Row],[Sueldo total]]/30</f>
        <v>683.94060000000002</v>
      </c>
      <c r="T2862" s="1">
        <f>Sueldos[[#This Row],[Salario diario]]*20*Sueldos[[#This Row],[dias del año]]</f>
        <v>8432.1443835616446</v>
      </c>
      <c r="U2862" s="1">
        <f>Sueldos[[#This Row],[3 meses de sueldo]]+Sueldos[[#This Row],[20 dias por año]]</f>
        <v>69986.798383561647</v>
      </c>
    </row>
    <row r="2863" spans="1:21" x14ac:dyDescent="0.3">
      <c r="A2863" t="s">
        <v>49</v>
      </c>
      <c r="B2863" t="s">
        <v>13</v>
      </c>
      <c r="C2863" t="s">
        <v>26</v>
      </c>
      <c r="D2863" s="10">
        <v>42003</v>
      </c>
      <c r="E2863" t="s">
        <v>50</v>
      </c>
      <c r="F2863">
        <v>3</v>
      </c>
      <c r="G2863" s="1">
        <v>41497</v>
      </c>
      <c r="H2863" s="1">
        <v>4149.7</v>
      </c>
      <c r="I2863" s="1">
        <v>2074.85</v>
      </c>
      <c r="J2863" s="1">
        <v>4149.7</v>
      </c>
      <c r="K2863" s="1">
        <v>14938.92</v>
      </c>
      <c r="L2863" s="1">
        <v>14108.980000000001</v>
      </c>
      <c r="M2863" s="1">
        <f>SUM(Sueldos[[#This Row],[Salario Base]:[Bono General]])</f>
        <v>80919.149999999994</v>
      </c>
      <c r="N2863" s="1">
        <f>SUMPRODUCT(Sueldos[[#This Row],[Salario Base]:[Bono General]]*Porcentajes[])</f>
        <v>3220.1671999999999</v>
      </c>
      <c r="O2863" s="1">
        <f>Sueldos[[#This Row],[Aumento Mexicano]]*2</f>
        <v>6440.3343999999997</v>
      </c>
      <c r="P2863" s="1">
        <f>IF(Sueldos[[#This Row],[Calificación]]&gt;=4,Sueldos[[#This Row],[Aumento Mexicano]]*2,0)</f>
        <v>0</v>
      </c>
      <c r="Q2863" s="1">
        <f>Sueldos[[#This Row],[Sueldo total]]*3</f>
        <v>242757.44999999998</v>
      </c>
      <c r="R2863" s="9">
        <f>(43102-Sueldos[[#This Row],[Fecha de Contratación]])/365</f>
        <v>3.010958904109589</v>
      </c>
      <c r="S2863" s="1">
        <f>Sueldos[[#This Row],[Sueldo total]]/30</f>
        <v>2697.3049999999998</v>
      </c>
      <c r="T2863" s="1">
        <f>Sueldos[[#This Row],[Salario diario]]*20*Sueldos[[#This Row],[dias del año]]</f>
        <v>162429.49013698631</v>
      </c>
      <c r="U2863" s="1">
        <f>Sueldos[[#This Row],[3 meses de sueldo]]+Sueldos[[#This Row],[20 dias por año]]</f>
        <v>405186.94013698632</v>
      </c>
    </row>
    <row r="2864" spans="1:21" x14ac:dyDescent="0.3">
      <c r="A2864" t="s">
        <v>51</v>
      </c>
      <c r="B2864" t="s">
        <v>13</v>
      </c>
      <c r="C2864" t="s">
        <v>52</v>
      </c>
      <c r="D2864" s="10">
        <v>41488</v>
      </c>
      <c r="E2864" t="s">
        <v>53</v>
      </c>
      <c r="F2864">
        <v>2</v>
      </c>
      <c r="G2864" s="1">
        <v>100134.90000000001</v>
      </c>
      <c r="H2864" s="1">
        <v>7009.4430000000011</v>
      </c>
      <c r="I2864" s="1">
        <v>15020.235000000001</v>
      </c>
      <c r="J2864" s="1">
        <v>2002.6980000000003</v>
      </c>
      <c r="K2864" s="1">
        <v>36048.563999999998</v>
      </c>
      <c r="L2864" s="1">
        <v>33044.517000000007</v>
      </c>
      <c r="M2864" s="1">
        <f>SUM(Sueldos[[#This Row],[Salario Base]:[Bono General]])</f>
        <v>193260.35700000002</v>
      </c>
      <c r="N2864" s="1">
        <f>SUMPRODUCT(Sueldos[[#This Row],[Salario Base]:[Bono General]]*Porcentajes[])</f>
        <v>7520.1309900000006</v>
      </c>
      <c r="O2864" s="1">
        <f>Sueldos[[#This Row],[Aumento Mexicano]]*2</f>
        <v>15040.261980000001</v>
      </c>
      <c r="P2864" s="1">
        <f>IF(Sueldos[[#This Row],[Calificación]]&gt;=4,Sueldos[[#This Row],[Aumento Mexicano]]*2,0)</f>
        <v>0</v>
      </c>
      <c r="Q2864" s="1">
        <f>Sueldos[[#This Row],[Sueldo total]]*3</f>
        <v>579781.071</v>
      </c>
      <c r="R2864" s="9">
        <f>(43102-Sueldos[[#This Row],[Fecha de Contratación]])/365</f>
        <v>4.4219178082191783</v>
      </c>
      <c r="S2864" s="1">
        <f>Sueldos[[#This Row],[Sueldo total]]/30</f>
        <v>6442.0119000000004</v>
      </c>
      <c r="T2864" s="1">
        <f>Sueldos[[#This Row],[Salario diario]]*20*Sueldos[[#This Row],[dias del año]]</f>
        <v>569720.94282739738</v>
      </c>
      <c r="U2864" s="1">
        <f>Sueldos[[#This Row],[3 meses de sueldo]]+Sueldos[[#This Row],[20 dias por año]]</f>
        <v>1149502.0138273975</v>
      </c>
    </row>
    <row r="2865" spans="1:21" x14ac:dyDescent="0.3">
      <c r="A2865" t="s">
        <v>54</v>
      </c>
      <c r="B2865" t="s">
        <v>13</v>
      </c>
      <c r="C2865" t="s">
        <v>55</v>
      </c>
      <c r="D2865" s="10">
        <v>41288</v>
      </c>
      <c r="E2865" t="s">
        <v>18</v>
      </c>
      <c r="F2865">
        <v>3</v>
      </c>
      <c r="G2865" s="1">
        <v>12080</v>
      </c>
      <c r="H2865" s="1">
        <v>604</v>
      </c>
      <c r="I2865" s="1">
        <v>845.60000000000014</v>
      </c>
      <c r="J2865" s="1">
        <v>1449.6</v>
      </c>
      <c r="K2865" s="1">
        <v>3744.8</v>
      </c>
      <c r="L2865" s="1">
        <v>4228</v>
      </c>
      <c r="M2865" s="1">
        <f>SUM(Sueldos[[#This Row],[Salario Base]:[Bono General]])</f>
        <v>22952</v>
      </c>
      <c r="N2865" s="1">
        <f>SUMPRODUCT(Sueldos[[#This Row],[Salario Base]:[Bono General]]*Porcentajes[])</f>
        <v>913.24800000000005</v>
      </c>
      <c r="O2865" s="1">
        <f>Sueldos[[#This Row],[Aumento Mexicano]]*2</f>
        <v>1826.4960000000001</v>
      </c>
      <c r="P2865" s="1">
        <f>IF(Sueldos[[#This Row],[Calificación]]&gt;=4,Sueldos[[#This Row],[Aumento Mexicano]]*2,0)</f>
        <v>0</v>
      </c>
      <c r="Q2865" s="1">
        <f>Sueldos[[#This Row],[Sueldo total]]*3</f>
        <v>68856</v>
      </c>
      <c r="R2865" s="9">
        <f>(43102-Sueldos[[#This Row],[Fecha de Contratación]])/365</f>
        <v>4.9698630136986299</v>
      </c>
      <c r="S2865" s="1">
        <f>Sueldos[[#This Row],[Sueldo total]]/30</f>
        <v>765.06666666666672</v>
      </c>
      <c r="T2865" s="1">
        <f>Sueldos[[#This Row],[Salario diario]]*20*Sueldos[[#This Row],[dias del año]]</f>
        <v>76045.530593607313</v>
      </c>
      <c r="U2865" s="1">
        <f>Sueldos[[#This Row],[3 meses de sueldo]]+Sueldos[[#This Row],[20 dias por año]]</f>
        <v>144901.53059360731</v>
      </c>
    </row>
    <row r="2866" spans="1:21" x14ac:dyDescent="0.3">
      <c r="A2866" t="s">
        <v>56</v>
      </c>
      <c r="B2866" t="s">
        <v>13</v>
      </c>
      <c r="C2866" t="s">
        <v>57</v>
      </c>
      <c r="D2866" s="10">
        <v>41456</v>
      </c>
      <c r="E2866" t="s">
        <v>18</v>
      </c>
      <c r="F2866">
        <v>2</v>
      </c>
      <c r="G2866" s="1">
        <v>9681.3000000000011</v>
      </c>
      <c r="H2866" s="1">
        <v>774.50400000000013</v>
      </c>
      <c r="I2866" s="1">
        <v>290.43900000000002</v>
      </c>
      <c r="J2866" s="1">
        <v>1452.1950000000002</v>
      </c>
      <c r="K2866" s="1">
        <v>3001.2030000000004</v>
      </c>
      <c r="L2866" s="1">
        <v>2904.3900000000003</v>
      </c>
      <c r="M2866" s="1">
        <f>SUM(Sueldos[[#This Row],[Salario Base]:[Bono General]])</f>
        <v>18104.031000000003</v>
      </c>
      <c r="N2866" s="1">
        <f>SUMPRODUCT(Sueldos[[#This Row],[Salario Base]:[Bono General]]*Porcentajes[])</f>
        <v>714.47994000000017</v>
      </c>
      <c r="O2866" s="1">
        <f>Sueldos[[#This Row],[Aumento Mexicano]]*2</f>
        <v>1428.9598800000003</v>
      </c>
      <c r="P2866" s="1">
        <f>IF(Sueldos[[#This Row],[Calificación]]&gt;=4,Sueldos[[#This Row],[Aumento Mexicano]]*2,0)</f>
        <v>0</v>
      </c>
      <c r="Q2866" s="1">
        <f>Sueldos[[#This Row],[Sueldo total]]*3</f>
        <v>54312.093000000008</v>
      </c>
      <c r="R2866" s="9">
        <f>(43102-Sueldos[[#This Row],[Fecha de Contratación]])/365</f>
        <v>4.5095890410958903</v>
      </c>
      <c r="S2866" s="1">
        <f>Sueldos[[#This Row],[Sueldo total]]/30</f>
        <v>603.46770000000004</v>
      </c>
      <c r="T2866" s="1">
        <f>Sueldos[[#This Row],[Salario diario]]*20*Sueldos[[#This Row],[dias del año]]</f>
        <v>54427.826531506857</v>
      </c>
      <c r="U2866" s="1">
        <f>Sueldos[[#This Row],[3 meses de sueldo]]+Sueldos[[#This Row],[20 dias por año]]</f>
        <v>108739.91953150686</v>
      </c>
    </row>
    <row r="2867" spans="1:21" x14ac:dyDescent="0.3">
      <c r="A2867" t="s">
        <v>58</v>
      </c>
      <c r="B2867" t="s">
        <v>13</v>
      </c>
      <c r="C2867" t="s">
        <v>59</v>
      </c>
      <c r="D2867" s="10">
        <v>40888</v>
      </c>
      <c r="E2867" t="s">
        <v>27</v>
      </c>
      <c r="F2867">
        <v>3</v>
      </c>
      <c r="G2867" s="1">
        <v>14989</v>
      </c>
      <c r="H2867" s="1">
        <v>1199.1200000000001</v>
      </c>
      <c r="I2867" s="1">
        <v>1798.6799999999998</v>
      </c>
      <c r="J2867" s="1">
        <v>1648.79</v>
      </c>
      <c r="K2867" s="1">
        <v>5246.15</v>
      </c>
      <c r="L2867" s="1">
        <v>5695.82</v>
      </c>
      <c r="M2867" s="1">
        <f>SUM(Sueldos[[#This Row],[Salario Base]:[Bono General]])</f>
        <v>30577.559999999998</v>
      </c>
      <c r="N2867" s="1">
        <f>SUMPRODUCT(Sueldos[[#This Row],[Salario Base]:[Bono General]]*Porcentajes[])</f>
        <v>1232.0958000000001</v>
      </c>
      <c r="O2867" s="1">
        <f>Sueldos[[#This Row],[Aumento Mexicano]]*2</f>
        <v>2464.1916000000001</v>
      </c>
      <c r="P2867" s="1">
        <f>IF(Sueldos[[#This Row],[Calificación]]&gt;=4,Sueldos[[#This Row],[Aumento Mexicano]]*2,0)</f>
        <v>0</v>
      </c>
      <c r="Q2867" s="1">
        <f>Sueldos[[#This Row],[Sueldo total]]*3</f>
        <v>91732.68</v>
      </c>
      <c r="R2867" s="9">
        <f>(43102-Sueldos[[#This Row],[Fecha de Contratación]])/365</f>
        <v>6.065753424657534</v>
      </c>
      <c r="S2867" s="1">
        <f>Sueldos[[#This Row],[Sueldo total]]/30</f>
        <v>1019.252</v>
      </c>
      <c r="T2867" s="1">
        <f>Sueldos[[#This Row],[Salario diario]]*20*Sueldos[[#This Row],[dias del año]]</f>
        <v>123650.62619178082</v>
      </c>
      <c r="U2867" s="1">
        <f>Sueldos[[#This Row],[3 meses de sueldo]]+Sueldos[[#This Row],[20 dias por año]]</f>
        <v>215383.30619178081</v>
      </c>
    </row>
    <row r="2868" spans="1:21" x14ac:dyDescent="0.3">
      <c r="A2868" t="s">
        <v>60</v>
      </c>
      <c r="B2868" t="s">
        <v>13</v>
      </c>
      <c r="C2868" t="s">
        <v>61</v>
      </c>
      <c r="D2868" s="10">
        <v>42826</v>
      </c>
      <c r="E2868" t="s">
        <v>27</v>
      </c>
      <c r="F2868">
        <v>4</v>
      </c>
      <c r="G2868" s="1">
        <v>17719.900000000001</v>
      </c>
      <c r="H2868" s="1">
        <v>1240.3930000000003</v>
      </c>
      <c r="I2868" s="1">
        <v>1771.9900000000002</v>
      </c>
      <c r="J2868" s="1">
        <v>1063.194</v>
      </c>
      <c r="K2868" s="1">
        <v>5138.7709999999997</v>
      </c>
      <c r="L2868" s="1">
        <v>4784.3730000000005</v>
      </c>
      <c r="M2868" s="1">
        <f>SUM(Sueldos[[#This Row],[Salario Base]:[Bono General]])</f>
        <v>31718.621000000003</v>
      </c>
      <c r="N2868" s="1">
        <f>SUMPRODUCT(Sueldos[[#This Row],[Salario Base]:[Bono General]]*Porcentajes[])</f>
        <v>1219.1291200000001</v>
      </c>
      <c r="O2868" s="1">
        <f>Sueldos[[#This Row],[Aumento Mexicano]]*2</f>
        <v>2438.2582400000001</v>
      </c>
      <c r="P2868" s="1">
        <f>IF(Sueldos[[#This Row],[Calificación]]&gt;=4,Sueldos[[#This Row],[Aumento Mexicano]]*2,0)</f>
        <v>2438.2582400000001</v>
      </c>
      <c r="Q2868" s="1">
        <f>Sueldos[[#This Row],[Sueldo total]]*3</f>
        <v>95155.863000000012</v>
      </c>
      <c r="R2868" s="9">
        <f>(43102-Sueldos[[#This Row],[Fecha de Contratación]])/365</f>
        <v>0.75616438356164384</v>
      </c>
      <c r="S2868" s="1">
        <f>Sueldos[[#This Row],[Sueldo total]]/30</f>
        <v>1057.2873666666667</v>
      </c>
      <c r="T2868" s="1">
        <f>Sueldos[[#This Row],[Salario diario]]*20*Sueldos[[#This Row],[dias del año]]</f>
        <v>15989.660997260273</v>
      </c>
      <c r="U2868" s="1">
        <f>Sueldos[[#This Row],[3 meses de sueldo]]+Sueldos[[#This Row],[20 dias por año]]</f>
        <v>111145.52399726029</v>
      </c>
    </row>
    <row r="2869" spans="1:21" x14ac:dyDescent="0.3">
      <c r="A2869" t="s">
        <v>62</v>
      </c>
      <c r="B2869" t="s">
        <v>13</v>
      </c>
      <c r="C2869" t="s">
        <v>63</v>
      </c>
      <c r="D2869" s="10">
        <v>41756</v>
      </c>
      <c r="E2869" t="s">
        <v>18</v>
      </c>
      <c r="F2869">
        <v>4</v>
      </c>
      <c r="G2869" s="1">
        <v>11936.1</v>
      </c>
      <c r="H2869" s="1">
        <v>835.52700000000016</v>
      </c>
      <c r="I2869" s="1">
        <v>1432.3319999999999</v>
      </c>
      <c r="J2869" s="1">
        <v>238.72200000000001</v>
      </c>
      <c r="K2869" s="1">
        <v>3580.83</v>
      </c>
      <c r="L2869" s="1">
        <v>3103.3860000000004</v>
      </c>
      <c r="M2869" s="1">
        <f>SUM(Sueldos[[#This Row],[Salario Base]:[Bono General]])</f>
        <v>21126.896999999997</v>
      </c>
      <c r="N2869" s="1">
        <f>SUMPRODUCT(Sueldos[[#This Row],[Salario Base]:[Bono General]]*Porcentajes[])</f>
        <v>802.10591999999997</v>
      </c>
      <c r="O2869" s="1">
        <f>Sueldos[[#This Row],[Aumento Mexicano]]*2</f>
        <v>1604.2118399999999</v>
      </c>
      <c r="P2869" s="1">
        <f>IF(Sueldos[[#This Row],[Calificación]]&gt;=4,Sueldos[[#This Row],[Aumento Mexicano]]*2,0)</f>
        <v>1604.2118399999999</v>
      </c>
      <c r="Q2869" s="1">
        <f>Sueldos[[#This Row],[Sueldo total]]*3</f>
        <v>63380.690999999992</v>
      </c>
      <c r="R2869" s="9">
        <f>(43102-Sueldos[[#This Row],[Fecha de Contratación]])/365</f>
        <v>3.6876712328767125</v>
      </c>
      <c r="S2869" s="1">
        <f>Sueldos[[#This Row],[Sueldo total]]/30</f>
        <v>704.22989999999993</v>
      </c>
      <c r="T2869" s="1">
        <f>Sueldos[[#This Row],[Salario diario]]*20*Sueldos[[#This Row],[dias del año]]</f>
        <v>51939.366871232873</v>
      </c>
      <c r="U2869" s="1">
        <f>Sueldos[[#This Row],[3 meses de sueldo]]+Sueldos[[#This Row],[20 dias por año]]</f>
        <v>115320.05787123286</v>
      </c>
    </row>
    <row r="2870" spans="1:21" x14ac:dyDescent="0.3">
      <c r="A2870" t="s">
        <v>64</v>
      </c>
      <c r="B2870" t="s">
        <v>13</v>
      </c>
      <c r="C2870" t="s">
        <v>65</v>
      </c>
      <c r="D2870" s="10">
        <v>42707</v>
      </c>
      <c r="E2870" t="s">
        <v>18</v>
      </c>
      <c r="F2870">
        <v>5</v>
      </c>
      <c r="G2870" s="1">
        <v>18055</v>
      </c>
      <c r="H2870" s="1">
        <v>1263.8500000000001</v>
      </c>
      <c r="I2870" s="1">
        <v>2347.15</v>
      </c>
      <c r="J2870" s="1">
        <v>1986.05</v>
      </c>
      <c r="K2870" s="1">
        <v>4513.75</v>
      </c>
      <c r="L2870" s="1">
        <v>6860.9</v>
      </c>
      <c r="M2870" s="1">
        <f>SUM(Sueldos[[#This Row],[Salario Base]:[Bono General]])</f>
        <v>35026.699999999997</v>
      </c>
      <c r="N2870" s="1">
        <f>SUMPRODUCT(Sueldos[[#This Row],[Salario Base]:[Bono General]]*Porcentajes[])</f>
        <v>1426.345</v>
      </c>
      <c r="O2870" s="1">
        <f>Sueldos[[#This Row],[Aumento Mexicano]]*2</f>
        <v>2852.69</v>
      </c>
      <c r="P2870" s="1">
        <f>IF(Sueldos[[#This Row],[Calificación]]&gt;=4,Sueldos[[#This Row],[Aumento Mexicano]]*2,0)</f>
        <v>2852.69</v>
      </c>
      <c r="Q2870" s="1">
        <f>Sueldos[[#This Row],[Sueldo total]]*3</f>
        <v>105080.09999999999</v>
      </c>
      <c r="R2870" s="9">
        <f>(43102-Sueldos[[#This Row],[Fecha de Contratación]])/365</f>
        <v>1.0821917808219179</v>
      </c>
      <c r="S2870" s="1">
        <f>Sueldos[[#This Row],[Sueldo total]]/30</f>
        <v>1167.5566666666666</v>
      </c>
      <c r="T2870" s="1">
        <f>Sueldos[[#This Row],[Salario diario]]*20*Sueldos[[#This Row],[dias del año]]</f>
        <v>25270.404566210047</v>
      </c>
      <c r="U2870" s="1">
        <f>Sueldos[[#This Row],[3 meses de sueldo]]+Sueldos[[#This Row],[20 dias por año]]</f>
        <v>130350.50456621003</v>
      </c>
    </row>
    <row r="2871" spans="1:21" x14ac:dyDescent="0.3">
      <c r="A2871" t="s">
        <v>66</v>
      </c>
      <c r="B2871" t="s">
        <v>13</v>
      </c>
      <c r="C2871" t="s">
        <v>67</v>
      </c>
      <c r="D2871" s="10">
        <v>42875</v>
      </c>
      <c r="E2871" t="s">
        <v>18</v>
      </c>
      <c r="F2871">
        <v>4</v>
      </c>
      <c r="G2871" s="1">
        <v>15160.2</v>
      </c>
      <c r="H2871" s="1">
        <v>1061.2140000000002</v>
      </c>
      <c r="I2871" s="1">
        <v>1819.2239999999999</v>
      </c>
      <c r="J2871" s="1">
        <v>1667.6220000000001</v>
      </c>
      <c r="K2871" s="1">
        <v>4093.2540000000004</v>
      </c>
      <c r="L2871" s="1">
        <v>5609.2740000000003</v>
      </c>
      <c r="M2871" s="1">
        <f>SUM(Sueldos[[#This Row],[Salario Base]:[Bono General]])</f>
        <v>29410.788</v>
      </c>
      <c r="N2871" s="1">
        <f>SUMPRODUCT(Sueldos[[#This Row],[Salario Base]:[Bono General]]*Porcentajes[])</f>
        <v>1190.0757000000001</v>
      </c>
      <c r="O2871" s="1">
        <f>Sueldos[[#This Row],[Aumento Mexicano]]*2</f>
        <v>2380.1514000000002</v>
      </c>
      <c r="P2871" s="1">
        <f>IF(Sueldos[[#This Row],[Calificación]]&gt;=4,Sueldos[[#This Row],[Aumento Mexicano]]*2,0)</f>
        <v>2380.1514000000002</v>
      </c>
      <c r="Q2871" s="1">
        <f>Sueldos[[#This Row],[Sueldo total]]*3</f>
        <v>88232.364000000001</v>
      </c>
      <c r="R2871" s="9">
        <f>(43102-Sueldos[[#This Row],[Fecha de Contratación]])/365</f>
        <v>0.62191780821917808</v>
      </c>
      <c r="S2871" s="1">
        <f>Sueldos[[#This Row],[Sueldo total]]/30</f>
        <v>980.3596</v>
      </c>
      <c r="T2871" s="1">
        <f>Sueldos[[#This Row],[Salario diario]]*20*Sueldos[[#This Row],[dias del año]]</f>
        <v>12194.061873972601</v>
      </c>
      <c r="U2871" s="1">
        <f>Sueldos[[#This Row],[3 meses de sueldo]]+Sueldos[[#This Row],[20 dias por año]]</f>
        <v>100426.42587397261</v>
      </c>
    </row>
    <row r="2872" spans="1:21" x14ac:dyDescent="0.3">
      <c r="A2872" t="s">
        <v>68</v>
      </c>
      <c r="B2872" t="s">
        <v>13</v>
      </c>
      <c r="C2872" t="s">
        <v>69</v>
      </c>
      <c r="D2872" s="10">
        <v>41205</v>
      </c>
      <c r="E2872" t="s">
        <v>50</v>
      </c>
      <c r="F2872">
        <v>5</v>
      </c>
      <c r="G2872" s="1">
        <v>51185</v>
      </c>
      <c r="H2872" s="1">
        <v>2559.25</v>
      </c>
      <c r="I2872" s="1">
        <v>3582.9500000000003</v>
      </c>
      <c r="J2872" s="1">
        <v>3071.1</v>
      </c>
      <c r="K2872" s="1">
        <v>14331.800000000001</v>
      </c>
      <c r="L2872" s="1">
        <v>13308.1</v>
      </c>
      <c r="M2872" s="1">
        <f>SUM(Sueldos[[#This Row],[Salario Base]:[Bono General]])</f>
        <v>88038.2</v>
      </c>
      <c r="N2872" s="1">
        <f>SUMPRODUCT(Sueldos[[#This Row],[Salario Base]:[Bono General]]*Porcentajes[])</f>
        <v>3347.4990000000003</v>
      </c>
      <c r="O2872" s="1">
        <f>Sueldos[[#This Row],[Aumento Mexicano]]*2</f>
        <v>6694.9980000000005</v>
      </c>
      <c r="P2872" s="1">
        <f>IF(Sueldos[[#This Row],[Calificación]]&gt;=4,Sueldos[[#This Row],[Aumento Mexicano]]*2,0)</f>
        <v>6694.9980000000005</v>
      </c>
      <c r="Q2872" s="1">
        <f>Sueldos[[#This Row],[Sueldo total]]*3</f>
        <v>264114.59999999998</v>
      </c>
      <c r="R2872" s="9">
        <f>(43102-Sueldos[[#This Row],[Fecha de Contratación]])/365</f>
        <v>5.1972602739726028</v>
      </c>
      <c r="S2872" s="1">
        <f>Sueldos[[#This Row],[Sueldo total]]/30</f>
        <v>2934.6066666666666</v>
      </c>
      <c r="T2872" s="1">
        <f>Sueldos[[#This Row],[Salario diario]]*20*Sueldos[[#This Row],[dias del año]]</f>
        <v>305038.29296803655</v>
      </c>
      <c r="U2872" s="1">
        <f>Sueldos[[#This Row],[3 meses de sueldo]]+Sueldos[[#This Row],[20 dias por año]]</f>
        <v>569152.89296803647</v>
      </c>
    </row>
    <row r="2873" spans="1:21" x14ac:dyDescent="0.3">
      <c r="A2873" t="s">
        <v>70</v>
      </c>
      <c r="B2873" t="s">
        <v>13</v>
      </c>
      <c r="C2873" t="s">
        <v>71</v>
      </c>
      <c r="D2873" s="10">
        <v>42208</v>
      </c>
      <c r="E2873" t="s">
        <v>18</v>
      </c>
      <c r="F2873">
        <v>2</v>
      </c>
      <c r="G2873" s="1">
        <v>11016</v>
      </c>
      <c r="H2873" s="1">
        <v>881.28</v>
      </c>
      <c r="I2873" s="1">
        <v>660.95999999999992</v>
      </c>
      <c r="J2873" s="1">
        <v>660.95999999999992</v>
      </c>
      <c r="K2873" s="1">
        <v>3745.44</v>
      </c>
      <c r="L2873" s="1">
        <v>4075.92</v>
      </c>
      <c r="M2873" s="1">
        <f>SUM(Sueldos[[#This Row],[Salario Base]:[Bono General]])</f>
        <v>21040.559999999998</v>
      </c>
      <c r="N2873" s="1">
        <f>SUMPRODUCT(Sueldos[[#This Row],[Salario Base]:[Bono General]]*Porcentajes[])</f>
        <v>840.52080000000001</v>
      </c>
      <c r="O2873" s="1">
        <f>Sueldos[[#This Row],[Aumento Mexicano]]*2</f>
        <v>1681.0416</v>
      </c>
      <c r="P2873" s="1">
        <f>IF(Sueldos[[#This Row],[Calificación]]&gt;=4,Sueldos[[#This Row],[Aumento Mexicano]]*2,0)</f>
        <v>0</v>
      </c>
      <c r="Q2873" s="1">
        <f>Sueldos[[#This Row],[Sueldo total]]*3</f>
        <v>63121.679999999993</v>
      </c>
      <c r="R2873" s="9">
        <f>(43102-Sueldos[[#This Row],[Fecha de Contratación]])/365</f>
        <v>2.4493150684931506</v>
      </c>
      <c r="S2873" s="1">
        <f>Sueldos[[#This Row],[Sueldo total]]/30</f>
        <v>701.35199999999998</v>
      </c>
      <c r="T2873" s="1">
        <f>Sueldos[[#This Row],[Salario diario]]*20*Sueldos[[#This Row],[dias del año]]</f>
        <v>34356.64043835616</v>
      </c>
      <c r="U2873" s="1">
        <f>Sueldos[[#This Row],[3 meses de sueldo]]+Sueldos[[#This Row],[20 dias por año]]</f>
        <v>97478.320438356153</v>
      </c>
    </row>
    <row r="2874" spans="1:21" x14ac:dyDescent="0.3">
      <c r="A2874" t="s">
        <v>72</v>
      </c>
      <c r="B2874" t="s">
        <v>13</v>
      </c>
      <c r="C2874" t="s">
        <v>73</v>
      </c>
      <c r="D2874" s="10">
        <v>42169</v>
      </c>
      <c r="E2874" t="s">
        <v>18</v>
      </c>
      <c r="F2874">
        <v>3</v>
      </c>
      <c r="G2874" s="1">
        <v>12495</v>
      </c>
      <c r="H2874" s="1">
        <v>749.69999999999993</v>
      </c>
      <c r="I2874" s="1">
        <v>1374.45</v>
      </c>
      <c r="J2874" s="1">
        <v>874.65000000000009</v>
      </c>
      <c r="K2874" s="1">
        <v>4873.05</v>
      </c>
      <c r="L2874" s="1">
        <v>4248.3</v>
      </c>
      <c r="M2874" s="1">
        <f>SUM(Sueldos[[#This Row],[Salario Base]:[Bono General]])</f>
        <v>24615.15</v>
      </c>
      <c r="N2874" s="1">
        <f>SUMPRODUCT(Sueldos[[#This Row],[Salario Base]:[Bono General]]*Porcentajes[])</f>
        <v>962.11500000000001</v>
      </c>
      <c r="O2874" s="1">
        <f>Sueldos[[#This Row],[Aumento Mexicano]]*2</f>
        <v>1924.23</v>
      </c>
      <c r="P2874" s="1">
        <f>IF(Sueldos[[#This Row],[Calificación]]&gt;=4,Sueldos[[#This Row],[Aumento Mexicano]]*2,0)</f>
        <v>0</v>
      </c>
      <c r="Q2874" s="1">
        <f>Sueldos[[#This Row],[Sueldo total]]*3</f>
        <v>73845.450000000012</v>
      </c>
      <c r="R2874" s="9">
        <f>(43102-Sueldos[[#This Row],[Fecha de Contratación]])/365</f>
        <v>2.5561643835616437</v>
      </c>
      <c r="S2874" s="1">
        <f>Sueldos[[#This Row],[Sueldo total]]/30</f>
        <v>820.505</v>
      </c>
      <c r="T2874" s="1">
        <f>Sueldos[[#This Row],[Salario diario]]*20*Sueldos[[#This Row],[dias del año]]</f>
        <v>41946.913150684923</v>
      </c>
      <c r="U2874" s="1">
        <f>Sueldos[[#This Row],[3 meses de sueldo]]+Sueldos[[#This Row],[20 dias por año]]</f>
        <v>115792.36315068493</v>
      </c>
    </row>
    <row r="2875" spans="1:21" x14ac:dyDescent="0.3">
      <c r="A2875" t="s">
        <v>74</v>
      </c>
      <c r="B2875" t="s">
        <v>13</v>
      </c>
      <c r="C2875" t="s">
        <v>75</v>
      </c>
      <c r="D2875" s="10">
        <v>42633</v>
      </c>
      <c r="E2875" t="s">
        <v>27</v>
      </c>
      <c r="F2875">
        <v>3</v>
      </c>
      <c r="G2875" s="1">
        <v>19600</v>
      </c>
      <c r="H2875" s="1">
        <v>980</v>
      </c>
      <c r="I2875" s="1">
        <v>2156</v>
      </c>
      <c r="J2875" s="1">
        <v>980</v>
      </c>
      <c r="K2875" s="1">
        <v>6664.0000000000009</v>
      </c>
      <c r="L2875" s="1">
        <v>7840</v>
      </c>
      <c r="M2875" s="1">
        <f>SUM(Sueldos[[#This Row],[Salario Base]:[Bono General]])</f>
        <v>38220</v>
      </c>
      <c r="N2875" s="1">
        <f>SUMPRODUCT(Sueldos[[#This Row],[Salario Base]:[Bono General]]*Porcentajes[])</f>
        <v>1530.7600000000002</v>
      </c>
      <c r="O2875" s="1">
        <f>Sueldos[[#This Row],[Aumento Mexicano]]*2</f>
        <v>3061.5200000000004</v>
      </c>
      <c r="P2875" s="1">
        <f>IF(Sueldos[[#This Row],[Calificación]]&gt;=4,Sueldos[[#This Row],[Aumento Mexicano]]*2,0)</f>
        <v>0</v>
      </c>
      <c r="Q2875" s="1">
        <f>Sueldos[[#This Row],[Sueldo total]]*3</f>
        <v>114660</v>
      </c>
      <c r="R2875" s="9">
        <f>(43102-Sueldos[[#This Row],[Fecha de Contratación]])/365</f>
        <v>1.284931506849315</v>
      </c>
      <c r="S2875" s="1">
        <f>Sueldos[[#This Row],[Sueldo total]]/30</f>
        <v>1274</v>
      </c>
      <c r="T2875" s="1">
        <f>Sueldos[[#This Row],[Salario diario]]*20*Sueldos[[#This Row],[dias del año]]</f>
        <v>32740.054794520547</v>
      </c>
      <c r="U2875" s="1">
        <f>Sueldos[[#This Row],[3 meses de sueldo]]+Sueldos[[#This Row],[20 dias por año]]</f>
        <v>147400.05479452055</v>
      </c>
    </row>
    <row r="2876" spans="1:21" x14ac:dyDescent="0.3">
      <c r="A2876" t="s">
        <v>76</v>
      </c>
      <c r="B2876" t="s">
        <v>13</v>
      </c>
      <c r="C2876" t="s">
        <v>77</v>
      </c>
      <c r="D2876" s="10">
        <v>41909</v>
      </c>
      <c r="E2876" t="s">
        <v>15</v>
      </c>
      <c r="F2876">
        <v>2</v>
      </c>
      <c r="G2876" s="1">
        <v>25893.9</v>
      </c>
      <c r="H2876" s="1">
        <v>1812.5730000000003</v>
      </c>
      <c r="I2876" s="1">
        <v>258.93900000000002</v>
      </c>
      <c r="J2876" s="1">
        <v>3884.085</v>
      </c>
      <c r="K2876" s="1">
        <v>8544.987000000001</v>
      </c>
      <c r="L2876" s="1">
        <v>7250.2920000000013</v>
      </c>
      <c r="M2876" s="1">
        <f>SUM(Sueldos[[#This Row],[Salario Base]:[Bono General]])</f>
        <v>47644.775999999998</v>
      </c>
      <c r="N2876" s="1">
        <f>SUMPRODUCT(Sueldos[[#This Row],[Salario Base]:[Bono General]]*Porcentajes[])</f>
        <v>1854.00324</v>
      </c>
      <c r="O2876" s="1">
        <f>Sueldos[[#This Row],[Aumento Mexicano]]*2</f>
        <v>3708.00648</v>
      </c>
      <c r="P2876" s="1">
        <f>IF(Sueldos[[#This Row],[Calificación]]&gt;=4,Sueldos[[#This Row],[Aumento Mexicano]]*2,0)</f>
        <v>0</v>
      </c>
      <c r="Q2876" s="1">
        <f>Sueldos[[#This Row],[Sueldo total]]*3</f>
        <v>142934.32799999998</v>
      </c>
      <c r="R2876" s="9">
        <f>(43102-Sueldos[[#This Row],[Fecha de Contratación]])/365</f>
        <v>3.2684931506849315</v>
      </c>
      <c r="S2876" s="1">
        <f>Sueldos[[#This Row],[Sueldo total]]/30</f>
        <v>1588.1591999999998</v>
      </c>
      <c r="T2876" s="1">
        <f>Sueldos[[#This Row],[Salario diario]]*20*Sueldos[[#This Row],[dias del año]]</f>
        <v>103817.7493479452</v>
      </c>
      <c r="U2876" s="1">
        <f>Sueldos[[#This Row],[3 meses de sueldo]]+Sueldos[[#This Row],[20 dias por año]]</f>
        <v>246752.07734794519</v>
      </c>
    </row>
    <row r="2877" spans="1:21" x14ac:dyDescent="0.3">
      <c r="A2877" t="s">
        <v>78</v>
      </c>
      <c r="B2877" t="s">
        <v>13</v>
      </c>
      <c r="C2877" t="s">
        <v>79</v>
      </c>
      <c r="D2877" s="10">
        <v>42782</v>
      </c>
      <c r="E2877" t="s">
        <v>18</v>
      </c>
      <c r="F2877">
        <v>4</v>
      </c>
      <c r="G2877" s="1">
        <v>13072.400000000001</v>
      </c>
      <c r="H2877" s="1">
        <v>653.62000000000012</v>
      </c>
      <c r="I2877" s="1">
        <v>1830.1360000000004</v>
      </c>
      <c r="J2877" s="1">
        <v>392.17200000000003</v>
      </c>
      <c r="K2877" s="1">
        <v>4706.0640000000003</v>
      </c>
      <c r="L2877" s="1">
        <v>3790.9960000000001</v>
      </c>
      <c r="M2877" s="1">
        <f>SUM(Sueldos[[#This Row],[Salario Base]:[Bono General]])</f>
        <v>24445.388000000003</v>
      </c>
      <c r="N2877" s="1">
        <f>SUMPRODUCT(Sueldos[[#This Row],[Salario Base]:[Bono General]]*Porcentajes[])</f>
        <v>930.75488000000007</v>
      </c>
      <c r="O2877" s="1">
        <f>Sueldos[[#This Row],[Aumento Mexicano]]*2</f>
        <v>1861.5097600000001</v>
      </c>
      <c r="P2877" s="1">
        <f>IF(Sueldos[[#This Row],[Calificación]]&gt;=4,Sueldos[[#This Row],[Aumento Mexicano]]*2,0)</f>
        <v>1861.5097600000001</v>
      </c>
      <c r="Q2877" s="1">
        <f>Sueldos[[#This Row],[Sueldo total]]*3</f>
        <v>73336.164000000004</v>
      </c>
      <c r="R2877" s="9">
        <f>(43102-Sueldos[[#This Row],[Fecha de Contratación]])/365</f>
        <v>0.87671232876712324</v>
      </c>
      <c r="S2877" s="1">
        <f>Sueldos[[#This Row],[Sueldo total]]/30</f>
        <v>814.84626666666679</v>
      </c>
      <c r="T2877" s="1">
        <f>Sueldos[[#This Row],[Salario diario]]*20*Sueldos[[#This Row],[dias del año]]</f>
        <v>14287.715360730595</v>
      </c>
      <c r="U2877" s="1">
        <f>Sueldos[[#This Row],[3 meses de sueldo]]+Sueldos[[#This Row],[20 dias por año]]</f>
        <v>87623.8793607306</v>
      </c>
    </row>
    <row r="2878" spans="1:21" x14ac:dyDescent="0.3">
      <c r="A2878" t="s">
        <v>80</v>
      </c>
      <c r="B2878" t="s">
        <v>13</v>
      </c>
      <c r="C2878" t="s">
        <v>81</v>
      </c>
      <c r="D2878" s="10">
        <v>40812</v>
      </c>
      <c r="E2878" t="s">
        <v>15</v>
      </c>
      <c r="F2878">
        <v>3</v>
      </c>
      <c r="G2878" s="1">
        <v>31397</v>
      </c>
      <c r="H2878" s="1">
        <v>2825.73</v>
      </c>
      <c r="I2878" s="1">
        <v>4395.5800000000008</v>
      </c>
      <c r="J2878" s="1">
        <v>941.91</v>
      </c>
      <c r="K2878" s="1">
        <v>8477.19</v>
      </c>
      <c r="L2878" s="1">
        <v>11302.92</v>
      </c>
      <c r="M2878" s="1">
        <f>SUM(Sueldos[[#This Row],[Salario Base]:[Bono General]])</f>
        <v>59340.330000000009</v>
      </c>
      <c r="N2878" s="1">
        <f>SUMPRODUCT(Sueldos[[#This Row],[Salario Base]:[Bono General]]*Porcentajes[])</f>
        <v>2379.8926000000001</v>
      </c>
      <c r="O2878" s="1">
        <f>Sueldos[[#This Row],[Aumento Mexicano]]*2</f>
        <v>4759.7852000000003</v>
      </c>
      <c r="P2878" s="1">
        <f>IF(Sueldos[[#This Row],[Calificación]]&gt;=4,Sueldos[[#This Row],[Aumento Mexicano]]*2,0)</f>
        <v>0</v>
      </c>
      <c r="Q2878" s="1">
        <f>Sueldos[[#This Row],[Sueldo total]]*3</f>
        <v>178020.99000000002</v>
      </c>
      <c r="R2878" s="9">
        <f>(43102-Sueldos[[#This Row],[Fecha de Contratación]])/365</f>
        <v>6.2739726027397262</v>
      </c>
      <c r="S2878" s="1">
        <f>Sueldos[[#This Row],[Sueldo total]]/30</f>
        <v>1978.0110000000002</v>
      </c>
      <c r="T2878" s="1">
        <f>Sueldos[[#This Row],[Salario diario]]*20*Sueldos[[#This Row],[dias del año]]</f>
        <v>248199.73643835619</v>
      </c>
      <c r="U2878" s="1">
        <f>Sueldos[[#This Row],[3 meses de sueldo]]+Sueldos[[#This Row],[20 dias por año]]</f>
        <v>426220.72643835621</v>
      </c>
    </row>
    <row r="2879" spans="1:21" x14ac:dyDescent="0.3">
      <c r="A2879" t="s">
        <v>82</v>
      </c>
      <c r="B2879" t="s">
        <v>13</v>
      </c>
      <c r="C2879" t="s">
        <v>52</v>
      </c>
      <c r="D2879" s="10">
        <v>42326</v>
      </c>
      <c r="E2879" t="s">
        <v>18</v>
      </c>
      <c r="F2879">
        <v>1</v>
      </c>
      <c r="G2879" s="1">
        <v>7209.75</v>
      </c>
      <c r="H2879" s="1">
        <v>360.48750000000001</v>
      </c>
      <c r="I2879" s="1">
        <v>288.39</v>
      </c>
      <c r="J2879" s="1">
        <v>360.48750000000001</v>
      </c>
      <c r="K2879" s="1">
        <v>2739.7049999999999</v>
      </c>
      <c r="L2879" s="1">
        <v>2811.8025000000002</v>
      </c>
      <c r="M2879" s="1">
        <f>SUM(Sueldos[[#This Row],[Salario Base]:[Bono General]])</f>
        <v>13770.622499999999</v>
      </c>
      <c r="N2879" s="1">
        <f>SUMPRODUCT(Sueldos[[#This Row],[Salario Base]:[Bono General]]*Porcentajes[])</f>
        <v>546.49905000000001</v>
      </c>
      <c r="O2879" s="1">
        <f>Sueldos[[#This Row],[Aumento Mexicano]]*2</f>
        <v>1092.9981</v>
      </c>
      <c r="P2879" s="1">
        <f>IF(Sueldos[[#This Row],[Calificación]]&gt;=4,Sueldos[[#This Row],[Aumento Mexicano]]*2,0)</f>
        <v>0</v>
      </c>
      <c r="Q2879" s="1">
        <f>Sueldos[[#This Row],[Sueldo total]]*3</f>
        <v>41311.8675</v>
      </c>
      <c r="R2879" s="9">
        <f>(43102-Sueldos[[#This Row],[Fecha de Contratación]])/365</f>
        <v>2.1260273972602741</v>
      </c>
      <c r="S2879" s="1">
        <f>Sueldos[[#This Row],[Sueldo total]]/30</f>
        <v>459.02074999999996</v>
      </c>
      <c r="T2879" s="1">
        <f>Sueldos[[#This Row],[Salario diario]]*20*Sueldos[[#This Row],[dias del año]]</f>
        <v>19517.813808219176</v>
      </c>
      <c r="U2879" s="1">
        <f>Sueldos[[#This Row],[3 meses de sueldo]]+Sueldos[[#This Row],[20 dias por año]]</f>
        <v>60829.68130821918</v>
      </c>
    </row>
    <row r="2880" spans="1:21" x14ac:dyDescent="0.3">
      <c r="A2880" t="s">
        <v>83</v>
      </c>
      <c r="B2880" t="s">
        <v>13</v>
      </c>
      <c r="C2880" t="s">
        <v>84</v>
      </c>
      <c r="D2880" s="10">
        <v>41880</v>
      </c>
      <c r="E2880" t="s">
        <v>27</v>
      </c>
      <c r="F2880">
        <v>3</v>
      </c>
      <c r="G2880" s="1">
        <v>16476</v>
      </c>
      <c r="H2880" s="1">
        <v>988.56</v>
      </c>
      <c r="I2880" s="1">
        <v>659.04</v>
      </c>
      <c r="J2880" s="1">
        <v>494.28</v>
      </c>
      <c r="K2880" s="1">
        <v>5437.08</v>
      </c>
      <c r="L2880" s="1">
        <v>4283.76</v>
      </c>
      <c r="M2880" s="1">
        <f>SUM(Sueldos[[#This Row],[Salario Base]:[Bono General]])</f>
        <v>28338.720000000001</v>
      </c>
      <c r="N2880" s="1">
        <f>SUMPRODUCT(Sueldos[[#This Row],[Salario Base]:[Bono General]]*Porcentajes[])</f>
        <v>1067.6447999999998</v>
      </c>
      <c r="O2880" s="1">
        <f>Sueldos[[#This Row],[Aumento Mexicano]]*2</f>
        <v>2135.2895999999996</v>
      </c>
      <c r="P2880" s="1">
        <f>IF(Sueldos[[#This Row],[Calificación]]&gt;=4,Sueldos[[#This Row],[Aumento Mexicano]]*2,0)</f>
        <v>0</v>
      </c>
      <c r="Q2880" s="1">
        <f>Sueldos[[#This Row],[Sueldo total]]*3</f>
        <v>85016.16</v>
      </c>
      <c r="R2880" s="9">
        <f>(43102-Sueldos[[#This Row],[Fecha de Contratación]])/365</f>
        <v>3.3479452054794518</v>
      </c>
      <c r="S2880" s="1">
        <f>Sueldos[[#This Row],[Sueldo total]]/30</f>
        <v>944.62400000000002</v>
      </c>
      <c r="T2880" s="1">
        <f>Sueldos[[#This Row],[Salario diario]]*20*Sueldos[[#This Row],[dias del año]]</f>
        <v>63250.987835616434</v>
      </c>
      <c r="U2880" s="1">
        <f>Sueldos[[#This Row],[3 meses de sueldo]]+Sueldos[[#This Row],[20 dias por año]]</f>
        <v>148267.14783561643</v>
      </c>
    </row>
    <row r="2881" spans="1:21" x14ac:dyDescent="0.3">
      <c r="A2881" t="s">
        <v>85</v>
      </c>
      <c r="B2881" t="s">
        <v>13</v>
      </c>
      <c r="C2881" t="s">
        <v>86</v>
      </c>
      <c r="D2881" s="10">
        <v>42129</v>
      </c>
      <c r="E2881" t="s">
        <v>53</v>
      </c>
      <c r="F2881">
        <v>4</v>
      </c>
      <c r="G2881" s="1">
        <v>111559.8</v>
      </c>
      <c r="H2881" s="1">
        <v>8924.7839999999997</v>
      </c>
      <c r="I2881" s="1">
        <v>13387.175999999999</v>
      </c>
      <c r="J2881" s="1">
        <v>15618.372000000001</v>
      </c>
      <c r="K2881" s="1">
        <v>43508.322</v>
      </c>
      <c r="L2881" s="1">
        <v>32352.341999999997</v>
      </c>
      <c r="M2881" s="1">
        <f>SUM(Sueldos[[#This Row],[Salario Base]:[Bono General]])</f>
        <v>225350.79600000003</v>
      </c>
      <c r="N2881" s="1">
        <f>SUMPRODUCT(Sueldos[[#This Row],[Salario Base]:[Bono General]]*Porcentajes[])</f>
        <v>8768.6002800000006</v>
      </c>
      <c r="O2881" s="1">
        <f>Sueldos[[#This Row],[Aumento Mexicano]]*2</f>
        <v>17537.200560000001</v>
      </c>
      <c r="P2881" s="1">
        <f>IF(Sueldos[[#This Row],[Calificación]]&gt;=4,Sueldos[[#This Row],[Aumento Mexicano]]*2,0)</f>
        <v>17537.200560000001</v>
      </c>
      <c r="Q2881" s="1">
        <f>Sueldos[[#This Row],[Sueldo total]]*3</f>
        <v>676052.38800000004</v>
      </c>
      <c r="R2881" s="9">
        <f>(43102-Sueldos[[#This Row],[Fecha de Contratación]])/365</f>
        <v>2.6657534246575341</v>
      </c>
      <c r="S2881" s="1">
        <f>Sueldos[[#This Row],[Sueldo total]]/30</f>
        <v>7511.6932000000006</v>
      </c>
      <c r="T2881" s="1">
        <f>Sueldos[[#This Row],[Salario diario]]*20*Sueldos[[#This Row],[dias del año]]</f>
        <v>400486.43745753425</v>
      </c>
      <c r="U2881" s="1">
        <f>Sueldos[[#This Row],[3 meses de sueldo]]+Sueldos[[#This Row],[20 dias por año]]</f>
        <v>1076538.8254575343</v>
      </c>
    </row>
    <row r="2882" spans="1:21" x14ac:dyDescent="0.3">
      <c r="A2882" t="s">
        <v>87</v>
      </c>
      <c r="B2882" t="s">
        <v>13</v>
      </c>
      <c r="C2882" t="s">
        <v>88</v>
      </c>
      <c r="D2882" s="10">
        <v>41855</v>
      </c>
      <c r="E2882" t="s">
        <v>50</v>
      </c>
      <c r="F2882">
        <v>3</v>
      </c>
      <c r="G2882" s="1">
        <v>33274</v>
      </c>
      <c r="H2882" s="1">
        <v>1996.4399999999998</v>
      </c>
      <c r="I2882" s="1">
        <v>2661.92</v>
      </c>
      <c r="J2882" s="1">
        <v>2994.66</v>
      </c>
      <c r="K2882" s="1">
        <v>9982.1999999999989</v>
      </c>
      <c r="L2882" s="1">
        <v>9982.1999999999989</v>
      </c>
      <c r="M2882" s="1">
        <f>SUM(Sueldos[[#This Row],[Salario Base]:[Bono General]])</f>
        <v>60891.42</v>
      </c>
      <c r="N2882" s="1">
        <f>SUMPRODUCT(Sueldos[[#This Row],[Salario Base]:[Bono General]]*Porcentajes[])</f>
        <v>2372.4361999999996</v>
      </c>
      <c r="O2882" s="1">
        <f>Sueldos[[#This Row],[Aumento Mexicano]]*2</f>
        <v>4744.8723999999993</v>
      </c>
      <c r="P2882" s="1">
        <f>IF(Sueldos[[#This Row],[Calificación]]&gt;=4,Sueldos[[#This Row],[Aumento Mexicano]]*2,0)</f>
        <v>0</v>
      </c>
      <c r="Q2882" s="1">
        <f>Sueldos[[#This Row],[Sueldo total]]*3</f>
        <v>182674.26</v>
      </c>
      <c r="R2882" s="9">
        <f>(43102-Sueldos[[#This Row],[Fecha de Contratación]])/365</f>
        <v>3.4164383561643836</v>
      </c>
      <c r="S2882" s="1">
        <f>Sueldos[[#This Row],[Sueldo total]]/30</f>
        <v>2029.7139999999999</v>
      </c>
      <c r="T2882" s="1">
        <f>Sueldos[[#This Row],[Salario diario]]*20*Sueldos[[#This Row],[dias del año]]</f>
        <v>138687.85523287673</v>
      </c>
      <c r="U2882" s="1">
        <f>Sueldos[[#This Row],[3 meses de sueldo]]+Sueldos[[#This Row],[20 dias por año]]</f>
        <v>321362.11523287673</v>
      </c>
    </row>
    <row r="2883" spans="1:21" x14ac:dyDescent="0.3">
      <c r="A2883" t="s">
        <v>89</v>
      </c>
      <c r="B2883" t="s">
        <v>13</v>
      </c>
      <c r="C2883" t="s">
        <v>90</v>
      </c>
      <c r="D2883" s="10">
        <v>42290</v>
      </c>
      <c r="E2883" t="s">
        <v>15</v>
      </c>
      <c r="F2883">
        <v>3</v>
      </c>
      <c r="G2883" s="1">
        <v>31870</v>
      </c>
      <c r="H2883" s="1">
        <v>3187</v>
      </c>
      <c r="I2883" s="1">
        <v>4143.1000000000004</v>
      </c>
      <c r="J2883" s="1">
        <v>2868.2999999999997</v>
      </c>
      <c r="K2883" s="1">
        <v>9879.7000000000007</v>
      </c>
      <c r="L2883" s="1">
        <v>11154.5</v>
      </c>
      <c r="M2883" s="1">
        <f>SUM(Sueldos[[#This Row],[Salario Base]:[Bono General]])</f>
        <v>63102.600000000006</v>
      </c>
      <c r="N2883" s="1">
        <f>SUMPRODUCT(Sueldos[[#This Row],[Salario Base]:[Bono General]]*Porcentajes[])</f>
        <v>2533.665</v>
      </c>
      <c r="O2883" s="1">
        <f>Sueldos[[#This Row],[Aumento Mexicano]]*2</f>
        <v>5067.33</v>
      </c>
      <c r="P2883" s="1">
        <f>IF(Sueldos[[#This Row],[Calificación]]&gt;=4,Sueldos[[#This Row],[Aumento Mexicano]]*2,0)</f>
        <v>0</v>
      </c>
      <c r="Q2883" s="1">
        <f>Sueldos[[#This Row],[Sueldo total]]*3</f>
        <v>189307.80000000002</v>
      </c>
      <c r="R2883" s="9">
        <f>(43102-Sueldos[[#This Row],[Fecha de Contratación]])/365</f>
        <v>2.2246575342465755</v>
      </c>
      <c r="S2883" s="1">
        <f>Sueldos[[#This Row],[Sueldo total]]/30</f>
        <v>2103.42</v>
      </c>
      <c r="T2883" s="1">
        <f>Sueldos[[#This Row],[Salario diario]]*20*Sueldos[[#This Row],[dias del año]]</f>
        <v>93587.783013698645</v>
      </c>
      <c r="U2883" s="1">
        <f>Sueldos[[#This Row],[3 meses de sueldo]]+Sueldos[[#This Row],[20 dias por año]]</f>
        <v>282895.58301369869</v>
      </c>
    </row>
    <row r="2884" spans="1:21" x14ac:dyDescent="0.3">
      <c r="A2884" t="s">
        <v>91</v>
      </c>
      <c r="B2884" t="s">
        <v>13</v>
      </c>
      <c r="C2884" t="s">
        <v>92</v>
      </c>
      <c r="D2884" s="10">
        <v>40973</v>
      </c>
      <c r="E2884" t="s">
        <v>27</v>
      </c>
      <c r="F2884">
        <v>1</v>
      </c>
      <c r="G2884" s="1">
        <v>16816.5</v>
      </c>
      <c r="H2884" s="1">
        <v>1513.4849999999999</v>
      </c>
      <c r="I2884" s="1">
        <v>504.495</v>
      </c>
      <c r="J2884" s="1">
        <v>1008.99</v>
      </c>
      <c r="K2884" s="1">
        <v>6390.27</v>
      </c>
      <c r="L2884" s="1">
        <v>4204.125</v>
      </c>
      <c r="M2884" s="1">
        <f>SUM(Sueldos[[#This Row],[Salario Base]:[Bono General]])</f>
        <v>30437.865000000002</v>
      </c>
      <c r="N2884" s="1">
        <f>SUMPRODUCT(Sueldos[[#This Row],[Salario Base]:[Bono General]]*Porcentajes[])</f>
        <v>1151.9302499999999</v>
      </c>
      <c r="O2884" s="1">
        <f>Sueldos[[#This Row],[Aumento Mexicano]]*2</f>
        <v>2303.8604999999998</v>
      </c>
      <c r="P2884" s="1">
        <f>IF(Sueldos[[#This Row],[Calificación]]&gt;=4,Sueldos[[#This Row],[Aumento Mexicano]]*2,0)</f>
        <v>0</v>
      </c>
      <c r="Q2884" s="1">
        <f>Sueldos[[#This Row],[Sueldo total]]*3</f>
        <v>91313.595000000001</v>
      </c>
      <c r="R2884" s="9">
        <f>(43102-Sueldos[[#This Row],[Fecha de Contratación]])/365</f>
        <v>5.8328767123287673</v>
      </c>
      <c r="S2884" s="1">
        <f>Sueldos[[#This Row],[Sueldo total]]/30</f>
        <v>1014.5955</v>
      </c>
      <c r="T2884" s="1">
        <f>Sueldos[[#This Row],[Salario diario]]*20*Sueldos[[#This Row],[dias del año]]</f>
        <v>118360.20928767124</v>
      </c>
      <c r="U2884" s="1">
        <f>Sueldos[[#This Row],[3 meses de sueldo]]+Sueldos[[#This Row],[20 dias por año]]</f>
        <v>209673.80428767123</v>
      </c>
    </row>
    <row r="2885" spans="1:21" x14ac:dyDescent="0.3">
      <c r="A2885" t="s">
        <v>93</v>
      </c>
      <c r="B2885" t="s">
        <v>13</v>
      </c>
      <c r="C2885" t="s">
        <v>17</v>
      </c>
      <c r="D2885" s="10">
        <v>40745</v>
      </c>
      <c r="E2885" t="s">
        <v>18</v>
      </c>
      <c r="F2885">
        <v>3</v>
      </c>
      <c r="G2885" s="1">
        <v>11236</v>
      </c>
      <c r="H2885" s="1">
        <v>1011.24</v>
      </c>
      <c r="I2885" s="1">
        <v>1011.24</v>
      </c>
      <c r="J2885" s="1">
        <v>674.16</v>
      </c>
      <c r="K2885" s="1">
        <v>2809</v>
      </c>
      <c r="L2885" s="1">
        <v>4044.96</v>
      </c>
      <c r="M2885" s="1">
        <f>SUM(Sueldos[[#This Row],[Salario Base]:[Bono General]])</f>
        <v>20786.599999999999</v>
      </c>
      <c r="N2885" s="1">
        <f>SUMPRODUCT(Sueldos[[#This Row],[Salario Base]:[Bono General]]*Porcentajes[])</f>
        <v>839.3291999999999</v>
      </c>
      <c r="O2885" s="1">
        <f>Sueldos[[#This Row],[Aumento Mexicano]]*2</f>
        <v>1678.6583999999998</v>
      </c>
      <c r="P2885" s="1">
        <f>IF(Sueldos[[#This Row],[Calificación]]&gt;=4,Sueldos[[#This Row],[Aumento Mexicano]]*2,0)</f>
        <v>0</v>
      </c>
      <c r="Q2885" s="1">
        <f>Sueldos[[#This Row],[Sueldo total]]*3</f>
        <v>62359.799999999996</v>
      </c>
      <c r="R2885" s="9">
        <f>(43102-Sueldos[[#This Row],[Fecha de Contratación]])/365</f>
        <v>6.4575342465753423</v>
      </c>
      <c r="S2885" s="1">
        <f>Sueldos[[#This Row],[Sueldo total]]/30</f>
        <v>692.88666666666666</v>
      </c>
      <c r="T2885" s="1">
        <f>Sueldos[[#This Row],[Salario diario]]*20*Sueldos[[#This Row],[dias del año]]</f>
        <v>89486.787579908676</v>
      </c>
      <c r="U2885" s="1">
        <f>Sueldos[[#This Row],[3 meses de sueldo]]+Sueldos[[#This Row],[20 dias por año]]</f>
        <v>151846.58757990866</v>
      </c>
    </row>
    <row r="2886" spans="1:21" x14ac:dyDescent="0.3">
      <c r="A2886" t="s">
        <v>94</v>
      </c>
      <c r="B2886" t="s">
        <v>13</v>
      </c>
      <c r="C2886" t="s">
        <v>26</v>
      </c>
      <c r="D2886" s="10">
        <v>42640</v>
      </c>
      <c r="E2886" t="s">
        <v>15</v>
      </c>
      <c r="F2886">
        <v>2</v>
      </c>
      <c r="G2886" s="1">
        <v>28531.8</v>
      </c>
      <c r="H2886" s="1">
        <v>1711.9079999999999</v>
      </c>
      <c r="I2886" s="1">
        <v>855.95399999999995</v>
      </c>
      <c r="J2886" s="1">
        <v>2853.1800000000003</v>
      </c>
      <c r="K2886" s="1">
        <v>9986.1299999999992</v>
      </c>
      <c r="L2886" s="1">
        <v>9700.8119999999999</v>
      </c>
      <c r="M2886" s="1">
        <f>SUM(Sueldos[[#This Row],[Salario Base]:[Bono General]])</f>
        <v>53639.784</v>
      </c>
      <c r="N2886" s="1">
        <f>SUMPRODUCT(Sueldos[[#This Row],[Salario Base]:[Bono General]]*Porcentajes[])</f>
        <v>2114.2063800000001</v>
      </c>
      <c r="O2886" s="1">
        <f>Sueldos[[#This Row],[Aumento Mexicano]]*2</f>
        <v>4228.4127600000002</v>
      </c>
      <c r="P2886" s="1">
        <f>IF(Sueldos[[#This Row],[Calificación]]&gt;=4,Sueldos[[#This Row],[Aumento Mexicano]]*2,0)</f>
        <v>0</v>
      </c>
      <c r="Q2886" s="1">
        <f>Sueldos[[#This Row],[Sueldo total]]*3</f>
        <v>160919.35200000001</v>
      </c>
      <c r="R2886" s="9">
        <f>(43102-Sueldos[[#This Row],[Fecha de Contratación]])/365</f>
        <v>1.2657534246575342</v>
      </c>
      <c r="S2886" s="1">
        <f>Sueldos[[#This Row],[Sueldo total]]/30</f>
        <v>1787.9928</v>
      </c>
      <c r="T2886" s="1">
        <f>Sueldos[[#This Row],[Salario diario]]*20*Sueldos[[#This Row],[dias del año]]</f>
        <v>45263.160197260273</v>
      </c>
      <c r="U2886" s="1">
        <f>Sueldos[[#This Row],[3 meses de sueldo]]+Sueldos[[#This Row],[20 dias por año]]</f>
        <v>206182.51219726028</v>
      </c>
    </row>
    <row r="2887" spans="1:21" x14ac:dyDescent="0.3">
      <c r="A2887" t="s">
        <v>95</v>
      </c>
      <c r="B2887" t="s">
        <v>13</v>
      </c>
      <c r="C2887" t="s">
        <v>96</v>
      </c>
      <c r="D2887" s="10">
        <v>42467</v>
      </c>
      <c r="E2887" t="s">
        <v>18</v>
      </c>
      <c r="F2887">
        <v>3</v>
      </c>
      <c r="G2887" s="1">
        <v>12412</v>
      </c>
      <c r="H2887" s="1">
        <v>1117.08</v>
      </c>
      <c r="I2887" s="1">
        <v>1737.68</v>
      </c>
      <c r="J2887" s="1">
        <v>1365.32</v>
      </c>
      <c r="K2887" s="1">
        <v>4840.68</v>
      </c>
      <c r="L2887" s="1">
        <v>4964.8</v>
      </c>
      <c r="M2887" s="1">
        <f>SUM(Sueldos[[#This Row],[Salario Base]:[Bono General]])</f>
        <v>26437.56</v>
      </c>
      <c r="N2887" s="1">
        <f>SUMPRODUCT(Sueldos[[#This Row],[Salario Base]:[Bono General]]*Porcentajes[])</f>
        <v>1069.9144000000001</v>
      </c>
      <c r="O2887" s="1">
        <f>Sueldos[[#This Row],[Aumento Mexicano]]*2</f>
        <v>2139.8288000000002</v>
      </c>
      <c r="P2887" s="1">
        <f>IF(Sueldos[[#This Row],[Calificación]]&gt;=4,Sueldos[[#This Row],[Aumento Mexicano]]*2,0)</f>
        <v>0</v>
      </c>
      <c r="Q2887" s="1">
        <f>Sueldos[[#This Row],[Sueldo total]]*3</f>
        <v>79312.680000000008</v>
      </c>
      <c r="R2887" s="9">
        <f>(43102-Sueldos[[#This Row],[Fecha de Contratación]])/365</f>
        <v>1.7397260273972603</v>
      </c>
      <c r="S2887" s="1">
        <f>Sueldos[[#This Row],[Sueldo total]]/30</f>
        <v>881.25200000000007</v>
      </c>
      <c r="T2887" s="1">
        <f>Sueldos[[#This Row],[Salario diario]]*20*Sueldos[[#This Row],[dias del año]]</f>
        <v>30662.740821917811</v>
      </c>
      <c r="U2887" s="1">
        <f>Sueldos[[#This Row],[3 meses de sueldo]]+Sueldos[[#This Row],[20 dias por año]]</f>
        <v>109975.42082191783</v>
      </c>
    </row>
    <row r="2888" spans="1:21" x14ac:dyDescent="0.3">
      <c r="A2888" t="s">
        <v>97</v>
      </c>
      <c r="B2888" t="s">
        <v>13</v>
      </c>
      <c r="C2888" t="s">
        <v>98</v>
      </c>
      <c r="D2888" s="10">
        <v>40934</v>
      </c>
      <c r="E2888" t="s">
        <v>27</v>
      </c>
      <c r="F2888">
        <v>3</v>
      </c>
      <c r="G2888" s="1">
        <v>19299</v>
      </c>
      <c r="H2888" s="1">
        <v>1929.9</v>
      </c>
      <c r="I2888" s="1">
        <v>1543.92</v>
      </c>
      <c r="J2888" s="1">
        <v>1543.92</v>
      </c>
      <c r="K2888" s="1">
        <v>5982.69</v>
      </c>
      <c r="L2888" s="1">
        <v>5982.69</v>
      </c>
      <c r="M2888" s="1">
        <f>SUM(Sueldos[[#This Row],[Salario Base]:[Bono General]])</f>
        <v>36282.119999999995</v>
      </c>
      <c r="N2888" s="1">
        <f>SUMPRODUCT(Sueldos[[#This Row],[Salario Base]:[Bono General]]*Porcentajes[])</f>
        <v>1431.9857999999999</v>
      </c>
      <c r="O2888" s="1">
        <f>Sueldos[[#This Row],[Aumento Mexicano]]*2</f>
        <v>2863.9715999999999</v>
      </c>
      <c r="P2888" s="1">
        <f>IF(Sueldos[[#This Row],[Calificación]]&gt;=4,Sueldos[[#This Row],[Aumento Mexicano]]*2,0)</f>
        <v>0</v>
      </c>
      <c r="Q2888" s="1">
        <f>Sueldos[[#This Row],[Sueldo total]]*3</f>
        <v>108846.35999999999</v>
      </c>
      <c r="R2888" s="9">
        <f>(43102-Sueldos[[#This Row],[Fecha de Contratación]])/365</f>
        <v>5.9397260273972599</v>
      </c>
      <c r="S2888" s="1">
        <f>Sueldos[[#This Row],[Sueldo total]]/30</f>
        <v>1209.4039999999998</v>
      </c>
      <c r="T2888" s="1">
        <f>Sueldos[[#This Row],[Salario diario]]*20*Sueldos[[#This Row],[dias del año]]</f>
        <v>143670.56832876708</v>
      </c>
      <c r="U2888" s="1">
        <f>Sueldos[[#This Row],[3 meses de sueldo]]+Sueldos[[#This Row],[20 dias por año]]</f>
        <v>252516.92832876707</v>
      </c>
    </row>
    <row r="2889" spans="1:21" x14ac:dyDescent="0.3">
      <c r="A2889" t="s">
        <v>99</v>
      </c>
      <c r="B2889" t="s">
        <v>13</v>
      </c>
      <c r="C2889" t="s">
        <v>100</v>
      </c>
      <c r="D2889" s="10">
        <v>41194</v>
      </c>
      <c r="E2889" t="s">
        <v>27</v>
      </c>
      <c r="F2889">
        <v>3</v>
      </c>
      <c r="G2889" s="1">
        <v>21595</v>
      </c>
      <c r="H2889" s="1">
        <v>1727.6000000000001</v>
      </c>
      <c r="I2889" s="1">
        <v>2591.4</v>
      </c>
      <c r="J2889" s="1">
        <v>2375.4499999999998</v>
      </c>
      <c r="K2889" s="1">
        <v>6910.4000000000005</v>
      </c>
      <c r="L2889" s="1">
        <v>8422.0500000000011</v>
      </c>
      <c r="M2889" s="1">
        <f>SUM(Sueldos[[#This Row],[Salario Base]:[Bono General]])</f>
        <v>43621.9</v>
      </c>
      <c r="N2889" s="1">
        <f>SUMPRODUCT(Sueldos[[#This Row],[Salario Base]:[Bono General]]*Porcentajes[])</f>
        <v>1770.7900000000004</v>
      </c>
      <c r="O2889" s="1">
        <f>Sueldos[[#This Row],[Aumento Mexicano]]*2</f>
        <v>3541.5800000000008</v>
      </c>
      <c r="P2889" s="1">
        <f>IF(Sueldos[[#This Row],[Calificación]]&gt;=4,Sueldos[[#This Row],[Aumento Mexicano]]*2,0)</f>
        <v>0</v>
      </c>
      <c r="Q2889" s="1">
        <f>Sueldos[[#This Row],[Sueldo total]]*3</f>
        <v>130865.70000000001</v>
      </c>
      <c r="R2889" s="9">
        <f>(43102-Sueldos[[#This Row],[Fecha de Contratación]])/365</f>
        <v>5.2273972602739729</v>
      </c>
      <c r="S2889" s="1">
        <f>Sueldos[[#This Row],[Sueldo total]]/30</f>
        <v>1454.0633333333333</v>
      </c>
      <c r="T2889" s="1">
        <f>Sueldos[[#This Row],[Salario diario]]*20*Sueldos[[#This Row],[dias del año]]</f>
        <v>152019.33369863016</v>
      </c>
      <c r="U2889" s="1">
        <f>Sueldos[[#This Row],[3 meses de sueldo]]+Sueldos[[#This Row],[20 dias por año]]</f>
        <v>282885.03369863017</v>
      </c>
    </row>
    <row r="2890" spans="1:21" x14ac:dyDescent="0.3">
      <c r="A2890" t="s">
        <v>101</v>
      </c>
      <c r="B2890" t="s">
        <v>13</v>
      </c>
      <c r="C2890" t="s">
        <v>71</v>
      </c>
      <c r="D2890" s="10">
        <v>42199</v>
      </c>
      <c r="E2890" t="s">
        <v>50</v>
      </c>
      <c r="F2890">
        <v>2</v>
      </c>
      <c r="G2890" s="1">
        <v>37330.200000000004</v>
      </c>
      <c r="H2890" s="1">
        <v>1866.5100000000002</v>
      </c>
      <c r="I2890" s="1">
        <v>5226.228000000001</v>
      </c>
      <c r="J2890" s="1">
        <v>4852.9260000000004</v>
      </c>
      <c r="K2890" s="1">
        <v>9705.8520000000008</v>
      </c>
      <c r="L2890" s="1">
        <v>14185.476000000002</v>
      </c>
      <c r="M2890" s="1">
        <f>SUM(Sueldos[[#This Row],[Salario Base]:[Bono General]])</f>
        <v>73167.19200000001</v>
      </c>
      <c r="N2890" s="1">
        <f>SUMPRODUCT(Sueldos[[#This Row],[Salario Base]:[Bono General]]*Porcentajes[])</f>
        <v>2967.7509000000009</v>
      </c>
      <c r="O2890" s="1">
        <f>Sueldos[[#This Row],[Aumento Mexicano]]*2</f>
        <v>5935.5018000000018</v>
      </c>
      <c r="P2890" s="1">
        <f>IF(Sueldos[[#This Row],[Calificación]]&gt;=4,Sueldos[[#This Row],[Aumento Mexicano]]*2,0)</f>
        <v>0</v>
      </c>
      <c r="Q2890" s="1">
        <f>Sueldos[[#This Row],[Sueldo total]]*3</f>
        <v>219501.57600000003</v>
      </c>
      <c r="R2890" s="9">
        <f>(43102-Sueldos[[#This Row],[Fecha de Contratación]])/365</f>
        <v>2.473972602739726</v>
      </c>
      <c r="S2890" s="1">
        <f>Sueldos[[#This Row],[Sueldo total]]/30</f>
        <v>2438.9064000000003</v>
      </c>
      <c r="T2890" s="1">
        <f>Sueldos[[#This Row],[Salario diario]]*20*Sueldos[[#This Row],[dias del año]]</f>
        <v>120675.75228493151</v>
      </c>
      <c r="U2890" s="1">
        <f>Sueldos[[#This Row],[3 meses de sueldo]]+Sueldos[[#This Row],[20 dias por año]]</f>
        <v>340177.32828493154</v>
      </c>
    </row>
    <row r="2891" spans="1:21" x14ac:dyDescent="0.3">
      <c r="A2891" t="s">
        <v>102</v>
      </c>
      <c r="B2891" t="s">
        <v>13</v>
      </c>
      <c r="C2891" t="s">
        <v>29</v>
      </c>
      <c r="D2891" s="10">
        <v>42789</v>
      </c>
      <c r="E2891" t="s">
        <v>18</v>
      </c>
      <c r="F2891">
        <v>4</v>
      </c>
      <c r="G2891" s="1">
        <v>9676.7000000000007</v>
      </c>
      <c r="H2891" s="1">
        <v>774.13600000000008</v>
      </c>
      <c r="I2891" s="1">
        <v>1064.4370000000001</v>
      </c>
      <c r="J2891" s="1">
        <v>1354.7380000000003</v>
      </c>
      <c r="K2891" s="1">
        <v>3193.3110000000006</v>
      </c>
      <c r="L2891" s="1">
        <v>3870.6800000000003</v>
      </c>
      <c r="M2891" s="1">
        <f>SUM(Sueldos[[#This Row],[Salario Base]:[Bono General]])</f>
        <v>19934.002000000004</v>
      </c>
      <c r="N2891" s="1">
        <f>SUMPRODUCT(Sueldos[[#This Row],[Salario Base]:[Bono General]]*Porcentajes[])</f>
        <v>813.81047000000012</v>
      </c>
      <c r="O2891" s="1">
        <f>Sueldos[[#This Row],[Aumento Mexicano]]*2</f>
        <v>1627.6209400000002</v>
      </c>
      <c r="P2891" s="1">
        <f>IF(Sueldos[[#This Row],[Calificación]]&gt;=4,Sueldos[[#This Row],[Aumento Mexicano]]*2,0)</f>
        <v>1627.6209400000002</v>
      </c>
      <c r="Q2891" s="1">
        <f>Sueldos[[#This Row],[Sueldo total]]*3</f>
        <v>59802.006000000008</v>
      </c>
      <c r="R2891" s="9">
        <f>(43102-Sueldos[[#This Row],[Fecha de Contratación]])/365</f>
        <v>0.8575342465753425</v>
      </c>
      <c r="S2891" s="1">
        <f>Sueldos[[#This Row],[Sueldo total]]/30</f>
        <v>664.46673333333342</v>
      </c>
      <c r="T2891" s="1">
        <f>Sueldos[[#This Row],[Salario diario]]*20*Sueldos[[#This Row],[dias del año]]</f>
        <v>11396.059590867582</v>
      </c>
      <c r="U2891" s="1">
        <f>Sueldos[[#This Row],[3 meses de sueldo]]+Sueldos[[#This Row],[20 dias por año]]</f>
        <v>71198.065590867598</v>
      </c>
    </row>
    <row r="2892" spans="1:21" x14ac:dyDescent="0.3">
      <c r="A2892" t="s">
        <v>103</v>
      </c>
      <c r="B2892" t="s">
        <v>13</v>
      </c>
      <c r="C2892" t="s">
        <v>104</v>
      </c>
      <c r="D2892" s="10">
        <v>42286</v>
      </c>
      <c r="E2892" t="s">
        <v>15</v>
      </c>
      <c r="F2892">
        <v>3</v>
      </c>
      <c r="G2892" s="1">
        <v>23093</v>
      </c>
      <c r="H2892" s="1">
        <v>2078.37</v>
      </c>
      <c r="I2892" s="1">
        <v>2771.16</v>
      </c>
      <c r="J2892" s="1">
        <v>2540.23</v>
      </c>
      <c r="K2892" s="1">
        <v>6927.9</v>
      </c>
      <c r="L2892" s="1">
        <v>7851.6200000000008</v>
      </c>
      <c r="M2892" s="1">
        <f>SUM(Sueldos[[#This Row],[Salario Base]:[Bono General]])</f>
        <v>45262.28</v>
      </c>
      <c r="N2892" s="1">
        <f>SUMPRODUCT(Sueldos[[#This Row],[Salario Base]:[Bono General]]*Porcentajes[])</f>
        <v>1812.8004999999998</v>
      </c>
      <c r="O2892" s="1">
        <f>Sueldos[[#This Row],[Aumento Mexicano]]*2</f>
        <v>3625.6009999999997</v>
      </c>
      <c r="P2892" s="1">
        <f>IF(Sueldos[[#This Row],[Calificación]]&gt;=4,Sueldos[[#This Row],[Aumento Mexicano]]*2,0)</f>
        <v>0</v>
      </c>
      <c r="Q2892" s="1">
        <f>Sueldos[[#This Row],[Sueldo total]]*3</f>
        <v>135786.84</v>
      </c>
      <c r="R2892" s="9">
        <f>(43102-Sueldos[[#This Row],[Fecha de Contratación]])/365</f>
        <v>2.2356164383561645</v>
      </c>
      <c r="S2892" s="1">
        <f>Sueldos[[#This Row],[Sueldo total]]/30</f>
        <v>1508.7426666666665</v>
      </c>
      <c r="T2892" s="1">
        <f>Sueldos[[#This Row],[Salario diario]]*20*Sueldos[[#This Row],[dias del año]]</f>
        <v>67459.398136986303</v>
      </c>
      <c r="U2892" s="1">
        <f>Sueldos[[#This Row],[3 meses de sueldo]]+Sueldos[[#This Row],[20 dias por año]]</f>
        <v>203246.2381369863</v>
      </c>
    </row>
    <row r="2893" spans="1:21" x14ac:dyDescent="0.3">
      <c r="A2893" t="s">
        <v>105</v>
      </c>
      <c r="B2893" t="s">
        <v>13</v>
      </c>
      <c r="C2893" t="s">
        <v>69</v>
      </c>
      <c r="D2893" s="10">
        <v>42019</v>
      </c>
      <c r="E2893" t="s">
        <v>27</v>
      </c>
      <c r="F2893">
        <v>4</v>
      </c>
      <c r="G2893" s="1">
        <v>21990.100000000002</v>
      </c>
      <c r="H2893" s="1">
        <v>1319.4060000000002</v>
      </c>
      <c r="I2893" s="1">
        <v>1539.3070000000002</v>
      </c>
      <c r="J2893" s="1">
        <v>2638.8120000000004</v>
      </c>
      <c r="K2893" s="1">
        <v>8356.2380000000012</v>
      </c>
      <c r="L2893" s="1">
        <v>8796.0400000000009</v>
      </c>
      <c r="M2893" s="1">
        <f>SUM(Sueldos[[#This Row],[Salario Base]:[Bono General]])</f>
        <v>44639.903000000006</v>
      </c>
      <c r="N2893" s="1">
        <f>SUMPRODUCT(Sueldos[[#This Row],[Salario Base]:[Bono General]]*Porcentajes[])</f>
        <v>1798.7901800000004</v>
      </c>
      <c r="O2893" s="1">
        <f>Sueldos[[#This Row],[Aumento Mexicano]]*2</f>
        <v>3597.5803600000008</v>
      </c>
      <c r="P2893" s="1">
        <f>IF(Sueldos[[#This Row],[Calificación]]&gt;=4,Sueldos[[#This Row],[Aumento Mexicano]]*2,0)</f>
        <v>3597.5803600000008</v>
      </c>
      <c r="Q2893" s="1">
        <f>Sueldos[[#This Row],[Sueldo total]]*3</f>
        <v>133919.70900000003</v>
      </c>
      <c r="R2893" s="9">
        <f>(43102-Sueldos[[#This Row],[Fecha de Contratación]])/365</f>
        <v>2.967123287671233</v>
      </c>
      <c r="S2893" s="1">
        <f>Sueldos[[#This Row],[Sueldo total]]/30</f>
        <v>1487.9967666666669</v>
      </c>
      <c r="T2893" s="1">
        <f>Sueldos[[#This Row],[Salario diario]]*20*Sueldos[[#This Row],[dias del año]]</f>
        <v>88301.397167123301</v>
      </c>
      <c r="U2893" s="1">
        <f>Sueldos[[#This Row],[3 meses de sueldo]]+Sueldos[[#This Row],[20 dias por año]]</f>
        <v>222221.10616712333</v>
      </c>
    </row>
    <row r="2894" spans="1:21" x14ac:dyDescent="0.3">
      <c r="A2894" t="s">
        <v>106</v>
      </c>
      <c r="B2894" t="s">
        <v>13</v>
      </c>
      <c r="C2894" t="s">
        <v>107</v>
      </c>
      <c r="D2894" s="10">
        <v>40678</v>
      </c>
      <c r="E2894" t="s">
        <v>27</v>
      </c>
      <c r="F2894">
        <v>4</v>
      </c>
      <c r="G2894" s="1">
        <v>24838.000000000004</v>
      </c>
      <c r="H2894" s="1">
        <v>1738.6600000000003</v>
      </c>
      <c r="I2894" s="1">
        <v>2235.42</v>
      </c>
      <c r="J2894" s="1">
        <v>3725.7000000000003</v>
      </c>
      <c r="K2894" s="1">
        <v>8196.5400000000009</v>
      </c>
      <c r="L2894" s="1">
        <v>7948.1600000000017</v>
      </c>
      <c r="M2894" s="1">
        <f>SUM(Sueldos[[#This Row],[Salario Base]:[Bono General]])</f>
        <v>48682.48000000001</v>
      </c>
      <c r="N2894" s="1">
        <f>SUMPRODUCT(Sueldos[[#This Row],[Salario Base]:[Bono General]]*Porcentajes[])</f>
        <v>1927.4288000000001</v>
      </c>
      <c r="O2894" s="1">
        <f>Sueldos[[#This Row],[Aumento Mexicano]]*2</f>
        <v>3854.8576000000003</v>
      </c>
      <c r="P2894" s="1">
        <f>IF(Sueldos[[#This Row],[Calificación]]&gt;=4,Sueldos[[#This Row],[Aumento Mexicano]]*2,0)</f>
        <v>3854.8576000000003</v>
      </c>
      <c r="Q2894" s="1">
        <f>Sueldos[[#This Row],[Sueldo total]]*3</f>
        <v>146047.44000000003</v>
      </c>
      <c r="R2894" s="9">
        <f>(43102-Sueldos[[#This Row],[Fecha de Contratación]])/365</f>
        <v>6.6410958904109592</v>
      </c>
      <c r="S2894" s="1">
        <f>Sueldos[[#This Row],[Sueldo total]]/30</f>
        <v>1622.7493333333337</v>
      </c>
      <c r="T2894" s="1">
        <f>Sueldos[[#This Row],[Salario diario]]*20*Sueldos[[#This Row],[dias del año]]</f>
        <v>215536.67857534249</v>
      </c>
      <c r="U2894" s="1">
        <f>Sueldos[[#This Row],[3 meses de sueldo]]+Sueldos[[#This Row],[20 dias por año]]</f>
        <v>361584.11857534252</v>
      </c>
    </row>
    <row r="2895" spans="1:21" x14ac:dyDescent="0.3">
      <c r="A2895" t="s">
        <v>108</v>
      </c>
      <c r="B2895" t="s">
        <v>13</v>
      </c>
      <c r="C2895" t="s">
        <v>55</v>
      </c>
      <c r="D2895" s="10">
        <v>42922</v>
      </c>
      <c r="E2895" t="s">
        <v>27</v>
      </c>
      <c r="F2895">
        <v>3</v>
      </c>
      <c r="G2895" s="1">
        <v>21884</v>
      </c>
      <c r="H2895" s="1">
        <v>1094.2</v>
      </c>
      <c r="I2895" s="1">
        <v>1969.56</v>
      </c>
      <c r="J2895" s="1">
        <v>1094.2</v>
      </c>
      <c r="K2895" s="1">
        <v>8534.76</v>
      </c>
      <c r="L2895" s="1">
        <v>5908.68</v>
      </c>
      <c r="M2895" s="1">
        <f>SUM(Sueldos[[#This Row],[Salario Base]:[Bono General]])</f>
        <v>40485.4</v>
      </c>
      <c r="N2895" s="1">
        <f>SUMPRODUCT(Sueldos[[#This Row],[Salario Base]:[Bono General]]*Porcentajes[])</f>
        <v>1525.3148000000001</v>
      </c>
      <c r="O2895" s="1">
        <f>Sueldos[[#This Row],[Aumento Mexicano]]*2</f>
        <v>3050.6296000000002</v>
      </c>
      <c r="P2895" s="1">
        <f>IF(Sueldos[[#This Row],[Calificación]]&gt;=4,Sueldos[[#This Row],[Aumento Mexicano]]*2,0)</f>
        <v>0</v>
      </c>
      <c r="Q2895" s="1">
        <f>Sueldos[[#This Row],[Sueldo total]]*3</f>
        <v>121456.20000000001</v>
      </c>
      <c r="R2895" s="9">
        <f>(43102-Sueldos[[#This Row],[Fecha de Contratación]])/365</f>
        <v>0.49315068493150682</v>
      </c>
      <c r="S2895" s="1">
        <f>Sueldos[[#This Row],[Sueldo total]]/30</f>
        <v>1349.5133333333333</v>
      </c>
      <c r="T2895" s="1">
        <f>Sueldos[[#This Row],[Salario diario]]*20*Sueldos[[#This Row],[dias del año]]</f>
        <v>13310.268493150685</v>
      </c>
      <c r="U2895" s="1">
        <f>Sueldos[[#This Row],[3 meses de sueldo]]+Sueldos[[#This Row],[20 dias por año]]</f>
        <v>134766.46849315069</v>
      </c>
    </row>
    <row r="2896" spans="1:21" x14ac:dyDescent="0.3">
      <c r="A2896" t="s">
        <v>109</v>
      </c>
      <c r="B2896" t="s">
        <v>13</v>
      </c>
      <c r="C2896" t="s">
        <v>110</v>
      </c>
      <c r="D2896" s="10">
        <v>41489</v>
      </c>
      <c r="E2896" t="s">
        <v>18</v>
      </c>
      <c r="F2896">
        <v>2</v>
      </c>
      <c r="G2896" s="1">
        <v>8438.4</v>
      </c>
      <c r="H2896" s="1">
        <v>843.84</v>
      </c>
      <c r="I2896" s="1">
        <v>168.768</v>
      </c>
      <c r="J2896" s="1">
        <v>253.15199999999999</v>
      </c>
      <c r="K2896" s="1">
        <v>2953.4399999999996</v>
      </c>
      <c r="L2896" s="1">
        <v>3037.8239999999996</v>
      </c>
      <c r="M2896" s="1">
        <f>SUM(Sueldos[[#This Row],[Salario Base]:[Bono General]])</f>
        <v>15695.423999999999</v>
      </c>
      <c r="N2896" s="1">
        <f>SUMPRODUCT(Sueldos[[#This Row],[Salario Base]:[Bono General]]*Porcentajes[])</f>
        <v>624.44159999999988</v>
      </c>
      <c r="O2896" s="1">
        <f>Sueldos[[#This Row],[Aumento Mexicano]]*2</f>
        <v>1248.8831999999998</v>
      </c>
      <c r="P2896" s="1">
        <f>IF(Sueldos[[#This Row],[Calificación]]&gt;=4,Sueldos[[#This Row],[Aumento Mexicano]]*2,0)</f>
        <v>0</v>
      </c>
      <c r="Q2896" s="1">
        <f>Sueldos[[#This Row],[Sueldo total]]*3</f>
        <v>47086.271999999997</v>
      </c>
      <c r="R2896" s="9">
        <f>(43102-Sueldos[[#This Row],[Fecha de Contratación]])/365</f>
        <v>4.419178082191781</v>
      </c>
      <c r="S2896" s="1">
        <f>Sueldos[[#This Row],[Sueldo total]]/30</f>
        <v>523.18079999999998</v>
      </c>
      <c r="T2896" s="1">
        <f>Sueldos[[#This Row],[Salario diario]]*20*Sueldos[[#This Row],[dias del año]]</f>
        <v>46240.582487671236</v>
      </c>
      <c r="U2896" s="1">
        <f>Sueldos[[#This Row],[3 meses de sueldo]]+Sueldos[[#This Row],[20 dias por año]]</f>
        <v>93326.854487671226</v>
      </c>
    </row>
    <row r="2897" spans="1:21" x14ac:dyDescent="0.3">
      <c r="A2897" t="s">
        <v>111</v>
      </c>
      <c r="B2897" t="s">
        <v>13</v>
      </c>
      <c r="C2897" t="s">
        <v>112</v>
      </c>
      <c r="D2897" s="10">
        <v>42077</v>
      </c>
      <c r="E2897" t="s">
        <v>18</v>
      </c>
      <c r="F2897">
        <v>5</v>
      </c>
      <c r="G2897" s="1">
        <v>18256.25</v>
      </c>
      <c r="H2897" s="1">
        <v>1460.5</v>
      </c>
      <c r="I2897" s="1">
        <v>1643.0625</v>
      </c>
      <c r="J2897" s="1">
        <v>1825.625</v>
      </c>
      <c r="K2897" s="1">
        <v>6937.375</v>
      </c>
      <c r="L2897" s="1">
        <v>5111.7500000000009</v>
      </c>
      <c r="M2897" s="1">
        <f>SUM(Sueldos[[#This Row],[Salario Base]:[Bono General]])</f>
        <v>35234.5625</v>
      </c>
      <c r="N2897" s="1">
        <f>SUMPRODUCT(Sueldos[[#This Row],[Salario Base]:[Bono General]]*Porcentajes[])</f>
        <v>1358.2650000000001</v>
      </c>
      <c r="O2897" s="1">
        <f>Sueldos[[#This Row],[Aumento Mexicano]]*2</f>
        <v>2716.53</v>
      </c>
      <c r="P2897" s="1">
        <f>IF(Sueldos[[#This Row],[Calificación]]&gt;=4,Sueldos[[#This Row],[Aumento Mexicano]]*2,0)</f>
        <v>2716.53</v>
      </c>
      <c r="Q2897" s="1">
        <f>Sueldos[[#This Row],[Sueldo total]]*3</f>
        <v>105703.6875</v>
      </c>
      <c r="R2897" s="9">
        <f>(43102-Sueldos[[#This Row],[Fecha de Contratación]])/365</f>
        <v>2.8082191780821919</v>
      </c>
      <c r="S2897" s="1">
        <f>Sueldos[[#This Row],[Sueldo total]]/30</f>
        <v>1174.4854166666667</v>
      </c>
      <c r="T2897" s="1">
        <f>Sueldos[[#This Row],[Salario diario]]*20*Sueldos[[#This Row],[dias del año]]</f>
        <v>65964.249429223739</v>
      </c>
      <c r="U2897" s="1">
        <f>Sueldos[[#This Row],[3 meses de sueldo]]+Sueldos[[#This Row],[20 dias por año]]</f>
        <v>171667.93692922374</v>
      </c>
    </row>
    <row r="2898" spans="1:21" x14ac:dyDescent="0.3">
      <c r="A2898" t="s">
        <v>113</v>
      </c>
      <c r="B2898" t="s">
        <v>13</v>
      </c>
      <c r="C2898" t="s">
        <v>114</v>
      </c>
      <c r="D2898" s="10">
        <v>41709</v>
      </c>
      <c r="E2898" t="s">
        <v>115</v>
      </c>
      <c r="F2898">
        <v>2</v>
      </c>
      <c r="G2898" s="1">
        <v>47468.700000000004</v>
      </c>
      <c r="H2898" s="1">
        <v>4746.8700000000008</v>
      </c>
      <c r="I2898" s="1">
        <v>6170.9310000000005</v>
      </c>
      <c r="J2898" s="1">
        <v>2848.1220000000003</v>
      </c>
      <c r="K2898" s="1">
        <v>14240.61</v>
      </c>
      <c r="L2898" s="1">
        <v>12816.549000000003</v>
      </c>
      <c r="M2898" s="1">
        <f>SUM(Sueldos[[#This Row],[Salario Base]:[Bono General]])</f>
        <v>88291.782000000007</v>
      </c>
      <c r="N2898" s="1">
        <f>SUMPRODUCT(Sueldos[[#This Row],[Salario Base]:[Bono General]]*Porcentajes[])</f>
        <v>3422.4932700000008</v>
      </c>
      <c r="O2898" s="1">
        <f>Sueldos[[#This Row],[Aumento Mexicano]]*2</f>
        <v>6844.9865400000017</v>
      </c>
      <c r="P2898" s="1">
        <f>IF(Sueldos[[#This Row],[Calificación]]&gt;=4,Sueldos[[#This Row],[Aumento Mexicano]]*2,0)</f>
        <v>0</v>
      </c>
      <c r="Q2898" s="1">
        <f>Sueldos[[#This Row],[Sueldo total]]*3</f>
        <v>264875.34600000002</v>
      </c>
      <c r="R2898" s="9">
        <f>(43102-Sueldos[[#This Row],[Fecha de Contratación]])/365</f>
        <v>3.8164383561643835</v>
      </c>
      <c r="S2898" s="1">
        <f>Sueldos[[#This Row],[Sueldo total]]/30</f>
        <v>2943.0594000000001</v>
      </c>
      <c r="T2898" s="1">
        <f>Sueldos[[#This Row],[Salario diario]]*20*Sueldos[[#This Row],[dias del año]]</f>
        <v>224640.09557260273</v>
      </c>
      <c r="U2898" s="1">
        <f>Sueldos[[#This Row],[3 meses de sueldo]]+Sueldos[[#This Row],[20 dias por año]]</f>
        <v>489515.44157260272</v>
      </c>
    </row>
    <row r="2899" spans="1:21" x14ac:dyDescent="0.3">
      <c r="A2899" t="s">
        <v>116</v>
      </c>
      <c r="B2899" t="s">
        <v>13</v>
      </c>
      <c r="C2899" t="s">
        <v>117</v>
      </c>
      <c r="D2899" s="10">
        <v>42991</v>
      </c>
      <c r="E2899" t="s">
        <v>15</v>
      </c>
      <c r="F2899">
        <v>3</v>
      </c>
      <c r="G2899" s="1">
        <v>30323</v>
      </c>
      <c r="H2899" s="1">
        <v>1516.15</v>
      </c>
      <c r="I2899" s="1">
        <v>3638.7599999999998</v>
      </c>
      <c r="J2899" s="1">
        <v>909.68999999999994</v>
      </c>
      <c r="K2899" s="1">
        <v>10613.05</v>
      </c>
      <c r="L2899" s="1">
        <v>11219.51</v>
      </c>
      <c r="M2899" s="1">
        <f>SUM(Sueldos[[#This Row],[Salario Base]:[Bono General]])</f>
        <v>58220.160000000011</v>
      </c>
      <c r="N2899" s="1">
        <f>SUMPRODUCT(Sueldos[[#This Row],[Salario Base]:[Bono General]]*Porcentajes[])</f>
        <v>2295.4511000000002</v>
      </c>
      <c r="O2899" s="1">
        <f>Sueldos[[#This Row],[Aumento Mexicano]]*2</f>
        <v>4590.9022000000004</v>
      </c>
      <c r="P2899" s="1">
        <f>IF(Sueldos[[#This Row],[Calificación]]&gt;=4,Sueldos[[#This Row],[Aumento Mexicano]]*2,0)</f>
        <v>0</v>
      </c>
      <c r="Q2899" s="1">
        <f>Sueldos[[#This Row],[Sueldo total]]*3</f>
        <v>174660.48000000004</v>
      </c>
      <c r="R2899" s="9">
        <f>(43102-Sueldos[[#This Row],[Fecha de Contratación]])/365</f>
        <v>0.30410958904109592</v>
      </c>
      <c r="S2899" s="1">
        <f>Sueldos[[#This Row],[Sueldo total]]/30</f>
        <v>1940.6720000000003</v>
      </c>
      <c r="T2899" s="1">
        <f>Sueldos[[#This Row],[Salario diario]]*20*Sueldos[[#This Row],[dias del año]]</f>
        <v>11803.539287671234</v>
      </c>
      <c r="U2899" s="1">
        <f>Sueldos[[#This Row],[3 meses de sueldo]]+Sueldos[[#This Row],[20 dias por año]]</f>
        <v>186464.01928767128</v>
      </c>
    </row>
    <row r="2900" spans="1:21" x14ac:dyDescent="0.3">
      <c r="A2900" t="s">
        <v>118</v>
      </c>
      <c r="B2900" t="s">
        <v>13</v>
      </c>
      <c r="C2900" t="s">
        <v>119</v>
      </c>
      <c r="D2900" s="10">
        <v>42026</v>
      </c>
      <c r="E2900" t="s">
        <v>18</v>
      </c>
      <c r="F2900">
        <v>2</v>
      </c>
      <c r="G2900" s="1">
        <v>9241.2000000000007</v>
      </c>
      <c r="H2900" s="1">
        <v>462.06000000000006</v>
      </c>
      <c r="I2900" s="1">
        <v>369.64800000000002</v>
      </c>
      <c r="J2900" s="1">
        <v>646.88400000000013</v>
      </c>
      <c r="K2900" s="1">
        <v>2864.7720000000004</v>
      </c>
      <c r="L2900" s="1">
        <v>2957.1840000000002</v>
      </c>
      <c r="M2900" s="1">
        <f>SUM(Sueldos[[#This Row],[Salario Base]:[Bono General]])</f>
        <v>16541.748</v>
      </c>
      <c r="N2900" s="1">
        <f>SUMPRODUCT(Sueldos[[#This Row],[Salario Base]:[Bono General]]*Porcentajes[])</f>
        <v>645.03575999999998</v>
      </c>
      <c r="O2900" s="1">
        <f>Sueldos[[#This Row],[Aumento Mexicano]]*2</f>
        <v>1290.07152</v>
      </c>
      <c r="P2900" s="1">
        <f>IF(Sueldos[[#This Row],[Calificación]]&gt;=4,Sueldos[[#This Row],[Aumento Mexicano]]*2,0)</f>
        <v>0</v>
      </c>
      <c r="Q2900" s="1">
        <f>Sueldos[[#This Row],[Sueldo total]]*3</f>
        <v>49625.243999999999</v>
      </c>
      <c r="R2900" s="9">
        <f>(43102-Sueldos[[#This Row],[Fecha de Contratación]])/365</f>
        <v>2.9479452054794519</v>
      </c>
      <c r="S2900" s="1">
        <f>Sueldos[[#This Row],[Sueldo total]]/30</f>
        <v>551.39160000000004</v>
      </c>
      <c r="T2900" s="1">
        <f>Sueldos[[#This Row],[Salario diario]]*20*Sueldos[[#This Row],[dias del año]]</f>
        <v>32509.444471232877</v>
      </c>
      <c r="U2900" s="1">
        <f>Sueldos[[#This Row],[3 meses de sueldo]]+Sueldos[[#This Row],[20 dias por año]]</f>
        <v>82134.688471232876</v>
      </c>
    </row>
    <row r="2901" spans="1:21" x14ac:dyDescent="0.3">
      <c r="A2901" t="s">
        <v>120</v>
      </c>
      <c r="B2901" t="s">
        <v>13</v>
      </c>
      <c r="C2901" t="s">
        <v>121</v>
      </c>
      <c r="D2901" s="10">
        <v>41964</v>
      </c>
      <c r="E2901" t="s">
        <v>27</v>
      </c>
      <c r="F2901">
        <v>3</v>
      </c>
      <c r="G2901" s="1">
        <v>22423</v>
      </c>
      <c r="H2901" s="1">
        <v>2018.07</v>
      </c>
      <c r="I2901" s="1">
        <v>448.46000000000004</v>
      </c>
      <c r="J2901" s="1">
        <v>3139.2200000000003</v>
      </c>
      <c r="K2901" s="1">
        <v>6726.9</v>
      </c>
      <c r="L2901" s="1">
        <v>8072.28</v>
      </c>
      <c r="M2901" s="1">
        <f>SUM(Sueldos[[#This Row],[Salario Base]:[Bono General]])</f>
        <v>42827.93</v>
      </c>
      <c r="N2901" s="1">
        <f>SUMPRODUCT(Sueldos[[#This Row],[Salario Base]:[Bono General]]*Porcentajes[])</f>
        <v>1735.5401999999999</v>
      </c>
      <c r="O2901" s="1">
        <f>Sueldos[[#This Row],[Aumento Mexicano]]*2</f>
        <v>3471.0803999999998</v>
      </c>
      <c r="P2901" s="1">
        <f>IF(Sueldos[[#This Row],[Calificación]]&gt;=4,Sueldos[[#This Row],[Aumento Mexicano]]*2,0)</f>
        <v>0</v>
      </c>
      <c r="Q2901" s="1">
        <f>Sueldos[[#This Row],[Sueldo total]]*3</f>
        <v>128483.79000000001</v>
      </c>
      <c r="R2901" s="9">
        <f>(43102-Sueldos[[#This Row],[Fecha de Contratación]])/365</f>
        <v>3.117808219178082</v>
      </c>
      <c r="S2901" s="1">
        <f>Sueldos[[#This Row],[Sueldo total]]/30</f>
        <v>1427.5976666666668</v>
      </c>
      <c r="T2901" s="1">
        <f>Sueldos[[#This Row],[Salario diario]]*20*Sueldos[[#This Row],[dias del año]]</f>
        <v>89019.514776255703</v>
      </c>
      <c r="U2901" s="1">
        <f>Sueldos[[#This Row],[3 meses de sueldo]]+Sueldos[[#This Row],[20 dias por año]]</f>
        <v>217503.30477625571</v>
      </c>
    </row>
    <row r="2902" spans="1:21" x14ac:dyDescent="0.3">
      <c r="A2902" t="s">
        <v>122</v>
      </c>
      <c r="B2902" t="s">
        <v>13</v>
      </c>
      <c r="C2902" t="s">
        <v>123</v>
      </c>
      <c r="D2902" s="10">
        <v>40524</v>
      </c>
      <c r="E2902" t="s">
        <v>27</v>
      </c>
      <c r="F2902">
        <v>2</v>
      </c>
      <c r="G2902" s="1">
        <v>15688.800000000001</v>
      </c>
      <c r="H2902" s="1">
        <v>784.44</v>
      </c>
      <c r="I2902" s="1">
        <v>1098.2160000000001</v>
      </c>
      <c r="J2902" s="1">
        <v>156.88800000000001</v>
      </c>
      <c r="K2902" s="1">
        <v>5020.4160000000002</v>
      </c>
      <c r="L2902" s="1">
        <v>4235.9760000000006</v>
      </c>
      <c r="M2902" s="1">
        <f>SUM(Sueldos[[#This Row],[Salario Base]:[Bono General]])</f>
        <v>26984.736000000004</v>
      </c>
      <c r="N2902" s="1">
        <f>SUMPRODUCT(Sueldos[[#This Row],[Salario Base]:[Bono General]]*Porcentajes[])</f>
        <v>1016.6342400000001</v>
      </c>
      <c r="O2902" s="1">
        <f>Sueldos[[#This Row],[Aumento Mexicano]]*2</f>
        <v>2033.2684800000002</v>
      </c>
      <c r="P2902" s="1">
        <f>IF(Sueldos[[#This Row],[Calificación]]&gt;=4,Sueldos[[#This Row],[Aumento Mexicano]]*2,0)</f>
        <v>0</v>
      </c>
      <c r="Q2902" s="1">
        <f>Sueldos[[#This Row],[Sueldo total]]*3</f>
        <v>80954.208000000013</v>
      </c>
      <c r="R2902" s="9">
        <f>(43102-Sueldos[[#This Row],[Fecha de Contratación]])/365</f>
        <v>7.0630136986301366</v>
      </c>
      <c r="S2902" s="1">
        <f>Sueldos[[#This Row],[Sueldo total]]/30</f>
        <v>899.49120000000016</v>
      </c>
      <c r="T2902" s="1">
        <f>Sueldos[[#This Row],[Salario diario]]*20*Sueldos[[#This Row],[dias del año]]</f>
        <v>127062.37334794523</v>
      </c>
      <c r="U2902" s="1">
        <f>Sueldos[[#This Row],[3 meses de sueldo]]+Sueldos[[#This Row],[20 dias por año]]</f>
        <v>208016.58134794526</v>
      </c>
    </row>
    <row r="2903" spans="1:21" x14ac:dyDescent="0.3">
      <c r="A2903" t="s">
        <v>124</v>
      </c>
      <c r="B2903" t="s">
        <v>13</v>
      </c>
      <c r="C2903" t="s">
        <v>125</v>
      </c>
      <c r="D2903" s="10">
        <v>40532</v>
      </c>
      <c r="E2903" t="s">
        <v>50</v>
      </c>
      <c r="F2903">
        <v>3</v>
      </c>
      <c r="G2903" s="1">
        <v>36997</v>
      </c>
      <c r="H2903" s="1">
        <v>3699.7000000000003</v>
      </c>
      <c r="I2903" s="1">
        <v>1479.88</v>
      </c>
      <c r="J2903" s="1">
        <v>5179.5800000000008</v>
      </c>
      <c r="K2903" s="1">
        <v>12209.01</v>
      </c>
      <c r="L2903" s="1">
        <v>14798.800000000001</v>
      </c>
      <c r="M2903" s="1">
        <f>SUM(Sueldos[[#This Row],[Salario Base]:[Bono General]])</f>
        <v>74363.97</v>
      </c>
      <c r="N2903" s="1">
        <f>SUMPRODUCT(Sueldos[[#This Row],[Salario Base]:[Bono General]]*Porcentajes[])</f>
        <v>3052.2525000000001</v>
      </c>
      <c r="O2903" s="1">
        <f>Sueldos[[#This Row],[Aumento Mexicano]]*2</f>
        <v>6104.5050000000001</v>
      </c>
      <c r="P2903" s="1">
        <f>IF(Sueldos[[#This Row],[Calificación]]&gt;=4,Sueldos[[#This Row],[Aumento Mexicano]]*2,0)</f>
        <v>0</v>
      </c>
      <c r="Q2903" s="1">
        <f>Sueldos[[#This Row],[Sueldo total]]*3</f>
        <v>223091.91</v>
      </c>
      <c r="R2903" s="9">
        <f>(43102-Sueldos[[#This Row],[Fecha de Contratación]])/365</f>
        <v>7.0410958904109586</v>
      </c>
      <c r="S2903" s="1">
        <f>Sueldos[[#This Row],[Sueldo total]]/30</f>
        <v>2478.799</v>
      </c>
      <c r="T2903" s="1">
        <f>Sueldos[[#This Row],[Salario diario]]*20*Sueldos[[#This Row],[dias del año]]</f>
        <v>349069.22904109582</v>
      </c>
      <c r="U2903" s="1">
        <f>Sueldos[[#This Row],[3 meses de sueldo]]+Sueldos[[#This Row],[20 dias por año]]</f>
        <v>572161.13904109586</v>
      </c>
    </row>
    <row r="2904" spans="1:21" x14ac:dyDescent="0.3">
      <c r="A2904" t="s">
        <v>126</v>
      </c>
      <c r="B2904" t="s">
        <v>13</v>
      </c>
      <c r="C2904" t="s">
        <v>127</v>
      </c>
      <c r="D2904" s="10">
        <v>42593</v>
      </c>
      <c r="E2904" t="s">
        <v>27</v>
      </c>
      <c r="F2904">
        <v>2</v>
      </c>
      <c r="G2904" s="1">
        <v>14497.2</v>
      </c>
      <c r="H2904" s="1">
        <v>869.83199999999999</v>
      </c>
      <c r="I2904" s="1">
        <v>144.97200000000001</v>
      </c>
      <c r="J2904" s="1">
        <v>2174.58</v>
      </c>
      <c r="K2904" s="1">
        <v>4639.1040000000003</v>
      </c>
      <c r="L2904" s="1">
        <v>5798.880000000001</v>
      </c>
      <c r="M2904" s="1">
        <f>SUM(Sueldos[[#This Row],[Salario Base]:[Bono General]])</f>
        <v>28124.568000000003</v>
      </c>
      <c r="N2904" s="1">
        <f>SUMPRODUCT(Sueldos[[#This Row],[Salario Base]:[Bono General]]*Porcentajes[])</f>
        <v>1146.7285200000001</v>
      </c>
      <c r="O2904" s="1">
        <f>Sueldos[[#This Row],[Aumento Mexicano]]*2</f>
        <v>2293.4570400000002</v>
      </c>
      <c r="P2904" s="1">
        <f>IF(Sueldos[[#This Row],[Calificación]]&gt;=4,Sueldos[[#This Row],[Aumento Mexicano]]*2,0)</f>
        <v>0</v>
      </c>
      <c r="Q2904" s="1">
        <f>Sueldos[[#This Row],[Sueldo total]]*3</f>
        <v>84373.704000000012</v>
      </c>
      <c r="R2904" s="9">
        <f>(43102-Sueldos[[#This Row],[Fecha de Contratación]])/365</f>
        <v>1.3945205479452054</v>
      </c>
      <c r="S2904" s="1">
        <f>Sueldos[[#This Row],[Sueldo total]]/30</f>
        <v>937.48560000000009</v>
      </c>
      <c r="T2904" s="1">
        <f>Sueldos[[#This Row],[Salario diario]]*20*Sueldos[[#This Row],[dias del año]]</f>
        <v>26146.858652054798</v>
      </c>
      <c r="U2904" s="1">
        <f>Sueldos[[#This Row],[3 meses de sueldo]]+Sueldos[[#This Row],[20 dias por año]]</f>
        <v>110520.56265205481</v>
      </c>
    </row>
    <row r="2905" spans="1:21" x14ac:dyDescent="0.3">
      <c r="A2905" t="s">
        <v>128</v>
      </c>
      <c r="B2905" t="s">
        <v>13</v>
      </c>
      <c r="C2905" t="s">
        <v>129</v>
      </c>
      <c r="D2905" s="10">
        <v>40538</v>
      </c>
      <c r="E2905" t="s">
        <v>15</v>
      </c>
      <c r="F2905">
        <v>1</v>
      </c>
      <c r="G2905" s="1">
        <v>21584.25</v>
      </c>
      <c r="H2905" s="1">
        <v>1726.74</v>
      </c>
      <c r="I2905" s="1">
        <v>1726.74</v>
      </c>
      <c r="J2905" s="1">
        <v>2805.9524999999999</v>
      </c>
      <c r="K2905" s="1">
        <v>6259.4324999999999</v>
      </c>
      <c r="L2905" s="1">
        <v>6475.2749999999996</v>
      </c>
      <c r="M2905" s="1">
        <f>SUM(Sueldos[[#This Row],[Salario Base]:[Bono General]])</f>
        <v>40578.390000000007</v>
      </c>
      <c r="N2905" s="1">
        <f>SUMPRODUCT(Sueldos[[#This Row],[Salario Base]:[Bono General]]*Porcentajes[])</f>
        <v>1601.5513500000002</v>
      </c>
      <c r="O2905" s="1">
        <f>Sueldos[[#This Row],[Aumento Mexicano]]*2</f>
        <v>3203.1027000000004</v>
      </c>
      <c r="P2905" s="1">
        <f>IF(Sueldos[[#This Row],[Calificación]]&gt;=4,Sueldos[[#This Row],[Aumento Mexicano]]*2,0)</f>
        <v>0</v>
      </c>
      <c r="Q2905" s="1">
        <f>Sueldos[[#This Row],[Sueldo total]]*3</f>
        <v>121735.17000000001</v>
      </c>
      <c r="R2905" s="9">
        <f>(43102-Sueldos[[#This Row],[Fecha de Contratación]])/365</f>
        <v>7.0246575342465754</v>
      </c>
      <c r="S2905" s="1">
        <f>Sueldos[[#This Row],[Sueldo total]]/30</f>
        <v>1352.6130000000003</v>
      </c>
      <c r="T2905" s="1">
        <f>Sueldos[[#This Row],[Salario diario]]*20*Sueldos[[#This Row],[dias del año]]</f>
        <v>190032.86202739729</v>
      </c>
      <c r="U2905" s="1">
        <f>Sueldos[[#This Row],[3 meses de sueldo]]+Sueldos[[#This Row],[20 dias por año]]</f>
        <v>311768.0320273973</v>
      </c>
    </row>
    <row r="2906" spans="1:21" x14ac:dyDescent="0.3">
      <c r="A2906" t="s">
        <v>130</v>
      </c>
      <c r="B2906" t="s">
        <v>13</v>
      </c>
      <c r="C2906" t="s">
        <v>75</v>
      </c>
      <c r="D2906" s="10">
        <v>42728</v>
      </c>
      <c r="E2906" t="s">
        <v>18</v>
      </c>
      <c r="F2906">
        <v>3</v>
      </c>
      <c r="G2906" s="1">
        <v>10196</v>
      </c>
      <c r="H2906" s="1">
        <v>815.68000000000006</v>
      </c>
      <c r="I2906" s="1">
        <v>101.96000000000001</v>
      </c>
      <c r="J2906" s="1">
        <v>203.92000000000002</v>
      </c>
      <c r="K2906" s="1">
        <v>3160.7599999999998</v>
      </c>
      <c r="L2906" s="1">
        <v>3364.6800000000003</v>
      </c>
      <c r="M2906" s="1">
        <f>SUM(Sueldos[[#This Row],[Salario Base]:[Bono General]])</f>
        <v>17843</v>
      </c>
      <c r="N2906" s="1">
        <f>SUMPRODUCT(Sueldos[[#This Row],[Salario Base]:[Bono General]]*Porcentajes[])</f>
        <v>699.44560000000001</v>
      </c>
      <c r="O2906" s="1">
        <f>Sueldos[[#This Row],[Aumento Mexicano]]*2</f>
        <v>1398.8912</v>
      </c>
      <c r="P2906" s="1">
        <f>IF(Sueldos[[#This Row],[Calificación]]&gt;=4,Sueldos[[#This Row],[Aumento Mexicano]]*2,0)</f>
        <v>0</v>
      </c>
      <c r="Q2906" s="1">
        <f>Sueldos[[#This Row],[Sueldo total]]*3</f>
        <v>53529</v>
      </c>
      <c r="R2906" s="9">
        <f>(43102-Sueldos[[#This Row],[Fecha de Contratación]])/365</f>
        <v>1.0246575342465754</v>
      </c>
      <c r="S2906" s="1">
        <f>Sueldos[[#This Row],[Sueldo total]]/30</f>
        <v>594.76666666666665</v>
      </c>
      <c r="T2906" s="1">
        <f>Sueldos[[#This Row],[Salario diario]]*20*Sueldos[[#This Row],[dias del año]]</f>
        <v>12188.642922374429</v>
      </c>
      <c r="U2906" s="1">
        <f>Sueldos[[#This Row],[3 meses de sueldo]]+Sueldos[[#This Row],[20 dias por año]]</f>
        <v>65717.642922374434</v>
      </c>
    </row>
    <row r="2907" spans="1:21" x14ac:dyDescent="0.3">
      <c r="A2907" t="s">
        <v>131</v>
      </c>
      <c r="B2907" t="s">
        <v>13</v>
      </c>
      <c r="C2907" t="s">
        <v>46</v>
      </c>
      <c r="D2907" s="10">
        <v>42619</v>
      </c>
      <c r="E2907" t="s">
        <v>18</v>
      </c>
      <c r="F2907">
        <v>5</v>
      </c>
      <c r="G2907" s="1">
        <v>13541.25</v>
      </c>
      <c r="H2907" s="1">
        <v>947.88750000000005</v>
      </c>
      <c r="I2907" s="1">
        <v>1895.7750000000001</v>
      </c>
      <c r="J2907" s="1">
        <v>1624.95</v>
      </c>
      <c r="K2907" s="1">
        <v>5145.6750000000002</v>
      </c>
      <c r="L2907" s="1">
        <v>4604.0250000000005</v>
      </c>
      <c r="M2907" s="1">
        <f>SUM(Sueldos[[#This Row],[Salario Base]:[Bono General]])</f>
        <v>27759.562500000004</v>
      </c>
      <c r="N2907" s="1">
        <f>SUMPRODUCT(Sueldos[[#This Row],[Salario Base]:[Bono General]]*Porcentajes[])</f>
        <v>1096.8412499999999</v>
      </c>
      <c r="O2907" s="1">
        <f>Sueldos[[#This Row],[Aumento Mexicano]]*2</f>
        <v>2193.6824999999999</v>
      </c>
      <c r="P2907" s="1">
        <f>IF(Sueldos[[#This Row],[Calificación]]&gt;=4,Sueldos[[#This Row],[Aumento Mexicano]]*2,0)</f>
        <v>2193.6824999999999</v>
      </c>
      <c r="Q2907" s="1">
        <f>Sueldos[[#This Row],[Sueldo total]]*3</f>
        <v>83278.687500000015</v>
      </c>
      <c r="R2907" s="9">
        <f>(43102-Sueldos[[#This Row],[Fecha de Contratación]])/365</f>
        <v>1.3232876712328767</v>
      </c>
      <c r="S2907" s="1">
        <f>Sueldos[[#This Row],[Sueldo total]]/30</f>
        <v>925.31875000000014</v>
      </c>
      <c r="T2907" s="1">
        <f>Sueldos[[#This Row],[Salario diario]]*20*Sueldos[[#This Row],[dias del año]]</f>
        <v>24489.257876712334</v>
      </c>
      <c r="U2907" s="1">
        <f>Sueldos[[#This Row],[3 meses de sueldo]]+Sueldos[[#This Row],[20 dias por año]]</f>
        <v>107767.94537671235</v>
      </c>
    </row>
    <row r="2908" spans="1:21" x14ac:dyDescent="0.3">
      <c r="A2908" t="s">
        <v>132</v>
      </c>
      <c r="B2908" t="s">
        <v>13</v>
      </c>
      <c r="C2908" t="s">
        <v>133</v>
      </c>
      <c r="D2908" s="10">
        <v>42225</v>
      </c>
      <c r="E2908" t="s">
        <v>27</v>
      </c>
      <c r="F2908">
        <v>3</v>
      </c>
      <c r="G2908" s="1">
        <v>16486</v>
      </c>
      <c r="H2908" s="1">
        <v>1318.88</v>
      </c>
      <c r="I2908" s="1">
        <v>2308.0400000000004</v>
      </c>
      <c r="J2908" s="1">
        <v>1978.32</v>
      </c>
      <c r="K2908" s="1">
        <v>5110.66</v>
      </c>
      <c r="L2908" s="1">
        <v>4616.0800000000008</v>
      </c>
      <c r="M2908" s="1">
        <f>SUM(Sueldos[[#This Row],[Salario Base]:[Bono General]])</f>
        <v>31817.980000000003</v>
      </c>
      <c r="N2908" s="1">
        <f>SUMPRODUCT(Sueldos[[#This Row],[Salario Base]:[Bono General]]*Porcentajes[])</f>
        <v>1241.3958</v>
      </c>
      <c r="O2908" s="1">
        <f>Sueldos[[#This Row],[Aumento Mexicano]]*2</f>
        <v>2482.7916</v>
      </c>
      <c r="P2908" s="1">
        <f>IF(Sueldos[[#This Row],[Calificación]]&gt;=4,Sueldos[[#This Row],[Aumento Mexicano]]*2,0)</f>
        <v>0</v>
      </c>
      <c r="Q2908" s="1">
        <f>Sueldos[[#This Row],[Sueldo total]]*3</f>
        <v>95453.94</v>
      </c>
      <c r="R2908" s="9">
        <f>(43102-Sueldos[[#This Row],[Fecha de Contratación]])/365</f>
        <v>2.4027397260273973</v>
      </c>
      <c r="S2908" s="1">
        <f>Sueldos[[#This Row],[Sueldo total]]/30</f>
        <v>1060.5993333333333</v>
      </c>
      <c r="T2908" s="1">
        <f>Sueldos[[#This Row],[Salario diario]]*20*Sueldos[[#This Row],[dias del año]]</f>
        <v>50966.883031963473</v>
      </c>
      <c r="U2908" s="1">
        <f>Sueldos[[#This Row],[3 meses de sueldo]]+Sueldos[[#This Row],[20 dias por año]]</f>
        <v>146420.82303196349</v>
      </c>
    </row>
    <row r="2909" spans="1:21" x14ac:dyDescent="0.3">
      <c r="A2909" t="s">
        <v>134</v>
      </c>
      <c r="B2909" t="s">
        <v>13</v>
      </c>
      <c r="C2909" t="s">
        <v>135</v>
      </c>
      <c r="D2909" s="10">
        <v>40516</v>
      </c>
      <c r="E2909" t="s">
        <v>18</v>
      </c>
      <c r="F2909">
        <v>4</v>
      </c>
      <c r="G2909" s="1">
        <v>15258.1</v>
      </c>
      <c r="H2909" s="1">
        <v>762.90500000000009</v>
      </c>
      <c r="I2909" s="1">
        <v>1068.0670000000002</v>
      </c>
      <c r="J2909" s="1">
        <v>152.58100000000002</v>
      </c>
      <c r="K2909" s="1">
        <v>4119.6870000000008</v>
      </c>
      <c r="L2909" s="1">
        <v>5645.4970000000003</v>
      </c>
      <c r="M2909" s="1">
        <f>SUM(Sueldos[[#This Row],[Salario Base]:[Bono General]])</f>
        <v>27006.837</v>
      </c>
      <c r="N2909" s="1">
        <f>SUMPRODUCT(Sueldos[[#This Row],[Salario Base]:[Bono General]]*Porcentajes[])</f>
        <v>1072.6444300000001</v>
      </c>
      <c r="O2909" s="1">
        <f>Sueldos[[#This Row],[Aumento Mexicano]]*2</f>
        <v>2145.2888600000001</v>
      </c>
      <c r="P2909" s="1">
        <f>IF(Sueldos[[#This Row],[Calificación]]&gt;=4,Sueldos[[#This Row],[Aumento Mexicano]]*2,0)</f>
        <v>2145.2888600000001</v>
      </c>
      <c r="Q2909" s="1">
        <f>Sueldos[[#This Row],[Sueldo total]]*3</f>
        <v>81020.510999999999</v>
      </c>
      <c r="R2909" s="9">
        <f>(43102-Sueldos[[#This Row],[Fecha de Contratación]])/365</f>
        <v>7.0849315068493155</v>
      </c>
      <c r="S2909" s="1">
        <f>Sueldos[[#This Row],[Sueldo total]]/30</f>
        <v>900.22789999999998</v>
      </c>
      <c r="T2909" s="1">
        <f>Sueldos[[#This Row],[Salario diario]]*20*Sueldos[[#This Row],[dias del año]]</f>
        <v>127561.06024109591</v>
      </c>
      <c r="U2909" s="1">
        <f>Sueldos[[#This Row],[3 meses de sueldo]]+Sueldos[[#This Row],[20 dias por año]]</f>
        <v>208581.57124109589</v>
      </c>
    </row>
    <row r="2910" spans="1:21" x14ac:dyDescent="0.3">
      <c r="A2910" t="s">
        <v>136</v>
      </c>
      <c r="B2910" t="s">
        <v>13</v>
      </c>
      <c r="C2910" t="s">
        <v>137</v>
      </c>
      <c r="D2910" s="10">
        <v>41595</v>
      </c>
      <c r="E2910" t="s">
        <v>18</v>
      </c>
      <c r="F2910">
        <v>2</v>
      </c>
      <c r="G2910" s="1">
        <v>10609.2</v>
      </c>
      <c r="H2910" s="1">
        <v>742.64400000000012</v>
      </c>
      <c r="I2910" s="1">
        <v>106.09200000000001</v>
      </c>
      <c r="J2910" s="1">
        <v>848.7360000000001</v>
      </c>
      <c r="K2910" s="1">
        <v>3925.404</v>
      </c>
      <c r="L2910" s="1">
        <v>3713.22</v>
      </c>
      <c r="M2910" s="1">
        <f>SUM(Sueldos[[#This Row],[Salario Base]:[Bono General]])</f>
        <v>19945.296000000002</v>
      </c>
      <c r="N2910" s="1">
        <f>SUMPRODUCT(Sueldos[[#This Row],[Salario Base]:[Bono General]]*Porcentajes[])</f>
        <v>787.20263999999997</v>
      </c>
      <c r="O2910" s="1">
        <f>Sueldos[[#This Row],[Aumento Mexicano]]*2</f>
        <v>1574.4052799999999</v>
      </c>
      <c r="P2910" s="1">
        <f>IF(Sueldos[[#This Row],[Calificación]]&gt;=4,Sueldos[[#This Row],[Aumento Mexicano]]*2,0)</f>
        <v>0</v>
      </c>
      <c r="Q2910" s="1">
        <f>Sueldos[[#This Row],[Sueldo total]]*3</f>
        <v>59835.888000000006</v>
      </c>
      <c r="R2910" s="9">
        <f>(43102-Sueldos[[#This Row],[Fecha de Contratación]])/365</f>
        <v>4.1287671232876715</v>
      </c>
      <c r="S2910" s="1">
        <f>Sueldos[[#This Row],[Sueldo total]]/30</f>
        <v>664.84320000000002</v>
      </c>
      <c r="T2910" s="1">
        <f>Sueldos[[#This Row],[Salario diario]]*20*Sueldos[[#This Row],[dias del año]]</f>
        <v>54899.654926027404</v>
      </c>
      <c r="U2910" s="1">
        <f>Sueldos[[#This Row],[3 meses de sueldo]]+Sueldos[[#This Row],[20 dias por año]]</f>
        <v>114735.54292602741</v>
      </c>
    </row>
    <row r="2911" spans="1:21" x14ac:dyDescent="0.3">
      <c r="A2911" t="s">
        <v>138</v>
      </c>
      <c r="B2911" t="s">
        <v>139</v>
      </c>
      <c r="C2911" t="s">
        <v>140</v>
      </c>
      <c r="D2911" s="10">
        <v>40907</v>
      </c>
      <c r="E2911" t="s">
        <v>18</v>
      </c>
      <c r="F2911">
        <v>3</v>
      </c>
      <c r="G2911" s="1">
        <v>15031</v>
      </c>
      <c r="H2911" s="1">
        <v>1503.1000000000001</v>
      </c>
      <c r="I2911" s="1">
        <v>901.86</v>
      </c>
      <c r="J2911" s="1">
        <v>1352.79</v>
      </c>
      <c r="K2911" s="1">
        <v>5711.78</v>
      </c>
      <c r="L2911" s="1">
        <v>3908.06</v>
      </c>
      <c r="M2911" s="1">
        <f>SUM(Sueldos[[#This Row],[Salario Base]:[Bono General]])</f>
        <v>28408.59</v>
      </c>
      <c r="N2911" s="1">
        <f>SUMPRODUCT(Sueldos[[#This Row],[Salario Base]:[Bono General]]*Porcentajes[])</f>
        <v>1089.7474999999999</v>
      </c>
      <c r="O2911" s="1">
        <f>Sueldos[[#This Row],[Aumento Mexicano]]*2</f>
        <v>2179.4949999999999</v>
      </c>
      <c r="P2911" s="1">
        <f>IF(Sueldos[[#This Row],[Calificación]]&gt;=4,Sueldos[[#This Row],[Aumento Mexicano]]*2,0)</f>
        <v>0</v>
      </c>
      <c r="Q2911" s="1">
        <f>Sueldos[[#This Row],[Sueldo total]]*3</f>
        <v>85225.77</v>
      </c>
      <c r="R2911" s="9">
        <f>(43102-Sueldos[[#This Row],[Fecha de Contratación]])/365</f>
        <v>6.0136986301369859</v>
      </c>
      <c r="S2911" s="1">
        <f>Sueldos[[#This Row],[Sueldo total]]/30</f>
        <v>946.95299999999997</v>
      </c>
      <c r="T2911" s="1">
        <f>Sueldos[[#This Row],[Salario diario]]*20*Sueldos[[#This Row],[dias del año]]</f>
        <v>113893.79917808218</v>
      </c>
      <c r="U2911" s="1">
        <f>Sueldos[[#This Row],[3 meses de sueldo]]+Sueldos[[#This Row],[20 dias por año]]</f>
        <v>199119.56917808217</v>
      </c>
    </row>
    <row r="2912" spans="1:21" x14ac:dyDescent="0.3">
      <c r="A2912" t="s">
        <v>141</v>
      </c>
      <c r="B2912" t="s">
        <v>139</v>
      </c>
      <c r="C2912" t="s">
        <v>22</v>
      </c>
      <c r="D2912" s="10">
        <v>41138</v>
      </c>
      <c r="E2912" t="s">
        <v>18</v>
      </c>
      <c r="F2912">
        <v>4</v>
      </c>
      <c r="G2912" s="1">
        <v>9024.4000000000015</v>
      </c>
      <c r="H2912" s="1">
        <v>902.44000000000017</v>
      </c>
      <c r="I2912" s="1">
        <v>270.73200000000003</v>
      </c>
      <c r="J2912" s="1">
        <v>180.48800000000003</v>
      </c>
      <c r="K2912" s="1">
        <v>2436.5880000000006</v>
      </c>
      <c r="L2912" s="1">
        <v>3339.0280000000007</v>
      </c>
      <c r="M2912" s="1">
        <f>SUM(Sueldos[[#This Row],[Salario Base]:[Bono General]])</f>
        <v>16153.676000000001</v>
      </c>
      <c r="N2912" s="1">
        <f>SUMPRODUCT(Sueldos[[#This Row],[Salario Base]:[Bono General]]*Porcentajes[])</f>
        <v>651.56168000000014</v>
      </c>
      <c r="O2912" s="1">
        <f>Sueldos[[#This Row],[Aumento Mexicano]]*2</f>
        <v>1303.1233600000003</v>
      </c>
      <c r="P2912" s="1">
        <f>IF(Sueldos[[#This Row],[Calificación]]&gt;=4,Sueldos[[#This Row],[Aumento Mexicano]]*2,0)</f>
        <v>1303.1233600000003</v>
      </c>
      <c r="Q2912" s="1">
        <f>Sueldos[[#This Row],[Sueldo total]]*3</f>
        <v>48461.028000000006</v>
      </c>
      <c r="R2912" s="9">
        <f>(43102-Sueldos[[#This Row],[Fecha de Contratación]])/365</f>
        <v>5.3808219178082188</v>
      </c>
      <c r="S2912" s="1">
        <f>Sueldos[[#This Row],[Sueldo total]]/30</f>
        <v>538.45586666666668</v>
      </c>
      <c r="T2912" s="1">
        <f>Sueldos[[#This Row],[Salario diario]]*20*Sueldos[[#This Row],[dias del año]]</f>
        <v>57946.702582648402</v>
      </c>
      <c r="U2912" s="1">
        <f>Sueldos[[#This Row],[3 meses de sueldo]]+Sueldos[[#This Row],[20 dias por año]]</f>
        <v>106407.73058264841</v>
      </c>
    </row>
    <row r="2913" spans="1:21" x14ac:dyDescent="0.3">
      <c r="A2913" t="s">
        <v>12</v>
      </c>
      <c r="B2913" t="s">
        <v>139</v>
      </c>
      <c r="C2913" t="s">
        <v>142</v>
      </c>
      <c r="D2913" s="10">
        <v>41455</v>
      </c>
      <c r="E2913" t="s">
        <v>18</v>
      </c>
      <c r="F2913">
        <v>4</v>
      </c>
      <c r="G2913" s="1">
        <v>9081.6</v>
      </c>
      <c r="H2913" s="1">
        <v>908.16000000000008</v>
      </c>
      <c r="I2913" s="1">
        <v>1180.6080000000002</v>
      </c>
      <c r="J2913" s="1">
        <v>817.34400000000005</v>
      </c>
      <c r="K2913" s="1">
        <v>2270.4</v>
      </c>
      <c r="L2913" s="1">
        <v>2996.9280000000003</v>
      </c>
      <c r="M2913" s="1">
        <f>SUM(Sueldos[[#This Row],[Salario Base]:[Bono General]])</f>
        <v>17255.04</v>
      </c>
      <c r="N2913" s="1">
        <f>SUMPRODUCT(Sueldos[[#This Row],[Salario Base]:[Bono General]]*Porcentajes[])</f>
        <v>692.92608000000007</v>
      </c>
      <c r="O2913" s="1">
        <f>Sueldos[[#This Row],[Aumento Mexicano]]*2</f>
        <v>1385.8521600000001</v>
      </c>
      <c r="P2913" s="1">
        <f>IF(Sueldos[[#This Row],[Calificación]]&gt;=4,Sueldos[[#This Row],[Aumento Mexicano]]*2,0)</f>
        <v>1385.8521600000001</v>
      </c>
      <c r="Q2913" s="1">
        <f>Sueldos[[#This Row],[Sueldo total]]*3</f>
        <v>51765.120000000003</v>
      </c>
      <c r="R2913" s="9">
        <f>(43102-Sueldos[[#This Row],[Fecha de Contratación]])/365</f>
        <v>4.5123287671232877</v>
      </c>
      <c r="S2913" s="1">
        <f>Sueldos[[#This Row],[Sueldo total]]/30</f>
        <v>575.16800000000001</v>
      </c>
      <c r="T2913" s="1">
        <f>Sueldos[[#This Row],[Salario diario]]*20*Sueldos[[#This Row],[dias del año]]</f>
        <v>51906.942246575345</v>
      </c>
      <c r="U2913" s="1">
        <f>Sueldos[[#This Row],[3 meses de sueldo]]+Sueldos[[#This Row],[20 dias por año]]</f>
        <v>103672.06224657534</v>
      </c>
    </row>
    <row r="2914" spans="1:21" x14ac:dyDescent="0.3">
      <c r="A2914" t="s">
        <v>143</v>
      </c>
      <c r="B2914" t="s">
        <v>139</v>
      </c>
      <c r="C2914" t="s">
        <v>144</v>
      </c>
      <c r="D2914" s="10">
        <v>40703</v>
      </c>
      <c r="E2914" t="s">
        <v>27</v>
      </c>
      <c r="F2914">
        <v>3</v>
      </c>
      <c r="G2914" s="1">
        <v>22419</v>
      </c>
      <c r="H2914" s="1">
        <v>2017.71</v>
      </c>
      <c r="I2914" s="1">
        <v>224.19</v>
      </c>
      <c r="J2914" s="1">
        <v>2017.71</v>
      </c>
      <c r="K2914" s="1">
        <v>7398.27</v>
      </c>
      <c r="L2914" s="1">
        <v>8743.41</v>
      </c>
      <c r="M2914" s="1">
        <f>SUM(Sueldos[[#This Row],[Salario Base]:[Bono General]])</f>
        <v>42820.289999999994</v>
      </c>
      <c r="N2914" s="1">
        <f>SUMPRODUCT(Sueldos[[#This Row],[Salario Base]:[Bono General]]*Porcentajes[])</f>
        <v>1737.4724999999999</v>
      </c>
      <c r="O2914" s="1">
        <f>Sueldos[[#This Row],[Aumento Mexicano]]*2</f>
        <v>3474.9449999999997</v>
      </c>
      <c r="P2914" s="1">
        <f>IF(Sueldos[[#This Row],[Calificación]]&gt;=4,Sueldos[[#This Row],[Aumento Mexicano]]*2,0)</f>
        <v>0</v>
      </c>
      <c r="Q2914" s="1">
        <f>Sueldos[[#This Row],[Sueldo total]]*3</f>
        <v>128460.86999999998</v>
      </c>
      <c r="R2914" s="9">
        <f>(43102-Sueldos[[#This Row],[Fecha de Contratación]])/365</f>
        <v>6.5726027397260278</v>
      </c>
      <c r="S2914" s="1">
        <f>Sueldos[[#This Row],[Sueldo total]]/30</f>
        <v>1427.3429999999998</v>
      </c>
      <c r="T2914" s="1">
        <f>Sueldos[[#This Row],[Salario diario]]*20*Sueldos[[#This Row],[dias del año]]</f>
        <v>187627.17024657535</v>
      </c>
      <c r="U2914" s="1">
        <f>Sueldos[[#This Row],[3 meses de sueldo]]+Sueldos[[#This Row],[20 dias por año]]</f>
        <v>316088.04024657531</v>
      </c>
    </row>
    <row r="2915" spans="1:21" x14ac:dyDescent="0.3">
      <c r="A2915" t="s">
        <v>145</v>
      </c>
      <c r="B2915" t="s">
        <v>139</v>
      </c>
      <c r="C2915" t="s">
        <v>146</v>
      </c>
      <c r="D2915" s="10">
        <v>41434</v>
      </c>
      <c r="E2915" t="s">
        <v>18</v>
      </c>
      <c r="F2915">
        <v>2</v>
      </c>
      <c r="G2915" s="1">
        <v>10968.300000000001</v>
      </c>
      <c r="H2915" s="1">
        <v>658.09800000000007</v>
      </c>
      <c r="I2915" s="1">
        <v>1096.8300000000002</v>
      </c>
      <c r="J2915" s="1">
        <v>438.73200000000003</v>
      </c>
      <c r="K2915" s="1">
        <v>3948.5880000000002</v>
      </c>
      <c r="L2915" s="1">
        <v>4058.2710000000002</v>
      </c>
      <c r="M2915" s="1">
        <f>SUM(Sueldos[[#This Row],[Salario Base]:[Bono General]])</f>
        <v>21168.819000000003</v>
      </c>
      <c r="N2915" s="1">
        <f>SUMPRODUCT(Sueldos[[#This Row],[Salario Base]:[Bono General]]*Porcentajes[])</f>
        <v>836.88129000000004</v>
      </c>
      <c r="O2915" s="1">
        <f>Sueldos[[#This Row],[Aumento Mexicano]]*2</f>
        <v>1673.7625800000001</v>
      </c>
      <c r="P2915" s="1">
        <f>IF(Sueldos[[#This Row],[Calificación]]&gt;=4,Sueldos[[#This Row],[Aumento Mexicano]]*2,0)</f>
        <v>0</v>
      </c>
      <c r="Q2915" s="1">
        <f>Sueldos[[#This Row],[Sueldo total]]*3</f>
        <v>63506.457000000009</v>
      </c>
      <c r="R2915" s="9">
        <f>(43102-Sueldos[[#This Row],[Fecha de Contratación]])/365</f>
        <v>4.5698630136986305</v>
      </c>
      <c r="S2915" s="1">
        <f>Sueldos[[#This Row],[Sueldo total]]/30</f>
        <v>705.6273000000001</v>
      </c>
      <c r="T2915" s="1">
        <f>Sueldos[[#This Row],[Salario diario]]*20*Sueldos[[#This Row],[dias del año]]</f>
        <v>64492.401994520565</v>
      </c>
      <c r="U2915" s="1">
        <f>Sueldos[[#This Row],[3 meses de sueldo]]+Sueldos[[#This Row],[20 dias por año]]</f>
        <v>127998.85899452057</v>
      </c>
    </row>
    <row r="2916" spans="1:21" x14ac:dyDescent="0.3">
      <c r="A2916" t="s">
        <v>147</v>
      </c>
      <c r="B2916" t="s">
        <v>139</v>
      </c>
      <c r="C2916" t="s">
        <v>73</v>
      </c>
      <c r="D2916" s="10">
        <v>40710</v>
      </c>
      <c r="E2916" t="s">
        <v>18</v>
      </c>
      <c r="F2916">
        <v>3</v>
      </c>
      <c r="G2916" s="1">
        <v>8200</v>
      </c>
      <c r="H2916" s="1">
        <v>574</v>
      </c>
      <c r="I2916" s="1">
        <v>164</v>
      </c>
      <c r="J2916" s="1">
        <v>1230</v>
      </c>
      <c r="K2916" s="1">
        <v>2788</v>
      </c>
      <c r="L2916" s="1">
        <v>2542</v>
      </c>
      <c r="M2916" s="1">
        <f>SUM(Sueldos[[#This Row],[Salario Base]:[Bono General]])</f>
        <v>15498</v>
      </c>
      <c r="N2916" s="1">
        <f>SUMPRODUCT(Sueldos[[#This Row],[Salario Base]:[Bono General]]*Porcentajes[])</f>
        <v>610.08000000000004</v>
      </c>
      <c r="O2916" s="1">
        <f>Sueldos[[#This Row],[Aumento Mexicano]]*2</f>
        <v>1220.1600000000001</v>
      </c>
      <c r="P2916" s="1">
        <f>IF(Sueldos[[#This Row],[Calificación]]&gt;=4,Sueldos[[#This Row],[Aumento Mexicano]]*2,0)</f>
        <v>0</v>
      </c>
      <c r="Q2916" s="1">
        <f>Sueldos[[#This Row],[Sueldo total]]*3</f>
        <v>46494</v>
      </c>
      <c r="R2916" s="9">
        <f>(43102-Sueldos[[#This Row],[Fecha de Contratación]])/365</f>
        <v>6.5534246575342463</v>
      </c>
      <c r="S2916" s="1">
        <f>Sueldos[[#This Row],[Sueldo total]]/30</f>
        <v>516.6</v>
      </c>
      <c r="T2916" s="1">
        <f>Sueldos[[#This Row],[Salario diario]]*20*Sueldos[[#This Row],[dias del año]]</f>
        <v>67709.983561643836</v>
      </c>
      <c r="U2916" s="1">
        <f>Sueldos[[#This Row],[3 meses de sueldo]]+Sueldos[[#This Row],[20 dias por año]]</f>
        <v>114203.98356164384</v>
      </c>
    </row>
    <row r="2917" spans="1:21" x14ac:dyDescent="0.3">
      <c r="A2917" t="s">
        <v>148</v>
      </c>
      <c r="B2917" t="s">
        <v>139</v>
      </c>
      <c r="C2917" t="s">
        <v>59</v>
      </c>
      <c r="D2917" s="10">
        <v>40759</v>
      </c>
      <c r="E2917" t="s">
        <v>18</v>
      </c>
      <c r="F2917">
        <v>5</v>
      </c>
      <c r="G2917" s="1">
        <v>14260</v>
      </c>
      <c r="H2917" s="1">
        <v>998.2</v>
      </c>
      <c r="I2917" s="1">
        <v>1996.4</v>
      </c>
      <c r="J2917" s="1">
        <v>2139</v>
      </c>
      <c r="K2917" s="1">
        <v>5704</v>
      </c>
      <c r="L2917" s="1">
        <v>4420.6000000000004</v>
      </c>
      <c r="M2917" s="1">
        <f>SUM(Sueldos[[#This Row],[Salario Base]:[Bono General]])</f>
        <v>29518.200000000004</v>
      </c>
      <c r="N2917" s="1">
        <f>SUMPRODUCT(Sueldos[[#This Row],[Salario Base]:[Bono General]]*Porcentajes[])</f>
        <v>1155.0600000000002</v>
      </c>
      <c r="O2917" s="1">
        <f>Sueldos[[#This Row],[Aumento Mexicano]]*2</f>
        <v>2310.1200000000003</v>
      </c>
      <c r="P2917" s="1">
        <f>IF(Sueldos[[#This Row],[Calificación]]&gt;=4,Sueldos[[#This Row],[Aumento Mexicano]]*2,0)</f>
        <v>2310.1200000000003</v>
      </c>
      <c r="Q2917" s="1">
        <f>Sueldos[[#This Row],[Sueldo total]]*3</f>
        <v>88554.6</v>
      </c>
      <c r="R2917" s="9">
        <f>(43102-Sueldos[[#This Row],[Fecha de Contratación]])/365</f>
        <v>6.419178082191781</v>
      </c>
      <c r="S2917" s="1">
        <f>Sueldos[[#This Row],[Sueldo total]]/30</f>
        <v>983.94000000000017</v>
      </c>
      <c r="T2917" s="1">
        <f>Sueldos[[#This Row],[Salario diario]]*20*Sueldos[[#This Row],[dias del año]]</f>
        <v>126321.72164383564</v>
      </c>
      <c r="U2917" s="1">
        <f>Sueldos[[#This Row],[3 meses de sueldo]]+Sueldos[[#This Row],[20 dias por año]]</f>
        <v>214876.32164383563</v>
      </c>
    </row>
    <row r="2918" spans="1:21" x14ac:dyDescent="0.3">
      <c r="A2918" t="s">
        <v>149</v>
      </c>
      <c r="B2918" t="s">
        <v>139</v>
      </c>
      <c r="C2918" t="s">
        <v>137</v>
      </c>
      <c r="D2918" s="10">
        <v>42107</v>
      </c>
      <c r="E2918" t="s">
        <v>18</v>
      </c>
      <c r="F2918">
        <v>3</v>
      </c>
      <c r="G2918" s="1">
        <v>14466</v>
      </c>
      <c r="H2918" s="1">
        <v>723.30000000000007</v>
      </c>
      <c r="I2918" s="1">
        <v>1591.26</v>
      </c>
      <c r="J2918" s="1">
        <v>144.66</v>
      </c>
      <c r="K2918" s="1">
        <v>4339.8</v>
      </c>
      <c r="L2918" s="1">
        <v>4339.8</v>
      </c>
      <c r="M2918" s="1">
        <f>SUM(Sueldos[[#This Row],[Salario Base]:[Bono General]])</f>
        <v>25604.819999999996</v>
      </c>
      <c r="N2918" s="1">
        <f>SUMPRODUCT(Sueldos[[#This Row],[Salario Base]:[Bono General]]*Porcentajes[])</f>
        <v>982.2414</v>
      </c>
      <c r="O2918" s="1">
        <f>Sueldos[[#This Row],[Aumento Mexicano]]*2</f>
        <v>1964.4828</v>
      </c>
      <c r="P2918" s="1">
        <f>IF(Sueldos[[#This Row],[Calificación]]&gt;=4,Sueldos[[#This Row],[Aumento Mexicano]]*2,0)</f>
        <v>0</v>
      </c>
      <c r="Q2918" s="1">
        <f>Sueldos[[#This Row],[Sueldo total]]*3</f>
        <v>76814.459999999992</v>
      </c>
      <c r="R2918" s="9">
        <f>(43102-Sueldos[[#This Row],[Fecha de Contratación]])/365</f>
        <v>2.7260273972602738</v>
      </c>
      <c r="S2918" s="1">
        <f>Sueldos[[#This Row],[Sueldo total]]/30</f>
        <v>853.49399999999991</v>
      </c>
      <c r="T2918" s="1">
        <f>Sueldos[[#This Row],[Salario diario]]*20*Sueldos[[#This Row],[dias del año]]</f>
        <v>46532.960547945193</v>
      </c>
      <c r="U2918" s="1">
        <f>Sueldos[[#This Row],[3 meses de sueldo]]+Sueldos[[#This Row],[20 dias por año]]</f>
        <v>123347.42054794519</v>
      </c>
    </row>
    <row r="2919" spans="1:21" x14ac:dyDescent="0.3">
      <c r="A2919" t="s">
        <v>150</v>
      </c>
      <c r="B2919" t="s">
        <v>139</v>
      </c>
      <c r="C2919" t="s">
        <v>151</v>
      </c>
      <c r="D2919" s="10">
        <v>42309</v>
      </c>
      <c r="E2919" t="s">
        <v>15</v>
      </c>
      <c r="F2919">
        <v>3</v>
      </c>
      <c r="G2919" s="1">
        <v>29562</v>
      </c>
      <c r="H2919" s="1">
        <v>2069.34</v>
      </c>
      <c r="I2919" s="1">
        <v>3251.82</v>
      </c>
      <c r="J2919" s="1">
        <v>591.24</v>
      </c>
      <c r="K2919" s="1">
        <v>8277.36</v>
      </c>
      <c r="L2919" s="1">
        <v>11824.800000000001</v>
      </c>
      <c r="M2919" s="1">
        <f>SUM(Sueldos[[#This Row],[Salario Base]:[Bono General]])</f>
        <v>55576.560000000005</v>
      </c>
      <c r="N2919" s="1">
        <f>SUMPRODUCT(Sueldos[[#This Row],[Salario Base]:[Bono General]]*Porcentajes[])</f>
        <v>2246.712</v>
      </c>
      <c r="O2919" s="1">
        <f>Sueldos[[#This Row],[Aumento Mexicano]]*2</f>
        <v>4493.424</v>
      </c>
      <c r="P2919" s="1">
        <f>IF(Sueldos[[#This Row],[Calificación]]&gt;=4,Sueldos[[#This Row],[Aumento Mexicano]]*2,0)</f>
        <v>0</v>
      </c>
      <c r="Q2919" s="1">
        <f>Sueldos[[#This Row],[Sueldo total]]*3</f>
        <v>166729.68000000002</v>
      </c>
      <c r="R2919" s="9">
        <f>(43102-Sueldos[[#This Row],[Fecha de Contratación]])/365</f>
        <v>2.1726027397260275</v>
      </c>
      <c r="S2919" s="1">
        <f>Sueldos[[#This Row],[Sueldo total]]/30</f>
        <v>1852.5520000000001</v>
      </c>
      <c r="T2919" s="1">
        <f>Sueldos[[#This Row],[Salario diario]]*20*Sueldos[[#This Row],[dias del año]]</f>
        <v>80497.191013698641</v>
      </c>
      <c r="U2919" s="1">
        <f>Sueldos[[#This Row],[3 meses de sueldo]]+Sueldos[[#This Row],[20 dias por año]]</f>
        <v>247226.87101369866</v>
      </c>
    </row>
    <row r="2920" spans="1:21" x14ac:dyDescent="0.3">
      <c r="A2920" t="s">
        <v>152</v>
      </c>
      <c r="B2920" t="s">
        <v>139</v>
      </c>
      <c r="C2920" t="s">
        <v>88</v>
      </c>
      <c r="D2920" s="10">
        <v>40664</v>
      </c>
      <c r="E2920" t="s">
        <v>50</v>
      </c>
      <c r="F2920">
        <v>4</v>
      </c>
      <c r="G2920" s="1">
        <v>39006</v>
      </c>
      <c r="H2920" s="1">
        <v>3120.48</v>
      </c>
      <c r="I2920" s="1">
        <v>5070.78</v>
      </c>
      <c r="J2920" s="1">
        <v>2730.42</v>
      </c>
      <c r="K2920" s="1">
        <v>10141.56</v>
      </c>
      <c r="L2920" s="1">
        <v>10141.56</v>
      </c>
      <c r="M2920" s="1">
        <f>SUM(Sueldos[[#This Row],[Salario Base]:[Bono General]])</f>
        <v>70210.8</v>
      </c>
      <c r="N2920" s="1">
        <f>SUMPRODUCT(Sueldos[[#This Row],[Salario Base]:[Bono General]]*Porcentajes[])</f>
        <v>2710.9170000000004</v>
      </c>
      <c r="O2920" s="1">
        <f>Sueldos[[#This Row],[Aumento Mexicano]]*2</f>
        <v>5421.8340000000007</v>
      </c>
      <c r="P2920" s="1">
        <f>IF(Sueldos[[#This Row],[Calificación]]&gt;=4,Sueldos[[#This Row],[Aumento Mexicano]]*2,0)</f>
        <v>5421.8340000000007</v>
      </c>
      <c r="Q2920" s="1">
        <f>Sueldos[[#This Row],[Sueldo total]]*3</f>
        <v>210632.40000000002</v>
      </c>
      <c r="R2920" s="9">
        <f>(43102-Sueldos[[#This Row],[Fecha de Contratación]])/365</f>
        <v>6.6794520547945204</v>
      </c>
      <c r="S2920" s="1">
        <f>Sueldos[[#This Row],[Sueldo total]]/30</f>
        <v>2340.36</v>
      </c>
      <c r="T2920" s="1">
        <f>Sueldos[[#This Row],[Salario diario]]*20*Sueldos[[#This Row],[dias del año]]</f>
        <v>312646.44821917813</v>
      </c>
      <c r="U2920" s="1">
        <f>Sueldos[[#This Row],[3 meses de sueldo]]+Sueldos[[#This Row],[20 dias por año]]</f>
        <v>523278.84821917815</v>
      </c>
    </row>
    <row r="2921" spans="1:21" x14ac:dyDescent="0.3">
      <c r="A2921" t="s">
        <v>153</v>
      </c>
      <c r="B2921" t="s">
        <v>139</v>
      </c>
      <c r="C2921" t="s">
        <v>125</v>
      </c>
      <c r="D2921" s="10">
        <v>40750</v>
      </c>
      <c r="E2921" t="s">
        <v>53</v>
      </c>
      <c r="F2921">
        <v>4</v>
      </c>
      <c r="G2921" s="1">
        <v>71196.400000000009</v>
      </c>
      <c r="H2921" s="1">
        <v>7119.6400000000012</v>
      </c>
      <c r="I2921" s="1">
        <v>7831.6040000000012</v>
      </c>
      <c r="J2921" s="1">
        <v>2847.8560000000002</v>
      </c>
      <c r="K2921" s="1">
        <v>19934.992000000006</v>
      </c>
      <c r="L2921" s="1">
        <v>23494.812000000005</v>
      </c>
      <c r="M2921" s="1">
        <f>SUM(Sueldos[[#This Row],[Salario Base]:[Bono General]])</f>
        <v>132425.30400000003</v>
      </c>
      <c r="N2921" s="1">
        <f>SUMPRODUCT(Sueldos[[#This Row],[Salario Base]:[Bono General]]*Porcentajes[])</f>
        <v>5261.4139600000017</v>
      </c>
      <c r="O2921" s="1">
        <f>Sueldos[[#This Row],[Aumento Mexicano]]*2</f>
        <v>10522.827920000003</v>
      </c>
      <c r="P2921" s="1">
        <f>IF(Sueldos[[#This Row],[Calificación]]&gt;=4,Sueldos[[#This Row],[Aumento Mexicano]]*2,0)</f>
        <v>10522.827920000003</v>
      </c>
      <c r="Q2921" s="1">
        <f>Sueldos[[#This Row],[Sueldo total]]*3</f>
        <v>397275.91200000013</v>
      </c>
      <c r="R2921" s="9">
        <f>(43102-Sueldos[[#This Row],[Fecha de Contratación]])/365</f>
        <v>6.4438356164383563</v>
      </c>
      <c r="S2921" s="1">
        <f>Sueldos[[#This Row],[Sueldo total]]/30</f>
        <v>4414.1768000000011</v>
      </c>
      <c r="T2921" s="1">
        <f>Sueldos[[#This Row],[Salario diario]]*20*Sueldos[[#This Row],[dias del año]]</f>
        <v>568884.593621918</v>
      </c>
      <c r="U2921" s="1">
        <f>Sueldos[[#This Row],[3 meses de sueldo]]+Sueldos[[#This Row],[20 dias por año]]</f>
        <v>966160.50562191813</v>
      </c>
    </row>
    <row r="2922" spans="1:21" x14ac:dyDescent="0.3">
      <c r="A2922" t="s">
        <v>154</v>
      </c>
      <c r="B2922" t="s">
        <v>139</v>
      </c>
      <c r="C2922" t="s">
        <v>17</v>
      </c>
      <c r="D2922" s="10">
        <v>42327</v>
      </c>
      <c r="E2922" t="s">
        <v>15</v>
      </c>
      <c r="F2922">
        <v>2</v>
      </c>
      <c r="G2922" s="1">
        <v>29696.400000000001</v>
      </c>
      <c r="H2922" s="1">
        <v>1781.7840000000001</v>
      </c>
      <c r="I2922" s="1">
        <v>4157.496000000001</v>
      </c>
      <c r="J2922" s="1">
        <v>2672.6759999999999</v>
      </c>
      <c r="K2922" s="1">
        <v>10690.704</v>
      </c>
      <c r="L2922" s="1">
        <v>11581.596000000001</v>
      </c>
      <c r="M2922" s="1">
        <f>SUM(Sueldos[[#This Row],[Salario Base]:[Bono General]])</f>
        <v>60580.656000000003</v>
      </c>
      <c r="N2922" s="1">
        <f>SUMPRODUCT(Sueldos[[#This Row],[Salario Base]:[Bono General]]*Porcentajes[])</f>
        <v>2429.1655200000005</v>
      </c>
      <c r="O2922" s="1">
        <f>Sueldos[[#This Row],[Aumento Mexicano]]*2</f>
        <v>4858.3310400000009</v>
      </c>
      <c r="P2922" s="1">
        <f>IF(Sueldos[[#This Row],[Calificación]]&gt;=4,Sueldos[[#This Row],[Aumento Mexicano]]*2,0)</f>
        <v>0</v>
      </c>
      <c r="Q2922" s="1">
        <f>Sueldos[[#This Row],[Sueldo total]]*3</f>
        <v>181741.96799999999</v>
      </c>
      <c r="R2922" s="9">
        <f>(43102-Sueldos[[#This Row],[Fecha de Contratación]])/365</f>
        <v>2.1232876712328768</v>
      </c>
      <c r="S2922" s="1">
        <f>Sueldos[[#This Row],[Sueldo total]]/30</f>
        <v>2019.3552000000002</v>
      </c>
      <c r="T2922" s="1">
        <f>Sueldos[[#This Row],[Salario diario]]*20*Sueldos[[#This Row],[dias del año]]</f>
        <v>85753.440000000017</v>
      </c>
      <c r="U2922" s="1">
        <f>Sueldos[[#This Row],[3 meses de sueldo]]+Sueldos[[#This Row],[20 dias por año]]</f>
        <v>267495.408</v>
      </c>
    </row>
    <row r="2923" spans="1:21" x14ac:dyDescent="0.3">
      <c r="A2923" t="s">
        <v>155</v>
      </c>
      <c r="B2923" t="s">
        <v>139</v>
      </c>
      <c r="C2923" t="s">
        <v>40</v>
      </c>
      <c r="D2923" s="10">
        <v>42912</v>
      </c>
      <c r="E2923" t="s">
        <v>27</v>
      </c>
      <c r="F2923">
        <v>4</v>
      </c>
      <c r="G2923" s="1">
        <v>19519.5</v>
      </c>
      <c r="H2923" s="1">
        <v>1366.3650000000002</v>
      </c>
      <c r="I2923" s="1">
        <v>1366.3650000000002</v>
      </c>
      <c r="J2923" s="1">
        <v>2732.7300000000005</v>
      </c>
      <c r="K2923" s="1">
        <v>5660.6549999999997</v>
      </c>
      <c r="L2923" s="1">
        <v>5075.0700000000006</v>
      </c>
      <c r="M2923" s="1">
        <f>SUM(Sueldos[[#This Row],[Salario Base]:[Bono General]])</f>
        <v>35720.685000000005</v>
      </c>
      <c r="N2923" s="1">
        <f>SUMPRODUCT(Sueldos[[#This Row],[Salario Base]:[Bono General]]*Porcentajes[])</f>
        <v>1383.93255</v>
      </c>
      <c r="O2923" s="1">
        <f>Sueldos[[#This Row],[Aumento Mexicano]]*2</f>
        <v>2767.8651</v>
      </c>
      <c r="P2923" s="1">
        <f>IF(Sueldos[[#This Row],[Calificación]]&gt;=4,Sueldos[[#This Row],[Aumento Mexicano]]*2,0)</f>
        <v>2767.8651</v>
      </c>
      <c r="Q2923" s="1">
        <f>Sueldos[[#This Row],[Sueldo total]]*3</f>
        <v>107162.05500000002</v>
      </c>
      <c r="R2923" s="9">
        <f>(43102-Sueldos[[#This Row],[Fecha de Contratación]])/365</f>
        <v>0.52054794520547942</v>
      </c>
      <c r="S2923" s="1">
        <f>Sueldos[[#This Row],[Sueldo total]]/30</f>
        <v>1190.6895000000002</v>
      </c>
      <c r="T2923" s="1">
        <f>Sueldos[[#This Row],[Salario diario]]*20*Sueldos[[#This Row],[dias del año]]</f>
        <v>12396.219452054796</v>
      </c>
      <c r="U2923" s="1">
        <f>Sueldos[[#This Row],[3 meses de sueldo]]+Sueldos[[#This Row],[20 dias por año]]</f>
        <v>119558.27445205481</v>
      </c>
    </row>
    <row r="2924" spans="1:21" x14ac:dyDescent="0.3">
      <c r="A2924" t="s">
        <v>156</v>
      </c>
      <c r="B2924" t="s">
        <v>139</v>
      </c>
      <c r="C2924" t="s">
        <v>157</v>
      </c>
      <c r="D2924" s="10">
        <v>42531</v>
      </c>
      <c r="E2924" t="s">
        <v>18</v>
      </c>
      <c r="F2924">
        <v>4</v>
      </c>
      <c r="G2924" s="1">
        <v>10443.400000000001</v>
      </c>
      <c r="H2924" s="1">
        <v>939.90600000000006</v>
      </c>
      <c r="I2924" s="1">
        <v>1253.2080000000001</v>
      </c>
      <c r="J2924" s="1">
        <v>104.43400000000001</v>
      </c>
      <c r="K2924" s="1">
        <v>3237.4540000000006</v>
      </c>
      <c r="L2924" s="1">
        <v>2715.2840000000006</v>
      </c>
      <c r="M2924" s="1">
        <f>SUM(Sueldos[[#This Row],[Salario Base]:[Bono General]])</f>
        <v>18693.686000000002</v>
      </c>
      <c r="N2924" s="1">
        <f>SUMPRODUCT(Sueldos[[#This Row],[Salario Base]:[Bono General]]*Porcentajes[])</f>
        <v>712.23988000000008</v>
      </c>
      <c r="O2924" s="1">
        <f>Sueldos[[#This Row],[Aumento Mexicano]]*2</f>
        <v>1424.4797600000002</v>
      </c>
      <c r="P2924" s="1">
        <f>IF(Sueldos[[#This Row],[Calificación]]&gt;=4,Sueldos[[#This Row],[Aumento Mexicano]]*2,0)</f>
        <v>1424.4797600000002</v>
      </c>
      <c r="Q2924" s="1">
        <f>Sueldos[[#This Row],[Sueldo total]]*3</f>
        <v>56081.058000000005</v>
      </c>
      <c r="R2924" s="9">
        <f>(43102-Sueldos[[#This Row],[Fecha de Contratación]])/365</f>
        <v>1.5643835616438355</v>
      </c>
      <c r="S2924" s="1">
        <f>Sueldos[[#This Row],[Sueldo total]]/30</f>
        <v>623.12286666666671</v>
      </c>
      <c r="T2924" s="1">
        <f>Sueldos[[#This Row],[Salario diario]]*20*Sueldos[[#This Row],[dias del año]]</f>
        <v>19496.063389954339</v>
      </c>
      <c r="U2924" s="1">
        <f>Sueldos[[#This Row],[3 meses de sueldo]]+Sueldos[[#This Row],[20 dias por año]]</f>
        <v>75577.121389954351</v>
      </c>
    </row>
    <row r="2925" spans="1:21" x14ac:dyDescent="0.3">
      <c r="A2925" t="s">
        <v>158</v>
      </c>
      <c r="B2925" t="s">
        <v>139</v>
      </c>
      <c r="C2925" t="s">
        <v>137</v>
      </c>
      <c r="D2925" s="10">
        <v>42245</v>
      </c>
      <c r="E2925" t="s">
        <v>18</v>
      </c>
      <c r="F2925">
        <v>3</v>
      </c>
      <c r="G2925" s="1">
        <v>14605</v>
      </c>
      <c r="H2925" s="1">
        <v>1022.3500000000001</v>
      </c>
      <c r="I2925" s="1">
        <v>1606.55</v>
      </c>
      <c r="J2925" s="1">
        <v>1022.3500000000001</v>
      </c>
      <c r="K2925" s="1">
        <v>5403.85</v>
      </c>
      <c r="L2925" s="1">
        <v>4527.55</v>
      </c>
      <c r="M2925" s="1">
        <f>SUM(Sueldos[[#This Row],[Salario Base]:[Bono General]])</f>
        <v>28187.649999999998</v>
      </c>
      <c r="N2925" s="1">
        <f>SUMPRODUCT(Sueldos[[#This Row],[Salario Base]:[Bono General]]*Porcentajes[])</f>
        <v>1093.9145000000001</v>
      </c>
      <c r="O2925" s="1">
        <f>Sueldos[[#This Row],[Aumento Mexicano]]*2</f>
        <v>2187.8290000000002</v>
      </c>
      <c r="P2925" s="1">
        <f>IF(Sueldos[[#This Row],[Calificación]]&gt;=4,Sueldos[[#This Row],[Aumento Mexicano]]*2,0)</f>
        <v>0</v>
      </c>
      <c r="Q2925" s="1">
        <f>Sueldos[[#This Row],[Sueldo total]]*3</f>
        <v>84562.95</v>
      </c>
      <c r="R2925" s="9">
        <f>(43102-Sueldos[[#This Row],[Fecha de Contratación]])/365</f>
        <v>2.3479452054794518</v>
      </c>
      <c r="S2925" s="1">
        <f>Sueldos[[#This Row],[Sueldo total]]/30</f>
        <v>939.58833333333325</v>
      </c>
      <c r="T2925" s="1">
        <f>Sueldos[[#This Row],[Salario diario]]*20*Sueldos[[#This Row],[dias del año]]</f>
        <v>44122.03844748858</v>
      </c>
      <c r="U2925" s="1">
        <f>Sueldos[[#This Row],[3 meses de sueldo]]+Sueldos[[#This Row],[20 dias por año]]</f>
        <v>128684.98844748858</v>
      </c>
    </row>
    <row r="2926" spans="1:21" x14ac:dyDescent="0.3">
      <c r="A2926" t="s">
        <v>159</v>
      </c>
      <c r="B2926" t="s">
        <v>139</v>
      </c>
      <c r="C2926" t="s">
        <v>160</v>
      </c>
      <c r="D2926" s="10">
        <v>41055</v>
      </c>
      <c r="E2926" t="s">
        <v>15</v>
      </c>
      <c r="F2926">
        <v>3</v>
      </c>
      <c r="G2926" s="1">
        <v>22700</v>
      </c>
      <c r="H2926" s="1">
        <v>2270</v>
      </c>
      <c r="I2926" s="1">
        <v>454</v>
      </c>
      <c r="J2926" s="1">
        <v>908</v>
      </c>
      <c r="K2926" s="1">
        <v>7037</v>
      </c>
      <c r="L2926" s="1">
        <v>7491</v>
      </c>
      <c r="M2926" s="1">
        <f>SUM(Sueldos[[#This Row],[Salario Base]:[Bono General]])</f>
        <v>40860</v>
      </c>
      <c r="N2926" s="1">
        <f>SUMPRODUCT(Sueldos[[#This Row],[Salario Base]:[Bono General]]*Porcentajes[])</f>
        <v>1616.2399999999998</v>
      </c>
      <c r="O2926" s="1">
        <f>Sueldos[[#This Row],[Aumento Mexicano]]*2</f>
        <v>3232.4799999999996</v>
      </c>
      <c r="P2926" s="1">
        <f>IF(Sueldos[[#This Row],[Calificación]]&gt;=4,Sueldos[[#This Row],[Aumento Mexicano]]*2,0)</f>
        <v>0</v>
      </c>
      <c r="Q2926" s="1">
        <f>Sueldos[[#This Row],[Sueldo total]]*3</f>
        <v>122580</v>
      </c>
      <c r="R2926" s="9">
        <f>(43102-Sueldos[[#This Row],[Fecha de Contratación]])/365</f>
        <v>5.6082191780821917</v>
      </c>
      <c r="S2926" s="1">
        <f>Sueldos[[#This Row],[Sueldo total]]/30</f>
        <v>1362</v>
      </c>
      <c r="T2926" s="1">
        <f>Sueldos[[#This Row],[Salario diario]]*20*Sueldos[[#This Row],[dias del año]]</f>
        <v>152767.89041095891</v>
      </c>
      <c r="U2926" s="1">
        <f>Sueldos[[#This Row],[3 meses de sueldo]]+Sueldos[[#This Row],[20 dias por año]]</f>
        <v>275347.89041095891</v>
      </c>
    </row>
    <row r="2927" spans="1:21" x14ac:dyDescent="0.3">
      <c r="A2927" t="s">
        <v>161</v>
      </c>
      <c r="B2927" t="s">
        <v>139</v>
      </c>
      <c r="C2927" t="s">
        <v>73</v>
      </c>
      <c r="D2927" s="10">
        <v>42423</v>
      </c>
      <c r="E2927" t="s">
        <v>15</v>
      </c>
      <c r="F2927">
        <v>4</v>
      </c>
      <c r="G2927" s="1">
        <v>24866.600000000002</v>
      </c>
      <c r="H2927" s="1">
        <v>1740.6620000000003</v>
      </c>
      <c r="I2927" s="1">
        <v>1491.9960000000001</v>
      </c>
      <c r="J2927" s="1">
        <v>2735.3260000000005</v>
      </c>
      <c r="K2927" s="1">
        <v>8454.6440000000021</v>
      </c>
      <c r="L2927" s="1">
        <v>7957.3120000000008</v>
      </c>
      <c r="M2927" s="1">
        <f>SUM(Sueldos[[#This Row],[Salario Base]:[Bono General]])</f>
        <v>47246.54</v>
      </c>
      <c r="N2927" s="1">
        <f>SUMPRODUCT(Sueldos[[#This Row],[Salario Base]:[Bono General]]*Porcentajes[])</f>
        <v>1857.5350200000003</v>
      </c>
      <c r="O2927" s="1">
        <f>Sueldos[[#This Row],[Aumento Mexicano]]*2</f>
        <v>3715.0700400000005</v>
      </c>
      <c r="P2927" s="1">
        <f>IF(Sueldos[[#This Row],[Calificación]]&gt;=4,Sueldos[[#This Row],[Aumento Mexicano]]*2,0)</f>
        <v>3715.0700400000005</v>
      </c>
      <c r="Q2927" s="1">
        <f>Sueldos[[#This Row],[Sueldo total]]*3</f>
        <v>141739.62</v>
      </c>
      <c r="R2927" s="9">
        <f>(43102-Sueldos[[#This Row],[Fecha de Contratación]])/365</f>
        <v>1.8602739726027397</v>
      </c>
      <c r="S2927" s="1">
        <f>Sueldos[[#This Row],[Sueldo total]]/30</f>
        <v>1574.8846666666666</v>
      </c>
      <c r="T2927" s="1">
        <f>Sueldos[[#This Row],[Salario diario]]*20*Sueldos[[#This Row],[dias del año]]</f>
        <v>58594.339105022831</v>
      </c>
      <c r="U2927" s="1">
        <f>Sueldos[[#This Row],[3 meses de sueldo]]+Sueldos[[#This Row],[20 dias por año]]</f>
        <v>200333.95910502283</v>
      </c>
    </row>
    <row r="2928" spans="1:21" x14ac:dyDescent="0.3">
      <c r="A2928" t="s">
        <v>162</v>
      </c>
      <c r="B2928" t="s">
        <v>139</v>
      </c>
      <c r="C2928" t="s">
        <v>96</v>
      </c>
      <c r="D2928" s="10">
        <v>42680</v>
      </c>
      <c r="E2928" t="s">
        <v>18</v>
      </c>
      <c r="F2928">
        <v>1</v>
      </c>
      <c r="G2928" s="1">
        <v>8859.75</v>
      </c>
      <c r="H2928" s="1">
        <v>442.98750000000001</v>
      </c>
      <c r="I2928" s="1">
        <v>88.597499999999997</v>
      </c>
      <c r="J2928" s="1">
        <v>885.97500000000002</v>
      </c>
      <c r="K2928" s="1">
        <v>3100.9124999999999</v>
      </c>
      <c r="L2928" s="1">
        <v>3543.9</v>
      </c>
      <c r="M2928" s="1">
        <f>SUM(Sueldos[[#This Row],[Salario Base]:[Bono General]])</f>
        <v>16922.122500000001</v>
      </c>
      <c r="N2928" s="1">
        <f>SUMPRODUCT(Sueldos[[#This Row],[Salario Base]:[Bono General]]*Porcentajes[])</f>
        <v>681.31477500000005</v>
      </c>
      <c r="O2928" s="1">
        <f>Sueldos[[#This Row],[Aumento Mexicano]]*2</f>
        <v>1362.6295500000001</v>
      </c>
      <c r="P2928" s="1">
        <f>IF(Sueldos[[#This Row],[Calificación]]&gt;=4,Sueldos[[#This Row],[Aumento Mexicano]]*2,0)</f>
        <v>0</v>
      </c>
      <c r="Q2928" s="1">
        <f>Sueldos[[#This Row],[Sueldo total]]*3</f>
        <v>50766.367500000008</v>
      </c>
      <c r="R2928" s="9">
        <f>(43102-Sueldos[[#This Row],[Fecha de Contratación]])/365</f>
        <v>1.1561643835616437</v>
      </c>
      <c r="S2928" s="1">
        <f>Sueldos[[#This Row],[Sueldo total]]/30</f>
        <v>564.07075000000009</v>
      </c>
      <c r="T2928" s="1">
        <f>Sueldos[[#This Row],[Salario diario]]*20*Sueldos[[#This Row],[dias del año]]</f>
        <v>13043.170219178082</v>
      </c>
      <c r="U2928" s="1">
        <f>Sueldos[[#This Row],[3 meses de sueldo]]+Sueldos[[#This Row],[20 dias por año]]</f>
        <v>63809.537719178086</v>
      </c>
    </row>
    <row r="2929" spans="1:21" x14ac:dyDescent="0.3">
      <c r="A2929" t="s">
        <v>163</v>
      </c>
      <c r="B2929" t="s">
        <v>139</v>
      </c>
      <c r="C2929" t="s">
        <v>24</v>
      </c>
      <c r="D2929" s="10">
        <v>41449</v>
      </c>
      <c r="E2929" t="s">
        <v>27</v>
      </c>
      <c r="F2929">
        <v>2</v>
      </c>
      <c r="G2929" s="1">
        <v>18693.900000000001</v>
      </c>
      <c r="H2929" s="1">
        <v>1869.3900000000003</v>
      </c>
      <c r="I2929" s="1">
        <v>1495.5120000000002</v>
      </c>
      <c r="J2929" s="1">
        <v>1682.451</v>
      </c>
      <c r="K2929" s="1">
        <v>6168.987000000001</v>
      </c>
      <c r="L2929" s="1">
        <v>7477.5600000000013</v>
      </c>
      <c r="M2929" s="1">
        <f>SUM(Sueldos[[#This Row],[Salario Base]:[Bono General]])</f>
        <v>37387.800000000003</v>
      </c>
      <c r="N2929" s="1">
        <f>SUMPRODUCT(Sueldos[[#This Row],[Salario Base]:[Bono General]]*Porcentajes[])</f>
        <v>1525.4222400000003</v>
      </c>
      <c r="O2929" s="1">
        <f>Sueldos[[#This Row],[Aumento Mexicano]]*2</f>
        <v>3050.8444800000007</v>
      </c>
      <c r="P2929" s="1">
        <f>IF(Sueldos[[#This Row],[Calificación]]&gt;=4,Sueldos[[#This Row],[Aumento Mexicano]]*2,0)</f>
        <v>0</v>
      </c>
      <c r="Q2929" s="1">
        <f>Sueldos[[#This Row],[Sueldo total]]*3</f>
        <v>112163.40000000001</v>
      </c>
      <c r="R2929" s="9">
        <f>(43102-Sueldos[[#This Row],[Fecha de Contratación]])/365</f>
        <v>4.5287671232876709</v>
      </c>
      <c r="S2929" s="1">
        <f>Sueldos[[#This Row],[Sueldo total]]/30</f>
        <v>1246.26</v>
      </c>
      <c r="T2929" s="1">
        <f>Sueldos[[#This Row],[Salario diario]]*20*Sueldos[[#This Row],[dias del año]]</f>
        <v>112880.42630136987</v>
      </c>
      <c r="U2929" s="1">
        <f>Sueldos[[#This Row],[3 meses de sueldo]]+Sueldos[[#This Row],[20 dias por año]]</f>
        <v>225043.82630136987</v>
      </c>
    </row>
    <row r="2930" spans="1:21" x14ac:dyDescent="0.3">
      <c r="A2930" t="s">
        <v>164</v>
      </c>
      <c r="B2930" t="s">
        <v>139</v>
      </c>
      <c r="C2930" t="s">
        <v>142</v>
      </c>
      <c r="D2930" s="10">
        <v>41936</v>
      </c>
      <c r="E2930" t="s">
        <v>27</v>
      </c>
      <c r="F2930">
        <v>2</v>
      </c>
      <c r="G2930" s="1">
        <v>18502.2</v>
      </c>
      <c r="H2930" s="1">
        <v>1295.1540000000002</v>
      </c>
      <c r="I2930" s="1">
        <v>1295.1540000000002</v>
      </c>
      <c r="J2930" s="1">
        <v>185.02200000000002</v>
      </c>
      <c r="K2930" s="1">
        <v>4810.5720000000001</v>
      </c>
      <c r="L2930" s="1">
        <v>5735.6819999999998</v>
      </c>
      <c r="M2930" s="1">
        <f>SUM(Sueldos[[#This Row],[Salario Base]:[Bono General]])</f>
        <v>31823.784</v>
      </c>
      <c r="N2930" s="1">
        <f>SUMPRODUCT(Sueldos[[#This Row],[Salario Base]:[Bono General]]*Porcentajes[])</f>
        <v>1239.6474000000001</v>
      </c>
      <c r="O2930" s="1">
        <f>Sueldos[[#This Row],[Aumento Mexicano]]*2</f>
        <v>2479.2948000000001</v>
      </c>
      <c r="P2930" s="1">
        <f>IF(Sueldos[[#This Row],[Calificación]]&gt;=4,Sueldos[[#This Row],[Aumento Mexicano]]*2,0)</f>
        <v>0</v>
      </c>
      <c r="Q2930" s="1">
        <f>Sueldos[[#This Row],[Sueldo total]]*3</f>
        <v>95471.351999999999</v>
      </c>
      <c r="R2930" s="9">
        <f>(43102-Sueldos[[#This Row],[Fecha de Contratación]])/365</f>
        <v>3.1945205479452055</v>
      </c>
      <c r="S2930" s="1">
        <f>Sueldos[[#This Row],[Sueldo total]]/30</f>
        <v>1060.7927999999999</v>
      </c>
      <c r="T2930" s="1">
        <f>Sueldos[[#This Row],[Salario diario]]*20*Sueldos[[#This Row],[dias del año]]</f>
        <v>67774.487934246572</v>
      </c>
      <c r="U2930" s="1">
        <f>Sueldos[[#This Row],[3 meses de sueldo]]+Sueldos[[#This Row],[20 dias por año]]</f>
        <v>163245.83993424656</v>
      </c>
    </row>
    <row r="2931" spans="1:21" x14ac:dyDescent="0.3">
      <c r="A2931" t="s">
        <v>165</v>
      </c>
      <c r="B2931" t="s">
        <v>139</v>
      </c>
      <c r="C2931" t="s">
        <v>166</v>
      </c>
      <c r="D2931" s="10">
        <v>42974</v>
      </c>
      <c r="E2931" t="s">
        <v>18</v>
      </c>
      <c r="F2931">
        <v>3</v>
      </c>
      <c r="G2931" s="1">
        <v>12327</v>
      </c>
      <c r="H2931" s="1">
        <v>1109.43</v>
      </c>
      <c r="I2931" s="1">
        <v>739.62</v>
      </c>
      <c r="J2931" s="1">
        <v>1109.43</v>
      </c>
      <c r="K2931" s="1">
        <v>4314.45</v>
      </c>
      <c r="L2931" s="1">
        <v>3205.02</v>
      </c>
      <c r="M2931" s="1">
        <f>SUM(Sueldos[[#This Row],[Salario Base]:[Bono General]])</f>
        <v>22804.95</v>
      </c>
      <c r="N2931" s="1">
        <f>SUMPRODUCT(Sueldos[[#This Row],[Salario Base]:[Bono General]]*Porcentajes[])</f>
        <v>875.21699999999998</v>
      </c>
      <c r="O2931" s="1">
        <f>Sueldos[[#This Row],[Aumento Mexicano]]*2</f>
        <v>1750.434</v>
      </c>
      <c r="P2931" s="1">
        <f>IF(Sueldos[[#This Row],[Calificación]]&gt;=4,Sueldos[[#This Row],[Aumento Mexicano]]*2,0)</f>
        <v>0</v>
      </c>
      <c r="Q2931" s="1">
        <f>Sueldos[[#This Row],[Sueldo total]]*3</f>
        <v>68414.850000000006</v>
      </c>
      <c r="R2931" s="9">
        <f>(43102-Sueldos[[#This Row],[Fecha de Contratación]])/365</f>
        <v>0.35068493150684932</v>
      </c>
      <c r="S2931" s="1">
        <f>Sueldos[[#This Row],[Sueldo total]]/30</f>
        <v>760.16500000000008</v>
      </c>
      <c r="T2931" s="1">
        <f>Sueldos[[#This Row],[Salario diario]]*20*Sueldos[[#This Row],[dias del año]]</f>
        <v>5331.5682191780825</v>
      </c>
      <c r="U2931" s="1">
        <f>Sueldos[[#This Row],[3 meses de sueldo]]+Sueldos[[#This Row],[20 dias por año]]</f>
        <v>73746.418219178086</v>
      </c>
    </row>
    <row r="2932" spans="1:21" x14ac:dyDescent="0.3">
      <c r="A2932" t="s">
        <v>167</v>
      </c>
      <c r="B2932" t="s">
        <v>139</v>
      </c>
      <c r="C2932" t="s">
        <v>168</v>
      </c>
      <c r="D2932" s="10">
        <v>41717</v>
      </c>
      <c r="E2932" t="s">
        <v>27</v>
      </c>
      <c r="F2932">
        <v>5</v>
      </c>
      <c r="G2932" s="1">
        <v>25060</v>
      </c>
      <c r="H2932" s="1">
        <v>2004.8</v>
      </c>
      <c r="I2932" s="1">
        <v>2756.6</v>
      </c>
      <c r="J2932" s="1">
        <v>3007.2</v>
      </c>
      <c r="K2932" s="1">
        <v>9522.7999999999993</v>
      </c>
      <c r="L2932" s="1">
        <v>6265</v>
      </c>
      <c r="M2932" s="1">
        <f>SUM(Sueldos[[#This Row],[Salario Base]:[Bono General]])</f>
        <v>48616.399999999994</v>
      </c>
      <c r="N2932" s="1">
        <f>SUMPRODUCT(Sueldos[[#This Row],[Salario Base]:[Bono General]]*Porcentajes[])</f>
        <v>1856.9459999999999</v>
      </c>
      <c r="O2932" s="1">
        <f>Sueldos[[#This Row],[Aumento Mexicano]]*2</f>
        <v>3713.8919999999998</v>
      </c>
      <c r="P2932" s="1">
        <f>IF(Sueldos[[#This Row],[Calificación]]&gt;=4,Sueldos[[#This Row],[Aumento Mexicano]]*2,0)</f>
        <v>3713.8919999999998</v>
      </c>
      <c r="Q2932" s="1">
        <f>Sueldos[[#This Row],[Sueldo total]]*3</f>
        <v>145849.19999999998</v>
      </c>
      <c r="R2932" s="9">
        <f>(43102-Sueldos[[#This Row],[Fecha de Contratación]])/365</f>
        <v>3.7945205479452055</v>
      </c>
      <c r="S2932" s="1">
        <f>Sueldos[[#This Row],[Sueldo total]]/30</f>
        <v>1620.5466666666664</v>
      </c>
      <c r="T2932" s="1">
        <f>Sueldos[[#This Row],[Salario diario]]*20*Sueldos[[#This Row],[dias del año]]</f>
        <v>122983.9525114155</v>
      </c>
      <c r="U2932" s="1">
        <f>Sueldos[[#This Row],[3 meses de sueldo]]+Sueldos[[#This Row],[20 dias por año]]</f>
        <v>268833.15251141548</v>
      </c>
    </row>
    <row r="2933" spans="1:21" x14ac:dyDescent="0.3">
      <c r="A2933" t="s">
        <v>169</v>
      </c>
      <c r="B2933" t="s">
        <v>139</v>
      </c>
      <c r="C2933" t="s">
        <v>170</v>
      </c>
      <c r="D2933" s="10">
        <v>42254</v>
      </c>
      <c r="E2933" t="s">
        <v>27</v>
      </c>
      <c r="F2933">
        <v>3</v>
      </c>
      <c r="G2933" s="1">
        <v>17547</v>
      </c>
      <c r="H2933" s="1">
        <v>877.35</v>
      </c>
      <c r="I2933" s="1">
        <v>1579.23</v>
      </c>
      <c r="J2933" s="1">
        <v>1403.76</v>
      </c>
      <c r="K2933" s="1">
        <v>4386.75</v>
      </c>
      <c r="L2933" s="1">
        <v>7018.8</v>
      </c>
      <c r="M2933" s="1">
        <f>SUM(Sueldos[[#This Row],[Salario Base]:[Bono General]])</f>
        <v>32812.89</v>
      </c>
      <c r="N2933" s="1">
        <f>SUMPRODUCT(Sueldos[[#This Row],[Salario Base]:[Bono General]]*Porcentajes[])</f>
        <v>1335.3267000000001</v>
      </c>
      <c r="O2933" s="1">
        <f>Sueldos[[#This Row],[Aumento Mexicano]]*2</f>
        <v>2670.6534000000001</v>
      </c>
      <c r="P2933" s="1">
        <f>IF(Sueldos[[#This Row],[Calificación]]&gt;=4,Sueldos[[#This Row],[Aumento Mexicano]]*2,0)</f>
        <v>0</v>
      </c>
      <c r="Q2933" s="1">
        <f>Sueldos[[#This Row],[Sueldo total]]*3</f>
        <v>98438.67</v>
      </c>
      <c r="R2933" s="9">
        <f>(43102-Sueldos[[#This Row],[Fecha de Contratación]])/365</f>
        <v>2.3232876712328765</v>
      </c>
      <c r="S2933" s="1">
        <f>Sueldos[[#This Row],[Sueldo total]]/30</f>
        <v>1093.7629999999999</v>
      </c>
      <c r="T2933" s="1">
        <f>Sueldos[[#This Row],[Salario diario]]*20*Sueldos[[#This Row],[dias del año]]</f>
        <v>50822.521863013688</v>
      </c>
      <c r="U2933" s="1">
        <f>Sueldos[[#This Row],[3 meses de sueldo]]+Sueldos[[#This Row],[20 dias por año]]</f>
        <v>149261.19186301369</v>
      </c>
    </row>
    <row r="2934" spans="1:21" x14ac:dyDescent="0.3">
      <c r="A2934" t="s">
        <v>171</v>
      </c>
      <c r="B2934" t="s">
        <v>139</v>
      </c>
      <c r="C2934" t="s">
        <v>17</v>
      </c>
      <c r="D2934" s="10">
        <v>41529</v>
      </c>
      <c r="E2934" t="s">
        <v>18</v>
      </c>
      <c r="F2934">
        <v>3</v>
      </c>
      <c r="G2934" s="1">
        <v>12888</v>
      </c>
      <c r="H2934" s="1">
        <v>1159.9199999999998</v>
      </c>
      <c r="I2934" s="1">
        <v>515.52</v>
      </c>
      <c r="J2934" s="1">
        <v>902.16000000000008</v>
      </c>
      <c r="K2934" s="1">
        <v>3737.5199999999995</v>
      </c>
      <c r="L2934" s="1">
        <v>3222</v>
      </c>
      <c r="M2934" s="1">
        <f>SUM(Sueldos[[#This Row],[Salario Base]:[Bono General]])</f>
        <v>22425.119999999999</v>
      </c>
      <c r="N2934" s="1">
        <f>SUMPRODUCT(Sueldos[[#This Row],[Salario Base]:[Bono General]]*Porcentajes[])</f>
        <v>859.62959999999998</v>
      </c>
      <c r="O2934" s="1">
        <f>Sueldos[[#This Row],[Aumento Mexicano]]*2</f>
        <v>1719.2592</v>
      </c>
      <c r="P2934" s="1">
        <f>IF(Sueldos[[#This Row],[Calificación]]&gt;=4,Sueldos[[#This Row],[Aumento Mexicano]]*2,0)</f>
        <v>0</v>
      </c>
      <c r="Q2934" s="1">
        <f>Sueldos[[#This Row],[Sueldo total]]*3</f>
        <v>67275.360000000001</v>
      </c>
      <c r="R2934" s="9">
        <f>(43102-Sueldos[[#This Row],[Fecha de Contratación]])/365</f>
        <v>4.3095890410958901</v>
      </c>
      <c r="S2934" s="1">
        <f>Sueldos[[#This Row],[Sueldo total]]/30</f>
        <v>747.50400000000002</v>
      </c>
      <c r="T2934" s="1">
        <f>Sueldos[[#This Row],[Salario diario]]*20*Sueldos[[#This Row],[dias del año]]</f>
        <v>64428.700931506843</v>
      </c>
      <c r="U2934" s="1">
        <f>Sueldos[[#This Row],[3 meses de sueldo]]+Sueldos[[#This Row],[20 dias por año]]</f>
        <v>131704.06093150686</v>
      </c>
    </row>
    <row r="2935" spans="1:21" x14ac:dyDescent="0.3">
      <c r="A2935" t="s">
        <v>172</v>
      </c>
      <c r="B2935" t="s">
        <v>139</v>
      </c>
      <c r="C2935" t="s">
        <v>173</v>
      </c>
      <c r="D2935" s="10">
        <v>41710</v>
      </c>
      <c r="E2935" t="s">
        <v>18</v>
      </c>
      <c r="F2935">
        <v>3</v>
      </c>
      <c r="G2935" s="1">
        <v>15251</v>
      </c>
      <c r="H2935" s="1">
        <v>1067.5700000000002</v>
      </c>
      <c r="I2935" s="1">
        <v>305.02</v>
      </c>
      <c r="J2935" s="1">
        <v>1067.5700000000002</v>
      </c>
      <c r="K2935" s="1">
        <v>5947.89</v>
      </c>
      <c r="L2935" s="1">
        <v>4422.79</v>
      </c>
      <c r="M2935" s="1">
        <f>SUM(Sueldos[[#This Row],[Salario Base]:[Bono General]])</f>
        <v>28061.84</v>
      </c>
      <c r="N2935" s="1">
        <f>SUMPRODUCT(Sueldos[[#This Row],[Salario Base]:[Bono General]]*Porcentajes[])</f>
        <v>1075.1955</v>
      </c>
      <c r="O2935" s="1">
        <f>Sueldos[[#This Row],[Aumento Mexicano]]*2</f>
        <v>2150.3910000000001</v>
      </c>
      <c r="P2935" s="1">
        <f>IF(Sueldos[[#This Row],[Calificación]]&gt;=4,Sueldos[[#This Row],[Aumento Mexicano]]*2,0)</f>
        <v>0</v>
      </c>
      <c r="Q2935" s="1">
        <f>Sueldos[[#This Row],[Sueldo total]]*3</f>
        <v>84185.52</v>
      </c>
      <c r="R2935" s="9">
        <f>(43102-Sueldos[[#This Row],[Fecha de Contratación]])/365</f>
        <v>3.8136986301369862</v>
      </c>
      <c r="S2935" s="1">
        <f>Sueldos[[#This Row],[Sueldo total]]/30</f>
        <v>935.39466666666669</v>
      </c>
      <c r="T2935" s="1">
        <f>Sueldos[[#This Row],[Salario diario]]*20*Sueldos[[#This Row],[dias del año]]</f>
        <v>71346.267178082184</v>
      </c>
      <c r="U2935" s="1">
        <f>Sueldos[[#This Row],[3 meses de sueldo]]+Sueldos[[#This Row],[20 dias por año]]</f>
        <v>155531.78717808219</v>
      </c>
    </row>
    <row r="2936" spans="1:21" x14ac:dyDescent="0.3">
      <c r="A2936" t="s">
        <v>174</v>
      </c>
      <c r="B2936" t="s">
        <v>139</v>
      </c>
      <c r="C2936" t="s">
        <v>168</v>
      </c>
      <c r="D2936" s="10">
        <v>40526</v>
      </c>
      <c r="E2936" t="s">
        <v>18</v>
      </c>
      <c r="F2936">
        <v>3</v>
      </c>
      <c r="G2936" s="1">
        <v>14327</v>
      </c>
      <c r="H2936" s="1">
        <v>1002.8900000000001</v>
      </c>
      <c r="I2936" s="1">
        <v>1432.7</v>
      </c>
      <c r="J2936" s="1">
        <v>1719.24</v>
      </c>
      <c r="K2936" s="1">
        <v>5730.8</v>
      </c>
      <c r="L2936" s="1">
        <v>3725.02</v>
      </c>
      <c r="M2936" s="1">
        <f>SUM(Sueldos[[#This Row],[Salario Base]:[Bono General]])</f>
        <v>27937.65</v>
      </c>
      <c r="N2936" s="1">
        <f>SUMPRODUCT(Sueldos[[#This Row],[Salario Base]:[Bono General]]*Porcentajes[])</f>
        <v>1065.9288000000001</v>
      </c>
      <c r="O2936" s="1">
        <f>Sueldos[[#This Row],[Aumento Mexicano]]*2</f>
        <v>2131.8576000000003</v>
      </c>
      <c r="P2936" s="1">
        <f>IF(Sueldos[[#This Row],[Calificación]]&gt;=4,Sueldos[[#This Row],[Aumento Mexicano]]*2,0)</f>
        <v>0</v>
      </c>
      <c r="Q2936" s="1">
        <f>Sueldos[[#This Row],[Sueldo total]]*3</f>
        <v>83812.950000000012</v>
      </c>
      <c r="R2936" s="9">
        <f>(43102-Sueldos[[#This Row],[Fecha de Contratación]])/365</f>
        <v>7.0575342465753428</v>
      </c>
      <c r="S2936" s="1">
        <f>Sueldos[[#This Row],[Sueldo total]]/30</f>
        <v>931.255</v>
      </c>
      <c r="T2936" s="1">
        <f>Sueldos[[#This Row],[Salario diario]]*20*Sueldos[[#This Row],[dias del año]]</f>
        <v>131447.28109589042</v>
      </c>
      <c r="U2936" s="1">
        <f>Sueldos[[#This Row],[3 meses de sueldo]]+Sueldos[[#This Row],[20 dias por año]]</f>
        <v>215260.23109589043</v>
      </c>
    </row>
    <row r="2937" spans="1:21" x14ac:dyDescent="0.3">
      <c r="A2937" t="s">
        <v>175</v>
      </c>
      <c r="B2937" t="s">
        <v>139</v>
      </c>
      <c r="C2937" t="s">
        <v>46</v>
      </c>
      <c r="D2937" s="10">
        <v>41746</v>
      </c>
      <c r="E2937" t="s">
        <v>50</v>
      </c>
      <c r="F2937">
        <v>4</v>
      </c>
      <c r="G2937" s="1">
        <v>34981.100000000006</v>
      </c>
      <c r="H2937" s="1">
        <v>1749.0550000000003</v>
      </c>
      <c r="I2937" s="1">
        <v>5247.1650000000009</v>
      </c>
      <c r="J2937" s="1">
        <v>5247.1650000000009</v>
      </c>
      <c r="K2937" s="1">
        <v>9444.8970000000027</v>
      </c>
      <c r="L2937" s="1">
        <v>10144.519</v>
      </c>
      <c r="M2937" s="1">
        <f>SUM(Sueldos[[#This Row],[Salario Base]:[Bono General]])</f>
        <v>66813.901000000013</v>
      </c>
      <c r="N2937" s="1">
        <f>SUMPRODUCT(Sueldos[[#This Row],[Salario Base]:[Bono General]]*Porcentajes[])</f>
        <v>2620.08439</v>
      </c>
      <c r="O2937" s="1">
        <f>Sueldos[[#This Row],[Aumento Mexicano]]*2</f>
        <v>5240.16878</v>
      </c>
      <c r="P2937" s="1">
        <f>IF(Sueldos[[#This Row],[Calificación]]&gt;=4,Sueldos[[#This Row],[Aumento Mexicano]]*2,0)</f>
        <v>5240.16878</v>
      </c>
      <c r="Q2937" s="1">
        <f>Sueldos[[#This Row],[Sueldo total]]*3</f>
        <v>200441.70300000004</v>
      </c>
      <c r="R2937" s="9">
        <f>(43102-Sueldos[[#This Row],[Fecha de Contratación]])/365</f>
        <v>3.7150684931506848</v>
      </c>
      <c r="S2937" s="1">
        <f>Sueldos[[#This Row],[Sueldo total]]/30</f>
        <v>2227.1300333333338</v>
      </c>
      <c r="T2937" s="1">
        <f>Sueldos[[#This Row],[Salario diario]]*20*Sueldos[[#This Row],[dias del año]]</f>
        <v>165478.81233972608</v>
      </c>
      <c r="U2937" s="1">
        <f>Sueldos[[#This Row],[3 meses de sueldo]]+Sueldos[[#This Row],[20 dias por año]]</f>
        <v>365920.51533972612</v>
      </c>
    </row>
    <row r="2938" spans="1:21" x14ac:dyDescent="0.3">
      <c r="A2938" t="s">
        <v>176</v>
      </c>
      <c r="B2938" t="s">
        <v>139</v>
      </c>
      <c r="C2938" t="s">
        <v>177</v>
      </c>
      <c r="D2938" s="10">
        <v>42541</v>
      </c>
      <c r="E2938" t="s">
        <v>18</v>
      </c>
      <c r="F2938">
        <v>3</v>
      </c>
      <c r="G2938" s="1">
        <v>11987</v>
      </c>
      <c r="H2938" s="1">
        <v>958.96</v>
      </c>
      <c r="I2938" s="1">
        <v>359.61</v>
      </c>
      <c r="J2938" s="1">
        <v>359.61</v>
      </c>
      <c r="K2938" s="1">
        <v>3835.84</v>
      </c>
      <c r="L2938" s="1">
        <v>3116.62</v>
      </c>
      <c r="M2938" s="1">
        <f>SUM(Sueldos[[#This Row],[Salario Base]:[Bono General]])</f>
        <v>20617.64</v>
      </c>
      <c r="N2938" s="1">
        <f>SUMPRODUCT(Sueldos[[#This Row],[Salario Base]:[Bono General]]*Porcentajes[])</f>
        <v>782.75110000000006</v>
      </c>
      <c r="O2938" s="1">
        <f>Sueldos[[#This Row],[Aumento Mexicano]]*2</f>
        <v>1565.5022000000001</v>
      </c>
      <c r="P2938" s="1">
        <f>IF(Sueldos[[#This Row],[Calificación]]&gt;=4,Sueldos[[#This Row],[Aumento Mexicano]]*2,0)</f>
        <v>0</v>
      </c>
      <c r="Q2938" s="1">
        <f>Sueldos[[#This Row],[Sueldo total]]*3</f>
        <v>61852.92</v>
      </c>
      <c r="R2938" s="9">
        <f>(43102-Sueldos[[#This Row],[Fecha de Contratación]])/365</f>
        <v>1.536986301369863</v>
      </c>
      <c r="S2938" s="1">
        <f>Sueldos[[#This Row],[Sueldo total]]/30</f>
        <v>687.25466666666659</v>
      </c>
      <c r="T2938" s="1">
        <f>Sueldos[[#This Row],[Salario diario]]*20*Sueldos[[#This Row],[dias del año]]</f>
        <v>21126.020164383561</v>
      </c>
      <c r="U2938" s="1">
        <f>Sueldos[[#This Row],[3 meses de sueldo]]+Sueldos[[#This Row],[20 dias por año]]</f>
        <v>82978.940164383559</v>
      </c>
    </row>
    <row r="2939" spans="1:21" x14ac:dyDescent="0.3">
      <c r="A2939" t="s">
        <v>178</v>
      </c>
      <c r="B2939" t="s">
        <v>139</v>
      </c>
      <c r="C2939" t="s">
        <v>48</v>
      </c>
      <c r="D2939" s="10">
        <v>41189</v>
      </c>
      <c r="E2939" t="s">
        <v>15</v>
      </c>
      <c r="F2939">
        <v>4</v>
      </c>
      <c r="G2939" s="1">
        <v>24461.800000000003</v>
      </c>
      <c r="H2939" s="1">
        <v>1712.3260000000005</v>
      </c>
      <c r="I2939" s="1">
        <v>3180.0340000000006</v>
      </c>
      <c r="J2939" s="1">
        <v>2935.4160000000002</v>
      </c>
      <c r="K2939" s="1">
        <v>7827.7760000000007</v>
      </c>
      <c r="L2939" s="1">
        <v>6115.4500000000007</v>
      </c>
      <c r="M2939" s="1">
        <f>SUM(Sueldos[[#This Row],[Salario Base]:[Bono General]])</f>
        <v>46232.802000000011</v>
      </c>
      <c r="N2939" s="1">
        <f>SUMPRODUCT(Sueldos[[#This Row],[Salario Base]:[Bono General]]*Porcentajes[])</f>
        <v>1773.4805000000001</v>
      </c>
      <c r="O2939" s="1">
        <f>Sueldos[[#This Row],[Aumento Mexicano]]*2</f>
        <v>3546.9610000000002</v>
      </c>
      <c r="P2939" s="1">
        <f>IF(Sueldos[[#This Row],[Calificación]]&gt;=4,Sueldos[[#This Row],[Aumento Mexicano]]*2,0)</f>
        <v>3546.9610000000002</v>
      </c>
      <c r="Q2939" s="1">
        <f>Sueldos[[#This Row],[Sueldo total]]*3</f>
        <v>138698.40600000002</v>
      </c>
      <c r="R2939" s="9">
        <f>(43102-Sueldos[[#This Row],[Fecha de Contratación]])/365</f>
        <v>5.2410958904109588</v>
      </c>
      <c r="S2939" s="1">
        <f>Sueldos[[#This Row],[Sueldo total]]/30</f>
        <v>1541.0934000000004</v>
      </c>
      <c r="T2939" s="1">
        <f>Sueldos[[#This Row],[Salario diario]]*20*Sueldos[[#This Row],[dias del año]]</f>
        <v>161540.3657095891</v>
      </c>
      <c r="U2939" s="1">
        <f>Sueldos[[#This Row],[3 meses de sueldo]]+Sueldos[[#This Row],[20 dias por año]]</f>
        <v>300238.77170958911</v>
      </c>
    </row>
    <row r="2940" spans="1:21" x14ac:dyDescent="0.3">
      <c r="A2940" t="s">
        <v>179</v>
      </c>
      <c r="B2940" t="s">
        <v>139</v>
      </c>
      <c r="C2940" t="s">
        <v>180</v>
      </c>
      <c r="D2940" s="10">
        <v>42893</v>
      </c>
      <c r="E2940" t="s">
        <v>18</v>
      </c>
      <c r="F2940">
        <v>3</v>
      </c>
      <c r="G2940" s="1">
        <v>12858</v>
      </c>
      <c r="H2940" s="1">
        <v>771.48</v>
      </c>
      <c r="I2940" s="1">
        <v>1028.6400000000001</v>
      </c>
      <c r="J2940" s="1">
        <v>1028.6400000000001</v>
      </c>
      <c r="K2940" s="1">
        <v>4886.04</v>
      </c>
      <c r="L2940" s="1">
        <v>4500.2999999999993</v>
      </c>
      <c r="M2940" s="1">
        <f>SUM(Sueldos[[#This Row],[Salario Base]:[Bono General]])</f>
        <v>25073.1</v>
      </c>
      <c r="N2940" s="1">
        <f>SUMPRODUCT(Sueldos[[#This Row],[Salario Base]:[Bono General]]*Porcentajes[])</f>
        <v>986.20859999999993</v>
      </c>
      <c r="O2940" s="1">
        <f>Sueldos[[#This Row],[Aumento Mexicano]]*2</f>
        <v>1972.4171999999999</v>
      </c>
      <c r="P2940" s="1">
        <f>IF(Sueldos[[#This Row],[Calificación]]&gt;=4,Sueldos[[#This Row],[Aumento Mexicano]]*2,0)</f>
        <v>0</v>
      </c>
      <c r="Q2940" s="1">
        <f>Sueldos[[#This Row],[Sueldo total]]*3</f>
        <v>75219.299999999988</v>
      </c>
      <c r="R2940" s="9">
        <f>(43102-Sueldos[[#This Row],[Fecha de Contratación]])/365</f>
        <v>0.57260273972602738</v>
      </c>
      <c r="S2940" s="1">
        <f>Sueldos[[#This Row],[Sueldo total]]/30</f>
        <v>835.77</v>
      </c>
      <c r="T2940" s="1">
        <f>Sueldos[[#This Row],[Salario diario]]*20*Sueldos[[#This Row],[dias del año]]</f>
        <v>9571.2838356164393</v>
      </c>
      <c r="U2940" s="1">
        <f>Sueldos[[#This Row],[3 meses de sueldo]]+Sueldos[[#This Row],[20 dias por año]]</f>
        <v>84790.583835616431</v>
      </c>
    </row>
    <row r="2941" spans="1:21" x14ac:dyDescent="0.3">
      <c r="A2941" t="s">
        <v>181</v>
      </c>
      <c r="B2941" t="s">
        <v>139</v>
      </c>
      <c r="C2941" t="s">
        <v>182</v>
      </c>
      <c r="D2941" s="10">
        <v>41128</v>
      </c>
      <c r="E2941" t="s">
        <v>18</v>
      </c>
      <c r="F2941">
        <v>3</v>
      </c>
      <c r="G2941" s="1">
        <v>8290</v>
      </c>
      <c r="H2941" s="1">
        <v>497.4</v>
      </c>
      <c r="I2941" s="1">
        <v>911.9</v>
      </c>
      <c r="J2941" s="1">
        <v>663.2</v>
      </c>
      <c r="K2941" s="1">
        <v>2487</v>
      </c>
      <c r="L2941" s="1">
        <v>3150.2</v>
      </c>
      <c r="M2941" s="1">
        <f>SUM(Sueldos[[#This Row],[Salario Base]:[Bono General]])</f>
        <v>15999.7</v>
      </c>
      <c r="N2941" s="1">
        <f>SUMPRODUCT(Sueldos[[#This Row],[Salario Base]:[Bono General]]*Porcentajes[])</f>
        <v>643.30400000000009</v>
      </c>
      <c r="O2941" s="1">
        <f>Sueldos[[#This Row],[Aumento Mexicano]]*2</f>
        <v>1286.6080000000002</v>
      </c>
      <c r="P2941" s="1">
        <f>IF(Sueldos[[#This Row],[Calificación]]&gt;=4,Sueldos[[#This Row],[Aumento Mexicano]]*2,0)</f>
        <v>0</v>
      </c>
      <c r="Q2941" s="1">
        <f>Sueldos[[#This Row],[Sueldo total]]*3</f>
        <v>47999.100000000006</v>
      </c>
      <c r="R2941" s="9">
        <f>(43102-Sueldos[[#This Row],[Fecha de Contratación]])/365</f>
        <v>5.4082191780821915</v>
      </c>
      <c r="S2941" s="1">
        <f>Sueldos[[#This Row],[Sueldo total]]/30</f>
        <v>533.32333333333338</v>
      </c>
      <c r="T2941" s="1">
        <f>Sueldos[[#This Row],[Salario diario]]*20*Sueldos[[#This Row],[dias del año]]</f>
        <v>57686.589589041097</v>
      </c>
      <c r="U2941" s="1">
        <f>Sueldos[[#This Row],[3 meses de sueldo]]+Sueldos[[#This Row],[20 dias por año]]</f>
        <v>105685.68958904111</v>
      </c>
    </row>
    <row r="2942" spans="1:21" x14ac:dyDescent="0.3">
      <c r="A2942" t="s">
        <v>184</v>
      </c>
      <c r="B2942" t="s">
        <v>139</v>
      </c>
      <c r="C2942" t="s">
        <v>180</v>
      </c>
      <c r="D2942" s="10">
        <v>41394</v>
      </c>
      <c r="E2942" t="s">
        <v>18</v>
      </c>
      <c r="F2942">
        <v>3</v>
      </c>
      <c r="G2942" s="1">
        <v>8607</v>
      </c>
      <c r="H2942" s="1">
        <v>774.63</v>
      </c>
      <c r="I2942" s="1">
        <v>602.49</v>
      </c>
      <c r="J2942" s="1">
        <v>1204.98</v>
      </c>
      <c r="K2942" s="1">
        <v>2668.17</v>
      </c>
      <c r="L2942" s="1">
        <v>2840.31</v>
      </c>
      <c r="M2942" s="1">
        <f>SUM(Sueldos[[#This Row],[Salario Base]:[Bono General]])</f>
        <v>16697.579999999998</v>
      </c>
      <c r="N2942" s="1">
        <f>SUMPRODUCT(Sueldos[[#This Row],[Salario Base]:[Bono General]]*Porcentajes[])</f>
        <v>667.90319999999997</v>
      </c>
      <c r="O2942" s="1">
        <f>Sueldos[[#This Row],[Aumento Mexicano]]*2</f>
        <v>1335.8063999999999</v>
      </c>
      <c r="P2942" s="1">
        <f>IF(Sueldos[[#This Row],[Calificación]]&gt;=4,Sueldos[[#This Row],[Aumento Mexicano]]*2,0)</f>
        <v>0</v>
      </c>
      <c r="Q2942" s="1">
        <f>Sueldos[[#This Row],[Sueldo total]]*3</f>
        <v>50092.739999999991</v>
      </c>
      <c r="R2942" s="9">
        <f>(43102-Sueldos[[#This Row],[Fecha de Contratación]])/365</f>
        <v>4.6794520547945204</v>
      </c>
      <c r="S2942" s="1">
        <f>Sueldos[[#This Row],[Sueldo total]]/30</f>
        <v>556.5859999999999</v>
      </c>
      <c r="T2942" s="1">
        <f>Sueldos[[#This Row],[Salario diario]]*20*Sueldos[[#This Row],[dias del año]]</f>
        <v>52090.350027397246</v>
      </c>
      <c r="U2942" s="1">
        <f>Sueldos[[#This Row],[3 meses de sueldo]]+Sueldos[[#This Row],[20 dias por año]]</f>
        <v>102183.09002739724</v>
      </c>
    </row>
    <row r="2943" spans="1:21" x14ac:dyDescent="0.3">
      <c r="A2943" t="s">
        <v>185</v>
      </c>
      <c r="B2943" t="s">
        <v>139</v>
      </c>
      <c r="C2943" t="s">
        <v>186</v>
      </c>
      <c r="D2943" s="10">
        <v>42812</v>
      </c>
      <c r="E2943" t="s">
        <v>15</v>
      </c>
      <c r="F2943">
        <v>4</v>
      </c>
      <c r="G2943" s="1">
        <v>26737.7</v>
      </c>
      <c r="H2943" s="1">
        <v>2406.393</v>
      </c>
      <c r="I2943" s="1">
        <v>2673.7700000000004</v>
      </c>
      <c r="J2943" s="1">
        <v>1871.6390000000001</v>
      </c>
      <c r="K2943" s="1">
        <v>9358.1949999999997</v>
      </c>
      <c r="L2943" s="1">
        <v>9358.1949999999997</v>
      </c>
      <c r="M2943" s="1">
        <f>SUM(Sueldos[[#This Row],[Salario Base]:[Bono General]])</f>
        <v>52405.892</v>
      </c>
      <c r="N2943" s="1">
        <f>SUMPRODUCT(Sueldos[[#This Row],[Salario Base]:[Bono General]]*Porcentajes[])</f>
        <v>2082.8668299999999</v>
      </c>
      <c r="O2943" s="1">
        <f>Sueldos[[#This Row],[Aumento Mexicano]]*2</f>
        <v>4165.7336599999999</v>
      </c>
      <c r="P2943" s="1">
        <f>IF(Sueldos[[#This Row],[Calificación]]&gt;=4,Sueldos[[#This Row],[Aumento Mexicano]]*2,0)</f>
        <v>4165.7336599999999</v>
      </c>
      <c r="Q2943" s="1">
        <f>Sueldos[[#This Row],[Sueldo total]]*3</f>
        <v>157217.67600000001</v>
      </c>
      <c r="R2943" s="9">
        <f>(43102-Sueldos[[#This Row],[Fecha de Contratación]])/365</f>
        <v>0.79452054794520544</v>
      </c>
      <c r="S2943" s="1">
        <f>Sueldos[[#This Row],[Sueldo total]]/30</f>
        <v>1746.8630666666666</v>
      </c>
      <c r="T2943" s="1">
        <f>Sueldos[[#This Row],[Salario diario]]*20*Sueldos[[#This Row],[dias del año]]</f>
        <v>27758.372018264836</v>
      </c>
      <c r="U2943" s="1">
        <f>Sueldos[[#This Row],[3 meses de sueldo]]+Sueldos[[#This Row],[20 dias por año]]</f>
        <v>184976.04801826485</v>
      </c>
    </row>
    <row r="2944" spans="1:21" x14ac:dyDescent="0.3">
      <c r="A2944" t="s">
        <v>187</v>
      </c>
      <c r="B2944" t="s">
        <v>139</v>
      </c>
      <c r="C2944" t="s">
        <v>77</v>
      </c>
      <c r="D2944" s="10">
        <v>41474</v>
      </c>
      <c r="E2944" t="s">
        <v>15</v>
      </c>
      <c r="F2944">
        <v>4</v>
      </c>
      <c r="G2944" s="1">
        <v>35202.200000000004</v>
      </c>
      <c r="H2944" s="1">
        <v>3520.2200000000007</v>
      </c>
      <c r="I2944" s="1">
        <v>4928.3080000000009</v>
      </c>
      <c r="J2944" s="1">
        <v>1760.1100000000004</v>
      </c>
      <c r="K2944" s="1">
        <v>14080.880000000003</v>
      </c>
      <c r="L2944" s="1">
        <v>9504.594000000001</v>
      </c>
      <c r="M2944" s="1">
        <f>SUM(Sueldos[[#This Row],[Salario Base]:[Bono General]])</f>
        <v>68996.312000000005</v>
      </c>
      <c r="N2944" s="1">
        <f>SUMPRODUCT(Sueldos[[#This Row],[Salario Base]:[Bono General]]*Porcentajes[])</f>
        <v>2640.1650000000004</v>
      </c>
      <c r="O2944" s="1">
        <f>Sueldos[[#This Row],[Aumento Mexicano]]*2</f>
        <v>5280.3300000000008</v>
      </c>
      <c r="P2944" s="1">
        <f>IF(Sueldos[[#This Row],[Calificación]]&gt;=4,Sueldos[[#This Row],[Aumento Mexicano]]*2,0)</f>
        <v>5280.3300000000008</v>
      </c>
      <c r="Q2944" s="1">
        <f>Sueldos[[#This Row],[Sueldo total]]*3</f>
        <v>206988.93600000002</v>
      </c>
      <c r="R2944" s="9">
        <f>(43102-Sueldos[[#This Row],[Fecha de Contratación]])/365</f>
        <v>4.4602739726027396</v>
      </c>
      <c r="S2944" s="1">
        <f>Sueldos[[#This Row],[Sueldo total]]/30</f>
        <v>2299.8770666666669</v>
      </c>
      <c r="T2944" s="1">
        <f>Sueldos[[#This Row],[Salario diario]]*20*Sueldos[[#This Row],[dias del año]]</f>
        <v>205161.63641278542</v>
      </c>
      <c r="U2944" s="1">
        <f>Sueldos[[#This Row],[3 meses de sueldo]]+Sueldos[[#This Row],[20 dias por año]]</f>
        <v>412150.57241278543</v>
      </c>
    </row>
    <row r="2945" spans="1:21" x14ac:dyDescent="0.3">
      <c r="A2945" t="s">
        <v>188</v>
      </c>
      <c r="B2945" t="s">
        <v>139</v>
      </c>
      <c r="C2945" t="s">
        <v>86</v>
      </c>
      <c r="D2945" s="10">
        <v>42600</v>
      </c>
      <c r="E2945" t="s">
        <v>18</v>
      </c>
      <c r="F2945">
        <v>3</v>
      </c>
      <c r="G2945" s="1">
        <v>15473</v>
      </c>
      <c r="H2945" s="1">
        <v>1237.8399999999999</v>
      </c>
      <c r="I2945" s="1">
        <v>1856.76</v>
      </c>
      <c r="J2945" s="1">
        <v>309.45999999999998</v>
      </c>
      <c r="K2945" s="1">
        <v>3868.25</v>
      </c>
      <c r="L2945" s="1">
        <v>6189.2000000000007</v>
      </c>
      <c r="M2945" s="1">
        <f>SUM(Sueldos[[#This Row],[Salario Base]:[Bono General]])</f>
        <v>28934.51</v>
      </c>
      <c r="N2945" s="1">
        <f>SUMPRODUCT(Sueldos[[#This Row],[Salario Base]:[Bono General]]*Porcentajes[])</f>
        <v>1177.4953</v>
      </c>
      <c r="O2945" s="1">
        <f>Sueldos[[#This Row],[Aumento Mexicano]]*2</f>
        <v>2354.9906000000001</v>
      </c>
      <c r="P2945" s="1">
        <f>IF(Sueldos[[#This Row],[Calificación]]&gt;=4,Sueldos[[#This Row],[Aumento Mexicano]]*2,0)</f>
        <v>0</v>
      </c>
      <c r="Q2945" s="1">
        <f>Sueldos[[#This Row],[Sueldo total]]*3</f>
        <v>86803.53</v>
      </c>
      <c r="R2945" s="9">
        <f>(43102-Sueldos[[#This Row],[Fecha de Contratación]])/365</f>
        <v>1.3753424657534246</v>
      </c>
      <c r="S2945" s="1">
        <f>Sueldos[[#This Row],[Sueldo total]]/30</f>
        <v>964.48366666666664</v>
      </c>
      <c r="T2945" s="1">
        <f>Sueldos[[#This Row],[Salario diario]]*20*Sueldos[[#This Row],[dias del año]]</f>
        <v>26529.906885844746</v>
      </c>
      <c r="U2945" s="1">
        <f>Sueldos[[#This Row],[3 meses de sueldo]]+Sueldos[[#This Row],[20 dias por año]]</f>
        <v>113333.43688584474</v>
      </c>
    </row>
    <row r="2946" spans="1:21" x14ac:dyDescent="0.3">
      <c r="A2946" t="s">
        <v>189</v>
      </c>
      <c r="B2946" t="s">
        <v>139</v>
      </c>
      <c r="C2946" t="s">
        <v>190</v>
      </c>
      <c r="D2946" s="10">
        <v>40815</v>
      </c>
      <c r="E2946" t="s">
        <v>27</v>
      </c>
      <c r="F2946">
        <v>4</v>
      </c>
      <c r="G2946" s="1">
        <v>22860.2</v>
      </c>
      <c r="H2946" s="1">
        <v>1828.816</v>
      </c>
      <c r="I2946" s="1">
        <v>685.80600000000004</v>
      </c>
      <c r="J2946" s="1">
        <v>685.80600000000004</v>
      </c>
      <c r="K2946" s="1">
        <v>6858.06</v>
      </c>
      <c r="L2946" s="1">
        <v>8001.07</v>
      </c>
      <c r="M2946" s="1">
        <f>SUM(Sueldos[[#This Row],[Salario Base]:[Bono General]])</f>
        <v>40919.758000000002</v>
      </c>
      <c r="N2946" s="1">
        <f>SUMPRODUCT(Sueldos[[#This Row],[Salario Base]:[Bono General]]*Porcentajes[])</f>
        <v>1623.0742</v>
      </c>
      <c r="O2946" s="1">
        <f>Sueldos[[#This Row],[Aumento Mexicano]]*2</f>
        <v>3246.1484</v>
      </c>
      <c r="P2946" s="1">
        <f>IF(Sueldos[[#This Row],[Calificación]]&gt;=4,Sueldos[[#This Row],[Aumento Mexicano]]*2,0)</f>
        <v>3246.1484</v>
      </c>
      <c r="Q2946" s="1">
        <f>Sueldos[[#This Row],[Sueldo total]]*3</f>
        <v>122759.274</v>
      </c>
      <c r="R2946" s="9">
        <f>(43102-Sueldos[[#This Row],[Fecha de Contratación]])/365</f>
        <v>6.2657534246575342</v>
      </c>
      <c r="S2946" s="1">
        <f>Sueldos[[#This Row],[Sueldo total]]/30</f>
        <v>1363.9919333333335</v>
      </c>
      <c r="T2946" s="1">
        <f>Sueldos[[#This Row],[Salario diario]]*20*Sueldos[[#This Row],[dias del año]]</f>
        <v>170928.7425497717</v>
      </c>
      <c r="U2946" s="1">
        <f>Sueldos[[#This Row],[3 meses de sueldo]]+Sueldos[[#This Row],[20 dias por año]]</f>
        <v>293688.01654977171</v>
      </c>
    </row>
    <row r="2947" spans="1:21" x14ac:dyDescent="0.3">
      <c r="A2947" t="s">
        <v>191</v>
      </c>
      <c r="B2947" t="s">
        <v>139</v>
      </c>
      <c r="C2947" t="s">
        <v>100</v>
      </c>
      <c r="D2947" s="10">
        <v>40595</v>
      </c>
      <c r="E2947" t="s">
        <v>18</v>
      </c>
      <c r="F2947">
        <v>2</v>
      </c>
      <c r="G2947" s="1">
        <v>9863.1</v>
      </c>
      <c r="H2947" s="1">
        <v>887.67899999999997</v>
      </c>
      <c r="I2947" s="1">
        <v>394.524</v>
      </c>
      <c r="J2947" s="1">
        <v>98.631</v>
      </c>
      <c r="K2947" s="1">
        <v>2958.93</v>
      </c>
      <c r="L2947" s="1">
        <v>3649.3470000000002</v>
      </c>
      <c r="M2947" s="1">
        <f>SUM(Sueldos[[#This Row],[Salario Base]:[Bono General]])</f>
        <v>17852.210999999999</v>
      </c>
      <c r="N2947" s="1">
        <f>SUMPRODUCT(Sueldos[[#This Row],[Salario Base]:[Bono General]]*Porcentajes[])</f>
        <v>714.08843999999999</v>
      </c>
      <c r="O2947" s="1">
        <f>Sueldos[[#This Row],[Aumento Mexicano]]*2</f>
        <v>1428.17688</v>
      </c>
      <c r="P2947" s="1">
        <f>IF(Sueldos[[#This Row],[Calificación]]&gt;=4,Sueldos[[#This Row],[Aumento Mexicano]]*2,0)</f>
        <v>0</v>
      </c>
      <c r="Q2947" s="1">
        <f>Sueldos[[#This Row],[Sueldo total]]*3</f>
        <v>53556.633000000002</v>
      </c>
      <c r="R2947" s="9">
        <f>(43102-Sueldos[[#This Row],[Fecha de Contratación]])/365</f>
        <v>6.8684931506849312</v>
      </c>
      <c r="S2947" s="1">
        <f>Sueldos[[#This Row],[Sueldo total]]/30</f>
        <v>595.07370000000003</v>
      </c>
      <c r="T2947" s="1">
        <f>Sueldos[[#This Row],[Salario diario]]*20*Sueldos[[#This Row],[dias del año]]</f>
        <v>81745.192652054786</v>
      </c>
      <c r="U2947" s="1">
        <f>Sueldos[[#This Row],[3 meses de sueldo]]+Sueldos[[#This Row],[20 dias por año]]</f>
        <v>135301.8256520548</v>
      </c>
    </row>
    <row r="2948" spans="1:21" x14ac:dyDescent="0.3">
      <c r="A2948" t="s">
        <v>192</v>
      </c>
      <c r="B2948" t="s">
        <v>139</v>
      </c>
      <c r="C2948" t="s">
        <v>193</v>
      </c>
      <c r="D2948" s="10">
        <v>42718</v>
      </c>
      <c r="E2948" t="s">
        <v>18</v>
      </c>
      <c r="F2948">
        <v>5</v>
      </c>
      <c r="G2948" s="1">
        <v>12887.5</v>
      </c>
      <c r="H2948" s="1">
        <v>644.375</v>
      </c>
      <c r="I2948" s="1">
        <v>515.5</v>
      </c>
      <c r="J2948" s="1">
        <v>257.75</v>
      </c>
      <c r="K2948" s="1">
        <v>4639.5</v>
      </c>
      <c r="L2948" s="1">
        <v>4768.375</v>
      </c>
      <c r="M2948" s="1">
        <f>SUM(Sueldos[[#This Row],[Salario Base]:[Bono General]])</f>
        <v>23713</v>
      </c>
      <c r="N2948" s="1">
        <f>SUMPRODUCT(Sueldos[[#This Row],[Salario Base]:[Bono General]]*Porcentajes[])</f>
        <v>931.76625000000013</v>
      </c>
      <c r="O2948" s="1">
        <f>Sueldos[[#This Row],[Aumento Mexicano]]*2</f>
        <v>1863.5325000000003</v>
      </c>
      <c r="P2948" s="1">
        <f>IF(Sueldos[[#This Row],[Calificación]]&gt;=4,Sueldos[[#This Row],[Aumento Mexicano]]*2,0)</f>
        <v>1863.5325000000003</v>
      </c>
      <c r="Q2948" s="1">
        <f>Sueldos[[#This Row],[Sueldo total]]*3</f>
        <v>71139</v>
      </c>
      <c r="R2948" s="9">
        <f>(43102-Sueldos[[#This Row],[Fecha de Contratación]])/365</f>
        <v>1.0520547945205478</v>
      </c>
      <c r="S2948" s="1">
        <f>Sueldos[[#This Row],[Sueldo total]]/30</f>
        <v>790.43333333333328</v>
      </c>
      <c r="T2948" s="1">
        <f>Sueldos[[#This Row],[Salario diario]]*20*Sueldos[[#This Row],[dias del año]]</f>
        <v>16631.583561643834</v>
      </c>
      <c r="U2948" s="1">
        <f>Sueldos[[#This Row],[3 meses de sueldo]]+Sueldos[[#This Row],[20 dias por año]]</f>
        <v>87770.583561643842</v>
      </c>
    </row>
    <row r="2949" spans="1:21" x14ac:dyDescent="0.3">
      <c r="A2949" t="s">
        <v>194</v>
      </c>
      <c r="B2949" t="s">
        <v>139</v>
      </c>
      <c r="C2949" t="s">
        <v>81</v>
      </c>
      <c r="D2949" s="10">
        <v>42922</v>
      </c>
      <c r="E2949" t="s">
        <v>27</v>
      </c>
      <c r="F2949">
        <v>3</v>
      </c>
      <c r="G2949" s="1">
        <v>15252</v>
      </c>
      <c r="H2949" s="1">
        <v>1067.6400000000001</v>
      </c>
      <c r="I2949" s="1">
        <v>1830.24</v>
      </c>
      <c r="J2949" s="1">
        <v>762.6</v>
      </c>
      <c r="K2949" s="1">
        <v>5338.2</v>
      </c>
      <c r="L2949" s="1">
        <v>4880.6400000000003</v>
      </c>
      <c r="M2949" s="1">
        <f>SUM(Sueldos[[#This Row],[Salario Base]:[Bono General]])</f>
        <v>29131.32</v>
      </c>
      <c r="N2949" s="1">
        <f>SUMPRODUCT(Sueldos[[#This Row],[Salario Base]:[Bono General]]*Porcentajes[])</f>
        <v>1134.7488000000001</v>
      </c>
      <c r="O2949" s="1">
        <f>Sueldos[[#This Row],[Aumento Mexicano]]*2</f>
        <v>2269.4976000000001</v>
      </c>
      <c r="P2949" s="1">
        <f>IF(Sueldos[[#This Row],[Calificación]]&gt;=4,Sueldos[[#This Row],[Aumento Mexicano]]*2,0)</f>
        <v>0</v>
      </c>
      <c r="Q2949" s="1">
        <f>Sueldos[[#This Row],[Sueldo total]]*3</f>
        <v>87393.959999999992</v>
      </c>
      <c r="R2949" s="9">
        <f>(43102-Sueldos[[#This Row],[Fecha de Contratación]])/365</f>
        <v>0.49315068493150682</v>
      </c>
      <c r="S2949" s="1">
        <f>Sueldos[[#This Row],[Sueldo total]]/30</f>
        <v>971.04399999999998</v>
      </c>
      <c r="T2949" s="1">
        <f>Sueldos[[#This Row],[Salario diario]]*20*Sueldos[[#This Row],[dias del año]]</f>
        <v>9577.4202739726024</v>
      </c>
      <c r="U2949" s="1">
        <f>Sueldos[[#This Row],[3 meses de sueldo]]+Sueldos[[#This Row],[20 dias por año]]</f>
        <v>96971.380273972594</v>
      </c>
    </row>
    <row r="2950" spans="1:21" x14ac:dyDescent="0.3">
      <c r="A2950" t="s">
        <v>195</v>
      </c>
      <c r="B2950" t="s">
        <v>139</v>
      </c>
      <c r="C2950" t="s">
        <v>186</v>
      </c>
      <c r="D2950" s="10">
        <v>41473</v>
      </c>
      <c r="E2950" t="s">
        <v>18</v>
      </c>
      <c r="F2950">
        <v>2</v>
      </c>
      <c r="G2950" s="1">
        <v>12868.2</v>
      </c>
      <c r="H2950" s="1">
        <v>900.77400000000011</v>
      </c>
      <c r="I2950" s="1">
        <v>1158.1379999999999</v>
      </c>
      <c r="J2950" s="1">
        <v>1415.5020000000002</v>
      </c>
      <c r="K2950" s="1">
        <v>4632.5519999999997</v>
      </c>
      <c r="L2950" s="1">
        <v>3860.46</v>
      </c>
      <c r="M2950" s="1">
        <f>SUM(Sueldos[[#This Row],[Salario Base]:[Bono General]])</f>
        <v>24835.626</v>
      </c>
      <c r="N2950" s="1">
        <f>SUMPRODUCT(Sueldos[[#This Row],[Salario Base]:[Bono General]]*Porcentajes[])</f>
        <v>966.40182000000004</v>
      </c>
      <c r="O2950" s="1">
        <f>Sueldos[[#This Row],[Aumento Mexicano]]*2</f>
        <v>1932.8036400000001</v>
      </c>
      <c r="P2950" s="1">
        <f>IF(Sueldos[[#This Row],[Calificación]]&gt;=4,Sueldos[[#This Row],[Aumento Mexicano]]*2,0)</f>
        <v>0</v>
      </c>
      <c r="Q2950" s="1">
        <f>Sueldos[[#This Row],[Sueldo total]]*3</f>
        <v>74506.877999999997</v>
      </c>
      <c r="R2950" s="9">
        <f>(43102-Sueldos[[#This Row],[Fecha de Contratación]])/365</f>
        <v>4.463013698630137</v>
      </c>
      <c r="S2950" s="1">
        <f>Sueldos[[#This Row],[Sueldo total]]/30</f>
        <v>827.85419999999999</v>
      </c>
      <c r="T2950" s="1">
        <f>Sueldos[[#This Row],[Salario diario]]*20*Sueldos[[#This Row],[dias del año]]</f>
        <v>73894.492701369862</v>
      </c>
      <c r="U2950" s="1">
        <f>Sueldos[[#This Row],[3 meses de sueldo]]+Sueldos[[#This Row],[20 dias por año]]</f>
        <v>148401.37070136986</v>
      </c>
    </row>
    <row r="2951" spans="1:21" x14ac:dyDescent="0.3">
      <c r="A2951" t="s">
        <v>196</v>
      </c>
      <c r="B2951" t="s">
        <v>139</v>
      </c>
      <c r="C2951" t="s">
        <v>137</v>
      </c>
      <c r="D2951" s="10">
        <v>41024</v>
      </c>
      <c r="E2951" t="s">
        <v>18</v>
      </c>
      <c r="F2951">
        <v>3</v>
      </c>
      <c r="G2951" s="1">
        <v>10500</v>
      </c>
      <c r="H2951" s="1">
        <v>630</v>
      </c>
      <c r="I2951" s="1">
        <v>630</v>
      </c>
      <c r="J2951" s="1">
        <v>525</v>
      </c>
      <c r="K2951" s="1">
        <v>4200</v>
      </c>
      <c r="L2951" s="1">
        <v>2625</v>
      </c>
      <c r="M2951" s="1">
        <f>SUM(Sueldos[[#This Row],[Salario Base]:[Bono General]])</f>
        <v>19110</v>
      </c>
      <c r="N2951" s="1">
        <f>SUMPRODUCT(Sueldos[[#This Row],[Salario Base]:[Bono General]]*Porcentajes[])</f>
        <v>714</v>
      </c>
      <c r="O2951" s="1">
        <f>Sueldos[[#This Row],[Aumento Mexicano]]*2</f>
        <v>1428</v>
      </c>
      <c r="P2951" s="1">
        <f>IF(Sueldos[[#This Row],[Calificación]]&gt;=4,Sueldos[[#This Row],[Aumento Mexicano]]*2,0)</f>
        <v>0</v>
      </c>
      <c r="Q2951" s="1">
        <f>Sueldos[[#This Row],[Sueldo total]]*3</f>
        <v>57330</v>
      </c>
      <c r="R2951" s="9">
        <f>(43102-Sueldos[[#This Row],[Fecha de Contratación]])/365</f>
        <v>5.6931506849315072</v>
      </c>
      <c r="S2951" s="1">
        <f>Sueldos[[#This Row],[Sueldo total]]/30</f>
        <v>637</v>
      </c>
      <c r="T2951" s="1">
        <f>Sueldos[[#This Row],[Salario diario]]*20*Sueldos[[#This Row],[dias del año]]</f>
        <v>72530.739726027401</v>
      </c>
      <c r="U2951" s="1">
        <f>Sueldos[[#This Row],[3 meses de sueldo]]+Sueldos[[#This Row],[20 dias por año]]</f>
        <v>129860.7397260274</v>
      </c>
    </row>
    <row r="2952" spans="1:21" x14ac:dyDescent="0.3">
      <c r="A2952" t="s">
        <v>197</v>
      </c>
      <c r="B2952" t="s">
        <v>139</v>
      </c>
      <c r="C2952" t="s">
        <v>198</v>
      </c>
      <c r="D2952" s="10">
        <v>42606</v>
      </c>
      <c r="E2952" t="s">
        <v>18</v>
      </c>
      <c r="F2952">
        <v>3</v>
      </c>
      <c r="G2952" s="1">
        <v>13345</v>
      </c>
      <c r="H2952" s="1">
        <v>1334.5</v>
      </c>
      <c r="I2952" s="1">
        <v>1067.5999999999999</v>
      </c>
      <c r="J2952" s="1">
        <v>934.15000000000009</v>
      </c>
      <c r="K2952" s="1">
        <v>4270.3999999999996</v>
      </c>
      <c r="L2952" s="1">
        <v>4003.5</v>
      </c>
      <c r="M2952" s="1">
        <f>SUM(Sueldos[[#This Row],[Salario Base]:[Bono General]])</f>
        <v>24955.15</v>
      </c>
      <c r="N2952" s="1">
        <f>SUMPRODUCT(Sueldos[[#This Row],[Salario Base]:[Bono General]]*Porcentajes[])</f>
        <v>978.18849999999986</v>
      </c>
      <c r="O2952" s="1">
        <f>Sueldos[[#This Row],[Aumento Mexicano]]*2</f>
        <v>1956.3769999999997</v>
      </c>
      <c r="P2952" s="1">
        <f>IF(Sueldos[[#This Row],[Calificación]]&gt;=4,Sueldos[[#This Row],[Aumento Mexicano]]*2,0)</f>
        <v>0</v>
      </c>
      <c r="Q2952" s="1">
        <f>Sueldos[[#This Row],[Sueldo total]]*3</f>
        <v>74865.450000000012</v>
      </c>
      <c r="R2952" s="9">
        <f>(43102-Sueldos[[#This Row],[Fecha de Contratación]])/365</f>
        <v>1.3589041095890411</v>
      </c>
      <c r="S2952" s="1">
        <f>Sueldos[[#This Row],[Sueldo total]]/30</f>
        <v>831.83833333333337</v>
      </c>
      <c r="T2952" s="1">
        <f>Sueldos[[#This Row],[Salario diario]]*20*Sueldos[[#This Row],[dias del año]]</f>
        <v>22607.770593607303</v>
      </c>
      <c r="U2952" s="1">
        <f>Sueldos[[#This Row],[3 meses de sueldo]]+Sueldos[[#This Row],[20 dias por año]]</f>
        <v>97473.220593607315</v>
      </c>
    </row>
    <row r="2953" spans="1:21" x14ac:dyDescent="0.3">
      <c r="A2953" t="s">
        <v>199</v>
      </c>
      <c r="B2953" t="s">
        <v>139</v>
      </c>
      <c r="C2953" t="s">
        <v>180</v>
      </c>
      <c r="D2953" s="10">
        <v>40584</v>
      </c>
      <c r="E2953" t="s">
        <v>18</v>
      </c>
      <c r="F2953">
        <v>3</v>
      </c>
      <c r="G2953" s="1">
        <v>11664</v>
      </c>
      <c r="H2953" s="1">
        <v>816.48000000000013</v>
      </c>
      <c r="I2953" s="1">
        <v>1632.9600000000003</v>
      </c>
      <c r="J2953" s="1">
        <v>933.12</v>
      </c>
      <c r="K2953" s="1">
        <v>3732.48</v>
      </c>
      <c r="L2953" s="1">
        <v>3149.28</v>
      </c>
      <c r="M2953" s="1">
        <f>SUM(Sueldos[[#This Row],[Salario Base]:[Bono General]])</f>
        <v>21928.32</v>
      </c>
      <c r="N2953" s="1">
        <f>SUMPRODUCT(Sueldos[[#This Row],[Salario Base]:[Bono General]]*Porcentajes[])</f>
        <v>843.30720000000008</v>
      </c>
      <c r="O2953" s="1">
        <f>Sueldos[[#This Row],[Aumento Mexicano]]*2</f>
        <v>1686.6144000000002</v>
      </c>
      <c r="P2953" s="1">
        <f>IF(Sueldos[[#This Row],[Calificación]]&gt;=4,Sueldos[[#This Row],[Aumento Mexicano]]*2,0)</f>
        <v>0</v>
      </c>
      <c r="Q2953" s="1">
        <f>Sueldos[[#This Row],[Sueldo total]]*3</f>
        <v>65784.959999999992</v>
      </c>
      <c r="R2953" s="9">
        <f>(43102-Sueldos[[#This Row],[Fecha de Contratación]])/365</f>
        <v>6.8986301369863012</v>
      </c>
      <c r="S2953" s="1">
        <f>Sueldos[[#This Row],[Sueldo total]]/30</f>
        <v>730.94399999999996</v>
      </c>
      <c r="T2953" s="1">
        <f>Sueldos[[#This Row],[Salario diario]]*20*Sueldos[[#This Row],[dias del año]]</f>
        <v>100850.24613698629</v>
      </c>
      <c r="U2953" s="1">
        <f>Sueldos[[#This Row],[3 meses de sueldo]]+Sueldos[[#This Row],[20 dias por año]]</f>
        <v>166635.20613698626</v>
      </c>
    </row>
    <row r="2954" spans="1:21" x14ac:dyDescent="0.3">
      <c r="A2954" t="s">
        <v>200</v>
      </c>
      <c r="B2954" t="s">
        <v>139</v>
      </c>
      <c r="C2954" t="s">
        <v>125</v>
      </c>
      <c r="D2954" s="10">
        <v>42939</v>
      </c>
      <c r="E2954" t="s">
        <v>27</v>
      </c>
      <c r="F2954">
        <v>2</v>
      </c>
      <c r="G2954" s="1">
        <v>14670</v>
      </c>
      <c r="H2954" s="1">
        <v>880.19999999999993</v>
      </c>
      <c r="I2954" s="1">
        <v>2053.8000000000002</v>
      </c>
      <c r="J2954" s="1">
        <v>1320.3</v>
      </c>
      <c r="K2954" s="1">
        <v>4987.8</v>
      </c>
      <c r="L2954" s="1">
        <v>4547.7</v>
      </c>
      <c r="M2954" s="1">
        <f>SUM(Sueldos[[#This Row],[Salario Base]:[Bono General]])</f>
        <v>28459.8</v>
      </c>
      <c r="N2954" s="1">
        <f>SUMPRODUCT(Sueldos[[#This Row],[Salario Base]:[Bono General]]*Porcentajes[])</f>
        <v>1109.0519999999999</v>
      </c>
      <c r="O2954" s="1">
        <f>Sueldos[[#This Row],[Aumento Mexicano]]*2</f>
        <v>2218.1039999999998</v>
      </c>
      <c r="P2954" s="1">
        <f>IF(Sueldos[[#This Row],[Calificación]]&gt;=4,Sueldos[[#This Row],[Aumento Mexicano]]*2,0)</f>
        <v>0</v>
      </c>
      <c r="Q2954" s="1">
        <f>Sueldos[[#This Row],[Sueldo total]]*3</f>
        <v>85379.4</v>
      </c>
      <c r="R2954" s="9">
        <f>(43102-Sueldos[[#This Row],[Fecha de Contratación]])/365</f>
        <v>0.44657534246575342</v>
      </c>
      <c r="S2954" s="1">
        <f>Sueldos[[#This Row],[Sueldo total]]/30</f>
        <v>948.66</v>
      </c>
      <c r="T2954" s="1">
        <f>Sueldos[[#This Row],[Salario diario]]*20*Sueldos[[#This Row],[dias del año]]</f>
        <v>8472.963287671233</v>
      </c>
      <c r="U2954" s="1">
        <f>Sueldos[[#This Row],[3 meses de sueldo]]+Sueldos[[#This Row],[20 dias por año]]</f>
        <v>93852.363287671222</v>
      </c>
    </row>
    <row r="2955" spans="1:21" x14ac:dyDescent="0.3">
      <c r="A2955" t="s">
        <v>201</v>
      </c>
      <c r="B2955" t="s">
        <v>139</v>
      </c>
      <c r="C2955" t="s">
        <v>20</v>
      </c>
      <c r="D2955" s="10">
        <v>42716</v>
      </c>
      <c r="E2955" t="s">
        <v>18</v>
      </c>
      <c r="F2955">
        <v>4</v>
      </c>
      <c r="G2955" s="1">
        <v>16418.600000000002</v>
      </c>
      <c r="H2955" s="1">
        <v>1149.3020000000004</v>
      </c>
      <c r="I2955" s="1">
        <v>1970.2320000000002</v>
      </c>
      <c r="J2955" s="1">
        <v>656.74400000000014</v>
      </c>
      <c r="K2955" s="1">
        <v>5418.1380000000008</v>
      </c>
      <c r="L2955" s="1">
        <v>5910.6960000000008</v>
      </c>
      <c r="M2955" s="1">
        <f>SUM(Sueldos[[#This Row],[Salario Base]:[Bono General]])</f>
        <v>31523.712000000003</v>
      </c>
      <c r="N2955" s="1">
        <f>SUMPRODUCT(Sueldos[[#This Row],[Salario Base]:[Bono General]]*Porcentajes[])</f>
        <v>1249.4554600000004</v>
      </c>
      <c r="O2955" s="1">
        <f>Sueldos[[#This Row],[Aumento Mexicano]]*2</f>
        <v>2498.9109200000007</v>
      </c>
      <c r="P2955" s="1">
        <f>IF(Sueldos[[#This Row],[Calificación]]&gt;=4,Sueldos[[#This Row],[Aumento Mexicano]]*2,0)</f>
        <v>2498.9109200000007</v>
      </c>
      <c r="Q2955" s="1">
        <f>Sueldos[[#This Row],[Sueldo total]]*3</f>
        <v>94571.136000000013</v>
      </c>
      <c r="R2955" s="9">
        <f>(43102-Sueldos[[#This Row],[Fecha de Contratación]])/365</f>
        <v>1.0575342465753426</v>
      </c>
      <c r="S2955" s="1">
        <f>Sueldos[[#This Row],[Sueldo total]]/30</f>
        <v>1050.7904000000001</v>
      </c>
      <c r="T2955" s="1">
        <f>Sueldos[[#This Row],[Salario diario]]*20*Sueldos[[#This Row],[dias del año]]</f>
        <v>22224.936679452057</v>
      </c>
      <c r="U2955" s="1">
        <f>Sueldos[[#This Row],[3 meses de sueldo]]+Sueldos[[#This Row],[20 dias por año]]</f>
        <v>116796.07267945207</v>
      </c>
    </row>
    <row r="2956" spans="1:21" x14ac:dyDescent="0.3">
      <c r="A2956" t="s">
        <v>202</v>
      </c>
      <c r="B2956" t="s">
        <v>139</v>
      </c>
      <c r="C2956" t="s">
        <v>173</v>
      </c>
      <c r="D2956" s="10">
        <v>41592</v>
      </c>
      <c r="E2956" t="s">
        <v>18</v>
      </c>
      <c r="F2956">
        <v>2</v>
      </c>
      <c r="G2956" s="1">
        <v>12349.800000000001</v>
      </c>
      <c r="H2956" s="1">
        <v>1111.482</v>
      </c>
      <c r="I2956" s="1">
        <v>617.49000000000012</v>
      </c>
      <c r="J2956" s="1">
        <v>1358.4780000000001</v>
      </c>
      <c r="K2956" s="1">
        <v>3334.4460000000004</v>
      </c>
      <c r="L2956" s="1">
        <v>4692.9240000000009</v>
      </c>
      <c r="M2956" s="1">
        <f>SUM(Sueldos[[#This Row],[Salario Base]:[Bono General]])</f>
        <v>23464.620000000003</v>
      </c>
      <c r="N2956" s="1">
        <f>SUMPRODUCT(Sueldos[[#This Row],[Salario Base]:[Bono General]]*Porcentajes[])</f>
        <v>958.34448000000009</v>
      </c>
      <c r="O2956" s="1">
        <f>Sueldos[[#This Row],[Aumento Mexicano]]*2</f>
        <v>1916.6889600000002</v>
      </c>
      <c r="P2956" s="1">
        <f>IF(Sueldos[[#This Row],[Calificación]]&gt;=4,Sueldos[[#This Row],[Aumento Mexicano]]*2,0)</f>
        <v>0</v>
      </c>
      <c r="Q2956" s="1">
        <f>Sueldos[[#This Row],[Sueldo total]]*3</f>
        <v>70393.860000000015</v>
      </c>
      <c r="R2956" s="9">
        <f>(43102-Sueldos[[#This Row],[Fecha de Contratación]])/365</f>
        <v>4.1369863013698627</v>
      </c>
      <c r="S2956" s="1">
        <f>Sueldos[[#This Row],[Sueldo total]]/30</f>
        <v>782.15400000000011</v>
      </c>
      <c r="T2956" s="1">
        <f>Sueldos[[#This Row],[Salario diario]]*20*Sueldos[[#This Row],[dias del año]]</f>
        <v>64715.207671232878</v>
      </c>
      <c r="U2956" s="1">
        <f>Sueldos[[#This Row],[3 meses de sueldo]]+Sueldos[[#This Row],[20 dias por año]]</f>
        <v>135109.06767123289</v>
      </c>
    </row>
    <row r="2957" spans="1:21" x14ac:dyDescent="0.3">
      <c r="A2957" t="s">
        <v>203</v>
      </c>
      <c r="B2957" t="s">
        <v>139</v>
      </c>
      <c r="C2957" t="s">
        <v>142</v>
      </c>
      <c r="D2957" s="10">
        <v>40700</v>
      </c>
      <c r="E2957" t="s">
        <v>18</v>
      </c>
      <c r="F2957">
        <v>4</v>
      </c>
      <c r="G2957" s="1">
        <v>10377.400000000001</v>
      </c>
      <c r="H2957" s="1">
        <v>622.64400000000012</v>
      </c>
      <c r="I2957" s="1">
        <v>1037.7400000000002</v>
      </c>
      <c r="J2957" s="1">
        <v>1556.6100000000001</v>
      </c>
      <c r="K2957" s="1">
        <v>4047.1860000000006</v>
      </c>
      <c r="L2957" s="1">
        <v>3424.5420000000008</v>
      </c>
      <c r="M2957" s="1">
        <f>SUM(Sueldos[[#This Row],[Salario Base]:[Bono General]])</f>
        <v>21066.122000000003</v>
      </c>
      <c r="N2957" s="1">
        <f>SUMPRODUCT(Sueldos[[#This Row],[Salario Base]:[Bono General]]*Porcentajes[])</f>
        <v>829.15426000000025</v>
      </c>
      <c r="O2957" s="1">
        <f>Sueldos[[#This Row],[Aumento Mexicano]]*2</f>
        <v>1658.3085200000005</v>
      </c>
      <c r="P2957" s="1">
        <f>IF(Sueldos[[#This Row],[Calificación]]&gt;=4,Sueldos[[#This Row],[Aumento Mexicano]]*2,0)</f>
        <v>1658.3085200000005</v>
      </c>
      <c r="Q2957" s="1">
        <f>Sueldos[[#This Row],[Sueldo total]]*3</f>
        <v>63198.366000000009</v>
      </c>
      <c r="R2957" s="9">
        <f>(43102-Sueldos[[#This Row],[Fecha de Contratación]])/365</f>
        <v>6.580821917808219</v>
      </c>
      <c r="S2957" s="1">
        <f>Sueldos[[#This Row],[Sueldo total]]/30</f>
        <v>702.20406666666679</v>
      </c>
      <c r="T2957" s="1">
        <f>Sueldos[[#This Row],[Salario diario]]*20*Sueldos[[#This Row],[dias del año]]</f>
        <v>92421.598253881282</v>
      </c>
      <c r="U2957" s="1">
        <f>Sueldos[[#This Row],[3 meses de sueldo]]+Sueldos[[#This Row],[20 dias por año]]</f>
        <v>155619.96425388131</v>
      </c>
    </row>
    <row r="2958" spans="1:21" x14ac:dyDescent="0.3">
      <c r="A2958" t="s">
        <v>204</v>
      </c>
      <c r="B2958" t="s">
        <v>139</v>
      </c>
      <c r="C2958" t="s">
        <v>63</v>
      </c>
      <c r="D2958" s="10">
        <v>40552</v>
      </c>
      <c r="E2958" t="s">
        <v>18</v>
      </c>
      <c r="F2958">
        <v>3</v>
      </c>
      <c r="G2958" s="1">
        <v>14565</v>
      </c>
      <c r="H2958" s="1">
        <v>728.25</v>
      </c>
      <c r="I2958" s="1">
        <v>436.95</v>
      </c>
      <c r="J2958" s="1">
        <v>873.9</v>
      </c>
      <c r="K2958" s="1">
        <v>4515.1499999999996</v>
      </c>
      <c r="L2958" s="1">
        <v>5389.05</v>
      </c>
      <c r="M2958" s="1">
        <f>SUM(Sueldos[[#This Row],[Salario Base]:[Bono General]])</f>
        <v>26508.3</v>
      </c>
      <c r="N2958" s="1">
        <f>SUMPRODUCT(Sueldos[[#This Row],[Salario Base]:[Bono General]]*Porcentajes[])</f>
        <v>1054.5060000000001</v>
      </c>
      <c r="O2958" s="1">
        <f>Sueldos[[#This Row],[Aumento Mexicano]]*2</f>
        <v>2109.0120000000002</v>
      </c>
      <c r="P2958" s="1">
        <f>IF(Sueldos[[#This Row],[Calificación]]&gt;=4,Sueldos[[#This Row],[Aumento Mexicano]]*2,0)</f>
        <v>0</v>
      </c>
      <c r="Q2958" s="1">
        <f>Sueldos[[#This Row],[Sueldo total]]*3</f>
        <v>79524.899999999994</v>
      </c>
      <c r="R2958" s="9">
        <f>(43102-Sueldos[[#This Row],[Fecha de Contratación]])/365</f>
        <v>6.9863013698630141</v>
      </c>
      <c r="S2958" s="1">
        <f>Sueldos[[#This Row],[Sueldo total]]/30</f>
        <v>883.61</v>
      </c>
      <c r="T2958" s="1">
        <f>Sueldos[[#This Row],[Salario diario]]*20*Sueldos[[#This Row],[dias del año]]</f>
        <v>123463.31506849316</v>
      </c>
      <c r="U2958" s="1">
        <f>Sueldos[[#This Row],[3 meses de sueldo]]+Sueldos[[#This Row],[20 dias por año]]</f>
        <v>202988.21506849315</v>
      </c>
    </row>
    <row r="2959" spans="1:21" x14ac:dyDescent="0.3">
      <c r="A2959" t="s">
        <v>205</v>
      </c>
      <c r="B2959" t="s">
        <v>139</v>
      </c>
      <c r="C2959" t="s">
        <v>86</v>
      </c>
      <c r="D2959" s="10">
        <v>42026</v>
      </c>
      <c r="E2959" t="s">
        <v>15</v>
      </c>
      <c r="F2959">
        <v>3</v>
      </c>
      <c r="G2959" s="1">
        <v>25121</v>
      </c>
      <c r="H2959" s="1">
        <v>1256.0500000000002</v>
      </c>
      <c r="I2959" s="1">
        <v>1758.4700000000003</v>
      </c>
      <c r="J2959" s="1">
        <v>3014.52</v>
      </c>
      <c r="K2959" s="1">
        <v>9294.77</v>
      </c>
      <c r="L2959" s="1">
        <v>7033.880000000001</v>
      </c>
      <c r="M2959" s="1">
        <f>SUM(Sueldos[[#This Row],[Salario Base]:[Bono General]])</f>
        <v>47478.69</v>
      </c>
      <c r="N2959" s="1">
        <f>SUMPRODUCT(Sueldos[[#This Row],[Salario Base]:[Bono General]]*Porcentajes[])</f>
        <v>1821.2725000000003</v>
      </c>
      <c r="O2959" s="1">
        <f>Sueldos[[#This Row],[Aumento Mexicano]]*2</f>
        <v>3642.5450000000005</v>
      </c>
      <c r="P2959" s="1">
        <f>IF(Sueldos[[#This Row],[Calificación]]&gt;=4,Sueldos[[#This Row],[Aumento Mexicano]]*2,0)</f>
        <v>0</v>
      </c>
      <c r="Q2959" s="1">
        <f>Sueldos[[#This Row],[Sueldo total]]*3</f>
        <v>142436.07</v>
      </c>
      <c r="R2959" s="9">
        <f>(43102-Sueldos[[#This Row],[Fecha de Contratación]])/365</f>
        <v>2.9479452054794519</v>
      </c>
      <c r="S2959" s="1">
        <f>Sueldos[[#This Row],[Sueldo total]]/30</f>
        <v>1582.623</v>
      </c>
      <c r="T2959" s="1">
        <f>Sueldos[[#This Row],[Salario diario]]*20*Sueldos[[#This Row],[dias del año]]</f>
        <v>93309.717698630135</v>
      </c>
      <c r="U2959" s="1">
        <f>Sueldos[[#This Row],[3 meses de sueldo]]+Sueldos[[#This Row],[20 dias por año]]</f>
        <v>235745.78769863013</v>
      </c>
    </row>
    <row r="2960" spans="1:21" x14ac:dyDescent="0.3">
      <c r="A2960" t="s">
        <v>206</v>
      </c>
      <c r="B2960" t="s">
        <v>139</v>
      </c>
      <c r="C2960" t="s">
        <v>86</v>
      </c>
      <c r="D2960" s="10">
        <v>42731</v>
      </c>
      <c r="E2960" t="s">
        <v>18</v>
      </c>
      <c r="F2960">
        <v>2</v>
      </c>
      <c r="G2960" s="1">
        <v>7364.7</v>
      </c>
      <c r="H2960" s="1">
        <v>441.88199999999995</v>
      </c>
      <c r="I2960" s="1">
        <v>810.11699999999996</v>
      </c>
      <c r="J2960" s="1">
        <v>441.88199999999995</v>
      </c>
      <c r="K2960" s="1">
        <v>2356.7040000000002</v>
      </c>
      <c r="L2960" s="1">
        <v>2209.41</v>
      </c>
      <c r="M2960" s="1">
        <f>SUM(Sueldos[[#This Row],[Salario Base]:[Bono General]])</f>
        <v>13624.694999999998</v>
      </c>
      <c r="N2960" s="1">
        <f>SUMPRODUCT(Sueldos[[#This Row],[Salario Base]:[Bono General]]*Porcentajes[])</f>
        <v>527.31251999999995</v>
      </c>
      <c r="O2960" s="1">
        <f>Sueldos[[#This Row],[Aumento Mexicano]]*2</f>
        <v>1054.6250399999999</v>
      </c>
      <c r="P2960" s="1">
        <f>IF(Sueldos[[#This Row],[Calificación]]&gt;=4,Sueldos[[#This Row],[Aumento Mexicano]]*2,0)</f>
        <v>0</v>
      </c>
      <c r="Q2960" s="1">
        <f>Sueldos[[#This Row],[Sueldo total]]*3</f>
        <v>40874.084999999992</v>
      </c>
      <c r="R2960" s="9">
        <f>(43102-Sueldos[[#This Row],[Fecha de Contratación]])/365</f>
        <v>1.0164383561643835</v>
      </c>
      <c r="S2960" s="1">
        <f>Sueldos[[#This Row],[Sueldo total]]/30</f>
        <v>454.15649999999994</v>
      </c>
      <c r="T2960" s="1">
        <f>Sueldos[[#This Row],[Salario diario]]*20*Sueldos[[#This Row],[dias del año]]</f>
        <v>9232.4417260273967</v>
      </c>
      <c r="U2960" s="1">
        <f>Sueldos[[#This Row],[3 meses de sueldo]]+Sueldos[[#This Row],[20 dias por año]]</f>
        <v>50106.52672602739</v>
      </c>
    </row>
    <row r="2961" spans="1:21" x14ac:dyDescent="0.3">
      <c r="A2961" t="s">
        <v>207</v>
      </c>
      <c r="B2961" t="s">
        <v>139</v>
      </c>
      <c r="C2961" t="s">
        <v>42</v>
      </c>
      <c r="D2961" s="10">
        <v>42886</v>
      </c>
      <c r="E2961" t="s">
        <v>18</v>
      </c>
      <c r="F2961">
        <v>3</v>
      </c>
      <c r="G2961" s="1">
        <v>14312</v>
      </c>
      <c r="H2961" s="1">
        <v>1288.08</v>
      </c>
      <c r="I2961" s="1">
        <v>143.12</v>
      </c>
      <c r="J2961" s="1">
        <v>2003.6800000000003</v>
      </c>
      <c r="K2961" s="1">
        <v>4293.5999999999995</v>
      </c>
      <c r="L2961" s="1">
        <v>5581.68</v>
      </c>
      <c r="M2961" s="1">
        <f>SUM(Sueldos[[#This Row],[Salario Base]:[Bono General]])</f>
        <v>27622.16</v>
      </c>
      <c r="N2961" s="1">
        <f>SUMPRODUCT(Sueldos[[#This Row],[Salario Base]:[Bono General]]*Porcentajes[])</f>
        <v>1132.0792000000001</v>
      </c>
      <c r="O2961" s="1">
        <f>Sueldos[[#This Row],[Aumento Mexicano]]*2</f>
        <v>2264.1584000000003</v>
      </c>
      <c r="P2961" s="1">
        <f>IF(Sueldos[[#This Row],[Calificación]]&gt;=4,Sueldos[[#This Row],[Aumento Mexicano]]*2,0)</f>
        <v>0</v>
      </c>
      <c r="Q2961" s="1">
        <f>Sueldos[[#This Row],[Sueldo total]]*3</f>
        <v>82866.48</v>
      </c>
      <c r="R2961" s="9">
        <f>(43102-Sueldos[[#This Row],[Fecha de Contratación]])/365</f>
        <v>0.59178082191780823</v>
      </c>
      <c r="S2961" s="1">
        <f>Sueldos[[#This Row],[Sueldo total]]/30</f>
        <v>920.73866666666663</v>
      </c>
      <c r="T2961" s="1">
        <f>Sueldos[[#This Row],[Salario diario]]*20*Sueldos[[#This Row],[dias del año]]</f>
        <v>10897.509698630136</v>
      </c>
      <c r="U2961" s="1">
        <f>Sueldos[[#This Row],[3 meses de sueldo]]+Sueldos[[#This Row],[20 dias por año]]</f>
        <v>93763.989698630132</v>
      </c>
    </row>
    <row r="2962" spans="1:21" x14ac:dyDescent="0.3">
      <c r="A2962" t="s">
        <v>208</v>
      </c>
      <c r="B2962" t="s">
        <v>139</v>
      </c>
      <c r="C2962" t="s">
        <v>209</v>
      </c>
      <c r="D2962" s="10">
        <v>40494</v>
      </c>
      <c r="E2962" t="s">
        <v>18</v>
      </c>
      <c r="F2962">
        <v>2</v>
      </c>
      <c r="G2962" s="1">
        <v>9137.7000000000007</v>
      </c>
      <c r="H2962" s="1">
        <v>913.7700000000001</v>
      </c>
      <c r="I2962" s="1">
        <v>274.13100000000003</v>
      </c>
      <c r="J2962" s="1">
        <v>822.39300000000003</v>
      </c>
      <c r="K2962" s="1">
        <v>3106.8180000000007</v>
      </c>
      <c r="L2962" s="1">
        <v>3015.4410000000003</v>
      </c>
      <c r="M2962" s="1">
        <f>SUM(Sueldos[[#This Row],[Salario Base]:[Bono General]])</f>
        <v>17270.253000000001</v>
      </c>
      <c r="N2962" s="1">
        <f>SUMPRODUCT(Sueldos[[#This Row],[Salario Base]:[Bono General]]*Porcentajes[])</f>
        <v>685.3275000000001</v>
      </c>
      <c r="O2962" s="1">
        <f>Sueldos[[#This Row],[Aumento Mexicano]]*2</f>
        <v>1370.6550000000002</v>
      </c>
      <c r="P2962" s="1">
        <f>IF(Sueldos[[#This Row],[Calificación]]&gt;=4,Sueldos[[#This Row],[Aumento Mexicano]]*2,0)</f>
        <v>0</v>
      </c>
      <c r="Q2962" s="1">
        <f>Sueldos[[#This Row],[Sueldo total]]*3</f>
        <v>51810.759000000005</v>
      </c>
      <c r="R2962" s="9">
        <f>(43102-Sueldos[[#This Row],[Fecha de Contratación]])/365</f>
        <v>7.1452054794520548</v>
      </c>
      <c r="S2962" s="1">
        <f>Sueldos[[#This Row],[Sueldo total]]/30</f>
        <v>575.67510000000004</v>
      </c>
      <c r="T2962" s="1">
        <f>Sueldos[[#This Row],[Salario diario]]*20*Sueldos[[#This Row],[dias del año]]</f>
        <v>82266.337578082195</v>
      </c>
      <c r="U2962" s="1">
        <f>Sueldos[[#This Row],[3 meses de sueldo]]+Sueldos[[#This Row],[20 dias por año]]</f>
        <v>134077.09657808219</v>
      </c>
    </row>
    <row r="2963" spans="1:21" x14ac:dyDescent="0.3">
      <c r="A2963" t="s">
        <v>210</v>
      </c>
      <c r="B2963" t="s">
        <v>139</v>
      </c>
      <c r="C2963" t="s">
        <v>26</v>
      </c>
      <c r="D2963" s="10">
        <v>42290</v>
      </c>
      <c r="E2963" t="s">
        <v>15</v>
      </c>
      <c r="F2963">
        <v>4</v>
      </c>
      <c r="G2963" s="1">
        <v>29606.500000000004</v>
      </c>
      <c r="H2963" s="1">
        <v>2368.5200000000004</v>
      </c>
      <c r="I2963" s="1">
        <v>1184.2600000000002</v>
      </c>
      <c r="J2963" s="1">
        <v>2664.585</v>
      </c>
      <c r="K2963" s="1">
        <v>10362.275000000001</v>
      </c>
      <c r="L2963" s="1">
        <v>8585.8850000000002</v>
      </c>
      <c r="M2963" s="1">
        <f>SUM(Sueldos[[#This Row],[Salario Base]:[Bono General]])</f>
        <v>54772.025000000009</v>
      </c>
      <c r="N2963" s="1">
        <f>SUMPRODUCT(Sueldos[[#This Row],[Salario Base]:[Bono General]]*Porcentajes[])</f>
        <v>2122.7860500000002</v>
      </c>
      <c r="O2963" s="1">
        <f>Sueldos[[#This Row],[Aumento Mexicano]]*2</f>
        <v>4245.5721000000003</v>
      </c>
      <c r="P2963" s="1">
        <f>IF(Sueldos[[#This Row],[Calificación]]&gt;=4,Sueldos[[#This Row],[Aumento Mexicano]]*2,0)</f>
        <v>4245.5721000000003</v>
      </c>
      <c r="Q2963" s="1">
        <f>Sueldos[[#This Row],[Sueldo total]]*3</f>
        <v>164316.07500000001</v>
      </c>
      <c r="R2963" s="9">
        <f>(43102-Sueldos[[#This Row],[Fecha de Contratación]])/365</f>
        <v>2.2246575342465755</v>
      </c>
      <c r="S2963" s="1">
        <f>Sueldos[[#This Row],[Sueldo total]]/30</f>
        <v>1825.7341666666669</v>
      </c>
      <c r="T2963" s="1">
        <f>Sueldos[[#This Row],[Salario diario]]*20*Sueldos[[#This Row],[dias del año]]</f>
        <v>81232.665388127862</v>
      </c>
      <c r="U2963" s="1">
        <f>Sueldos[[#This Row],[3 meses de sueldo]]+Sueldos[[#This Row],[20 dias por año]]</f>
        <v>245548.74038812786</v>
      </c>
    </row>
    <row r="2964" spans="1:21" x14ac:dyDescent="0.3">
      <c r="A2964" t="s">
        <v>211</v>
      </c>
      <c r="B2964" t="s">
        <v>139</v>
      </c>
      <c r="C2964" t="s">
        <v>123</v>
      </c>
      <c r="D2964" s="10">
        <v>42469</v>
      </c>
      <c r="E2964" t="s">
        <v>15</v>
      </c>
      <c r="F2964">
        <v>4</v>
      </c>
      <c r="G2964" s="1">
        <v>27421.9</v>
      </c>
      <c r="H2964" s="1">
        <v>2742.1900000000005</v>
      </c>
      <c r="I2964" s="1">
        <v>2467.971</v>
      </c>
      <c r="J2964" s="1">
        <v>1371.0950000000003</v>
      </c>
      <c r="K2964" s="1">
        <v>6855.4750000000004</v>
      </c>
      <c r="L2964" s="1">
        <v>9323.4460000000017</v>
      </c>
      <c r="M2964" s="1">
        <f>SUM(Sueldos[[#This Row],[Salario Base]:[Bono General]])</f>
        <v>50182.077000000005</v>
      </c>
      <c r="N2964" s="1">
        <f>SUMPRODUCT(Sueldos[[#This Row],[Salario Base]:[Bono General]]*Porcentajes[])</f>
        <v>2012.7674600000003</v>
      </c>
      <c r="O2964" s="1">
        <f>Sueldos[[#This Row],[Aumento Mexicano]]*2</f>
        <v>4025.5349200000005</v>
      </c>
      <c r="P2964" s="1">
        <f>IF(Sueldos[[#This Row],[Calificación]]&gt;=4,Sueldos[[#This Row],[Aumento Mexicano]]*2,0)</f>
        <v>4025.5349200000005</v>
      </c>
      <c r="Q2964" s="1">
        <f>Sueldos[[#This Row],[Sueldo total]]*3</f>
        <v>150546.23100000003</v>
      </c>
      <c r="R2964" s="9">
        <f>(43102-Sueldos[[#This Row],[Fecha de Contratación]])/365</f>
        <v>1.7342465753424658</v>
      </c>
      <c r="S2964" s="1">
        <f>Sueldos[[#This Row],[Sueldo total]]/30</f>
        <v>1672.7359000000001</v>
      </c>
      <c r="T2964" s="1">
        <f>Sueldos[[#This Row],[Salario diario]]*20*Sueldos[[#This Row],[dias del año]]</f>
        <v>58018.730120547953</v>
      </c>
      <c r="U2964" s="1">
        <f>Sueldos[[#This Row],[3 meses de sueldo]]+Sueldos[[#This Row],[20 dias por año]]</f>
        <v>208564.96112054799</v>
      </c>
    </row>
    <row r="2965" spans="1:21" x14ac:dyDescent="0.3">
      <c r="A2965" t="s">
        <v>212</v>
      </c>
      <c r="B2965" t="s">
        <v>139</v>
      </c>
      <c r="C2965" t="s">
        <v>213</v>
      </c>
      <c r="D2965" s="10">
        <v>41779</v>
      </c>
      <c r="E2965" t="s">
        <v>18</v>
      </c>
      <c r="F2965">
        <v>3</v>
      </c>
      <c r="G2965" s="1">
        <v>9663</v>
      </c>
      <c r="H2965" s="1">
        <v>579.78</v>
      </c>
      <c r="I2965" s="1">
        <v>289.89</v>
      </c>
      <c r="J2965" s="1">
        <v>483.15000000000003</v>
      </c>
      <c r="K2965" s="1">
        <v>3188.79</v>
      </c>
      <c r="L2965" s="1">
        <v>2415.75</v>
      </c>
      <c r="M2965" s="1">
        <f>SUM(Sueldos[[#This Row],[Salario Base]:[Bono General]])</f>
        <v>16620.36</v>
      </c>
      <c r="N2965" s="1">
        <f>SUMPRODUCT(Sueldos[[#This Row],[Salario Base]:[Bono General]]*Porcentajes[])</f>
        <v>625.1961</v>
      </c>
      <c r="O2965" s="1">
        <f>Sueldos[[#This Row],[Aumento Mexicano]]*2</f>
        <v>1250.3922</v>
      </c>
      <c r="P2965" s="1">
        <f>IF(Sueldos[[#This Row],[Calificación]]&gt;=4,Sueldos[[#This Row],[Aumento Mexicano]]*2,0)</f>
        <v>0</v>
      </c>
      <c r="Q2965" s="1">
        <f>Sueldos[[#This Row],[Sueldo total]]*3</f>
        <v>49861.08</v>
      </c>
      <c r="R2965" s="9">
        <f>(43102-Sueldos[[#This Row],[Fecha de Contratación]])/365</f>
        <v>3.6246575342465754</v>
      </c>
      <c r="S2965" s="1">
        <f>Sueldos[[#This Row],[Sueldo total]]/30</f>
        <v>554.01200000000006</v>
      </c>
      <c r="T2965" s="1">
        <f>Sueldos[[#This Row],[Salario diario]]*20*Sueldos[[#This Row],[dias del año]]</f>
        <v>40162.075397260283</v>
      </c>
      <c r="U2965" s="1">
        <f>Sueldos[[#This Row],[3 meses de sueldo]]+Sueldos[[#This Row],[20 dias por año]]</f>
        <v>90023.155397260285</v>
      </c>
    </row>
    <row r="2966" spans="1:21" x14ac:dyDescent="0.3">
      <c r="A2966" t="s">
        <v>214</v>
      </c>
      <c r="B2966" t="s">
        <v>139</v>
      </c>
      <c r="C2966" t="s">
        <v>142</v>
      </c>
      <c r="D2966" s="10">
        <v>42878</v>
      </c>
      <c r="E2966" t="s">
        <v>18</v>
      </c>
      <c r="F2966">
        <v>2</v>
      </c>
      <c r="G2966" s="1">
        <v>9940.5</v>
      </c>
      <c r="H2966" s="1">
        <v>894.64499999999998</v>
      </c>
      <c r="I2966" s="1">
        <v>1292.2650000000001</v>
      </c>
      <c r="J2966" s="1">
        <v>596.42999999999995</v>
      </c>
      <c r="K2966" s="1">
        <v>3777.39</v>
      </c>
      <c r="L2966" s="1">
        <v>3280.3650000000002</v>
      </c>
      <c r="M2966" s="1">
        <f>SUM(Sueldos[[#This Row],[Salario Base]:[Bono General]])</f>
        <v>19781.595000000001</v>
      </c>
      <c r="N2966" s="1">
        <f>SUMPRODUCT(Sueldos[[#This Row],[Salario Base]:[Bono General]]*Porcentajes[])</f>
        <v>776.35304999999994</v>
      </c>
      <c r="O2966" s="1">
        <f>Sueldos[[#This Row],[Aumento Mexicano]]*2</f>
        <v>1552.7060999999999</v>
      </c>
      <c r="P2966" s="1">
        <f>IF(Sueldos[[#This Row],[Calificación]]&gt;=4,Sueldos[[#This Row],[Aumento Mexicano]]*2,0)</f>
        <v>0</v>
      </c>
      <c r="Q2966" s="1">
        <f>Sueldos[[#This Row],[Sueldo total]]*3</f>
        <v>59344.785000000003</v>
      </c>
      <c r="R2966" s="9">
        <f>(43102-Sueldos[[#This Row],[Fecha de Contratación]])/365</f>
        <v>0.61369863013698633</v>
      </c>
      <c r="S2966" s="1">
        <f>Sueldos[[#This Row],[Sueldo total]]/30</f>
        <v>659.38650000000007</v>
      </c>
      <c r="T2966" s="1">
        <f>Sueldos[[#This Row],[Salario diario]]*20*Sueldos[[#This Row],[dias del año]]</f>
        <v>8093.29183561644</v>
      </c>
      <c r="U2966" s="1">
        <f>Sueldos[[#This Row],[3 meses de sueldo]]+Sueldos[[#This Row],[20 dias por año]]</f>
        <v>67438.076835616448</v>
      </c>
    </row>
    <row r="2967" spans="1:21" x14ac:dyDescent="0.3">
      <c r="A2967" t="s">
        <v>215</v>
      </c>
      <c r="B2967" t="s">
        <v>139</v>
      </c>
      <c r="C2967" t="s">
        <v>146</v>
      </c>
      <c r="D2967" s="10">
        <v>43003</v>
      </c>
      <c r="E2967" t="s">
        <v>53</v>
      </c>
      <c r="F2967">
        <v>3</v>
      </c>
      <c r="G2967" s="1">
        <v>99786</v>
      </c>
      <c r="H2967" s="1">
        <v>8980.74</v>
      </c>
      <c r="I2967" s="1">
        <v>4989.3</v>
      </c>
      <c r="J2967" s="1">
        <v>2993.58</v>
      </c>
      <c r="K2967" s="1">
        <v>33927.240000000005</v>
      </c>
      <c r="L2967" s="1">
        <v>38916.54</v>
      </c>
      <c r="M2967" s="1">
        <f>SUM(Sueldos[[#This Row],[Salario Base]:[Bono General]])</f>
        <v>189593.40000000002</v>
      </c>
      <c r="N2967" s="1">
        <f>SUMPRODUCT(Sueldos[[#This Row],[Salario Base]:[Bono General]]*Porcentajes[])</f>
        <v>7623.6504000000004</v>
      </c>
      <c r="O2967" s="1">
        <f>Sueldos[[#This Row],[Aumento Mexicano]]*2</f>
        <v>15247.300800000001</v>
      </c>
      <c r="P2967" s="1">
        <f>IF(Sueldos[[#This Row],[Calificación]]&gt;=4,Sueldos[[#This Row],[Aumento Mexicano]]*2,0)</f>
        <v>0</v>
      </c>
      <c r="Q2967" s="1">
        <f>Sueldos[[#This Row],[Sueldo total]]*3</f>
        <v>568780.20000000007</v>
      </c>
      <c r="R2967" s="9">
        <f>(43102-Sueldos[[#This Row],[Fecha de Contratación]])/365</f>
        <v>0.27123287671232876</v>
      </c>
      <c r="S2967" s="1">
        <f>Sueldos[[#This Row],[Sueldo total]]/30</f>
        <v>6319.7800000000007</v>
      </c>
      <c r="T2967" s="1">
        <f>Sueldos[[#This Row],[Salario diario]]*20*Sueldos[[#This Row],[dias del año]]</f>
        <v>34282.642191780826</v>
      </c>
      <c r="U2967" s="1">
        <f>Sueldos[[#This Row],[3 meses de sueldo]]+Sueldos[[#This Row],[20 dias por año]]</f>
        <v>603062.84219178092</v>
      </c>
    </row>
    <row r="2968" spans="1:21" x14ac:dyDescent="0.3">
      <c r="A2968" t="s">
        <v>216</v>
      </c>
      <c r="B2968" t="s">
        <v>139</v>
      </c>
      <c r="C2968" t="s">
        <v>160</v>
      </c>
      <c r="D2968" s="10">
        <v>41386</v>
      </c>
      <c r="E2968" t="s">
        <v>18</v>
      </c>
      <c r="F2968">
        <v>3</v>
      </c>
      <c r="G2968" s="1">
        <v>11699</v>
      </c>
      <c r="H2968" s="1">
        <v>818.93000000000006</v>
      </c>
      <c r="I2968" s="1">
        <v>818.93000000000006</v>
      </c>
      <c r="J2968" s="1">
        <v>233.98000000000002</v>
      </c>
      <c r="K2968" s="1">
        <v>4679.6000000000004</v>
      </c>
      <c r="L2968" s="1">
        <v>4562.6100000000006</v>
      </c>
      <c r="M2968" s="1">
        <f>SUM(Sueldos[[#This Row],[Salario Base]:[Bono General]])</f>
        <v>22813.050000000003</v>
      </c>
      <c r="N2968" s="1">
        <f>SUMPRODUCT(Sueldos[[#This Row],[Salario Base]:[Bono General]]*Porcentajes[])</f>
        <v>904.33270000000016</v>
      </c>
      <c r="O2968" s="1">
        <f>Sueldos[[#This Row],[Aumento Mexicano]]*2</f>
        <v>1808.6654000000003</v>
      </c>
      <c r="P2968" s="1">
        <f>IF(Sueldos[[#This Row],[Calificación]]&gt;=4,Sueldos[[#This Row],[Aumento Mexicano]]*2,0)</f>
        <v>0</v>
      </c>
      <c r="Q2968" s="1">
        <f>Sueldos[[#This Row],[Sueldo total]]*3</f>
        <v>68439.150000000009</v>
      </c>
      <c r="R2968" s="9">
        <f>(43102-Sueldos[[#This Row],[Fecha de Contratación]])/365</f>
        <v>4.7013698630136984</v>
      </c>
      <c r="S2968" s="1">
        <f>Sueldos[[#This Row],[Sueldo total]]/30</f>
        <v>760.43500000000006</v>
      </c>
      <c r="T2968" s="1">
        <f>Sueldos[[#This Row],[Salario diario]]*20*Sueldos[[#This Row],[dias del año]]</f>
        <v>71501.723835616445</v>
      </c>
      <c r="U2968" s="1">
        <f>Sueldos[[#This Row],[3 meses de sueldo]]+Sueldos[[#This Row],[20 dias por año]]</f>
        <v>139940.87383561645</v>
      </c>
    </row>
    <row r="2969" spans="1:21" x14ac:dyDescent="0.3">
      <c r="A2969" t="s">
        <v>217</v>
      </c>
      <c r="B2969" t="s">
        <v>139</v>
      </c>
      <c r="C2969" t="s">
        <v>168</v>
      </c>
      <c r="D2969" s="10">
        <v>42736</v>
      </c>
      <c r="E2969" t="s">
        <v>50</v>
      </c>
      <c r="F2969">
        <v>2</v>
      </c>
      <c r="G2969" s="1">
        <v>39678.300000000003</v>
      </c>
      <c r="H2969" s="1">
        <v>3967.8300000000004</v>
      </c>
      <c r="I2969" s="1">
        <v>1587.1320000000001</v>
      </c>
      <c r="J2969" s="1">
        <v>5158.179000000001</v>
      </c>
      <c r="K2969" s="1">
        <v>13490.622000000001</v>
      </c>
      <c r="L2969" s="1">
        <v>13887.405000000001</v>
      </c>
      <c r="M2969" s="1">
        <f>SUM(Sueldos[[#This Row],[Salario Base]:[Bono General]])</f>
        <v>77769.468000000008</v>
      </c>
      <c r="N2969" s="1">
        <f>SUMPRODUCT(Sueldos[[#This Row],[Salario Base]:[Bono General]]*Porcentajes[])</f>
        <v>3126.65004</v>
      </c>
      <c r="O2969" s="1">
        <f>Sueldos[[#This Row],[Aumento Mexicano]]*2</f>
        <v>6253.30008</v>
      </c>
      <c r="P2969" s="1">
        <f>IF(Sueldos[[#This Row],[Calificación]]&gt;=4,Sueldos[[#This Row],[Aumento Mexicano]]*2,0)</f>
        <v>0</v>
      </c>
      <c r="Q2969" s="1">
        <f>Sueldos[[#This Row],[Sueldo total]]*3</f>
        <v>233308.40400000004</v>
      </c>
      <c r="R2969" s="9">
        <f>(43102-Sueldos[[#This Row],[Fecha de Contratación]])/365</f>
        <v>1.0027397260273974</v>
      </c>
      <c r="S2969" s="1">
        <f>Sueldos[[#This Row],[Sueldo total]]/30</f>
        <v>2592.3156000000004</v>
      </c>
      <c r="T2969" s="1">
        <f>Sueldos[[#This Row],[Salario diario]]*20*Sueldos[[#This Row],[dias del año]]</f>
        <v>51988.356690410968</v>
      </c>
      <c r="U2969" s="1">
        <f>Sueldos[[#This Row],[3 meses de sueldo]]+Sueldos[[#This Row],[20 dias por año]]</f>
        <v>285296.76069041103</v>
      </c>
    </row>
    <row r="2970" spans="1:21" x14ac:dyDescent="0.3">
      <c r="A2970" t="s">
        <v>218</v>
      </c>
      <c r="B2970" t="s">
        <v>139</v>
      </c>
      <c r="C2970" t="s">
        <v>55</v>
      </c>
      <c r="D2970" s="10">
        <v>42026</v>
      </c>
      <c r="E2970" t="s">
        <v>18</v>
      </c>
      <c r="F2970">
        <v>3</v>
      </c>
      <c r="G2970" s="1">
        <v>9545</v>
      </c>
      <c r="H2970" s="1">
        <v>477.25</v>
      </c>
      <c r="I2970" s="1">
        <v>668.15000000000009</v>
      </c>
      <c r="J2970" s="1">
        <v>381.8</v>
      </c>
      <c r="K2970" s="1">
        <v>2863.5</v>
      </c>
      <c r="L2970" s="1">
        <v>3818</v>
      </c>
      <c r="M2970" s="1">
        <f>SUM(Sueldos[[#This Row],[Salario Base]:[Bono General]])</f>
        <v>17753.699999999997</v>
      </c>
      <c r="N2970" s="1">
        <f>SUMPRODUCT(Sueldos[[#This Row],[Salario Base]:[Bono General]]*Porcentajes[])</f>
        <v>713.96599999999989</v>
      </c>
      <c r="O2970" s="1">
        <f>Sueldos[[#This Row],[Aumento Mexicano]]*2</f>
        <v>1427.9319999999998</v>
      </c>
      <c r="P2970" s="1">
        <f>IF(Sueldos[[#This Row],[Calificación]]&gt;=4,Sueldos[[#This Row],[Aumento Mexicano]]*2,0)</f>
        <v>0</v>
      </c>
      <c r="Q2970" s="1">
        <f>Sueldos[[#This Row],[Sueldo total]]*3</f>
        <v>53261.099999999991</v>
      </c>
      <c r="R2970" s="9">
        <f>(43102-Sueldos[[#This Row],[Fecha de Contratación]])/365</f>
        <v>2.9479452054794519</v>
      </c>
      <c r="S2970" s="1">
        <f>Sueldos[[#This Row],[Sueldo total]]/30</f>
        <v>591.78999999999985</v>
      </c>
      <c r="T2970" s="1">
        <f>Sueldos[[#This Row],[Salario diario]]*20*Sueldos[[#This Row],[dias del año]]</f>
        <v>34891.289863013692</v>
      </c>
      <c r="U2970" s="1">
        <f>Sueldos[[#This Row],[3 meses de sueldo]]+Sueldos[[#This Row],[20 dias por año]]</f>
        <v>88152.389863013683</v>
      </c>
    </row>
    <row r="2971" spans="1:21" x14ac:dyDescent="0.3">
      <c r="A2971" t="s">
        <v>219</v>
      </c>
      <c r="B2971" t="s">
        <v>139</v>
      </c>
      <c r="C2971" t="s">
        <v>38</v>
      </c>
      <c r="D2971" s="10">
        <v>40494</v>
      </c>
      <c r="E2971" t="s">
        <v>15</v>
      </c>
      <c r="F2971">
        <v>3</v>
      </c>
      <c r="G2971" s="1">
        <v>27363</v>
      </c>
      <c r="H2971" s="1">
        <v>2736.3</v>
      </c>
      <c r="I2971" s="1">
        <v>3009.93</v>
      </c>
      <c r="J2971" s="1">
        <v>2189.04</v>
      </c>
      <c r="K2971" s="1">
        <v>7388.01</v>
      </c>
      <c r="L2971" s="1">
        <v>10671.57</v>
      </c>
      <c r="M2971" s="1">
        <f>SUM(Sueldos[[#This Row],[Salario Base]:[Bono General]])</f>
        <v>53357.85</v>
      </c>
      <c r="N2971" s="1">
        <f>SUMPRODUCT(Sueldos[[#This Row],[Salario Base]:[Bono General]]*Porcentajes[])</f>
        <v>2183.5673999999999</v>
      </c>
      <c r="O2971" s="1">
        <f>Sueldos[[#This Row],[Aumento Mexicano]]*2</f>
        <v>4367.1347999999998</v>
      </c>
      <c r="P2971" s="1">
        <f>IF(Sueldos[[#This Row],[Calificación]]&gt;=4,Sueldos[[#This Row],[Aumento Mexicano]]*2,0)</f>
        <v>0</v>
      </c>
      <c r="Q2971" s="1">
        <f>Sueldos[[#This Row],[Sueldo total]]*3</f>
        <v>160073.54999999999</v>
      </c>
      <c r="R2971" s="9">
        <f>(43102-Sueldos[[#This Row],[Fecha de Contratación]])/365</f>
        <v>7.1452054794520548</v>
      </c>
      <c r="S2971" s="1">
        <f>Sueldos[[#This Row],[Sueldo total]]/30</f>
        <v>1778.595</v>
      </c>
      <c r="T2971" s="1">
        <f>Sueldos[[#This Row],[Salario diario]]*20*Sueldos[[#This Row],[dias del año]]</f>
        <v>254168.53479452056</v>
      </c>
      <c r="U2971" s="1">
        <f>Sueldos[[#This Row],[3 meses de sueldo]]+Sueldos[[#This Row],[20 dias por año]]</f>
        <v>414242.08479452052</v>
      </c>
    </row>
    <row r="2972" spans="1:21" x14ac:dyDescent="0.3">
      <c r="A2972" t="s">
        <v>220</v>
      </c>
      <c r="B2972" t="s">
        <v>139</v>
      </c>
      <c r="C2972" t="s">
        <v>221</v>
      </c>
      <c r="D2972" s="10">
        <v>42782</v>
      </c>
      <c r="E2972" t="s">
        <v>27</v>
      </c>
      <c r="F2972">
        <v>3</v>
      </c>
      <c r="G2972" s="1">
        <v>15820</v>
      </c>
      <c r="H2972" s="1">
        <v>1107.4000000000001</v>
      </c>
      <c r="I2972" s="1">
        <v>1107.4000000000001</v>
      </c>
      <c r="J2972" s="1">
        <v>316.40000000000003</v>
      </c>
      <c r="K2972" s="1">
        <v>4904.2</v>
      </c>
      <c r="L2972" s="1">
        <v>4746</v>
      </c>
      <c r="M2972" s="1">
        <f>SUM(Sueldos[[#This Row],[Salario Base]:[Bono General]])</f>
        <v>28001.400000000005</v>
      </c>
      <c r="N2972" s="1">
        <f>SUMPRODUCT(Sueldos[[#This Row],[Salario Base]:[Bono General]]*Porcentajes[])</f>
        <v>1080.5060000000001</v>
      </c>
      <c r="O2972" s="1">
        <f>Sueldos[[#This Row],[Aumento Mexicano]]*2</f>
        <v>2161.0120000000002</v>
      </c>
      <c r="P2972" s="1">
        <f>IF(Sueldos[[#This Row],[Calificación]]&gt;=4,Sueldos[[#This Row],[Aumento Mexicano]]*2,0)</f>
        <v>0</v>
      </c>
      <c r="Q2972" s="1">
        <f>Sueldos[[#This Row],[Sueldo total]]*3</f>
        <v>84004.200000000012</v>
      </c>
      <c r="R2972" s="9">
        <f>(43102-Sueldos[[#This Row],[Fecha de Contratación]])/365</f>
        <v>0.87671232876712324</v>
      </c>
      <c r="S2972" s="1">
        <f>Sueldos[[#This Row],[Sueldo total]]/30</f>
        <v>933.38000000000022</v>
      </c>
      <c r="T2972" s="1">
        <f>Sueldos[[#This Row],[Salario diario]]*20*Sueldos[[#This Row],[dias del año]]</f>
        <v>16366.115068493154</v>
      </c>
      <c r="U2972" s="1">
        <f>Sueldos[[#This Row],[3 meses de sueldo]]+Sueldos[[#This Row],[20 dias por año]]</f>
        <v>100370.31506849316</v>
      </c>
    </row>
    <row r="2973" spans="1:21" x14ac:dyDescent="0.3">
      <c r="A2973" t="s">
        <v>223</v>
      </c>
      <c r="B2973" t="s">
        <v>139</v>
      </c>
      <c r="C2973" t="s">
        <v>79</v>
      </c>
      <c r="D2973" s="10">
        <v>42105</v>
      </c>
      <c r="E2973" t="s">
        <v>50</v>
      </c>
      <c r="F2973">
        <v>5</v>
      </c>
      <c r="G2973" s="1">
        <v>56388.75</v>
      </c>
      <c r="H2973" s="1">
        <v>3383.3249999999998</v>
      </c>
      <c r="I2973" s="1">
        <v>3383.3249999999998</v>
      </c>
      <c r="J2973" s="1">
        <v>6202.7624999999998</v>
      </c>
      <c r="K2973" s="1">
        <v>14661.075000000001</v>
      </c>
      <c r="L2973" s="1">
        <v>21427.724999999999</v>
      </c>
      <c r="M2973" s="1">
        <f>SUM(Sueldos[[#This Row],[Salario Base]:[Bono General]])</f>
        <v>105446.96249999999</v>
      </c>
      <c r="N2973" s="1">
        <f>SUMPRODUCT(Sueldos[[#This Row],[Salario Base]:[Bono General]]*Porcentajes[])</f>
        <v>4279.9061249999995</v>
      </c>
      <c r="O2973" s="1">
        <f>Sueldos[[#This Row],[Aumento Mexicano]]*2</f>
        <v>8559.812249999999</v>
      </c>
      <c r="P2973" s="1">
        <f>IF(Sueldos[[#This Row],[Calificación]]&gt;=4,Sueldos[[#This Row],[Aumento Mexicano]]*2,0)</f>
        <v>8559.812249999999</v>
      </c>
      <c r="Q2973" s="1">
        <f>Sueldos[[#This Row],[Sueldo total]]*3</f>
        <v>316340.88749999995</v>
      </c>
      <c r="R2973" s="9">
        <f>(43102-Sueldos[[#This Row],[Fecha de Contratación]])/365</f>
        <v>2.7315068493150685</v>
      </c>
      <c r="S2973" s="1">
        <f>Sueldos[[#This Row],[Sueldo total]]/30</f>
        <v>3514.8987499999998</v>
      </c>
      <c r="T2973" s="1">
        <f>Sueldos[[#This Row],[Salario diario]]*20*Sueldos[[#This Row],[dias del año]]</f>
        <v>192019.40020547944</v>
      </c>
      <c r="U2973" s="1">
        <f>Sueldos[[#This Row],[3 meses de sueldo]]+Sueldos[[#This Row],[20 dias por año]]</f>
        <v>508360.28770547942</v>
      </c>
    </row>
    <row r="2974" spans="1:21" x14ac:dyDescent="0.3">
      <c r="A2974" t="s">
        <v>224</v>
      </c>
      <c r="B2974" t="s">
        <v>139</v>
      </c>
      <c r="C2974" t="s">
        <v>225</v>
      </c>
      <c r="D2974" s="10">
        <v>42553</v>
      </c>
      <c r="E2974" t="s">
        <v>27</v>
      </c>
      <c r="F2974">
        <v>3</v>
      </c>
      <c r="G2974" s="1">
        <v>16535</v>
      </c>
      <c r="H2974" s="1">
        <v>1488.1499999999999</v>
      </c>
      <c r="I2974" s="1">
        <v>661.4</v>
      </c>
      <c r="J2974" s="1">
        <v>2149.5500000000002</v>
      </c>
      <c r="K2974" s="1">
        <v>5787.25</v>
      </c>
      <c r="L2974" s="1">
        <v>5787.25</v>
      </c>
      <c r="M2974" s="1">
        <f>SUM(Sueldos[[#This Row],[Salario Base]:[Bono General]])</f>
        <v>32408.600000000002</v>
      </c>
      <c r="N2974" s="1">
        <f>SUMPRODUCT(Sueldos[[#This Row],[Salario Base]:[Bono General]]*Porcentajes[])</f>
        <v>1297.9975000000002</v>
      </c>
      <c r="O2974" s="1">
        <f>Sueldos[[#This Row],[Aumento Mexicano]]*2</f>
        <v>2595.9950000000003</v>
      </c>
      <c r="P2974" s="1">
        <f>IF(Sueldos[[#This Row],[Calificación]]&gt;=4,Sueldos[[#This Row],[Aumento Mexicano]]*2,0)</f>
        <v>0</v>
      </c>
      <c r="Q2974" s="1">
        <f>Sueldos[[#This Row],[Sueldo total]]*3</f>
        <v>97225.8</v>
      </c>
      <c r="R2974" s="9">
        <f>(43102-Sueldos[[#This Row],[Fecha de Contratación]])/365</f>
        <v>1.5041095890410958</v>
      </c>
      <c r="S2974" s="1">
        <f>Sueldos[[#This Row],[Sueldo total]]/30</f>
        <v>1080.2866666666666</v>
      </c>
      <c r="T2974" s="1">
        <f>Sueldos[[#This Row],[Salario diario]]*20*Sueldos[[#This Row],[dias del año]]</f>
        <v>32497.390684931506</v>
      </c>
      <c r="U2974" s="1">
        <f>Sueldos[[#This Row],[3 meses de sueldo]]+Sueldos[[#This Row],[20 dias por año]]</f>
        <v>129723.19068493151</v>
      </c>
    </row>
    <row r="2975" spans="1:21" x14ac:dyDescent="0.3">
      <c r="A2975" t="s">
        <v>226</v>
      </c>
      <c r="B2975" t="s">
        <v>139</v>
      </c>
      <c r="C2975" t="s">
        <v>186</v>
      </c>
      <c r="D2975" s="10">
        <v>42377</v>
      </c>
      <c r="E2975" t="s">
        <v>15</v>
      </c>
      <c r="F2975">
        <v>4</v>
      </c>
      <c r="G2975" s="1">
        <v>30714.2</v>
      </c>
      <c r="H2975" s="1">
        <v>2764.2779999999998</v>
      </c>
      <c r="I2975" s="1">
        <v>4299.9880000000003</v>
      </c>
      <c r="J2975" s="1">
        <v>4607.13</v>
      </c>
      <c r="K2975" s="1">
        <v>12285.68</v>
      </c>
      <c r="L2975" s="1">
        <v>8599.9760000000006</v>
      </c>
      <c r="M2975" s="1">
        <f>SUM(Sueldos[[#This Row],[Salario Base]:[Bono General]])</f>
        <v>63271.252</v>
      </c>
      <c r="N2975" s="1">
        <f>SUMPRODUCT(Sueldos[[#This Row],[Salario Base]:[Bono General]]*Porcentajes[])</f>
        <v>2460.2074200000002</v>
      </c>
      <c r="O2975" s="1">
        <f>Sueldos[[#This Row],[Aumento Mexicano]]*2</f>
        <v>4920.4148400000004</v>
      </c>
      <c r="P2975" s="1">
        <f>IF(Sueldos[[#This Row],[Calificación]]&gt;=4,Sueldos[[#This Row],[Aumento Mexicano]]*2,0)</f>
        <v>4920.4148400000004</v>
      </c>
      <c r="Q2975" s="1">
        <f>Sueldos[[#This Row],[Sueldo total]]*3</f>
        <v>189813.75599999999</v>
      </c>
      <c r="R2975" s="9">
        <f>(43102-Sueldos[[#This Row],[Fecha de Contratación]])/365</f>
        <v>1.9863013698630136</v>
      </c>
      <c r="S2975" s="1">
        <f>Sueldos[[#This Row],[Sueldo total]]/30</f>
        <v>2109.0417333333335</v>
      </c>
      <c r="T2975" s="1">
        <f>Sueldos[[#This Row],[Salario diario]]*20*Sueldos[[#This Row],[dias del año]]</f>
        <v>83783.849680365296</v>
      </c>
      <c r="U2975" s="1">
        <f>Sueldos[[#This Row],[3 meses de sueldo]]+Sueldos[[#This Row],[20 dias por año]]</f>
        <v>273597.60568036529</v>
      </c>
    </row>
    <row r="2976" spans="1:21" x14ac:dyDescent="0.3">
      <c r="A2976" t="s">
        <v>227</v>
      </c>
      <c r="B2976" t="s">
        <v>139</v>
      </c>
      <c r="C2976" t="s">
        <v>24</v>
      </c>
      <c r="D2976" s="10">
        <v>42595</v>
      </c>
      <c r="E2976" t="s">
        <v>18</v>
      </c>
      <c r="F2976">
        <v>3</v>
      </c>
      <c r="G2976" s="1">
        <v>11981</v>
      </c>
      <c r="H2976" s="1">
        <v>838.67000000000007</v>
      </c>
      <c r="I2976" s="1">
        <v>838.67000000000007</v>
      </c>
      <c r="J2976" s="1">
        <v>1437.72</v>
      </c>
      <c r="K2976" s="1">
        <v>3714.11</v>
      </c>
      <c r="L2976" s="1">
        <v>3234.8700000000003</v>
      </c>
      <c r="M2976" s="1">
        <f>SUM(Sueldos[[#This Row],[Salario Base]:[Bono General]])</f>
        <v>22045.039999999997</v>
      </c>
      <c r="N2976" s="1">
        <f>SUMPRODUCT(Sueldos[[#This Row],[Salario Base]:[Bono General]]*Porcentajes[])</f>
        <v>853.04720000000009</v>
      </c>
      <c r="O2976" s="1">
        <f>Sueldos[[#This Row],[Aumento Mexicano]]*2</f>
        <v>1706.0944000000002</v>
      </c>
      <c r="P2976" s="1">
        <f>IF(Sueldos[[#This Row],[Calificación]]&gt;=4,Sueldos[[#This Row],[Aumento Mexicano]]*2,0)</f>
        <v>0</v>
      </c>
      <c r="Q2976" s="1">
        <f>Sueldos[[#This Row],[Sueldo total]]*3</f>
        <v>66135.12</v>
      </c>
      <c r="R2976" s="9">
        <f>(43102-Sueldos[[#This Row],[Fecha de Contratación]])/365</f>
        <v>1.3890410958904109</v>
      </c>
      <c r="S2976" s="1">
        <f>Sueldos[[#This Row],[Sueldo total]]/30</f>
        <v>734.83466666666652</v>
      </c>
      <c r="T2976" s="1">
        <f>Sueldos[[#This Row],[Salario diario]]*20*Sueldos[[#This Row],[dias del año]]</f>
        <v>20414.311013698625</v>
      </c>
      <c r="U2976" s="1">
        <f>Sueldos[[#This Row],[3 meses de sueldo]]+Sueldos[[#This Row],[20 dias por año]]</f>
        <v>86549.431013698617</v>
      </c>
    </row>
    <row r="2977" spans="1:21" x14ac:dyDescent="0.3">
      <c r="A2977" t="s">
        <v>228</v>
      </c>
      <c r="B2977" t="s">
        <v>139</v>
      </c>
      <c r="C2977" t="s">
        <v>67</v>
      </c>
      <c r="D2977" s="10">
        <v>41906</v>
      </c>
      <c r="E2977" t="s">
        <v>18</v>
      </c>
      <c r="F2977">
        <v>2</v>
      </c>
      <c r="G2977" s="1">
        <v>12602.7</v>
      </c>
      <c r="H2977" s="1">
        <v>756.16200000000003</v>
      </c>
      <c r="I2977" s="1">
        <v>1386.297</v>
      </c>
      <c r="J2977" s="1">
        <v>630.1350000000001</v>
      </c>
      <c r="K2977" s="1">
        <v>4915.0530000000008</v>
      </c>
      <c r="L2977" s="1">
        <v>3276.7020000000002</v>
      </c>
      <c r="M2977" s="1">
        <f>SUM(Sueldos[[#This Row],[Salario Base]:[Bono General]])</f>
        <v>23567.049000000003</v>
      </c>
      <c r="N2977" s="1">
        <f>SUMPRODUCT(Sueldos[[#This Row],[Salario Base]:[Bono General]]*Porcentajes[])</f>
        <v>887.23008000000004</v>
      </c>
      <c r="O2977" s="1">
        <f>Sueldos[[#This Row],[Aumento Mexicano]]*2</f>
        <v>1774.4601600000001</v>
      </c>
      <c r="P2977" s="1">
        <f>IF(Sueldos[[#This Row],[Calificación]]&gt;=4,Sueldos[[#This Row],[Aumento Mexicano]]*2,0)</f>
        <v>0</v>
      </c>
      <c r="Q2977" s="1">
        <f>Sueldos[[#This Row],[Sueldo total]]*3</f>
        <v>70701.147000000012</v>
      </c>
      <c r="R2977" s="9">
        <f>(43102-Sueldos[[#This Row],[Fecha de Contratación]])/365</f>
        <v>3.2767123287671232</v>
      </c>
      <c r="S2977" s="1">
        <f>Sueldos[[#This Row],[Sueldo total]]/30</f>
        <v>785.56830000000014</v>
      </c>
      <c r="T2977" s="1">
        <f>Sueldos[[#This Row],[Salario diario]]*20*Sueldos[[#This Row],[dias del año]]</f>
        <v>51481.626673972605</v>
      </c>
      <c r="U2977" s="1">
        <f>Sueldos[[#This Row],[3 meses de sueldo]]+Sueldos[[#This Row],[20 dias por año]]</f>
        <v>122182.77367397261</v>
      </c>
    </row>
    <row r="2978" spans="1:21" x14ac:dyDescent="0.3">
      <c r="A2978" t="s">
        <v>229</v>
      </c>
      <c r="B2978" t="s">
        <v>139</v>
      </c>
      <c r="C2978" t="s">
        <v>213</v>
      </c>
      <c r="D2978" s="10">
        <v>42332</v>
      </c>
      <c r="E2978" t="s">
        <v>15</v>
      </c>
      <c r="F2978">
        <v>2</v>
      </c>
      <c r="G2978" s="1">
        <v>20770.2</v>
      </c>
      <c r="H2978" s="1">
        <v>1869.318</v>
      </c>
      <c r="I2978" s="1">
        <v>2284.7220000000002</v>
      </c>
      <c r="J2978" s="1">
        <v>207.702</v>
      </c>
      <c r="K2978" s="1">
        <v>6023.3580000000002</v>
      </c>
      <c r="L2978" s="1">
        <v>6231.06</v>
      </c>
      <c r="M2978" s="1">
        <f>SUM(Sueldos[[#This Row],[Salario Base]:[Bono General]])</f>
        <v>37386.36</v>
      </c>
      <c r="N2978" s="1">
        <f>SUMPRODUCT(Sueldos[[#This Row],[Salario Base]:[Bono General]]*Porcentajes[])</f>
        <v>1453.914</v>
      </c>
      <c r="O2978" s="1">
        <f>Sueldos[[#This Row],[Aumento Mexicano]]*2</f>
        <v>2907.828</v>
      </c>
      <c r="P2978" s="1">
        <f>IF(Sueldos[[#This Row],[Calificación]]&gt;=4,Sueldos[[#This Row],[Aumento Mexicano]]*2,0)</f>
        <v>0</v>
      </c>
      <c r="Q2978" s="1">
        <f>Sueldos[[#This Row],[Sueldo total]]*3</f>
        <v>112159.08</v>
      </c>
      <c r="R2978" s="9">
        <f>(43102-Sueldos[[#This Row],[Fecha de Contratación]])/365</f>
        <v>2.1095890410958904</v>
      </c>
      <c r="S2978" s="1">
        <f>Sueldos[[#This Row],[Sueldo total]]/30</f>
        <v>1246.212</v>
      </c>
      <c r="T2978" s="1">
        <f>Sueldos[[#This Row],[Salario diario]]*20*Sueldos[[#This Row],[dias del año]]</f>
        <v>52579.903561643834</v>
      </c>
      <c r="U2978" s="1">
        <f>Sueldos[[#This Row],[3 meses de sueldo]]+Sueldos[[#This Row],[20 dias por año]]</f>
        <v>164738.98356164384</v>
      </c>
    </row>
    <row r="2979" spans="1:21" x14ac:dyDescent="0.3">
      <c r="A2979" t="s">
        <v>230</v>
      </c>
      <c r="B2979" t="s">
        <v>139</v>
      </c>
      <c r="C2979" t="s">
        <v>213</v>
      </c>
      <c r="D2979" s="10">
        <v>41865</v>
      </c>
      <c r="E2979" t="s">
        <v>18</v>
      </c>
      <c r="F2979">
        <v>3</v>
      </c>
      <c r="G2979" s="1">
        <v>11296</v>
      </c>
      <c r="H2979" s="1">
        <v>790.72</v>
      </c>
      <c r="I2979" s="1">
        <v>338.88</v>
      </c>
      <c r="J2979" s="1">
        <v>1468.48</v>
      </c>
      <c r="K2979" s="1">
        <v>3275.8399999999997</v>
      </c>
      <c r="L2979" s="1">
        <v>4518.4000000000005</v>
      </c>
      <c r="M2979" s="1">
        <f>SUM(Sueldos[[#This Row],[Salario Base]:[Bono General]])</f>
        <v>21688.32</v>
      </c>
      <c r="N2979" s="1">
        <f>SUMPRODUCT(Sueldos[[#This Row],[Salario Base]:[Bono General]]*Porcentajes[])</f>
        <v>887.86560000000009</v>
      </c>
      <c r="O2979" s="1">
        <f>Sueldos[[#This Row],[Aumento Mexicano]]*2</f>
        <v>1775.7312000000002</v>
      </c>
      <c r="P2979" s="1">
        <f>IF(Sueldos[[#This Row],[Calificación]]&gt;=4,Sueldos[[#This Row],[Aumento Mexicano]]*2,0)</f>
        <v>0</v>
      </c>
      <c r="Q2979" s="1">
        <f>Sueldos[[#This Row],[Sueldo total]]*3</f>
        <v>65064.959999999999</v>
      </c>
      <c r="R2979" s="9">
        <f>(43102-Sueldos[[#This Row],[Fecha de Contratación]])/365</f>
        <v>3.3890410958904109</v>
      </c>
      <c r="S2979" s="1">
        <f>Sueldos[[#This Row],[Sueldo total]]/30</f>
        <v>722.94399999999996</v>
      </c>
      <c r="T2979" s="1">
        <f>Sueldos[[#This Row],[Salario diario]]*20*Sueldos[[#This Row],[dias del año]]</f>
        <v>49001.738520547944</v>
      </c>
      <c r="U2979" s="1">
        <f>Sueldos[[#This Row],[3 meses de sueldo]]+Sueldos[[#This Row],[20 dias por año]]</f>
        <v>114066.69852054794</v>
      </c>
    </row>
    <row r="2980" spans="1:21" x14ac:dyDescent="0.3">
      <c r="A2980" t="s">
        <v>231</v>
      </c>
      <c r="B2980" t="s">
        <v>139</v>
      </c>
      <c r="C2980" t="s">
        <v>146</v>
      </c>
      <c r="D2980" s="10">
        <v>40624</v>
      </c>
      <c r="E2980" t="s">
        <v>18</v>
      </c>
      <c r="F2980">
        <v>4</v>
      </c>
      <c r="G2980" s="1">
        <v>8849.5</v>
      </c>
      <c r="H2980" s="1">
        <v>619.46500000000003</v>
      </c>
      <c r="I2980" s="1">
        <v>530.97</v>
      </c>
      <c r="J2980" s="1">
        <v>973.44500000000005</v>
      </c>
      <c r="K2980" s="1">
        <v>2831.84</v>
      </c>
      <c r="L2980" s="1">
        <v>2477.86</v>
      </c>
      <c r="M2980" s="1">
        <f>SUM(Sueldos[[#This Row],[Salario Base]:[Bono General]])</f>
        <v>16283.08</v>
      </c>
      <c r="N2980" s="1">
        <f>SUMPRODUCT(Sueldos[[#This Row],[Salario Base]:[Bono General]]*Porcentajes[])</f>
        <v>630.96935000000008</v>
      </c>
      <c r="O2980" s="1">
        <f>Sueldos[[#This Row],[Aumento Mexicano]]*2</f>
        <v>1261.9387000000002</v>
      </c>
      <c r="P2980" s="1">
        <f>IF(Sueldos[[#This Row],[Calificación]]&gt;=4,Sueldos[[#This Row],[Aumento Mexicano]]*2,0)</f>
        <v>1261.9387000000002</v>
      </c>
      <c r="Q2980" s="1">
        <f>Sueldos[[#This Row],[Sueldo total]]*3</f>
        <v>48849.24</v>
      </c>
      <c r="R2980" s="9">
        <f>(43102-Sueldos[[#This Row],[Fecha de Contratación]])/365</f>
        <v>6.7890410958904113</v>
      </c>
      <c r="S2980" s="1">
        <f>Sueldos[[#This Row],[Sueldo total]]/30</f>
        <v>542.76933333333329</v>
      </c>
      <c r="T2980" s="1">
        <f>Sueldos[[#This Row],[Salario diario]]*20*Sueldos[[#This Row],[dias del año]]</f>
        <v>73697.666191780823</v>
      </c>
      <c r="U2980" s="1">
        <f>Sueldos[[#This Row],[3 meses de sueldo]]+Sueldos[[#This Row],[20 dias por año]]</f>
        <v>122546.90619178081</v>
      </c>
    </row>
    <row r="2981" spans="1:21" x14ac:dyDescent="0.3">
      <c r="A2981" t="s">
        <v>232</v>
      </c>
      <c r="B2981" t="s">
        <v>139</v>
      </c>
      <c r="C2981" t="s">
        <v>65</v>
      </c>
      <c r="D2981" s="10">
        <v>41419</v>
      </c>
      <c r="E2981" t="s">
        <v>15</v>
      </c>
      <c r="F2981">
        <v>4</v>
      </c>
      <c r="G2981" s="1">
        <v>30530.500000000004</v>
      </c>
      <c r="H2981" s="1">
        <v>1526.5250000000003</v>
      </c>
      <c r="I2981" s="1">
        <v>3968.9650000000006</v>
      </c>
      <c r="J2981" s="1">
        <v>2442.4400000000005</v>
      </c>
      <c r="K2981" s="1">
        <v>7937.9300000000012</v>
      </c>
      <c r="L2981" s="1">
        <v>10075.065000000002</v>
      </c>
      <c r="M2981" s="1">
        <f>SUM(Sueldos[[#This Row],[Salario Base]:[Bono General]])</f>
        <v>56481.42500000001</v>
      </c>
      <c r="N2981" s="1">
        <f>SUMPRODUCT(Sueldos[[#This Row],[Salario Base]:[Bono General]]*Porcentajes[])</f>
        <v>2231.7795500000002</v>
      </c>
      <c r="O2981" s="1">
        <f>Sueldos[[#This Row],[Aumento Mexicano]]*2</f>
        <v>4463.5591000000004</v>
      </c>
      <c r="P2981" s="1">
        <f>IF(Sueldos[[#This Row],[Calificación]]&gt;=4,Sueldos[[#This Row],[Aumento Mexicano]]*2,0)</f>
        <v>4463.5591000000004</v>
      </c>
      <c r="Q2981" s="1">
        <f>Sueldos[[#This Row],[Sueldo total]]*3</f>
        <v>169444.27500000002</v>
      </c>
      <c r="R2981" s="9">
        <f>(43102-Sueldos[[#This Row],[Fecha de Contratación]])/365</f>
        <v>4.6109589041095891</v>
      </c>
      <c r="S2981" s="1">
        <f>Sueldos[[#This Row],[Sueldo total]]/30</f>
        <v>1882.7141666666671</v>
      </c>
      <c r="T2981" s="1">
        <f>Sueldos[[#This Row],[Salario diario]]*20*Sueldos[[#This Row],[dias del año]]</f>
        <v>173622.35301369865</v>
      </c>
      <c r="U2981" s="1">
        <f>Sueldos[[#This Row],[3 meses de sueldo]]+Sueldos[[#This Row],[20 dias por año]]</f>
        <v>343066.62801369868</v>
      </c>
    </row>
    <row r="2982" spans="1:21" x14ac:dyDescent="0.3">
      <c r="A2982" t="s">
        <v>233</v>
      </c>
      <c r="B2982" t="s">
        <v>139</v>
      </c>
      <c r="C2982" t="s">
        <v>166</v>
      </c>
      <c r="D2982" s="10">
        <v>41808</v>
      </c>
      <c r="E2982" t="s">
        <v>18</v>
      </c>
      <c r="F2982">
        <v>2</v>
      </c>
      <c r="G2982" s="1">
        <v>8280.9</v>
      </c>
      <c r="H2982" s="1">
        <v>662.47199999999998</v>
      </c>
      <c r="I2982" s="1">
        <v>662.47199999999998</v>
      </c>
      <c r="J2982" s="1">
        <v>662.47199999999998</v>
      </c>
      <c r="K2982" s="1">
        <v>3063.933</v>
      </c>
      <c r="L2982" s="1">
        <v>2484.27</v>
      </c>
      <c r="M2982" s="1">
        <f>SUM(Sueldos[[#This Row],[Salario Base]:[Bono General]])</f>
        <v>15816.519</v>
      </c>
      <c r="N2982" s="1">
        <f>SUMPRODUCT(Sueldos[[#This Row],[Salario Base]:[Bono General]]*Porcentajes[])</f>
        <v>613.61469</v>
      </c>
      <c r="O2982" s="1">
        <f>Sueldos[[#This Row],[Aumento Mexicano]]*2</f>
        <v>1227.22938</v>
      </c>
      <c r="P2982" s="1">
        <f>IF(Sueldos[[#This Row],[Calificación]]&gt;=4,Sueldos[[#This Row],[Aumento Mexicano]]*2,0)</f>
        <v>0</v>
      </c>
      <c r="Q2982" s="1">
        <f>Sueldos[[#This Row],[Sueldo total]]*3</f>
        <v>47449.557000000001</v>
      </c>
      <c r="R2982" s="9">
        <f>(43102-Sueldos[[#This Row],[Fecha de Contratación]])/365</f>
        <v>3.5452054794520547</v>
      </c>
      <c r="S2982" s="1">
        <f>Sueldos[[#This Row],[Sueldo total]]/30</f>
        <v>527.21730000000002</v>
      </c>
      <c r="T2982" s="1">
        <f>Sueldos[[#This Row],[Salario diario]]*20*Sueldos[[#This Row],[dias del año]]</f>
        <v>37381.873216438362</v>
      </c>
      <c r="U2982" s="1">
        <f>Sueldos[[#This Row],[3 meses de sueldo]]+Sueldos[[#This Row],[20 dias por año]]</f>
        <v>84831.43021643837</v>
      </c>
    </row>
    <row r="2983" spans="1:21" x14ac:dyDescent="0.3">
      <c r="A2983" t="s">
        <v>234</v>
      </c>
      <c r="B2983" t="s">
        <v>139</v>
      </c>
      <c r="C2983" t="s">
        <v>63</v>
      </c>
      <c r="D2983" s="10">
        <v>42851</v>
      </c>
      <c r="E2983" t="s">
        <v>27</v>
      </c>
      <c r="F2983">
        <v>4</v>
      </c>
      <c r="G2983" s="1">
        <v>21667.800000000003</v>
      </c>
      <c r="H2983" s="1">
        <v>1300.0680000000002</v>
      </c>
      <c r="I2983" s="1">
        <v>2166.7800000000002</v>
      </c>
      <c r="J2983" s="1">
        <v>216.67800000000003</v>
      </c>
      <c r="K2983" s="1">
        <v>6066.9840000000013</v>
      </c>
      <c r="L2983" s="1">
        <v>7367.0520000000015</v>
      </c>
      <c r="M2983" s="1">
        <f>SUM(Sueldos[[#This Row],[Salario Base]:[Bono General]])</f>
        <v>38785.362000000001</v>
      </c>
      <c r="N2983" s="1">
        <f>SUMPRODUCT(Sueldos[[#This Row],[Salario Base]:[Bono General]]*Porcentajes[])</f>
        <v>1523.2463400000004</v>
      </c>
      <c r="O2983" s="1">
        <f>Sueldos[[#This Row],[Aumento Mexicano]]*2</f>
        <v>3046.4926800000007</v>
      </c>
      <c r="P2983" s="1">
        <f>IF(Sueldos[[#This Row],[Calificación]]&gt;=4,Sueldos[[#This Row],[Aumento Mexicano]]*2,0)</f>
        <v>3046.4926800000007</v>
      </c>
      <c r="Q2983" s="1">
        <f>Sueldos[[#This Row],[Sueldo total]]*3</f>
        <v>116356.08600000001</v>
      </c>
      <c r="R2983" s="9">
        <f>(43102-Sueldos[[#This Row],[Fecha de Contratación]])/365</f>
        <v>0.68767123287671228</v>
      </c>
      <c r="S2983" s="1">
        <f>Sueldos[[#This Row],[Sueldo total]]/30</f>
        <v>1292.8453999999999</v>
      </c>
      <c r="T2983" s="1">
        <f>Sueldos[[#This Row],[Salario diario]]*20*Sueldos[[#This Row],[dias del año]]</f>
        <v>17781.051802739723</v>
      </c>
      <c r="U2983" s="1">
        <f>Sueldos[[#This Row],[3 meses de sueldo]]+Sueldos[[#This Row],[20 dias por año]]</f>
        <v>134137.13780273974</v>
      </c>
    </row>
    <row r="2984" spans="1:21" x14ac:dyDescent="0.3">
      <c r="A2984" t="s">
        <v>235</v>
      </c>
      <c r="B2984" t="s">
        <v>139</v>
      </c>
      <c r="C2984" t="s">
        <v>86</v>
      </c>
      <c r="D2984" s="10">
        <v>40544</v>
      </c>
      <c r="E2984" t="s">
        <v>18</v>
      </c>
      <c r="F2984">
        <v>4</v>
      </c>
      <c r="G2984" s="1">
        <v>12325.500000000002</v>
      </c>
      <c r="H2984" s="1">
        <v>1109.2950000000001</v>
      </c>
      <c r="I2984" s="1">
        <v>1232.5500000000002</v>
      </c>
      <c r="J2984" s="1">
        <v>862.7850000000002</v>
      </c>
      <c r="K2984" s="1">
        <v>4930.2000000000007</v>
      </c>
      <c r="L2984" s="1">
        <v>3327.8850000000007</v>
      </c>
      <c r="M2984" s="1">
        <f>SUM(Sueldos[[#This Row],[Salario Base]:[Bono General]])</f>
        <v>23788.215000000004</v>
      </c>
      <c r="N2984" s="1">
        <f>SUMPRODUCT(Sueldos[[#This Row],[Salario Base]:[Bono General]]*Porcentajes[])</f>
        <v>909.62190000000032</v>
      </c>
      <c r="O2984" s="1">
        <f>Sueldos[[#This Row],[Aumento Mexicano]]*2</f>
        <v>1819.2438000000006</v>
      </c>
      <c r="P2984" s="1">
        <f>IF(Sueldos[[#This Row],[Calificación]]&gt;=4,Sueldos[[#This Row],[Aumento Mexicano]]*2,0)</f>
        <v>1819.2438000000006</v>
      </c>
      <c r="Q2984" s="1">
        <f>Sueldos[[#This Row],[Sueldo total]]*3</f>
        <v>71364.645000000019</v>
      </c>
      <c r="R2984" s="9">
        <f>(43102-Sueldos[[#This Row],[Fecha de Contratación]])/365</f>
        <v>7.0082191780821921</v>
      </c>
      <c r="S2984" s="1">
        <f>Sueldos[[#This Row],[Sueldo total]]/30</f>
        <v>792.94050000000016</v>
      </c>
      <c r="T2984" s="1">
        <f>Sueldos[[#This Row],[Salario diario]]*20*Sueldos[[#This Row],[dias del año]]</f>
        <v>111142.01638356167</v>
      </c>
      <c r="U2984" s="1">
        <f>Sueldos[[#This Row],[3 meses de sueldo]]+Sueldos[[#This Row],[20 dias por año]]</f>
        <v>182506.66138356167</v>
      </c>
    </row>
    <row r="2985" spans="1:21" x14ac:dyDescent="0.3">
      <c r="A2985" t="s">
        <v>236</v>
      </c>
      <c r="B2985" t="s">
        <v>139</v>
      </c>
      <c r="C2985" t="s">
        <v>237</v>
      </c>
      <c r="D2985" s="10">
        <v>42457</v>
      </c>
      <c r="E2985" t="s">
        <v>18</v>
      </c>
      <c r="F2985">
        <v>2</v>
      </c>
      <c r="G2985" s="1">
        <v>10741.5</v>
      </c>
      <c r="H2985" s="1">
        <v>537.07500000000005</v>
      </c>
      <c r="I2985" s="1">
        <v>429.66</v>
      </c>
      <c r="J2985" s="1">
        <v>1396.395</v>
      </c>
      <c r="K2985" s="1">
        <v>3866.94</v>
      </c>
      <c r="L2985" s="1">
        <v>4189.1850000000004</v>
      </c>
      <c r="M2985" s="1">
        <f>SUM(Sueldos[[#This Row],[Salario Base]:[Bono General]])</f>
        <v>21160.755000000001</v>
      </c>
      <c r="N2985" s="1">
        <f>SUMPRODUCT(Sueldos[[#This Row],[Salario Base]:[Bono General]]*Porcentajes[])</f>
        <v>850.72680000000003</v>
      </c>
      <c r="O2985" s="1">
        <f>Sueldos[[#This Row],[Aumento Mexicano]]*2</f>
        <v>1701.4536000000001</v>
      </c>
      <c r="P2985" s="1">
        <f>IF(Sueldos[[#This Row],[Calificación]]&gt;=4,Sueldos[[#This Row],[Aumento Mexicano]]*2,0)</f>
        <v>0</v>
      </c>
      <c r="Q2985" s="1">
        <f>Sueldos[[#This Row],[Sueldo total]]*3</f>
        <v>63482.264999999999</v>
      </c>
      <c r="R2985" s="9">
        <f>(43102-Sueldos[[#This Row],[Fecha de Contratación]])/365</f>
        <v>1.7671232876712328</v>
      </c>
      <c r="S2985" s="1">
        <f>Sueldos[[#This Row],[Sueldo total]]/30</f>
        <v>705.35850000000005</v>
      </c>
      <c r="T2985" s="1">
        <f>Sueldos[[#This Row],[Salario diario]]*20*Sueldos[[#This Row],[dias del año]]</f>
        <v>24929.108630136991</v>
      </c>
      <c r="U2985" s="1">
        <f>Sueldos[[#This Row],[3 meses de sueldo]]+Sueldos[[#This Row],[20 dias por año]]</f>
        <v>88411.373630136994</v>
      </c>
    </row>
    <row r="2986" spans="1:21" x14ac:dyDescent="0.3">
      <c r="A2986" t="s">
        <v>238</v>
      </c>
      <c r="B2986" t="s">
        <v>139</v>
      </c>
      <c r="C2986" t="s">
        <v>29</v>
      </c>
      <c r="D2986" s="10">
        <v>40540</v>
      </c>
      <c r="E2986" t="s">
        <v>27</v>
      </c>
      <c r="F2986">
        <v>2</v>
      </c>
      <c r="G2986" s="1">
        <v>17280.900000000001</v>
      </c>
      <c r="H2986" s="1">
        <v>1209.6630000000002</v>
      </c>
      <c r="I2986" s="1">
        <v>1036.854</v>
      </c>
      <c r="J2986" s="1">
        <v>864.04500000000007</v>
      </c>
      <c r="K2986" s="1">
        <v>4320.2250000000004</v>
      </c>
      <c r="L2986" s="1">
        <v>4665.8430000000008</v>
      </c>
      <c r="M2986" s="1">
        <f>SUM(Sueldos[[#This Row],[Salario Base]:[Bono General]])</f>
        <v>29377.53</v>
      </c>
      <c r="N2986" s="1">
        <f>SUMPRODUCT(Sueldos[[#This Row],[Salario Base]:[Bono General]]*Porcentajes[])</f>
        <v>1131.8989500000002</v>
      </c>
      <c r="O2986" s="1">
        <f>Sueldos[[#This Row],[Aumento Mexicano]]*2</f>
        <v>2263.7979000000005</v>
      </c>
      <c r="P2986" s="1">
        <f>IF(Sueldos[[#This Row],[Calificación]]&gt;=4,Sueldos[[#This Row],[Aumento Mexicano]]*2,0)</f>
        <v>0</v>
      </c>
      <c r="Q2986" s="1">
        <f>Sueldos[[#This Row],[Sueldo total]]*3</f>
        <v>88132.59</v>
      </c>
      <c r="R2986" s="9">
        <f>(43102-Sueldos[[#This Row],[Fecha de Contratación]])/365</f>
        <v>7.0191780821917806</v>
      </c>
      <c r="S2986" s="1">
        <f>Sueldos[[#This Row],[Sueldo total]]/30</f>
        <v>979.25099999999998</v>
      </c>
      <c r="T2986" s="1">
        <f>Sueldos[[#This Row],[Salario diario]]*20*Sueldos[[#This Row],[dias del año]]</f>
        <v>137470.74312328768</v>
      </c>
      <c r="U2986" s="1">
        <f>Sueldos[[#This Row],[3 meses de sueldo]]+Sueldos[[#This Row],[20 dias por año]]</f>
        <v>225603.33312328768</v>
      </c>
    </row>
    <row r="2987" spans="1:21" x14ac:dyDescent="0.3">
      <c r="A2987" t="s">
        <v>239</v>
      </c>
      <c r="B2987" t="s">
        <v>139</v>
      </c>
      <c r="C2987" t="s">
        <v>61</v>
      </c>
      <c r="D2987" s="10">
        <v>42165</v>
      </c>
      <c r="E2987" t="s">
        <v>18</v>
      </c>
      <c r="F2987">
        <v>1</v>
      </c>
      <c r="G2987" s="1">
        <v>10247.25</v>
      </c>
      <c r="H2987" s="1">
        <v>922.25249999999994</v>
      </c>
      <c r="I2987" s="1">
        <v>1127.1975</v>
      </c>
      <c r="J2987" s="1">
        <v>1127.1975</v>
      </c>
      <c r="K2987" s="1">
        <v>3689.0099999999998</v>
      </c>
      <c r="L2987" s="1">
        <v>3279.12</v>
      </c>
      <c r="M2987" s="1">
        <f>SUM(Sueldos[[#This Row],[Salario Base]:[Bono General]])</f>
        <v>20392.0275</v>
      </c>
      <c r="N2987" s="1">
        <f>SUMPRODUCT(Sueldos[[#This Row],[Salario Base]:[Bono General]]*Porcentajes[])</f>
        <v>804.4091249999999</v>
      </c>
      <c r="O2987" s="1">
        <f>Sueldos[[#This Row],[Aumento Mexicano]]*2</f>
        <v>1608.8182499999998</v>
      </c>
      <c r="P2987" s="1">
        <f>IF(Sueldos[[#This Row],[Calificación]]&gt;=4,Sueldos[[#This Row],[Aumento Mexicano]]*2,0)</f>
        <v>0</v>
      </c>
      <c r="Q2987" s="1">
        <f>Sueldos[[#This Row],[Sueldo total]]*3</f>
        <v>61176.082500000004</v>
      </c>
      <c r="R2987" s="9">
        <f>(43102-Sueldos[[#This Row],[Fecha de Contratación]])/365</f>
        <v>2.5671232876712327</v>
      </c>
      <c r="S2987" s="1">
        <f>Sueldos[[#This Row],[Sueldo total]]/30</f>
        <v>679.73424999999997</v>
      </c>
      <c r="T2987" s="1">
        <f>Sueldos[[#This Row],[Salario diario]]*20*Sueldos[[#This Row],[dias del año]]</f>
        <v>34899.232452054792</v>
      </c>
      <c r="U2987" s="1">
        <f>Sueldos[[#This Row],[3 meses de sueldo]]+Sueldos[[#This Row],[20 dias por año]]</f>
        <v>96075.314952054789</v>
      </c>
    </row>
    <row r="2988" spans="1:21" x14ac:dyDescent="0.3">
      <c r="A2988" t="s">
        <v>240</v>
      </c>
      <c r="B2988" t="s">
        <v>139</v>
      </c>
      <c r="C2988" t="s">
        <v>170</v>
      </c>
      <c r="D2988" s="10">
        <v>41155</v>
      </c>
      <c r="E2988" t="s">
        <v>53</v>
      </c>
      <c r="F2988">
        <v>4</v>
      </c>
      <c r="G2988" s="1">
        <v>86412.700000000012</v>
      </c>
      <c r="H2988" s="1">
        <v>8641.2700000000023</v>
      </c>
      <c r="I2988" s="1">
        <v>6913.0160000000014</v>
      </c>
      <c r="J2988" s="1">
        <v>8641.2700000000023</v>
      </c>
      <c r="K2988" s="1">
        <v>26787.937000000002</v>
      </c>
      <c r="L2988" s="1">
        <v>21603.175000000003</v>
      </c>
      <c r="M2988" s="1">
        <f>SUM(Sueldos[[#This Row],[Salario Base]:[Bono General]])</f>
        <v>158999.36800000002</v>
      </c>
      <c r="N2988" s="1">
        <f>SUMPRODUCT(Sueldos[[#This Row],[Salario Base]:[Bono General]]*Porcentajes[])</f>
        <v>6135.3017000000018</v>
      </c>
      <c r="O2988" s="1">
        <f>Sueldos[[#This Row],[Aumento Mexicano]]*2</f>
        <v>12270.603400000004</v>
      </c>
      <c r="P2988" s="1">
        <f>IF(Sueldos[[#This Row],[Calificación]]&gt;=4,Sueldos[[#This Row],[Aumento Mexicano]]*2,0)</f>
        <v>12270.603400000004</v>
      </c>
      <c r="Q2988" s="1">
        <f>Sueldos[[#This Row],[Sueldo total]]*3</f>
        <v>476998.10400000005</v>
      </c>
      <c r="R2988" s="9">
        <f>(43102-Sueldos[[#This Row],[Fecha de Contratación]])/365</f>
        <v>5.3342465753424655</v>
      </c>
      <c r="S2988" s="1">
        <f>Sueldos[[#This Row],[Sueldo total]]/30</f>
        <v>5299.9789333333338</v>
      </c>
      <c r="T2988" s="1">
        <f>Sueldos[[#This Row],[Salario diario]]*20*Sueldos[[#This Row],[dias del año]]</f>
        <v>565427.88949041092</v>
      </c>
      <c r="U2988" s="1">
        <f>Sueldos[[#This Row],[3 meses de sueldo]]+Sueldos[[#This Row],[20 dias por año]]</f>
        <v>1042425.993490411</v>
      </c>
    </row>
    <row r="2989" spans="1:21" x14ac:dyDescent="0.3">
      <c r="A2989" t="s">
        <v>241</v>
      </c>
      <c r="B2989" t="s">
        <v>139</v>
      </c>
      <c r="C2989" t="s">
        <v>100</v>
      </c>
      <c r="D2989" s="10">
        <v>40733</v>
      </c>
      <c r="E2989" t="s">
        <v>18</v>
      </c>
      <c r="F2989">
        <v>3</v>
      </c>
      <c r="G2989" s="1">
        <v>10639</v>
      </c>
      <c r="H2989" s="1">
        <v>531.95000000000005</v>
      </c>
      <c r="I2989" s="1">
        <v>957.51</v>
      </c>
      <c r="J2989" s="1">
        <v>1276.68</v>
      </c>
      <c r="K2989" s="1">
        <v>4255.6000000000004</v>
      </c>
      <c r="L2989" s="1">
        <v>2872.53</v>
      </c>
      <c r="M2989" s="1">
        <f>SUM(Sueldos[[#This Row],[Salario Base]:[Bono General]])</f>
        <v>20533.27</v>
      </c>
      <c r="N2989" s="1">
        <f>SUMPRODUCT(Sueldos[[#This Row],[Salario Base]:[Bono General]]*Porcentajes[])</f>
        <v>781.9665</v>
      </c>
      <c r="O2989" s="1">
        <f>Sueldos[[#This Row],[Aumento Mexicano]]*2</f>
        <v>1563.933</v>
      </c>
      <c r="P2989" s="1">
        <f>IF(Sueldos[[#This Row],[Calificación]]&gt;=4,Sueldos[[#This Row],[Aumento Mexicano]]*2,0)</f>
        <v>0</v>
      </c>
      <c r="Q2989" s="1">
        <f>Sueldos[[#This Row],[Sueldo total]]*3</f>
        <v>61599.81</v>
      </c>
      <c r="R2989" s="9">
        <f>(43102-Sueldos[[#This Row],[Fecha de Contratación]])/365</f>
        <v>6.4904109589041097</v>
      </c>
      <c r="S2989" s="1">
        <f>Sueldos[[#This Row],[Sueldo total]]/30</f>
        <v>684.44233333333329</v>
      </c>
      <c r="T2989" s="1">
        <f>Sueldos[[#This Row],[Salario diario]]*20*Sueldos[[#This Row],[dias del año]]</f>
        <v>88846.24042009133</v>
      </c>
      <c r="U2989" s="1">
        <f>Sueldos[[#This Row],[3 meses de sueldo]]+Sueldos[[#This Row],[20 dias por año]]</f>
        <v>150446.05042009131</v>
      </c>
    </row>
    <row r="2990" spans="1:21" x14ac:dyDescent="0.3">
      <c r="A2990" t="s">
        <v>242</v>
      </c>
      <c r="B2990" t="s">
        <v>139</v>
      </c>
      <c r="C2990" t="s">
        <v>77</v>
      </c>
      <c r="D2990" s="10">
        <v>41550</v>
      </c>
      <c r="E2990" t="s">
        <v>18</v>
      </c>
      <c r="F2990">
        <v>3</v>
      </c>
      <c r="G2990" s="1">
        <v>12034</v>
      </c>
      <c r="H2990" s="1">
        <v>601.70000000000005</v>
      </c>
      <c r="I2990" s="1">
        <v>120.34</v>
      </c>
      <c r="J2990" s="1">
        <v>120.34</v>
      </c>
      <c r="K2990" s="1">
        <v>3128.84</v>
      </c>
      <c r="L2990" s="1">
        <v>3971.2200000000003</v>
      </c>
      <c r="M2990" s="1">
        <f>SUM(Sueldos[[#This Row],[Salario Base]:[Bono General]])</f>
        <v>19976.440000000002</v>
      </c>
      <c r="N2990" s="1">
        <f>SUMPRODUCT(Sueldos[[#This Row],[Salario Base]:[Bono General]]*Porcentajes[])</f>
        <v>779.80320000000006</v>
      </c>
      <c r="O2990" s="1">
        <f>Sueldos[[#This Row],[Aumento Mexicano]]*2</f>
        <v>1559.6064000000001</v>
      </c>
      <c r="P2990" s="1">
        <f>IF(Sueldos[[#This Row],[Calificación]]&gt;=4,Sueldos[[#This Row],[Aumento Mexicano]]*2,0)</f>
        <v>0</v>
      </c>
      <c r="Q2990" s="1">
        <f>Sueldos[[#This Row],[Sueldo total]]*3</f>
        <v>59929.320000000007</v>
      </c>
      <c r="R2990" s="9">
        <f>(43102-Sueldos[[#This Row],[Fecha de Contratación]])/365</f>
        <v>4.2520547945205482</v>
      </c>
      <c r="S2990" s="1">
        <f>Sueldos[[#This Row],[Sueldo total]]/30</f>
        <v>665.88133333333337</v>
      </c>
      <c r="T2990" s="1">
        <f>Sueldos[[#This Row],[Salario diario]]*20*Sueldos[[#This Row],[dias del año]]</f>
        <v>56627.278319634708</v>
      </c>
      <c r="U2990" s="1">
        <f>Sueldos[[#This Row],[3 meses de sueldo]]+Sueldos[[#This Row],[20 dias por año]]</f>
        <v>116556.59831963471</v>
      </c>
    </row>
    <row r="2991" spans="1:21" x14ac:dyDescent="0.3">
      <c r="A2991" t="s">
        <v>243</v>
      </c>
      <c r="B2991" t="s">
        <v>139</v>
      </c>
      <c r="C2991" t="s">
        <v>61</v>
      </c>
      <c r="D2991" s="10">
        <v>42211</v>
      </c>
      <c r="E2991" t="s">
        <v>18</v>
      </c>
      <c r="F2991">
        <v>2</v>
      </c>
      <c r="G2991" s="1">
        <v>9771.3000000000011</v>
      </c>
      <c r="H2991" s="1">
        <v>781.70400000000006</v>
      </c>
      <c r="I2991" s="1">
        <v>1367.9820000000002</v>
      </c>
      <c r="J2991" s="1">
        <v>879.41700000000003</v>
      </c>
      <c r="K2991" s="1">
        <v>3322.2420000000006</v>
      </c>
      <c r="L2991" s="1">
        <v>2931.3900000000003</v>
      </c>
      <c r="M2991" s="1">
        <f>SUM(Sueldos[[#This Row],[Salario Base]:[Bono General]])</f>
        <v>19054.035</v>
      </c>
      <c r="N2991" s="1">
        <f>SUMPRODUCT(Sueldos[[#This Row],[Salario Base]:[Bono General]]*Porcentajes[])</f>
        <v>743.59593000000007</v>
      </c>
      <c r="O2991" s="1">
        <f>Sueldos[[#This Row],[Aumento Mexicano]]*2</f>
        <v>1487.1918600000001</v>
      </c>
      <c r="P2991" s="1">
        <f>IF(Sueldos[[#This Row],[Calificación]]&gt;=4,Sueldos[[#This Row],[Aumento Mexicano]]*2,0)</f>
        <v>0</v>
      </c>
      <c r="Q2991" s="1">
        <f>Sueldos[[#This Row],[Sueldo total]]*3</f>
        <v>57162.104999999996</v>
      </c>
      <c r="R2991" s="9">
        <f>(43102-Sueldos[[#This Row],[Fecha de Contratación]])/365</f>
        <v>2.441095890410959</v>
      </c>
      <c r="S2991" s="1">
        <f>Sueldos[[#This Row],[Sueldo total]]/30</f>
        <v>635.1345</v>
      </c>
      <c r="T2991" s="1">
        <f>Sueldos[[#This Row],[Salario diario]]*20*Sueldos[[#This Row],[dias del año]]</f>
        <v>31008.484356164387</v>
      </c>
      <c r="U2991" s="1">
        <f>Sueldos[[#This Row],[3 meses de sueldo]]+Sueldos[[#This Row],[20 dias por año]]</f>
        <v>88170.58935616439</v>
      </c>
    </row>
    <row r="2992" spans="1:21" x14ac:dyDescent="0.3">
      <c r="A2992" t="s">
        <v>244</v>
      </c>
      <c r="B2992" t="s">
        <v>139</v>
      </c>
      <c r="C2992" t="s">
        <v>135</v>
      </c>
      <c r="D2992" s="10">
        <v>41901</v>
      </c>
      <c r="E2992" t="s">
        <v>18</v>
      </c>
      <c r="F2992">
        <v>3</v>
      </c>
      <c r="G2992" s="1">
        <v>14413</v>
      </c>
      <c r="H2992" s="1">
        <v>864.78</v>
      </c>
      <c r="I2992" s="1">
        <v>1441.3000000000002</v>
      </c>
      <c r="J2992" s="1">
        <v>576.52</v>
      </c>
      <c r="K2992" s="1">
        <v>4612.16</v>
      </c>
      <c r="L2992" s="1">
        <v>5765.2000000000007</v>
      </c>
      <c r="M2992" s="1">
        <f>SUM(Sueldos[[#This Row],[Salario Base]:[Bono General]])</f>
        <v>27672.960000000003</v>
      </c>
      <c r="N2992" s="1">
        <f>SUMPRODUCT(Sueldos[[#This Row],[Salario Base]:[Bono General]]*Porcentajes[])</f>
        <v>1112.6836000000001</v>
      </c>
      <c r="O2992" s="1">
        <f>Sueldos[[#This Row],[Aumento Mexicano]]*2</f>
        <v>2225.3672000000001</v>
      </c>
      <c r="P2992" s="1">
        <f>IF(Sueldos[[#This Row],[Calificación]]&gt;=4,Sueldos[[#This Row],[Aumento Mexicano]]*2,0)</f>
        <v>0</v>
      </c>
      <c r="Q2992" s="1">
        <f>Sueldos[[#This Row],[Sueldo total]]*3</f>
        <v>83018.880000000005</v>
      </c>
      <c r="R2992" s="9">
        <f>(43102-Sueldos[[#This Row],[Fecha de Contratación]])/365</f>
        <v>3.2904109589041095</v>
      </c>
      <c r="S2992" s="1">
        <f>Sueldos[[#This Row],[Sueldo total]]/30</f>
        <v>922.43200000000013</v>
      </c>
      <c r="T2992" s="1">
        <f>Sueldos[[#This Row],[Salario diario]]*20*Sueldos[[#This Row],[dias del año]]</f>
        <v>60703.607232876719</v>
      </c>
      <c r="U2992" s="1">
        <f>Sueldos[[#This Row],[3 meses de sueldo]]+Sueldos[[#This Row],[20 dias por año]]</f>
        <v>143722.48723287671</v>
      </c>
    </row>
    <row r="2993" spans="1:21" x14ac:dyDescent="0.3">
      <c r="A2993" t="s">
        <v>245</v>
      </c>
      <c r="B2993" t="s">
        <v>139</v>
      </c>
      <c r="C2993" t="s">
        <v>59</v>
      </c>
      <c r="D2993" s="10">
        <v>42258</v>
      </c>
      <c r="E2993" t="s">
        <v>18</v>
      </c>
      <c r="F2993">
        <v>1</v>
      </c>
      <c r="G2993" s="1">
        <v>8439</v>
      </c>
      <c r="H2993" s="1">
        <v>759.51</v>
      </c>
      <c r="I2993" s="1">
        <v>675.12</v>
      </c>
      <c r="J2993" s="1">
        <v>84.39</v>
      </c>
      <c r="K2993" s="1">
        <v>3291.21</v>
      </c>
      <c r="L2993" s="1">
        <v>2278.5300000000002</v>
      </c>
      <c r="M2993" s="1">
        <f>SUM(Sueldos[[#This Row],[Salario Base]:[Bono General]])</f>
        <v>15527.76</v>
      </c>
      <c r="N2993" s="1">
        <f>SUMPRODUCT(Sueldos[[#This Row],[Salario Base]:[Bono General]]*Porcentajes[])</f>
        <v>588.19830000000002</v>
      </c>
      <c r="O2993" s="1">
        <f>Sueldos[[#This Row],[Aumento Mexicano]]*2</f>
        <v>1176.3966</v>
      </c>
      <c r="P2993" s="1">
        <f>IF(Sueldos[[#This Row],[Calificación]]&gt;=4,Sueldos[[#This Row],[Aumento Mexicano]]*2,0)</f>
        <v>0</v>
      </c>
      <c r="Q2993" s="1">
        <f>Sueldos[[#This Row],[Sueldo total]]*3</f>
        <v>46583.28</v>
      </c>
      <c r="R2993" s="9">
        <f>(43102-Sueldos[[#This Row],[Fecha de Contratación]])/365</f>
        <v>2.3123287671232875</v>
      </c>
      <c r="S2993" s="1">
        <f>Sueldos[[#This Row],[Sueldo total]]/30</f>
        <v>517.59199999999998</v>
      </c>
      <c r="T2993" s="1">
        <f>Sueldos[[#This Row],[Salario diario]]*20*Sueldos[[#This Row],[dias del año]]</f>
        <v>23936.857424657534</v>
      </c>
      <c r="U2993" s="1">
        <f>Sueldos[[#This Row],[3 meses de sueldo]]+Sueldos[[#This Row],[20 dias por año]]</f>
        <v>70520.137424657529</v>
      </c>
    </row>
    <row r="2994" spans="1:21" x14ac:dyDescent="0.3">
      <c r="A2994" t="s">
        <v>246</v>
      </c>
      <c r="B2994" t="s">
        <v>139</v>
      </c>
      <c r="C2994" t="s">
        <v>107</v>
      </c>
      <c r="D2994" s="10">
        <v>41130</v>
      </c>
      <c r="E2994" t="s">
        <v>18</v>
      </c>
      <c r="F2994">
        <v>4</v>
      </c>
      <c r="G2994" s="1">
        <v>10640.300000000001</v>
      </c>
      <c r="H2994" s="1">
        <v>851.22400000000016</v>
      </c>
      <c r="I2994" s="1">
        <v>212.80600000000004</v>
      </c>
      <c r="J2994" s="1">
        <v>532.0150000000001</v>
      </c>
      <c r="K2994" s="1">
        <v>3085.6869999999999</v>
      </c>
      <c r="L2994" s="1">
        <v>3404.8960000000006</v>
      </c>
      <c r="M2994" s="1">
        <f>SUM(Sueldos[[#This Row],[Salario Base]:[Bono General]])</f>
        <v>18726.928</v>
      </c>
      <c r="N2994" s="1">
        <f>SUMPRODUCT(Sueldos[[#This Row],[Salario Base]:[Bono General]]*Porcentajes[])</f>
        <v>736.30876000000012</v>
      </c>
      <c r="O2994" s="1">
        <f>Sueldos[[#This Row],[Aumento Mexicano]]*2</f>
        <v>1472.6175200000002</v>
      </c>
      <c r="P2994" s="1">
        <f>IF(Sueldos[[#This Row],[Calificación]]&gt;=4,Sueldos[[#This Row],[Aumento Mexicano]]*2,0)</f>
        <v>1472.6175200000002</v>
      </c>
      <c r="Q2994" s="1">
        <f>Sueldos[[#This Row],[Sueldo total]]*3</f>
        <v>56180.784</v>
      </c>
      <c r="R2994" s="9">
        <f>(43102-Sueldos[[#This Row],[Fecha de Contratación]])/365</f>
        <v>5.4027397260273968</v>
      </c>
      <c r="S2994" s="1">
        <f>Sueldos[[#This Row],[Sueldo total]]/30</f>
        <v>624.23093333333338</v>
      </c>
      <c r="T2994" s="1">
        <f>Sueldos[[#This Row],[Salario diario]]*20*Sueldos[[#This Row],[dias del año]]</f>
        <v>67451.145234703188</v>
      </c>
      <c r="U2994" s="1">
        <f>Sueldos[[#This Row],[3 meses de sueldo]]+Sueldos[[#This Row],[20 dias por año]]</f>
        <v>123631.92923470319</v>
      </c>
    </row>
    <row r="2995" spans="1:21" x14ac:dyDescent="0.3">
      <c r="A2995" t="s">
        <v>247</v>
      </c>
      <c r="B2995" t="s">
        <v>139</v>
      </c>
      <c r="C2995" t="s">
        <v>248</v>
      </c>
      <c r="D2995" s="10">
        <v>41220</v>
      </c>
      <c r="E2995" t="s">
        <v>18</v>
      </c>
      <c r="F2995">
        <v>3</v>
      </c>
      <c r="G2995" s="1">
        <v>13155</v>
      </c>
      <c r="H2995" s="1">
        <v>657.75</v>
      </c>
      <c r="I2995" s="1">
        <v>1973.25</v>
      </c>
      <c r="J2995" s="1">
        <v>1315.5</v>
      </c>
      <c r="K2995" s="1">
        <v>3946.5</v>
      </c>
      <c r="L2995" s="1">
        <v>4078.05</v>
      </c>
      <c r="M2995" s="1">
        <f>SUM(Sueldos[[#This Row],[Salario Base]:[Bono General]])</f>
        <v>25126.05</v>
      </c>
      <c r="N2995" s="1">
        <f>SUMPRODUCT(Sueldos[[#This Row],[Salario Base]:[Bono General]]*Porcentajes[])</f>
        <v>982.67849999999999</v>
      </c>
      <c r="O2995" s="1">
        <f>Sueldos[[#This Row],[Aumento Mexicano]]*2</f>
        <v>1965.357</v>
      </c>
      <c r="P2995" s="1">
        <f>IF(Sueldos[[#This Row],[Calificación]]&gt;=4,Sueldos[[#This Row],[Aumento Mexicano]]*2,0)</f>
        <v>0</v>
      </c>
      <c r="Q2995" s="1">
        <f>Sueldos[[#This Row],[Sueldo total]]*3</f>
        <v>75378.149999999994</v>
      </c>
      <c r="R2995" s="9">
        <f>(43102-Sueldos[[#This Row],[Fecha de Contratación]])/365</f>
        <v>5.1561643835616442</v>
      </c>
      <c r="S2995" s="1">
        <f>Sueldos[[#This Row],[Sueldo total]]/30</f>
        <v>837.53499999999997</v>
      </c>
      <c r="T2995" s="1">
        <f>Sueldos[[#This Row],[Salario diario]]*20*Sueldos[[#This Row],[dias del año]]</f>
        <v>86369.362739726042</v>
      </c>
      <c r="U2995" s="1">
        <f>Sueldos[[#This Row],[3 meses de sueldo]]+Sueldos[[#This Row],[20 dias por año]]</f>
        <v>161747.51273972605</v>
      </c>
    </row>
    <row r="2996" spans="1:21" x14ac:dyDescent="0.3">
      <c r="A2996" t="s">
        <v>249</v>
      </c>
      <c r="B2996" t="s">
        <v>139</v>
      </c>
      <c r="C2996" t="s">
        <v>14</v>
      </c>
      <c r="D2996" s="10">
        <v>42462</v>
      </c>
      <c r="E2996" t="s">
        <v>18</v>
      </c>
      <c r="F2996">
        <v>1</v>
      </c>
      <c r="G2996" s="1">
        <v>11169</v>
      </c>
      <c r="H2996" s="1">
        <v>558.45000000000005</v>
      </c>
      <c r="I2996" s="1">
        <v>1451.97</v>
      </c>
      <c r="J2996" s="1">
        <v>1340.28</v>
      </c>
      <c r="K2996" s="1">
        <v>3350.7</v>
      </c>
      <c r="L2996" s="1">
        <v>3909.1499999999996</v>
      </c>
      <c r="M2996" s="1">
        <f>SUM(Sueldos[[#This Row],[Salario Base]:[Bono General]])</f>
        <v>21779.550000000003</v>
      </c>
      <c r="N2996" s="1">
        <f>SUMPRODUCT(Sueldos[[#This Row],[Salario Base]:[Bono General]]*Porcentajes[])</f>
        <v>867.83129999999994</v>
      </c>
      <c r="O2996" s="1">
        <f>Sueldos[[#This Row],[Aumento Mexicano]]*2</f>
        <v>1735.6625999999999</v>
      </c>
      <c r="P2996" s="1">
        <f>IF(Sueldos[[#This Row],[Calificación]]&gt;=4,Sueldos[[#This Row],[Aumento Mexicano]]*2,0)</f>
        <v>0</v>
      </c>
      <c r="Q2996" s="1">
        <f>Sueldos[[#This Row],[Sueldo total]]*3</f>
        <v>65338.650000000009</v>
      </c>
      <c r="R2996" s="9">
        <f>(43102-Sueldos[[#This Row],[Fecha de Contratación]])/365</f>
        <v>1.7534246575342465</v>
      </c>
      <c r="S2996" s="1">
        <f>Sueldos[[#This Row],[Sueldo total]]/30</f>
        <v>725.98500000000013</v>
      </c>
      <c r="T2996" s="1">
        <f>Sueldos[[#This Row],[Salario diario]]*20*Sueldos[[#This Row],[dias del año]]</f>
        <v>25459.200000000004</v>
      </c>
      <c r="U2996" s="1">
        <f>Sueldos[[#This Row],[3 meses de sueldo]]+Sueldos[[#This Row],[20 dias por año]]</f>
        <v>90797.85</v>
      </c>
    </row>
    <row r="2997" spans="1:21" x14ac:dyDescent="0.3">
      <c r="A2997" t="s">
        <v>250</v>
      </c>
      <c r="B2997" t="s">
        <v>139</v>
      </c>
      <c r="C2997" t="s">
        <v>112</v>
      </c>
      <c r="D2997" s="10">
        <v>40516</v>
      </c>
      <c r="E2997" t="s">
        <v>18</v>
      </c>
      <c r="F2997">
        <v>3</v>
      </c>
      <c r="G2997" s="1">
        <v>10467</v>
      </c>
      <c r="H2997" s="1">
        <v>942.03</v>
      </c>
      <c r="I2997" s="1">
        <v>418.68</v>
      </c>
      <c r="J2997" s="1">
        <v>104.67</v>
      </c>
      <c r="K2997" s="1">
        <v>3663.45</v>
      </c>
      <c r="L2997" s="1">
        <v>3349.44</v>
      </c>
      <c r="M2997" s="1">
        <f>SUM(Sueldos[[#This Row],[Salario Base]:[Bono General]])</f>
        <v>18945.27</v>
      </c>
      <c r="N2997" s="1">
        <f>SUMPRODUCT(Sueldos[[#This Row],[Salario Base]:[Bono General]]*Porcentajes[])</f>
        <v>736.8768</v>
      </c>
      <c r="O2997" s="1">
        <f>Sueldos[[#This Row],[Aumento Mexicano]]*2</f>
        <v>1473.7536</v>
      </c>
      <c r="P2997" s="1">
        <f>IF(Sueldos[[#This Row],[Calificación]]&gt;=4,Sueldos[[#This Row],[Aumento Mexicano]]*2,0)</f>
        <v>0</v>
      </c>
      <c r="Q2997" s="1">
        <f>Sueldos[[#This Row],[Sueldo total]]*3</f>
        <v>56835.81</v>
      </c>
      <c r="R2997" s="9">
        <f>(43102-Sueldos[[#This Row],[Fecha de Contratación]])/365</f>
        <v>7.0849315068493155</v>
      </c>
      <c r="S2997" s="1">
        <f>Sueldos[[#This Row],[Sueldo total]]/30</f>
        <v>631.50900000000001</v>
      </c>
      <c r="T2997" s="1">
        <f>Sueldos[[#This Row],[Salario diario]]*20*Sueldos[[#This Row],[dias del año]]</f>
        <v>89483.960219178087</v>
      </c>
      <c r="U2997" s="1">
        <f>Sueldos[[#This Row],[3 meses de sueldo]]+Sueldos[[#This Row],[20 dias por año]]</f>
        <v>146319.77021917808</v>
      </c>
    </row>
    <row r="2998" spans="1:21" x14ac:dyDescent="0.3">
      <c r="A2998" t="s">
        <v>251</v>
      </c>
      <c r="B2998" t="s">
        <v>139</v>
      </c>
      <c r="C2998" t="s">
        <v>123</v>
      </c>
      <c r="D2998" s="10">
        <v>42139</v>
      </c>
      <c r="E2998" t="s">
        <v>27</v>
      </c>
      <c r="F2998">
        <v>2</v>
      </c>
      <c r="G2998" s="1">
        <v>18031.5</v>
      </c>
      <c r="H2998" s="1">
        <v>1442.52</v>
      </c>
      <c r="I2998" s="1">
        <v>1262.2050000000002</v>
      </c>
      <c r="J2998" s="1">
        <v>2163.7799999999997</v>
      </c>
      <c r="K2998" s="1">
        <v>4868.5050000000001</v>
      </c>
      <c r="L2998" s="1">
        <v>4507.875</v>
      </c>
      <c r="M2998" s="1">
        <f>SUM(Sueldos[[#This Row],[Salario Base]:[Bono General]])</f>
        <v>32276.385000000002</v>
      </c>
      <c r="N2998" s="1">
        <f>SUMPRODUCT(Sueldos[[#This Row],[Salario Base]:[Bono General]]*Porcentajes[])</f>
        <v>1247.7798</v>
      </c>
      <c r="O2998" s="1">
        <f>Sueldos[[#This Row],[Aumento Mexicano]]*2</f>
        <v>2495.5596</v>
      </c>
      <c r="P2998" s="1">
        <f>IF(Sueldos[[#This Row],[Calificación]]&gt;=4,Sueldos[[#This Row],[Aumento Mexicano]]*2,0)</f>
        <v>0</v>
      </c>
      <c r="Q2998" s="1">
        <f>Sueldos[[#This Row],[Sueldo total]]*3</f>
        <v>96829.154999999999</v>
      </c>
      <c r="R2998" s="9">
        <f>(43102-Sueldos[[#This Row],[Fecha de Contratación]])/365</f>
        <v>2.6383561643835618</v>
      </c>
      <c r="S2998" s="1">
        <f>Sueldos[[#This Row],[Sueldo total]]/30</f>
        <v>1075.8795</v>
      </c>
      <c r="T2998" s="1">
        <f>Sueldos[[#This Row],[Salario diario]]*20*Sueldos[[#This Row],[dias del año]]</f>
        <v>56771.066219178087</v>
      </c>
      <c r="U2998" s="1">
        <f>Sueldos[[#This Row],[3 meses de sueldo]]+Sueldos[[#This Row],[20 dias por año]]</f>
        <v>153600.22121917809</v>
      </c>
    </row>
    <row r="2999" spans="1:21" x14ac:dyDescent="0.3">
      <c r="A2999" t="s">
        <v>252</v>
      </c>
      <c r="B2999" t="s">
        <v>139</v>
      </c>
      <c r="C2999" t="s">
        <v>253</v>
      </c>
      <c r="D2999" s="10">
        <v>42391</v>
      </c>
      <c r="E2999" t="s">
        <v>18</v>
      </c>
      <c r="F2999">
        <v>4</v>
      </c>
      <c r="G2999" s="1">
        <v>15271.300000000001</v>
      </c>
      <c r="H2999" s="1">
        <v>763.56500000000005</v>
      </c>
      <c r="I2999" s="1">
        <v>1374.4170000000001</v>
      </c>
      <c r="J2999" s="1">
        <v>1832.556</v>
      </c>
      <c r="K2999" s="1">
        <v>4428.6769999999997</v>
      </c>
      <c r="L2999" s="1">
        <v>5497.6680000000006</v>
      </c>
      <c r="M2999" s="1">
        <f>SUM(Sueldos[[#This Row],[Salario Base]:[Bono General]])</f>
        <v>29168.183000000005</v>
      </c>
      <c r="N2999" s="1">
        <f>SUMPRODUCT(Sueldos[[#This Row],[Salario Base]:[Bono General]]*Porcentajes[])</f>
        <v>1168.2544500000001</v>
      </c>
      <c r="O2999" s="1">
        <f>Sueldos[[#This Row],[Aumento Mexicano]]*2</f>
        <v>2336.5089000000003</v>
      </c>
      <c r="P2999" s="1">
        <f>IF(Sueldos[[#This Row],[Calificación]]&gt;=4,Sueldos[[#This Row],[Aumento Mexicano]]*2,0)</f>
        <v>2336.5089000000003</v>
      </c>
      <c r="Q2999" s="1">
        <f>Sueldos[[#This Row],[Sueldo total]]*3</f>
        <v>87504.549000000014</v>
      </c>
      <c r="R2999" s="9">
        <f>(43102-Sueldos[[#This Row],[Fecha de Contratación]])/365</f>
        <v>1.9479452054794522</v>
      </c>
      <c r="S2999" s="1">
        <f>Sueldos[[#This Row],[Sueldo total]]/30</f>
        <v>972.27276666666683</v>
      </c>
      <c r="T2999" s="1">
        <f>Sueldos[[#This Row],[Salario diario]]*20*Sueldos[[#This Row],[dias del año]]</f>
        <v>37878.681484931512</v>
      </c>
      <c r="U2999" s="1">
        <f>Sueldos[[#This Row],[3 meses de sueldo]]+Sueldos[[#This Row],[20 dias por año]]</f>
        <v>125383.23048493153</v>
      </c>
    </row>
    <row r="3000" spans="1:21" x14ac:dyDescent="0.3">
      <c r="A3000" t="s">
        <v>254</v>
      </c>
      <c r="B3000" t="s">
        <v>139</v>
      </c>
      <c r="C3000" t="s">
        <v>255</v>
      </c>
      <c r="D3000" s="10">
        <v>41378</v>
      </c>
      <c r="E3000" t="s">
        <v>18</v>
      </c>
      <c r="F3000">
        <v>4</v>
      </c>
      <c r="G3000" s="1">
        <v>16962</v>
      </c>
      <c r="H3000" s="1">
        <v>1526.58</v>
      </c>
      <c r="I3000" s="1">
        <v>2374.6800000000003</v>
      </c>
      <c r="J3000" s="1">
        <v>1865.82</v>
      </c>
      <c r="K3000" s="1">
        <v>5258.22</v>
      </c>
      <c r="L3000" s="1">
        <v>4240.5</v>
      </c>
      <c r="M3000" s="1">
        <f>SUM(Sueldos[[#This Row],[Salario Base]:[Bono General]])</f>
        <v>32227.800000000003</v>
      </c>
      <c r="N3000" s="1">
        <f>SUMPRODUCT(Sueldos[[#This Row],[Salario Base]:[Bono General]]*Porcentajes[])</f>
        <v>1243.3145999999999</v>
      </c>
      <c r="O3000" s="1">
        <f>Sueldos[[#This Row],[Aumento Mexicano]]*2</f>
        <v>2486.6291999999999</v>
      </c>
      <c r="P3000" s="1">
        <f>IF(Sueldos[[#This Row],[Calificación]]&gt;=4,Sueldos[[#This Row],[Aumento Mexicano]]*2,0)</f>
        <v>2486.6291999999999</v>
      </c>
      <c r="Q3000" s="1">
        <f>Sueldos[[#This Row],[Sueldo total]]*3</f>
        <v>96683.400000000009</v>
      </c>
      <c r="R3000" s="9">
        <f>(43102-Sueldos[[#This Row],[Fecha de Contratación]])/365</f>
        <v>4.7232876712328764</v>
      </c>
      <c r="S3000" s="1">
        <f>Sueldos[[#This Row],[Sueldo total]]/30</f>
        <v>1074.26</v>
      </c>
      <c r="T3000" s="1">
        <f>Sueldos[[#This Row],[Salario diario]]*20*Sueldos[[#This Row],[dias del año]]</f>
        <v>101480.7802739726</v>
      </c>
      <c r="U3000" s="1">
        <f>Sueldos[[#This Row],[3 meses de sueldo]]+Sueldos[[#This Row],[20 dias por año]]</f>
        <v>198164.18027397263</v>
      </c>
    </row>
    <row r="3001" spans="1:21" x14ac:dyDescent="0.3">
      <c r="A3001" t="s">
        <v>256</v>
      </c>
      <c r="B3001" t="s">
        <v>139</v>
      </c>
      <c r="C3001" t="s">
        <v>173</v>
      </c>
      <c r="D3001" s="10">
        <v>40537</v>
      </c>
      <c r="E3001" t="s">
        <v>18</v>
      </c>
      <c r="F3001">
        <v>2</v>
      </c>
      <c r="G3001" s="1">
        <v>9814.5</v>
      </c>
      <c r="H3001" s="1">
        <v>490.72500000000002</v>
      </c>
      <c r="I3001" s="1">
        <v>1275.885</v>
      </c>
      <c r="J3001" s="1">
        <v>687.0150000000001</v>
      </c>
      <c r="K3001" s="1">
        <v>3042.4949999999999</v>
      </c>
      <c r="L3001" s="1">
        <v>3140.64</v>
      </c>
      <c r="M3001" s="1">
        <f>SUM(Sueldos[[#This Row],[Salario Base]:[Bono General]])</f>
        <v>18451.259999999998</v>
      </c>
      <c r="N3001" s="1">
        <f>SUMPRODUCT(Sueldos[[#This Row],[Salario Base]:[Bono General]]*Porcentajes[])</f>
        <v>720.38429999999994</v>
      </c>
      <c r="O3001" s="1">
        <f>Sueldos[[#This Row],[Aumento Mexicano]]*2</f>
        <v>1440.7685999999999</v>
      </c>
      <c r="P3001" s="1">
        <f>IF(Sueldos[[#This Row],[Calificación]]&gt;=4,Sueldos[[#This Row],[Aumento Mexicano]]*2,0)</f>
        <v>0</v>
      </c>
      <c r="Q3001" s="1">
        <f>Sueldos[[#This Row],[Sueldo total]]*3</f>
        <v>55353.78</v>
      </c>
      <c r="R3001" s="9">
        <f>(43102-Sueldos[[#This Row],[Fecha de Contratación]])/365</f>
        <v>7.0273972602739727</v>
      </c>
      <c r="S3001" s="1">
        <f>Sueldos[[#This Row],[Sueldo total]]/30</f>
        <v>615.04199999999992</v>
      </c>
      <c r="T3001" s="1">
        <f>Sueldos[[#This Row],[Salario diario]]*20*Sueldos[[#This Row],[dias del año]]</f>
        <v>86442.889315068489</v>
      </c>
      <c r="U3001" s="1">
        <f>Sueldos[[#This Row],[3 meses de sueldo]]+Sueldos[[#This Row],[20 dias por año]]</f>
        <v>141796.66931506849</v>
      </c>
    </row>
    <row r="3002" spans="1:21" x14ac:dyDescent="0.3">
      <c r="A3002" t="s">
        <v>257</v>
      </c>
      <c r="B3002" t="s">
        <v>139</v>
      </c>
      <c r="C3002" t="s">
        <v>168</v>
      </c>
      <c r="D3002" s="10">
        <v>42293</v>
      </c>
      <c r="E3002" t="s">
        <v>18</v>
      </c>
      <c r="F3002">
        <v>4</v>
      </c>
      <c r="G3002" s="1">
        <v>8940.8000000000011</v>
      </c>
      <c r="H3002" s="1">
        <v>447.04000000000008</v>
      </c>
      <c r="I3002" s="1">
        <v>804.67200000000003</v>
      </c>
      <c r="J3002" s="1">
        <v>625.85600000000011</v>
      </c>
      <c r="K3002" s="1">
        <v>2235.2000000000003</v>
      </c>
      <c r="L3002" s="1">
        <v>2771.6480000000001</v>
      </c>
      <c r="M3002" s="1">
        <f>SUM(Sueldos[[#This Row],[Salario Base]:[Bono General]])</f>
        <v>15825.216000000004</v>
      </c>
      <c r="N3002" s="1">
        <f>SUMPRODUCT(Sueldos[[#This Row],[Salario Base]:[Bono General]]*Porcentajes[])</f>
        <v>619.59744000000001</v>
      </c>
      <c r="O3002" s="1">
        <f>Sueldos[[#This Row],[Aumento Mexicano]]*2</f>
        <v>1239.19488</v>
      </c>
      <c r="P3002" s="1">
        <f>IF(Sueldos[[#This Row],[Calificación]]&gt;=4,Sueldos[[#This Row],[Aumento Mexicano]]*2,0)</f>
        <v>1239.19488</v>
      </c>
      <c r="Q3002" s="1">
        <f>Sueldos[[#This Row],[Sueldo total]]*3</f>
        <v>47475.648000000016</v>
      </c>
      <c r="R3002" s="9">
        <f>(43102-Sueldos[[#This Row],[Fecha de Contratación]])/365</f>
        <v>2.2164383561643834</v>
      </c>
      <c r="S3002" s="1">
        <f>Sueldos[[#This Row],[Sueldo total]]/30</f>
        <v>527.50720000000013</v>
      </c>
      <c r="T3002" s="1">
        <f>Sueldos[[#This Row],[Salario diario]]*20*Sueldos[[#This Row],[dias del año]]</f>
        <v>23383.743824657537</v>
      </c>
      <c r="U3002" s="1">
        <f>Sueldos[[#This Row],[3 meses de sueldo]]+Sueldos[[#This Row],[20 dias por año]]</f>
        <v>70859.391824657549</v>
      </c>
    </row>
    <row r="3003" spans="1:21" x14ac:dyDescent="0.3">
      <c r="A3003" t="s">
        <v>258</v>
      </c>
      <c r="B3003" t="s">
        <v>139</v>
      </c>
      <c r="C3003" t="s">
        <v>86</v>
      </c>
      <c r="D3003" s="10">
        <v>41809</v>
      </c>
      <c r="E3003" t="s">
        <v>18</v>
      </c>
      <c r="F3003">
        <v>3</v>
      </c>
      <c r="G3003" s="1">
        <v>14115</v>
      </c>
      <c r="H3003" s="1">
        <v>1411.5</v>
      </c>
      <c r="I3003" s="1">
        <v>282.3</v>
      </c>
      <c r="J3003" s="1">
        <v>1693.8</v>
      </c>
      <c r="K3003" s="1">
        <v>4093.35</v>
      </c>
      <c r="L3003" s="1">
        <v>5222.55</v>
      </c>
      <c r="M3003" s="1">
        <f>SUM(Sueldos[[#This Row],[Salario Base]:[Bono General]])</f>
        <v>26818.499999999996</v>
      </c>
      <c r="N3003" s="1">
        <f>SUMPRODUCT(Sueldos[[#This Row],[Salario Base]:[Bono General]]*Porcentajes[])</f>
        <v>1092.5010000000002</v>
      </c>
      <c r="O3003" s="1">
        <f>Sueldos[[#This Row],[Aumento Mexicano]]*2</f>
        <v>2185.0020000000004</v>
      </c>
      <c r="P3003" s="1">
        <f>IF(Sueldos[[#This Row],[Calificación]]&gt;=4,Sueldos[[#This Row],[Aumento Mexicano]]*2,0)</f>
        <v>0</v>
      </c>
      <c r="Q3003" s="1">
        <f>Sueldos[[#This Row],[Sueldo total]]*3</f>
        <v>80455.499999999985</v>
      </c>
      <c r="R3003" s="9">
        <f>(43102-Sueldos[[#This Row],[Fecha de Contratación]])/365</f>
        <v>3.5424657534246577</v>
      </c>
      <c r="S3003" s="1">
        <f>Sueldos[[#This Row],[Sueldo total]]/30</f>
        <v>893.94999999999993</v>
      </c>
      <c r="T3003" s="1">
        <f>Sueldos[[#This Row],[Salario diario]]*20*Sueldos[[#This Row],[dias del año]]</f>
        <v>63335.745205479456</v>
      </c>
      <c r="U3003" s="1">
        <f>Sueldos[[#This Row],[3 meses de sueldo]]+Sueldos[[#This Row],[20 dias por año]]</f>
        <v>143791.24520547944</v>
      </c>
    </row>
    <row r="3004" spans="1:21" x14ac:dyDescent="0.3">
      <c r="A3004" t="s">
        <v>175</v>
      </c>
      <c r="B3004" t="s">
        <v>139</v>
      </c>
      <c r="C3004" t="s">
        <v>22</v>
      </c>
      <c r="D3004" s="10">
        <v>42362</v>
      </c>
      <c r="E3004" t="s">
        <v>18</v>
      </c>
      <c r="F3004">
        <v>4</v>
      </c>
      <c r="G3004" s="1">
        <v>13174.7</v>
      </c>
      <c r="H3004" s="1">
        <v>1185.723</v>
      </c>
      <c r="I3004" s="1">
        <v>263.49400000000003</v>
      </c>
      <c r="J3004" s="1">
        <v>658.73500000000013</v>
      </c>
      <c r="K3004" s="1">
        <v>5269.880000000001</v>
      </c>
      <c r="L3004" s="1">
        <v>4479.3980000000001</v>
      </c>
      <c r="M3004" s="1">
        <f>SUM(Sueldos[[#This Row],[Salario Base]:[Bono General]])</f>
        <v>25031.930000000004</v>
      </c>
      <c r="N3004" s="1">
        <f>SUMPRODUCT(Sueldos[[#This Row],[Salario Base]:[Bono General]]*Porcentajes[])</f>
        <v>981.51515000000018</v>
      </c>
      <c r="O3004" s="1">
        <f>Sueldos[[#This Row],[Aumento Mexicano]]*2</f>
        <v>1963.0303000000004</v>
      </c>
      <c r="P3004" s="1">
        <f>IF(Sueldos[[#This Row],[Calificación]]&gt;=4,Sueldos[[#This Row],[Aumento Mexicano]]*2,0)</f>
        <v>1963.0303000000004</v>
      </c>
      <c r="Q3004" s="1">
        <f>Sueldos[[#This Row],[Sueldo total]]*3</f>
        <v>75095.790000000008</v>
      </c>
      <c r="R3004" s="9">
        <f>(43102-Sueldos[[#This Row],[Fecha de Contratación]])/365</f>
        <v>2.0273972602739727</v>
      </c>
      <c r="S3004" s="1">
        <f>Sueldos[[#This Row],[Sueldo total]]/30</f>
        <v>834.39766666666685</v>
      </c>
      <c r="T3004" s="1">
        <f>Sueldos[[#This Row],[Salario diario]]*20*Sueldos[[#This Row],[dias del año]]</f>
        <v>33833.110867579919</v>
      </c>
      <c r="U3004" s="1">
        <f>Sueldos[[#This Row],[3 meses de sueldo]]+Sueldos[[#This Row],[20 dias por año]]</f>
        <v>108928.90086757993</v>
      </c>
    </row>
    <row r="3005" spans="1:21" x14ac:dyDescent="0.3">
      <c r="A3005" t="s">
        <v>259</v>
      </c>
      <c r="B3005" t="s">
        <v>139</v>
      </c>
      <c r="C3005" t="s">
        <v>260</v>
      </c>
      <c r="D3005" s="10">
        <v>41151</v>
      </c>
      <c r="E3005" t="s">
        <v>18</v>
      </c>
      <c r="F3005">
        <v>5</v>
      </c>
      <c r="G3005" s="1">
        <v>19320</v>
      </c>
      <c r="H3005" s="1">
        <v>966</v>
      </c>
      <c r="I3005" s="1">
        <v>772.80000000000007</v>
      </c>
      <c r="J3005" s="1">
        <v>579.6</v>
      </c>
      <c r="K3005" s="1">
        <v>6762</v>
      </c>
      <c r="L3005" s="1">
        <v>5023.2</v>
      </c>
      <c r="M3005" s="1">
        <f>SUM(Sueldos[[#This Row],[Salario Base]:[Bono General]])</f>
        <v>33423.599999999999</v>
      </c>
      <c r="N3005" s="1">
        <f>SUMPRODUCT(Sueldos[[#This Row],[Salario Base]:[Bono General]]*Porcentajes[])</f>
        <v>1251.9360000000001</v>
      </c>
      <c r="O3005" s="1">
        <f>Sueldos[[#This Row],[Aumento Mexicano]]*2</f>
        <v>2503.8720000000003</v>
      </c>
      <c r="P3005" s="1">
        <f>IF(Sueldos[[#This Row],[Calificación]]&gt;=4,Sueldos[[#This Row],[Aumento Mexicano]]*2,0)</f>
        <v>2503.8720000000003</v>
      </c>
      <c r="Q3005" s="1">
        <f>Sueldos[[#This Row],[Sueldo total]]*3</f>
        <v>100270.79999999999</v>
      </c>
      <c r="R3005" s="9">
        <f>(43102-Sueldos[[#This Row],[Fecha de Contratación]])/365</f>
        <v>5.3452054794520549</v>
      </c>
      <c r="S3005" s="1">
        <f>Sueldos[[#This Row],[Sueldo total]]/30</f>
        <v>1114.1199999999999</v>
      </c>
      <c r="T3005" s="1">
        <f>Sueldos[[#This Row],[Salario diario]]*20*Sueldos[[#This Row],[dias del año]]</f>
        <v>119104.00657534246</v>
      </c>
      <c r="U3005" s="1">
        <f>Sueldos[[#This Row],[3 meses de sueldo]]+Sueldos[[#This Row],[20 dias por año]]</f>
        <v>219374.80657534243</v>
      </c>
    </row>
    <row r="3006" spans="1:21" x14ac:dyDescent="0.3">
      <c r="A3006" t="s">
        <v>261</v>
      </c>
      <c r="B3006" t="s">
        <v>139</v>
      </c>
      <c r="C3006" t="s">
        <v>90</v>
      </c>
      <c r="D3006" s="10">
        <v>42194</v>
      </c>
      <c r="E3006" t="s">
        <v>27</v>
      </c>
      <c r="F3006">
        <v>2</v>
      </c>
      <c r="G3006" s="1">
        <v>15809.4</v>
      </c>
      <c r="H3006" s="1">
        <v>948.56399999999996</v>
      </c>
      <c r="I3006" s="1">
        <v>316.18799999999999</v>
      </c>
      <c r="J3006" s="1">
        <v>1739.0339999999999</v>
      </c>
      <c r="K3006" s="1">
        <v>4900.9139999999998</v>
      </c>
      <c r="L3006" s="1">
        <v>5533.29</v>
      </c>
      <c r="M3006" s="1">
        <f>SUM(Sueldos[[#This Row],[Salario Base]:[Bono General]])</f>
        <v>29247.39</v>
      </c>
      <c r="N3006" s="1">
        <f>SUMPRODUCT(Sueldos[[#This Row],[Salario Base]:[Bono General]]*Porcentajes[])</f>
        <v>1165.1527799999999</v>
      </c>
      <c r="O3006" s="1">
        <f>Sueldos[[#This Row],[Aumento Mexicano]]*2</f>
        <v>2330.3055599999998</v>
      </c>
      <c r="P3006" s="1">
        <f>IF(Sueldos[[#This Row],[Calificación]]&gt;=4,Sueldos[[#This Row],[Aumento Mexicano]]*2,0)</f>
        <v>0</v>
      </c>
      <c r="Q3006" s="1">
        <f>Sueldos[[#This Row],[Sueldo total]]*3</f>
        <v>87742.17</v>
      </c>
      <c r="R3006" s="9">
        <f>(43102-Sueldos[[#This Row],[Fecha de Contratación]])/365</f>
        <v>2.4876712328767123</v>
      </c>
      <c r="S3006" s="1">
        <f>Sueldos[[#This Row],[Sueldo total]]/30</f>
        <v>974.91300000000001</v>
      </c>
      <c r="T3006" s="1">
        <f>Sueldos[[#This Row],[Salario diario]]*20*Sueldos[[#This Row],[dias del año]]</f>
        <v>48505.260493150687</v>
      </c>
      <c r="U3006" s="1">
        <f>Sueldos[[#This Row],[3 meses de sueldo]]+Sueldos[[#This Row],[20 dias por año]]</f>
        <v>136247.43049315069</v>
      </c>
    </row>
    <row r="3007" spans="1:21" x14ac:dyDescent="0.3">
      <c r="A3007" t="s">
        <v>262</v>
      </c>
      <c r="B3007" t="s">
        <v>139</v>
      </c>
      <c r="C3007" t="s">
        <v>26</v>
      </c>
      <c r="D3007" s="10">
        <v>40707</v>
      </c>
      <c r="E3007" t="s">
        <v>15</v>
      </c>
      <c r="F3007">
        <v>3</v>
      </c>
      <c r="G3007" s="1">
        <v>21509</v>
      </c>
      <c r="H3007" s="1">
        <v>1075.45</v>
      </c>
      <c r="I3007" s="1">
        <v>430.18</v>
      </c>
      <c r="J3007" s="1">
        <v>3011.26</v>
      </c>
      <c r="K3007" s="1">
        <v>5377.25</v>
      </c>
      <c r="L3007" s="1">
        <v>7743.24</v>
      </c>
      <c r="M3007" s="1">
        <f>SUM(Sueldos[[#This Row],[Salario Base]:[Bono General]])</f>
        <v>39146.379999999997</v>
      </c>
      <c r="N3007" s="1">
        <f>SUMPRODUCT(Sueldos[[#This Row],[Salario Base]:[Bono General]]*Porcentajes[])</f>
        <v>1580.9115000000002</v>
      </c>
      <c r="O3007" s="1">
        <f>Sueldos[[#This Row],[Aumento Mexicano]]*2</f>
        <v>3161.8230000000003</v>
      </c>
      <c r="P3007" s="1">
        <f>IF(Sueldos[[#This Row],[Calificación]]&gt;=4,Sueldos[[#This Row],[Aumento Mexicano]]*2,0)</f>
        <v>0</v>
      </c>
      <c r="Q3007" s="1">
        <f>Sueldos[[#This Row],[Sueldo total]]*3</f>
        <v>117439.13999999998</v>
      </c>
      <c r="R3007" s="9">
        <f>(43102-Sueldos[[#This Row],[Fecha de Contratación]])/365</f>
        <v>6.5616438356164384</v>
      </c>
      <c r="S3007" s="1">
        <f>Sueldos[[#This Row],[Sueldo total]]/30</f>
        <v>1304.8793333333333</v>
      </c>
      <c r="T3007" s="1">
        <f>Sueldos[[#This Row],[Salario diario]]*20*Sueldos[[#This Row],[dias del año]]</f>
        <v>171243.06867579909</v>
      </c>
      <c r="U3007" s="1">
        <f>Sueldos[[#This Row],[3 meses de sueldo]]+Sueldos[[#This Row],[20 dias por año]]</f>
        <v>288682.20867579908</v>
      </c>
    </row>
    <row r="3008" spans="1:21" x14ac:dyDescent="0.3">
      <c r="A3008" t="s">
        <v>263</v>
      </c>
      <c r="B3008" t="s">
        <v>139</v>
      </c>
      <c r="C3008" t="s">
        <v>29</v>
      </c>
      <c r="D3008" s="10">
        <v>42137</v>
      </c>
      <c r="E3008" t="s">
        <v>18</v>
      </c>
      <c r="F3008">
        <v>4</v>
      </c>
      <c r="G3008" s="1">
        <v>9275.2000000000007</v>
      </c>
      <c r="H3008" s="1">
        <v>927.5200000000001</v>
      </c>
      <c r="I3008" s="1">
        <v>1298.5280000000002</v>
      </c>
      <c r="J3008" s="1">
        <v>742.01600000000008</v>
      </c>
      <c r="K3008" s="1">
        <v>2875.3120000000004</v>
      </c>
      <c r="L3008" s="1">
        <v>3060.8160000000003</v>
      </c>
      <c r="M3008" s="1">
        <f>SUM(Sueldos[[#This Row],[Salario Base]:[Bono General]])</f>
        <v>18179.392</v>
      </c>
      <c r="N3008" s="1">
        <f>SUMPRODUCT(Sueldos[[#This Row],[Salario Base]:[Bono General]]*Porcentajes[])</f>
        <v>723.46560000000011</v>
      </c>
      <c r="O3008" s="1">
        <f>Sueldos[[#This Row],[Aumento Mexicano]]*2</f>
        <v>1446.9312000000002</v>
      </c>
      <c r="P3008" s="1">
        <f>IF(Sueldos[[#This Row],[Calificación]]&gt;=4,Sueldos[[#This Row],[Aumento Mexicano]]*2,0)</f>
        <v>1446.9312000000002</v>
      </c>
      <c r="Q3008" s="1">
        <f>Sueldos[[#This Row],[Sueldo total]]*3</f>
        <v>54538.175999999999</v>
      </c>
      <c r="R3008" s="9">
        <f>(43102-Sueldos[[#This Row],[Fecha de Contratación]])/365</f>
        <v>2.6438356164383561</v>
      </c>
      <c r="S3008" s="1">
        <f>Sueldos[[#This Row],[Sueldo total]]/30</f>
        <v>605.97973333333334</v>
      </c>
      <c r="T3008" s="1">
        <f>Sueldos[[#This Row],[Salario diario]]*20*Sueldos[[#This Row],[dias del año]]</f>
        <v>32042.21603652968</v>
      </c>
      <c r="U3008" s="1">
        <f>Sueldos[[#This Row],[3 meses de sueldo]]+Sueldos[[#This Row],[20 dias por año]]</f>
        <v>86580.39203652968</v>
      </c>
    </row>
    <row r="3009" spans="1:21" x14ac:dyDescent="0.3">
      <c r="A3009" t="s">
        <v>264</v>
      </c>
      <c r="B3009" t="s">
        <v>139</v>
      </c>
      <c r="C3009" t="s">
        <v>166</v>
      </c>
      <c r="D3009" s="10">
        <v>41869</v>
      </c>
      <c r="E3009" t="s">
        <v>18</v>
      </c>
      <c r="F3009">
        <v>3</v>
      </c>
      <c r="G3009" s="1">
        <v>12832</v>
      </c>
      <c r="H3009" s="1">
        <v>1283.2</v>
      </c>
      <c r="I3009" s="1">
        <v>513.28</v>
      </c>
      <c r="J3009" s="1">
        <v>769.92</v>
      </c>
      <c r="K3009" s="1">
        <v>4234.5600000000004</v>
      </c>
      <c r="L3009" s="1">
        <v>4491.2</v>
      </c>
      <c r="M3009" s="1">
        <f>SUM(Sueldos[[#This Row],[Salario Base]:[Bono General]])</f>
        <v>24124.160000000003</v>
      </c>
      <c r="N3009" s="1">
        <f>SUMPRODUCT(Sueldos[[#This Row],[Salario Base]:[Bono General]]*Porcentajes[])</f>
        <v>962.4</v>
      </c>
      <c r="O3009" s="1">
        <f>Sueldos[[#This Row],[Aumento Mexicano]]*2</f>
        <v>1924.8</v>
      </c>
      <c r="P3009" s="1">
        <f>IF(Sueldos[[#This Row],[Calificación]]&gt;=4,Sueldos[[#This Row],[Aumento Mexicano]]*2,0)</f>
        <v>0</v>
      </c>
      <c r="Q3009" s="1">
        <f>Sueldos[[#This Row],[Sueldo total]]*3</f>
        <v>72372.48000000001</v>
      </c>
      <c r="R3009" s="9">
        <f>(43102-Sueldos[[#This Row],[Fecha de Contratación]])/365</f>
        <v>3.3780821917808219</v>
      </c>
      <c r="S3009" s="1">
        <f>Sueldos[[#This Row],[Sueldo total]]/30</f>
        <v>804.13866666666684</v>
      </c>
      <c r="T3009" s="1">
        <f>Sueldos[[#This Row],[Salario diario]]*20*Sueldos[[#This Row],[dias del año]]</f>
        <v>54328.930191780833</v>
      </c>
      <c r="U3009" s="1">
        <f>Sueldos[[#This Row],[3 meses de sueldo]]+Sueldos[[#This Row],[20 dias por año]]</f>
        <v>126701.41019178084</v>
      </c>
    </row>
    <row r="3010" spans="1:21" x14ac:dyDescent="0.3">
      <c r="A3010" t="s">
        <v>265</v>
      </c>
      <c r="B3010" t="s">
        <v>139</v>
      </c>
      <c r="C3010" t="s">
        <v>59</v>
      </c>
      <c r="D3010" s="10">
        <v>41641</v>
      </c>
      <c r="E3010" t="s">
        <v>18</v>
      </c>
      <c r="F3010">
        <v>4</v>
      </c>
      <c r="G3010" s="1">
        <v>14762.000000000002</v>
      </c>
      <c r="H3010" s="1">
        <v>885.72</v>
      </c>
      <c r="I3010" s="1">
        <v>1033.3400000000001</v>
      </c>
      <c r="J3010" s="1">
        <v>295.24000000000007</v>
      </c>
      <c r="K3010" s="1">
        <v>4871.4600000000009</v>
      </c>
      <c r="L3010" s="1">
        <v>5904.8000000000011</v>
      </c>
      <c r="M3010" s="1">
        <f>SUM(Sueldos[[#This Row],[Salario Base]:[Bono General]])</f>
        <v>27752.560000000005</v>
      </c>
      <c r="N3010" s="1">
        <f>SUMPRODUCT(Sueldos[[#This Row],[Salario Base]:[Bono General]]*Porcentajes[])</f>
        <v>1111.5786000000003</v>
      </c>
      <c r="O3010" s="1">
        <f>Sueldos[[#This Row],[Aumento Mexicano]]*2</f>
        <v>2223.1572000000006</v>
      </c>
      <c r="P3010" s="1">
        <f>IF(Sueldos[[#This Row],[Calificación]]&gt;=4,Sueldos[[#This Row],[Aumento Mexicano]]*2,0)</f>
        <v>2223.1572000000006</v>
      </c>
      <c r="Q3010" s="1">
        <f>Sueldos[[#This Row],[Sueldo total]]*3</f>
        <v>83257.680000000022</v>
      </c>
      <c r="R3010" s="9">
        <f>(43102-Sueldos[[#This Row],[Fecha de Contratación]])/365</f>
        <v>4.0027397260273974</v>
      </c>
      <c r="S3010" s="1">
        <f>Sueldos[[#This Row],[Sueldo total]]/30</f>
        <v>925.08533333333355</v>
      </c>
      <c r="T3010" s="1">
        <f>Sueldos[[#This Row],[Salario diario]]*20*Sueldos[[#This Row],[dias del año]]</f>
        <v>74057.516273972622</v>
      </c>
      <c r="U3010" s="1">
        <f>Sueldos[[#This Row],[3 meses de sueldo]]+Sueldos[[#This Row],[20 dias por año]]</f>
        <v>157315.19627397263</v>
      </c>
    </row>
    <row r="3011" spans="1:21" x14ac:dyDescent="0.3">
      <c r="A3011" t="s">
        <v>266</v>
      </c>
      <c r="B3011" t="s">
        <v>139</v>
      </c>
      <c r="C3011" t="s">
        <v>112</v>
      </c>
      <c r="D3011" s="10">
        <v>41751</v>
      </c>
      <c r="E3011" t="s">
        <v>15</v>
      </c>
      <c r="F3011">
        <v>3</v>
      </c>
      <c r="G3011" s="1">
        <v>22605</v>
      </c>
      <c r="H3011" s="1">
        <v>1130.25</v>
      </c>
      <c r="I3011" s="1">
        <v>226.05</v>
      </c>
      <c r="J3011" s="1">
        <v>1356.3</v>
      </c>
      <c r="K3011" s="1">
        <v>8815.9500000000007</v>
      </c>
      <c r="L3011" s="1">
        <v>6103.35</v>
      </c>
      <c r="M3011" s="1">
        <f>SUM(Sueldos[[#This Row],[Salario Base]:[Bono General]])</f>
        <v>40236.9</v>
      </c>
      <c r="N3011" s="1">
        <f>SUMPRODUCT(Sueldos[[#This Row],[Salario Base]:[Bono General]]*Porcentajes[])</f>
        <v>1514.5349999999999</v>
      </c>
      <c r="O3011" s="1">
        <f>Sueldos[[#This Row],[Aumento Mexicano]]*2</f>
        <v>3029.0699999999997</v>
      </c>
      <c r="P3011" s="1">
        <f>IF(Sueldos[[#This Row],[Calificación]]&gt;=4,Sueldos[[#This Row],[Aumento Mexicano]]*2,0)</f>
        <v>0</v>
      </c>
      <c r="Q3011" s="1">
        <f>Sueldos[[#This Row],[Sueldo total]]*3</f>
        <v>120710.70000000001</v>
      </c>
      <c r="R3011" s="9">
        <f>(43102-Sueldos[[#This Row],[Fecha de Contratación]])/365</f>
        <v>3.7013698630136984</v>
      </c>
      <c r="S3011" s="1">
        <f>Sueldos[[#This Row],[Sueldo total]]/30</f>
        <v>1341.23</v>
      </c>
      <c r="T3011" s="1">
        <f>Sueldos[[#This Row],[Salario diario]]*20*Sueldos[[#This Row],[dias del año]]</f>
        <v>99287.766027397243</v>
      </c>
      <c r="U3011" s="1">
        <f>Sueldos[[#This Row],[3 meses de sueldo]]+Sueldos[[#This Row],[20 dias por año]]</f>
        <v>219998.46602739725</v>
      </c>
    </row>
    <row r="3012" spans="1:21" x14ac:dyDescent="0.3">
      <c r="A3012" t="s">
        <v>267</v>
      </c>
      <c r="B3012" t="s">
        <v>139</v>
      </c>
      <c r="C3012" t="s">
        <v>237</v>
      </c>
      <c r="D3012" s="10">
        <v>41532</v>
      </c>
      <c r="E3012" t="s">
        <v>18</v>
      </c>
      <c r="F3012">
        <v>4</v>
      </c>
      <c r="G3012" s="1">
        <v>12602.7</v>
      </c>
      <c r="H3012" s="1">
        <v>630.1350000000001</v>
      </c>
      <c r="I3012" s="1">
        <v>378.08100000000002</v>
      </c>
      <c r="J3012" s="1">
        <v>126.02700000000002</v>
      </c>
      <c r="K3012" s="1">
        <v>4158.8910000000005</v>
      </c>
      <c r="L3012" s="1">
        <v>4789.0260000000007</v>
      </c>
      <c r="M3012" s="1">
        <f>SUM(Sueldos[[#This Row],[Salario Base]:[Bono General]])</f>
        <v>22684.860000000004</v>
      </c>
      <c r="N3012" s="1">
        <f>SUMPRODUCT(Sueldos[[#This Row],[Salario Base]:[Bono General]]*Porcentajes[])</f>
        <v>897.3122400000002</v>
      </c>
      <c r="O3012" s="1">
        <f>Sueldos[[#This Row],[Aumento Mexicano]]*2</f>
        <v>1794.6244800000004</v>
      </c>
      <c r="P3012" s="1">
        <f>IF(Sueldos[[#This Row],[Calificación]]&gt;=4,Sueldos[[#This Row],[Aumento Mexicano]]*2,0)</f>
        <v>1794.6244800000004</v>
      </c>
      <c r="Q3012" s="1">
        <f>Sueldos[[#This Row],[Sueldo total]]*3</f>
        <v>68054.580000000016</v>
      </c>
      <c r="R3012" s="9">
        <f>(43102-Sueldos[[#This Row],[Fecha de Contratación]])/365</f>
        <v>4.3013698630136989</v>
      </c>
      <c r="S3012" s="1">
        <f>Sueldos[[#This Row],[Sueldo total]]/30</f>
        <v>756.16200000000015</v>
      </c>
      <c r="T3012" s="1">
        <f>Sueldos[[#This Row],[Salario diario]]*20*Sueldos[[#This Row],[dias del año]]</f>
        <v>65050.648767123304</v>
      </c>
      <c r="U3012" s="1">
        <f>Sueldos[[#This Row],[3 meses de sueldo]]+Sueldos[[#This Row],[20 dias por año]]</f>
        <v>133105.22876712331</v>
      </c>
    </row>
    <row r="3013" spans="1:21" x14ac:dyDescent="0.3">
      <c r="A3013" t="s">
        <v>268</v>
      </c>
      <c r="B3013" t="s">
        <v>139</v>
      </c>
      <c r="C3013" t="s">
        <v>137</v>
      </c>
      <c r="D3013" s="10">
        <v>41701</v>
      </c>
      <c r="E3013" t="s">
        <v>18</v>
      </c>
      <c r="F3013">
        <v>3</v>
      </c>
      <c r="G3013" s="1">
        <v>12214</v>
      </c>
      <c r="H3013" s="1">
        <v>977.12</v>
      </c>
      <c r="I3013" s="1">
        <v>122.14</v>
      </c>
      <c r="J3013" s="1">
        <v>1587.8200000000002</v>
      </c>
      <c r="K3013" s="1">
        <v>3175.6400000000003</v>
      </c>
      <c r="L3013" s="1">
        <v>3053.5</v>
      </c>
      <c r="M3013" s="1">
        <f>SUM(Sueldos[[#This Row],[Salario Base]:[Bono General]])</f>
        <v>21130.22</v>
      </c>
      <c r="N3013" s="1">
        <f>SUMPRODUCT(Sueldos[[#This Row],[Salario Base]:[Bono General]]*Porcentajes[])</f>
        <v>818.33800000000008</v>
      </c>
      <c r="O3013" s="1">
        <f>Sueldos[[#This Row],[Aumento Mexicano]]*2</f>
        <v>1636.6760000000002</v>
      </c>
      <c r="P3013" s="1">
        <f>IF(Sueldos[[#This Row],[Calificación]]&gt;=4,Sueldos[[#This Row],[Aumento Mexicano]]*2,0)</f>
        <v>0</v>
      </c>
      <c r="Q3013" s="1">
        <f>Sueldos[[#This Row],[Sueldo total]]*3</f>
        <v>63390.66</v>
      </c>
      <c r="R3013" s="9">
        <f>(43102-Sueldos[[#This Row],[Fecha de Contratación]])/365</f>
        <v>3.8383561643835615</v>
      </c>
      <c r="S3013" s="1">
        <f>Sueldos[[#This Row],[Sueldo total]]/30</f>
        <v>704.34066666666672</v>
      </c>
      <c r="T3013" s="1">
        <f>Sueldos[[#This Row],[Salario diario]]*20*Sueldos[[#This Row],[dias del año]]</f>
        <v>54070.206794520556</v>
      </c>
      <c r="U3013" s="1">
        <f>Sueldos[[#This Row],[3 meses de sueldo]]+Sueldos[[#This Row],[20 dias por año]]</f>
        <v>117460.86679452055</v>
      </c>
    </row>
    <row r="3014" spans="1:21" x14ac:dyDescent="0.3">
      <c r="A3014" t="s">
        <v>269</v>
      </c>
      <c r="B3014" t="s">
        <v>139</v>
      </c>
      <c r="C3014" t="s">
        <v>86</v>
      </c>
      <c r="D3014" s="10">
        <v>41929</v>
      </c>
      <c r="E3014" t="s">
        <v>15</v>
      </c>
      <c r="F3014">
        <v>4</v>
      </c>
      <c r="G3014" s="1">
        <v>31216.9</v>
      </c>
      <c r="H3014" s="1">
        <v>3121.6900000000005</v>
      </c>
      <c r="I3014" s="1">
        <v>1873.0140000000001</v>
      </c>
      <c r="J3014" s="1">
        <v>3746.0280000000002</v>
      </c>
      <c r="K3014" s="1">
        <v>9052.9009999999998</v>
      </c>
      <c r="L3014" s="1">
        <v>11550.253000000001</v>
      </c>
      <c r="M3014" s="1">
        <f>SUM(Sueldos[[#This Row],[Salario Base]:[Bono General]])</f>
        <v>60560.786000000007</v>
      </c>
      <c r="N3014" s="1">
        <f>SUMPRODUCT(Sueldos[[#This Row],[Salario Base]:[Bono General]]*Porcentajes[])</f>
        <v>2466.1351000000004</v>
      </c>
      <c r="O3014" s="1">
        <f>Sueldos[[#This Row],[Aumento Mexicano]]*2</f>
        <v>4932.2702000000008</v>
      </c>
      <c r="P3014" s="1">
        <f>IF(Sueldos[[#This Row],[Calificación]]&gt;=4,Sueldos[[#This Row],[Aumento Mexicano]]*2,0)</f>
        <v>4932.2702000000008</v>
      </c>
      <c r="Q3014" s="1">
        <f>Sueldos[[#This Row],[Sueldo total]]*3</f>
        <v>181682.35800000001</v>
      </c>
      <c r="R3014" s="9">
        <f>(43102-Sueldos[[#This Row],[Fecha de Contratación]])/365</f>
        <v>3.2136986301369861</v>
      </c>
      <c r="S3014" s="1">
        <f>Sueldos[[#This Row],[Sueldo total]]/30</f>
        <v>2018.692866666667</v>
      </c>
      <c r="T3014" s="1">
        <f>Sueldos[[#This Row],[Salario diario]]*20*Sueldos[[#This Row],[dias del año]]</f>
        <v>129749.41000547947</v>
      </c>
      <c r="U3014" s="1">
        <f>Sueldos[[#This Row],[3 meses de sueldo]]+Sueldos[[#This Row],[20 dias por año]]</f>
        <v>311431.76800547948</v>
      </c>
    </row>
    <row r="3015" spans="1:21" x14ac:dyDescent="0.3">
      <c r="A3015" t="s">
        <v>270</v>
      </c>
      <c r="B3015" t="s">
        <v>139</v>
      </c>
      <c r="C3015" t="s">
        <v>57</v>
      </c>
      <c r="D3015" s="10">
        <v>40802</v>
      </c>
      <c r="E3015" t="s">
        <v>27</v>
      </c>
      <c r="F3015">
        <v>5</v>
      </c>
      <c r="G3015" s="1">
        <v>28330</v>
      </c>
      <c r="H3015" s="1">
        <v>2549.6999999999998</v>
      </c>
      <c r="I3015" s="1">
        <v>1983.1000000000001</v>
      </c>
      <c r="J3015" s="1">
        <v>1416.5</v>
      </c>
      <c r="K3015" s="1">
        <v>7932.4000000000005</v>
      </c>
      <c r="L3015" s="1">
        <v>10198.799999999999</v>
      </c>
      <c r="M3015" s="1">
        <f>SUM(Sueldos[[#This Row],[Salario Base]:[Bono General]])</f>
        <v>52410.5</v>
      </c>
      <c r="N3015" s="1">
        <f>SUMPRODUCT(Sueldos[[#This Row],[Salario Base]:[Bono General]]*Porcentajes[])</f>
        <v>2104.9189999999999</v>
      </c>
      <c r="O3015" s="1">
        <f>Sueldos[[#This Row],[Aumento Mexicano]]*2</f>
        <v>4209.8379999999997</v>
      </c>
      <c r="P3015" s="1">
        <f>IF(Sueldos[[#This Row],[Calificación]]&gt;=4,Sueldos[[#This Row],[Aumento Mexicano]]*2,0)</f>
        <v>4209.8379999999997</v>
      </c>
      <c r="Q3015" s="1">
        <f>Sueldos[[#This Row],[Sueldo total]]*3</f>
        <v>157231.5</v>
      </c>
      <c r="R3015" s="9">
        <f>(43102-Sueldos[[#This Row],[Fecha de Contratación]])/365</f>
        <v>6.3013698630136989</v>
      </c>
      <c r="S3015" s="1">
        <f>Sueldos[[#This Row],[Sueldo total]]/30</f>
        <v>1747.0166666666667</v>
      </c>
      <c r="T3015" s="1">
        <f>Sueldos[[#This Row],[Salario diario]]*20*Sueldos[[#This Row],[dias del año]]</f>
        <v>220171.96347031966</v>
      </c>
      <c r="U3015" s="1">
        <f>Sueldos[[#This Row],[3 meses de sueldo]]+Sueldos[[#This Row],[20 dias por año]]</f>
        <v>377403.46347031964</v>
      </c>
    </row>
    <row r="3016" spans="1:21" x14ac:dyDescent="0.3">
      <c r="A3016" t="s">
        <v>271</v>
      </c>
      <c r="B3016" t="s">
        <v>139</v>
      </c>
      <c r="C3016" t="s">
        <v>84</v>
      </c>
      <c r="D3016" s="10">
        <v>40710</v>
      </c>
      <c r="E3016" t="s">
        <v>18</v>
      </c>
      <c r="F3016">
        <v>4</v>
      </c>
      <c r="G3016" s="1">
        <v>12232.000000000002</v>
      </c>
      <c r="H3016" s="1">
        <v>856.24000000000024</v>
      </c>
      <c r="I3016" s="1">
        <v>244.64000000000004</v>
      </c>
      <c r="J3016" s="1">
        <v>244.64000000000004</v>
      </c>
      <c r="K3016" s="1">
        <v>3180.3200000000006</v>
      </c>
      <c r="L3016" s="1">
        <v>3669.6000000000004</v>
      </c>
      <c r="M3016" s="1">
        <f>SUM(Sueldos[[#This Row],[Salario Base]:[Bono General]])</f>
        <v>20427.440000000002</v>
      </c>
      <c r="N3016" s="1">
        <f>SUMPRODUCT(Sueldos[[#This Row],[Salario Base]:[Bono General]]*Porcentajes[])</f>
        <v>792.63360000000011</v>
      </c>
      <c r="O3016" s="1">
        <f>Sueldos[[#This Row],[Aumento Mexicano]]*2</f>
        <v>1585.2672000000002</v>
      </c>
      <c r="P3016" s="1">
        <f>IF(Sueldos[[#This Row],[Calificación]]&gt;=4,Sueldos[[#This Row],[Aumento Mexicano]]*2,0)</f>
        <v>1585.2672000000002</v>
      </c>
      <c r="Q3016" s="1">
        <f>Sueldos[[#This Row],[Sueldo total]]*3</f>
        <v>61282.320000000007</v>
      </c>
      <c r="R3016" s="9">
        <f>(43102-Sueldos[[#This Row],[Fecha de Contratación]])/365</f>
        <v>6.5534246575342463</v>
      </c>
      <c r="S3016" s="1">
        <f>Sueldos[[#This Row],[Sueldo total]]/30</f>
        <v>680.91466666666679</v>
      </c>
      <c r="T3016" s="1">
        <f>Sueldos[[#This Row],[Salario diario]]*20*Sueldos[[#This Row],[dias del año]]</f>
        <v>89246.459324200914</v>
      </c>
      <c r="U3016" s="1">
        <f>Sueldos[[#This Row],[3 meses de sueldo]]+Sueldos[[#This Row],[20 dias por año]]</f>
        <v>150528.77932420094</v>
      </c>
    </row>
    <row r="3017" spans="1:21" x14ac:dyDescent="0.3">
      <c r="A3017" t="s">
        <v>272</v>
      </c>
      <c r="B3017" t="s">
        <v>139</v>
      </c>
      <c r="C3017" t="s">
        <v>273</v>
      </c>
      <c r="D3017" s="10">
        <v>40824</v>
      </c>
      <c r="E3017" t="s">
        <v>27</v>
      </c>
      <c r="F3017">
        <v>2</v>
      </c>
      <c r="G3017" s="1">
        <v>13532.4</v>
      </c>
      <c r="H3017" s="1">
        <v>1082.5920000000001</v>
      </c>
      <c r="I3017" s="1">
        <v>2029.86</v>
      </c>
      <c r="J3017" s="1">
        <v>2029.86</v>
      </c>
      <c r="K3017" s="1">
        <v>4601.0160000000005</v>
      </c>
      <c r="L3017" s="1">
        <v>4871.6639999999998</v>
      </c>
      <c r="M3017" s="1">
        <f>SUM(Sueldos[[#This Row],[Salario Base]:[Bono General]])</f>
        <v>28147.392</v>
      </c>
      <c r="N3017" s="1">
        <f>SUMPRODUCT(Sueldos[[#This Row],[Salario Base]:[Bono General]]*Porcentajes[])</f>
        <v>1132.6618800000001</v>
      </c>
      <c r="O3017" s="1">
        <f>Sueldos[[#This Row],[Aumento Mexicano]]*2</f>
        <v>2265.3237600000002</v>
      </c>
      <c r="P3017" s="1">
        <f>IF(Sueldos[[#This Row],[Calificación]]&gt;=4,Sueldos[[#This Row],[Aumento Mexicano]]*2,0)</f>
        <v>0</v>
      </c>
      <c r="Q3017" s="1">
        <f>Sueldos[[#This Row],[Sueldo total]]*3</f>
        <v>84442.176000000007</v>
      </c>
      <c r="R3017" s="9">
        <f>(43102-Sueldos[[#This Row],[Fecha de Contratación]])/365</f>
        <v>6.2410958904109588</v>
      </c>
      <c r="S3017" s="1">
        <f>Sueldos[[#This Row],[Sueldo total]]/30</f>
        <v>938.24639999999999</v>
      </c>
      <c r="T3017" s="1">
        <f>Sueldos[[#This Row],[Salario diario]]*20*Sueldos[[#This Row],[dias del año]]</f>
        <v>117113.71502465753</v>
      </c>
      <c r="U3017" s="1">
        <f>Sueldos[[#This Row],[3 meses de sueldo]]+Sueldos[[#This Row],[20 dias por año]]</f>
        <v>201555.89102465753</v>
      </c>
    </row>
    <row r="3018" spans="1:21" x14ac:dyDescent="0.3">
      <c r="A3018" t="s">
        <v>274</v>
      </c>
      <c r="B3018" t="s">
        <v>139</v>
      </c>
      <c r="C3018" t="s">
        <v>193</v>
      </c>
      <c r="D3018" s="10">
        <v>42905</v>
      </c>
      <c r="E3018" t="s">
        <v>50</v>
      </c>
      <c r="F3018">
        <v>2</v>
      </c>
      <c r="G3018" s="1">
        <v>31835.7</v>
      </c>
      <c r="H3018" s="1">
        <v>1591.7850000000001</v>
      </c>
      <c r="I3018" s="1">
        <v>4138.6410000000005</v>
      </c>
      <c r="J3018" s="1">
        <v>955.07100000000003</v>
      </c>
      <c r="K3018" s="1">
        <v>8595.639000000001</v>
      </c>
      <c r="L3018" s="1">
        <v>10505.781000000001</v>
      </c>
      <c r="M3018" s="1">
        <f>SUM(Sueldos[[#This Row],[Salario Base]:[Bono General]])</f>
        <v>57622.617000000013</v>
      </c>
      <c r="N3018" s="1">
        <f>SUMPRODUCT(Sueldos[[#This Row],[Salario Base]:[Bono General]]*Porcentajes[])</f>
        <v>2257.1511300000002</v>
      </c>
      <c r="O3018" s="1">
        <f>Sueldos[[#This Row],[Aumento Mexicano]]*2</f>
        <v>4514.3022600000004</v>
      </c>
      <c r="P3018" s="1">
        <f>IF(Sueldos[[#This Row],[Calificación]]&gt;=4,Sueldos[[#This Row],[Aumento Mexicano]]*2,0)</f>
        <v>0</v>
      </c>
      <c r="Q3018" s="1">
        <f>Sueldos[[#This Row],[Sueldo total]]*3</f>
        <v>172867.85100000002</v>
      </c>
      <c r="R3018" s="9">
        <f>(43102-Sueldos[[#This Row],[Fecha de Contratación]])/365</f>
        <v>0.53972602739726028</v>
      </c>
      <c r="S3018" s="1">
        <f>Sueldos[[#This Row],[Sueldo total]]/30</f>
        <v>1920.7539000000004</v>
      </c>
      <c r="T3018" s="1">
        <f>Sueldos[[#This Row],[Salario diario]]*20*Sueldos[[#This Row],[dias del año]]</f>
        <v>20733.617441095896</v>
      </c>
      <c r="U3018" s="1">
        <f>Sueldos[[#This Row],[3 meses de sueldo]]+Sueldos[[#This Row],[20 dias por año]]</f>
        <v>193601.46844109593</v>
      </c>
    </row>
    <row r="3019" spans="1:21" x14ac:dyDescent="0.3">
      <c r="A3019" t="s">
        <v>275</v>
      </c>
      <c r="B3019" t="s">
        <v>139</v>
      </c>
      <c r="C3019" t="s">
        <v>151</v>
      </c>
      <c r="D3019" s="10">
        <v>42001</v>
      </c>
      <c r="E3019" t="s">
        <v>50</v>
      </c>
      <c r="F3019">
        <v>3</v>
      </c>
      <c r="G3019" s="1">
        <v>43296</v>
      </c>
      <c r="H3019" s="1">
        <v>2164.8000000000002</v>
      </c>
      <c r="I3019" s="1">
        <v>4762.5600000000004</v>
      </c>
      <c r="J3019" s="1">
        <v>1298.8799999999999</v>
      </c>
      <c r="K3019" s="1">
        <v>15153.599999999999</v>
      </c>
      <c r="L3019" s="1">
        <v>13854.720000000001</v>
      </c>
      <c r="M3019" s="1">
        <f>SUM(Sueldos[[#This Row],[Salario Base]:[Bono General]])</f>
        <v>80530.559999999998</v>
      </c>
      <c r="N3019" s="1">
        <f>SUMPRODUCT(Sueldos[[#This Row],[Salario Base]:[Bono General]]*Porcentajes[])</f>
        <v>3108.6528000000003</v>
      </c>
      <c r="O3019" s="1">
        <f>Sueldos[[#This Row],[Aumento Mexicano]]*2</f>
        <v>6217.3056000000006</v>
      </c>
      <c r="P3019" s="1">
        <f>IF(Sueldos[[#This Row],[Calificación]]&gt;=4,Sueldos[[#This Row],[Aumento Mexicano]]*2,0)</f>
        <v>0</v>
      </c>
      <c r="Q3019" s="1">
        <f>Sueldos[[#This Row],[Sueldo total]]*3</f>
        <v>241591.67999999999</v>
      </c>
      <c r="R3019" s="9">
        <f>(43102-Sueldos[[#This Row],[Fecha de Contratación]])/365</f>
        <v>3.0164383561643837</v>
      </c>
      <c r="S3019" s="1">
        <f>Sueldos[[#This Row],[Sueldo total]]/30</f>
        <v>2684.3519999999999</v>
      </c>
      <c r="T3019" s="1">
        <f>Sueldos[[#This Row],[Salario diario]]*20*Sueldos[[#This Row],[dias del año]]</f>
        <v>161943.6466849315</v>
      </c>
      <c r="U3019" s="1">
        <f>Sueldos[[#This Row],[3 meses de sueldo]]+Sueldos[[#This Row],[20 dias por año]]</f>
        <v>403535.32668493153</v>
      </c>
    </row>
    <row r="3020" spans="1:21" x14ac:dyDescent="0.3">
      <c r="A3020" t="s">
        <v>276</v>
      </c>
      <c r="B3020" t="s">
        <v>139</v>
      </c>
      <c r="C3020" t="s">
        <v>157</v>
      </c>
      <c r="D3020" s="10">
        <v>41771</v>
      </c>
      <c r="E3020" t="s">
        <v>18</v>
      </c>
      <c r="F3020">
        <v>2</v>
      </c>
      <c r="G3020" s="1">
        <v>12465</v>
      </c>
      <c r="H3020" s="1">
        <v>747.9</v>
      </c>
      <c r="I3020" s="1">
        <v>997.2</v>
      </c>
      <c r="J3020" s="1">
        <v>1246.5</v>
      </c>
      <c r="K3020" s="1">
        <v>3116.25</v>
      </c>
      <c r="L3020" s="1">
        <v>4861.3500000000004</v>
      </c>
      <c r="M3020" s="1">
        <f>SUM(Sueldos[[#This Row],[Salario Base]:[Bono General]])</f>
        <v>23434.199999999997</v>
      </c>
      <c r="N3020" s="1">
        <f>SUMPRODUCT(Sueldos[[#This Row],[Salario Base]:[Bono General]]*Porcentajes[])</f>
        <v>954.81900000000007</v>
      </c>
      <c r="O3020" s="1">
        <f>Sueldos[[#This Row],[Aumento Mexicano]]*2</f>
        <v>1909.6380000000001</v>
      </c>
      <c r="P3020" s="1">
        <f>IF(Sueldos[[#This Row],[Calificación]]&gt;=4,Sueldos[[#This Row],[Aumento Mexicano]]*2,0)</f>
        <v>0</v>
      </c>
      <c r="Q3020" s="1">
        <f>Sueldos[[#This Row],[Sueldo total]]*3</f>
        <v>70302.599999999991</v>
      </c>
      <c r="R3020" s="9">
        <f>(43102-Sueldos[[#This Row],[Fecha de Contratación]])/365</f>
        <v>3.6465753424657534</v>
      </c>
      <c r="S3020" s="1">
        <f>Sueldos[[#This Row],[Sueldo total]]/30</f>
        <v>781.13999999999987</v>
      </c>
      <c r="T3020" s="1">
        <f>Sueldos[[#This Row],[Salario diario]]*20*Sueldos[[#This Row],[dias del año]]</f>
        <v>56969.717260273967</v>
      </c>
      <c r="U3020" s="1">
        <f>Sueldos[[#This Row],[3 meses de sueldo]]+Sueldos[[#This Row],[20 dias por año]]</f>
        <v>127272.31726027397</v>
      </c>
    </row>
    <row r="3021" spans="1:21" x14ac:dyDescent="0.3">
      <c r="A3021" t="s">
        <v>277</v>
      </c>
      <c r="B3021" t="s">
        <v>139</v>
      </c>
      <c r="C3021" t="s">
        <v>198</v>
      </c>
      <c r="D3021" s="10">
        <v>41820</v>
      </c>
      <c r="E3021" t="s">
        <v>18</v>
      </c>
      <c r="F3021">
        <v>5</v>
      </c>
      <c r="G3021" s="1">
        <v>15528.75</v>
      </c>
      <c r="H3021" s="1">
        <v>1087.0125</v>
      </c>
      <c r="I3021" s="1">
        <v>155.28749999999999</v>
      </c>
      <c r="J3021" s="1">
        <v>1242.3</v>
      </c>
      <c r="K3021" s="1">
        <v>5279.7750000000005</v>
      </c>
      <c r="L3021" s="1">
        <v>4192.7625000000007</v>
      </c>
      <c r="M3021" s="1">
        <f>SUM(Sueldos[[#This Row],[Salario Base]:[Bono General]])</f>
        <v>27485.887500000001</v>
      </c>
      <c r="N3021" s="1">
        <f>SUMPRODUCT(Sueldos[[#This Row],[Salario Base]:[Bono General]]*Porcentajes[])</f>
        <v>1051.2963749999999</v>
      </c>
      <c r="O3021" s="1">
        <f>Sueldos[[#This Row],[Aumento Mexicano]]*2</f>
        <v>2102.5927499999998</v>
      </c>
      <c r="P3021" s="1">
        <f>IF(Sueldos[[#This Row],[Calificación]]&gt;=4,Sueldos[[#This Row],[Aumento Mexicano]]*2,0)</f>
        <v>2102.5927499999998</v>
      </c>
      <c r="Q3021" s="1">
        <f>Sueldos[[#This Row],[Sueldo total]]*3</f>
        <v>82457.662500000006</v>
      </c>
      <c r="R3021" s="9">
        <f>(43102-Sueldos[[#This Row],[Fecha de Contratación]])/365</f>
        <v>3.5123287671232877</v>
      </c>
      <c r="S3021" s="1">
        <f>Sueldos[[#This Row],[Sueldo total]]/30</f>
        <v>916.19625000000008</v>
      </c>
      <c r="T3021" s="1">
        <f>Sueldos[[#This Row],[Salario diario]]*20*Sueldos[[#This Row],[dias del año]]</f>
        <v>64359.648904109599</v>
      </c>
      <c r="U3021" s="1">
        <f>Sueldos[[#This Row],[3 meses de sueldo]]+Sueldos[[#This Row],[20 dias por año]]</f>
        <v>146817.31140410961</v>
      </c>
    </row>
    <row r="3022" spans="1:21" x14ac:dyDescent="0.3">
      <c r="A3022" t="s">
        <v>278</v>
      </c>
      <c r="B3022" t="s">
        <v>139</v>
      </c>
      <c r="C3022" t="s">
        <v>168</v>
      </c>
      <c r="D3022" s="10">
        <v>40864</v>
      </c>
      <c r="E3022" t="s">
        <v>18</v>
      </c>
      <c r="F3022">
        <v>5</v>
      </c>
      <c r="G3022" s="1">
        <v>14413.75</v>
      </c>
      <c r="H3022" s="1">
        <v>1153.1000000000001</v>
      </c>
      <c r="I3022" s="1">
        <v>576.55000000000007</v>
      </c>
      <c r="J3022" s="1">
        <v>1585.5125</v>
      </c>
      <c r="K3022" s="1">
        <v>5333.0874999999996</v>
      </c>
      <c r="L3022" s="1">
        <v>5044.8125</v>
      </c>
      <c r="M3022" s="1">
        <f>SUM(Sueldos[[#This Row],[Salario Base]:[Bono General]])</f>
        <v>28106.8125</v>
      </c>
      <c r="N3022" s="1">
        <f>SUMPRODUCT(Sueldos[[#This Row],[Salario Base]:[Bono General]]*Porcentajes[])</f>
        <v>1117.065625</v>
      </c>
      <c r="O3022" s="1">
        <f>Sueldos[[#This Row],[Aumento Mexicano]]*2</f>
        <v>2234.1312499999999</v>
      </c>
      <c r="P3022" s="1">
        <f>IF(Sueldos[[#This Row],[Calificación]]&gt;=4,Sueldos[[#This Row],[Aumento Mexicano]]*2,0)</f>
        <v>2234.1312499999999</v>
      </c>
      <c r="Q3022" s="1">
        <f>Sueldos[[#This Row],[Sueldo total]]*3</f>
        <v>84320.4375</v>
      </c>
      <c r="R3022" s="9">
        <f>(43102-Sueldos[[#This Row],[Fecha de Contratación]])/365</f>
        <v>6.1315068493150688</v>
      </c>
      <c r="S3022" s="1">
        <f>Sueldos[[#This Row],[Sueldo total]]/30</f>
        <v>936.89374999999995</v>
      </c>
      <c r="T3022" s="1">
        <f>Sueldos[[#This Row],[Salario diario]]*20*Sueldos[[#This Row],[dias del año]]</f>
        <v>114891.4089041096</v>
      </c>
      <c r="U3022" s="1">
        <f>Sueldos[[#This Row],[3 meses de sueldo]]+Sueldos[[#This Row],[20 dias por año]]</f>
        <v>199211.84640410962</v>
      </c>
    </row>
    <row r="3023" spans="1:21" x14ac:dyDescent="0.3">
      <c r="A3023" t="s">
        <v>279</v>
      </c>
      <c r="B3023" t="s">
        <v>139</v>
      </c>
      <c r="C3023" t="s">
        <v>81</v>
      </c>
      <c r="D3023" s="10">
        <v>42906</v>
      </c>
      <c r="E3023" t="s">
        <v>15</v>
      </c>
      <c r="F3023">
        <v>4</v>
      </c>
      <c r="G3023" s="1">
        <v>34103.300000000003</v>
      </c>
      <c r="H3023" s="1">
        <v>1705.1650000000002</v>
      </c>
      <c r="I3023" s="1">
        <v>1364.1320000000001</v>
      </c>
      <c r="J3023" s="1">
        <v>1364.1320000000001</v>
      </c>
      <c r="K3023" s="1">
        <v>10230.99</v>
      </c>
      <c r="L3023" s="1">
        <v>11254.089000000002</v>
      </c>
      <c r="M3023" s="1">
        <f>SUM(Sueldos[[#This Row],[Salario Base]:[Bono General]])</f>
        <v>60021.807999999997</v>
      </c>
      <c r="N3023" s="1">
        <f>SUMPRODUCT(Sueldos[[#This Row],[Salario Base]:[Bono General]]*Porcentajes[])</f>
        <v>2342.89671</v>
      </c>
      <c r="O3023" s="1">
        <f>Sueldos[[#This Row],[Aumento Mexicano]]*2</f>
        <v>4685.79342</v>
      </c>
      <c r="P3023" s="1">
        <f>IF(Sueldos[[#This Row],[Calificación]]&gt;=4,Sueldos[[#This Row],[Aumento Mexicano]]*2,0)</f>
        <v>4685.79342</v>
      </c>
      <c r="Q3023" s="1">
        <f>Sueldos[[#This Row],[Sueldo total]]*3</f>
        <v>180065.424</v>
      </c>
      <c r="R3023" s="9">
        <f>(43102-Sueldos[[#This Row],[Fecha de Contratación]])/365</f>
        <v>0.53698630136986303</v>
      </c>
      <c r="S3023" s="1">
        <f>Sueldos[[#This Row],[Sueldo total]]/30</f>
        <v>2000.7269333333331</v>
      </c>
      <c r="T3023" s="1">
        <f>Sueldos[[#This Row],[Salario diario]]*20*Sueldos[[#This Row],[dias del año]]</f>
        <v>21487.259119634698</v>
      </c>
      <c r="U3023" s="1">
        <f>Sueldos[[#This Row],[3 meses de sueldo]]+Sueldos[[#This Row],[20 dias por año]]</f>
        <v>201552.68311963469</v>
      </c>
    </row>
    <row r="3024" spans="1:21" x14ac:dyDescent="0.3">
      <c r="A3024" t="s">
        <v>280</v>
      </c>
      <c r="B3024" t="s">
        <v>139</v>
      </c>
      <c r="C3024" t="s">
        <v>237</v>
      </c>
      <c r="D3024" s="10">
        <v>42718</v>
      </c>
      <c r="E3024" t="s">
        <v>18</v>
      </c>
      <c r="F3024">
        <v>4</v>
      </c>
      <c r="G3024" s="1">
        <v>12054.900000000001</v>
      </c>
      <c r="H3024" s="1">
        <v>1084.941</v>
      </c>
      <c r="I3024" s="1">
        <v>361.64700000000005</v>
      </c>
      <c r="J3024" s="1">
        <v>1205.4900000000002</v>
      </c>
      <c r="K3024" s="1">
        <v>4821.9600000000009</v>
      </c>
      <c r="L3024" s="1">
        <v>4339.7640000000001</v>
      </c>
      <c r="M3024" s="1">
        <f>SUM(Sueldos[[#This Row],[Salario Base]:[Bono General]])</f>
        <v>23868.702000000001</v>
      </c>
      <c r="N3024" s="1">
        <f>SUMPRODUCT(Sueldos[[#This Row],[Salario Base]:[Bono General]]*Porcentajes[])</f>
        <v>949.9261200000002</v>
      </c>
      <c r="O3024" s="1">
        <f>Sueldos[[#This Row],[Aumento Mexicano]]*2</f>
        <v>1899.8522400000004</v>
      </c>
      <c r="P3024" s="1">
        <f>IF(Sueldos[[#This Row],[Calificación]]&gt;=4,Sueldos[[#This Row],[Aumento Mexicano]]*2,0)</f>
        <v>1899.8522400000004</v>
      </c>
      <c r="Q3024" s="1">
        <f>Sueldos[[#This Row],[Sueldo total]]*3</f>
        <v>71606.106</v>
      </c>
      <c r="R3024" s="9">
        <f>(43102-Sueldos[[#This Row],[Fecha de Contratación]])/365</f>
        <v>1.0520547945205478</v>
      </c>
      <c r="S3024" s="1">
        <f>Sueldos[[#This Row],[Sueldo total]]/30</f>
        <v>795.62340000000006</v>
      </c>
      <c r="T3024" s="1">
        <f>Sueldos[[#This Row],[Salario diario]]*20*Sueldos[[#This Row],[dias del año]]</f>
        <v>16740.788252054794</v>
      </c>
      <c r="U3024" s="1">
        <f>Sueldos[[#This Row],[3 meses de sueldo]]+Sueldos[[#This Row],[20 dias por año]]</f>
        <v>88346.894252054801</v>
      </c>
    </row>
    <row r="3025" spans="1:21" x14ac:dyDescent="0.3">
      <c r="A3025" t="s">
        <v>281</v>
      </c>
      <c r="B3025" t="s">
        <v>139</v>
      </c>
      <c r="C3025" t="s">
        <v>29</v>
      </c>
      <c r="D3025" s="10">
        <v>41810</v>
      </c>
      <c r="E3025" t="s">
        <v>18</v>
      </c>
      <c r="F3025">
        <v>5</v>
      </c>
      <c r="G3025" s="1">
        <v>10606.25</v>
      </c>
      <c r="H3025" s="1">
        <v>1060.625</v>
      </c>
      <c r="I3025" s="1">
        <v>1060.625</v>
      </c>
      <c r="J3025" s="1">
        <v>530.3125</v>
      </c>
      <c r="K3025" s="1">
        <v>3287.9375</v>
      </c>
      <c r="L3025" s="1">
        <v>4242.5</v>
      </c>
      <c r="M3025" s="1">
        <f>SUM(Sueldos[[#This Row],[Salario Base]:[Bono General]])</f>
        <v>20788.25</v>
      </c>
      <c r="N3025" s="1">
        <f>SUMPRODUCT(Sueldos[[#This Row],[Salario Base]:[Bono General]]*Porcentajes[])</f>
        <v>846.37874999999997</v>
      </c>
      <c r="O3025" s="1">
        <f>Sueldos[[#This Row],[Aumento Mexicano]]*2</f>
        <v>1692.7574999999999</v>
      </c>
      <c r="P3025" s="1">
        <f>IF(Sueldos[[#This Row],[Calificación]]&gt;=4,Sueldos[[#This Row],[Aumento Mexicano]]*2,0)</f>
        <v>1692.7574999999999</v>
      </c>
      <c r="Q3025" s="1">
        <f>Sueldos[[#This Row],[Sueldo total]]*3</f>
        <v>62364.75</v>
      </c>
      <c r="R3025" s="9">
        <f>(43102-Sueldos[[#This Row],[Fecha de Contratación]])/365</f>
        <v>3.5397260273972604</v>
      </c>
      <c r="S3025" s="1">
        <f>Sueldos[[#This Row],[Sueldo total]]/30</f>
        <v>692.94166666666672</v>
      </c>
      <c r="T3025" s="1">
        <f>Sueldos[[#This Row],[Salario diario]]*20*Sueldos[[#This Row],[dias del año]]</f>
        <v>49056.473059360731</v>
      </c>
      <c r="U3025" s="1">
        <f>Sueldos[[#This Row],[3 meses de sueldo]]+Sueldos[[#This Row],[20 dias por año]]</f>
        <v>111421.22305936072</v>
      </c>
    </row>
    <row r="3026" spans="1:21" x14ac:dyDescent="0.3">
      <c r="A3026" t="s">
        <v>282</v>
      </c>
      <c r="B3026" t="s">
        <v>139</v>
      </c>
      <c r="C3026" t="s">
        <v>71</v>
      </c>
      <c r="D3026" s="10">
        <v>40944</v>
      </c>
      <c r="E3026" t="s">
        <v>15</v>
      </c>
      <c r="F3026">
        <v>4</v>
      </c>
      <c r="G3026" s="1">
        <v>31489.7</v>
      </c>
      <c r="H3026" s="1">
        <v>3148.9700000000003</v>
      </c>
      <c r="I3026" s="1">
        <v>1889.3820000000001</v>
      </c>
      <c r="J3026" s="1">
        <v>2519.1759999999999</v>
      </c>
      <c r="K3026" s="1">
        <v>11651.189</v>
      </c>
      <c r="L3026" s="1">
        <v>9761.8070000000007</v>
      </c>
      <c r="M3026" s="1">
        <f>SUM(Sueldos[[#This Row],[Salario Base]:[Bono General]])</f>
        <v>60460.223999999995</v>
      </c>
      <c r="N3026" s="1">
        <f>SUMPRODUCT(Sueldos[[#This Row],[Salario Base]:[Bono General]]*Porcentajes[])</f>
        <v>2368.0254400000003</v>
      </c>
      <c r="O3026" s="1">
        <f>Sueldos[[#This Row],[Aumento Mexicano]]*2</f>
        <v>4736.0508800000007</v>
      </c>
      <c r="P3026" s="1">
        <f>IF(Sueldos[[#This Row],[Calificación]]&gt;=4,Sueldos[[#This Row],[Aumento Mexicano]]*2,0)</f>
        <v>4736.0508800000007</v>
      </c>
      <c r="Q3026" s="1">
        <f>Sueldos[[#This Row],[Sueldo total]]*3</f>
        <v>181380.67199999999</v>
      </c>
      <c r="R3026" s="9">
        <f>(43102-Sueldos[[#This Row],[Fecha de Contratación]])/365</f>
        <v>5.912328767123288</v>
      </c>
      <c r="S3026" s="1">
        <f>Sueldos[[#This Row],[Sueldo total]]/30</f>
        <v>2015.3407999999997</v>
      </c>
      <c r="T3026" s="1">
        <f>Sueldos[[#This Row],[Salario diario]]*20*Sueldos[[#This Row],[dias del año]]</f>
        <v>238307.14774794516</v>
      </c>
      <c r="U3026" s="1">
        <f>Sueldos[[#This Row],[3 meses de sueldo]]+Sueldos[[#This Row],[20 dias por año]]</f>
        <v>419687.81974794518</v>
      </c>
    </row>
    <row r="3027" spans="1:21" x14ac:dyDescent="0.3">
      <c r="A3027" t="s">
        <v>283</v>
      </c>
      <c r="B3027" t="s">
        <v>139</v>
      </c>
      <c r="C3027" t="s">
        <v>2</v>
      </c>
      <c r="D3027" s="10">
        <v>40517</v>
      </c>
      <c r="E3027" t="s">
        <v>15</v>
      </c>
      <c r="F3027">
        <v>2</v>
      </c>
      <c r="G3027" s="1">
        <v>20495.7</v>
      </c>
      <c r="H3027" s="1">
        <v>1844.6130000000001</v>
      </c>
      <c r="I3027" s="1">
        <v>1639.6560000000002</v>
      </c>
      <c r="J3027" s="1">
        <v>2869.3980000000006</v>
      </c>
      <c r="K3027" s="1">
        <v>6558.6240000000007</v>
      </c>
      <c r="L3027" s="1">
        <v>5328.8820000000005</v>
      </c>
      <c r="M3027" s="1">
        <f>SUM(Sueldos[[#This Row],[Salario Base]:[Bono General]])</f>
        <v>38736.873</v>
      </c>
      <c r="N3027" s="1">
        <f>SUMPRODUCT(Sueldos[[#This Row],[Salario Base]:[Bono General]]*Porcentajes[])</f>
        <v>1504.3843800000002</v>
      </c>
      <c r="O3027" s="1">
        <f>Sueldos[[#This Row],[Aumento Mexicano]]*2</f>
        <v>3008.7687600000004</v>
      </c>
      <c r="P3027" s="1">
        <f>IF(Sueldos[[#This Row],[Calificación]]&gt;=4,Sueldos[[#This Row],[Aumento Mexicano]]*2,0)</f>
        <v>0</v>
      </c>
      <c r="Q3027" s="1">
        <f>Sueldos[[#This Row],[Sueldo total]]*3</f>
        <v>116210.61900000001</v>
      </c>
      <c r="R3027" s="9">
        <f>(43102-Sueldos[[#This Row],[Fecha de Contratación]])/365</f>
        <v>7.0821917808219181</v>
      </c>
      <c r="S3027" s="1">
        <f>Sueldos[[#This Row],[Sueldo total]]/30</f>
        <v>1291.2291</v>
      </c>
      <c r="T3027" s="1">
        <f>Sueldos[[#This Row],[Salario diario]]*20*Sueldos[[#This Row],[dias del año]]</f>
        <v>182894.64238356167</v>
      </c>
      <c r="U3027" s="1">
        <f>Sueldos[[#This Row],[3 meses de sueldo]]+Sueldos[[#This Row],[20 dias por año]]</f>
        <v>299105.26138356165</v>
      </c>
    </row>
    <row r="3028" spans="1:21" x14ac:dyDescent="0.3">
      <c r="A3028" t="s">
        <v>284</v>
      </c>
      <c r="B3028" t="s">
        <v>139</v>
      </c>
      <c r="C3028" t="s">
        <v>285</v>
      </c>
      <c r="D3028" s="10">
        <v>41243</v>
      </c>
      <c r="E3028" t="s">
        <v>18</v>
      </c>
      <c r="F3028">
        <v>3</v>
      </c>
      <c r="G3028" s="1">
        <v>11599</v>
      </c>
      <c r="H3028" s="1">
        <v>1043.9099999999999</v>
      </c>
      <c r="I3028" s="1">
        <v>695.93999999999994</v>
      </c>
      <c r="J3028" s="1">
        <v>1043.9099999999999</v>
      </c>
      <c r="K3028" s="1">
        <v>4407.62</v>
      </c>
      <c r="L3028" s="1">
        <v>3943.6600000000003</v>
      </c>
      <c r="M3028" s="1">
        <f>SUM(Sueldos[[#This Row],[Salario Base]:[Bono General]])</f>
        <v>22734.04</v>
      </c>
      <c r="N3028" s="1">
        <f>SUMPRODUCT(Sueldos[[#This Row],[Salario Base]:[Bono General]]*Porcentajes[])</f>
        <v>898.9224999999999</v>
      </c>
      <c r="O3028" s="1">
        <f>Sueldos[[#This Row],[Aumento Mexicano]]*2</f>
        <v>1797.8449999999998</v>
      </c>
      <c r="P3028" s="1">
        <f>IF(Sueldos[[#This Row],[Calificación]]&gt;=4,Sueldos[[#This Row],[Aumento Mexicano]]*2,0)</f>
        <v>0</v>
      </c>
      <c r="Q3028" s="1">
        <f>Sueldos[[#This Row],[Sueldo total]]*3</f>
        <v>68202.12</v>
      </c>
      <c r="R3028" s="9">
        <f>(43102-Sueldos[[#This Row],[Fecha de Contratación]])/365</f>
        <v>5.0931506849315067</v>
      </c>
      <c r="S3028" s="1">
        <f>Sueldos[[#This Row],[Sueldo total]]/30</f>
        <v>757.80133333333333</v>
      </c>
      <c r="T3028" s="1">
        <f>Sueldos[[#This Row],[Salario diario]]*20*Sueldos[[#This Row],[dias del año]]</f>
        <v>77191.927598173512</v>
      </c>
      <c r="U3028" s="1">
        <f>Sueldos[[#This Row],[3 meses de sueldo]]+Sueldos[[#This Row],[20 dias por año]]</f>
        <v>145394.04759817349</v>
      </c>
    </row>
    <row r="3029" spans="1:21" x14ac:dyDescent="0.3">
      <c r="A3029" t="s">
        <v>286</v>
      </c>
      <c r="B3029" t="s">
        <v>139</v>
      </c>
      <c r="C3029" t="s">
        <v>14</v>
      </c>
      <c r="D3029" s="10">
        <v>40829</v>
      </c>
      <c r="E3029" t="s">
        <v>53</v>
      </c>
      <c r="F3029">
        <v>1</v>
      </c>
      <c r="G3029" s="1">
        <v>78378.75</v>
      </c>
      <c r="H3029" s="1">
        <v>7054.0874999999996</v>
      </c>
      <c r="I3029" s="1">
        <v>7837.875</v>
      </c>
      <c r="J3029" s="1">
        <v>783.78750000000002</v>
      </c>
      <c r="K3029" s="1">
        <v>21946.050000000003</v>
      </c>
      <c r="L3029" s="1">
        <v>25081.200000000001</v>
      </c>
      <c r="M3029" s="1">
        <f>SUM(Sueldos[[#This Row],[Salario Base]:[Bono General]])</f>
        <v>141081.75</v>
      </c>
      <c r="N3029" s="1">
        <f>SUMPRODUCT(Sueldos[[#This Row],[Salario Base]:[Bono General]]*Porcentajes[])</f>
        <v>5541.3776249999992</v>
      </c>
      <c r="O3029" s="1">
        <f>Sueldos[[#This Row],[Aumento Mexicano]]*2</f>
        <v>11082.755249999998</v>
      </c>
      <c r="P3029" s="1">
        <f>IF(Sueldos[[#This Row],[Calificación]]&gt;=4,Sueldos[[#This Row],[Aumento Mexicano]]*2,0)</f>
        <v>0</v>
      </c>
      <c r="Q3029" s="1">
        <f>Sueldos[[#This Row],[Sueldo total]]*3</f>
        <v>423245.25</v>
      </c>
      <c r="R3029" s="9">
        <f>(43102-Sueldos[[#This Row],[Fecha de Contratación]])/365</f>
        <v>6.2273972602739729</v>
      </c>
      <c r="S3029" s="1">
        <f>Sueldos[[#This Row],[Sueldo total]]/30</f>
        <v>4702.7250000000004</v>
      </c>
      <c r="T3029" s="1">
        <f>Sueldos[[#This Row],[Salario diario]]*20*Sueldos[[#This Row],[dias del año]]</f>
        <v>585714.73561643844</v>
      </c>
      <c r="U3029" s="1">
        <f>Sueldos[[#This Row],[3 meses de sueldo]]+Sueldos[[#This Row],[20 dias por año]]</f>
        <v>1008959.9856164384</v>
      </c>
    </row>
    <row r="3030" spans="1:21" x14ac:dyDescent="0.3">
      <c r="A3030" t="s">
        <v>287</v>
      </c>
      <c r="B3030" t="s">
        <v>139</v>
      </c>
      <c r="C3030" t="s">
        <v>177</v>
      </c>
      <c r="D3030" s="10">
        <v>41636</v>
      </c>
      <c r="E3030" t="s">
        <v>27</v>
      </c>
      <c r="F3030">
        <v>4</v>
      </c>
      <c r="G3030" s="1">
        <v>18401.900000000001</v>
      </c>
      <c r="H3030" s="1">
        <v>1656.171</v>
      </c>
      <c r="I3030" s="1">
        <v>1288.1330000000003</v>
      </c>
      <c r="J3030" s="1">
        <v>1840.1900000000003</v>
      </c>
      <c r="K3030" s="1">
        <v>4600.4750000000004</v>
      </c>
      <c r="L3030" s="1">
        <v>5152.5320000000011</v>
      </c>
      <c r="M3030" s="1">
        <f>SUM(Sueldos[[#This Row],[Salario Base]:[Bono General]])</f>
        <v>32939.400999999998</v>
      </c>
      <c r="N3030" s="1">
        <f>SUMPRODUCT(Sueldos[[#This Row],[Salario Base]:[Bono General]]*Porcentajes[])</f>
        <v>1293.6535699999999</v>
      </c>
      <c r="O3030" s="1">
        <f>Sueldos[[#This Row],[Aumento Mexicano]]*2</f>
        <v>2587.3071399999999</v>
      </c>
      <c r="P3030" s="1">
        <f>IF(Sueldos[[#This Row],[Calificación]]&gt;=4,Sueldos[[#This Row],[Aumento Mexicano]]*2,0)</f>
        <v>2587.3071399999999</v>
      </c>
      <c r="Q3030" s="1">
        <f>Sueldos[[#This Row],[Sueldo total]]*3</f>
        <v>98818.202999999994</v>
      </c>
      <c r="R3030" s="9">
        <f>(43102-Sueldos[[#This Row],[Fecha de Contratación]])/365</f>
        <v>4.0164383561643833</v>
      </c>
      <c r="S3030" s="1">
        <f>Sueldos[[#This Row],[Sueldo total]]/30</f>
        <v>1097.9800333333333</v>
      </c>
      <c r="T3030" s="1">
        <f>Sueldos[[#This Row],[Salario diario]]*20*Sueldos[[#This Row],[dias del año]]</f>
        <v>88199.382403652955</v>
      </c>
      <c r="U3030" s="1">
        <f>Sueldos[[#This Row],[3 meses de sueldo]]+Sueldos[[#This Row],[20 dias por año]]</f>
        <v>187017.58540365295</v>
      </c>
    </row>
    <row r="3031" spans="1:21" x14ac:dyDescent="0.3">
      <c r="A3031" t="s">
        <v>288</v>
      </c>
      <c r="B3031" t="s">
        <v>139</v>
      </c>
      <c r="C3031" t="s">
        <v>119</v>
      </c>
      <c r="D3031" s="10">
        <v>41947</v>
      </c>
      <c r="E3031" t="s">
        <v>15</v>
      </c>
      <c r="F3031">
        <v>2</v>
      </c>
      <c r="G3031" s="1">
        <v>19982.7</v>
      </c>
      <c r="H3031" s="1">
        <v>999.1350000000001</v>
      </c>
      <c r="I3031" s="1">
        <v>199.827</v>
      </c>
      <c r="J3031" s="1">
        <v>1598.616</v>
      </c>
      <c r="K3031" s="1">
        <v>6794.1180000000004</v>
      </c>
      <c r="L3031" s="1">
        <v>6794.1180000000004</v>
      </c>
      <c r="M3031" s="1">
        <f>SUM(Sueldos[[#This Row],[Salario Base]:[Bono General]])</f>
        <v>36368.514000000003</v>
      </c>
      <c r="N3031" s="1">
        <f>SUMPRODUCT(Sueldos[[#This Row],[Salario Base]:[Bono General]]*Porcentajes[])</f>
        <v>1426.76478</v>
      </c>
      <c r="O3031" s="1">
        <f>Sueldos[[#This Row],[Aumento Mexicano]]*2</f>
        <v>2853.5295599999999</v>
      </c>
      <c r="P3031" s="1">
        <f>IF(Sueldos[[#This Row],[Calificación]]&gt;=4,Sueldos[[#This Row],[Aumento Mexicano]]*2,0)</f>
        <v>0</v>
      </c>
      <c r="Q3031" s="1">
        <f>Sueldos[[#This Row],[Sueldo total]]*3</f>
        <v>109105.54200000002</v>
      </c>
      <c r="R3031" s="9">
        <f>(43102-Sueldos[[#This Row],[Fecha de Contratación]])/365</f>
        <v>3.1643835616438358</v>
      </c>
      <c r="S3031" s="1">
        <f>Sueldos[[#This Row],[Sueldo total]]/30</f>
        <v>1212.2838000000002</v>
      </c>
      <c r="T3031" s="1">
        <f>Sueldos[[#This Row],[Salario diario]]*20*Sueldos[[#This Row],[dias del año]]</f>
        <v>76722.61857534248</v>
      </c>
      <c r="U3031" s="1">
        <f>Sueldos[[#This Row],[3 meses de sueldo]]+Sueldos[[#This Row],[20 dias por año]]</f>
        <v>185828.16057534248</v>
      </c>
    </row>
    <row r="3032" spans="1:21" x14ac:dyDescent="0.3">
      <c r="A3032" t="s">
        <v>289</v>
      </c>
      <c r="B3032" t="s">
        <v>139</v>
      </c>
      <c r="C3032" t="s">
        <v>290</v>
      </c>
      <c r="D3032" s="10">
        <v>41507</v>
      </c>
      <c r="E3032" t="s">
        <v>15</v>
      </c>
      <c r="F3032">
        <v>2</v>
      </c>
      <c r="G3032" s="1">
        <v>19692.900000000001</v>
      </c>
      <c r="H3032" s="1">
        <v>1969.2900000000002</v>
      </c>
      <c r="I3032" s="1">
        <v>590.78700000000003</v>
      </c>
      <c r="J3032" s="1">
        <v>2166.2190000000001</v>
      </c>
      <c r="K3032" s="1">
        <v>7089.4440000000004</v>
      </c>
      <c r="L3032" s="1">
        <v>6498.6570000000011</v>
      </c>
      <c r="M3032" s="1">
        <f>SUM(Sueldos[[#This Row],[Salario Base]:[Bono General]])</f>
        <v>38007.297000000006</v>
      </c>
      <c r="N3032" s="1">
        <f>SUMPRODUCT(Sueldos[[#This Row],[Salario Base]:[Bono General]]*Porcentajes[])</f>
        <v>1508.4761400000004</v>
      </c>
      <c r="O3032" s="1">
        <f>Sueldos[[#This Row],[Aumento Mexicano]]*2</f>
        <v>3016.9522800000009</v>
      </c>
      <c r="P3032" s="1">
        <f>IF(Sueldos[[#This Row],[Calificación]]&gt;=4,Sueldos[[#This Row],[Aumento Mexicano]]*2,0)</f>
        <v>0</v>
      </c>
      <c r="Q3032" s="1">
        <f>Sueldos[[#This Row],[Sueldo total]]*3</f>
        <v>114021.89100000002</v>
      </c>
      <c r="R3032" s="9">
        <f>(43102-Sueldos[[#This Row],[Fecha de Contratación]])/365</f>
        <v>4.3698630136986303</v>
      </c>
      <c r="S3032" s="1">
        <f>Sueldos[[#This Row],[Sueldo total]]/30</f>
        <v>1266.9099000000001</v>
      </c>
      <c r="T3032" s="1">
        <f>Sueldos[[#This Row],[Salario diario]]*20*Sueldos[[#This Row],[dias del año]]</f>
        <v>110724.45427397262</v>
      </c>
      <c r="U3032" s="1">
        <f>Sueldos[[#This Row],[3 meses de sueldo]]+Sueldos[[#This Row],[20 dias por año]]</f>
        <v>224746.34527397263</v>
      </c>
    </row>
    <row r="3033" spans="1:21" x14ac:dyDescent="0.3">
      <c r="A3033" t="s">
        <v>291</v>
      </c>
      <c r="B3033" t="s">
        <v>139</v>
      </c>
      <c r="C3033" t="s">
        <v>237</v>
      </c>
      <c r="D3033" s="10">
        <v>42690</v>
      </c>
      <c r="E3033" t="s">
        <v>50</v>
      </c>
      <c r="F3033">
        <v>5</v>
      </c>
      <c r="G3033" s="1">
        <v>58501.25</v>
      </c>
      <c r="H3033" s="1">
        <v>2925.0625</v>
      </c>
      <c r="I3033" s="1">
        <v>5265.1125000000002</v>
      </c>
      <c r="J3033" s="1">
        <v>2340.0500000000002</v>
      </c>
      <c r="K3033" s="1">
        <v>20475.4375</v>
      </c>
      <c r="L3033" s="1">
        <v>15795.337500000001</v>
      </c>
      <c r="M3033" s="1">
        <f>SUM(Sueldos[[#This Row],[Salario Base]:[Bono General]])</f>
        <v>105302.25</v>
      </c>
      <c r="N3033" s="1">
        <f>SUMPRODUCT(Sueldos[[#This Row],[Salario Base]:[Bono General]]*Porcentajes[])</f>
        <v>3978.085</v>
      </c>
      <c r="O3033" s="1">
        <f>Sueldos[[#This Row],[Aumento Mexicano]]*2</f>
        <v>7956.17</v>
      </c>
      <c r="P3033" s="1">
        <f>IF(Sueldos[[#This Row],[Calificación]]&gt;=4,Sueldos[[#This Row],[Aumento Mexicano]]*2,0)</f>
        <v>7956.17</v>
      </c>
      <c r="Q3033" s="1">
        <f>Sueldos[[#This Row],[Sueldo total]]*3</f>
        <v>315906.75</v>
      </c>
      <c r="R3033" s="9">
        <f>(43102-Sueldos[[#This Row],[Fecha de Contratación]])/365</f>
        <v>1.1287671232876713</v>
      </c>
      <c r="S3033" s="1">
        <f>Sueldos[[#This Row],[Sueldo total]]/30</f>
        <v>3510.0749999999998</v>
      </c>
      <c r="T3033" s="1">
        <f>Sueldos[[#This Row],[Salario diario]]*20*Sueldos[[#This Row],[dias del año]]</f>
        <v>79241.14520547945</v>
      </c>
      <c r="U3033" s="1">
        <f>Sueldos[[#This Row],[3 meses de sueldo]]+Sueldos[[#This Row],[20 dias por año]]</f>
        <v>395147.89520547946</v>
      </c>
    </row>
    <row r="3034" spans="1:21" x14ac:dyDescent="0.3">
      <c r="A3034" t="s">
        <v>292</v>
      </c>
      <c r="B3034" t="s">
        <v>139</v>
      </c>
      <c r="C3034" t="s">
        <v>142</v>
      </c>
      <c r="D3034" s="10">
        <v>42711</v>
      </c>
      <c r="E3034" t="s">
        <v>27</v>
      </c>
      <c r="F3034">
        <v>4</v>
      </c>
      <c r="G3034" s="1">
        <v>19687.800000000003</v>
      </c>
      <c r="H3034" s="1">
        <v>1378.1460000000004</v>
      </c>
      <c r="I3034" s="1">
        <v>393.75600000000009</v>
      </c>
      <c r="J3034" s="1">
        <v>1378.1460000000004</v>
      </c>
      <c r="K3034" s="1">
        <v>7284.4860000000008</v>
      </c>
      <c r="L3034" s="1">
        <v>7481.3640000000014</v>
      </c>
      <c r="M3034" s="1">
        <f>SUM(Sueldos[[#This Row],[Salario Base]:[Bono General]])</f>
        <v>37603.698000000004</v>
      </c>
      <c r="N3034" s="1">
        <f>SUMPRODUCT(Sueldos[[#This Row],[Salario Base]:[Bono General]]*Porcentajes[])</f>
        <v>1500.21036</v>
      </c>
      <c r="O3034" s="1">
        <f>Sueldos[[#This Row],[Aumento Mexicano]]*2</f>
        <v>3000.4207200000001</v>
      </c>
      <c r="P3034" s="1">
        <f>IF(Sueldos[[#This Row],[Calificación]]&gt;=4,Sueldos[[#This Row],[Aumento Mexicano]]*2,0)</f>
        <v>3000.4207200000001</v>
      </c>
      <c r="Q3034" s="1">
        <f>Sueldos[[#This Row],[Sueldo total]]*3</f>
        <v>112811.09400000001</v>
      </c>
      <c r="R3034" s="9">
        <f>(43102-Sueldos[[#This Row],[Fecha de Contratación]])/365</f>
        <v>1.0712328767123287</v>
      </c>
      <c r="S3034" s="1">
        <f>Sueldos[[#This Row],[Sueldo total]]/30</f>
        <v>1253.4566000000002</v>
      </c>
      <c r="T3034" s="1">
        <f>Sueldos[[#This Row],[Salario diario]]*20*Sueldos[[#This Row],[dias del año]]</f>
        <v>26854.8783890411</v>
      </c>
      <c r="U3034" s="1">
        <f>Sueldos[[#This Row],[3 meses de sueldo]]+Sueldos[[#This Row],[20 dias por año]]</f>
        <v>139665.9723890411</v>
      </c>
    </row>
    <row r="3035" spans="1:21" x14ac:dyDescent="0.3">
      <c r="A3035" t="s">
        <v>293</v>
      </c>
      <c r="B3035" t="s">
        <v>139</v>
      </c>
      <c r="C3035" t="s">
        <v>285</v>
      </c>
      <c r="D3035" s="10">
        <v>40593</v>
      </c>
      <c r="E3035" t="s">
        <v>18</v>
      </c>
      <c r="F3035">
        <v>3</v>
      </c>
      <c r="G3035" s="1">
        <v>8089</v>
      </c>
      <c r="H3035" s="1">
        <v>647.12</v>
      </c>
      <c r="I3035" s="1">
        <v>728.01</v>
      </c>
      <c r="J3035" s="1">
        <v>1051.57</v>
      </c>
      <c r="K3035" s="1">
        <v>2022.25</v>
      </c>
      <c r="L3035" s="1">
        <v>2669.3700000000003</v>
      </c>
      <c r="M3035" s="1">
        <f>SUM(Sueldos[[#This Row],[Salario Base]:[Bono General]])</f>
        <v>15207.320000000002</v>
      </c>
      <c r="N3035" s="1">
        <f>SUMPRODUCT(Sueldos[[#This Row],[Salario Base]:[Bono General]]*Porcentajes[])</f>
        <v>610.71950000000004</v>
      </c>
      <c r="O3035" s="1">
        <f>Sueldos[[#This Row],[Aumento Mexicano]]*2</f>
        <v>1221.4390000000001</v>
      </c>
      <c r="P3035" s="1">
        <f>IF(Sueldos[[#This Row],[Calificación]]&gt;=4,Sueldos[[#This Row],[Aumento Mexicano]]*2,0)</f>
        <v>0</v>
      </c>
      <c r="Q3035" s="1">
        <f>Sueldos[[#This Row],[Sueldo total]]*3</f>
        <v>45621.960000000006</v>
      </c>
      <c r="R3035" s="9">
        <f>(43102-Sueldos[[#This Row],[Fecha de Contratación]])/365</f>
        <v>6.8739726027397259</v>
      </c>
      <c r="S3035" s="1">
        <f>Sueldos[[#This Row],[Sueldo total]]/30</f>
        <v>506.91066666666671</v>
      </c>
      <c r="T3035" s="1">
        <f>Sueldos[[#This Row],[Salario diario]]*20*Sueldos[[#This Row],[dias del año]]</f>
        <v>69689.800694063932</v>
      </c>
      <c r="U3035" s="1">
        <f>Sueldos[[#This Row],[3 meses de sueldo]]+Sueldos[[#This Row],[20 dias por año]]</f>
        <v>115311.76069406394</v>
      </c>
    </row>
    <row r="3036" spans="1:21" x14ac:dyDescent="0.3">
      <c r="A3036" t="s">
        <v>229</v>
      </c>
      <c r="B3036" t="s">
        <v>139</v>
      </c>
      <c r="C3036" t="s">
        <v>75</v>
      </c>
      <c r="D3036" s="10">
        <v>41597</v>
      </c>
      <c r="E3036" t="s">
        <v>27</v>
      </c>
      <c r="F3036">
        <v>3</v>
      </c>
      <c r="G3036" s="1">
        <v>14695</v>
      </c>
      <c r="H3036" s="1">
        <v>1469.5</v>
      </c>
      <c r="I3036" s="1">
        <v>146.95000000000002</v>
      </c>
      <c r="J3036" s="1">
        <v>293.90000000000003</v>
      </c>
      <c r="K3036" s="1">
        <v>3967.65</v>
      </c>
      <c r="L3036" s="1">
        <v>4114.6000000000004</v>
      </c>
      <c r="M3036" s="1">
        <f>SUM(Sueldos[[#This Row],[Salario Base]:[Bono General]])</f>
        <v>24687.600000000006</v>
      </c>
      <c r="N3036" s="1">
        <f>SUMPRODUCT(Sueldos[[#This Row],[Salario Base]:[Bono General]]*Porcentajes[])</f>
        <v>956.64450000000011</v>
      </c>
      <c r="O3036" s="1">
        <f>Sueldos[[#This Row],[Aumento Mexicano]]*2</f>
        <v>1913.2890000000002</v>
      </c>
      <c r="P3036" s="1">
        <f>IF(Sueldos[[#This Row],[Calificación]]&gt;=4,Sueldos[[#This Row],[Aumento Mexicano]]*2,0)</f>
        <v>0</v>
      </c>
      <c r="Q3036" s="1">
        <f>Sueldos[[#This Row],[Sueldo total]]*3</f>
        <v>74062.800000000017</v>
      </c>
      <c r="R3036" s="9">
        <f>(43102-Sueldos[[#This Row],[Fecha de Contratación]])/365</f>
        <v>4.1232876712328768</v>
      </c>
      <c r="S3036" s="1">
        <f>Sueldos[[#This Row],[Sueldo total]]/30</f>
        <v>822.92000000000019</v>
      </c>
      <c r="T3036" s="1">
        <f>Sueldos[[#This Row],[Salario diario]]*20*Sueldos[[#This Row],[dias del año]]</f>
        <v>67862.717808219197</v>
      </c>
      <c r="U3036" s="1">
        <f>Sueldos[[#This Row],[3 meses de sueldo]]+Sueldos[[#This Row],[20 dias por año]]</f>
        <v>141925.51780821921</v>
      </c>
    </row>
    <row r="3037" spans="1:21" x14ac:dyDescent="0.3">
      <c r="A3037" t="s">
        <v>294</v>
      </c>
      <c r="B3037" t="s">
        <v>139</v>
      </c>
      <c r="C3037" t="s">
        <v>135</v>
      </c>
      <c r="D3037" s="10">
        <v>41266</v>
      </c>
      <c r="E3037" t="s">
        <v>18</v>
      </c>
      <c r="F3037">
        <v>3</v>
      </c>
      <c r="G3037" s="1">
        <v>12619</v>
      </c>
      <c r="H3037" s="1">
        <v>630.95000000000005</v>
      </c>
      <c r="I3037" s="1">
        <v>1892.85</v>
      </c>
      <c r="J3037" s="1">
        <v>1514.28</v>
      </c>
      <c r="K3037" s="1">
        <v>4921.41</v>
      </c>
      <c r="L3037" s="1">
        <v>4290.46</v>
      </c>
      <c r="M3037" s="1">
        <f>SUM(Sueldos[[#This Row],[Salario Base]:[Bono General]])</f>
        <v>25868.95</v>
      </c>
      <c r="N3037" s="1">
        <f>SUMPRODUCT(Sueldos[[#This Row],[Salario Base]:[Bono General]]*Porcentajes[])</f>
        <v>1015.8295000000001</v>
      </c>
      <c r="O3037" s="1">
        <f>Sueldos[[#This Row],[Aumento Mexicano]]*2</f>
        <v>2031.6590000000001</v>
      </c>
      <c r="P3037" s="1">
        <f>IF(Sueldos[[#This Row],[Calificación]]&gt;=4,Sueldos[[#This Row],[Aumento Mexicano]]*2,0)</f>
        <v>0</v>
      </c>
      <c r="Q3037" s="1">
        <f>Sueldos[[#This Row],[Sueldo total]]*3</f>
        <v>77606.850000000006</v>
      </c>
      <c r="R3037" s="9">
        <f>(43102-Sueldos[[#This Row],[Fecha de Contratación]])/365</f>
        <v>5.0301369863013701</v>
      </c>
      <c r="S3037" s="1">
        <f>Sueldos[[#This Row],[Sueldo total]]/30</f>
        <v>862.2983333333334</v>
      </c>
      <c r="T3037" s="1">
        <f>Sueldos[[#This Row],[Salario diario]]*20*Sueldos[[#This Row],[dias del año]]</f>
        <v>86749.574794520551</v>
      </c>
      <c r="U3037" s="1">
        <f>Sueldos[[#This Row],[3 meses de sueldo]]+Sueldos[[#This Row],[20 dias por año]]</f>
        <v>164356.42479452054</v>
      </c>
    </row>
    <row r="3038" spans="1:21" x14ac:dyDescent="0.3">
      <c r="A3038" t="s">
        <v>295</v>
      </c>
      <c r="B3038" t="s">
        <v>139</v>
      </c>
      <c r="C3038" t="s">
        <v>38</v>
      </c>
      <c r="D3038" s="10">
        <v>40783</v>
      </c>
      <c r="E3038" t="s">
        <v>18</v>
      </c>
      <c r="F3038">
        <v>2</v>
      </c>
      <c r="G3038" s="1">
        <v>13186.800000000001</v>
      </c>
      <c r="H3038" s="1">
        <v>923.07600000000014</v>
      </c>
      <c r="I3038" s="1">
        <v>1978.02</v>
      </c>
      <c r="J3038" s="1">
        <v>131.86800000000002</v>
      </c>
      <c r="K3038" s="1">
        <v>5142.8520000000008</v>
      </c>
      <c r="L3038" s="1">
        <v>4219.7760000000007</v>
      </c>
      <c r="M3038" s="1">
        <f>SUM(Sueldos[[#This Row],[Salario Base]:[Bono General]])</f>
        <v>25582.392000000003</v>
      </c>
      <c r="N3038" s="1">
        <f>SUMPRODUCT(Sueldos[[#This Row],[Salario Base]:[Bono General]]*Porcentajes[])</f>
        <v>986.37264000000005</v>
      </c>
      <c r="O3038" s="1">
        <f>Sueldos[[#This Row],[Aumento Mexicano]]*2</f>
        <v>1972.7452800000001</v>
      </c>
      <c r="P3038" s="1">
        <f>IF(Sueldos[[#This Row],[Calificación]]&gt;=4,Sueldos[[#This Row],[Aumento Mexicano]]*2,0)</f>
        <v>0</v>
      </c>
      <c r="Q3038" s="1">
        <f>Sueldos[[#This Row],[Sueldo total]]*3</f>
        <v>76747.176000000007</v>
      </c>
      <c r="R3038" s="9">
        <f>(43102-Sueldos[[#This Row],[Fecha de Contratación]])/365</f>
        <v>6.353424657534247</v>
      </c>
      <c r="S3038" s="1">
        <f>Sueldos[[#This Row],[Sueldo total]]/30</f>
        <v>852.74640000000011</v>
      </c>
      <c r="T3038" s="1">
        <f>Sueldos[[#This Row],[Salario diario]]*20*Sueldos[[#This Row],[dias del año]]</f>
        <v>108357.20008767126</v>
      </c>
      <c r="U3038" s="1">
        <f>Sueldos[[#This Row],[3 meses de sueldo]]+Sueldos[[#This Row],[20 dias por año]]</f>
        <v>185104.37608767126</v>
      </c>
    </row>
    <row r="3039" spans="1:21" x14ac:dyDescent="0.3">
      <c r="A3039" t="s">
        <v>296</v>
      </c>
      <c r="B3039" t="s">
        <v>139</v>
      </c>
      <c r="C3039" t="s">
        <v>55</v>
      </c>
      <c r="D3039" s="10">
        <v>40554</v>
      </c>
      <c r="E3039" t="s">
        <v>27</v>
      </c>
      <c r="F3039">
        <v>3</v>
      </c>
      <c r="G3039" s="1">
        <v>22650</v>
      </c>
      <c r="H3039" s="1">
        <v>2038.5</v>
      </c>
      <c r="I3039" s="1">
        <v>3397.5</v>
      </c>
      <c r="J3039" s="1">
        <v>2944.5</v>
      </c>
      <c r="K3039" s="1">
        <v>5662.5</v>
      </c>
      <c r="L3039" s="1">
        <v>7701.0000000000009</v>
      </c>
      <c r="M3039" s="1">
        <f>SUM(Sueldos[[#This Row],[Salario Base]:[Bono General]])</f>
        <v>44394</v>
      </c>
      <c r="N3039" s="1">
        <f>SUMPRODUCT(Sueldos[[#This Row],[Salario Base]:[Bono General]]*Porcentajes[])</f>
        <v>1793.88</v>
      </c>
      <c r="O3039" s="1">
        <f>Sueldos[[#This Row],[Aumento Mexicano]]*2</f>
        <v>3587.76</v>
      </c>
      <c r="P3039" s="1">
        <f>IF(Sueldos[[#This Row],[Calificación]]&gt;=4,Sueldos[[#This Row],[Aumento Mexicano]]*2,0)</f>
        <v>0</v>
      </c>
      <c r="Q3039" s="1">
        <f>Sueldos[[#This Row],[Sueldo total]]*3</f>
        <v>133182</v>
      </c>
      <c r="R3039" s="9">
        <f>(43102-Sueldos[[#This Row],[Fecha de Contratación]])/365</f>
        <v>6.9808219178082194</v>
      </c>
      <c r="S3039" s="1">
        <f>Sueldos[[#This Row],[Sueldo total]]/30</f>
        <v>1479.8</v>
      </c>
      <c r="T3039" s="1">
        <f>Sueldos[[#This Row],[Salario diario]]*20*Sueldos[[#This Row],[dias del año]]</f>
        <v>206604.40547945205</v>
      </c>
      <c r="U3039" s="1">
        <f>Sueldos[[#This Row],[3 meses de sueldo]]+Sueldos[[#This Row],[20 dias por año]]</f>
        <v>339786.40547945205</v>
      </c>
    </row>
    <row r="3040" spans="1:21" x14ac:dyDescent="0.3">
      <c r="A3040" t="s">
        <v>297</v>
      </c>
      <c r="B3040" t="s">
        <v>139</v>
      </c>
      <c r="C3040" t="s">
        <v>273</v>
      </c>
      <c r="D3040" s="10">
        <v>42332</v>
      </c>
      <c r="E3040" t="s">
        <v>18</v>
      </c>
      <c r="F3040">
        <v>3</v>
      </c>
      <c r="G3040" s="1">
        <v>8292</v>
      </c>
      <c r="H3040" s="1">
        <v>497.52</v>
      </c>
      <c r="I3040" s="1">
        <v>497.52</v>
      </c>
      <c r="J3040" s="1">
        <v>331.68</v>
      </c>
      <c r="K3040" s="1">
        <v>3068.04</v>
      </c>
      <c r="L3040" s="1">
        <v>3316.8</v>
      </c>
      <c r="M3040" s="1">
        <f>SUM(Sueldos[[#This Row],[Salario Base]:[Bono General]])</f>
        <v>16003.560000000001</v>
      </c>
      <c r="N3040" s="1">
        <f>SUMPRODUCT(Sueldos[[#This Row],[Salario Base]:[Bono General]]*Porcentajes[])</f>
        <v>639.31320000000005</v>
      </c>
      <c r="O3040" s="1">
        <f>Sueldos[[#This Row],[Aumento Mexicano]]*2</f>
        <v>1278.6264000000001</v>
      </c>
      <c r="P3040" s="1">
        <f>IF(Sueldos[[#This Row],[Calificación]]&gt;=4,Sueldos[[#This Row],[Aumento Mexicano]]*2,0)</f>
        <v>0</v>
      </c>
      <c r="Q3040" s="1">
        <f>Sueldos[[#This Row],[Sueldo total]]*3</f>
        <v>48010.680000000008</v>
      </c>
      <c r="R3040" s="9">
        <f>(43102-Sueldos[[#This Row],[Fecha de Contratación]])/365</f>
        <v>2.1095890410958904</v>
      </c>
      <c r="S3040" s="1">
        <f>Sueldos[[#This Row],[Sueldo total]]/30</f>
        <v>533.452</v>
      </c>
      <c r="T3040" s="1">
        <f>Sueldos[[#This Row],[Salario diario]]*20*Sueldos[[#This Row],[dias del año]]</f>
        <v>22507.289863013699</v>
      </c>
      <c r="U3040" s="1">
        <f>Sueldos[[#This Row],[3 meses de sueldo]]+Sueldos[[#This Row],[20 dias por año]]</f>
        <v>70517.969863013714</v>
      </c>
    </row>
    <row r="3041" spans="1:21" x14ac:dyDescent="0.3">
      <c r="A3041" t="s">
        <v>298</v>
      </c>
      <c r="B3041" t="s">
        <v>139</v>
      </c>
      <c r="C3041" t="s">
        <v>22</v>
      </c>
      <c r="D3041" s="10">
        <v>42145</v>
      </c>
      <c r="E3041" t="s">
        <v>18</v>
      </c>
      <c r="F3041">
        <v>4</v>
      </c>
      <c r="G3041" s="1">
        <v>13328.7</v>
      </c>
      <c r="H3041" s="1">
        <v>1199.5830000000001</v>
      </c>
      <c r="I3041" s="1">
        <v>533.14800000000002</v>
      </c>
      <c r="J3041" s="1">
        <v>666.43500000000006</v>
      </c>
      <c r="K3041" s="1">
        <v>4265.1840000000002</v>
      </c>
      <c r="L3041" s="1">
        <v>4265.1840000000002</v>
      </c>
      <c r="M3041" s="1">
        <f>SUM(Sueldos[[#This Row],[Salario Base]:[Bono General]])</f>
        <v>24258.234</v>
      </c>
      <c r="N3041" s="1">
        <f>SUMPRODUCT(Sueldos[[#This Row],[Salario Base]:[Bono General]]*Porcentajes[])</f>
        <v>953.00205000000005</v>
      </c>
      <c r="O3041" s="1">
        <f>Sueldos[[#This Row],[Aumento Mexicano]]*2</f>
        <v>1906.0041000000001</v>
      </c>
      <c r="P3041" s="1">
        <f>IF(Sueldos[[#This Row],[Calificación]]&gt;=4,Sueldos[[#This Row],[Aumento Mexicano]]*2,0)</f>
        <v>1906.0041000000001</v>
      </c>
      <c r="Q3041" s="1">
        <f>Sueldos[[#This Row],[Sueldo total]]*3</f>
        <v>72774.702000000005</v>
      </c>
      <c r="R3041" s="9">
        <f>(43102-Sueldos[[#This Row],[Fecha de Contratación]])/365</f>
        <v>2.6219178082191781</v>
      </c>
      <c r="S3041" s="1">
        <f>Sueldos[[#This Row],[Sueldo total]]/30</f>
        <v>808.6078</v>
      </c>
      <c r="T3041" s="1">
        <f>Sueldos[[#This Row],[Salario diario]]*20*Sueldos[[#This Row],[dias del año]]</f>
        <v>42402.063813698631</v>
      </c>
      <c r="U3041" s="1">
        <f>Sueldos[[#This Row],[3 meses de sueldo]]+Sueldos[[#This Row],[20 dias por año]]</f>
        <v>115176.76581369864</v>
      </c>
    </row>
    <row r="3042" spans="1:21" x14ac:dyDescent="0.3">
      <c r="A3042" t="s">
        <v>299</v>
      </c>
      <c r="B3042" t="s">
        <v>139</v>
      </c>
      <c r="C3042" t="s">
        <v>209</v>
      </c>
      <c r="D3042" s="10">
        <v>42465</v>
      </c>
      <c r="E3042" t="s">
        <v>50</v>
      </c>
      <c r="F3042">
        <v>2</v>
      </c>
      <c r="G3042" s="1">
        <v>35169.300000000003</v>
      </c>
      <c r="H3042" s="1">
        <v>3165.2370000000001</v>
      </c>
      <c r="I3042" s="1">
        <v>4220.3159999999998</v>
      </c>
      <c r="J3042" s="1">
        <v>2110.1579999999999</v>
      </c>
      <c r="K3042" s="1">
        <v>10902.483</v>
      </c>
      <c r="L3042" s="1">
        <v>13364.334000000001</v>
      </c>
      <c r="M3042" s="1">
        <f>SUM(Sueldos[[#This Row],[Salario Base]:[Bono General]])</f>
        <v>68931.828000000009</v>
      </c>
      <c r="N3042" s="1">
        <f>SUMPRODUCT(Sueldos[[#This Row],[Salario Base]:[Bono General]]*Porcentajes[])</f>
        <v>2781.8916300000001</v>
      </c>
      <c r="O3042" s="1">
        <f>Sueldos[[#This Row],[Aumento Mexicano]]*2</f>
        <v>5563.7832600000002</v>
      </c>
      <c r="P3042" s="1">
        <f>IF(Sueldos[[#This Row],[Calificación]]&gt;=4,Sueldos[[#This Row],[Aumento Mexicano]]*2,0)</f>
        <v>0</v>
      </c>
      <c r="Q3042" s="1">
        <f>Sueldos[[#This Row],[Sueldo total]]*3</f>
        <v>206795.48400000003</v>
      </c>
      <c r="R3042" s="9">
        <f>(43102-Sueldos[[#This Row],[Fecha de Contratación]])/365</f>
        <v>1.7452054794520548</v>
      </c>
      <c r="S3042" s="1">
        <f>Sueldos[[#This Row],[Sueldo total]]/30</f>
        <v>2297.7276000000002</v>
      </c>
      <c r="T3042" s="1">
        <f>Sueldos[[#This Row],[Salario diario]]*20*Sueldos[[#This Row],[dias del año]]</f>
        <v>80200.135956164391</v>
      </c>
      <c r="U3042" s="1">
        <f>Sueldos[[#This Row],[3 meses de sueldo]]+Sueldos[[#This Row],[20 dias por año]]</f>
        <v>286995.61995616439</v>
      </c>
    </row>
    <row r="3043" spans="1:21" x14ac:dyDescent="0.3">
      <c r="A3043" t="s">
        <v>300</v>
      </c>
      <c r="B3043" t="s">
        <v>139</v>
      </c>
      <c r="C3043" t="s">
        <v>20</v>
      </c>
      <c r="D3043" s="10">
        <v>41389</v>
      </c>
      <c r="E3043" t="s">
        <v>18</v>
      </c>
      <c r="F3043">
        <v>2</v>
      </c>
      <c r="G3043" s="1">
        <v>10798.2</v>
      </c>
      <c r="H3043" s="1">
        <v>971.83800000000008</v>
      </c>
      <c r="I3043" s="1">
        <v>863.85600000000011</v>
      </c>
      <c r="J3043" s="1">
        <v>107.98200000000001</v>
      </c>
      <c r="K3043" s="1">
        <v>3563.4060000000004</v>
      </c>
      <c r="L3043" s="1">
        <v>3347.442</v>
      </c>
      <c r="M3043" s="1">
        <f>SUM(Sueldos[[#This Row],[Salario Base]:[Bono General]])</f>
        <v>19652.724000000002</v>
      </c>
      <c r="N3043" s="1">
        <f>SUMPRODUCT(Sueldos[[#This Row],[Salario Base]:[Bono General]]*Porcentajes[])</f>
        <v>763.43274000000008</v>
      </c>
      <c r="O3043" s="1">
        <f>Sueldos[[#This Row],[Aumento Mexicano]]*2</f>
        <v>1526.8654800000002</v>
      </c>
      <c r="P3043" s="1">
        <f>IF(Sueldos[[#This Row],[Calificación]]&gt;=4,Sueldos[[#This Row],[Aumento Mexicano]]*2,0)</f>
        <v>0</v>
      </c>
      <c r="Q3043" s="1">
        <f>Sueldos[[#This Row],[Sueldo total]]*3</f>
        <v>58958.172000000006</v>
      </c>
      <c r="R3043" s="9">
        <f>(43102-Sueldos[[#This Row],[Fecha de Contratación]])/365</f>
        <v>4.6931506849315072</v>
      </c>
      <c r="S3043" s="1">
        <f>Sueldos[[#This Row],[Sueldo total]]/30</f>
        <v>655.09080000000006</v>
      </c>
      <c r="T3043" s="1">
        <f>Sueldos[[#This Row],[Salario diario]]*20*Sueldos[[#This Row],[dias del año]]</f>
        <v>61488.796734246585</v>
      </c>
      <c r="U3043" s="1">
        <f>Sueldos[[#This Row],[3 meses de sueldo]]+Sueldos[[#This Row],[20 dias por año]]</f>
        <v>120446.96873424659</v>
      </c>
    </row>
    <row r="3044" spans="1:21" x14ac:dyDescent="0.3">
      <c r="A3044" t="s">
        <v>301</v>
      </c>
      <c r="B3044" t="s">
        <v>139</v>
      </c>
      <c r="C3044" t="s">
        <v>14</v>
      </c>
      <c r="D3044" s="10">
        <v>42421</v>
      </c>
      <c r="E3044" t="s">
        <v>18</v>
      </c>
      <c r="F3044">
        <v>3</v>
      </c>
      <c r="G3044" s="1">
        <v>13962</v>
      </c>
      <c r="H3044" s="1">
        <v>1256.58</v>
      </c>
      <c r="I3044" s="1">
        <v>558.48</v>
      </c>
      <c r="J3044" s="1">
        <v>279.24</v>
      </c>
      <c r="K3044" s="1">
        <v>5445.18</v>
      </c>
      <c r="L3044" s="1">
        <v>4188.5999999999995</v>
      </c>
      <c r="M3044" s="1">
        <f>SUM(Sueldos[[#This Row],[Salario Base]:[Bono General]])</f>
        <v>25690.079999999998</v>
      </c>
      <c r="N3044" s="1">
        <f>SUMPRODUCT(Sueldos[[#This Row],[Salario Base]:[Bono General]]*Porcentajes[])</f>
        <v>987.11339999999996</v>
      </c>
      <c r="O3044" s="1">
        <f>Sueldos[[#This Row],[Aumento Mexicano]]*2</f>
        <v>1974.2267999999999</v>
      </c>
      <c r="P3044" s="1">
        <f>IF(Sueldos[[#This Row],[Calificación]]&gt;=4,Sueldos[[#This Row],[Aumento Mexicano]]*2,0)</f>
        <v>0</v>
      </c>
      <c r="Q3044" s="1">
        <f>Sueldos[[#This Row],[Sueldo total]]*3</f>
        <v>77070.239999999991</v>
      </c>
      <c r="R3044" s="9">
        <f>(43102-Sueldos[[#This Row],[Fecha de Contratación]])/365</f>
        <v>1.8657534246575342</v>
      </c>
      <c r="S3044" s="1">
        <f>Sueldos[[#This Row],[Sueldo total]]/30</f>
        <v>856.3359999999999</v>
      </c>
      <c r="T3044" s="1">
        <f>Sueldos[[#This Row],[Salario diario]]*20*Sueldos[[#This Row],[dias del año]]</f>
        <v>31954.236493150682</v>
      </c>
      <c r="U3044" s="1">
        <f>Sueldos[[#This Row],[3 meses de sueldo]]+Sueldos[[#This Row],[20 dias por año]]</f>
        <v>109024.47649315067</v>
      </c>
    </row>
    <row r="3045" spans="1:21" x14ac:dyDescent="0.3">
      <c r="A3045" t="s">
        <v>302</v>
      </c>
      <c r="B3045" t="s">
        <v>139</v>
      </c>
      <c r="C3045" t="s">
        <v>46</v>
      </c>
      <c r="D3045" s="10">
        <v>42170</v>
      </c>
      <c r="E3045" t="s">
        <v>50</v>
      </c>
      <c r="F3045">
        <v>4</v>
      </c>
      <c r="G3045" s="1">
        <v>34387.100000000006</v>
      </c>
      <c r="H3045" s="1">
        <v>2750.9680000000003</v>
      </c>
      <c r="I3045" s="1">
        <v>4470.3230000000012</v>
      </c>
      <c r="J3045" s="1">
        <v>1719.3550000000005</v>
      </c>
      <c r="K3045" s="1">
        <v>8596.7750000000015</v>
      </c>
      <c r="L3045" s="1">
        <v>11347.743000000002</v>
      </c>
      <c r="M3045" s="1">
        <f>SUM(Sueldos[[#This Row],[Salario Base]:[Bono General]])</f>
        <v>63272.264000000017</v>
      </c>
      <c r="N3045" s="1">
        <f>SUMPRODUCT(Sueldos[[#This Row],[Salario Base]:[Bono General]]*Porcentajes[])</f>
        <v>2513.6970100000003</v>
      </c>
      <c r="O3045" s="1">
        <f>Sueldos[[#This Row],[Aumento Mexicano]]*2</f>
        <v>5027.3940200000006</v>
      </c>
      <c r="P3045" s="1">
        <f>IF(Sueldos[[#This Row],[Calificación]]&gt;=4,Sueldos[[#This Row],[Aumento Mexicano]]*2,0)</f>
        <v>5027.3940200000006</v>
      </c>
      <c r="Q3045" s="1">
        <f>Sueldos[[#This Row],[Sueldo total]]*3</f>
        <v>189816.79200000004</v>
      </c>
      <c r="R3045" s="9">
        <f>(43102-Sueldos[[#This Row],[Fecha de Contratación]])/365</f>
        <v>2.5534246575342467</v>
      </c>
      <c r="S3045" s="1">
        <f>Sueldos[[#This Row],[Sueldo total]]/30</f>
        <v>2109.0754666666671</v>
      </c>
      <c r="T3045" s="1">
        <f>Sueldos[[#This Row],[Salario diario]]*20*Sueldos[[#This Row],[dias del año]]</f>
        <v>107707.30602374433</v>
      </c>
      <c r="U3045" s="1">
        <f>Sueldos[[#This Row],[3 meses de sueldo]]+Sueldos[[#This Row],[20 dias por año]]</f>
        <v>297524.09802374436</v>
      </c>
    </row>
    <row r="3046" spans="1:21" x14ac:dyDescent="0.3">
      <c r="A3046" t="s">
        <v>303</v>
      </c>
      <c r="B3046" t="s">
        <v>139</v>
      </c>
      <c r="C3046" t="s">
        <v>273</v>
      </c>
      <c r="D3046" s="10">
        <v>40651</v>
      </c>
      <c r="E3046" t="s">
        <v>18</v>
      </c>
      <c r="F3046">
        <v>3</v>
      </c>
      <c r="G3046" s="1">
        <v>12023</v>
      </c>
      <c r="H3046" s="1">
        <v>1082.07</v>
      </c>
      <c r="I3046" s="1">
        <v>360.69</v>
      </c>
      <c r="J3046" s="1">
        <v>601.15</v>
      </c>
      <c r="K3046" s="1">
        <v>4208.05</v>
      </c>
      <c r="L3046" s="1">
        <v>3486.6699999999996</v>
      </c>
      <c r="M3046" s="1">
        <f>SUM(Sueldos[[#This Row],[Salario Base]:[Bono General]])</f>
        <v>21761.629999999997</v>
      </c>
      <c r="N3046" s="1">
        <f>SUMPRODUCT(Sueldos[[#This Row],[Salario Base]:[Bono General]]*Porcentajes[])</f>
        <v>840.40769999999998</v>
      </c>
      <c r="O3046" s="1">
        <f>Sueldos[[#This Row],[Aumento Mexicano]]*2</f>
        <v>1680.8154</v>
      </c>
      <c r="P3046" s="1">
        <f>IF(Sueldos[[#This Row],[Calificación]]&gt;=4,Sueldos[[#This Row],[Aumento Mexicano]]*2,0)</f>
        <v>0</v>
      </c>
      <c r="Q3046" s="1">
        <f>Sueldos[[#This Row],[Sueldo total]]*3</f>
        <v>65284.889999999992</v>
      </c>
      <c r="R3046" s="9">
        <f>(43102-Sueldos[[#This Row],[Fecha de Contratación]])/365</f>
        <v>6.7150684931506852</v>
      </c>
      <c r="S3046" s="1">
        <f>Sueldos[[#This Row],[Sueldo total]]/30</f>
        <v>725.38766666666663</v>
      </c>
      <c r="T3046" s="1">
        <f>Sueldos[[#This Row],[Salario diario]]*20*Sueldos[[#This Row],[dias del año]]</f>
        <v>97420.557315068494</v>
      </c>
      <c r="U3046" s="1">
        <f>Sueldos[[#This Row],[3 meses de sueldo]]+Sueldos[[#This Row],[20 dias por año]]</f>
        <v>162705.44731506848</v>
      </c>
    </row>
    <row r="3047" spans="1:21" x14ac:dyDescent="0.3">
      <c r="A3047" t="s">
        <v>41</v>
      </c>
      <c r="B3047" t="s">
        <v>139</v>
      </c>
      <c r="C3047" t="s">
        <v>117</v>
      </c>
      <c r="D3047" s="10">
        <v>42028</v>
      </c>
      <c r="E3047" t="s">
        <v>27</v>
      </c>
      <c r="F3047">
        <v>2</v>
      </c>
      <c r="G3047" s="1">
        <v>20204.100000000002</v>
      </c>
      <c r="H3047" s="1">
        <v>1818.3690000000001</v>
      </c>
      <c r="I3047" s="1">
        <v>1414.2870000000003</v>
      </c>
      <c r="J3047" s="1">
        <v>1414.2870000000003</v>
      </c>
      <c r="K3047" s="1">
        <v>8081.6400000000012</v>
      </c>
      <c r="L3047" s="1">
        <v>7071.4350000000004</v>
      </c>
      <c r="M3047" s="1">
        <f>SUM(Sueldos[[#This Row],[Salario Base]:[Bono General]])</f>
        <v>40004.118000000002</v>
      </c>
      <c r="N3047" s="1">
        <f>SUMPRODUCT(Sueldos[[#This Row],[Salario Base]:[Bono General]]*Porcentajes[])</f>
        <v>1579.9606200000001</v>
      </c>
      <c r="O3047" s="1">
        <f>Sueldos[[#This Row],[Aumento Mexicano]]*2</f>
        <v>3159.9212400000001</v>
      </c>
      <c r="P3047" s="1">
        <f>IF(Sueldos[[#This Row],[Calificación]]&gt;=4,Sueldos[[#This Row],[Aumento Mexicano]]*2,0)</f>
        <v>0</v>
      </c>
      <c r="Q3047" s="1">
        <f>Sueldos[[#This Row],[Sueldo total]]*3</f>
        <v>120012.35400000001</v>
      </c>
      <c r="R3047" s="9">
        <f>(43102-Sueldos[[#This Row],[Fecha de Contratación]])/365</f>
        <v>2.9424657534246577</v>
      </c>
      <c r="S3047" s="1">
        <f>Sueldos[[#This Row],[Sueldo total]]/30</f>
        <v>1333.4706000000001</v>
      </c>
      <c r="T3047" s="1">
        <f>Sueldos[[#This Row],[Salario diario]]*20*Sueldos[[#This Row],[dias del año]]</f>
        <v>78473.831473972619</v>
      </c>
      <c r="U3047" s="1">
        <f>Sueldos[[#This Row],[3 meses de sueldo]]+Sueldos[[#This Row],[20 dias por año]]</f>
        <v>198486.18547397264</v>
      </c>
    </row>
    <row r="3048" spans="1:21" x14ac:dyDescent="0.3">
      <c r="A3048" t="s">
        <v>304</v>
      </c>
      <c r="B3048" t="s">
        <v>139</v>
      </c>
      <c r="C3048" t="s">
        <v>273</v>
      </c>
      <c r="D3048" s="10">
        <v>41740</v>
      </c>
      <c r="E3048" t="s">
        <v>15</v>
      </c>
      <c r="F3048">
        <v>3</v>
      </c>
      <c r="G3048" s="1">
        <v>24555</v>
      </c>
      <c r="H3048" s="1">
        <v>2209.9499999999998</v>
      </c>
      <c r="I3048" s="1">
        <v>1227.75</v>
      </c>
      <c r="J3048" s="1">
        <v>3683.25</v>
      </c>
      <c r="K3048" s="1">
        <v>6875.4000000000005</v>
      </c>
      <c r="L3048" s="1">
        <v>8348.7000000000007</v>
      </c>
      <c r="M3048" s="1">
        <f>SUM(Sueldos[[#This Row],[Salario Base]:[Bono General]])</f>
        <v>46900.05</v>
      </c>
      <c r="N3048" s="1">
        <f>SUMPRODUCT(Sueldos[[#This Row],[Salario Base]:[Bono General]]*Porcentajes[])</f>
        <v>1893.1904999999999</v>
      </c>
      <c r="O3048" s="1">
        <f>Sueldos[[#This Row],[Aumento Mexicano]]*2</f>
        <v>3786.3809999999999</v>
      </c>
      <c r="P3048" s="1">
        <f>IF(Sueldos[[#This Row],[Calificación]]&gt;=4,Sueldos[[#This Row],[Aumento Mexicano]]*2,0)</f>
        <v>0</v>
      </c>
      <c r="Q3048" s="1">
        <f>Sueldos[[#This Row],[Sueldo total]]*3</f>
        <v>140700.15000000002</v>
      </c>
      <c r="R3048" s="9">
        <f>(43102-Sueldos[[#This Row],[Fecha de Contratación]])/365</f>
        <v>3.7315068493150685</v>
      </c>
      <c r="S3048" s="1">
        <f>Sueldos[[#This Row],[Sueldo total]]/30</f>
        <v>1563.335</v>
      </c>
      <c r="T3048" s="1">
        <f>Sueldos[[#This Row],[Salario diario]]*20*Sueldos[[#This Row],[dias del año]]</f>
        <v>116671.90520547946</v>
      </c>
      <c r="U3048" s="1">
        <f>Sueldos[[#This Row],[3 meses de sueldo]]+Sueldos[[#This Row],[20 dias por año]]</f>
        <v>257372.0552054795</v>
      </c>
    </row>
    <row r="3049" spans="1:21" x14ac:dyDescent="0.3">
      <c r="A3049" t="s">
        <v>305</v>
      </c>
      <c r="B3049" t="s">
        <v>139</v>
      </c>
      <c r="C3049" t="s">
        <v>96</v>
      </c>
      <c r="D3049" s="10">
        <v>40697</v>
      </c>
      <c r="E3049" t="s">
        <v>15</v>
      </c>
      <c r="F3049">
        <v>2</v>
      </c>
      <c r="G3049" s="1">
        <v>28611.9</v>
      </c>
      <c r="H3049" s="1">
        <v>2575.0709999999999</v>
      </c>
      <c r="I3049" s="1">
        <v>1716.7139999999999</v>
      </c>
      <c r="J3049" s="1">
        <v>4005.6660000000006</v>
      </c>
      <c r="K3049" s="1">
        <v>8869.6890000000003</v>
      </c>
      <c r="L3049" s="1">
        <v>10586.403</v>
      </c>
      <c r="M3049" s="1">
        <f>SUM(Sueldos[[#This Row],[Salario Base]:[Bono General]])</f>
        <v>56365.442999999992</v>
      </c>
      <c r="N3049" s="1">
        <f>SUMPRODUCT(Sueldos[[#This Row],[Salario Base]:[Bono General]]*Porcentajes[])</f>
        <v>2288.9520000000002</v>
      </c>
      <c r="O3049" s="1">
        <f>Sueldos[[#This Row],[Aumento Mexicano]]*2</f>
        <v>4577.9040000000005</v>
      </c>
      <c r="P3049" s="1">
        <f>IF(Sueldos[[#This Row],[Calificación]]&gt;=4,Sueldos[[#This Row],[Aumento Mexicano]]*2,0)</f>
        <v>0</v>
      </c>
      <c r="Q3049" s="1">
        <f>Sueldos[[#This Row],[Sueldo total]]*3</f>
        <v>169096.32899999997</v>
      </c>
      <c r="R3049" s="9">
        <f>(43102-Sueldos[[#This Row],[Fecha de Contratación]])/365</f>
        <v>6.5890410958904111</v>
      </c>
      <c r="S3049" s="1">
        <f>Sueldos[[#This Row],[Sueldo total]]/30</f>
        <v>1878.8480999999997</v>
      </c>
      <c r="T3049" s="1">
        <f>Sueldos[[#This Row],[Salario diario]]*20*Sueldos[[#This Row],[dias del año]]</f>
        <v>247596.14687671227</v>
      </c>
      <c r="U3049" s="1">
        <f>Sueldos[[#This Row],[3 meses de sueldo]]+Sueldos[[#This Row],[20 dias por año]]</f>
        <v>416692.47587671224</v>
      </c>
    </row>
    <row r="3050" spans="1:21" x14ac:dyDescent="0.3">
      <c r="A3050" t="s">
        <v>306</v>
      </c>
      <c r="B3050" t="s">
        <v>139</v>
      </c>
      <c r="C3050" t="s">
        <v>221</v>
      </c>
      <c r="D3050" s="10">
        <v>42095</v>
      </c>
      <c r="E3050" t="s">
        <v>27</v>
      </c>
      <c r="F3050">
        <v>4</v>
      </c>
      <c r="G3050" s="1">
        <v>23009.800000000003</v>
      </c>
      <c r="H3050" s="1">
        <v>1840.7840000000003</v>
      </c>
      <c r="I3050" s="1">
        <v>2300.9800000000005</v>
      </c>
      <c r="J3050" s="1">
        <v>690.2940000000001</v>
      </c>
      <c r="K3050" s="1">
        <v>5752.4500000000007</v>
      </c>
      <c r="L3050" s="1">
        <v>6442.7440000000015</v>
      </c>
      <c r="M3050" s="1">
        <f>SUM(Sueldos[[#This Row],[Salario Base]:[Bono General]])</f>
        <v>40037.052000000003</v>
      </c>
      <c r="N3050" s="1">
        <f>SUMPRODUCT(Sueldos[[#This Row],[Salario Base]:[Bono General]]*Porcentajes[])</f>
        <v>1550.8605200000004</v>
      </c>
      <c r="O3050" s="1">
        <f>Sueldos[[#This Row],[Aumento Mexicano]]*2</f>
        <v>3101.7210400000008</v>
      </c>
      <c r="P3050" s="1">
        <f>IF(Sueldos[[#This Row],[Calificación]]&gt;=4,Sueldos[[#This Row],[Aumento Mexicano]]*2,0)</f>
        <v>3101.7210400000008</v>
      </c>
      <c r="Q3050" s="1">
        <f>Sueldos[[#This Row],[Sueldo total]]*3</f>
        <v>120111.15600000002</v>
      </c>
      <c r="R3050" s="9">
        <f>(43102-Sueldos[[#This Row],[Fecha de Contratación]])/365</f>
        <v>2.7589041095890412</v>
      </c>
      <c r="S3050" s="1">
        <f>Sueldos[[#This Row],[Sueldo total]]/30</f>
        <v>1334.5684000000001</v>
      </c>
      <c r="T3050" s="1">
        <f>Sueldos[[#This Row],[Salario diario]]*20*Sueldos[[#This Row],[dias del año]]</f>
        <v>73638.924865753434</v>
      </c>
      <c r="U3050" s="1">
        <f>Sueldos[[#This Row],[3 meses de sueldo]]+Sueldos[[#This Row],[20 dias por año]]</f>
        <v>193750.08086575347</v>
      </c>
    </row>
    <row r="3051" spans="1:21" x14ac:dyDescent="0.3">
      <c r="A3051" t="s">
        <v>307</v>
      </c>
      <c r="B3051" t="s">
        <v>139</v>
      </c>
      <c r="C3051" t="s">
        <v>22</v>
      </c>
      <c r="D3051" s="10">
        <v>42914</v>
      </c>
      <c r="E3051" t="s">
        <v>18</v>
      </c>
      <c r="F3051">
        <v>2</v>
      </c>
      <c r="G3051" s="1">
        <v>11907</v>
      </c>
      <c r="H3051" s="1">
        <v>952.56000000000006</v>
      </c>
      <c r="I3051" s="1">
        <v>476.28000000000003</v>
      </c>
      <c r="J3051" s="1">
        <v>1190.7</v>
      </c>
      <c r="K3051" s="1">
        <v>3572.1</v>
      </c>
      <c r="L3051" s="1">
        <v>4405.59</v>
      </c>
      <c r="M3051" s="1">
        <f>SUM(Sueldos[[#This Row],[Salario Base]:[Bono General]])</f>
        <v>22504.23</v>
      </c>
      <c r="N3051" s="1">
        <f>SUMPRODUCT(Sueldos[[#This Row],[Salario Base]:[Bono General]]*Porcentajes[])</f>
        <v>908.50410000000011</v>
      </c>
      <c r="O3051" s="1">
        <f>Sueldos[[#This Row],[Aumento Mexicano]]*2</f>
        <v>1817.0082000000002</v>
      </c>
      <c r="P3051" s="1">
        <f>IF(Sueldos[[#This Row],[Calificación]]&gt;=4,Sueldos[[#This Row],[Aumento Mexicano]]*2,0)</f>
        <v>0</v>
      </c>
      <c r="Q3051" s="1">
        <f>Sueldos[[#This Row],[Sueldo total]]*3</f>
        <v>67512.69</v>
      </c>
      <c r="R3051" s="9">
        <f>(43102-Sueldos[[#This Row],[Fecha de Contratación]])/365</f>
        <v>0.51506849315068493</v>
      </c>
      <c r="S3051" s="1">
        <f>Sueldos[[#This Row],[Sueldo total]]/30</f>
        <v>750.14099999999996</v>
      </c>
      <c r="T3051" s="1">
        <f>Sueldos[[#This Row],[Salario diario]]*20*Sueldos[[#This Row],[dias del año]]</f>
        <v>7727.4798904109584</v>
      </c>
      <c r="U3051" s="1">
        <f>Sueldos[[#This Row],[3 meses de sueldo]]+Sueldos[[#This Row],[20 dias por año]]</f>
        <v>75240.169890410965</v>
      </c>
    </row>
    <row r="3052" spans="1:21" x14ac:dyDescent="0.3">
      <c r="A3052" t="s">
        <v>308</v>
      </c>
      <c r="B3052" t="s">
        <v>139</v>
      </c>
      <c r="C3052" t="s">
        <v>67</v>
      </c>
      <c r="D3052" s="10">
        <v>42741</v>
      </c>
      <c r="E3052" t="s">
        <v>27</v>
      </c>
      <c r="F3052">
        <v>3</v>
      </c>
      <c r="G3052" s="1">
        <v>20785</v>
      </c>
      <c r="H3052" s="1">
        <v>1247.0999999999999</v>
      </c>
      <c r="I3052" s="1">
        <v>415.7</v>
      </c>
      <c r="J3052" s="1">
        <v>623.54999999999995</v>
      </c>
      <c r="K3052" s="1">
        <v>5819.8</v>
      </c>
      <c r="L3052" s="1">
        <v>6859.05</v>
      </c>
      <c r="M3052" s="1">
        <f>SUM(Sueldos[[#This Row],[Salario Base]:[Bono General]])</f>
        <v>35750.199999999997</v>
      </c>
      <c r="N3052" s="1">
        <f>SUMPRODUCT(Sueldos[[#This Row],[Salario Base]:[Bono General]]*Porcentajes[])</f>
        <v>1400.9090000000001</v>
      </c>
      <c r="O3052" s="1">
        <f>Sueldos[[#This Row],[Aumento Mexicano]]*2</f>
        <v>2801.8180000000002</v>
      </c>
      <c r="P3052" s="1">
        <f>IF(Sueldos[[#This Row],[Calificación]]&gt;=4,Sueldos[[#This Row],[Aumento Mexicano]]*2,0)</f>
        <v>0</v>
      </c>
      <c r="Q3052" s="1">
        <f>Sueldos[[#This Row],[Sueldo total]]*3</f>
        <v>107250.59999999999</v>
      </c>
      <c r="R3052" s="9">
        <f>(43102-Sueldos[[#This Row],[Fecha de Contratación]])/365</f>
        <v>0.989041095890411</v>
      </c>
      <c r="S3052" s="1">
        <f>Sueldos[[#This Row],[Sueldo total]]/30</f>
        <v>1191.6733333333332</v>
      </c>
      <c r="T3052" s="1">
        <f>Sueldos[[#This Row],[Salario diario]]*20*Sueldos[[#This Row],[dias del año]]</f>
        <v>23572.277990867577</v>
      </c>
      <c r="U3052" s="1">
        <f>Sueldos[[#This Row],[3 meses de sueldo]]+Sueldos[[#This Row],[20 dias por año]]</f>
        <v>130822.87799086756</v>
      </c>
    </row>
    <row r="3053" spans="1:21" x14ac:dyDescent="0.3">
      <c r="A3053" t="s">
        <v>309</v>
      </c>
      <c r="B3053" t="s">
        <v>139</v>
      </c>
      <c r="C3053" t="s">
        <v>190</v>
      </c>
      <c r="D3053" s="10">
        <v>41948</v>
      </c>
      <c r="E3053" t="s">
        <v>18</v>
      </c>
      <c r="F3053">
        <v>3</v>
      </c>
      <c r="G3053" s="1">
        <v>9832</v>
      </c>
      <c r="H3053" s="1">
        <v>983.2</v>
      </c>
      <c r="I3053" s="1">
        <v>98.320000000000007</v>
      </c>
      <c r="J3053" s="1">
        <v>786.56000000000006</v>
      </c>
      <c r="K3053" s="1">
        <v>3047.92</v>
      </c>
      <c r="L3053" s="1">
        <v>2556.3200000000002</v>
      </c>
      <c r="M3053" s="1">
        <f>SUM(Sueldos[[#This Row],[Salario Base]:[Bono General]])</f>
        <v>17304.32</v>
      </c>
      <c r="N3053" s="1">
        <f>SUMPRODUCT(Sueldos[[#This Row],[Salario Base]:[Bono General]]*Porcentajes[])</f>
        <v>667.59280000000001</v>
      </c>
      <c r="O3053" s="1">
        <f>Sueldos[[#This Row],[Aumento Mexicano]]*2</f>
        <v>1335.1856</v>
      </c>
      <c r="P3053" s="1">
        <f>IF(Sueldos[[#This Row],[Calificación]]&gt;=4,Sueldos[[#This Row],[Aumento Mexicano]]*2,0)</f>
        <v>0</v>
      </c>
      <c r="Q3053" s="1">
        <f>Sueldos[[#This Row],[Sueldo total]]*3</f>
        <v>51912.959999999999</v>
      </c>
      <c r="R3053" s="9">
        <f>(43102-Sueldos[[#This Row],[Fecha de Contratación]])/365</f>
        <v>3.1616438356164385</v>
      </c>
      <c r="S3053" s="1">
        <f>Sueldos[[#This Row],[Sueldo total]]/30</f>
        <v>576.81066666666663</v>
      </c>
      <c r="T3053" s="1">
        <f>Sueldos[[#This Row],[Salario diario]]*20*Sueldos[[#This Row],[dias del año]]</f>
        <v>36473.397771689495</v>
      </c>
      <c r="U3053" s="1">
        <f>Sueldos[[#This Row],[3 meses de sueldo]]+Sueldos[[#This Row],[20 dias por año]]</f>
        <v>88386.357771689494</v>
      </c>
    </row>
    <row r="3054" spans="1:21" x14ac:dyDescent="0.3">
      <c r="A3054" t="s">
        <v>310</v>
      </c>
      <c r="B3054" t="s">
        <v>139</v>
      </c>
      <c r="C3054" t="s">
        <v>55</v>
      </c>
      <c r="D3054" s="10">
        <v>42773</v>
      </c>
      <c r="E3054" t="s">
        <v>27</v>
      </c>
      <c r="F3054">
        <v>4</v>
      </c>
      <c r="G3054" s="1">
        <v>23994.300000000003</v>
      </c>
      <c r="H3054" s="1">
        <v>1199.7150000000001</v>
      </c>
      <c r="I3054" s="1">
        <v>1679.6010000000003</v>
      </c>
      <c r="J3054" s="1">
        <v>2159.4870000000001</v>
      </c>
      <c r="K3054" s="1">
        <v>7198.2900000000009</v>
      </c>
      <c r="L3054" s="1">
        <v>6478.4610000000011</v>
      </c>
      <c r="M3054" s="1">
        <f>SUM(Sueldos[[#This Row],[Salario Base]:[Bono General]])</f>
        <v>42709.854000000007</v>
      </c>
      <c r="N3054" s="1">
        <f>SUMPRODUCT(Sueldos[[#This Row],[Salario Base]:[Bono General]]*Porcentajes[])</f>
        <v>1636.4112600000003</v>
      </c>
      <c r="O3054" s="1">
        <f>Sueldos[[#This Row],[Aumento Mexicano]]*2</f>
        <v>3272.8225200000006</v>
      </c>
      <c r="P3054" s="1">
        <f>IF(Sueldos[[#This Row],[Calificación]]&gt;=4,Sueldos[[#This Row],[Aumento Mexicano]]*2,0)</f>
        <v>3272.8225200000006</v>
      </c>
      <c r="Q3054" s="1">
        <f>Sueldos[[#This Row],[Sueldo total]]*3</f>
        <v>128129.56200000002</v>
      </c>
      <c r="R3054" s="9">
        <f>(43102-Sueldos[[#This Row],[Fecha de Contratación]])/365</f>
        <v>0.90136986301369859</v>
      </c>
      <c r="S3054" s="1">
        <f>Sueldos[[#This Row],[Sueldo total]]/30</f>
        <v>1423.6618000000003</v>
      </c>
      <c r="T3054" s="1">
        <f>Sueldos[[#This Row],[Salario diario]]*20*Sueldos[[#This Row],[dias del año]]</f>
        <v>25664.916832876715</v>
      </c>
      <c r="U3054" s="1">
        <f>Sueldos[[#This Row],[3 meses de sueldo]]+Sueldos[[#This Row],[20 dias por año]]</f>
        <v>153794.47883287675</v>
      </c>
    </row>
    <row r="3055" spans="1:21" x14ac:dyDescent="0.3">
      <c r="A3055" t="s">
        <v>311</v>
      </c>
      <c r="B3055" t="s">
        <v>139</v>
      </c>
      <c r="C3055" t="s">
        <v>312</v>
      </c>
      <c r="D3055" s="10">
        <v>42647</v>
      </c>
      <c r="E3055" t="s">
        <v>18</v>
      </c>
      <c r="F3055">
        <v>2</v>
      </c>
      <c r="G3055" s="1">
        <v>13384.800000000001</v>
      </c>
      <c r="H3055" s="1">
        <v>1070.7840000000001</v>
      </c>
      <c r="I3055" s="1">
        <v>1873.8720000000003</v>
      </c>
      <c r="J3055" s="1">
        <v>1740.0240000000001</v>
      </c>
      <c r="K3055" s="1">
        <v>4283.1360000000004</v>
      </c>
      <c r="L3055" s="1">
        <v>3747.7440000000006</v>
      </c>
      <c r="M3055" s="1">
        <f>SUM(Sueldos[[#This Row],[Salario Base]:[Bono General]])</f>
        <v>26100.36</v>
      </c>
      <c r="N3055" s="1">
        <f>SUMPRODUCT(Sueldos[[#This Row],[Salario Base]:[Bono General]]*Porcentajes[])</f>
        <v>1018.5832800000003</v>
      </c>
      <c r="O3055" s="1">
        <f>Sueldos[[#This Row],[Aumento Mexicano]]*2</f>
        <v>2037.1665600000006</v>
      </c>
      <c r="P3055" s="1">
        <f>IF(Sueldos[[#This Row],[Calificación]]&gt;=4,Sueldos[[#This Row],[Aumento Mexicano]]*2,0)</f>
        <v>0</v>
      </c>
      <c r="Q3055" s="1">
        <f>Sueldos[[#This Row],[Sueldo total]]*3</f>
        <v>78301.08</v>
      </c>
      <c r="R3055" s="9">
        <f>(43102-Sueldos[[#This Row],[Fecha de Contratación]])/365</f>
        <v>1.2465753424657535</v>
      </c>
      <c r="S3055" s="1">
        <f>Sueldos[[#This Row],[Sueldo total]]/30</f>
        <v>870.01200000000006</v>
      </c>
      <c r="T3055" s="1">
        <f>Sueldos[[#This Row],[Salario diario]]*20*Sueldos[[#This Row],[dias del año]]</f>
        <v>21690.710136986305</v>
      </c>
      <c r="U3055" s="1">
        <f>Sueldos[[#This Row],[3 meses de sueldo]]+Sueldos[[#This Row],[20 dias por año]]</f>
        <v>99991.79013698631</v>
      </c>
    </row>
    <row r="3056" spans="1:21" x14ac:dyDescent="0.3">
      <c r="A3056" t="s">
        <v>313</v>
      </c>
      <c r="B3056" t="s">
        <v>139</v>
      </c>
      <c r="C3056" t="s">
        <v>173</v>
      </c>
      <c r="D3056" s="10">
        <v>41997</v>
      </c>
      <c r="E3056" t="s">
        <v>27</v>
      </c>
      <c r="F3056">
        <v>2</v>
      </c>
      <c r="G3056" s="1">
        <v>19430.100000000002</v>
      </c>
      <c r="H3056" s="1">
        <v>971.50500000000011</v>
      </c>
      <c r="I3056" s="1">
        <v>2525.9130000000005</v>
      </c>
      <c r="J3056" s="1">
        <v>582.90300000000002</v>
      </c>
      <c r="K3056" s="1">
        <v>7577.7390000000014</v>
      </c>
      <c r="L3056" s="1">
        <v>6994.8360000000002</v>
      </c>
      <c r="M3056" s="1">
        <f>SUM(Sueldos[[#This Row],[Salario Base]:[Bono General]])</f>
        <v>38082.996000000006</v>
      </c>
      <c r="N3056" s="1">
        <f>SUMPRODUCT(Sueldos[[#This Row],[Salario Base]:[Bono General]]*Porcentajes[])</f>
        <v>1488.3456600000002</v>
      </c>
      <c r="O3056" s="1">
        <f>Sueldos[[#This Row],[Aumento Mexicano]]*2</f>
        <v>2976.6913200000004</v>
      </c>
      <c r="P3056" s="1">
        <f>IF(Sueldos[[#This Row],[Calificación]]&gt;=4,Sueldos[[#This Row],[Aumento Mexicano]]*2,0)</f>
        <v>0</v>
      </c>
      <c r="Q3056" s="1">
        <f>Sueldos[[#This Row],[Sueldo total]]*3</f>
        <v>114248.98800000001</v>
      </c>
      <c r="R3056" s="9">
        <f>(43102-Sueldos[[#This Row],[Fecha de Contratación]])/365</f>
        <v>3.0273972602739727</v>
      </c>
      <c r="S3056" s="1">
        <f>Sueldos[[#This Row],[Sueldo total]]/30</f>
        <v>1269.4332000000002</v>
      </c>
      <c r="T3056" s="1">
        <f>Sueldos[[#This Row],[Salario diario]]*20*Sueldos[[#This Row],[dias del año]]</f>
        <v>76861.571835616458</v>
      </c>
      <c r="U3056" s="1">
        <f>Sueldos[[#This Row],[3 meses de sueldo]]+Sueldos[[#This Row],[20 dias por año]]</f>
        <v>191110.55983561647</v>
      </c>
    </row>
    <row r="3057" spans="1:21" x14ac:dyDescent="0.3">
      <c r="A3057" t="s">
        <v>314</v>
      </c>
      <c r="B3057" t="s">
        <v>139</v>
      </c>
      <c r="C3057" t="s">
        <v>146</v>
      </c>
      <c r="D3057" s="10">
        <v>41636</v>
      </c>
      <c r="E3057" t="s">
        <v>18</v>
      </c>
      <c r="F3057">
        <v>2</v>
      </c>
      <c r="G3057" s="1">
        <v>10289.700000000001</v>
      </c>
      <c r="H3057" s="1">
        <v>823.17600000000004</v>
      </c>
      <c r="I3057" s="1">
        <v>205.79400000000001</v>
      </c>
      <c r="J3057" s="1">
        <v>411.58800000000002</v>
      </c>
      <c r="K3057" s="1">
        <v>3189.8070000000002</v>
      </c>
      <c r="L3057" s="1">
        <v>3704.2919999999999</v>
      </c>
      <c r="M3057" s="1">
        <f>SUM(Sueldos[[#This Row],[Salario Base]:[Bono General]])</f>
        <v>18624.357</v>
      </c>
      <c r="N3057" s="1">
        <f>SUMPRODUCT(Sueldos[[#This Row],[Salario Base]:[Bono General]]*Porcentajes[])</f>
        <v>741.88737000000015</v>
      </c>
      <c r="O3057" s="1">
        <f>Sueldos[[#This Row],[Aumento Mexicano]]*2</f>
        <v>1483.7747400000003</v>
      </c>
      <c r="P3057" s="1">
        <f>IF(Sueldos[[#This Row],[Calificación]]&gt;=4,Sueldos[[#This Row],[Aumento Mexicano]]*2,0)</f>
        <v>0</v>
      </c>
      <c r="Q3057" s="1">
        <f>Sueldos[[#This Row],[Sueldo total]]*3</f>
        <v>55873.070999999996</v>
      </c>
      <c r="R3057" s="9">
        <f>(43102-Sueldos[[#This Row],[Fecha de Contratación]])/365</f>
        <v>4.0164383561643833</v>
      </c>
      <c r="S3057" s="1">
        <f>Sueldos[[#This Row],[Sueldo total]]/30</f>
        <v>620.81190000000004</v>
      </c>
      <c r="T3057" s="1">
        <f>Sueldos[[#This Row],[Salario diario]]*20*Sueldos[[#This Row],[dias del año]]</f>
        <v>49869.054542465754</v>
      </c>
      <c r="U3057" s="1">
        <f>Sueldos[[#This Row],[3 meses de sueldo]]+Sueldos[[#This Row],[20 dias por año]]</f>
        <v>105742.12554246574</v>
      </c>
    </row>
    <row r="3058" spans="1:21" x14ac:dyDescent="0.3">
      <c r="A3058" t="s">
        <v>315</v>
      </c>
      <c r="B3058" t="s">
        <v>139</v>
      </c>
      <c r="C3058" t="s">
        <v>96</v>
      </c>
      <c r="D3058" s="10">
        <v>41684</v>
      </c>
      <c r="E3058" t="s">
        <v>18</v>
      </c>
      <c r="F3058">
        <v>3</v>
      </c>
      <c r="G3058" s="1">
        <v>8006</v>
      </c>
      <c r="H3058" s="1">
        <v>400.3</v>
      </c>
      <c r="I3058" s="1">
        <v>1040.78</v>
      </c>
      <c r="J3058" s="1">
        <v>1040.78</v>
      </c>
      <c r="K3058" s="1">
        <v>2561.92</v>
      </c>
      <c r="L3058" s="1">
        <v>2321.7399999999998</v>
      </c>
      <c r="M3058" s="1">
        <f>SUM(Sueldos[[#This Row],[Salario Base]:[Bono General]])</f>
        <v>15371.52</v>
      </c>
      <c r="N3058" s="1">
        <f>SUMPRODUCT(Sueldos[[#This Row],[Salario Base]:[Bono General]]*Porcentajes[])</f>
        <v>597.24759999999992</v>
      </c>
      <c r="O3058" s="1">
        <f>Sueldos[[#This Row],[Aumento Mexicano]]*2</f>
        <v>1194.4951999999998</v>
      </c>
      <c r="P3058" s="1">
        <f>IF(Sueldos[[#This Row],[Calificación]]&gt;=4,Sueldos[[#This Row],[Aumento Mexicano]]*2,0)</f>
        <v>0</v>
      </c>
      <c r="Q3058" s="1">
        <f>Sueldos[[#This Row],[Sueldo total]]*3</f>
        <v>46114.559999999998</v>
      </c>
      <c r="R3058" s="9">
        <f>(43102-Sueldos[[#This Row],[Fecha de Contratación]])/365</f>
        <v>3.8849315068493149</v>
      </c>
      <c r="S3058" s="1">
        <f>Sueldos[[#This Row],[Sueldo total]]/30</f>
        <v>512.38400000000001</v>
      </c>
      <c r="T3058" s="1">
        <f>Sueldos[[#This Row],[Salario diario]]*20*Sueldos[[#This Row],[dias del año]]</f>
        <v>39811.534904109591</v>
      </c>
      <c r="U3058" s="1">
        <f>Sueldos[[#This Row],[3 meses de sueldo]]+Sueldos[[#This Row],[20 dias por año]]</f>
        <v>85926.094904109588</v>
      </c>
    </row>
    <row r="3059" spans="1:21" x14ac:dyDescent="0.3">
      <c r="A3059" t="s">
        <v>316</v>
      </c>
      <c r="B3059" t="s">
        <v>139</v>
      </c>
      <c r="C3059" t="s">
        <v>317</v>
      </c>
      <c r="D3059" s="10">
        <v>42937</v>
      </c>
      <c r="E3059" t="s">
        <v>18</v>
      </c>
      <c r="F3059">
        <v>1</v>
      </c>
      <c r="G3059" s="1">
        <v>10436.25</v>
      </c>
      <c r="H3059" s="1">
        <v>521.8125</v>
      </c>
      <c r="I3059" s="1">
        <v>104.3625</v>
      </c>
      <c r="J3059" s="1">
        <v>939.26249999999993</v>
      </c>
      <c r="K3059" s="1">
        <v>2817.7875000000004</v>
      </c>
      <c r="L3059" s="1">
        <v>3339.6</v>
      </c>
      <c r="M3059" s="1">
        <f>SUM(Sueldos[[#This Row],[Salario Base]:[Bono General]])</f>
        <v>18159.075000000001</v>
      </c>
      <c r="N3059" s="1">
        <f>SUMPRODUCT(Sueldos[[#This Row],[Salario Base]:[Bono General]]*Porcentajes[])</f>
        <v>713.83950000000004</v>
      </c>
      <c r="O3059" s="1">
        <f>Sueldos[[#This Row],[Aumento Mexicano]]*2</f>
        <v>1427.6790000000001</v>
      </c>
      <c r="P3059" s="1">
        <f>IF(Sueldos[[#This Row],[Calificación]]&gt;=4,Sueldos[[#This Row],[Aumento Mexicano]]*2,0)</f>
        <v>0</v>
      </c>
      <c r="Q3059" s="1">
        <f>Sueldos[[#This Row],[Sueldo total]]*3</f>
        <v>54477.225000000006</v>
      </c>
      <c r="R3059" s="9">
        <f>(43102-Sueldos[[#This Row],[Fecha de Contratación]])/365</f>
        <v>0.45205479452054792</v>
      </c>
      <c r="S3059" s="1">
        <f>Sueldos[[#This Row],[Sueldo total]]/30</f>
        <v>605.30250000000001</v>
      </c>
      <c r="T3059" s="1">
        <f>Sueldos[[#This Row],[Salario diario]]*20*Sueldos[[#This Row],[dias del año]]</f>
        <v>5472.5979452054789</v>
      </c>
      <c r="U3059" s="1">
        <f>Sueldos[[#This Row],[3 meses de sueldo]]+Sueldos[[#This Row],[20 dias por año]]</f>
        <v>59949.822945205487</v>
      </c>
    </row>
    <row r="3060" spans="1:21" x14ac:dyDescent="0.3">
      <c r="A3060" t="s">
        <v>318</v>
      </c>
      <c r="B3060" t="s">
        <v>139</v>
      </c>
      <c r="C3060" t="s">
        <v>117</v>
      </c>
      <c r="D3060" s="10">
        <v>40887</v>
      </c>
      <c r="E3060" t="s">
        <v>18</v>
      </c>
      <c r="F3060">
        <v>3</v>
      </c>
      <c r="G3060" s="1">
        <v>14310</v>
      </c>
      <c r="H3060" s="1">
        <v>1144.8</v>
      </c>
      <c r="I3060" s="1">
        <v>1860.3</v>
      </c>
      <c r="J3060" s="1">
        <v>1144.8</v>
      </c>
      <c r="K3060" s="1">
        <v>4293</v>
      </c>
      <c r="L3060" s="1">
        <v>5580.9000000000005</v>
      </c>
      <c r="M3060" s="1">
        <f>SUM(Sueldos[[#This Row],[Salario Base]:[Bono General]])</f>
        <v>28333.8</v>
      </c>
      <c r="N3060" s="1">
        <f>SUMPRODUCT(Sueldos[[#This Row],[Salario Base]:[Bono General]]*Porcentajes[])</f>
        <v>1149.0930000000001</v>
      </c>
      <c r="O3060" s="1">
        <f>Sueldos[[#This Row],[Aumento Mexicano]]*2</f>
        <v>2298.1860000000001</v>
      </c>
      <c r="P3060" s="1">
        <f>IF(Sueldos[[#This Row],[Calificación]]&gt;=4,Sueldos[[#This Row],[Aumento Mexicano]]*2,0)</f>
        <v>0</v>
      </c>
      <c r="Q3060" s="1">
        <f>Sueldos[[#This Row],[Sueldo total]]*3</f>
        <v>85001.4</v>
      </c>
      <c r="R3060" s="9">
        <f>(43102-Sueldos[[#This Row],[Fecha de Contratación]])/365</f>
        <v>6.0684931506849313</v>
      </c>
      <c r="S3060" s="1">
        <f>Sueldos[[#This Row],[Sueldo total]]/30</f>
        <v>944.45999999999992</v>
      </c>
      <c r="T3060" s="1">
        <f>Sueldos[[#This Row],[Salario diario]]*20*Sueldos[[#This Row],[dias del año]]</f>
        <v>114628.98082191779</v>
      </c>
      <c r="U3060" s="1">
        <f>Sueldos[[#This Row],[3 meses de sueldo]]+Sueldos[[#This Row],[20 dias por año]]</f>
        <v>199630.38082191779</v>
      </c>
    </row>
    <row r="3061" spans="1:21" x14ac:dyDescent="0.3">
      <c r="A3061" t="s">
        <v>319</v>
      </c>
      <c r="B3061" t="s">
        <v>139</v>
      </c>
      <c r="C3061" t="s">
        <v>133</v>
      </c>
      <c r="D3061" s="10">
        <v>40526</v>
      </c>
      <c r="E3061" t="s">
        <v>15</v>
      </c>
      <c r="F3061">
        <v>4</v>
      </c>
      <c r="G3061" s="1">
        <v>32293.800000000003</v>
      </c>
      <c r="H3061" s="1">
        <v>3229.3800000000006</v>
      </c>
      <c r="I3061" s="1">
        <v>3875.2560000000003</v>
      </c>
      <c r="J3061" s="1">
        <v>2583.5040000000004</v>
      </c>
      <c r="K3061" s="1">
        <v>9365.2019999999993</v>
      </c>
      <c r="L3061" s="1">
        <v>11302.83</v>
      </c>
      <c r="M3061" s="1">
        <f>SUM(Sueldos[[#This Row],[Salario Base]:[Bono General]])</f>
        <v>62649.972000000002</v>
      </c>
      <c r="N3061" s="1">
        <f>SUMPRODUCT(Sueldos[[#This Row],[Salario Base]:[Bono General]]*Porcentajes[])</f>
        <v>2518.9164000000001</v>
      </c>
      <c r="O3061" s="1">
        <f>Sueldos[[#This Row],[Aumento Mexicano]]*2</f>
        <v>5037.8328000000001</v>
      </c>
      <c r="P3061" s="1">
        <f>IF(Sueldos[[#This Row],[Calificación]]&gt;=4,Sueldos[[#This Row],[Aumento Mexicano]]*2,0)</f>
        <v>5037.8328000000001</v>
      </c>
      <c r="Q3061" s="1">
        <f>Sueldos[[#This Row],[Sueldo total]]*3</f>
        <v>187949.916</v>
      </c>
      <c r="R3061" s="9">
        <f>(43102-Sueldos[[#This Row],[Fecha de Contratación]])/365</f>
        <v>7.0575342465753428</v>
      </c>
      <c r="S3061" s="1">
        <f>Sueldos[[#This Row],[Sueldo total]]/30</f>
        <v>2088.3324000000002</v>
      </c>
      <c r="T3061" s="1">
        <f>Sueldos[[#This Row],[Salario diario]]*20*Sueldos[[#This Row],[dias del año]]</f>
        <v>294769.54862465756</v>
      </c>
      <c r="U3061" s="1">
        <f>Sueldos[[#This Row],[3 meses de sueldo]]+Sueldos[[#This Row],[20 dias por año]]</f>
        <v>482719.46462465753</v>
      </c>
    </row>
    <row r="3062" spans="1:21" x14ac:dyDescent="0.3">
      <c r="A3062" t="s">
        <v>320</v>
      </c>
      <c r="B3062" t="s">
        <v>139</v>
      </c>
      <c r="C3062" t="s">
        <v>14</v>
      </c>
      <c r="D3062" s="10">
        <v>40848</v>
      </c>
      <c r="E3062" t="s">
        <v>18</v>
      </c>
      <c r="F3062">
        <v>3</v>
      </c>
      <c r="G3062" s="1">
        <v>13603</v>
      </c>
      <c r="H3062" s="1">
        <v>952.21</v>
      </c>
      <c r="I3062" s="1">
        <v>1632.36</v>
      </c>
      <c r="J3062" s="1">
        <v>544.12</v>
      </c>
      <c r="K3062" s="1">
        <v>4761.0499999999993</v>
      </c>
      <c r="L3062" s="1">
        <v>3672.8100000000004</v>
      </c>
      <c r="M3062" s="1">
        <f>SUM(Sueldos[[#This Row],[Salario Base]:[Bono General]])</f>
        <v>25165.55</v>
      </c>
      <c r="N3062" s="1">
        <f>SUMPRODUCT(Sueldos[[#This Row],[Salario Base]:[Bono General]]*Porcentajes[])</f>
        <v>957.65120000000013</v>
      </c>
      <c r="O3062" s="1">
        <f>Sueldos[[#This Row],[Aumento Mexicano]]*2</f>
        <v>1915.3024000000003</v>
      </c>
      <c r="P3062" s="1">
        <f>IF(Sueldos[[#This Row],[Calificación]]&gt;=4,Sueldos[[#This Row],[Aumento Mexicano]]*2,0)</f>
        <v>0</v>
      </c>
      <c r="Q3062" s="1">
        <f>Sueldos[[#This Row],[Sueldo total]]*3</f>
        <v>75496.649999999994</v>
      </c>
      <c r="R3062" s="9">
        <f>(43102-Sueldos[[#This Row],[Fecha de Contratación]])/365</f>
        <v>6.1753424657534248</v>
      </c>
      <c r="S3062" s="1">
        <f>Sueldos[[#This Row],[Sueldo total]]/30</f>
        <v>838.85166666666669</v>
      </c>
      <c r="T3062" s="1">
        <f>Sueldos[[#This Row],[Salario diario]]*20*Sueldos[[#This Row],[dias del año]]</f>
        <v>103603.92639269406</v>
      </c>
      <c r="U3062" s="1">
        <f>Sueldos[[#This Row],[3 meses de sueldo]]+Sueldos[[#This Row],[20 dias por año]]</f>
        <v>179100.57639269406</v>
      </c>
    </row>
    <row r="3063" spans="1:21" x14ac:dyDescent="0.3">
      <c r="A3063" t="s">
        <v>321</v>
      </c>
      <c r="B3063" t="s">
        <v>139</v>
      </c>
      <c r="C3063" t="s">
        <v>57</v>
      </c>
      <c r="D3063" s="10">
        <v>41238</v>
      </c>
      <c r="E3063" t="s">
        <v>15</v>
      </c>
      <c r="F3063">
        <v>2</v>
      </c>
      <c r="G3063" s="1">
        <v>27891</v>
      </c>
      <c r="H3063" s="1">
        <v>1952.3700000000001</v>
      </c>
      <c r="I3063" s="1">
        <v>1673.46</v>
      </c>
      <c r="J3063" s="1">
        <v>1673.46</v>
      </c>
      <c r="K3063" s="1">
        <v>7251.66</v>
      </c>
      <c r="L3063" s="1">
        <v>10319.67</v>
      </c>
      <c r="M3063" s="1">
        <f>SUM(Sueldos[[#This Row],[Salario Base]:[Bono General]])</f>
        <v>50761.619999999995</v>
      </c>
      <c r="N3063" s="1">
        <f>SUMPRODUCT(Sueldos[[#This Row],[Salario Base]:[Bono General]]*Porcentajes[])</f>
        <v>2044.4103</v>
      </c>
      <c r="O3063" s="1">
        <f>Sueldos[[#This Row],[Aumento Mexicano]]*2</f>
        <v>4088.8206</v>
      </c>
      <c r="P3063" s="1">
        <f>IF(Sueldos[[#This Row],[Calificación]]&gt;=4,Sueldos[[#This Row],[Aumento Mexicano]]*2,0)</f>
        <v>0</v>
      </c>
      <c r="Q3063" s="1">
        <f>Sueldos[[#This Row],[Sueldo total]]*3</f>
        <v>152284.85999999999</v>
      </c>
      <c r="R3063" s="9">
        <f>(43102-Sueldos[[#This Row],[Fecha de Contratación]])/365</f>
        <v>5.1068493150684935</v>
      </c>
      <c r="S3063" s="1">
        <f>Sueldos[[#This Row],[Sueldo total]]/30</f>
        <v>1692.0539999999999</v>
      </c>
      <c r="T3063" s="1">
        <f>Sueldos[[#This Row],[Salario diario]]*20*Sueldos[[#This Row],[dias del año]]</f>
        <v>172821.29621917807</v>
      </c>
      <c r="U3063" s="1">
        <f>Sueldos[[#This Row],[3 meses de sueldo]]+Sueldos[[#This Row],[20 dias por año]]</f>
        <v>325106.15621917805</v>
      </c>
    </row>
    <row r="3064" spans="1:21" x14ac:dyDescent="0.3">
      <c r="A3064" t="s">
        <v>322</v>
      </c>
      <c r="B3064" t="s">
        <v>139</v>
      </c>
      <c r="C3064" t="s">
        <v>323</v>
      </c>
      <c r="D3064" s="10">
        <v>42741</v>
      </c>
      <c r="E3064" t="s">
        <v>50</v>
      </c>
      <c r="F3064">
        <v>3</v>
      </c>
      <c r="G3064" s="1">
        <v>43695</v>
      </c>
      <c r="H3064" s="1">
        <v>3495.6</v>
      </c>
      <c r="I3064" s="1">
        <v>4806.45</v>
      </c>
      <c r="J3064" s="1">
        <v>5680.35</v>
      </c>
      <c r="K3064" s="1">
        <v>16604.099999999999</v>
      </c>
      <c r="L3064" s="1">
        <v>12234.6</v>
      </c>
      <c r="M3064" s="1">
        <f>SUM(Sueldos[[#This Row],[Salario Base]:[Bono General]])</f>
        <v>86516.1</v>
      </c>
      <c r="N3064" s="1">
        <f>SUMPRODUCT(Sueldos[[#This Row],[Salario Base]:[Bono General]]*Porcentajes[])</f>
        <v>3351.4065000000001</v>
      </c>
      <c r="O3064" s="1">
        <f>Sueldos[[#This Row],[Aumento Mexicano]]*2</f>
        <v>6702.8130000000001</v>
      </c>
      <c r="P3064" s="1">
        <f>IF(Sueldos[[#This Row],[Calificación]]&gt;=4,Sueldos[[#This Row],[Aumento Mexicano]]*2,0)</f>
        <v>0</v>
      </c>
      <c r="Q3064" s="1">
        <f>Sueldos[[#This Row],[Sueldo total]]*3</f>
        <v>259548.30000000002</v>
      </c>
      <c r="R3064" s="9">
        <f>(43102-Sueldos[[#This Row],[Fecha de Contratación]])/365</f>
        <v>0.989041095890411</v>
      </c>
      <c r="S3064" s="1">
        <f>Sueldos[[#This Row],[Sueldo total]]/30</f>
        <v>2883.8700000000003</v>
      </c>
      <c r="T3064" s="1">
        <f>Sueldos[[#This Row],[Salario diario]]*20*Sueldos[[#This Row],[dias del año]]</f>
        <v>57045.318904109597</v>
      </c>
      <c r="U3064" s="1">
        <f>Sueldos[[#This Row],[3 meses de sueldo]]+Sueldos[[#This Row],[20 dias por año]]</f>
        <v>316593.61890410964</v>
      </c>
    </row>
    <row r="3065" spans="1:21" x14ac:dyDescent="0.3">
      <c r="A3065" t="s">
        <v>324</v>
      </c>
      <c r="B3065" t="s">
        <v>139</v>
      </c>
      <c r="C3065" t="s">
        <v>107</v>
      </c>
      <c r="D3065" s="10">
        <v>41049</v>
      </c>
      <c r="E3065" t="s">
        <v>15</v>
      </c>
      <c r="F3065">
        <v>4</v>
      </c>
      <c r="G3065" s="1">
        <v>31192.7</v>
      </c>
      <c r="H3065" s="1">
        <v>1559.6350000000002</v>
      </c>
      <c r="I3065" s="1">
        <v>1871.5619999999999</v>
      </c>
      <c r="J3065" s="1">
        <v>1871.5619999999999</v>
      </c>
      <c r="K3065" s="1">
        <v>9357.81</v>
      </c>
      <c r="L3065" s="1">
        <v>10605.518000000002</v>
      </c>
      <c r="M3065" s="1">
        <f>SUM(Sueldos[[#This Row],[Salario Base]:[Bono General]])</f>
        <v>56458.786999999997</v>
      </c>
      <c r="N3065" s="1">
        <f>SUMPRODUCT(Sueldos[[#This Row],[Salario Base]:[Bono General]]*Porcentajes[])</f>
        <v>2220.9202399999999</v>
      </c>
      <c r="O3065" s="1">
        <f>Sueldos[[#This Row],[Aumento Mexicano]]*2</f>
        <v>4441.8404799999998</v>
      </c>
      <c r="P3065" s="1">
        <f>IF(Sueldos[[#This Row],[Calificación]]&gt;=4,Sueldos[[#This Row],[Aumento Mexicano]]*2,0)</f>
        <v>4441.8404799999998</v>
      </c>
      <c r="Q3065" s="1">
        <f>Sueldos[[#This Row],[Sueldo total]]*3</f>
        <v>169376.36099999998</v>
      </c>
      <c r="R3065" s="9">
        <f>(43102-Sueldos[[#This Row],[Fecha de Contratación]])/365</f>
        <v>5.624657534246575</v>
      </c>
      <c r="S3065" s="1">
        <f>Sueldos[[#This Row],[Sueldo total]]/30</f>
        <v>1881.9595666666667</v>
      </c>
      <c r="T3065" s="1">
        <f>Sueldos[[#This Row],[Salario diario]]*20*Sueldos[[#This Row],[dias del año]]</f>
        <v>211707.56111598175</v>
      </c>
      <c r="U3065" s="1">
        <f>Sueldos[[#This Row],[3 meses de sueldo]]+Sueldos[[#This Row],[20 dias por año]]</f>
        <v>381083.9221159817</v>
      </c>
    </row>
    <row r="3066" spans="1:21" x14ac:dyDescent="0.3">
      <c r="A3066" t="s">
        <v>325</v>
      </c>
      <c r="B3066" t="s">
        <v>139</v>
      </c>
      <c r="C3066" t="s">
        <v>225</v>
      </c>
      <c r="D3066" s="10">
        <v>42590</v>
      </c>
      <c r="E3066" t="s">
        <v>15</v>
      </c>
      <c r="F3066">
        <v>4</v>
      </c>
      <c r="G3066" s="1">
        <v>33598.400000000001</v>
      </c>
      <c r="H3066" s="1">
        <v>1679.92</v>
      </c>
      <c r="I3066" s="1">
        <v>5039.76</v>
      </c>
      <c r="J3066" s="1">
        <v>4703.7760000000007</v>
      </c>
      <c r="K3066" s="1">
        <v>10079.52</v>
      </c>
      <c r="L3066" s="1">
        <v>12431.408000000001</v>
      </c>
      <c r="M3066" s="1">
        <f>SUM(Sueldos[[#This Row],[Salario Base]:[Bono General]])</f>
        <v>67532.784</v>
      </c>
      <c r="N3066" s="1">
        <f>SUMPRODUCT(Sueldos[[#This Row],[Salario Base]:[Bono General]]*Porcentajes[])</f>
        <v>2718.1105600000005</v>
      </c>
      <c r="O3066" s="1">
        <f>Sueldos[[#This Row],[Aumento Mexicano]]*2</f>
        <v>5436.2211200000011</v>
      </c>
      <c r="P3066" s="1">
        <f>IF(Sueldos[[#This Row],[Calificación]]&gt;=4,Sueldos[[#This Row],[Aumento Mexicano]]*2,0)</f>
        <v>5436.2211200000011</v>
      </c>
      <c r="Q3066" s="1">
        <f>Sueldos[[#This Row],[Sueldo total]]*3</f>
        <v>202598.35200000001</v>
      </c>
      <c r="R3066" s="9">
        <f>(43102-Sueldos[[#This Row],[Fecha de Contratación]])/365</f>
        <v>1.4027397260273973</v>
      </c>
      <c r="S3066" s="1">
        <f>Sueldos[[#This Row],[Sueldo total]]/30</f>
        <v>2251.0927999999999</v>
      </c>
      <c r="T3066" s="1">
        <f>Sueldos[[#This Row],[Salario diario]]*20*Sueldos[[#This Row],[dias del año]]</f>
        <v>63153.945950684931</v>
      </c>
      <c r="U3066" s="1">
        <f>Sueldos[[#This Row],[3 meses de sueldo]]+Sueldos[[#This Row],[20 dias por año]]</f>
        <v>265752.29795068497</v>
      </c>
    </row>
    <row r="3067" spans="1:21" x14ac:dyDescent="0.3">
      <c r="A3067" t="s">
        <v>326</v>
      </c>
      <c r="B3067" t="s">
        <v>139</v>
      </c>
      <c r="C3067" t="s">
        <v>29</v>
      </c>
      <c r="D3067" s="10">
        <v>41584</v>
      </c>
      <c r="E3067" t="s">
        <v>50</v>
      </c>
      <c r="F3067">
        <v>4</v>
      </c>
      <c r="G3067" s="1">
        <v>41331.4</v>
      </c>
      <c r="H3067" s="1">
        <v>2479.884</v>
      </c>
      <c r="I3067" s="1">
        <v>2479.884</v>
      </c>
      <c r="J3067" s="1">
        <v>3719.826</v>
      </c>
      <c r="K3067" s="1">
        <v>14465.99</v>
      </c>
      <c r="L3067" s="1">
        <v>16532.560000000001</v>
      </c>
      <c r="M3067" s="1">
        <f>SUM(Sueldos[[#This Row],[Salario Base]:[Bono General]])</f>
        <v>81009.543999999994</v>
      </c>
      <c r="N3067" s="1">
        <f>SUMPRODUCT(Sueldos[[#This Row],[Salario Base]:[Bono General]]*Porcentajes[])</f>
        <v>3265.1805999999997</v>
      </c>
      <c r="O3067" s="1">
        <f>Sueldos[[#This Row],[Aumento Mexicano]]*2</f>
        <v>6530.3611999999994</v>
      </c>
      <c r="P3067" s="1">
        <f>IF(Sueldos[[#This Row],[Calificación]]&gt;=4,Sueldos[[#This Row],[Aumento Mexicano]]*2,0)</f>
        <v>6530.3611999999994</v>
      </c>
      <c r="Q3067" s="1">
        <f>Sueldos[[#This Row],[Sueldo total]]*3</f>
        <v>243028.63199999998</v>
      </c>
      <c r="R3067" s="9">
        <f>(43102-Sueldos[[#This Row],[Fecha de Contratación]])/365</f>
        <v>4.1589041095890407</v>
      </c>
      <c r="S3067" s="1">
        <f>Sueldos[[#This Row],[Sueldo total]]/30</f>
        <v>2700.3181333333332</v>
      </c>
      <c r="T3067" s="1">
        <f>Sueldos[[#This Row],[Salario diario]]*20*Sueldos[[#This Row],[dias del año]]</f>
        <v>224607.28363835614</v>
      </c>
      <c r="U3067" s="1">
        <f>Sueldos[[#This Row],[3 meses de sueldo]]+Sueldos[[#This Row],[20 dias por año]]</f>
        <v>467635.91563835612</v>
      </c>
    </row>
    <row r="3068" spans="1:21" x14ac:dyDescent="0.3">
      <c r="A3068" t="s">
        <v>327</v>
      </c>
      <c r="B3068" t="s">
        <v>139</v>
      </c>
      <c r="C3068" t="s">
        <v>63</v>
      </c>
      <c r="D3068" s="10">
        <v>42280</v>
      </c>
      <c r="E3068" t="s">
        <v>18</v>
      </c>
      <c r="F3068">
        <v>5</v>
      </c>
      <c r="G3068" s="1">
        <v>19026.25</v>
      </c>
      <c r="H3068" s="1">
        <v>1331.8375000000001</v>
      </c>
      <c r="I3068" s="1">
        <v>2663.6750000000002</v>
      </c>
      <c r="J3068" s="1">
        <v>2663.6750000000002</v>
      </c>
      <c r="K3068" s="1">
        <v>5517.6124999999993</v>
      </c>
      <c r="L3068" s="1">
        <v>4756.5625</v>
      </c>
      <c r="M3068" s="1">
        <f>SUM(Sueldos[[#This Row],[Salario Base]:[Bono General]])</f>
        <v>35959.612500000003</v>
      </c>
      <c r="N3068" s="1">
        <f>SUMPRODUCT(Sueldos[[#This Row],[Salario Base]:[Bono General]]*Porcentajes[])</f>
        <v>1388.9162500000002</v>
      </c>
      <c r="O3068" s="1">
        <f>Sueldos[[#This Row],[Aumento Mexicano]]*2</f>
        <v>2777.8325000000004</v>
      </c>
      <c r="P3068" s="1">
        <f>IF(Sueldos[[#This Row],[Calificación]]&gt;=4,Sueldos[[#This Row],[Aumento Mexicano]]*2,0)</f>
        <v>2777.8325000000004</v>
      </c>
      <c r="Q3068" s="1">
        <f>Sueldos[[#This Row],[Sueldo total]]*3</f>
        <v>107878.83750000001</v>
      </c>
      <c r="R3068" s="9">
        <f>(43102-Sueldos[[#This Row],[Fecha de Contratación]])/365</f>
        <v>2.2520547945205478</v>
      </c>
      <c r="S3068" s="1">
        <f>Sueldos[[#This Row],[Sueldo total]]/30</f>
        <v>1198.6537500000002</v>
      </c>
      <c r="T3068" s="1">
        <f>Sueldos[[#This Row],[Salario diario]]*20*Sueldos[[#This Row],[dias del año]]</f>
        <v>53988.678493150692</v>
      </c>
      <c r="U3068" s="1">
        <f>Sueldos[[#This Row],[3 meses de sueldo]]+Sueldos[[#This Row],[20 dias por año]]</f>
        <v>161867.51599315071</v>
      </c>
    </row>
    <row r="3069" spans="1:21" x14ac:dyDescent="0.3">
      <c r="A3069" t="s">
        <v>328</v>
      </c>
      <c r="B3069" t="s">
        <v>139</v>
      </c>
      <c r="C3069" t="s">
        <v>61</v>
      </c>
      <c r="D3069" s="10">
        <v>42295</v>
      </c>
      <c r="E3069" t="s">
        <v>27</v>
      </c>
      <c r="F3069">
        <v>3</v>
      </c>
      <c r="G3069" s="1">
        <v>19461</v>
      </c>
      <c r="H3069" s="1">
        <v>1167.6599999999999</v>
      </c>
      <c r="I3069" s="1">
        <v>1556.88</v>
      </c>
      <c r="J3069" s="1">
        <v>1362.2700000000002</v>
      </c>
      <c r="K3069" s="1">
        <v>6032.91</v>
      </c>
      <c r="L3069" s="1">
        <v>7589.79</v>
      </c>
      <c r="M3069" s="1">
        <f>SUM(Sueldos[[#This Row],[Salario Base]:[Bono General]])</f>
        <v>37170.51</v>
      </c>
      <c r="N3069" s="1">
        <f>SUMPRODUCT(Sueldos[[#This Row],[Salario Base]:[Bono General]]*Porcentajes[])</f>
        <v>1496.5509000000002</v>
      </c>
      <c r="O3069" s="1">
        <f>Sueldos[[#This Row],[Aumento Mexicano]]*2</f>
        <v>2993.1018000000004</v>
      </c>
      <c r="P3069" s="1">
        <f>IF(Sueldos[[#This Row],[Calificación]]&gt;=4,Sueldos[[#This Row],[Aumento Mexicano]]*2,0)</f>
        <v>0</v>
      </c>
      <c r="Q3069" s="1">
        <f>Sueldos[[#This Row],[Sueldo total]]*3</f>
        <v>111511.53</v>
      </c>
      <c r="R3069" s="9">
        <f>(43102-Sueldos[[#This Row],[Fecha de Contratación]])/365</f>
        <v>2.2109589041095892</v>
      </c>
      <c r="S3069" s="1">
        <f>Sueldos[[#This Row],[Sueldo total]]/30</f>
        <v>1239.0170000000001</v>
      </c>
      <c r="T3069" s="1">
        <f>Sueldos[[#This Row],[Salario diario]]*20*Sueldos[[#This Row],[dias del año]]</f>
        <v>54788.313369863019</v>
      </c>
      <c r="U3069" s="1">
        <f>Sueldos[[#This Row],[3 meses de sueldo]]+Sueldos[[#This Row],[20 dias por año]]</f>
        <v>166299.84336986303</v>
      </c>
    </row>
    <row r="3070" spans="1:21" x14ac:dyDescent="0.3">
      <c r="A3070" t="s">
        <v>329</v>
      </c>
      <c r="B3070" t="s">
        <v>139</v>
      </c>
      <c r="C3070" t="s">
        <v>330</v>
      </c>
      <c r="D3070" s="10">
        <v>41261</v>
      </c>
      <c r="E3070" t="s">
        <v>15</v>
      </c>
      <c r="F3070">
        <v>3</v>
      </c>
      <c r="G3070" s="1">
        <v>23498</v>
      </c>
      <c r="H3070" s="1">
        <v>1409.8799999999999</v>
      </c>
      <c r="I3070" s="1">
        <v>2114.8199999999997</v>
      </c>
      <c r="J3070" s="1">
        <v>2114.8199999999997</v>
      </c>
      <c r="K3070" s="1">
        <v>7284.38</v>
      </c>
      <c r="L3070" s="1">
        <v>7284.38</v>
      </c>
      <c r="M3070" s="1">
        <f>SUM(Sueldos[[#This Row],[Salario Base]:[Bono General]])</f>
        <v>43706.28</v>
      </c>
      <c r="N3070" s="1">
        <f>SUMPRODUCT(Sueldos[[#This Row],[Salario Base]:[Bono General]]*Porcentajes[])</f>
        <v>1708.3045999999999</v>
      </c>
      <c r="O3070" s="1">
        <f>Sueldos[[#This Row],[Aumento Mexicano]]*2</f>
        <v>3416.6091999999999</v>
      </c>
      <c r="P3070" s="1">
        <f>IF(Sueldos[[#This Row],[Calificación]]&gt;=4,Sueldos[[#This Row],[Aumento Mexicano]]*2,0)</f>
        <v>0</v>
      </c>
      <c r="Q3070" s="1">
        <f>Sueldos[[#This Row],[Sueldo total]]*3</f>
        <v>131118.84</v>
      </c>
      <c r="R3070" s="9">
        <f>(43102-Sueldos[[#This Row],[Fecha de Contratación]])/365</f>
        <v>5.043835616438356</v>
      </c>
      <c r="S3070" s="1">
        <f>Sueldos[[#This Row],[Sueldo total]]/30</f>
        <v>1456.876</v>
      </c>
      <c r="T3070" s="1">
        <f>Sueldos[[#This Row],[Salario diario]]*20*Sueldos[[#This Row],[dias del año]]</f>
        <v>146964.86115068494</v>
      </c>
      <c r="U3070" s="1">
        <f>Sueldos[[#This Row],[3 meses de sueldo]]+Sueldos[[#This Row],[20 dias por año]]</f>
        <v>278083.70115068497</v>
      </c>
    </row>
    <row r="3071" spans="1:21" x14ac:dyDescent="0.3">
      <c r="A3071" t="s">
        <v>331</v>
      </c>
      <c r="B3071" t="s">
        <v>139</v>
      </c>
      <c r="C3071" t="s">
        <v>121</v>
      </c>
      <c r="D3071" s="10">
        <v>41607</v>
      </c>
      <c r="E3071" t="s">
        <v>15</v>
      </c>
      <c r="F3071">
        <v>2</v>
      </c>
      <c r="G3071" s="1">
        <v>24014.7</v>
      </c>
      <c r="H3071" s="1">
        <v>2401.4700000000003</v>
      </c>
      <c r="I3071" s="1">
        <v>2161.3229999999999</v>
      </c>
      <c r="J3071" s="1">
        <v>1681.0290000000002</v>
      </c>
      <c r="K3071" s="1">
        <v>6243.8220000000001</v>
      </c>
      <c r="L3071" s="1">
        <v>8885.4390000000003</v>
      </c>
      <c r="M3071" s="1">
        <f>SUM(Sueldos[[#This Row],[Salario Base]:[Bono General]])</f>
        <v>45387.782999999996</v>
      </c>
      <c r="N3071" s="1">
        <f>SUMPRODUCT(Sueldos[[#This Row],[Salario Base]:[Bono General]]*Porcentajes[])</f>
        <v>1844.3289600000003</v>
      </c>
      <c r="O3071" s="1">
        <f>Sueldos[[#This Row],[Aumento Mexicano]]*2</f>
        <v>3688.6579200000006</v>
      </c>
      <c r="P3071" s="1">
        <f>IF(Sueldos[[#This Row],[Calificación]]&gt;=4,Sueldos[[#This Row],[Aumento Mexicano]]*2,0)</f>
        <v>0</v>
      </c>
      <c r="Q3071" s="1">
        <f>Sueldos[[#This Row],[Sueldo total]]*3</f>
        <v>136163.34899999999</v>
      </c>
      <c r="R3071" s="9">
        <f>(43102-Sueldos[[#This Row],[Fecha de Contratación]])/365</f>
        <v>4.095890410958904</v>
      </c>
      <c r="S3071" s="1">
        <f>Sueldos[[#This Row],[Sueldo total]]/30</f>
        <v>1512.9260999999999</v>
      </c>
      <c r="T3071" s="1">
        <f>Sueldos[[#This Row],[Salario diario]]*20*Sueldos[[#This Row],[dias del año]]</f>
        <v>123935.59010958903</v>
      </c>
      <c r="U3071" s="1">
        <f>Sueldos[[#This Row],[3 meses de sueldo]]+Sueldos[[#This Row],[20 dias por año]]</f>
        <v>260098.93910958903</v>
      </c>
    </row>
    <row r="3072" spans="1:21" x14ac:dyDescent="0.3">
      <c r="A3072" t="s">
        <v>332</v>
      </c>
      <c r="B3072" t="s">
        <v>139</v>
      </c>
      <c r="C3072" t="s">
        <v>146</v>
      </c>
      <c r="D3072" s="10">
        <v>40885</v>
      </c>
      <c r="E3072" t="s">
        <v>27</v>
      </c>
      <c r="F3072">
        <v>4</v>
      </c>
      <c r="G3072" s="1">
        <v>22782.100000000002</v>
      </c>
      <c r="H3072" s="1">
        <v>1366.9260000000002</v>
      </c>
      <c r="I3072" s="1">
        <v>1822.5680000000002</v>
      </c>
      <c r="J3072" s="1">
        <v>911.28400000000011</v>
      </c>
      <c r="K3072" s="1">
        <v>7745.9140000000016</v>
      </c>
      <c r="L3072" s="1">
        <v>5695.5250000000005</v>
      </c>
      <c r="M3072" s="1">
        <f>SUM(Sueldos[[#This Row],[Salario Base]:[Bono General]])</f>
        <v>40324.317000000003</v>
      </c>
      <c r="N3072" s="1">
        <f>SUMPRODUCT(Sueldos[[#This Row],[Salario Base]:[Bono General]]*Porcentajes[])</f>
        <v>1515.0096500000002</v>
      </c>
      <c r="O3072" s="1">
        <f>Sueldos[[#This Row],[Aumento Mexicano]]*2</f>
        <v>3030.0193000000004</v>
      </c>
      <c r="P3072" s="1">
        <f>IF(Sueldos[[#This Row],[Calificación]]&gt;=4,Sueldos[[#This Row],[Aumento Mexicano]]*2,0)</f>
        <v>3030.0193000000004</v>
      </c>
      <c r="Q3072" s="1">
        <f>Sueldos[[#This Row],[Sueldo total]]*3</f>
        <v>120972.951</v>
      </c>
      <c r="R3072" s="9">
        <f>(43102-Sueldos[[#This Row],[Fecha de Contratación]])/365</f>
        <v>6.0739726027397261</v>
      </c>
      <c r="S3072" s="1">
        <f>Sueldos[[#This Row],[Sueldo total]]/30</f>
        <v>1344.1439</v>
      </c>
      <c r="T3072" s="1">
        <f>Sueldos[[#This Row],[Salario diario]]*20*Sueldos[[#This Row],[dias del año]]</f>
        <v>163285.86445479453</v>
      </c>
      <c r="U3072" s="1">
        <f>Sueldos[[#This Row],[3 meses de sueldo]]+Sueldos[[#This Row],[20 dias por año]]</f>
        <v>284258.81545479456</v>
      </c>
    </row>
    <row r="3073" spans="1:21" x14ac:dyDescent="0.3">
      <c r="A3073" t="s">
        <v>333</v>
      </c>
      <c r="B3073" t="s">
        <v>139</v>
      </c>
      <c r="C3073" t="s">
        <v>20</v>
      </c>
      <c r="D3073" s="10">
        <v>42017</v>
      </c>
      <c r="E3073" t="s">
        <v>18</v>
      </c>
      <c r="F3073">
        <v>2</v>
      </c>
      <c r="G3073" s="1">
        <v>12406.5</v>
      </c>
      <c r="H3073" s="1">
        <v>1240.6500000000001</v>
      </c>
      <c r="I3073" s="1">
        <v>1116.585</v>
      </c>
      <c r="J3073" s="1">
        <v>1240.6500000000001</v>
      </c>
      <c r="K3073" s="1">
        <v>3101.625</v>
      </c>
      <c r="L3073" s="1">
        <v>3225.69</v>
      </c>
      <c r="M3073" s="1">
        <f>SUM(Sueldos[[#This Row],[Salario Base]:[Bono General]])</f>
        <v>22331.7</v>
      </c>
      <c r="N3073" s="1">
        <f>SUMPRODUCT(Sueldos[[#This Row],[Salario Base]:[Bono General]]*Porcentajes[])</f>
        <v>872.17695000000015</v>
      </c>
      <c r="O3073" s="1">
        <f>Sueldos[[#This Row],[Aumento Mexicano]]*2</f>
        <v>1744.3539000000003</v>
      </c>
      <c r="P3073" s="1">
        <f>IF(Sueldos[[#This Row],[Calificación]]&gt;=4,Sueldos[[#This Row],[Aumento Mexicano]]*2,0)</f>
        <v>0</v>
      </c>
      <c r="Q3073" s="1">
        <f>Sueldos[[#This Row],[Sueldo total]]*3</f>
        <v>66995.100000000006</v>
      </c>
      <c r="R3073" s="9">
        <f>(43102-Sueldos[[#This Row],[Fecha de Contratación]])/365</f>
        <v>2.9726027397260273</v>
      </c>
      <c r="S3073" s="1">
        <f>Sueldos[[#This Row],[Sueldo total]]/30</f>
        <v>744.39</v>
      </c>
      <c r="T3073" s="1">
        <f>Sueldos[[#This Row],[Salario diario]]*20*Sueldos[[#This Row],[dias del año]]</f>
        <v>44255.51506849315</v>
      </c>
      <c r="U3073" s="1">
        <f>Sueldos[[#This Row],[3 meses de sueldo]]+Sueldos[[#This Row],[20 dias por año]]</f>
        <v>111250.61506849315</v>
      </c>
    </row>
    <row r="3074" spans="1:21" x14ac:dyDescent="0.3">
      <c r="A3074" t="s">
        <v>334</v>
      </c>
      <c r="B3074" t="s">
        <v>139</v>
      </c>
      <c r="C3074" t="s">
        <v>104</v>
      </c>
      <c r="D3074" s="10">
        <v>41898</v>
      </c>
      <c r="E3074" t="s">
        <v>18</v>
      </c>
      <c r="F3074">
        <v>2</v>
      </c>
      <c r="G3074" s="1">
        <v>7690.5</v>
      </c>
      <c r="H3074" s="1">
        <v>384.52500000000003</v>
      </c>
      <c r="I3074" s="1">
        <v>615.24</v>
      </c>
      <c r="J3074" s="1">
        <v>922.86</v>
      </c>
      <c r="K3074" s="1">
        <v>2384.0549999999998</v>
      </c>
      <c r="L3074" s="1">
        <v>2076.4349999999999</v>
      </c>
      <c r="M3074" s="1">
        <f>SUM(Sueldos[[#This Row],[Salario Base]:[Bono General]])</f>
        <v>14073.615</v>
      </c>
      <c r="N3074" s="1">
        <f>SUMPRODUCT(Sueldos[[#This Row],[Salario Base]:[Bono General]]*Porcentajes[])</f>
        <v>541.41120000000001</v>
      </c>
      <c r="O3074" s="1">
        <f>Sueldos[[#This Row],[Aumento Mexicano]]*2</f>
        <v>1082.8224</v>
      </c>
      <c r="P3074" s="1">
        <f>IF(Sueldos[[#This Row],[Calificación]]&gt;=4,Sueldos[[#This Row],[Aumento Mexicano]]*2,0)</f>
        <v>0</v>
      </c>
      <c r="Q3074" s="1">
        <f>Sueldos[[#This Row],[Sueldo total]]*3</f>
        <v>42220.845000000001</v>
      </c>
      <c r="R3074" s="9">
        <f>(43102-Sueldos[[#This Row],[Fecha de Contratación]])/365</f>
        <v>3.2986301369863016</v>
      </c>
      <c r="S3074" s="1">
        <f>Sueldos[[#This Row],[Sueldo total]]/30</f>
        <v>469.12049999999999</v>
      </c>
      <c r="T3074" s="1">
        <f>Sueldos[[#This Row],[Salario diario]]*20*Sueldos[[#This Row],[dias del año]]</f>
        <v>30949.100383561647</v>
      </c>
      <c r="U3074" s="1">
        <f>Sueldos[[#This Row],[3 meses de sueldo]]+Sueldos[[#This Row],[20 dias por año]]</f>
        <v>73169.945383561644</v>
      </c>
    </row>
    <row r="3075" spans="1:21" x14ac:dyDescent="0.3">
      <c r="A3075" t="s">
        <v>335</v>
      </c>
      <c r="B3075" t="s">
        <v>139</v>
      </c>
      <c r="C3075" t="s">
        <v>100</v>
      </c>
      <c r="D3075" s="10">
        <v>42967</v>
      </c>
      <c r="E3075" t="s">
        <v>15</v>
      </c>
      <c r="F3075">
        <v>2</v>
      </c>
      <c r="G3075" s="1">
        <v>27954.9</v>
      </c>
      <c r="H3075" s="1">
        <v>2236.3920000000003</v>
      </c>
      <c r="I3075" s="1">
        <v>3634.1370000000002</v>
      </c>
      <c r="J3075" s="1">
        <v>838.64700000000005</v>
      </c>
      <c r="K3075" s="1">
        <v>10902.411</v>
      </c>
      <c r="L3075" s="1">
        <v>8106.9210000000003</v>
      </c>
      <c r="M3075" s="1">
        <f>SUM(Sueldos[[#This Row],[Salario Base]:[Bono General]])</f>
        <v>53673.408000000003</v>
      </c>
      <c r="N3075" s="1">
        <f>SUMPRODUCT(Sueldos[[#This Row],[Salario Base]:[Bono General]]*Porcentajes[])</f>
        <v>2054.6851500000002</v>
      </c>
      <c r="O3075" s="1">
        <f>Sueldos[[#This Row],[Aumento Mexicano]]*2</f>
        <v>4109.3703000000005</v>
      </c>
      <c r="P3075" s="1">
        <f>IF(Sueldos[[#This Row],[Calificación]]&gt;=4,Sueldos[[#This Row],[Aumento Mexicano]]*2,0)</f>
        <v>0</v>
      </c>
      <c r="Q3075" s="1">
        <f>Sueldos[[#This Row],[Sueldo total]]*3</f>
        <v>161020.22400000002</v>
      </c>
      <c r="R3075" s="9">
        <f>(43102-Sueldos[[#This Row],[Fecha de Contratación]])/365</f>
        <v>0.36986301369863012</v>
      </c>
      <c r="S3075" s="1">
        <f>Sueldos[[#This Row],[Sueldo total]]/30</f>
        <v>1789.1136000000001</v>
      </c>
      <c r="T3075" s="1">
        <f>Sueldos[[#This Row],[Salario diario]]*20*Sueldos[[#This Row],[dias del año]]</f>
        <v>13234.53895890411</v>
      </c>
      <c r="U3075" s="1">
        <f>Sueldos[[#This Row],[3 meses de sueldo]]+Sueldos[[#This Row],[20 dias por año]]</f>
        <v>174254.76295890412</v>
      </c>
    </row>
    <row r="3076" spans="1:21" x14ac:dyDescent="0.3">
      <c r="A3076" t="s">
        <v>336</v>
      </c>
      <c r="B3076" t="s">
        <v>139</v>
      </c>
      <c r="C3076" t="s">
        <v>285</v>
      </c>
      <c r="D3076" s="10">
        <v>42661</v>
      </c>
      <c r="E3076" t="s">
        <v>15</v>
      </c>
      <c r="F3076">
        <v>3</v>
      </c>
      <c r="G3076" s="1">
        <v>31208</v>
      </c>
      <c r="H3076" s="1">
        <v>1560.4</v>
      </c>
      <c r="I3076" s="1">
        <v>4681.2</v>
      </c>
      <c r="J3076" s="1">
        <v>936.24</v>
      </c>
      <c r="K3076" s="1">
        <v>9674.48</v>
      </c>
      <c r="L3076" s="1">
        <v>10298.640000000001</v>
      </c>
      <c r="M3076" s="1">
        <f>SUM(Sueldos[[#This Row],[Salario Base]:[Bono General]])</f>
        <v>58358.959999999992</v>
      </c>
      <c r="N3076" s="1">
        <f>SUMPRODUCT(Sueldos[[#This Row],[Salario Base]:[Bono General]]*Porcentajes[])</f>
        <v>2275.0632000000001</v>
      </c>
      <c r="O3076" s="1">
        <f>Sueldos[[#This Row],[Aumento Mexicano]]*2</f>
        <v>4550.1264000000001</v>
      </c>
      <c r="P3076" s="1">
        <f>IF(Sueldos[[#This Row],[Calificación]]&gt;=4,Sueldos[[#This Row],[Aumento Mexicano]]*2,0)</f>
        <v>0</v>
      </c>
      <c r="Q3076" s="1">
        <f>Sueldos[[#This Row],[Sueldo total]]*3</f>
        <v>175076.87999999998</v>
      </c>
      <c r="R3076" s="9">
        <f>(43102-Sueldos[[#This Row],[Fecha de Contratación]])/365</f>
        <v>1.2082191780821918</v>
      </c>
      <c r="S3076" s="1">
        <f>Sueldos[[#This Row],[Sueldo total]]/30</f>
        <v>1945.2986666666663</v>
      </c>
      <c r="T3076" s="1">
        <f>Sueldos[[#This Row],[Salario diario]]*20*Sueldos[[#This Row],[dias del año]]</f>
        <v>47006.943123287667</v>
      </c>
      <c r="U3076" s="1">
        <f>Sueldos[[#This Row],[3 meses de sueldo]]+Sueldos[[#This Row],[20 dias por año]]</f>
        <v>222083.82312328764</v>
      </c>
    </row>
    <row r="3077" spans="1:21" x14ac:dyDescent="0.3">
      <c r="A3077" t="s">
        <v>337</v>
      </c>
      <c r="B3077" t="s">
        <v>139</v>
      </c>
      <c r="C3077" t="s">
        <v>173</v>
      </c>
      <c r="D3077" s="10">
        <v>42284</v>
      </c>
      <c r="E3077" t="s">
        <v>27</v>
      </c>
      <c r="F3077">
        <v>3</v>
      </c>
      <c r="G3077" s="1">
        <v>15579</v>
      </c>
      <c r="H3077" s="1">
        <v>778.95</v>
      </c>
      <c r="I3077" s="1">
        <v>1090.5300000000002</v>
      </c>
      <c r="J3077" s="1">
        <v>467.37</v>
      </c>
      <c r="K3077" s="1">
        <v>4985.28</v>
      </c>
      <c r="L3077" s="1">
        <v>4050.54</v>
      </c>
      <c r="M3077" s="1">
        <f>SUM(Sueldos[[#This Row],[Salario Base]:[Bono General]])</f>
        <v>26951.67</v>
      </c>
      <c r="N3077" s="1">
        <f>SUMPRODUCT(Sueldos[[#This Row],[Salario Base]:[Bono General]]*Porcentajes[])</f>
        <v>1014.1929</v>
      </c>
      <c r="O3077" s="1">
        <f>Sueldos[[#This Row],[Aumento Mexicano]]*2</f>
        <v>2028.3858</v>
      </c>
      <c r="P3077" s="1">
        <f>IF(Sueldos[[#This Row],[Calificación]]&gt;=4,Sueldos[[#This Row],[Aumento Mexicano]]*2,0)</f>
        <v>0</v>
      </c>
      <c r="Q3077" s="1">
        <f>Sueldos[[#This Row],[Sueldo total]]*3</f>
        <v>80855.009999999995</v>
      </c>
      <c r="R3077" s="9">
        <f>(43102-Sueldos[[#This Row],[Fecha de Contratación]])/365</f>
        <v>2.2410958904109588</v>
      </c>
      <c r="S3077" s="1">
        <f>Sueldos[[#This Row],[Sueldo total]]/30</f>
        <v>898.3889999999999</v>
      </c>
      <c r="T3077" s="1">
        <f>Sueldos[[#This Row],[Salario diario]]*20*Sueldos[[#This Row],[dias del año]]</f>
        <v>40267.517917808218</v>
      </c>
      <c r="U3077" s="1">
        <f>Sueldos[[#This Row],[3 meses de sueldo]]+Sueldos[[#This Row],[20 dias por año]]</f>
        <v>121122.52791780821</v>
      </c>
    </row>
    <row r="3078" spans="1:21" x14ac:dyDescent="0.3">
      <c r="A3078" t="s">
        <v>338</v>
      </c>
      <c r="B3078" t="s">
        <v>139</v>
      </c>
      <c r="C3078" t="s">
        <v>112</v>
      </c>
      <c r="D3078" s="10">
        <v>41619</v>
      </c>
      <c r="E3078" t="s">
        <v>50</v>
      </c>
      <c r="F3078">
        <v>5</v>
      </c>
      <c r="G3078" s="1">
        <v>39960</v>
      </c>
      <c r="H3078" s="1">
        <v>2797.2000000000003</v>
      </c>
      <c r="I3078" s="1">
        <v>3596.4</v>
      </c>
      <c r="J3078" s="1">
        <v>5594.4000000000005</v>
      </c>
      <c r="K3078" s="1">
        <v>13586.400000000001</v>
      </c>
      <c r="L3078" s="1">
        <v>15584.4</v>
      </c>
      <c r="M3078" s="1">
        <f>SUM(Sueldos[[#This Row],[Salario Base]:[Bono General]])</f>
        <v>81118.8</v>
      </c>
      <c r="N3078" s="1">
        <f>SUMPRODUCT(Sueldos[[#This Row],[Salario Base]:[Bono General]]*Porcentajes[])</f>
        <v>3288.7080000000005</v>
      </c>
      <c r="O3078" s="1">
        <f>Sueldos[[#This Row],[Aumento Mexicano]]*2</f>
        <v>6577.4160000000011</v>
      </c>
      <c r="P3078" s="1">
        <f>IF(Sueldos[[#This Row],[Calificación]]&gt;=4,Sueldos[[#This Row],[Aumento Mexicano]]*2,0)</f>
        <v>6577.4160000000011</v>
      </c>
      <c r="Q3078" s="1">
        <f>Sueldos[[#This Row],[Sueldo total]]*3</f>
        <v>243356.40000000002</v>
      </c>
      <c r="R3078" s="9">
        <f>(43102-Sueldos[[#This Row],[Fecha de Contratación]])/365</f>
        <v>4.0630136986301366</v>
      </c>
      <c r="S3078" s="1">
        <f>Sueldos[[#This Row],[Sueldo total]]/30</f>
        <v>2703.96</v>
      </c>
      <c r="T3078" s="1">
        <f>Sueldos[[#This Row],[Salario diario]]*20*Sueldos[[#This Row],[dias del año]]</f>
        <v>219724.53041095886</v>
      </c>
      <c r="U3078" s="1">
        <f>Sueldos[[#This Row],[3 meses de sueldo]]+Sueldos[[#This Row],[20 dias por año]]</f>
        <v>463080.93041095888</v>
      </c>
    </row>
    <row r="3079" spans="1:21" x14ac:dyDescent="0.3">
      <c r="A3079" t="s">
        <v>339</v>
      </c>
      <c r="B3079" t="s">
        <v>139</v>
      </c>
      <c r="C3079" t="s">
        <v>198</v>
      </c>
      <c r="D3079" s="10">
        <v>42324</v>
      </c>
      <c r="E3079" t="s">
        <v>15</v>
      </c>
      <c r="F3079">
        <v>4</v>
      </c>
      <c r="G3079" s="1">
        <v>35690.600000000006</v>
      </c>
      <c r="H3079" s="1">
        <v>2141.4360000000001</v>
      </c>
      <c r="I3079" s="1">
        <v>2855.2480000000005</v>
      </c>
      <c r="J3079" s="1">
        <v>3212.1540000000005</v>
      </c>
      <c r="K3079" s="1">
        <v>8922.6500000000015</v>
      </c>
      <c r="L3079" s="1">
        <v>11064.086000000001</v>
      </c>
      <c r="M3079" s="1">
        <f>SUM(Sueldos[[#This Row],[Salario Base]:[Bono General]])</f>
        <v>63886.174000000014</v>
      </c>
      <c r="N3079" s="1">
        <f>SUMPRODUCT(Sueldos[[#This Row],[Salario Base]:[Bono General]]*Porcentajes[])</f>
        <v>2516.1873000000001</v>
      </c>
      <c r="O3079" s="1">
        <f>Sueldos[[#This Row],[Aumento Mexicano]]*2</f>
        <v>5032.3746000000001</v>
      </c>
      <c r="P3079" s="1">
        <f>IF(Sueldos[[#This Row],[Calificación]]&gt;=4,Sueldos[[#This Row],[Aumento Mexicano]]*2,0)</f>
        <v>5032.3746000000001</v>
      </c>
      <c r="Q3079" s="1">
        <f>Sueldos[[#This Row],[Sueldo total]]*3</f>
        <v>191658.52200000006</v>
      </c>
      <c r="R3079" s="9">
        <f>(43102-Sueldos[[#This Row],[Fecha de Contratación]])/365</f>
        <v>2.1315068493150684</v>
      </c>
      <c r="S3079" s="1">
        <f>Sueldos[[#This Row],[Sueldo total]]/30</f>
        <v>2129.5391333333337</v>
      </c>
      <c r="T3079" s="1">
        <f>Sueldos[[#This Row],[Salario diario]]*20*Sueldos[[#This Row],[dias del año]]</f>
        <v>90782.544971689509</v>
      </c>
      <c r="U3079" s="1">
        <f>Sueldos[[#This Row],[3 meses de sueldo]]+Sueldos[[#This Row],[20 dias por año]]</f>
        <v>282441.06697168958</v>
      </c>
    </row>
    <row r="3080" spans="1:21" x14ac:dyDescent="0.3">
      <c r="A3080" t="s">
        <v>340</v>
      </c>
      <c r="B3080" t="s">
        <v>139</v>
      </c>
      <c r="C3080" t="s">
        <v>14</v>
      </c>
      <c r="D3080" s="10">
        <v>41391</v>
      </c>
      <c r="E3080" t="s">
        <v>18</v>
      </c>
      <c r="F3080">
        <v>4</v>
      </c>
      <c r="G3080" s="1">
        <v>11114.400000000001</v>
      </c>
      <c r="H3080" s="1">
        <v>778.00800000000015</v>
      </c>
      <c r="I3080" s="1">
        <v>1111.4400000000003</v>
      </c>
      <c r="J3080" s="1">
        <v>1667.16</v>
      </c>
      <c r="K3080" s="1">
        <v>2778.6000000000004</v>
      </c>
      <c r="L3080" s="1">
        <v>3223.1760000000004</v>
      </c>
      <c r="M3080" s="1">
        <f>SUM(Sueldos[[#This Row],[Salario Base]:[Bono General]])</f>
        <v>20672.784</v>
      </c>
      <c r="N3080" s="1">
        <f>SUMPRODUCT(Sueldos[[#This Row],[Salario Base]:[Bono General]]*Porcentajes[])</f>
        <v>816.90840000000014</v>
      </c>
      <c r="O3080" s="1">
        <f>Sueldos[[#This Row],[Aumento Mexicano]]*2</f>
        <v>1633.8168000000003</v>
      </c>
      <c r="P3080" s="1">
        <f>IF(Sueldos[[#This Row],[Calificación]]&gt;=4,Sueldos[[#This Row],[Aumento Mexicano]]*2,0)</f>
        <v>1633.8168000000003</v>
      </c>
      <c r="Q3080" s="1">
        <f>Sueldos[[#This Row],[Sueldo total]]*3</f>
        <v>62018.351999999999</v>
      </c>
      <c r="R3080" s="9">
        <f>(43102-Sueldos[[#This Row],[Fecha de Contratación]])/365</f>
        <v>4.6876712328767125</v>
      </c>
      <c r="S3080" s="1">
        <f>Sueldos[[#This Row],[Sueldo total]]/30</f>
        <v>689.09280000000001</v>
      </c>
      <c r="T3080" s="1">
        <f>Sueldos[[#This Row],[Salario diario]]*20*Sueldos[[#This Row],[dias del año]]</f>
        <v>64604.809906849317</v>
      </c>
      <c r="U3080" s="1">
        <f>Sueldos[[#This Row],[3 meses de sueldo]]+Sueldos[[#This Row],[20 dias por año]]</f>
        <v>126623.16190684932</v>
      </c>
    </row>
    <row r="3081" spans="1:21" x14ac:dyDescent="0.3">
      <c r="A3081" t="s">
        <v>341</v>
      </c>
      <c r="B3081" t="s">
        <v>139</v>
      </c>
      <c r="C3081" t="s">
        <v>127</v>
      </c>
      <c r="D3081" s="10">
        <v>41399</v>
      </c>
      <c r="E3081" t="s">
        <v>27</v>
      </c>
      <c r="F3081">
        <v>3</v>
      </c>
      <c r="G3081" s="1">
        <v>16265</v>
      </c>
      <c r="H3081" s="1">
        <v>1463.85</v>
      </c>
      <c r="I3081" s="1">
        <v>1138.5500000000002</v>
      </c>
      <c r="J3081" s="1">
        <v>2439.75</v>
      </c>
      <c r="K3081" s="1">
        <v>5367.45</v>
      </c>
      <c r="L3081" s="1">
        <v>6506</v>
      </c>
      <c r="M3081" s="1">
        <f>SUM(Sueldos[[#This Row],[Salario Base]:[Bono General]])</f>
        <v>33180.6</v>
      </c>
      <c r="N3081" s="1">
        <f>SUMPRODUCT(Sueldos[[#This Row],[Salario Base]:[Bono General]]*Porcentajes[])</f>
        <v>1359.7540000000001</v>
      </c>
      <c r="O3081" s="1">
        <f>Sueldos[[#This Row],[Aumento Mexicano]]*2</f>
        <v>2719.5080000000003</v>
      </c>
      <c r="P3081" s="1">
        <f>IF(Sueldos[[#This Row],[Calificación]]&gt;=4,Sueldos[[#This Row],[Aumento Mexicano]]*2,0)</f>
        <v>0</v>
      </c>
      <c r="Q3081" s="1">
        <f>Sueldos[[#This Row],[Sueldo total]]*3</f>
        <v>99541.799999999988</v>
      </c>
      <c r="R3081" s="9">
        <f>(43102-Sueldos[[#This Row],[Fecha de Contratación]])/365</f>
        <v>4.6657534246575345</v>
      </c>
      <c r="S3081" s="1">
        <f>Sueldos[[#This Row],[Sueldo total]]/30</f>
        <v>1106.02</v>
      </c>
      <c r="T3081" s="1">
        <f>Sueldos[[#This Row],[Salario diario]]*20*Sueldos[[#This Row],[dias del año]]</f>
        <v>103208.33205479453</v>
      </c>
      <c r="U3081" s="1">
        <f>Sueldos[[#This Row],[3 meses de sueldo]]+Sueldos[[#This Row],[20 dias por año]]</f>
        <v>202750.13205479452</v>
      </c>
    </row>
    <row r="3082" spans="1:21" x14ac:dyDescent="0.3">
      <c r="A3082" t="s">
        <v>342</v>
      </c>
      <c r="B3082" t="s">
        <v>139</v>
      </c>
      <c r="C3082" t="s">
        <v>221</v>
      </c>
      <c r="D3082" s="10">
        <v>41949</v>
      </c>
      <c r="E3082" t="s">
        <v>15</v>
      </c>
      <c r="F3082">
        <v>4</v>
      </c>
      <c r="G3082" s="1">
        <v>29420.600000000002</v>
      </c>
      <c r="H3082" s="1">
        <v>2059.4420000000005</v>
      </c>
      <c r="I3082" s="1">
        <v>588.41200000000003</v>
      </c>
      <c r="J3082" s="1">
        <v>3530.4720000000002</v>
      </c>
      <c r="K3082" s="1">
        <v>10885.622000000001</v>
      </c>
      <c r="L3082" s="1">
        <v>9414.5920000000006</v>
      </c>
      <c r="M3082" s="1">
        <f>SUM(Sueldos[[#This Row],[Salario Base]:[Bono General]])</f>
        <v>55899.14</v>
      </c>
      <c r="N3082" s="1">
        <f>SUMPRODUCT(Sueldos[[#This Row],[Salario Base]:[Bono General]]*Porcentajes[])</f>
        <v>2191.8346999999999</v>
      </c>
      <c r="O3082" s="1">
        <f>Sueldos[[#This Row],[Aumento Mexicano]]*2</f>
        <v>4383.6693999999998</v>
      </c>
      <c r="P3082" s="1">
        <f>IF(Sueldos[[#This Row],[Calificación]]&gt;=4,Sueldos[[#This Row],[Aumento Mexicano]]*2,0)</f>
        <v>4383.6693999999998</v>
      </c>
      <c r="Q3082" s="1">
        <f>Sueldos[[#This Row],[Sueldo total]]*3</f>
        <v>167697.41999999998</v>
      </c>
      <c r="R3082" s="9">
        <f>(43102-Sueldos[[#This Row],[Fecha de Contratación]])/365</f>
        <v>3.1589041095890411</v>
      </c>
      <c r="S3082" s="1">
        <f>Sueldos[[#This Row],[Sueldo total]]/30</f>
        <v>1863.3046666666667</v>
      </c>
      <c r="T3082" s="1">
        <f>Sueldos[[#This Row],[Salario diario]]*20*Sueldos[[#This Row],[dias del año]]</f>
        <v>117720.01537899542</v>
      </c>
      <c r="U3082" s="1">
        <f>Sueldos[[#This Row],[3 meses de sueldo]]+Sueldos[[#This Row],[20 dias por año]]</f>
        <v>285417.43537899537</v>
      </c>
    </row>
    <row r="3083" spans="1:21" x14ac:dyDescent="0.3">
      <c r="A3083" t="s">
        <v>343</v>
      </c>
      <c r="B3083" t="s">
        <v>139</v>
      </c>
      <c r="C3083" t="s">
        <v>96</v>
      </c>
      <c r="D3083" s="10">
        <v>41104</v>
      </c>
      <c r="E3083" t="s">
        <v>18</v>
      </c>
      <c r="F3083">
        <v>3</v>
      </c>
      <c r="G3083" s="1">
        <v>10586</v>
      </c>
      <c r="H3083" s="1">
        <v>741.0200000000001</v>
      </c>
      <c r="I3083" s="1">
        <v>1164.46</v>
      </c>
      <c r="J3083" s="1">
        <v>1482.0400000000002</v>
      </c>
      <c r="K3083" s="1">
        <v>3810.96</v>
      </c>
      <c r="L3083" s="1">
        <v>3175.7999999999997</v>
      </c>
      <c r="M3083" s="1">
        <f>SUM(Sueldos[[#This Row],[Salario Base]:[Bono General]])</f>
        <v>20960.28</v>
      </c>
      <c r="N3083" s="1">
        <f>SUMPRODUCT(Sueldos[[#This Row],[Salario Base]:[Bono General]]*Porcentajes[])</f>
        <v>819.35640000000012</v>
      </c>
      <c r="O3083" s="1">
        <f>Sueldos[[#This Row],[Aumento Mexicano]]*2</f>
        <v>1638.7128000000002</v>
      </c>
      <c r="P3083" s="1">
        <f>IF(Sueldos[[#This Row],[Calificación]]&gt;=4,Sueldos[[#This Row],[Aumento Mexicano]]*2,0)</f>
        <v>0</v>
      </c>
      <c r="Q3083" s="1">
        <f>Sueldos[[#This Row],[Sueldo total]]*3</f>
        <v>62880.84</v>
      </c>
      <c r="R3083" s="9">
        <f>(43102-Sueldos[[#This Row],[Fecha de Contratación]])/365</f>
        <v>5.4739726027397264</v>
      </c>
      <c r="S3083" s="1">
        <f>Sueldos[[#This Row],[Sueldo total]]/30</f>
        <v>698.67599999999993</v>
      </c>
      <c r="T3083" s="1">
        <f>Sueldos[[#This Row],[Salario diario]]*20*Sueldos[[#This Row],[dias del año]]</f>
        <v>76490.665643835615</v>
      </c>
      <c r="U3083" s="1">
        <f>Sueldos[[#This Row],[3 meses de sueldo]]+Sueldos[[#This Row],[20 dias por año]]</f>
        <v>139371.50564383561</v>
      </c>
    </row>
    <row r="3084" spans="1:21" x14ac:dyDescent="0.3">
      <c r="A3084" t="s">
        <v>344</v>
      </c>
      <c r="B3084" t="s">
        <v>139</v>
      </c>
      <c r="C3084" t="s">
        <v>253</v>
      </c>
      <c r="D3084" s="10">
        <v>42316</v>
      </c>
      <c r="E3084" t="s">
        <v>18</v>
      </c>
      <c r="F3084">
        <v>5</v>
      </c>
      <c r="G3084" s="1">
        <v>13788.75</v>
      </c>
      <c r="H3084" s="1">
        <v>965.21250000000009</v>
      </c>
      <c r="I3084" s="1">
        <v>2068.3125</v>
      </c>
      <c r="J3084" s="1">
        <v>965.21250000000009</v>
      </c>
      <c r="K3084" s="1">
        <v>4826.0625</v>
      </c>
      <c r="L3084" s="1">
        <v>5101.8374999999996</v>
      </c>
      <c r="M3084" s="1">
        <f>SUM(Sueldos[[#This Row],[Salario Base]:[Bono General]])</f>
        <v>27715.387500000004</v>
      </c>
      <c r="N3084" s="1">
        <f>SUMPRODUCT(Sueldos[[#This Row],[Salario Base]:[Bono General]]*Porcentajes[])</f>
        <v>1104.478875</v>
      </c>
      <c r="O3084" s="1">
        <f>Sueldos[[#This Row],[Aumento Mexicano]]*2</f>
        <v>2208.95775</v>
      </c>
      <c r="P3084" s="1">
        <f>IF(Sueldos[[#This Row],[Calificación]]&gt;=4,Sueldos[[#This Row],[Aumento Mexicano]]*2,0)</f>
        <v>2208.95775</v>
      </c>
      <c r="Q3084" s="1">
        <f>Sueldos[[#This Row],[Sueldo total]]*3</f>
        <v>83146.162500000006</v>
      </c>
      <c r="R3084" s="9">
        <f>(43102-Sueldos[[#This Row],[Fecha de Contratación]])/365</f>
        <v>2.1534246575342464</v>
      </c>
      <c r="S3084" s="1">
        <f>Sueldos[[#This Row],[Sueldo total]]/30</f>
        <v>923.84625000000017</v>
      </c>
      <c r="T3084" s="1">
        <f>Sueldos[[#This Row],[Salario diario]]*20*Sueldos[[#This Row],[dias del año]]</f>
        <v>39788.665890410964</v>
      </c>
      <c r="U3084" s="1">
        <f>Sueldos[[#This Row],[3 meses de sueldo]]+Sueldos[[#This Row],[20 dias por año]]</f>
        <v>122934.82839041097</v>
      </c>
    </row>
    <row r="3085" spans="1:21" x14ac:dyDescent="0.3">
      <c r="A3085" t="s">
        <v>345</v>
      </c>
      <c r="B3085" t="s">
        <v>139</v>
      </c>
      <c r="C3085" t="s">
        <v>100</v>
      </c>
      <c r="D3085" s="10">
        <v>42406</v>
      </c>
      <c r="E3085" t="s">
        <v>18</v>
      </c>
      <c r="F3085">
        <v>2</v>
      </c>
      <c r="G3085" s="1">
        <v>7218.9000000000005</v>
      </c>
      <c r="H3085" s="1">
        <v>360.94500000000005</v>
      </c>
      <c r="I3085" s="1">
        <v>72.189000000000007</v>
      </c>
      <c r="J3085" s="1">
        <v>1010.6460000000002</v>
      </c>
      <c r="K3085" s="1">
        <v>2237.8590000000004</v>
      </c>
      <c r="L3085" s="1">
        <v>2526.6150000000002</v>
      </c>
      <c r="M3085" s="1">
        <f>SUM(Sueldos[[#This Row],[Salario Base]:[Bono General]])</f>
        <v>13427.154</v>
      </c>
      <c r="N3085" s="1">
        <f>SUMPRODUCT(Sueldos[[#This Row],[Salario Base]:[Bono General]]*Porcentajes[])</f>
        <v>535.64238000000012</v>
      </c>
      <c r="O3085" s="1">
        <f>Sueldos[[#This Row],[Aumento Mexicano]]*2</f>
        <v>1071.2847600000002</v>
      </c>
      <c r="P3085" s="1">
        <f>IF(Sueldos[[#This Row],[Calificación]]&gt;=4,Sueldos[[#This Row],[Aumento Mexicano]]*2,0)</f>
        <v>0</v>
      </c>
      <c r="Q3085" s="1">
        <f>Sueldos[[#This Row],[Sueldo total]]*3</f>
        <v>40281.462</v>
      </c>
      <c r="R3085" s="9">
        <f>(43102-Sueldos[[#This Row],[Fecha de Contratación]])/365</f>
        <v>1.9068493150684931</v>
      </c>
      <c r="S3085" s="1">
        <f>Sueldos[[#This Row],[Sueldo total]]/30</f>
        <v>447.5718</v>
      </c>
      <c r="T3085" s="1">
        <f>Sueldos[[#This Row],[Salario diario]]*20*Sueldos[[#This Row],[dias del año]]</f>
        <v>17069.039605479451</v>
      </c>
      <c r="U3085" s="1">
        <f>Sueldos[[#This Row],[3 meses de sueldo]]+Sueldos[[#This Row],[20 dias por año]]</f>
        <v>57350.501605479454</v>
      </c>
    </row>
    <row r="3086" spans="1:21" x14ac:dyDescent="0.3">
      <c r="A3086" t="s">
        <v>346</v>
      </c>
      <c r="B3086" t="s">
        <v>139</v>
      </c>
      <c r="C3086" t="s">
        <v>190</v>
      </c>
      <c r="D3086" s="10">
        <v>43009</v>
      </c>
      <c r="E3086" t="s">
        <v>18</v>
      </c>
      <c r="F3086">
        <v>3</v>
      </c>
      <c r="G3086" s="1">
        <v>12495</v>
      </c>
      <c r="H3086" s="1">
        <v>1249.5</v>
      </c>
      <c r="I3086" s="1">
        <v>999.6</v>
      </c>
      <c r="J3086" s="1">
        <v>1624.3500000000001</v>
      </c>
      <c r="K3086" s="1">
        <v>3498.6000000000004</v>
      </c>
      <c r="L3086" s="1">
        <v>4998</v>
      </c>
      <c r="M3086" s="1">
        <f>SUM(Sueldos[[#This Row],[Salario Base]:[Bono General]])</f>
        <v>24865.050000000003</v>
      </c>
      <c r="N3086" s="1">
        <f>SUMPRODUCT(Sueldos[[#This Row],[Salario Base]:[Bono General]]*Porcentajes[])</f>
        <v>1025.8395</v>
      </c>
      <c r="O3086" s="1">
        <f>Sueldos[[#This Row],[Aumento Mexicano]]*2</f>
        <v>2051.6790000000001</v>
      </c>
      <c r="P3086" s="1">
        <f>IF(Sueldos[[#This Row],[Calificación]]&gt;=4,Sueldos[[#This Row],[Aumento Mexicano]]*2,0)</f>
        <v>0</v>
      </c>
      <c r="Q3086" s="1">
        <f>Sueldos[[#This Row],[Sueldo total]]*3</f>
        <v>74595.150000000009</v>
      </c>
      <c r="R3086" s="9">
        <f>(43102-Sueldos[[#This Row],[Fecha de Contratación]])/365</f>
        <v>0.25479452054794521</v>
      </c>
      <c r="S3086" s="1">
        <f>Sueldos[[#This Row],[Sueldo total]]/30</f>
        <v>828.83500000000015</v>
      </c>
      <c r="T3086" s="1">
        <f>Sueldos[[#This Row],[Salario diario]]*20*Sueldos[[#This Row],[dias del año]]</f>
        <v>4223.6523287671243</v>
      </c>
      <c r="U3086" s="1">
        <f>Sueldos[[#This Row],[3 meses de sueldo]]+Sueldos[[#This Row],[20 dias por año]]</f>
        <v>78818.802328767139</v>
      </c>
    </row>
    <row r="3087" spans="1:21" x14ac:dyDescent="0.3">
      <c r="A3087" t="s">
        <v>347</v>
      </c>
      <c r="B3087" t="s">
        <v>139</v>
      </c>
      <c r="C3087" t="s">
        <v>168</v>
      </c>
      <c r="D3087" s="10">
        <v>42491</v>
      </c>
      <c r="E3087" t="s">
        <v>18</v>
      </c>
      <c r="F3087">
        <v>5</v>
      </c>
      <c r="G3087" s="1">
        <v>17787.5</v>
      </c>
      <c r="H3087" s="1">
        <v>1245.1250000000002</v>
      </c>
      <c r="I3087" s="1">
        <v>889.375</v>
      </c>
      <c r="J3087" s="1">
        <v>2490.2500000000005</v>
      </c>
      <c r="K3087" s="1">
        <v>5514.125</v>
      </c>
      <c r="L3087" s="1">
        <v>5336.25</v>
      </c>
      <c r="M3087" s="1">
        <f>SUM(Sueldos[[#This Row],[Salario Base]:[Bono General]])</f>
        <v>33262.625</v>
      </c>
      <c r="N3087" s="1">
        <f>SUMPRODUCT(Sueldos[[#This Row],[Salario Base]:[Bono General]]*Porcentajes[])</f>
        <v>1307.3812499999999</v>
      </c>
      <c r="O3087" s="1">
        <f>Sueldos[[#This Row],[Aumento Mexicano]]*2</f>
        <v>2614.7624999999998</v>
      </c>
      <c r="P3087" s="1">
        <f>IF(Sueldos[[#This Row],[Calificación]]&gt;=4,Sueldos[[#This Row],[Aumento Mexicano]]*2,0)</f>
        <v>2614.7624999999998</v>
      </c>
      <c r="Q3087" s="1">
        <f>Sueldos[[#This Row],[Sueldo total]]*3</f>
        <v>99787.875</v>
      </c>
      <c r="R3087" s="9">
        <f>(43102-Sueldos[[#This Row],[Fecha de Contratación]])/365</f>
        <v>1.6739726027397259</v>
      </c>
      <c r="S3087" s="1">
        <f>Sueldos[[#This Row],[Sueldo total]]/30</f>
        <v>1108.7541666666666</v>
      </c>
      <c r="T3087" s="1">
        <f>Sueldos[[#This Row],[Salario diario]]*20*Sueldos[[#This Row],[dias del año]]</f>
        <v>37120.481963470316</v>
      </c>
      <c r="U3087" s="1">
        <f>Sueldos[[#This Row],[3 meses de sueldo]]+Sueldos[[#This Row],[20 dias por año]]</f>
        <v>136908.35696347032</v>
      </c>
    </row>
    <row r="3088" spans="1:21" x14ac:dyDescent="0.3">
      <c r="A3088" t="s">
        <v>348</v>
      </c>
      <c r="B3088" t="s">
        <v>139</v>
      </c>
      <c r="C3088" t="s">
        <v>29</v>
      </c>
      <c r="D3088" s="10">
        <v>42211</v>
      </c>
      <c r="E3088" t="s">
        <v>18</v>
      </c>
      <c r="F3088">
        <v>4</v>
      </c>
      <c r="G3088" s="1">
        <v>11609.400000000001</v>
      </c>
      <c r="H3088" s="1">
        <v>580.47000000000014</v>
      </c>
      <c r="I3088" s="1">
        <v>464.37600000000009</v>
      </c>
      <c r="J3088" s="1">
        <v>1277.0340000000001</v>
      </c>
      <c r="K3088" s="1">
        <v>4411.572000000001</v>
      </c>
      <c r="L3088" s="1">
        <v>3366.7260000000001</v>
      </c>
      <c r="M3088" s="1">
        <f>SUM(Sueldos[[#This Row],[Salario Base]:[Bono General]])</f>
        <v>21709.578000000001</v>
      </c>
      <c r="N3088" s="1">
        <f>SUMPRODUCT(Sueldos[[#This Row],[Salario Base]:[Bono General]]*Porcentajes[])</f>
        <v>833.55492000000015</v>
      </c>
      <c r="O3088" s="1">
        <f>Sueldos[[#This Row],[Aumento Mexicano]]*2</f>
        <v>1667.1098400000003</v>
      </c>
      <c r="P3088" s="1">
        <f>IF(Sueldos[[#This Row],[Calificación]]&gt;=4,Sueldos[[#This Row],[Aumento Mexicano]]*2,0)</f>
        <v>1667.1098400000003</v>
      </c>
      <c r="Q3088" s="1">
        <f>Sueldos[[#This Row],[Sueldo total]]*3</f>
        <v>65128.734000000004</v>
      </c>
      <c r="R3088" s="9">
        <f>(43102-Sueldos[[#This Row],[Fecha de Contratación]])/365</f>
        <v>2.441095890410959</v>
      </c>
      <c r="S3088" s="1">
        <f>Sueldos[[#This Row],[Sueldo total]]/30</f>
        <v>723.65260000000001</v>
      </c>
      <c r="T3088" s="1">
        <f>Sueldos[[#This Row],[Salario diario]]*20*Sueldos[[#This Row],[dias del año]]</f>
        <v>35330.107758904109</v>
      </c>
      <c r="U3088" s="1">
        <f>Sueldos[[#This Row],[3 meses de sueldo]]+Sueldos[[#This Row],[20 dias por año]]</f>
        <v>100458.84175890411</v>
      </c>
    </row>
    <row r="3089" spans="1:21" x14ac:dyDescent="0.3">
      <c r="A3089" t="s">
        <v>349</v>
      </c>
      <c r="B3089" t="s">
        <v>139</v>
      </c>
      <c r="C3089" t="s">
        <v>107</v>
      </c>
      <c r="D3089" s="10">
        <v>41186</v>
      </c>
      <c r="E3089" t="s">
        <v>27</v>
      </c>
      <c r="F3089">
        <v>4</v>
      </c>
      <c r="G3089" s="1">
        <v>19233.5</v>
      </c>
      <c r="H3089" s="1">
        <v>1346.345</v>
      </c>
      <c r="I3089" s="1">
        <v>2500.355</v>
      </c>
      <c r="J3089" s="1">
        <v>1731.0149999999999</v>
      </c>
      <c r="K3089" s="1">
        <v>7116.3949999999995</v>
      </c>
      <c r="L3089" s="1">
        <v>7308.7300000000005</v>
      </c>
      <c r="M3089" s="1">
        <f>SUM(Sueldos[[#This Row],[Salario Base]:[Bono General]])</f>
        <v>39236.340000000004</v>
      </c>
      <c r="N3089" s="1">
        <f>SUMPRODUCT(Sueldos[[#This Row],[Salario Base]:[Bono General]]*Porcentajes[])</f>
        <v>1569.4536000000001</v>
      </c>
      <c r="O3089" s="1">
        <f>Sueldos[[#This Row],[Aumento Mexicano]]*2</f>
        <v>3138.9072000000001</v>
      </c>
      <c r="P3089" s="1">
        <f>IF(Sueldos[[#This Row],[Calificación]]&gt;=4,Sueldos[[#This Row],[Aumento Mexicano]]*2,0)</f>
        <v>3138.9072000000001</v>
      </c>
      <c r="Q3089" s="1">
        <f>Sueldos[[#This Row],[Sueldo total]]*3</f>
        <v>117709.02000000002</v>
      </c>
      <c r="R3089" s="9">
        <f>(43102-Sueldos[[#This Row],[Fecha de Contratación]])/365</f>
        <v>5.2493150684931509</v>
      </c>
      <c r="S3089" s="1">
        <f>Sueldos[[#This Row],[Sueldo total]]/30</f>
        <v>1307.8780000000002</v>
      </c>
      <c r="T3089" s="1">
        <f>Sueldos[[#This Row],[Salario diario]]*20*Sueldos[[#This Row],[dias del año]]</f>
        <v>137309.27386301372</v>
      </c>
      <c r="U3089" s="1">
        <f>Sueldos[[#This Row],[3 meses de sueldo]]+Sueldos[[#This Row],[20 dias por año]]</f>
        <v>255018.29386301374</v>
      </c>
    </row>
    <row r="3090" spans="1:21" x14ac:dyDescent="0.3">
      <c r="A3090" t="s">
        <v>350</v>
      </c>
      <c r="B3090" t="s">
        <v>139</v>
      </c>
      <c r="C3090" t="s">
        <v>2</v>
      </c>
      <c r="D3090" s="10">
        <v>42467</v>
      </c>
      <c r="E3090" t="s">
        <v>15</v>
      </c>
      <c r="F3090">
        <v>3</v>
      </c>
      <c r="G3090" s="1">
        <v>29900</v>
      </c>
      <c r="H3090" s="1">
        <v>2691</v>
      </c>
      <c r="I3090" s="1">
        <v>1196</v>
      </c>
      <c r="J3090" s="1">
        <v>2392</v>
      </c>
      <c r="K3090" s="1">
        <v>11960</v>
      </c>
      <c r="L3090" s="1">
        <v>8671</v>
      </c>
      <c r="M3090" s="1">
        <f>SUM(Sueldos[[#This Row],[Salario Base]:[Bono General]])</f>
        <v>56810</v>
      </c>
      <c r="N3090" s="1">
        <f>SUMPRODUCT(Sueldos[[#This Row],[Salario Base]:[Bono General]]*Porcentajes[])</f>
        <v>2191.67</v>
      </c>
      <c r="O3090" s="1">
        <f>Sueldos[[#This Row],[Aumento Mexicano]]*2</f>
        <v>4383.34</v>
      </c>
      <c r="P3090" s="1">
        <f>IF(Sueldos[[#This Row],[Calificación]]&gt;=4,Sueldos[[#This Row],[Aumento Mexicano]]*2,0)</f>
        <v>0</v>
      </c>
      <c r="Q3090" s="1">
        <f>Sueldos[[#This Row],[Sueldo total]]*3</f>
        <v>170430</v>
      </c>
      <c r="R3090" s="9">
        <f>(43102-Sueldos[[#This Row],[Fecha de Contratación]])/365</f>
        <v>1.7397260273972603</v>
      </c>
      <c r="S3090" s="1">
        <f>Sueldos[[#This Row],[Sueldo total]]/30</f>
        <v>1893.6666666666667</v>
      </c>
      <c r="T3090" s="1">
        <f>Sueldos[[#This Row],[Salario diario]]*20*Sueldos[[#This Row],[dias del año]]</f>
        <v>65889.223744292249</v>
      </c>
      <c r="U3090" s="1">
        <f>Sueldos[[#This Row],[3 meses de sueldo]]+Sueldos[[#This Row],[20 dias por año]]</f>
        <v>236319.22374429225</v>
      </c>
    </row>
    <row r="3091" spans="1:21" x14ac:dyDescent="0.3">
      <c r="A3091" t="s">
        <v>351</v>
      </c>
      <c r="B3091" t="s">
        <v>139</v>
      </c>
      <c r="C3091" t="s">
        <v>22</v>
      </c>
      <c r="D3091" s="10">
        <v>40824</v>
      </c>
      <c r="E3091" t="s">
        <v>27</v>
      </c>
      <c r="F3091">
        <v>2</v>
      </c>
      <c r="G3091" s="1">
        <v>12694.5</v>
      </c>
      <c r="H3091" s="1">
        <v>1142.5049999999999</v>
      </c>
      <c r="I3091" s="1">
        <v>1269.45</v>
      </c>
      <c r="J3091" s="1">
        <v>253.89000000000001</v>
      </c>
      <c r="K3091" s="1">
        <v>4062.2400000000002</v>
      </c>
      <c r="L3091" s="1">
        <v>3427.5150000000003</v>
      </c>
      <c r="M3091" s="1">
        <f>SUM(Sueldos[[#This Row],[Salario Base]:[Bono General]])</f>
        <v>22850.1</v>
      </c>
      <c r="N3091" s="1">
        <f>SUMPRODUCT(Sueldos[[#This Row],[Salario Base]:[Bono General]]*Porcentajes[])</f>
        <v>874.65105000000005</v>
      </c>
      <c r="O3091" s="1">
        <f>Sueldos[[#This Row],[Aumento Mexicano]]*2</f>
        <v>1749.3021000000001</v>
      </c>
      <c r="P3091" s="1">
        <f>IF(Sueldos[[#This Row],[Calificación]]&gt;=4,Sueldos[[#This Row],[Aumento Mexicano]]*2,0)</f>
        <v>0</v>
      </c>
      <c r="Q3091" s="1">
        <f>Sueldos[[#This Row],[Sueldo total]]*3</f>
        <v>68550.299999999988</v>
      </c>
      <c r="R3091" s="9">
        <f>(43102-Sueldos[[#This Row],[Fecha de Contratación]])/365</f>
        <v>6.2410958904109588</v>
      </c>
      <c r="S3091" s="1">
        <f>Sueldos[[#This Row],[Sueldo total]]/30</f>
        <v>761.67</v>
      </c>
      <c r="T3091" s="1">
        <f>Sueldos[[#This Row],[Salario diario]]*20*Sueldos[[#This Row],[dias del año]]</f>
        <v>95073.110136986303</v>
      </c>
      <c r="U3091" s="1">
        <f>Sueldos[[#This Row],[3 meses de sueldo]]+Sueldos[[#This Row],[20 dias por año]]</f>
        <v>163623.41013698629</v>
      </c>
    </row>
    <row r="3092" spans="1:21" x14ac:dyDescent="0.3">
      <c r="A3092" t="s">
        <v>352</v>
      </c>
      <c r="B3092" t="s">
        <v>139</v>
      </c>
      <c r="C3092" t="s">
        <v>353</v>
      </c>
      <c r="D3092" s="10">
        <v>41623</v>
      </c>
      <c r="E3092" t="s">
        <v>15</v>
      </c>
      <c r="F3092">
        <v>3</v>
      </c>
      <c r="G3092" s="1">
        <v>23091</v>
      </c>
      <c r="H3092" s="1">
        <v>1385.46</v>
      </c>
      <c r="I3092" s="1">
        <v>3001.83</v>
      </c>
      <c r="J3092" s="1">
        <v>2770.92</v>
      </c>
      <c r="K3092" s="1">
        <v>5772.75</v>
      </c>
      <c r="L3092" s="1">
        <v>7158.21</v>
      </c>
      <c r="M3092" s="1">
        <f>SUM(Sueldos[[#This Row],[Salario Base]:[Bono General]])</f>
        <v>43180.17</v>
      </c>
      <c r="N3092" s="1">
        <f>SUMPRODUCT(Sueldos[[#This Row],[Salario Base]:[Bono General]]*Porcentajes[])</f>
        <v>1708.7340000000004</v>
      </c>
      <c r="O3092" s="1">
        <f>Sueldos[[#This Row],[Aumento Mexicano]]*2</f>
        <v>3417.4680000000008</v>
      </c>
      <c r="P3092" s="1">
        <f>IF(Sueldos[[#This Row],[Calificación]]&gt;=4,Sueldos[[#This Row],[Aumento Mexicano]]*2,0)</f>
        <v>0</v>
      </c>
      <c r="Q3092" s="1">
        <f>Sueldos[[#This Row],[Sueldo total]]*3</f>
        <v>129540.51</v>
      </c>
      <c r="R3092" s="9">
        <f>(43102-Sueldos[[#This Row],[Fecha de Contratación]])/365</f>
        <v>4.0520547945205481</v>
      </c>
      <c r="S3092" s="1">
        <f>Sueldos[[#This Row],[Sueldo total]]/30</f>
        <v>1439.3389999999999</v>
      </c>
      <c r="T3092" s="1">
        <f>Sueldos[[#This Row],[Salario diario]]*20*Sueldos[[#This Row],[dias del año]]</f>
        <v>116645.60991780822</v>
      </c>
      <c r="U3092" s="1">
        <f>Sueldos[[#This Row],[3 meses de sueldo]]+Sueldos[[#This Row],[20 dias por año]]</f>
        <v>246186.11991780822</v>
      </c>
    </row>
    <row r="3093" spans="1:21" x14ac:dyDescent="0.3">
      <c r="A3093" t="s">
        <v>354</v>
      </c>
      <c r="B3093" t="s">
        <v>139</v>
      </c>
      <c r="C3093" t="s">
        <v>69</v>
      </c>
      <c r="D3093" s="10">
        <v>41324</v>
      </c>
      <c r="E3093" t="s">
        <v>18</v>
      </c>
      <c r="F3093">
        <v>3</v>
      </c>
      <c r="G3093" s="1">
        <v>9030</v>
      </c>
      <c r="H3093" s="1">
        <v>722.4</v>
      </c>
      <c r="I3093" s="1">
        <v>361.2</v>
      </c>
      <c r="J3093" s="1">
        <v>812.69999999999993</v>
      </c>
      <c r="K3093" s="1">
        <v>2889.6</v>
      </c>
      <c r="L3093" s="1">
        <v>3431.4</v>
      </c>
      <c r="M3093" s="1">
        <f>SUM(Sueldos[[#This Row],[Salario Base]:[Bono General]])</f>
        <v>17247.300000000003</v>
      </c>
      <c r="N3093" s="1">
        <f>SUMPRODUCT(Sueldos[[#This Row],[Salario Base]:[Bono General]]*Porcentajes[])</f>
        <v>696.21299999999997</v>
      </c>
      <c r="O3093" s="1">
        <f>Sueldos[[#This Row],[Aumento Mexicano]]*2</f>
        <v>1392.4259999999999</v>
      </c>
      <c r="P3093" s="1">
        <f>IF(Sueldos[[#This Row],[Calificación]]&gt;=4,Sueldos[[#This Row],[Aumento Mexicano]]*2,0)</f>
        <v>0</v>
      </c>
      <c r="Q3093" s="1">
        <f>Sueldos[[#This Row],[Sueldo total]]*3</f>
        <v>51741.900000000009</v>
      </c>
      <c r="R3093" s="9">
        <f>(43102-Sueldos[[#This Row],[Fecha de Contratación]])/365</f>
        <v>4.8712328767123285</v>
      </c>
      <c r="S3093" s="1">
        <f>Sueldos[[#This Row],[Sueldo total]]/30</f>
        <v>574.91000000000008</v>
      </c>
      <c r="T3093" s="1">
        <f>Sueldos[[#This Row],[Salario diario]]*20*Sueldos[[#This Row],[dias del año]]</f>
        <v>56010.409863013701</v>
      </c>
      <c r="U3093" s="1">
        <f>Sueldos[[#This Row],[3 meses de sueldo]]+Sueldos[[#This Row],[20 dias por año]]</f>
        <v>107752.30986301371</v>
      </c>
    </row>
    <row r="3094" spans="1:21" x14ac:dyDescent="0.3">
      <c r="A3094" t="s">
        <v>355</v>
      </c>
      <c r="B3094" t="s">
        <v>139</v>
      </c>
      <c r="C3094" t="s">
        <v>186</v>
      </c>
      <c r="D3094" s="10">
        <v>41922</v>
      </c>
      <c r="E3094" t="s">
        <v>15</v>
      </c>
      <c r="F3094">
        <v>3</v>
      </c>
      <c r="G3094" s="1">
        <v>23301</v>
      </c>
      <c r="H3094" s="1">
        <v>2330.1</v>
      </c>
      <c r="I3094" s="1">
        <v>1398.06</v>
      </c>
      <c r="J3094" s="1">
        <v>1165.05</v>
      </c>
      <c r="K3094" s="1">
        <v>8388.36</v>
      </c>
      <c r="L3094" s="1">
        <v>8854.3799999999992</v>
      </c>
      <c r="M3094" s="1">
        <f>SUM(Sueldos[[#This Row],[Salario Base]:[Bono General]])</f>
        <v>45436.95</v>
      </c>
      <c r="N3094" s="1">
        <f>SUMPRODUCT(Sueldos[[#This Row],[Salario Base]:[Bono General]]*Porcentajes[])</f>
        <v>1824.4683</v>
      </c>
      <c r="O3094" s="1">
        <f>Sueldos[[#This Row],[Aumento Mexicano]]*2</f>
        <v>3648.9366</v>
      </c>
      <c r="P3094" s="1">
        <f>IF(Sueldos[[#This Row],[Calificación]]&gt;=4,Sueldos[[#This Row],[Aumento Mexicano]]*2,0)</f>
        <v>0</v>
      </c>
      <c r="Q3094" s="1">
        <f>Sueldos[[#This Row],[Sueldo total]]*3</f>
        <v>136310.84999999998</v>
      </c>
      <c r="R3094" s="9">
        <f>(43102-Sueldos[[#This Row],[Fecha de Contratación]])/365</f>
        <v>3.2328767123287672</v>
      </c>
      <c r="S3094" s="1">
        <f>Sueldos[[#This Row],[Sueldo total]]/30</f>
        <v>1514.5649999999998</v>
      </c>
      <c r="T3094" s="1">
        <f>Sueldos[[#This Row],[Salario diario]]*20*Sueldos[[#This Row],[dias del año]]</f>
        <v>97928.038356164368</v>
      </c>
      <c r="U3094" s="1">
        <f>Sueldos[[#This Row],[3 meses de sueldo]]+Sueldos[[#This Row],[20 dias por año]]</f>
        <v>234238.88835616433</v>
      </c>
    </row>
    <row r="3095" spans="1:21" x14ac:dyDescent="0.3">
      <c r="A3095" t="s">
        <v>356</v>
      </c>
      <c r="B3095" t="s">
        <v>139</v>
      </c>
      <c r="C3095" t="s">
        <v>32</v>
      </c>
      <c r="D3095" s="10">
        <v>42031</v>
      </c>
      <c r="E3095" t="s">
        <v>15</v>
      </c>
      <c r="F3095">
        <v>3</v>
      </c>
      <c r="G3095" s="1">
        <v>30384</v>
      </c>
      <c r="H3095" s="1">
        <v>2734.56</v>
      </c>
      <c r="I3095" s="1">
        <v>1215.3600000000001</v>
      </c>
      <c r="J3095" s="1">
        <v>1519.2</v>
      </c>
      <c r="K3095" s="1">
        <v>12153.6</v>
      </c>
      <c r="L3095" s="1">
        <v>10330.560000000001</v>
      </c>
      <c r="M3095" s="1">
        <f>SUM(Sueldos[[#This Row],[Salario Base]:[Bono General]])</f>
        <v>58337.279999999999</v>
      </c>
      <c r="N3095" s="1">
        <f>SUMPRODUCT(Sueldos[[#This Row],[Salario Base]:[Bono General]]*Porcentajes[])</f>
        <v>2287.9151999999999</v>
      </c>
      <c r="O3095" s="1">
        <f>Sueldos[[#This Row],[Aumento Mexicano]]*2</f>
        <v>4575.8303999999998</v>
      </c>
      <c r="P3095" s="1">
        <f>IF(Sueldos[[#This Row],[Calificación]]&gt;=4,Sueldos[[#This Row],[Aumento Mexicano]]*2,0)</f>
        <v>0</v>
      </c>
      <c r="Q3095" s="1">
        <f>Sueldos[[#This Row],[Sueldo total]]*3</f>
        <v>175011.84</v>
      </c>
      <c r="R3095" s="9">
        <f>(43102-Sueldos[[#This Row],[Fecha de Contratación]])/365</f>
        <v>2.9342465753424656</v>
      </c>
      <c r="S3095" s="1">
        <f>Sueldos[[#This Row],[Sueldo total]]/30</f>
        <v>1944.576</v>
      </c>
      <c r="T3095" s="1">
        <f>Sueldos[[#This Row],[Salario diario]]*20*Sueldos[[#This Row],[dias del año]]</f>
        <v>114117.30936986303</v>
      </c>
      <c r="U3095" s="1">
        <f>Sueldos[[#This Row],[3 meses de sueldo]]+Sueldos[[#This Row],[20 dias por año]]</f>
        <v>289129.14936986304</v>
      </c>
    </row>
    <row r="3096" spans="1:21" x14ac:dyDescent="0.3">
      <c r="A3096" t="s">
        <v>357</v>
      </c>
      <c r="B3096" t="s">
        <v>139</v>
      </c>
      <c r="C3096" t="s">
        <v>14</v>
      </c>
      <c r="D3096" s="10">
        <v>40594</v>
      </c>
      <c r="E3096" t="s">
        <v>27</v>
      </c>
      <c r="F3096">
        <v>4</v>
      </c>
      <c r="G3096" s="1">
        <v>18421.7</v>
      </c>
      <c r="H3096" s="1">
        <v>1657.953</v>
      </c>
      <c r="I3096" s="1">
        <v>2579.0380000000005</v>
      </c>
      <c r="J3096" s="1">
        <v>2026.3870000000002</v>
      </c>
      <c r="K3096" s="1">
        <v>6631.8119999999999</v>
      </c>
      <c r="L3096" s="1">
        <v>5710.7269999999999</v>
      </c>
      <c r="M3096" s="1">
        <f>SUM(Sueldos[[#This Row],[Salario Base]:[Bono General]])</f>
        <v>37027.616999999998</v>
      </c>
      <c r="N3096" s="1">
        <f>SUMPRODUCT(Sueldos[[#This Row],[Salario Base]:[Bono General]]*Porcentajes[])</f>
        <v>1455.3143</v>
      </c>
      <c r="O3096" s="1">
        <f>Sueldos[[#This Row],[Aumento Mexicano]]*2</f>
        <v>2910.6286</v>
      </c>
      <c r="P3096" s="1">
        <f>IF(Sueldos[[#This Row],[Calificación]]&gt;=4,Sueldos[[#This Row],[Aumento Mexicano]]*2,0)</f>
        <v>2910.6286</v>
      </c>
      <c r="Q3096" s="1">
        <f>Sueldos[[#This Row],[Sueldo total]]*3</f>
        <v>111082.851</v>
      </c>
      <c r="R3096" s="9">
        <f>(43102-Sueldos[[#This Row],[Fecha de Contratación]])/365</f>
        <v>6.8712328767123285</v>
      </c>
      <c r="S3096" s="1">
        <f>Sueldos[[#This Row],[Sueldo total]]/30</f>
        <v>1234.2538999999999</v>
      </c>
      <c r="T3096" s="1">
        <f>Sueldos[[#This Row],[Salario diario]]*20*Sueldos[[#This Row],[dias del año]]</f>
        <v>169616.91951780819</v>
      </c>
      <c r="U3096" s="1">
        <f>Sueldos[[#This Row],[3 meses de sueldo]]+Sueldos[[#This Row],[20 dias por año]]</f>
        <v>280699.77051780815</v>
      </c>
    </row>
    <row r="3097" spans="1:21" x14ac:dyDescent="0.3">
      <c r="A3097" t="s">
        <v>358</v>
      </c>
      <c r="B3097" t="s">
        <v>139</v>
      </c>
      <c r="C3097" t="s">
        <v>186</v>
      </c>
      <c r="D3097" s="10">
        <v>40609</v>
      </c>
      <c r="E3097" t="s">
        <v>27</v>
      </c>
      <c r="F3097">
        <v>5</v>
      </c>
      <c r="G3097" s="1">
        <v>18235</v>
      </c>
      <c r="H3097" s="1">
        <v>1276.45</v>
      </c>
      <c r="I3097" s="1">
        <v>2552.9</v>
      </c>
      <c r="J3097" s="1">
        <v>2370.5500000000002</v>
      </c>
      <c r="K3097" s="1">
        <v>7294</v>
      </c>
      <c r="L3097" s="1">
        <v>6746.95</v>
      </c>
      <c r="M3097" s="1">
        <f>SUM(Sueldos[[#This Row],[Salario Base]:[Bono General]])</f>
        <v>38475.85</v>
      </c>
      <c r="N3097" s="1">
        <f>SUMPRODUCT(Sueldos[[#This Row],[Salario Base]:[Bono General]]*Porcentajes[])</f>
        <v>1535.3870000000002</v>
      </c>
      <c r="O3097" s="1">
        <f>Sueldos[[#This Row],[Aumento Mexicano]]*2</f>
        <v>3070.7740000000003</v>
      </c>
      <c r="P3097" s="1">
        <f>IF(Sueldos[[#This Row],[Calificación]]&gt;=4,Sueldos[[#This Row],[Aumento Mexicano]]*2,0)</f>
        <v>3070.7740000000003</v>
      </c>
      <c r="Q3097" s="1">
        <f>Sueldos[[#This Row],[Sueldo total]]*3</f>
        <v>115427.54999999999</v>
      </c>
      <c r="R3097" s="9">
        <f>(43102-Sueldos[[#This Row],[Fecha de Contratación]])/365</f>
        <v>6.8301369863013699</v>
      </c>
      <c r="S3097" s="1">
        <f>Sueldos[[#This Row],[Sueldo total]]/30</f>
        <v>1282.5283333333332</v>
      </c>
      <c r="T3097" s="1">
        <f>Sueldos[[#This Row],[Salario diario]]*20*Sueldos[[#This Row],[dias del año]]</f>
        <v>175196.88410958904</v>
      </c>
      <c r="U3097" s="1">
        <f>Sueldos[[#This Row],[3 meses de sueldo]]+Sueldos[[#This Row],[20 dias por año]]</f>
        <v>290624.43410958903</v>
      </c>
    </row>
    <row r="3098" spans="1:21" x14ac:dyDescent="0.3">
      <c r="A3098" t="s">
        <v>359</v>
      </c>
      <c r="B3098" t="s">
        <v>139</v>
      </c>
      <c r="C3098" t="s">
        <v>137</v>
      </c>
      <c r="D3098" s="10">
        <v>41319</v>
      </c>
      <c r="E3098" t="s">
        <v>53</v>
      </c>
      <c r="F3098">
        <v>2</v>
      </c>
      <c r="G3098" s="1">
        <v>85127.400000000009</v>
      </c>
      <c r="H3098" s="1">
        <v>4256.3700000000008</v>
      </c>
      <c r="I3098" s="1">
        <v>5107.6440000000002</v>
      </c>
      <c r="J3098" s="1">
        <v>11066.562000000002</v>
      </c>
      <c r="K3098" s="1">
        <v>29794.59</v>
      </c>
      <c r="L3098" s="1">
        <v>30645.864000000001</v>
      </c>
      <c r="M3098" s="1">
        <f>SUM(Sueldos[[#This Row],[Salario Base]:[Bono General]])</f>
        <v>165998.43000000002</v>
      </c>
      <c r="N3098" s="1">
        <f>SUMPRODUCT(Sueldos[[#This Row],[Salario Base]:[Bono General]]*Porcentajes[])</f>
        <v>6605.8862399999998</v>
      </c>
      <c r="O3098" s="1">
        <f>Sueldos[[#This Row],[Aumento Mexicano]]*2</f>
        <v>13211.77248</v>
      </c>
      <c r="P3098" s="1">
        <f>IF(Sueldos[[#This Row],[Calificación]]&gt;=4,Sueldos[[#This Row],[Aumento Mexicano]]*2,0)</f>
        <v>0</v>
      </c>
      <c r="Q3098" s="1">
        <f>Sueldos[[#This Row],[Sueldo total]]*3</f>
        <v>497995.29000000004</v>
      </c>
      <c r="R3098" s="9">
        <f>(43102-Sueldos[[#This Row],[Fecha de Contratación]])/365</f>
        <v>4.8849315068493153</v>
      </c>
      <c r="S3098" s="1">
        <f>Sueldos[[#This Row],[Sueldo total]]/30</f>
        <v>5533.2810000000009</v>
      </c>
      <c r="T3098" s="1">
        <f>Sueldos[[#This Row],[Salario diario]]*20*Sueldos[[#This Row],[dias del año]]</f>
        <v>540593.9738630139</v>
      </c>
      <c r="U3098" s="1">
        <f>Sueldos[[#This Row],[3 meses de sueldo]]+Sueldos[[#This Row],[20 dias por año]]</f>
        <v>1038589.2638630139</v>
      </c>
    </row>
    <row r="3099" spans="1:21" x14ac:dyDescent="0.3">
      <c r="A3099" t="s">
        <v>360</v>
      </c>
      <c r="B3099" t="s">
        <v>139</v>
      </c>
      <c r="C3099" t="s">
        <v>157</v>
      </c>
      <c r="D3099" s="10">
        <v>40916</v>
      </c>
      <c r="E3099" t="s">
        <v>18</v>
      </c>
      <c r="F3099">
        <v>3</v>
      </c>
      <c r="G3099" s="1">
        <v>8124</v>
      </c>
      <c r="H3099" s="1">
        <v>568.68000000000006</v>
      </c>
      <c r="I3099" s="1">
        <v>649.91999999999996</v>
      </c>
      <c r="J3099" s="1">
        <v>1056.1200000000001</v>
      </c>
      <c r="K3099" s="1">
        <v>2193.48</v>
      </c>
      <c r="L3099" s="1">
        <v>2599.6799999999998</v>
      </c>
      <c r="M3099" s="1">
        <f>SUM(Sueldos[[#This Row],[Salario Base]:[Bono General]])</f>
        <v>15191.880000000001</v>
      </c>
      <c r="N3099" s="1">
        <f>SUMPRODUCT(Sueldos[[#This Row],[Salario Base]:[Bono General]]*Porcentajes[])</f>
        <v>604.42560000000003</v>
      </c>
      <c r="O3099" s="1">
        <f>Sueldos[[#This Row],[Aumento Mexicano]]*2</f>
        <v>1208.8512000000001</v>
      </c>
      <c r="P3099" s="1">
        <f>IF(Sueldos[[#This Row],[Calificación]]&gt;=4,Sueldos[[#This Row],[Aumento Mexicano]]*2,0)</f>
        <v>0</v>
      </c>
      <c r="Q3099" s="1">
        <f>Sueldos[[#This Row],[Sueldo total]]*3</f>
        <v>45575.64</v>
      </c>
      <c r="R3099" s="9">
        <f>(43102-Sueldos[[#This Row],[Fecha de Contratación]])/365</f>
        <v>5.9890410958904106</v>
      </c>
      <c r="S3099" s="1">
        <f>Sueldos[[#This Row],[Sueldo total]]/30</f>
        <v>506.39600000000002</v>
      </c>
      <c r="T3099" s="1">
        <f>Sueldos[[#This Row],[Salario diario]]*20*Sueldos[[#This Row],[dias del año]]</f>
        <v>60656.529095890408</v>
      </c>
      <c r="U3099" s="1">
        <f>Sueldos[[#This Row],[3 meses de sueldo]]+Sueldos[[#This Row],[20 dias por año]]</f>
        <v>106232.16909589041</v>
      </c>
    </row>
    <row r="3100" spans="1:21" x14ac:dyDescent="0.3">
      <c r="A3100" t="s">
        <v>361</v>
      </c>
      <c r="B3100" t="s">
        <v>139</v>
      </c>
      <c r="C3100" t="s">
        <v>104</v>
      </c>
      <c r="D3100" s="10">
        <v>41675</v>
      </c>
      <c r="E3100" t="s">
        <v>18</v>
      </c>
      <c r="F3100">
        <v>5</v>
      </c>
      <c r="G3100" s="1">
        <v>13926.25</v>
      </c>
      <c r="H3100" s="1">
        <v>1114.1000000000001</v>
      </c>
      <c r="I3100" s="1">
        <v>974.83750000000009</v>
      </c>
      <c r="J3100" s="1">
        <v>1253.3625</v>
      </c>
      <c r="K3100" s="1">
        <v>4317.1374999999998</v>
      </c>
      <c r="L3100" s="1">
        <v>4874.1875</v>
      </c>
      <c r="M3100" s="1">
        <f>SUM(Sueldos[[#This Row],[Salario Base]:[Bono General]])</f>
        <v>26459.875</v>
      </c>
      <c r="N3100" s="1">
        <f>SUMPRODUCT(Sueldos[[#This Row],[Salario Base]:[Bono General]]*Porcentajes[])</f>
        <v>1057.002375</v>
      </c>
      <c r="O3100" s="1">
        <f>Sueldos[[#This Row],[Aumento Mexicano]]*2</f>
        <v>2114.0047500000001</v>
      </c>
      <c r="P3100" s="1">
        <f>IF(Sueldos[[#This Row],[Calificación]]&gt;=4,Sueldos[[#This Row],[Aumento Mexicano]]*2,0)</f>
        <v>2114.0047500000001</v>
      </c>
      <c r="Q3100" s="1">
        <f>Sueldos[[#This Row],[Sueldo total]]*3</f>
        <v>79379.625</v>
      </c>
      <c r="R3100" s="9">
        <f>(43102-Sueldos[[#This Row],[Fecha de Contratación]])/365</f>
        <v>3.9095890410958902</v>
      </c>
      <c r="S3100" s="1">
        <f>Sueldos[[#This Row],[Sueldo total]]/30</f>
        <v>881.99583333333328</v>
      </c>
      <c r="T3100" s="1">
        <f>Sueldos[[#This Row],[Salario diario]]*20*Sueldos[[#This Row],[dias del año]]</f>
        <v>68964.824885844733</v>
      </c>
      <c r="U3100" s="1">
        <f>Sueldos[[#This Row],[3 meses de sueldo]]+Sueldos[[#This Row],[20 dias por año]]</f>
        <v>148344.44988584472</v>
      </c>
    </row>
    <row r="3101" spans="1:21" x14ac:dyDescent="0.3">
      <c r="A3101" t="s">
        <v>362</v>
      </c>
      <c r="B3101" t="s">
        <v>139</v>
      </c>
      <c r="C3101" t="s">
        <v>363</v>
      </c>
      <c r="D3101" s="10">
        <v>41891</v>
      </c>
      <c r="E3101" t="s">
        <v>15</v>
      </c>
      <c r="F3101">
        <v>3</v>
      </c>
      <c r="G3101" s="1">
        <v>27368</v>
      </c>
      <c r="H3101" s="1">
        <v>1368.4</v>
      </c>
      <c r="I3101" s="1">
        <v>1368.4</v>
      </c>
      <c r="J3101" s="1">
        <v>2736.8</v>
      </c>
      <c r="K3101" s="1">
        <v>7115.68</v>
      </c>
      <c r="L3101" s="1">
        <v>7936.7199999999993</v>
      </c>
      <c r="M3101" s="1">
        <f>SUM(Sueldos[[#This Row],[Salario Base]:[Bono General]])</f>
        <v>47894.000000000007</v>
      </c>
      <c r="N3101" s="1">
        <f>SUMPRODUCT(Sueldos[[#This Row],[Salario Base]:[Bono General]]*Porcentajes[])</f>
        <v>1863.7608</v>
      </c>
      <c r="O3101" s="1">
        <f>Sueldos[[#This Row],[Aumento Mexicano]]*2</f>
        <v>3727.5216</v>
      </c>
      <c r="P3101" s="1">
        <f>IF(Sueldos[[#This Row],[Calificación]]&gt;=4,Sueldos[[#This Row],[Aumento Mexicano]]*2,0)</f>
        <v>0</v>
      </c>
      <c r="Q3101" s="1">
        <f>Sueldos[[#This Row],[Sueldo total]]*3</f>
        <v>143682.00000000003</v>
      </c>
      <c r="R3101" s="9">
        <f>(43102-Sueldos[[#This Row],[Fecha de Contratación]])/365</f>
        <v>3.3178082191780822</v>
      </c>
      <c r="S3101" s="1">
        <f>Sueldos[[#This Row],[Sueldo total]]/30</f>
        <v>1596.4666666666669</v>
      </c>
      <c r="T3101" s="1">
        <f>Sueldos[[#This Row],[Salario diario]]*20*Sueldos[[#This Row],[dias del año]]</f>
        <v>105935.40456621007</v>
      </c>
      <c r="U3101" s="1">
        <f>Sueldos[[#This Row],[3 meses de sueldo]]+Sueldos[[#This Row],[20 dias por año]]</f>
        <v>249617.40456621011</v>
      </c>
    </row>
    <row r="3102" spans="1:21" x14ac:dyDescent="0.3">
      <c r="A3102" t="s">
        <v>364</v>
      </c>
      <c r="B3102" t="s">
        <v>139</v>
      </c>
      <c r="C3102" t="s">
        <v>36</v>
      </c>
      <c r="D3102" s="10">
        <v>41144</v>
      </c>
      <c r="E3102" t="s">
        <v>15</v>
      </c>
      <c r="F3102">
        <v>3</v>
      </c>
      <c r="G3102" s="1">
        <v>22354</v>
      </c>
      <c r="H3102" s="1">
        <v>1788.32</v>
      </c>
      <c r="I3102" s="1">
        <v>2011.86</v>
      </c>
      <c r="J3102" s="1">
        <v>1341.24</v>
      </c>
      <c r="K3102" s="1">
        <v>8270.98</v>
      </c>
      <c r="L3102" s="1">
        <v>8270.98</v>
      </c>
      <c r="M3102" s="1">
        <f>SUM(Sueldos[[#This Row],[Salario Base]:[Bono General]])</f>
        <v>44037.380000000005</v>
      </c>
      <c r="N3102" s="1">
        <f>SUMPRODUCT(Sueldos[[#This Row],[Salario Base]:[Bono General]]*Porcentajes[])</f>
        <v>1752.5536000000002</v>
      </c>
      <c r="O3102" s="1">
        <f>Sueldos[[#This Row],[Aumento Mexicano]]*2</f>
        <v>3505.1072000000004</v>
      </c>
      <c r="P3102" s="1">
        <f>IF(Sueldos[[#This Row],[Calificación]]&gt;=4,Sueldos[[#This Row],[Aumento Mexicano]]*2,0)</f>
        <v>0</v>
      </c>
      <c r="Q3102" s="1">
        <f>Sueldos[[#This Row],[Sueldo total]]*3</f>
        <v>132112.14000000001</v>
      </c>
      <c r="R3102" s="9">
        <f>(43102-Sueldos[[#This Row],[Fecha de Contratación]])/365</f>
        <v>5.3643835616438356</v>
      </c>
      <c r="S3102" s="1">
        <f>Sueldos[[#This Row],[Sueldo total]]/30</f>
        <v>1467.9126666666668</v>
      </c>
      <c r="T3102" s="1">
        <f>Sueldos[[#This Row],[Salario diario]]*20*Sueldos[[#This Row],[dias del año]]</f>
        <v>157488.93157990871</v>
      </c>
      <c r="U3102" s="1">
        <f>Sueldos[[#This Row],[3 meses de sueldo]]+Sueldos[[#This Row],[20 dias por año]]</f>
        <v>289601.07157990872</v>
      </c>
    </row>
    <row r="3103" spans="1:21" x14ac:dyDescent="0.3">
      <c r="A3103" t="s">
        <v>365</v>
      </c>
      <c r="B3103" t="s">
        <v>139</v>
      </c>
      <c r="C3103" t="s">
        <v>363</v>
      </c>
      <c r="D3103" s="10">
        <v>42025</v>
      </c>
      <c r="E3103" t="s">
        <v>27</v>
      </c>
      <c r="F3103">
        <v>3</v>
      </c>
      <c r="G3103" s="1">
        <v>15517</v>
      </c>
      <c r="H3103" s="1">
        <v>1241.3600000000001</v>
      </c>
      <c r="I3103" s="1">
        <v>310.34000000000003</v>
      </c>
      <c r="J3103" s="1">
        <v>1241.3600000000001</v>
      </c>
      <c r="K3103" s="1">
        <v>4965.4400000000005</v>
      </c>
      <c r="L3103" s="1">
        <v>6206.8</v>
      </c>
      <c r="M3103" s="1">
        <f>SUM(Sueldos[[#This Row],[Salario Base]:[Bono General]])</f>
        <v>29482.3</v>
      </c>
      <c r="N3103" s="1">
        <f>SUMPRODUCT(Sueldos[[#This Row],[Salario Base]:[Bono General]]*Porcentajes[])</f>
        <v>1197.9123999999999</v>
      </c>
      <c r="O3103" s="1">
        <f>Sueldos[[#This Row],[Aumento Mexicano]]*2</f>
        <v>2395.8247999999999</v>
      </c>
      <c r="P3103" s="1">
        <f>IF(Sueldos[[#This Row],[Calificación]]&gt;=4,Sueldos[[#This Row],[Aumento Mexicano]]*2,0)</f>
        <v>0</v>
      </c>
      <c r="Q3103" s="1">
        <f>Sueldos[[#This Row],[Sueldo total]]*3</f>
        <v>88446.9</v>
      </c>
      <c r="R3103" s="9">
        <f>(43102-Sueldos[[#This Row],[Fecha de Contratación]])/365</f>
        <v>2.9506849315068493</v>
      </c>
      <c r="S3103" s="1">
        <f>Sueldos[[#This Row],[Sueldo total]]/30</f>
        <v>982.74333333333334</v>
      </c>
      <c r="T3103" s="1">
        <f>Sueldos[[#This Row],[Salario diario]]*20*Sueldos[[#This Row],[dias del año]]</f>
        <v>57995.318904109597</v>
      </c>
      <c r="U3103" s="1">
        <f>Sueldos[[#This Row],[3 meses de sueldo]]+Sueldos[[#This Row],[20 dias por año]]</f>
        <v>146442.21890410958</v>
      </c>
    </row>
    <row r="3104" spans="1:21" x14ac:dyDescent="0.3">
      <c r="A3104" t="s">
        <v>366</v>
      </c>
      <c r="B3104" t="s">
        <v>139</v>
      </c>
      <c r="C3104" t="s">
        <v>107</v>
      </c>
      <c r="D3104" s="10">
        <v>41019</v>
      </c>
      <c r="E3104" t="s">
        <v>18</v>
      </c>
      <c r="F3104">
        <v>3</v>
      </c>
      <c r="G3104" s="1">
        <v>9732</v>
      </c>
      <c r="H3104" s="1">
        <v>973.2</v>
      </c>
      <c r="I3104" s="1">
        <v>1167.8399999999999</v>
      </c>
      <c r="J3104" s="1">
        <v>389.28000000000003</v>
      </c>
      <c r="K3104" s="1">
        <v>3600.84</v>
      </c>
      <c r="L3104" s="1">
        <v>3503.52</v>
      </c>
      <c r="M3104" s="1">
        <f>SUM(Sueldos[[#This Row],[Salario Base]:[Bono General]])</f>
        <v>19366.68</v>
      </c>
      <c r="N3104" s="1">
        <f>SUMPRODUCT(Sueldos[[#This Row],[Salario Base]:[Bono General]]*Porcentajes[])</f>
        <v>769.80119999999999</v>
      </c>
      <c r="O3104" s="1">
        <f>Sueldos[[#This Row],[Aumento Mexicano]]*2</f>
        <v>1539.6024</v>
      </c>
      <c r="P3104" s="1">
        <f>IF(Sueldos[[#This Row],[Calificación]]&gt;=4,Sueldos[[#This Row],[Aumento Mexicano]]*2,0)</f>
        <v>0</v>
      </c>
      <c r="Q3104" s="1">
        <f>Sueldos[[#This Row],[Sueldo total]]*3</f>
        <v>58100.04</v>
      </c>
      <c r="R3104" s="9">
        <f>(43102-Sueldos[[#This Row],[Fecha de Contratación]])/365</f>
        <v>5.7068493150684931</v>
      </c>
      <c r="S3104" s="1">
        <f>Sueldos[[#This Row],[Sueldo total]]/30</f>
        <v>645.55600000000004</v>
      </c>
      <c r="T3104" s="1">
        <f>Sueldos[[#This Row],[Salario diario]]*20*Sueldos[[#This Row],[dias del año]]</f>
        <v>73681.816328767134</v>
      </c>
      <c r="U3104" s="1">
        <f>Sueldos[[#This Row],[3 meses de sueldo]]+Sueldos[[#This Row],[20 dias por año]]</f>
        <v>131781.85632876714</v>
      </c>
    </row>
    <row r="3105" spans="1:21" x14ac:dyDescent="0.3">
      <c r="A3105" t="s">
        <v>367</v>
      </c>
      <c r="B3105" t="s">
        <v>139</v>
      </c>
      <c r="C3105" t="s">
        <v>142</v>
      </c>
      <c r="D3105" s="10">
        <v>40577</v>
      </c>
      <c r="E3105" t="s">
        <v>27</v>
      </c>
      <c r="F3105">
        <v>3</v>
      </c>
      <c r="G3105" s="1">
        <v>17656</v>
      </c>
      <c r="H3105" s="1">
        <v>1059.3599999999999</v>
      </c>
      <c r="I3105" s="1">
        <v>1765.6000000000001</v>
      </c>
      <c r="J3105" s="1">
        <v>882.80000000000007</v>
      </c>
      <c r="K3105" s="1">
        <v>6179.5999999999995</v>
      </c>
      <c r="L3105" s="1">
        <v>4414</v>
      </c>
      <c r="M3105" s="1">
        <f>SUM(Sueldos[[#This Row],[Salario Base]:[Bono General]])</f>
        <v>31957.359999999997</v>
      </c>
      <c r="N3105" s="1">
        <f>SUMPRODUCT(Sueldos[[#This Row],[Salario Base]:[Bono General]]*Porcentajes[])</f>
        <v>1202.3735999999999</v>
      </c>
      <c r="O3105" s="1">
        <f>Sueldos[[#This Row],[Aumento Mexicano]]*2</f>
        <v>2404.7471999999998</v>
      </c>
      <c r="P3105" s="1">
        <f>IF(Sueldos[[#This Row],[Calificación]]&gt;=4,Sueldos[[#This Row],[Aumento Mexicano]]*2,0)</f>
        <v>0</v>
      </c>
      <c r="Q3105" s="1">
        <f>Sueldos[[#This Row],[Sueldo total]]*3</f>
        <v>95872.079999999987</v>
      </c>
      <c r="R3105" s="9">
        <f>(43102-Sueldos[[#This Row],[Fecha de Contratación]])/365</f>
        <v>6.9178082191780819</v>
      </c>
      <c r="S3105" s="1">
        <f>Sueldos[[#This Row],[Sueldo total]]/30</f>
        <v>1065.2453333333333</v>
      </c>
      <c r="T3105" s="1">
        <f>Sueldos[[#This Row],[Salario diario]]*20*Sueldos[[#This Row],[dias del año]]</f>
        <v>147383.25844748857</v>
      </c>
      <c r="U3105" s="1">
        <f>Sueldos[[#This Row],[3 meses de sueldo]]+Sueldos[[#This Row],[20 dias por año]]</f>
        <v>243255.33844748855</v>
      </c>
    </row>
    <row r="3106" spans="1:21" x14ac:dyDescent="0.3">
      <c r="A3106" t="s">
        <v>368</v>
      </c>
      <c r="B3106" t="s">
        <v>139</v>
      </c>
      <c r="C3106" t="s">
        <v>107</v>
      </c>
      <c r="D3106" s="10">
        <v>41116</v>
      </c>
      <c r="E3106" t="s">
        <v>27</v>
      </c>
      <c r="F3106">
        <v>2</v>
      </c>
      <c r="G3106" s="1">
        <v>14601.6</v>
      </c>
      <c r="H3106" s="1">
        <v>876.096</v>
      </c>
      <c r="I3106" s="1">
        <v>1314.144</v>
      </c>
      <c r="J3106" s="1">
        <v>584.06400000000008</v>
      </c>
      <c r="K3106" s="1">
        <v>5402.5919999999996</v>
      </c>
      <c r="L3106" s="1">
        <v>3942.4320000000002</v>
      </c>
      <c r="M3106" s="1">
        <f>SUM(Sueldos[[#This Row],[Salario Base]:[Bono General]])</f>
        <v>26720.928</v>
      </c>
      <c r="N3106" s="1">
        <f>SUMPRODUCT(Sueldos[[#This Row],[Salario Base]:[Bono General]]*Porcentajes[])</f>
        <v>1010.4307200000001</v>
      </c>
      <c r="O3106" s="1">
        <f>Sueldos[[#This Row],[Aumento Mexicano]]*2</f>
        <v>2020.8614400000001</v>
      </c>
      <c r="P3106" s="1">
        <f>IF(Sueldos[[#This Row],[Calificación]]&gt;=4,Sueldos[[#This Row],[Aumento Mexicano]]*2,0)</f>
        <v>0</v>
      </c>
      <c r="Q3106" s="1">
        <f>Sueldos[[#This Row],[Sueldo total]]*3</f>
        <v>80162.784</v>
      </c>
      <c r="R3106" s="9">
        <f>(43102-Sueldos[[#This Row],[Fecha de Contratación]])/365</f>
        <v>5.441095890410959</v>
      </c>
      <c r="S3106" s="1">
        <f>Sueldos[[#This Row],[Sueldo total]]/30</f>
        <v>890.69759999999997</v>
      </c>
      <c r="T3106" s="1">
        <f>Sueldos[[#This Row],[Salario diario]]*20*Sueldos[[#This Row],[dias del año]]</f>
        <v>96927.421019178073</v>
      </c>
      <c r="U3106" s="1">
        <f>Sueldos[[#This Row],[3 meses de sueldo]]+Sueldos[[#This Row],[20 dias por año]]</f>
        <v>177090.20501917807</v>
      </c>
    </row>
    <row r="3107" spans="1:21" x14ac:dyDescent="0.3">
      <c r="A3107" t="s">
        <v>369</v>
      </c>
      <c r="B3107" t="s">
        <v>139</v>
      </c>
      <c r="C3107" t="s">
        <v>90</v>
      </c>
      <c r="D3107" s="10">
        <v>40730</v>
      </c>
      <c r="E3107" t="s">
        <v>18</v>
      </c>
      <c r="F3107">
        <v>4</v>
      </c>
      <c r="G3107" s="1">
        <v>10191.5</v>
      </c>
      <c r="H3107" s="1">
        <v>917.23500000000001</v>
      </c>
      <c r="I3107" s="1">
        <v>203.83</v>
      </c>
      <c r="J3107" s="1">
        <v>1019.1500000000001</v>
      </c>
      <c r="K3107" s="1">
        <v>3567.0249999999996</v>
      </c>
      <c r="L3107" s="1">
        <v>3261.28</v>
      </c>
      <c r="M3107" s="1">
        <f>SUM(Sueldos[[#This Row],[Salario Base]:[Bono General]])</f>
        <v>19160.02</v>
      </c>
      <c r="N3107" s="1">
        <f>SUMPRODUCT(Sueldos[[#This Row],[Salario Base]:[Bono General]]*Porcentajes[])</f>
        <v>755.19015000000013</v>
      </c>
      <c r="O3107" s="1">
        <f>Sueldos[[#This Row],[Aumento Mexicano]]*2</f>
        <v>1510.3803000000003</v>
      </c>
      <c r="P3107" s="1">
        <f>IF(Sueldos[[#This Row],[Calificación]]&gt;=4,Sueldos[[#This Row],[Aumento Mexicano]]*2,0)</f>
        <v>1510.3803000000003</v>
      </c>
      <c r="Q3107" s="1">
        <f>Sueldos[[#This Row],[Sueldo total]]*3</f>
        <v>57480.06</v>
      </c>
      <c r="R3107" s="9">
        <f>(43102-Sueldos[[#This Row],[Fecha de Contratación]])/365</f>
        <v>6.4986301369863018</v>
      </c>
      <c r="S3107" s="1">
        <f>Sueldos[[#This Row],[Sueldo total]]/30</f>
        <v>638.66733333333332</v>
      </c>
      <c r="T3107" s="1">
        <f>Sueldos[[#This Row],[Salario diario]]*20*Sueldos[[#This Row],[dias del año]]</f>
        <v>83009.25559817352</v>
      </c>
      <c r="U3107" s="1">
        <f>Sueldos[[#This Row],[3 meses de sueldo]]+Sueldos[[#This Row],[20 dias por año]]</f>
        <v>140489.31559817353</v>
      </c>
    </row>
    <row r="3108" spans="1:21" x14ac:dyDescent="0.3">
      <c r="A3108" t="s">
        <v>370</v>
      </c>
      <c r="B3108" t="s">
        <v>139</v>
      </c>
      <c r="C3108" t="s">
        <v>140</v>
      </c>
      <c r="D3108" s="10">
        <v>42976</v>
      </c>
      <c r="E3108" t="s">
        <v>27</v>
      </c>
      <c r="F3108">
        <v>3</v>
      </c>
      <c r="G3108" s="1">
        <v>18138</v>
      </c>
      <c r="H3108" s="1">
        <v>1088.28</v>
      </c>
      <c r="I3108" s="1">
        <v>1995.18</v>
      </c>
      <c r="J3108" s="1">
        <v>1451.04</v>
      </c>
      <c r="K3108" s="1">
        <v>5078.6400000000003</v>
      </c>
      <c r="L3108" s="1">
        <v>5622.78</v>
      </c>
      <c r="M3108" s="1">
        <f>SUM(Sueldos[[#This Row],[Salario Base]:[Bono General]])</f>
        <v>33373.919999999998</v>
      </c>
      <c r="N3108" s="1">
        <f>SUMPRODUCT(Sueldos[[#This Row],[Salario Base]:[Bono General]]*Porcentajes[])</f>
        <v>1307.7498000000001</v>
      </c>
      <c r="O3108" s="1">
        <f>Sueldos[[#This Row],[Aumento Mexicano]]*2</f>
        <v>2615.4996000000001</v>
      </c>
      <c r="P3108" s="1">
        <f>IF(Sueldos[[#This Row],[Calificación]]&gt;=4,Sueldos[[#This Row],[Aumento Mexicano]]*2,0)</f>
        <v>0</v>
      </c>
      <c r="Q3108" s="1">
        <f>Sueldos[[#This Row],[Sueldo total]]*3</f>
        <v>100121.76</v>
      </c>
      <c r="R3108" s="9">
        <f>(43102-Sueldos[[#This Row],[Fecha de Contratación]])/365</f>
        <v>0.34520547945205482</v>
      </c>
      <c r="S3108" s="1">
        <f>Sueldos[[#This Row],[Sueldo total]]/30</f>
        <v>1112.4639999999999</v>
      </c>
      <c r="T3108" s="1">
        <f>Sueldos[[#This Row],[Salario diario]]*20*Sueldos[[#This Row],[dias del año]]</f>
        <v>7680.5733698630138</v>
      </c>
      <c r="U3108" s="1">
        <f>Sueldos[[#This Row],[3 meses de sueldo]]+Sueldos[[#This Row],[20 dias por año]]</f>
        <v>107802.33336986302</v>
      </c>
    </row>
    <row r="3109" spans="1:21" x14ac:dyDescent="0.3">
      <c r="A3109" t="s">
        <v>371</v>
      </c>
      <c r="B3109" t="s">
        <v>139</v>
      </c>
      <c r="C3109" t="s">
        <v>142</v>
      </c>
      <c r="D3109" s="10">
        <v>42853</v>
      </c>
      <c r="E3109" t="s">
        <v>50</v>
      </c>
      <c r="F3109">
        <v>2</v>
      </c>
      <c r="G3109" s="1">
        <v>30586.5</v>
      </c>
      <c r="H3109" s="1">
        <v>3058.65</v>
      </c>
      <c r="I3109" s="1">
        <v>611.73</v>
      </c>
      <c r="J3109" s="1">
        <v>3364.5149999999999</v>
      </c>
      <c r="K3109" s="1">
        <v>9481.8150000000005</v>
      </c>
      <c r="L3109" s="1">
        <v>7646.625</v>
      </c>
      <c r="M3109" s="1">
        <f>SUM(Sueldos[[#This Row],[Salario Base]:[Bono General]])</f>
        <v>54749.835000000006</v>
      </c>
      <c r="N3109" s="1">
        <f>SUMPRODUCT(Sueldos[[#This Row],[Salario Base]:[Bono General]]*Porcentajes[])</f>
        <v>2113.5271499999999</v>
      </c>
      <c r="O3109" s="1">
        <f>Sueldos[[#This Row],[Aumento Mexicano]]*2</f>
        <v>4227.0542999999998</v>
      </c>
      <c r="P3109" s="1">
        <f>IF(Sueldos[[#This Row],[Calificación]]&gt;=4,Sueldos[[#This Row],[Aumento Mexicano]]*2,0)</f>
        <v>0</v>
      </c>
      <c r="Q3109" s="1">
        <f>Sueldos[[#This Row],[Sueldo total]]*3</f>
        <v>164249.505</v>
      </c>
      <c r="R3109" s="9">
        <f>(43102-Sueldos[[#This Row],[Fecha de Contratación]])/365</f>
        <v>0.68219178082191778</v>
      </c>
      <c r="S3109" s="1">
        <f>Sueldos[[#This Row],[Sueldo total]]/30</f>
        <v>1824.9945000000002</v>
      </c>
      <c r="T3109" s="1">
        <f>Sueldos[[#This Row],[Salario diario]]*20*Sueldos[[#This Row],[dias del año]]</f>
        <v>24899.924958904114</v>
      </c>
      <c r="U3109" s="1">
        <f>Sueldos[[#This Row],[3 meses de sueldo]]+Sueldos[[#This Row],[20 dias por año]]</f>
        <v>189149.4299589041</v>
      </c>
    </row>
    <row r="3110" spans="1:21" x14ac:dyDescent="0.3">
      <c r="A3110" t="s">
        <v>372</v>
      </c>
      <c r="B3110" t="s">
        <v>139</v>
      </c>
      <c r="C3110" t="s">
        <v>373</v>
      </c>
      <c r="D3110" s="10">
        <v>41101</v>
      </c>
      <c r="E3110" t="s">
        <v>18</v>
      </c>
      <c r="F3110">
        <v>3</v>
      </c>
      <c r="G3110" s="1">
        <v>15266</v>
      </c>
      <c r="H3110" s="1">
        <v>1068.6200000000001</v>
      </c>
      <c r="I3110" s="1">
        <v>152.66</v>
      </c>
      <c r="J3110" s="1">
        <v>1831.9199999999998</v>
      </c>
      <c r="K3110" s="1">
        <v>5037.7800000000007</v>
      </c>
      <c r="L3110" s="1">
        <v>5648.42</v>
      </c>
      <c r="M3110" s="1">
        <f>SUM(Sueldos[[#This Row],[Salario Base]:[Bono General]])</f>
        <v>29005.4</v>
      </c>
      <c r="N3110" s="1">
        <f>SUMPRODUCT(Sueldos[[#This Row],[Salario Base]:[Bono General]]*Porcentajes[])</f>
        <v>1166.3224</v>
      </c>
      <c r="O3110" s="1">
        <f>Sueldos[[#This Row],[Aumento Mexicano]]*2</f>
        <v>2332.6448</v>
      </c>
      <c r="P3110" s="1">
        <f>IF(Sueldos[[#This Row],[Calificación]]&gt;=4,Sueldos[[#This Row],[Aumento Mexicano]]*2,0)</f>
        <v>0</v>
      </c>
      <c r="Q3110" s="1">
        <f>Sueldos[[#This Row],[Sueldo total]]*3</f>
        <v>87016.200000000012</v>
      </c>
      <c r="R3110" s="9">
        <f>(43102-Sueldos[[#This Row],[Fecha de Contratación]])/365</f>
        <v>5.4821917808219176</v>
      </c>
      <c r="S3110" s="1">
        <f>Sueldos[[#This Row],[Sueldo total]]/30</f>
        <v>966.84666666666669</v>
      </c>
      <c r="T3110" s="1">
        <f>Sueldos[[#This Row],[Salario diario]]*20*Sueldos[[#This Row],[dias del año]]</f>
        <v>106008.77698630137</v>
      </c>
      <c r="U3110" s="1">
        <f>Sueldos[[#This Row],[3 meses de sueldo]]+Sueldos[[#This Row],[20 dias por año]]</f>
        <v>193024.97698630136</v>
      </c>
    </row>
    <row r="3111" spans="1:21" x14ac:dyDescent="0.3">
      <c r="A3111" t="s">
        <v>374</v>
      </c>
      <c r="B3111" t="s">
        <v>139</v>
      </c>
      <c r="C3111" t="s">
        <v>44</v>
      </c>
      <c r="D3111" s="10">
        <v>42357</v>
      </c>
      <c r="E3111" t="s">
        <v>18</v>
      </c>
      <c r="F3111">
        <v>2</v>
      </c>
      <c r="G3111" s="1">
        <v>9352.8000000000011</v>
      </c>
      <c r="H3111" s="1">
        <v>654.69600000000014</v>
      </c>
      <c r="I3111" s="1">
        <v>841.75200000000007</v>
      </c>
      <c r="J3111" s="1">
        <v>93.528000000000006</v>
      </c>
      <c r="K3111" s="1">
        <v>2338.2000000000003</v>
      </c>
      <c r="L3111" s="1">
        <v>2525.2560000000003</v>
      </c>
      <c r="M3111" s="1">
        <f>SUM(Sueldos[[#This Row],[Salario Base]:[Bono General]])</f>
        <v>15806.232000000004</v>
      </c>
      <c r="N3111" s="1">
        <f>SUMPRODUCT(Sueldos[[#This Row],[Salario Base]:[Bono General]]*Porcentajes[])</f>
        <v>605.12616000000003</v>
      </c>
      <c r="O3111" s="1">
        <f>Sueldos[[#This Row],[Aumento Mexicano]]*2</f>
        <v>1210.2523200000001</v>
      </c>
      <c r="P3111" s="1">
        <f>IF(Sueldos[[#This Row],[Calificación]]&gt;=4,Sueldos[[#This Row],[Aumento Mexicano]]*2,0)</f>
        <v>0</v>
      </c>
      <c r="Q3111" s="1">
        <f>Sueldos[[#This Row],[Sueldo total]]*3</f>
        <v>47418.696000000011</v>
      </c>
      <c r="R3111" s="9">
        <f>(43102-Sueldos[[#This Row],[Fecha de Contratación]])/365</f>
        <v>2.0410958904109591</v>
      </c>
      <c r="S3111" s="1">
        <f>Sueldos[[#This Row],[Sueldo total]]/30</f>
        <v>526.87440000000015</v>
      </c>
      <c r="T3111" s="1">
        <f>Sueldos[[#This Row],[Salario diario]]*20*Sueldos[[#This Row],[dias del año]]</f>
        <v>21508.023452054804</v>
      </c>
      <c r="U3111" s="1">
        <f>Sueldos[[#This Row],[3 meses de sueldo]]+Sueldos[[#This Row],[20 dias por año]]</f>
        <v>68926.719452054822</v>
      </c>
    </row>
    <row r="3112" spans="1:21" x14ac:dyDescent="0.3">
      <c r="A3112" t="s">
        <v>375</v>
      </c>
      <c r="B3112" t="s">
        <v>139</v>
      </c>
      <c r="C3112" t="s">
        <v>182</v>
      </c>
      <c r="D3112" s="10">
        <v>40993</v>
      </c>
      <c r="E3112" t="s">
        <v>27</v>
      </c>
      <c r="F3112">
        <v>5</v>
      </c>
      <c r="G3112" s="1">
        <v>21375</v>
      </c>
      <c r="H3112" s="1">
        <v>1496.2500000000002</v>
      </c>
      <c r="I3112" s="1">
        <v>641.25</v>
      </c>
      <c r="J3112" s="1">
        <v>1710</v>
      </c>
      <c r="K3112" s="1">
        <v>6840</v>
      </c>
      <c r="L3112" s="1">
        <v>6840</v>
      </c>
      <c r="M3112" s="1">
        <f>SUM(Sueldos[[#This Row],[Salario Base]:[Bono General]])</f>
        <v>38902.5</v>
      </c>
      <c r="N3112" s="1">
        <f>SUMPRODUCT(Sueldos[[#This Row],[Salario Base]:[Bono General]]*Porcentajes[])</f>
        <v>1526.1750000000002</v>
      </c>
      <c r="O3112" s="1">
        <f>Sueldos[[#This Row],[Aumento Mexicano]]*2</f>
        <v>3052.3500000000004</v>
      </c>
      <c r="P3112" s="1">
        <f>IF(Sueldos[[#This Row],[Calificación]]&gt;=4,Sueldos[[#This Row],[Aumento Mexicano]]*2,0)</f>
        <v>3052.3500000000004</v>
      </c>
      <c r="Q3112" s="1">
        <f>Sueldos[[#This Row],[Sueldo total]]*3</f>
        <v>116707.5</v>
      </c>
      <c r="R3112" s="9">
        <f>(43102-Sueldos[[#This Row],[Fecha de Contratación]])/365</f>
        <v>5.7780821917808218</v>
      </c>
      <c r="S3112" s="1">
        <f>Sueldos[[#This Row],[Sueldo total]]/30</f>
        <v>1296.75</v>
      </c>
      <c r="T3112" s="1">
        <f>Sueldos[[#This Row],[Salario diario]]*20*Sueldos[[#This Row],[dias del año]]</f>
        <v>149854.56164383562</v>
      </c>
      <c r="U3112" s="1">
        <f>Sueldos[[#This Row],[3 meses de sueldo]]+Sueldos[[#This Row],[20 dias por año]]</f>
        <v>266562.06164383562</v>
      </c>
    </row>
    <row r="3113" spans="1:21" x14ac:dyDescent="0.3">
      <c r="A3113" t="s">
        <v>376</v>
      </c>
      <c r="B3113" t="s">
        <v>139</v>
      </c>
      <c r="C3113" t="s">
        <v>160</v>
      </c>
      <c r="D3113" s="10">
        <v>42261</v>
      </c>
      <c r="E3113" t="s">
        <v>50</v>
      </c>
      <c r="F3113">
        <v>3</v>
      </c>
      <c r="G3113" s="1">
        <v>34262</v>
      </c>
      <c r="H3113" s="1">
        <v>2055.7199999999998</v>
      </c>
      <c r="I3113" s="1">
        <v>4454.0600000000004</v>
      </c>
      <c r="J3113" s="1">
        <v>4454.0600000000004</v>
      </c>
      <c r="K3113" s="1">
        <v>10963.84</v>
      </c>
      <c r="L3113" s="1">
        <v>9593.36</v>
      </c>
      <c r="M3113" s="1">
        <f>SUM(Sueldos[[#This Row],[Salario Base]:[Bono General]])</f>
        <v>65783.039999999994</v>
      </c>
      <c r="N3113" s="1">
        <f>SUMPRODUCT(Sueldos[[#This Row],[Salario Base]:[Bono General]]*Porcentajes[])</f>
        <v>2552.5189999999998</v>
      </c>
      <c r="O3113" s="1">
        <f>Sueldos[[#This Row],[Aumento Mexicano]]*2</f>
        <v>5105.0379999999996</v>
      </c>
      <c r="P3113" s="1">
        <f>IF(Sueldos[[#This Row],[Calificación]]&gt;=4,Sueldos[[#This Row],[Aumento Mexicano]]*2,0)</f>
        <v>0</v>
      </c>
      <c r="Q3113" s="1">
        <f>Sueldos[[#This Row],[Sueldo total]]*3</f>
        <v>197349.12</v>
      </c>
      <c r="R3113" s="9">
        <f>(43102-Sueldos[[#This Row],[Fecha de Contratación]])/365</f>
        <v>2.3041095890410959</v>
      </c>
      <c r="S3113" s="1">
        <f>Sueldos[[#This Row],[Sueldo total]]/30</f>
        <v>2192.7679999999996</v>
      </c>
      <c r="T3113" s="1">
        <f>Sueldos[[#This Row],[Salario diario]]*20*Sueldos[[#This Row],[dias del año]]</f>
        <v>101047.5555068493</v>
      </c>
      <c r="U3113" s="1">
        <f>Sueldos[[#This Row],[3 meses de sueldo]]+Sueldos[[#This Row],[20 dias por año]]</f>
        <v>298396.67550684931</v>
      </c>
    </row>
    <row r="3114" spans="1:21" x14ac:dyDescent="0.3">
      <c r="A3114" t="s">
        <v>377</v>
      </c>
      <c r="B3114" t="s">
        <v>139</v>
      </c>
      <c r="C3114" t="s">
        <v>84</v>
      </c>
      <c r="D3114" s="10">
        <v>42710</v>
      </c>
      <c r="E3114" t="s">
        <v>18</v>
      </c>
      <c r="F3114">
        <v>1</v>
      </c>
      <c r="G3114" s="1">
        <v>10330.5</v>
      </c>
      <c r="H3114" s="1">
        <v>1033.05</v>
      </c>
      <c r="I3114" s="1">
        <v>206.61</v>
      </c>
      <c r="J3114" s="1">
        <v>309.91499999999996</v>
      </c>
      <c r="K3114" s="1">
        <v>4028.895</v>
      </c>
      <c r="L3114" s="1">
        <v>2995.8449999999998</v>
      </c>
      <c r="M3114" s="1">
        <f>SUM(Sueldos[[#This Row],[Salario Base]:[Bono General]])</f>
        <v>18904.815000000002</v>
      </c>
      <c r="N3114" s="1">
        <f>SUMPRODUCT(Sueldos[[#This Row],[Salario Base]:[Bono General]]*Porcentajes[])</f>
        <v>726.23415</v>
      </c>
      <c r="O3114" s="1">
        <f>Sueldos[[#This Row],[Aumento Mexicano]]*2</f>
        <v>1452.4683</v>
      </c>
      <c r="P3114" s="1">
        <f>IF(Sueldos[[#This Row],[Calificación]]&gt;=4,Sueldos[[#This Row],[Aumento Mexicano]]*2,0)</f>
        <v>0</v>
      </c>
      <c r="Q3114" s="1">
        <f>Sueldos[[#This Row],[Sueldo total]]*3</f>
        <v>56714.445000000007</v>
      </c>
      <c r="R3114" s="9">
        <f>(43102-Sueldos[[#This Row],[Fecha de Contratación]])/365</f>
        <v>1.0739726027397261</v>
      </c>
      <c r="S3114" s="1">
        <f>Sueldos[[#This Row],[Sueldo total]]/30</f>
        <v>630.16050000000007</v>
      </c>
      <c r="T3114" s="1">
        <f>Sueldos[[#This Row],[Salario diario]]*20*Sueldos[[#This Row],[dias del año]]</f>
        <v>13535.502246575345</v>
      </c>
      <c r="U3114" s="1">
        <f>Sueldos[[#This Row],[3 meses de sueldo]]+Sueldos[[#This Row],[20 dias por año]]</f>
        <v>70249.94724657535</v>
      </c>
    </row>
    <row r="3115" spans="1:21" x14ac:dyDescent="0.3">
      <c r="A3115" t="s">
        <v>378</v>
      </c>
      <c r="B3115" t="s">
        <v>139</v>
      </c>
      <c r="C3115" t="s">
        <v>123</v>
      </c>
      <c r="D3115" s="10">
        <v>40986</v>
      </c>
      <c r="E3115" t="s">
        <v>18</v>
      </c>
      <c r="F3115">
        <v>3</v>
      </c>
      <c r="G3115" s="1">
        <v>12398</v>
      </c>
      <c r="H3115" s="1">
        <v>743.88</v>
      </c>
      <c r="I3115" s="1">
        <v>123.98</v>
      </c>
      <c r="J3115" s="1">
        <v>991.84</v>
      </c>
      <c r="K3115" s="1">
        <v>4587.26</v>
      </c>
      <c r="L3115" s="1">
        <v>4215.3200000000006</v>
      </c>
      <c r="M3115" s="1">
        <f>SUM(Sueldos[[#This Row],[Salario Base]:[Bono General]])</f>
        <v>23060.28</v>
      </c>
      <c r="N3115" s="1">
        <f>SUMPRODUCT(Sueldos[[#This Row],[Salario Base]:[Bono General]]*Porcentajes[])</f>
        <v>903.81420000000003</v>
      </c>
      <c r="O3115" s="1">
        <f>Sueldos[[#This Row],[Aumento Mexicano]]*2</f>
        <v>1807.6284000000001</v>
      </c>
      <c r="P3115" s="1">
        <f>IF(Sueldos[[#This Row],[Calificación]]&gt;=4,Sueldos[[#This Row],[Aumento Mexicano]]*2,0)</f>
        <v>0</v>
      </c>
      <c r="Q3115" s="1">
        <f>Sueldos[[#This Row],[Sueldo total]]*3</f>
        <v>69180.84</v>
      </c>
      <c r="R3115" s="9">
        <f>(43102-Sueldos[[#This Row],[Fecha de Contratación]])/365</f>
        <v>5.7972602739726025</v>
      </c>
      <c r="S3115" s="1">
        <f>Sueldos[[#This Row],[Sueldo total]]/30</f>
        <v>768.67599999999993</v>
      </c>
      <c r="T3115" s="1">
        <f>Sueldos[[#This Row],[Salario diario]]*20*Sueldos[[#This Row],[dias del año]]</f>
        <v>89124.296767123276</v>
      </c>
      <c r="U3115" s="1">
        <f>Sueldos[[#This Row],[3 meses de sueldo]]+Sueldos[[#This Row],[20 dias por año]]</f>
        <v>158305.13676712327</v>
      </c>
    </row>
    <row r="3116" spans="1:21" x14ac:dyDescent="0.3">
      <c r="A3116" t="s">
        <v>379</v>
      </c>
      <c r="B3116" t="s">
        <v>139</v>
      </c>
      <c r="C3116" t="s">
        <v>38</v>
      </c>
      <c r="D3116" s="10">
        <v>42384</v>
      </c>
      <c r="E3116" t="s">
        <v>50</v>
      </c>
      <c r="F3116">
        <v>2</v>
      </c>
      <c r="G3116" s="1">
        <v>34333.200000000004</v>
      </c>
      <c r="H3116" s="1">
        <v>2746.6560000000004</v>
      </c>
      <c r="I3116" s="1">
        <v>1029.9960000000001</v>
      </c>
      <c r="J3116" s="1">
        <v>4806.648000000001</v>
      </c>
      <c r="K3116" s="1">
        <v>9613.2960000000021</v>
      </c>
      <c r="L3116" s="1">
        <v>12016.62</v>
      </c>
      <c r="M3116" s="1">
        <f>SUM(Sueldos[[#This Row],[Salario Base]:[Bono General]])</f>
        <v>64546.416000000012</v>
      </c>
      <c r="N3116" s="1">
        <f>SUMPRODUCT(Sueldos[[#This Row],[Salario Base]:[Bono General]]*Porcentajes[])</f>
        <v>2605.8898800000006</v>
      </c>
      <c r="O3116" s="1">
        <f>Sueldos[[#This Row],[Aumento Mexicano]]*2</f>
        <v>5211.7797600000013</v>
      </c>
      <c r="P3116" s="1">
        <f>IF(Sueldos[[#This Row],[Calificación]]&gt;=4,Sueldos[[#This Row],[Aumento Mexicano]]*2,0)</f>
        <v>0</v>
      </c>
      <c r="Q3116" s="1">
        <f>Sueldos[[#This Row],[Sueldo total]]*3</f>
        <v>193639.24800000002</v>
      </c>
      <c r="R3116" s="9">
        <f>(43102-Sueldos[[#This Row],[Fecha de Contratación]])/365</f>
        <v>1.9671232876712328</v>
      </c>
      <c r="S3116" s="1">
        <f>Sueldos[[#This Row],[Sueldo total]]/30</f>
        <v>2151.5472000000004</v>
      </c>
      <c r="T3116" s="1">
        <f>Sueldos[[#This Row],[Salario diario]]*20*Sueldos[[#This Row],[dias del año]]</f>
        <v>84647.172032876726</v>
      </c>
      <c r="U3116" s="1">
        <f>Sueldos[[#This Row],[3 meses de sueldo]]+Sueldos[[#This Row],[20 dias por año]]</f>
        <v>278286.42003287678</v>
      </c>
    </row>
    <row r="3117" spans="1:21" x14ac:dyDescent="0.3">
      <c r="A3117" t="s">
        <v>89</v>
      </c>
      <c r="B3117" t="s">
        <v>139</v>
      </c>
      <c r="C3117" t="s">
        <v>330</v>
      </c>
      <c r="D3117" s="10">
        <v>42366</v>
      </c>
      <c r="E3117" t="s">
        <v>18</v>
      </c>
      <c r="F3117">
        <v>2</v>
      </c>
      <c r="G3117" s="1">
        <v>11124</v>
      </c>
      <c r="H3117" s="1">
        <v>1112.4000000000001</v>
      </c>
      <c r="I3117" s="1">
        <v>222.48000000000002</v>
      </c>
      <c r="J3117" s="1">
        <v>333.71999999999997</v>
      </c>
      <c r="K3117" s="1">
        <v>3782.1600000000003</v>
      </c>
      <c r="L3117" s="1">
        <v>3337.2</v>
      </c>
      <c r="M3117" s="1">
        <f>SUM(Sueldos[[#This Row],[Salario Base]:[Bono General]])</f>
        <v>19911.96</v>
      </c>
      <c r="N3117" s="1">
        <f>SUMPRODUCT(Sueldos[[#This Row],[Salario Base]:[Bono General]]*Porcentajes[])</f>
        <v>773.11799999999994</v>
      </c>
      <c r="O3117" s="1">
        <f>Sueldos[[#This Row],[Aumento Mexicano]]*2</f>
        <v>1546.2359999999999</v>
      </c>
      <c r="P3117" s="1">
        <f>IF(Sueldos[[#This Row],[Calificación]]&gt;=4,Sueldos[[#This Row],[Aumento Mexicano]]*2,0)</f>
        <v>0</v>
      </c>
      <c r="Q3117" s="1">
        <f>Sueldos[[#This Row],[Sueldo total]]*3</f>
        <v>59735.88</v>
      </c>
      <c r="R3117" s="9">
        <f>(43102-Sueldos[[#This Row],[Fecha de Contratación]])/365</f>
        <v>2.0164383561643837</v>
      </c>
      <c r="S3117" s="1">
        <f>Sueldos[[#This Row],[Sueldo total]]/30</f>
        <v>663.73199999999997</v>
      </c>
      <c r="T3117" s="1">
        <f>Sueldos[[#This Row],[Salario diario]]*20*Sueldos[[#This Row],[dias del año]]</f>
        <v>26767.493260273972</v>
      </c>
      <c r="U3117" s="1">
        <f>Sueldos[[#This Row],[3 meses de sueldo]]+Sueldos[[#This Row],[20 dias por año]]</f>
        <v>86503.373260273976</v>
      </c>
    </row>
    <row r="3118" spans="1:21" x14ac:dyDescent="0.3">
      <c r="A3118" t="s">
        <v>380</v>
      </c>
      <c r="B3118" t="s">
        <v>139</v>
      </c>
      <c r="C3118" t="s">
        <v>144</v>
      </c>
      <c r="D3118" s="10">
        <v>42856</v>
      </c>
      <c r="E3118" t="s">
        <v>15</v>
      </c>
      <c r="F3118">
        <v>4</v>
      </c>
      <c r="G3118" s="1">
        <v>32686.500000000004</v>
      </c>
      <c r="H3118" s="1">
        <v>2614.9200000000005</v>
      </c>
      <c r="I3118" s="1">
        <v>2614.9200000000005</v>
      </c>
      <c r="J3118" s="1">
        <v>3922.38</v>
      </c>
      <c r="K3118" s="1">
        <v>9152.2200000000012</v>
      </c>
      <c r="L3118" s="1">
        <v>11440.275000000001</v>
      </c>
      <c r="M3118" s="1">
        <f>SUM(Sueldos[[#This Row],[Salario Base]:[Bono General]])</f>
        <v>62431.215000000004</v>
      </c>
      <c r="N3118" s="1">
        <f>SUMPRODUCT(Sueldos[[#This Row],[Salario Base]:[Bono General]]*Porcentajes[])</f>
        <v>2513.5918500000002</v>
      </c>
      <c r="O3118" s="1">
        <f>Sueldos[[#This Row],[Aumento Mexicano]]*2</f>
        <v>5027.1837000000005</v>
      </c>
      <c r="P3118" s="1">
        <f>IF(Sueldos[[#This Row],[Calificación]]&gt;=4,Sueldos[[#This Row],[Aumento Mexicano]]*2,0)</f>
        <v>5027.1837000000005</v>
      </c>
      <c r="Q3118" s="1">
        <f>Sueldos[[#This Row],[Sueldo total]]*3</f>
        <v>187293.64500000002</v>
      </c>
      <c r="R3118" s="9">
        <f>(43102-Sueldos[[#This Row],[Fecha de Contratación]])/365</f>
        <v>0.67397260273972603</v>
      </c>
      <c r="S3118" s="1">
        <f>Sueldos[[#This Row],[Sueldo total]]/30</f>
        <v>2081.0405000000001</v>
      </c>
      <c r="T3118" s="1">
        <f>Sueldos[[#This Row],[Salario diario]]*20*Sueldos[[#This Row],[dias del año]]</f>
        <v>28051.285643835614</v>
      </c>
      <c r="U3118" s="1">
        <f>Sueldos[[#This Row],[3 meses de sueldo]]+Sueldos[[#This Row],[20 dias por año]]</f>
        <v>215344.93064383563</v>
      </c>
    </row>
    <row r="3119" spans="1:21" x14ac:dyDescent="0.3">
      <c r="A3119" t="s">
        <v>381</v>
      </c>
      <c r="B3119" t="s">
        <v>139</v>
      </c>
      <c r="C3119" t="s">
        <v>221</v>
      </c>
      <c r="D3119" s="10">
        <v>41494</v>
      </c>
      <c r="E3119" t="s">
        <v>18</v>
      </c>
      <c r="F3119">
        <v>3</v>
      </c>
      <c r="G3119" s="1">
        <v>9959</v>
      </c>
      <c r="H3119" s="1">
        <v>995.90000000000009</v>
      </c>
      <c r="I3119" s="1">
        <v>398.36</v>
      </c>
      <c r="J3119" s="1">
        <v>99.59</v>
      </c>
      <c r="K3119" s="1">
        <v>2987.7</v>
      </c>
      <c r="L3119" s="1">
        <v>3884.01</v>
      </c>
      <c r="M3119" s="1">
        <f>SUM(Sueldos[[#This Row],[Salario Base]:[Bono General]])</f>
        <v>18324.559999999998</v>
      </c>
      <c r="N3119" s="1">
        <f>SUMPRODUCT(Sueldos[[#This Row],[Salario Base]:[Bono General]]*Porcentajes[])</f>
        <v>740.94959999999992</v>
      </c>
      <c r="O3119" s="1">
        <f>Sueldos[[#This Row],[Aumento Mexicano]]*2</f>
        <v>1481.8991999999998</v>
      </c>
      <c r="P3119" s="1">
        <f>IF(Sueldos[[#This Row],[Calificación]]&gt;=4,Sueldos[[#This Row],[Aumento Mexicano]]*2,0)</f>
        <v>0</v>
      </c>
      <c r="Q3119" s="1">
        <f>Sueldos[[#This Row],[Sueldo total]]*3</f>
        <v>54973.679999999993</v>
      </c>
      <c r="R3119" s="9">
        <f>(43102-Sueldos[[#This Row],[Fecha de Contratación]])/365</f>
        <v>4.4054794520547942</v>
      </c>
      <c r="S3119" s="1">
        <f>Sueldos[[#This Row],[Sueldo total]]/30</f>
        <v>610.81866666666656</v>
      </c>
      <c r="T3119" s="1">
        <f>Sueldos[[#This Row],[Salario diario]]*20*Sueldos[[#This Row],[dias del año]]</f>
        <v>53818.981698630123</v>
      </c>
      <c r="U3119" s="1">
        <f>Sueldos[[#This Row],[3 meses de sueldo]]+Sueldos[[#This Row],[20 dias por año]]</f>
        <v>108792.66169863011</v>
      </c>
    </row>
    <row r="3120" spans="1:21" x14ac:dyDescent="0.3">
      <c r="A3120" t="s">
        <v>382</v>
      </c>
      <c r="B3120" t="s">
        <v>139</v>
      </c>
      <c r="C3120" t="s">
        <v>79</v>
      </c>
      <c r="D3120" s="10">
        <v>40492</v>
      </c>
      <c r="E3120" t="s">
        <v>18</v>
      </c>
      <c r="F3120">
        <v>2</v>
      </c>
      <c r="G3120" s="1">
        <v>9945.9</v>
      </c>
      <c r="H3120" s="1">
        <v>596.75399999999991</v>
      </c>
      <c r="I3120" s="1">
        <v>795.67200000000003</v>
      </c>
      <c r="J3120" s="1">
        <v>596.75399999999991</v>
      </c>
      <c r="K3120" s="1">
        <v>3182.6880000000001</v>
      </c>
      <c r="L3120" s="1">
        <v>3083.2289999999998</v>
      </c>
      <c r="M3120" s="1">
        <f>SUM(Sueldos[[#This Row],[Salario Base]:[Bono General]])</f>
        <v>18200.996999999999</v>
      </c>
      <c r="N3120" s="1">
        <f>SUMPRODUCT(Sueldos[[#This Row],[Salario Base]:[Bono General]]*Porcentajes[])</f>
        <v>707.15348999999992</v>
      </c>
      <c r="O3120" s="1">
        <f>Sueldos[[#This Row],[Aumento Mexicano]]*2</f>
        <v>1414.3069799999998</v>
      </c>
      <c r="P3120" s="1">
        <f>IF(Sueldos[[#This Row],[Calificación]]&gt;=4,Sueldos[[#This Row],[Aumento Mexicano]]*2,0)</f>
        <v>0</v>
      </c>
      <c r="Q3120" s="1">
        <f>Sueldos[[#This Row],[Sueldo total]]*3</f>
        <v>54602.990999999995</v>
      </c>
      <c r="R3120" s="9">
        <f>(43102-Sueldos[[#This Row],[Fecha de Contratación]])/365</f>
        <v>7.1506849315068495</v>
      </c>
      <c r="S3120" s="1">
        <f>Sueldos[[#This Row],[Sueldo total]]/30</f>
        <v>606.69989999999996</v>
      </c>
      <c r="T3120" s="1">
        <f>Sueldos[[#This Row],[Salario diario]]*20*Sueldos[[#This Row],[dias del año]]</f>
        <v>86766.396657534249</v>
      </c>
      <c r="U3120" s="1">
        <f>Sueldos[[#This Row],[3 meses de sueldo]]+Sueldos[[#This Row],[20 dias por año]]</f>
        <v>141369.38765753424</v>
      </c>
    </row>
    <row r="3121" spans="1:21" x14ac:dyDescent="0.3">
      <c r="A3121" t="s">
        <v>383</v>
      </c>
      <c r="B3121" t="s">
        <v>139</v>
      </c>
      <c r="C3121" t="s">
        <v>63</v>
      </c>
      <c r="D3121" s="10">
        <v>42024</v>
      </c>
      <c r="E3121" t="s">
        <v>18</v>
      </c>
      <c r="F3121">
        <v>5</v>
      </c>
      <c r="G3121" s="1">
        <v>15221.25</v>
      </c>
      <c r="H3121" s="1">
        <v>913.27499999999998</v>
      </c>
      <c r="I3121" s="1">
        <v>1065.4875000000002</v>
      </c>
      <c r="J3121" s="1">
        <v>1674.3375000000001</v>
      </c>
      <c r="K3121" s="1">
        <v>4718.5874999999996</v>
      </c>
      <c r="L3121" s="1">
        <v>5936.2875000000004</v>
      </c>
      <c r="M3121" s="1">
        <f>SUM(Sueldos[[#This Row],[Salario Base]:[Bono General]])</f>
        <v>29529.224999999999</v>
      </c>
      <c r="N3121" s="1">
        <f>SUMPRODUCT(Sueldos[[#This Row],[Salario Base]:[Bono General]]*Porcentajes[])</f>
        <v>1194.868125</v>
      </c>
      <c r="O3121" s="1">
        <f>Sueldos[[#This Row],[Aumento Mexicano]]*2</f>
        <v>2389.7362499999999</v>
      </c>
      <c r="P3121" s="1">
        <f>IF(Sueldos[[#This Row],[Calificación]]&gt;=4,Sueldos[[#This Row],[Aumento Mexicano]]*2,0)</f>
        <v>2389.7362499999999</v>
      </c>
      <c r="Q3121" s="1">
        <f>Sueldos[[#This Row],[Sueldo total]]*3</f>
        <v>88587.674999999988</v>
      </c>
      <c r="R3121" s="9">
        <f>(43102-Sueldos[[#This Row],[Fecha de Contratación]])/365</f>
        <v>2.9534246575342467</v>
      </c>
      <c r="S3121" s="1">
        <f>Sueldos[[#This Row],[Sueldo total]]/30</f>
        <v>984.3075</v>
      </c>
      <c r="T3121" s="1">
        <f>Sueldos[[#This Row],[Salario diario]]*20*Sueldos[[#This Row],[dias del año]]</f>
        <v>58141.560821917818</v>
      </c>
      <c r="U3121" s="1">
        <f>Sueldos[[#This Row],[3 meses de sueldo]]+Sueldos[[#This Row],[20 dias por año]]</f>
        <v>146729.2358219178</v>
      </c>
    </row>
    <row r="3122" spans="1:21" x14ac:dyDescent="0.3">
      <c r="A3122" t="s">
        <v>384</v>
      </c>
      <c r="B3122" t="s">
        <v>139</v>
      </c>
      <c r="C3122" t="s">
        <v>123</v>
      </c>
      <c r="D3122" s="10">
        <v>40872</v>
      </c>
      <c r="E3122" t="s">
        <v>15</v>
      </c>
      <c r="F3122">
        <v>3</v>
      </c>
      <c r="G3122" s="1">
        <v>21016</v>
      </c>
      <c r="H3122" s="1">
        <v>1681.28</v>
      </c>
      <c r="I3122" s="1">
        <v>2311.7600000000002</v>
      </c>
      <c r="J3122" s="1">
        <v>1891.4399999999998</v>
      </c>
      <c r="K3122" s="1">
        <v>6094.6399999999994</v>
      </c>
      <c r="L3122" s="1">
        <v>6514.96</v>
      </c>
      <c r="M3122" s="1">
        <f>SUM(Sueldos[[#This Row],[Salario Base]:[Bono General]])</f>
        <v>39510.079999999994</v>
      </c>
      <c r="N3122" s="1">
        <f>SUMPRODUCT(Sueldos[[#This Row],[Salario Base]:[Bono General]]*Porcentajes[])</f>
        <v>1557.2855999999999</v>
      </c>
      <c r="O3122" s="1">
        <f>Sueldos[[#This Row],[Aumento Mexicano]]*2</f>
        <v>3114.5711999999999</v>
      </c>
      <c r="P3122" s="1">
        <f>IF(Sueldos[[#This Row],[Calificación]]&gt;=4,Sueldos[[#This Row],[Aumento Mexicano]]*2,0)</f>
        <v>0</v>
      </c>
      <c r="Q3122" s="1">
        <f>Sueldos[[#This Row],[Sueldo total]]*3</f>
        <v>118530.23999999999</v>
      </c>
      <c r="R3122" s="9">
        <f>(43102-Sueldos[[#This Row],[Fecha de Contratación]])/365</f>
        <v>6.1095890410958908</v>
      </c>
      <c r="S3122" s="1">
        <f>Sueldos[[#This Row],[Sueldo total]]/30</f>
        <v>1317.0026666666665</v>
      </c>
      <c r="T3122" s="1">
        <f>Sueldos[[#This Row],[Salario diario]]*20*Sueldos[[#This Row],[dias del año]]</f>
        <v>160926.90118721459</v>
      </c>
      <c r="U3122" s="1">
        <f>Sueldos[[#This Row],[3 meses de sueldo]]+Sueldos[[#This Row],[20 dias por año]]</f>
        <v>279457.14118721458</v>
      </c>
    </row>
    <row r="3123" spans="1:21" x14ac:dyDescent="0.3">
      <c r="A3123" t="s">
        <v>385</v>
      </c>
      <c r="B3123" t="s">
        <v>139</v>
      </c>
      <c r="C3123" t="s">
        <v>312</v>
      </c>
      <c r="D3123" s="10">
        <v>42140</v>
      </c>
      <c r="E3123" t="s">
        <v>18</v>
      </c>
      <c r="F3123">
        <v>2</v>
      </c>
      <c r="G3123" s="1">
        <v>9490.5</v>
      </c>
      <c r="H3123" s="1">
        <v>664.33500000000004</v>
      </c>
      <c r="I3123" s="1">
        <v>664.33500000000004</v>
      </c>
      <c r="J3123" s="1">
        <v>569.42999999999995</v>
      </c>
      <c r="K3123" s="1">
        <v>2467.5300000000002</v>
      </c>
      <c r="L3123" s="1">
        <v>2562.4349999999999</v>
      </c>
      <c r="M3123" s="1">
        <f>SUM(Sueldos[[#This Row],[Salario Base]:[Bono General]])</f>
        <v>16418.564999999999</v>
      </c>
      <c r="N3123" s="1">
        <f>SUMPRODUCT(Sueldos[[#This Row],[Salario Base]:[Bono General]]*Porcentajes[])</f>
        <v>633.01634999999999</v>
      </c>
      <c r="O3123" s="1">
        <f>Sueldos[[#This Row],[Aumento Mexicano]]*2</f>
        <v>1266.0327</v>
      </c>
      <c r="P3123" s="1">
        <f>IF(Sueldos[[#This Row],[Calificación]]&gt;=4,Sueldos[[#This Row],[Aumento Mexicano]]*2,0)</f>
        <v>0</v>
      </c>
      <c r="Q3123" s="1">
        <f>Sueldos[[#This Row],[Sueldo total]]*3</f>
        <v>49255.694999999992</v>
      </c>
      <c r="R3123" s="9">
        <f>(43102-Sueldos[[#This Row],[Fecha de Contratación]])/365</f>
        <v>2.6356164383561644</v>
      </c>
      <c r="S3123" s="1">
        <f>Sueldos[[#This Row],[Sueldo total]]/30</f>
        <v>547.28549999999996</v>
      </c>
      <c r="T3123" s="1">
        <f>Sueldos[[#This Row],[Salario diario]]*20*Sueldos[[#This Row],[dias del año]]</f>
        <v>28848.693205479449</v>
      </c>
      <c r="U3123" s="1">
        <f>Sueldos[[#This Row],[3 meses de sueldo]]+Sueldos[[#This Row],[20 dias por año]]</f>
        <v>78104.388205479438</v>
      </c>
    </row>
    <row r="3124" spans="1:21" x14ac:dyDescent="0.3">
      <c r="A3124" t="s">
        <v>386</v>
      </c>
      <c r="B3124" t="s">
        <v>139</v>
      </c>
      <c r="C3124" t="s">
        <v>170</v>
      </c>
      <c r="D3124" s="10">
        <v>40515</v>
      </c>
      <c r="E3124" t="s">
        <v>50</v>
      </c>
      <c r="F3124">
        <v>3</v>
      </c>
      <c r="G3124" s="1">
        <v>39331</v>
      </c>
      <c r="H3124" s="1">
        <v>3539.79</v>
      </c>
      <c r="I3124" s="1">
        <v>786.62</v>
      </c>
      <c r="J3124" s="1">
        <v>393.31</v>
      </c>
      <c r="K3124" s="1">
        <v>11012.68</v>
      </c>
      <c r="L3124" s="1">
        <v>13372.54</v>
      </c>
      <c r="M3124" s="1">
        <f>SUM(Sueldos[[#This Row],[Salario Base]:[Bono General]])</f>
        <v>68435.94</v>
      </c>
      <c r="N3124" s="1">
        <f>SUMPRODUCT(Sueldos[[#This Row],[Salario Base]:[Bono General]]*Porcentajes[])</f>
        <v>2709.9059000000002</v>
      </c>
      <c r="O3124" s="1">
        <f>Sueldos[[#This Row],[Aumento Mexicano]]*2</f>
        <v>5419.8118000000004</v>
      </c>
      <c r="P3124" s="1">
        <f>IF(Sueldos[[#This Row],[Calificación]]&gt;=4,Sueldos[[#This Row],[Aumento Mexicano]]*2,0)</f>
        <v>0</v>
      </c>
      <c r="Q3124" s="1">
        <f>Sueldos[[#This Row],[Sueldo total]]*3</f>
        <v>205307.82</v>
      </c>
      <c r="R3124" s="9">
        <f>(43102-Sueldos[[#This Row],[Fecha de Contratación]])/365</f>
        <v>7.087671232876712</v>
      </c>
      <c r="S3124" s="1">
        <f>Sueldos[[#This Row],[Sueldo total]]/30</f>
        <v>2281.1979999999999</v>
      </c>
      <c r="T3124" s="1">
        <f>Sueldos[[#This Row],[Salario diario]]*20*Sueldos[[#This Row],[dias del año]]</f>
        <v>323367.62882191781</v>
      </c>
      <c r="U3124" s="1">
        <f>Sueldos[[#This Row],[3 meses de sueldo]]+Sueldos[[#This Row],[20 dias por año]]</f>
        <v>528675.44882191787</v>
      </c>
    </row>
    <row r="3125" spans="1:21" x14ac:dyDescent="0.3">
      <c r="A3125" t="s">
        <v>387</v>
      </c>
      <c r="B3125" t="s">
        <v>139</v>
      </c>
      <c r="C3125" t="s">
        <v>121</v>
      </c>
      <c r="D3125" s="10">
        <v>41219</v>
      </c>
      <c r="E3125" t="s">
        <v>115</v>
      </c>
      <c r="F3125">
        <v>4</v>
      </c>
      <c r="G3125" s="1">
        <v>49333.9</v>
      </c>
      <c r="H3125" s="1">
        <v>3453.3730000000005</v>
      </c>
      <c r="I3125" s="1">
        <v>2466.6950000000002</v>
      </c>
      <c r="J3125" s="1">
        <v>1480.0170000000001</v>
      </c>
      <c r="K3125" s="1">
        <v>19733.560000000001</v>
      </c>
      <c r="L3125" s="1">
        <v>16773.526000000002</v>
      </c>
      <c r="M3125" s="1">
        <f>SUM(Sueldos[[#This Row],[Salario Base]:[Bono General]])</f>
        <v>93241.070999999996</v>
      </c>
      <c r="N3125" s="1">
        <f>SUMPRODUCT(Sueldos[[#This Row],[Salario Base]:[Bono General]]*Porcentajes[])</f>
        <v>3626.0416500000001</v>
      </c>
      <c r="O3125" s="1">
        <f>Sueldos[[#This Row],[Aumento Mexicano]]*2</f>
        <v>7252.0833000000002</v>
      </c>
      <c r="P3125" s="1">
        <f>IF(Sueldos[[#This Row],[Calificación]]&gt;=4,Sueldos[[#This Row],[Aumento Mexicano]]*2,0)</f>
        <v>7252.0833000000002</v>
      </c>
      <c r="Q3125" s="1">
        <f>Sueldos[[#This Row],[Sueldo total]]*3</f>
        <v>279723.21299999999</v>
      </c>
      <c r="R3125" s="9">
        <f>(43102-Sueldos[[#This Row],[Fecha de Contratación]])/365</f>
        <v>5.1589041095890407</v>
      </c>
      <c r="S3125" s="1">
        <f>Sueldos[[#This Row],[Sueldo total]]/30</f>
        <v>3108.0356999999999</v>
      </c>
      <c r="T3125" s="1">
        <f>Sueldos[[#This Row],[Salario diario]]*20*Sueldos[[#This Row],[dias del año]]</f>
        <v>320681.16290958901</v>
      </c>
      <c r="U3125" s="1">
        <f>Sueldos[[#This Row],[3 meses de sueldo]]+Sueldos[[#This Row],[20 dias por año]]</f>
        <v>600404.375909589</v>
      </c>
    </row>
    <row r="3126" spans="1:21" x14ac:dyDescent="0.3">
      <c r="A3126" t="s">
        <v>388</v>
      </c>
      <c r="B3126" t="s">
        <v>139</v>
      </c>
      <c r="C3126" t="s">
        <v>52</v>
      </c>
      <c r="D3126" s="10">
        <v>41221</v>
      </c>
      <c r="E3126" t="s">
        <v>18</v>
      </c>
      <c r="F3126">
        <v>3</v>
      </c>
      <c r="G3126" s="1">
        <v>8481</v>
      </c>
      <c r="H3126" s="1">
        <v>508.85999999999996</v>
      </c>
      <c r="I3126" s="1">
        <v>169.62</v>
      </c>
      <c r="J3126" s="1">
        <v>169.62</v>
      </c>
      <c r="K3126" s="1">
        <v>3307.59</v>
      </c>
      <c r="L3126" s="1">
        <v>2968.35</v>
      </c>
      <c r="M3126" s="1">
        <f>SUM(Sueldos[[#This Row],[Salario Base]:[Bono General]])</f>
        <v>15605.040000000003</v>
      </c>
      <c r="N3126" s="1">
        <f>SUMPRODUCT(Sueldos[[#This Row],[Salario Base]:[Bono General]]*Porcentajes[])</f>
        <v>607.2396</v>
      </c>
      <c r="O3126" s="1">
        <f>Sueldos[[#This Row],[Aumento Mexicano]]*2</f>
        <v>1214.4792</v>
      </c>
      <c r="P3126" s="1">
        <f>IF(Sueldos[[#This Row],[Calificación]]&gt;=4,Sueldos[[#This Row],[Aumento Mexicano]]*2,0)</f>
        <v>0</v>
      </c>
      <c r="Q3126" s="1">
        <f>Sueldos[[#This Row],[Sueldo total]]*3</f>
        <v>46815.12000000001</v>
      </c>
      <c r="R3126" s="9">
        <f>(43102-Sueldos[[#This Row],[Fecha de Contratación]])/365</f>
        <v>5.1534246575342468</v>
      </c>
      <c r="S3126" s="1">
        <f>Sueldos[[#This Row],[Sueldo total]]/30</f>
        <v>520.16800000000012</v>
      </c>
      <c r="T3126" s="1">
        <f>Sueldos[[#This Row],[Salario diario]]*20*Sueldos[[#This Row],[dias del año]]</f>
        <v>53612.931945205492</v>
      </c>
      <c r="U3126" s="1">
        <f>Sueldos[[#This Row],[3 meses de sueldo]]+Sueldos[[#This Row],[20 dias por año]]</f>
        <v>100428.0519452055</v>
      </c>
    </row>
    <row r="3127" spans="1:21" x14ac:dyDescent="0.3">
      <c r="A3127" t="s">
        <v>389</v>
      </c>
      <c r="B3127" t="s">
        <v>139</v>
      </c>
      <c r="C3127" t="s">
        <v>92</v>
      </c>
      <c r="D3127" s="10">
        <v>42295</v>
      </c>
      <c r="E3127" t="s">
        <v>18</v>
      </c>
      <c r="F3127">
        <v>5</v>
      </c>
      <c r="G3127" s="1">
        <v>16586.25</v>
      </c>
      <c r="H3127" s="1">
        <v>995.17499999999995</v>
      </c>
      <c r="I3127" s="1">
        <v>165.86250000000001</v>
      </c>
      <c r="J3127" s="1">
        <v>2322.0750000000003</v>
      </c>
      <c r="K3127" s="1">
        <v>5141.7375000000002</v>
      </c>
      <c r="L3127" s="1">
        <v>4644.1500000000005</v>
      </c>
      <c r="M3127" s="1">
        <f>SUM(Sueldos[[#This Row],[Salario Base]:[Bono General]])</f>
        <v>29855.25</v>
      </c>
      <c r="N3127" s="1">
        <f>SUMPRODUCT(Sueldos[[#This Row],[Salario Base]:[Bono General]]*Porcentajes[])</f>
        <v>1159.3788750000001</v>
      </c>
      <c r="O3127" s="1">
        <f>Sueldos[[#This Row],[Aumento Mexicano]]*2</f>
        <v>2318.7577500000002</v>
      </c>
      <c r="P3127" s="1">
        <f>IF(Sueldos[[#This Row],[Calificación]]&gt;=4,Sueldos[[#This Row],[Aumento Mexicano]]*2,0)</f>
        <v>2318.7577500000002</v>
      </c>
      <c r="Q3127" s="1">
        <f>Sueldos[[#This Row],[Sueldo total]]*3</f>
        <v>89565.75</v>
      </c>
      <c r="R3127" s="9">
        <f>(43102-Sueldos[[#This Row],[Fecha de Contratación]])/365</f>
        <v>2.2109589041095892</v>
      </c>
      <c r="S3127" s="1">
        <f>Sueldos[[#This Row],[Sueldo total]]/30</f>
        <v>995.17499999999995</v>
      </c>
      <c r="T3127" s="1">
        <f>Sueldos[[#This Row],[Salario diario]]*20*Sueldos[[#This Row],[dias del año]]</f>
        <v>44005.820547945208</v>
      </c>
      <c r="U3127" s="1">
        <f>Sueldos[[#This Row],[3 meses de sueldo]]+Sueldos[[#This Row],[20 dias por año]]</f>
        <v>133571.57054794522</v>
      </c>
    </row>
    <row r="3128" spans="1:21" x14ac:dyDescent="0.3">
      <c r="A3128" t="s">
        <v>390</v>
      </c>
      <c r="B3128" t="s">
        <v>139</v>
      </c>
      <c r="C3128" t="s">
        <v>88</v>
      </c>
      <c r="D3128" s="10">
        <v>42234</v>
      </c>
      <c r="E3128" t="s">
        <v>27</v>
      </c>
      <c r="F3128">
        <v>3</v>
      </c>
      <c r="G3128" s="1">
        <v>20300</v>
      </c>
      <c r="H3128" s="1">
        <v>1218</v>
      </c>
      <c r="I3128" s="1">
        <v>812</v>
      </c>
      <c r="J3128" s="1">
        <v>3045</v>
      </c>
      <c r="K3128" s="1">
        <v>6293</v>
      </c>
      <c r="L3128" s="1">
        <v>8120</v>
      </c>
      <c r="M3128" s="1">
        <f>SUM(Sueldos[[#This Row],[Salario Base]:[Bono General]])</f>
        <v>39788</v>
      </c>
      <c r="N3128" s="1">
        <f>SUMPRODUCT(Sueldos[[#This Row],[Salario Base]:[Bono General]]*Porcentajes[])</f>
        <v>1624.0000000000002</v>
      </c>
      <c r="O3128" s="1">
        <f>Sueldos[[#This Row],[Aumento Mexicano]]*2</f>
        <v>3248.0000000000005</v>
      </c>
      <c r="P3128" s="1">
        <f>IF(Sueldos[[#This Row],[Calificación]]&gt;=4,Sueldos[[#This Row],[Aumento Mexicano]]*2,0)</f>
        <v>0</v>
      </c>
      <c r="Q3128" s="1">
        <f>Sueldos[[#This Row],[Sueldo total]]*3</f>
        <v>119364</v>
      </c>
      <c r="R3128" s="9">
        <f>(43102-Sueldos[[#This Row],[Fecha de Contratación]])/365</f>
        <v>2.3780821917808219</v>
      </c>
      <c r="S3128" s="1">
        <f>Sueldos[[#This Row],[Sueldo total]]/30</f>
        <v>1326.2666666666667</v>
      </c>
      <c r="T3128" s="1">
        <f>Sueldos[[#This Row],[Salario diario]]*20*Sueldos[[#This Row],[dias del año]]</f>
        <v>63079.422831050222</v>
      </c>
      <c r="U3128" s="1">
        <f>Sueldos[[#This Row],[3 meses de sueldo]]+Sueldos[[#This Row],[20 dias por año]]</f>
        <v>182443.42283105024</v>
      </c>
    </row>
    <row r="3129" spans="1:21" x14ac:dyDescent="0.3">
      <c r="A3129" t="s">
        <v>391</v>
      </c>
      <c r="B3129" t="s">
        <v>139</v>
      </c>
      <c r="C3129" t="s">
        <v>285</v>
      </c>
      <c r="D3129" s="10">
        <v>42965</v>
      </c>
      <c r="E3129" t="s">
        <v>27</v>
      </c>
      <c r="F3129">
        <v>4</v>
      </c>
      <c r="G3129" s="1">
        <v>19404</v>
      </c>
      <c r="H3129" s="1">
        <v>1164.24</v>
      </c>
      <c r="I3129" s="1">
        <v>1552.32</v>
      </c>
      <c r="J3129" s="1">
        <v>2910.6</v>
      </c>
      <c r="K3129" s="1">
        <v>5239.08</v>
      </c>
      <c r="L3129" s="1">
        <v>6403.3200000000006</v>
      </c>
      <c r="M3129" s="1">
        <f>SUM(Sueldos[[#This Row],[Salario Base]:[Bono General]])</f>
        <v>36673.56</v>
      </c>
      <c r="N3129" s="1">
        <f>SUMPRODUCT(Sueldos[[#This Row],[Salario Base]:[Bono General]]*Porcentajes[])</f>
        <v>1465.0020000000002</v>
      </c>
      <c r="O3129" s="1">
        <f>Sueldos[[#This Row],[Aumento Mexicano]]*2</f>
        <v>2930.0040000000004</v>
      </c>
      <c r="P3129" s="1">
        <f>IF(Sueldos[[#This Row],[Calificación]]&gt;=4,Sueldos[[#This Row],[Aumento Mexicano]]*2,0)</f>
        <v>2930.0040000000004</v>
      </c>
      <c r="Q3129" s="1">
        <f>Sueldos[[#This Row],[Sueldo total]]*3</f>
        <v>110020.68</v>
      </c>
      <c r="R3129" s="9">
        <f>(43102-Sueldos[[#This Row],[Fecha de Contratación]])/365</f>
        <v>0.37534246575342467</v>
      </c>
      <c r="S3129" s="1">
        <f>Sueldos[[#This Row],[Sueldo total]]/30</f>
        <v>1222.452</v>
      </c>
      <c r="T3129" s="1">
        <f>Sueldos[[#This Row],[Salario diario]]*20*Sueldos[[#This Row],[dias del año]]</f>
        <v>9176.7629589041098</v>
      </c>
      <c r="U3129" s="1">
        <f>Sueldos[[#This Row],[3 meses de sueldo]]+Sueldos[[#This Row],[20 dias por año]]</f>
        <v>119197.44295890411</v>
      </c>
    </row>
    <row r="3130" spans="1:21" x14ac:dyDescent="0.3">
      <c r="A3130" t="s">
        <v>392</v>
      </c>
      <c r="B3130" t="s">
        <v>139</v>
      </c>
      <c r="C3130" t="s">
        <v>151</v>
      </c>
      <c r="D3130" s="10">
        <v>41340</v>
      </c>
      <c r="E3130" t="s">
        <v>18</v>
      </c>
      <c r="F3130">
        <v>4</v>
      </c>
      <c r="G3130" s="1">
        <v>16277.800000000001</v>
      </c>
      <c r="H3130" s="1">
        <v>1139.4460000000001</v>
      </c>
      <c r="I3130" s="1">
        <v>1790.5580000000002</v>
      </c>
      <c r="J3130" s="1">
        <v>2278.8920000000003</v>
      </c>
      <c r="K3130" s="1">
        <v>6022.7860000000001</v>
      </c>
      <c r="L3130" s="1">
        <v>6511.1200000000008</v>
      </c>
      <c r="M3130" s="1">
        <f>SUM(Sueldos[[#This Row],[Salario Base]:[Bono General]])</f>
        <v>34020.602000000006</v>
      </c>
      <c r="N3130" s="1">
        <f>SUMPRODUCT(Sueldos[[#This Row],[Salario Base]:[Bono General]]*Porcentajes[])</f>
        <v>1378.7296600000002</v>
      </c>
      <c r="O3130" s="1">
        <f>Sueldos[[#This Row],[Aumento Mexicano]]*2</f>
        <v>2757.4593200000004</v>
      </c>
      <c r="P3130" s="1">
        <f>IF(Sueldos[[#This Row],[Calificación]]&gt;=4,Sueldos[[#This Row],[Aumento Mexicano]]*2,0)</f>
        <v>2757.4593200000004</v>
      </c>
      <c r="Q3130" s="1">
        <f>Sueldos[[#This Row],[Sueldo total]]*3</f>
        <v>102061.80600000001</v>
      </c>
      <c r="R3130" s="9">
        <f>(43102-Sueldos[[#This Row],[Fecha de Contratación]])/365</f>
        <v>4.8273972602739725</v>
      </c>
      <c r="S3130" s="1">
        <f>Sueldos[[#This Row],[Sueldo total]]/30</f>
        <v>1134.0200666666669</v>
      </c>
      <c r="T3130" s="1">
        <f>Sueldos[[#This Row],[Salario diario]]*20*Sueldos[[#This Row],[dias del año]]</f>
        <v>109487.30725844752</v>
      </c>
      <c r="U3130" s="1">
        <f>Sueldos[[#This Row],[3 meses de sueldo]]+Sueldos[[#This Row],[20 dias por año]]</f>
        <v>211549.11325844753</v>
      </c>
    </row>
    <row r="3131" spans="1:21" x14ac:dyDescent="0.3">
      <c r="A3131" t="s">
        <v>393</v>
      </c>
      <c r="B3131" t="s">
        <v>139</v>
      </c>
      <c r="C3131" t="s">
        <v>59</v>
      </c>
      <c r="D3131" s="10">
        <v>41351</v>
      </c>
      <c r="E3131" t="s">
        <v>18</v>
      </c>
      <c r="F3131">
        <v>3</v>
      </c>
      <c r="G3131" s="1">
        <v>8486</v>
      </c>
      <c r="H3131" s="1">
        <v>509.15999999999997</v>
      </c>
      <c r="I3131" s="1">
        <v>594.0200000000001</v>
      </c>
      <c r="J3131" s="1">
        <v>1018.3199999999999</v>
      </c>
      <c r="K3131" s="1">
        <v>2460.94</v>
      </c>
      <c r="L3131" s="1">
        <v>2630.66</v>
      </c>
      <c r="M3131" s="1">
        <f>SUM(Sueldos[[#This Row],[Salario Base]:[Bono General]])</f>
        <v>15699.1</v>
      </c>
      <c r="N3131" s="1">
        <f>SUMPRODUCT(Sueldos[[#This Row],[Salario Base]:[Bono General]]*Porcentajes[])</f>
        <v>617.7808</v>
      </c>
      <c r="O3131" s="1">
        <f>Sueldos[[#This Row],[Aumento Mexicano]]*2</f>
        <v>1235.5616</v>
      </c>
      <c r="P3131" s="1">
        <f>IF(Sueldos[[#This Row],[Calificación]]&gt;=4,Sueldos[[#This Row],[Aumento Mexicano]]*2,0)</f>
        <v>0</v>
      </c>
      <c r="Q3131" s="1">
        <f>Sueldos[[#This Row],[Sueldo total]]*3</f>
        <v>47097.3</v>
      </c>
      <c r="R3131" s="9">
        <f>(43102-Sueldos[[#This Row],[Fecha de Contratación]])/365</f>
        <v>4.7972602739726025</v>
      </c>
      <c r="S3131" s="1">
        <f>Sueldos[[#This Row],[Sueldo total]]/30</f>
        <v>523.3033333333334</v>
      </c>
      <c r="T3131" s="1">
        <f>Sueldos[[#This Row],[Salario diario]]*20*Sueldos[[#This Row],[dias del año]]</f>
        <v>50208.445844748858</v>
      </c>
      <c r="U3131" s="1">
        <f>Sueldos[[#This Row],[3 meses de sueldo]]+Sueldos[[#This Row],[20 dias por año]]</f>
        <v>97305.745844748861</v>
      </c>
    </row>
    <row r="3132" spans="1:21" x14ac:dyDescent="0.3">
      <c r="A3132" t="s">
        <v>394</v>
      </c>
      <c r="B3132" t="s">
        <v>139</v>
      </c>
      <c r="C3132" t="s">
        <v>173</v>
      </c>
      <c r="D3132" s="10">
        <v>42770</v>
      </c>
      <c r="E3132" t="s">
        <v>18</v>
      </c>
      <c r="F3132">
        <v>4</v>
      </c>
      <c r="G3132" s="1">
        <v>9175.1</v>
      </c>
      <c r="H3132" s="1">
        <v>550.50599999999997</v>
      </c>
      <c r="I3132" s="1">
        <v>550.50599999999997</v>
      </c>
      <c r="J3132" s="1">
        <v>1284.5140000000001</v>
      </c>
      <c r="K3132" s="1">
        <v>3303.0360000000001</v>
      </c>
      <c r="L3132" s="1">
        <v>2936.0320000000002</v>
      </c>
      <c r="M3132" s="1">
        <f>SUM(Sueldos[[#This Row],[Salario Base]:[Bono General]])</f>
        <v>17799.694</v>
      </c>
      <c r="N3132" s="1">
        <f>SUMPRODUCT(Sueldos[[#This Row],[Salario Base]:[Bono General]]*Porcentajes[])</f>
        <v>699.14261999999997</v>
      </c>
      <c r="O3132" s="1">
        <f>Sueldos[[#This Row],[Aumento Mexicano]]*2</f>
        <v>1398.2852399999999</v>
      </c>
      <c r="P3132" s="1">
        <f>IF(Sueldos[[#This Row],[Calificación]]&gt;=4,Sueldos[[#This Row],[Aumento Mexicano]]*2,0)</f>
        <v>1398.2852399999999</v>
      </c>
      <c r="Q3132" s="1">
        <f>Sueldos[[#This Row],[Sueldo total]]*3</f>
        <v>53399.081999999995</v>
      </c>
      <c r="R3132" s="9">
        <f>(43102-Sueldos[[#This Row],[Fecha de Contratación]])/365</f>
        <v>0.90958904109589045</v>
      </c>
      <c r="S3132" s="1">
        <f>Sueldos[[#This Row],[Sueldo total]]/30</f>
        <v>593.32313333333332</v>
      </c>
      <c r="T3132" s="1">
        <f>Sueldos[[#This Row],[Salario diario]]*20*Sueldos[[#This Row],[dias del año]]</f>
        <v>10793.604398173517</v>
      </c>
      <c r="U3132" s="1">
        <f>Sueldos[[#This Row],[3 meses de sueldo]]+Sueldos[[#This Row],[20 dias por año]]</f>
        <v>64192.686398173508</v>
      </c>
    </row>
    <row r="3133" spans="1:21" x14ac:dyDescent="0.3">
      <c r="A3133" t="s">
        <v>395</v>
      </c>
      <c r="B3133" t="s">
        <v>139</v>
      </c>
      <c r="C3133" t="s">
        <v>396</v>
      </c>
      <c r="D3133" s="10">
        <v>41933</v>
      </c>
      <c r="E3133" t="s">
        <v>27</v>
      </c>
      <c r="F3133">
        <v>3</v>
      </c>
      <c r="G3133" s="1">
        <v>14877</v>
      </c>
      <c r="H3133" s="1">
        <v>1190.1600000000001</v>
      </c>
      <c r="I3133" s="1">
        <v>1934.01</v>
      </c>
      <c r="J3133" s="1">
        <v>2231.5499999999997</v>
      </c>
      <c r="K3133" s="1">
        <v>5504.49</v>
      </c>
      <c r="L3133" s="1">
        <v>5653.26</v>
      </c>
      <c r="M3133" s="1">
        <f>SUM(Sueldos[[#This Row],[Salario Base]:[Bono General]])</f>
        <v>31390.47</v>
      </c>
      <c r="N3133" s="1">
        <f>SUMPRODUCT(Sueldos[[#This Row],[Salario Base]:[Bono General]]*Porcentajes[])</f>
        <v>1267.5204000000001</v>
      </c>
      <c r="O3133" s="1">
        <f>Sueldos[[#This Row],[Aumento Mexicano]]*2</f>
        <v>2535.0408000000002</v>
      </c>
      <c r="P3133" s="1">
        <f>IF(Sueldos[[#This Row],[Calificación]]&gt;=4,Sueldos[[#This Row],[Aumento Mexicano]]*2,0)</f>
        <v>0</v>
      </c>
      <c r="Q3133" s="1">
        <f>Sueldos[[#This Row],[Sueldo total]]*3</f>
        <v>94171.41</v>
      </c>
      <c r="R3133" s="9">
        <f>(43102-Sueldos[[#This Row],[Fecha de Contratación]])/365</f>
        <v>3.2027397260273971</v>
      </c>
      <c r="S3133" s="1">
        <f>Sueldos[[#This Row],[Sueldo total]]/30</f>
        <v>1046.3489999999999</v>
      </c>
      <c r="T3133" s="1">
        <f>Sueldos[[#This Row],[Salario diario]]*20*Sueldos[[#This Row],[dias del año]]</f>
        <v>67023.670191780824</v>
      </c>
      <c r="U3133" s="1">
        <f>Sueldos[[#This Row],[3 meses de sueldo]]+Sueldos[[#This Row],[20 dias por año]]</f>
        <v>161195.08019178081</v>
      </c>
    </row>
    <row r="3134" spans="1:21" x14ac:dyDescent="0.3">
      <c r="A3134" t="s">
        <v>397</v>
      </c>
      <c r="B3134" t="s">
        <v>139</v>
      </c>
      <c r="C3134" t="s">
        <v>121</v>
      </c>
      <c r="D3134" s="10">
        <v>42509</v>
      </c>
      <c r="E3134" t="s">
        <v>27</v>
      </c>
      <c r="F3134">
        <v>5</v>
      </c>
      <c r="G3134" s="1">
        <v>18303.75</v>
      </c>
      <c r="H3134" s="1">
        <v>915.1875</v>
      </c>
      <c r="I3134" s="1">
        <v>1464.3</v>
      </c>
      <c r="J3134" s="1">
        <v>2562.5250000000001</v>
      </c>
      <c r="K3134" s="1">
        <v>7321.5</v>
      </c>
      <c r="L3134" s="1">
        <v>5674.1625000000004</v>
      </c>
      <c r="M3134" s="1">
        <f>SUM(Sueldos[[#This Row],[Salario Base]:[Bono General]])</f>
        <v>36241.425000000003</v>
      </c>
      <c r="N3134" s="1">
        <f>SUMPRODUCT(Sueldos[[#This Row],[Salario Base]:[Bono General]]*Porcentajes[])</f>
        <v>1407.5583750000001</v>
      </c>
      <c r="O3134" s="1">
        <f>Sueldos[[#This Row],[Aumento Mexicano]]*2</f>
        <v>2815.1167500000001</v>
      </c>
      <c r="P3134" s="1">
        <f>IF(Sueldos[[#This Row],[Calificación]]&gt;=4,Sueldos[[#This Row],[Aumento Mexicano]]*2,0)</f>
        <v>2815.1167500000001</v>
      </c>
      <c r="Q3134" s="1">
        <f>Sueldos[[#This Row],[Sueldo total]]*3</f>
        <v>108724.27500000001</v>
      </c>
      <c r="R3134" s="9">
        <f>(43102-Sueldos[[#This Row],[Fecha de Contratación]])/365</f>
        <v>1.6246575342465754</v>
      </c>
      <c r="S3134" s="1">
        <f>Sueldos[[#This Row],[Sueldo total]]/30</f>
        <v>1208.0475000000001</v>
      </c>
      <c r="T3134" s="1">
        <f>Sueldos[[#This Row],[Salario diario]]*20*Sueldos[[#This Row],[dias del año]]</f>
        <v>39253.269452054803</v>
      </c>
      <c r="U3134" s="1">
        <f>Sueldos[[#This Row],[3 meses de sueldo]]+Sueldos[[#This Row],[20 dias por año]]</f>
        <v>147977.5444520548</v>
      </c>
    </row>
    <row r="3135" spans="1:21" x14ac:dyDescent="0.3">
      <c r="A3135" t="s">
        <v>398</v>
      </c>
      <c r="B3135" t="s">
        <v>139</v>
      </c>
      <c r="C3135" t="s">
        <v>63</v>
      </c>
      <c r="D3135" s="10">
        <v>41669</v>
      </c>
      <c r="E3135" t="s">
        <v>18</v>
      </c>
      <c r="F3135">
        <v>4</v>
      </c>
      <c r="G3135" s="1">
        <v>12345.300000000001</v>
      </c>
      <c r="H3135" s="1">
        <v>1111.077</v>
      </c>
      <c r="I3135" s="1">
        <v>1604.8890000000001</v>
      </c>
      <c r="J3135" s="1">
        <v>123.45300000000002</v>
      </c>
      <c r="K3135" s="1">
        <v>4073.9490000000005</v>
      </c>
      <c r="L3135" s="1">
        <v>3209.7780000000002</v>
      </c>
      <c r="M3135" s="1">
        <f>SUM(Sueldos[[#This Row],[Salario Base]:[Bono General]])</f>
        <v>22468.445999999996</v>
      </c>
      <c r="N3135" s="1">
        <f>SUMPRODUCT(Sueldos[[#This Row],[Salario Base]:[Bono General]]*Porcentajes[])</f>
        <v>854.29476000000011</v>
      </c>
      <c r="O3135" s="1">
        <f>Sueldos[[#This Row],[Aumento Mexicano]]*2</f>
        <v>1708.5895200000002</v>
      </c>
      <c r="P3135" s="1">
        <f>IF(Sueldos[[#This Row],[Calificación]]&gt;=4,Sueldos[[#This Row],[Aumento Mexicano]]*2,0)</f>
        <v>1708.5895200000002</v>
      </c>
      <c r="Q3135" s="1">
        <f>Sueldos[[#This Row],[Sueldo total]]*3</f>
        <v>67405.337999999989</v>
      </c>
      <c r="R3135" s="9">
        <f>(43102-Sueldos[[#This Row],[Fecha de Contratación]])/365</f>
        <v>3.9260273972602739</v>
      </c>
      <c r="S3135" s="1">
        <f>Sueldos[[#This Row],[Sueldo total]]/30</f>
        <v>748.94819999999993</v>
      </c>
      <c r="T3135" s="1">
        <f>Sueldos[[#This Row],[Salario diario]]*20*Sueldos[[#This Row],[dias del año]]</f>
        <v>58807.823046575337</v>
      </c>
      <c r="U3135" s="1">
        <f>Sueldos[[#This Row],[3 meses de sueldo]]+Sueldos[[#This Row],[20 dias por año]]</f>
        <v>126213.16104657532</v>
      </c>
    </row>
    <row r="3136" spans="1:21" x14ac:dyDescent="0.3">
      <c r="A3136" t="s">
        <v>399</v>
      </c>
      <c r="B3136" t="s">
        <v>139</v>
      </c>
      <c r="C3136" t="s">
        <v>129</v>
      </c>
      <c r="D3136" s="10">
        <v>40723</v>
      </c>
      <c r="E3136" t="s">
        <v>18</v>
      </c>
      <c r="F3136">
        <v>3</v>
      </c>
      <c r="G3136" s="1">
        <v>8611</v>
      </c>
      <c r="H3136" s="1">
        <v>430.55</v>
      </c>
      <c r="I3136" s="1">
        <v>861.1</v>
      </c>
      <c r="J3136" s="1">
        <v>258.33</v>
      </c>
      <c r="K3136" s="1">
        <v>2927.7400000000002</v>
      </c>
      <c r="L3136" s="1">
        <v>3358.29</v>
      </c>
      <c r="M3136" s="1">
        <f>SUM(Sueldos[[#This Row],[Salario Base]:[Bono General]])</f>
        <v>16447.009999999998</v>
      </c>
      <c r="N3136" s="1">
        <f>SUMPRODUCT(Sueldos[[#This Row],[Salario Base]:[Bono General]]*Porcentajes[])</f>
        <v>654.43600000000004</v>
      </c>
      <c r="O3136" s="1">
        <f>Sueldos[[#This Row],[Aumento Mexicano]]*2</f>
        <v>1308.8720000000001</v>
      </c>
      <c r="P3136" s="1">
        <f>IF(Sueldos[[#This Row],[Calificación]]&gt;=4,Sueldos[[#This Row],[Aumento Mexicano]]*2,0)</f>
        <v>0</v>
      </c>
      <c r="Q3136" s="1">
        <f>Sueldos[[#This Row],[Sueldo total]]*3</f>
        <v>49341.03</v>
      </c>
      <c r="R3136" s="9">
        <f>(43102-Sueldos[[#This Row],[Fecha de Contratación]])/365</f>
        <v>6.5178082191780824</v>
      </c>
      <c r="S3136" s="1">
        <f>Sueldos[[#This Row],[Sueldo total]]/30</f>
        <v>548.23366666666664</v>
      </c>
      <c r="T3136" s="1">
        <f>Sueldos[[#This Row],[Salario diario]]*20*Sueldos[[#This Row],[dias del año]]</f>
        <v>71465.637972602737</v>
      </c>
      <c r="U3136" s="1">
        <f>Sueldos[[#This Row],[3 meses de sueldo]]+Sueldos[[#This Row],[20 dias por año]]</f>
        <v>120806.66797260274</v>
      </c>
    </row>
    <row r="3137" spans="1:21" x14ac:dyDescent="0.3">
      <c r="A3137" t="s">
        <v>400</v>
      </c>
      <c r="B3137" t="s">
        <v>139</v>
      </c>
      <c r="C3137" t="s">
        <v>24</v>
      </c>
      <c r="D3137" s="10">
        <v>41529</v>
      </c>
      <c r="E3137" t="s">
        <v>18</v>
      </c>
      <c r="F3137">
        <v>3</v>
      </c>
      <c r="G3137" s="1">
        <v>10022</v>
      </c>
      <c r="H3137" s="1">
        <v>1002.2</v>
      </c>
      <c r="I3137" s="1">
        <v>200.44</v>
      </c>
      <c r="J3137" s="1">
        <v>1302.8600000000001</v>
      </c>
      <c r="K3137" s="1">
        <v>3106.82</v>
      </c>
      <c r="L3137" s="1">
        <v>2605.7200000000003</v>
      </c>
      <c r="M3137" s="1">
        <f>SUM(Sueldos[[#This Row],[Salario Base]:[Bono General]])</f>
        <v>18240.04</v>
      </c>
      <c r="N3137" s="1">
        <f>SUMPRODUCT(Sueldos[[#This Row],[Salario Base]:[Bono General]]*Porcentajes[])</f>
        <v>709.55760000000009</v>
      </c>
      <c r="O3137" s="1">
        <f>Sueldos[[#This Row],[Aumento Mexicano]]*2</f>
        <v>1419.1152000000002</v>
      </c>
      <c r="P3137" s="1">
        <f>IF(Sueldos[[#This Row],[Calificación]]&gt;=4,Sueldos[[#This Row],[Aumento Mexicano]]*2,0)</f>
        <v>0</v>
      </c>
      <c r="Q3137" s="1">
        <f>Sueldos[[#This Row],[Sueldo total]]*3</f>
        <v>54720.12</v>
      </c>
      <c r="R3137" s="9">
        <f>(43102-Sueldos[[#This Row],[Fecha de Contratación]])/365</f>
        <v>4.3095890410958901</v>
      </c>
      <c r="S3137" s="1">
        <f>Sueldos[[#This Row],[Sueldo total]]/30</f>
        <v>608.00133333333338</v>
      </c>
      <c r="T3137" s="1">
        <f>Sueldos[[#This Row],[Salario diario]]*20*Sueldos[[#This Row],[dias del año]]</f>
        <v>52404.717662100462</v>
      </c>
      <c r="U3137" s="1">
        <f>Sueldos[[#This Row],[3 meses de sueldo]]+Sueldos[[#This Row],[20 dias por año]]</f>
        <v>107124.83766210047</v>
      </c>
    </row>
    <row r="3138" spans="1:21" x14ac:dyDescent="0.3">
      <c r="A3138" t="s">
        <v>401</v>
      </c>
      <c r="B3138" t="s">
        <v>139</v>
      </c>
      <c r="C3138" t="s">
        <v>363</v>
      </c>
      <c r="D3138" s="10">
        <v>41372</v>
      </c>
      <c r="E3138" t="s">
        <v>50</v>
      </c>
      <c r="F3138">
        <v>3</v>
      </c>
      <c r="G3138" s="1">
        <v>32723</v>
      </c>
      <c r="H3138" s="1">
        <v>2617.84</v>
      </c>
      <c r="I3138" s="1">
        <v>3272.3</v>
      </c>
      <c r="J3138" s="1">
        <v>3599.53</v>
      </c>
      <c r="K3138" s="1">
        <v>8507.98</v>
      </c>
      <c r="L3138" s="1">
        <v>10144.129999999999</v>
      </c>
      <c r="M3138" s="1">
        <f>SUM(Sueldos[[#This Row],[Salario Base]:[Bono General]])</f>
        <v>60864.779999999992</v>
      </c>
      <c r="N3138" s="1">
        <f>SUMPRODUCT(Sueldos[[#This Row],[Salario Base]:[Bono General]]*Porcentajes[])</f>
        <v>2414.9573999999998</v>
      </c>
      <c r="O3138" s="1">
        <f>Sueldos[[#This Row],[Aumento Mexicano]]*2</f>
        <v>4829.9147999999996</v>
      </c>
      <c r="P3138" s="1">
        <f>IF(Sueldos[[#This Row],[Calificación]]&gt;=4,Sueldos[[#This Row],[Aumento Mexicano]]*2,0)</f>
        <v>0</v>
      </c>
      <c r="Q3138" s="1">
        <f>Sueldos[[#This Row],[Sueldo total]]*3</f>
        <v>182594.33999999997</v>
      </c>
      <c r="R3138" s="9">
        <f>(43102-Sueldos[[#This Row],[Fecha de Contratación]])/365</f>
        <v>4.7397260273972606</v>
      </c>
      <c r="S3138" s="1">
        <f>Sueldos[[#This Row],[Sueldo total]]/30</f>
        <v>2028.8259999999998</v>
      </c>
      <c r="T3138" s="1">
        <f>Sueldos[[#This Row],[Salario diario]]*20*Sueldos[[#This Row],[dias del año]]</f>
        <v>192321.58794520548</v>
      </c>
      <c r="U3138" s="1">
        <f>Sueldos[[#This Row],[3 meses de sueldo]]+Sueldos[[#This Row],[20 dias por año]]</f>
        <v>374915.92794520548</v>
      </c>
    </row>
    <row r="3139" spans="1:21" x14ac:dyDescent="0.3">
      <c r="A3139" t="s">
        <v>402</v>
      </c>
      <c r="B3139" t="s">
        <v>139</v>
      </c>
      <c r="C3139" t="s">
        <v>133</v>
      </c>
      <c r="D3139" s="10">
        <v>42115</v>
      </c>
      <c r="E3139" t="s">
        <v>18</v>
      </c>
      <c r="F3139">
        <v>2</v>
      </c>
      <c r="G3139" s="1">
        <v>9802.8000000000011</v>
      </c>
      <c r="H3139" s="1">
        <v>686.19600000000014</v>
      </c>
      <c r="I3139" s="1">
        <v>588.16800000000001</v>
      </c>
      <c r="J3139" s="1">
        <v>294.084</v>
      </c>
      <c r="K3139" s="1">
        <v>2646.7560000000003</v>
      </c>
      <c r="L3139" s="1">
        <v>2842.8119999999999</v>
      </c>
      <c r="M3139" s="1">
        <f>SUM(Sueldos[[#This Row],[Salario Base]:[Bono General]])</f>
        <v>16860.815999999999</v>
      </c>
      <c r="N3139" s="1">
        <f>SUMPRODUCT(Sueldos[[#This Row],[Salario Base]:[Bono General]]*Porcentajes[])</f>
        <v>651.88620000000003</v>
      </c>
      <c r="O3139" s="1">
        <f>Sueldos[[#This Row],[Aumento Mexicano]]*2</f>
        <v>1303.7724000000001</v>
      </c>
      <c r="P3139" s="1">
        <f>IF(Sueldos[[#This Row],[Calificación]]&gt;=4,Sueldos[[#This Row],[Aumento Mexicano]]*2,0)</f>
        <v>0</v>
      </c>
      <c r="Q3139" s="1">
        <f>Sueldos[[#This Row],[Sueldo total]]*3</f>
        <v>50582.447999999997</v>
      </c>
      <c r="R3139" s="9">
        <f>(43102-Sueldos[[#This Row],[Fecha de Contratación]])/365</f>
        <v>2.7041095890410958</v>
      </c>
      <c r="S3139" s="1">
        <f>Sueldos[[#This Row],[Sueldo total]]/30</f>
        <v>562.02719999999999</v>
      </c>
      <c r="T3139" s="1">
        <f>Sueldos[[#This Row],[Salario diario]]*20*Sueldos[[#This Row],[dias del año]]</f>
        <v>30395.662816438355</v>
      </c>
      <c r="U3139" s="1">
        <f>Sueldos[[#This Row],[3 meses de sueldo]]+Sueldos[[#This Row],[20 dias por año]]</f>
        <v>80978.110816438348</v>
      </c>
    </row>
    <row r="3140" spans="1:21" x14ac:dyDescent="0.3">
      <c r="A3140" t="s">
        <v>403</v>
      </c>
      <c r="B3140" t="s">
        <v>139</v>
      </c>
      <c r="C3140" t="s">
        <v>209</v>
      </c>
      <c r="D3140" s="10">
        <v>41283</v>
      </c>
      <c r="E3140" t="s">
        <v>53</v>
      </c>
      <c r="F3140">
        <v>3</v>
      </c>
      <c r="G3140" s="1">
        <v>88853</v>
      </c>
      <c r="H3140" s="1">
        <v>6219.7100000000009</v>
      </c>
      <c r="I3140" s="1">
        <v>1777.06</v>
      </c>
      <c r="J3140" s="1">
        <v>9773.83</v>
      </c>
      <c r="K3140" s="1">
        <v>24878.840000000004</v>
      </c>
      <c r="L3140" s="1">
        <v>22213.25</v>
      </c>
      <c r="M3140" s="1">
        <f>SUM(Sueldos[[#This Row],[Salario Base]:[Bono General]])</f>
        <v>153715.69</v>
      </c>
      <c r="N3140" s="1">
        <f>SUMPRODUCT(Sueldos[[#This Row],[Salario Base]:[Bono General]]*Porcentajes[])</f>
        <v>5899.8392000000003</v>
      </c>
      <c r="O3140" s="1">
        <f>Sueldos[[#This Row],[Aumento Mexicano]]*2</f>
        <v>11799.678400000001</v>
      </c>
      <c r="P3140" s="1">
        <f>IF(Sueldos[[#This Row],[Calificación]]&gt;=4,Sueldos[[#This Row],[Aumento Mexicano]]*2,0)</f>
        <v>0</v>
      </c>
      <c r="Q3140" s="1">
        <f>Sueldos[[#This Row],[Sueldo total]]*3</f>
        <v>461147.07</v>
      </c>
      <c r="R3140" s="9">
        <f>(43102-Sueldos[[#This Row],[Fecha de Contratación]])/365</f>
        <v>4.9835616438356167</v>
      </c>
      <c r="S3140" s="1">
        <f>Sueldos[[#This Row],[Sueldo total]]/30</f>
        <v>5123.8563333333332</v>
      </c>
      <c r="T3140" s="1">
        <f>Sueldos[[#This Row],[Salario diario]]*20*Sueldos[[#This Row],[dias del año]]</f>
        <v>510701.07782648405</v>
      </c>
      <c r="U3140" s="1">
        <f>Sueldos[[#This Row],[3 meses de sueldo]]+Sueldos[[#This Row],[20 dias por año]]</f>
        <v>971848.14782648406</v>
      </c>
    </row>
    <row r="3141" spans="1:21" x14ac:dyDescent="0.3">
      <c r="A3141" t="s">
        <v>404</v>
      </c>
      <c r="B3141" t="s">
        <v>139</v>
      </c>
      <c r="C3141" t="s">
        <v>34</v>
      </c>
      <c r="D3141" s="10">
        <v>42622</v>
      </c>
      <c r="E3141" t="s">
        <v>18</v>
      </c>
      <c r="F3141">
        <v>3</v>
      </c>
      <c r="G3141" s="1">
        <v>12552</v>
      </c>
      <c r="H3141" s="1">
        <v>627.6</v>
      </c>
      <c r="I3141" s="1">
        <v>1506.24</v>
      </c>
      <c r="J3141" s="1">
        <v>627.6</v>
      </c>
      <c r="K3141" s="1">
        <v>4016.64</v>
      </c>
      <c r="L3141" s="1">
        <v>4016.64</v>
      </c>
      <c r="M3141" s="1">
        <f>SUM(Sueldos[[#This Row],[Salario Base]:[Bono General]])</f>
        <v>23346.720000000001</v>
      </c>
      <c r="N3141" s="1">
        <f>SUMPRODUCT(Sueldos[[#This Row],[Salario Base]:[Bono General]]*Porcentajes[])</f>
        <v>907.50959999999998</v>
      </c>
      <c r="O3141" s="1">
        <f>Sueldos[[#This Row],[Aumento Mexicano]]*2</f>
        <v>1815.0192</v>
      </c>
      <c r="P3141" s="1">
        <f>IF(Sueldos[[#This Row],[Calificación]]&gt;=4,Sueldos[[#This Row],[Aumento Mexicano]]*2,0)</f>
        <v>0</v>
      </c>
      <c r="Q3141" s="1">
        <f>Sueldos[[#This Row],[Sueldo total]]*3</f>
        <v>70040.160000000003</v>
      </c>
      <c r="R3141" s="9">
        <f>(43102-Sueldos[[#This Row],[Fecha de Contratación]])/365</f>
        <v>1.3150684931506849</v>
      </c>
      <c r="S3141" s="1">
        <f>Sueldos[[#This Row],[Sueldo total]]/30</f>
        <v>778.22400000000005</v>
      </c>
      <c r="T3141" s="1">
        <f>Sueldos[[#This Row],[Salario diario]]*20*Sueldos[[#This Row],[dias del año]]</f>
        <v>20468.357260273973</v>
      </c>
      <c r="U3141" s="1">
        <f>Sueldos[[#This Row],[3 meses de sueldo]]+Sueldos[[#This Row],[20 dias por año]]</f>
        <v>90508.517260273977</v>
      </c>
    </row>
    <row r="3142" spans="1:21" x14ac:dyDescent="0.3">
      <c r="A3142" t="s">
        <v>405</v>
      </c>
      <c r="B3142" t="s">
        <v>139</v>
      </c>
      <c r="C3142" t="s">
        <v>129</v>
      </c>
      <c r="D3142" s="10">
        <v>42875</v>
      </c>
      <c r="E3142" t="s">
        <v>18</v>
      </c>
      <c r="F3142">
        <v>4</v>
      </c>
      <c r="G3142" s="1">
        <v>16409.800000000003</v>
      </c>
      <c r="H3142" s="1">
        <v>820.49000000000024</v>
      </c>
      <c r="I3142" s="1">
        <v>2461.4700000000003</v>
      </c>
      <c r="J3142" s="1">
        <v>984.58800000000019</v>
      </c>
      <c r="K3142" s="1">
        <v>4594.7440000000015</v>
      </c>
      <c r="L3142" s="1">
        <v>6235.7240000000011</v>
      </c>
      <c r="M3142" s="1">
        <f>SUM(Sueldos[[#This Row],[Salario Base]:[Bono General]])</f>
        <v>31506.81600000001</v>
      </c>
      <c r="N3142" s="1">
        <f>SUMPRODUCT(Sueldos[[#This Row],[Salario Base]:[Bono General]]*Porcentajes[])</f>
        <v>1263.5546000000004</v>
      </c>
      <c r="O3142" s="1">
        <f>Sueldos[[#This Row],[Aumento Mexicano]]*2</f>
        <v>2527.1092000000008</v>
      </c>
      <c r="P3142" s="1">
        <f>IF(Sueldos[[#This Row],[Calificación]]&gt;=4,Sueldos[[#This Row],[Aumento Mexicano]]*2,0)</f>
        <v>2527.1092000000008</v>
      </c>
      <c r="Q3142" s="1">
        <f>Sueldos[[#This Row],[Sueldo total]]*3</f>
        <v>94520.448000000033</v>
      </c>
      <c r="R3142" s="9">
        <f>(43102-Sueldos[[#This Row],[Fecha de Contratación]])/365</f>
        <v>0.62191780821917808</v>
      </c>
      <c r="S3142" s="1">
        <f>Sueldos[[#This Row],[Sueldo total]]/30</f>
        <v>1050.2272000000003</v>
      </c>
      <c r="T3142" s="1">
        <f>Sueldos[[#This Row],[Salario diario]]*20*Sueldos[[#This Row],[dias del año]]</f>
        <v>13063.099967123291</v>
      </c>
      <c r="U3142" s="1">
        <f>Sueldos[[#This Row],[3 meses de sueldo]]+Sueldos[[#This Row],[20 dias por año]]</f>
        <v>107583.54796712332</v>
      </c>
    </row>
    <row r="3143" spans="1:21" x14ac:dyDescent="0.3">
      <c r="A3143" t="s">
        <v>406</v>
      </c>
      <c r="B3143" t="s">
        <v>139</v>
      </c>
      <c r="C3143" t="s">
        <v>186</v>
      </c>
      <c r="D3143" s="10">
        <v>41385</v>
      </c>
      <c r="E3143" t="s">
        <v>115</v>
      </c>
      <c r="F3143">
        <v>2</v>
      </c>
      <c r="G3143" s="1">
        <v>39530.700000000004</v>
      </c>
      <c r="H3143" s="1">
        <v>3162.4560000000006</v>
      </c>
      <c r="I3143" s="1">
        <v>3557.7630000000004</v>
      </c>
      <c r="J3143" s="1">
        <v>3162.4560000000006</v>
      </c>
      <c r="K3143" s="1">
        <v>9882.6750000000011</v>
      </c>
      <c r="L3143" s="1">
        <v>11859.210000000001</v>
      </c>
      <c r="M3143" s="1">
        <f>SUM(Sueldos[[#This Row],[Salario Base]:[Bono General]])</f>
        <v>71155.260000000009</v>
      </c>
      <c r="N3143" s="1">
        <f>SUMPRODUCT(Sueldos[[#This Row],[Salario Base]:[Bono General]]*Porcentajes[])</f>
        <v>2802.7266300000006</v>
      </c>
      <c r="O3143" s="1">
        <f>Sueldos[[#This Row],[Aumento Mexicano]]*2</f>
        <v>5605.4532600000011</v>
      </c>
      <c r="P3143" s="1">
        <f>IF(Sueldos[[#This Row],[Calificación]]&gt;=4,Sueldos[[#This Row],[Aumento Mexicano]]*2,0)</f>
        <v>0</v>
      </c>
      <c r="Q3143" s="1">
        <f>Sueldos[[#This Row],[Sueldo total]]*3</f>
        <v>213465.78000000003</v>
      </c>
      <c r="R3143" s="9">
        <f>(43102-Sueldos[[#This Row],[Fecha de Contratación]])/365</f>
        <v>4.7041095890410958</v>
      </c>
      <c r="S3143" s="1">
        <f>Sueldos[[#This Row],[Sueldo total]]/30</f>
        <v>2371.8420000000001</v>
      </c>
      <c r="T3143" s="1">
        <f>Sueldos[[#This Row],[Salario diario]]*20*Sueldos[[#This Row],[dias del año]]</f>
        <v>223148.09391780823</v>
      </c>
      <c r="U3143" s="1">
        <f>Sueldos[[#This Row],[3 meses de sueldo]]+Sueldos[[#This Row],[20 dias por año]]</f>
        <v>436613.87391780829</v>
      </c>
    </row>
    <row r="3144" spans="1:21" x14ac:dyDescent="0.3">
      <c r="A3144" t="s">
        <v>407</v>
      </c>
      <c r="B3144" t="s">
        <v>139</v>
      </c>
      <c r="C3144" t="s">
        <v>71</v>
      </c>
      <c r="D3144" s="10">
        <v>41505</v>
      </c>
      <c r="E3144" t="s">
        <v>18</v>
      </c>
      <c r="F3144">
        <v>2</v>
      </c>
      <c r="G3144" s="1">
        <v>9901.8000000000011</v>
      </c>
      <c r="H3144" s="1">
        <v>990.18000000000018</v>
      </c>
      <c r="I3144" s="1">
        <v>792.14400000000012</v>
      </c>
      <c r="J3144" s="1">
        <v>1485.2700000000002</v>
      </c>
      <c r="K3144" s="1">
        <v>3861.7020000000007</v>
      </c>
      <c r="L3144" s="1">
        <v>3861.7020000000007</v>
      </c>
      <c r="M3144" s="1">
        <f>SUM(Sueldos[[#This Row],[Salario Base]:[Bono General]])</f>
        <v>20892.798000000003</v>
      </c>
      <c r="N3144" s="1">
        <f>SUMPRODUCT(Sueldos[[#This Row],[Salario Base]:[Bono General]]*Porcentajes[])</f>
        <v>848.58426000000009</v>
      </c>
      <c r="O3144" s="1">
        <f>Sueldos[[#This Row],[Aumento Mexicano]]*2</f>
        <v>1697.1685200000002</v>
      </c>
      <c r="P3144" s="1">
        <f>IF(Sueldos[[#This Row],[Calificación]]&gt;=4,Sueldos[[#This Row],[Aumento Mexicano]]*2,0)</f>
        <v>0</v>
      </c>
      <c r="Q3144" s="1">
        <f>Sueldos[[#This Row],[Sueldo total]]*3</f>
        <v>62678.394000000008</v>
      </c>
      <c r="R3144" s="9">
        <f>(43102-Sueldos[[#This Row],[Fecha de Contratación]])/365</f>
        <v>4.375342465753425</v>
      </c>
      <c r="S3144" s="1">
        <f>Sueldos[[#This Row],[Sueldo total]]/30</f>
        <v>696.42660000000012</v>
      </c>
      <c r="T3144" s="1">
        <f>Sueldos[[#This Row],[Salario diario]]*20*Sueldos[[#This Row],[dias del año]]</f>
        <v>60942.097545205499</v>
      </c>
      <c r="U3144" s="1">
        <f>Sueldos[[#This Row],[3 meses de sueldo]]+Sueldos[[#This Row],[20 dias por año]]</f>
        <v>123620.4915452055</v>
      </c>
    </row>
    <row r="3145" spans="1:21" x14ac:dyDescent="0.3">
      <c r="A3145" t="s">
        <v>408</v>
      </c>
      <c r="B3145" t="s">
        <v>139</v>
      </c>
      <c r="C3145" t="s">
        <v>123</v>
      </c>
      <c r="D3145" s="10">
        <v>42775</v>
      </c>
      <c r="E3145" t="s">
        <v>18</v>
      </c>
      <c r="F3145">
        <v>2</v>
      </c>
      <c r="G3145" s="1">
        <v>10174.5</v>
      </c>
      <c r="H3145" s="1">
        <v>508.72500000000002</v>
      </c>
      <c r="I3145" s="1">
        <v>305.23500000000001</v>
      </c>
      <c r="J3145" s="1">
        <v>1220.94</v>
      </c>
      <c r="K3145" s="1">
        <v>2645.37</v>
      </c>
      <c r="L3145" s="1">
        <v>3052.35</v>
      </c>
      <c r="M3145" s="1">
        <f>SUM(Sueldos[[#This Row],[Salario Base]:[Bono General]])</f>
        <v>17907.12</v>
      </c>
      <c r="N3145" s="1">
        <f>SUMPRODUCT(Sueldos[[#This Row],[Salario Base]:[Bono General]]*Porcentajes[])</f>
        <v>702.04050000000007</v>
      </c>
      <c r="O3145" s="1">
        <f>Sueldos[[#This Row],[Aumento Mexicano]]*2</f>
        <v>1404.0810000000001</v>
      </c>
      <c r="P3145" s="1">
        <f>IF(Sueldos[[#This Row],[Calificación]]&gt;=4,Sueldos[[#This Row],[Aumento Mexicano]]*2,0)</f>
        <v>0</v>
      </c>
      <c r="Q3145" s="1">
        <f>Sueldos[[#This Row],[Sueldo total]]*3</f>
        <v>53721.36</v>
      </c>
      <c r="R3145" s="9">
        <f>(43102-Sueldos[[#This Row],[Fecha de Contratación]])/365</f>
        <v>0.89589041095890409</v>
      </c>
      <c r="S3145" s="1">
        <f>Sueldos[[#This Row],[Sueldo total]]/30</f>
        <v>596.904</v>
      </c>
      <c r="T3145" s="1">
        <f>Sueldos[[#This Row],[Salario diario]]*20*Sueldos[[#This Row],[dias del año]]</f>
        <v>10695.211397260273</v>
      </c>
      <c r="U3145" s="1">
        <f>Sueldos[[#This Row],[3 meses de sueldo]]+Sueldos[[#This Row],[20 dias por año]]</f>
        <v>64416.571397260275</v>
      </c>
    </row>
    <row r="3146" spans="1:21" x14ac:dyDescent="0.3">
      <c r="A3146" t="s">
        <v>409</v>
      </c>
      <c r="B3146" t="s">
        <v>139</v>
      </c>
      <c r="C3146" t="s">
        <v>170</v>
      </c>
      <c r="D3146" s="10">
        <v>40908</v>
      </c>
      <c r="E3146" t="s">
        <v>115</v>
      </c>
      <c r="F3146">
        <v>4</v>
      </c>
      <c r="G3146" s="1">
        <v>50312.9</v>
      </c>
      <c r="H3146" s="1">
        <v>3018.7739999999999</v>
      </c>
      <c r="I3146" s="1">
        <v>7546.9349999999995</v>
      </c>
      <c r="J3146" s="1">
        <v>1006.258</v>
      </c>
      <c r="K3146" s="1">
        <v>15596.999</v>
      </c>
      <c r="L3146" s="1">
        <v>18615.773000000001</v>
      </c>
      <c r="M3146" s="1">
        <f>SUM(Sueldos[[#This Row],[Salario Base]:[Bono General]])</f>
        <v>96097.638999999996</v>
      </c>
      <c r="N3146" s="1">
        <f>SUMPRODUCT(Sueldos[[#This Row],[Salario Base]:[Bono General]]*Porcentajes[])</f>
        <v>3813.7178200000003</v>
      </c>
      <c r="O3146" s="1">
        <f>Sueldos[[#This Row],[Aumento Mexicano]]*2</f>
        <v>7627.4356400000006</v>
      </c>
      <c r="P3146" s="1">
        <f>IF(Sueldos[[#This Row],[Calificación]]&gt;=4,Sueldos[[#This Row],[Aumento Mexicano]]*2,0)</f>
        <v>7627.4356400000006</v>
      </c>
      <c r="Q3146" s="1">
        <f>Sueldos[[#This Row],[Sueldo total]]*3</f>
        <v>288292.91700000002</v>
      </c>
      <c r="R3146" s="9">
        <f>(43102-Sueldos[[#This Row],[Fecha de Contratación]])/365</f>
        <v>6.0109589041095894</v>
      </c>
      <c r="S3146" s="1">
        <f>Sueldos[[#This Row],[Sueldo total]]/30</f>
        <v>3203.254633333333</v>
      </c>
      <c r="T3146" s="1">
        <f>Sueldos[[#This Row],[Salario diario]]*20*Sueldos[[#This Row],[dias del año]]</f>
        <v>385092.63920730597</v>
      </c>
      <c r="U3146" s="1">
        <f>Sueldos[[#This Row],[3 meses de sueldo]]+Sueldos[[#This Row],[20 dias por año]]</f>
        <v>673385.55620730598</v>
      </c>
    </row>
    <row r="3147" spans="1:21" x14ac:dyDescent="0.3">
      <c r="A3147" t="s">
        <v>410</v>
      </c>
      <c r="B3147" t="s">
        <v>139</v>
      </c>
      <c r="C3147" t="s">
        <v>411</v>
      </c>
      <c r="D3147" s="10">
        <v>41733</v>
      </c>
      <c r="E3147" t="s">
        <v>18</v>
      </c>
      <c r="F3147">
        <v>3</v>
      </c>
      <c r="G3147" s="1">
        <v>12956</v>
      </c>
      <c r="H3147" s="1">
        <v>777.36</v>
      </c>
      <c r="I3147" s="1">
        <v>1036.48</v>
      </c>
      <c r="J3147" s="1">
        <v>1684.28</v>
      </c>
      <c r="K3147" s="1">
        <v>5052.84</v>
      </c>
      <c r="L3147" s="1">
        <v>4145.92</v>
      </c>
      <c r="M3147" s="1">
        <f>SUM(Sueldos[[#This Row],[Salario Base]:[Bono General]])</f>
        <v>25652.879999999997</v>
      </c>
      <c r="N3147" s="1">
        <f>SUMPRODUCT(Sueldos[[#This Row],[Salario Base]:[Bono General]]*Porcentajes[])</f>
        <v>1002.7944</v>
      </c>
      <c r="O3147" s="1">
        <f>Sueldos[[#This Row],[Aumento Mexicano]]*2</f>
        <v>2005.5888</v>
      </c>
      <c r="P3147" s="1">
        <f>IF(Sueldos[[#This Row],[Calificación]]&gt;=4,Sueldos[[#This Row],[Aumento Mexicano]]*2,0)</f>
        <v>0</v>
      </c>
      <c r="Q3147" s="1">
        <f>Sueldos[[#This Row],[Sueldo total]]*3</f>
        <v>76958.639999999985</v>
      </c>
      <c r="R3147" s="9">
        <f>(43102-Sueldos[[#This Row],[Fecha de Contratación]])/365</f>
        <v>3.7506849315068491</v>
      </c>
      <c r="S3147" s="1">
        <f>Sueldos[[#This Row],[Sueldo total]]/30</f>
        <v>855.09599999999989</v>
      </c>
      <c r="T3147" s="1">
        <f>Sueldos[[#This Row],[Salario diario]]*20*Sueldos[[#This Row],[dias del año]]</f>
        <v>64143.913643835607</v>
      </c>
      <c r="U3147" s="1">
        <f>Sueldos[[#This Row],[3 meses de sueldo]]+Sueldos[[#This Row],[20 dias por año]]</f>
        <v>141102.55364383559</v>
      </c>
    </row>
    <row r="3148" spans="1:21" x14ac:dyDescent="0.3">
      <c r="A3148" t="s">
        <v>412</v>
      </c>
      <c r="B3148" t="s">
        <v>139</v>
      </c>
      <c r="C3148" t="s">
        <v>413</v>
      </c>
      <c r="D3148" s="10">
        <v>41794</v>
      </c>
      <c r="E3148" t="s">
        <v>50</v>
      </c>
      <c r="F3148">
        <v>2</v>
      </c>
      <c r="G3148" s="1">
        <v>30257.100000000002</v>
      </c>
      <c r="H3148" s="1">
        <v>1512.8550000000002</v>
      </c>
      <c r="I3148" s="1">
        <v>302.57100000000003</v>
      </c>
      <c r="J3148" s="1">
        <v>1512.8550000000002</v>
      </c>
      <c r="K3148" s="1">
        <v>10589.985000000001</v>
      </c>
      <c r="L3148" s="1">
        <v>10287.414000000001</v>
      </c>
      <c r="M3148" s="1">
        <f>SUM(Sueldos[[#This Row],[Salario Base]:[Bono General]])</f>
        <v>54462.78</v>
      </c>
      <c r="N3148" s="1">
        <f>SUMPRODUCT(Sueldos[[#This Row],[Salario Base]:[Bono General]]*Porcentajes[])</f>
        <v>2124.0484200000001</v>
      </c>
      <c r="O3148" s="1">
        <f>Sueldos[[#This Row],[Aumento Mexicano]]*2</f>
        <v>4248.0968400000002</v>
      </c>
      <c r="P3148" s="1">
        <f>IF(Sueldos[[#This Row],[Calificación]]&gt;=4,Sueldos[[#This Row],[Aumento Mexicano]]*2,0)</f>
        <v>0</v>
      </c>
      <c r="Q3148" s="1">
        <f>Sueldos[[#This Row],[Sueldo total]]*3</f>
        <v>163388.34</v>
      </c>
      <c r="R3148" s="9">
        <f>(43102-Sueldos[[#This Row],[Fecha de Contratación]])/365</f>
        <v>3.5835616438356164</v>
      </c>
      <c r="S3148" s="1">
        <f>Sueldos[[#This Row],[Sueldo total]]/30</f>
        <v>1815.4259999999999</v>
      </c>
      <c r="T3148" s="1">
        <f>Sueldos[[#This Row],[Salario diario]]*20*Sueldos[[#This Row],[dias del año]]</f>
        <v>130113.81961643834</v>
      </c>
      <c r="U3148" s="1">
        <f>Sueldos[[#This Row],[3 meses de sueldo]]+Sueldos[[#This Row],[20 dias por año]]</f>
        <v>293502.15961643832</v>
      </c>
    </row>
    <row r="3149" spans="1:21" x14ac:dyDescent="0.3">
      <c r="A3149" t="s">
        <v>414</v>
      </c>
      <c r="B3149" t="s">
        <v>139</v>
      </c>
      <c r="C3149" t="s">
        <v>290</v>
      </c>
      <c r="D3149" s="10">
        <v>41806</v>
      </c>
      <c r="E3149" t="s">
        <v>15</v>
      </c>
      <c r="F3149">
        <v>2</v>
      </c>
      <c r="G3149" s="1">
        <v>27752.400000000001</v>
      </c>
      <c r="H3149" s="1">
        <v>1387.6200000000001</v>
      </c>
      <c r="I3149" s="1">
        <v>1665.144</v>
      </c>
      <c r="J3149" s="1">
        <v>1110.096</v>
      </c>
      <c r="K3149" s="1">
        <v>11100.960000000001</v>
      </c>
      <c r="L3149" s="1">
        <v>9158.2920000000013</v>
      </c>
      <c r="M3149" s="1">
        <f>SUM(Sueldos[[#This Row],[Salario Base]:[Bono General]])</f>
        <v>52174.512000000002</v>
      </c>
      <c r="N3149" s="1">
        <f>SUMPRODUCT(Sueldos[[#This Row],[Salario Base]:[Bono General]]*Porcentajes[])</f>
        <v>2012.0490000000002</v>
      </c>
      <c r="O3149" s="1">
        <f>Sueldos[[#This Row],[Aumento Mexicano]]*2</f>
        <v>4024.0980000000004</v>
      </c>
      <c r="P3149" s="1">
        <f>IF(Sueldos[[#This Row],[Calificación]]&gt;=4,Sueldos[[#This Row],[Aumento Mexicano]]*2,0)</f>
        <v>0</v>
      </c>
      <c r="Q3149" s="1">
        <f>Sueldos[[#This Row],[Sueldo total]]*3</f>
        <v>156523.53600000002</v>
      </c>
      <c r="R3149" s="9">
        <f>(43102-Sueldos[[#This Row],[Fecha de Contratación]])/365</f>
        <v>3.5506849315068494</v>
      </c>
      <c r="S3149" s="1">
        <f>Sueldos[[#This Row],[Sueldo total]]/30</f>
        <v>1739.1504</v>
      </c>
      <c r="T3149" s="1">
        <f>Sueldos[[#This Row],[Salario diario]]*20*Sueldos[[#This Row],[dias del año]]</f>
        <v>123503.50237808219</v>
      </c>
      <c r="U3149" s="1">
        <f>Sueldos[[#This Row],[3 meses de sueldo]]+Sueldos[[#This Row],[20 dias por año]]</f>
        <v>280027.03837808222</v>
      </c>
    </row>
    <row r="3150" spans="1:21" x14ac:dyDescent="0.3">
      <c r="A3150" t="s">
        <v>415</v>
      </c>
      <c r="B3150" t="s">
        <v>139</v>
      </c>
      <c r="C3150" t="s">
        <v>323</v>
      </c>
      <c r="D3150" s="10">
        <v>41353</v>
      </c>
      <c r="E3150" t="s">
        <v>27</v>
      </c>
      <c r="F3150">
        <v>2</v>
      </c>
      <c r="G3150" s="1">
        <v>13999.5</v>
      </c>
      <c r="H3150" s="1">
        <v>979.96500000000015</v>
      </c>
      <c r="I3150" s="1">
        <v>1959.9300000000003</v>
      </c>
      <c r="J3150" s="1">
        <v>419.98499999999996</v>
      </c>
      <c r="K3150" s="1">
        <v>4899.8249999999998</v>
      </c>
      <c r="L3150" s="1">
        <v>4339.8450000000003</v>
      </c>
      <c r="M3150" s="1">
        <f>SUM(Sueldos[[#This Row],[Salario Base]:[Bono General]])</f>
        <v>26599.050000000003</v>
      </c>
      <c r="N3150" s="1">
        <f>SUMPRODUCT(Sueldos[[#This Row],[Salario Base]:[Bono General]]*Porcentajes[])</f>
        <v>1028.96325</v>
      </c>
      <c r="O3150" s="1">
        <f>Sueldos[[#This Row],[Aumento Mexicano]]*2</f>
        <v>2057.9265</v>
      </c>
      <c r="P3150" s="1">
        <f>IF(Sueldos[[#This Row],[Calificación]]&gt;=4,Sueldos[[#This Row],[Aumento Mexicano]]*2,0)</f>
        <v>0</v>
      </c>
      <c r="Q3150" s="1">
        <f>Sueldos[[#This Row],[Sueldo total]]*3</f>
        <v>79797.150000000009</v>
      </c>
      <c r="R3150" s="9">
        <f>(43102-Sueldos[[#This Row],[Fecha de Contratación]])/365</f>
        <v>4.7917808219178086</v>
      </c>
      <c r="S3150" s="1">
        <f>Sueldos[[#This Row],[Sueldo total]]/30</f>
        <v>886.6350000000001</v>
      </c>
      <c r="T3150" s="1">
        <f>Sueldos[[#This Row],[Salario diario]]*20*Sueldos[[#This Row],[dias del año]]</f>
        <v>84971.211780821934</v>
      </c>
      <c r="U3150" s="1">
        <f>Sueldos[[#This Row],[3 meses de sueldo]]+Sueldos[[#This Row],[20 dias por año]]</f>
        <v>164768.36178082193</v>
      </c>
    </row>
    <row r="3151" spans="1:21" x14ac:dyDescent="0.3">
      <c r="A3151" t="s">
        <v>416</v>
      </c>
      <c r="B3151" t="s">
        <v>139</v>
      </c>
      <c r="C3151" t="s">
        <v>253</v>
      </c>
      <c r="D3151" s="10">
        <v>42191</v>
      </c>
      <c r="E3151" t="s">
        <v>18</v>
      </c>
      <c r="F3151">
        <v>4</v>
      </c>
      <c r="G3151" s="1">
        <v>15222.900000000001</v>
      </c>
      <c r="H3151" s="1">
        <v>1522.2900000000002</v>
      </c>
      <c r="I3151" s="1">
        <v>1674.5190000000002</v>
      </c>
      <c r="J3151" s="1">
        <v>304.45800000000003</v>
      </c>
      <c r="K3151" s="1">
        <v>5480.2440000000006</v>
      </c>
      <c r="L3151" s="1">
        <v>4566.87</v>
      </c>
      <c r="M3151" s="1">
        <f>SUM(Sueldos[[#This Row],[Salario Base]:[Bono General]])</f>
        <v>28771.280999999999</v>
      </c>
      <c r="N3151" s="1">
        <f>SUMPRODUCT(Sueldos[[#This Row],[Salario Base]:[Bono General]]*Porcentajes[])</f>
        <v>1114.31628</v>
      </c>
      <c r="O3151" s="1">
        <f>Sueldos[[#This Row],[Aumento Mexicano]]*2</f>
        <v>2228.63256</v>
      </c>
      <c r="P3151" s="1">
        <f>IF(Sueldos[[#This Row],[Calificación]]&gt;=4,Sueldos[[#This Row],[Aumento Mexicano]]*2,0)</f>
        <v>2228.63256</v>
      </c>
      <c r="Q3151" s="1">
        <f>Sueldos[[#This Row],[Sueldo total]]*3</f>
        <v>86313.842999999993</v>
      </c>
      <c r="R3151" s="9">
        <f>(43102-Sueldos[[#This Row],[Fecha de Contratación]])/365</f>
        <v>2.495890410958904</v>
      </c>
      <c r="S3151" s="1">
        <f>Sueldos[[#This Row],[Sueldo total]]/30</f>
        <v>959.04269999999997</v>
      </c>
      <c r="T3151" s="1">
        <f>Sueldos[[#This Row],[Salario diario]]*20*Sueldos[[#This Row],[dias del año]]</f>
        <v>47873.309572602739</v>
      </c>
      <c r="U3151" s="1">
        <f>Sueldos[[#This Row],[3 meses de sueldo]]+Sueldos[[#This Row],[20 dias por año]]</f>
        <v>134187.15257260273</v>
      </c>
    </row>
    <row r="3152" spans="1:21" x14ac:dyDescent="0.3">
      <c r="A3152" t="s">
        <v>417</v>
      </c>
      <c r="B3152" t="s">
        <v>139</v>
      </c>
      <c r="C3152" t="s">
        <v>69</v>
      </c>
      <c r="D3152" s="10">
        <v>42776</v>
      </c>
      <c r="E3152" t="s">
        <v>15</v>
      </c>
      <c r="F3152">
        <v>1</v>
      </c>
      <c r="G3152" s="1">
        <v>22377</v>
      </c>
      <c r="H3152" s="1">
        <v>1790.16</v>
      </c>
      <c r="I3152" s="1">
        <v>2461.4699999999998</v>
      </c>
      <c r="J3152" s="1">
        <v>1342.62</v>
      </c>
      <c r="K3152" s="1">
        <v>8055.7199999999993</v>
      </c>
      <c r="L3152" s="1">
        <v>7384.4100000000008</v>
      </c>
      <c r="M3152" s="1">
        <f>SUM(Sueldos[[#This Row],[Salario Base]:[Bono General]])</f>
        <v>43411.380000000005</v>
      </c>
      <c r="N3152" s="1">
        <f>SUMPRODUCT(Sueldos[[#This Row],[Salario Base]:[Bono General]]*Porcentajes[])</f>
        <v>1702.8896999999997</v>
      </c>
      <c r="O3152" s="1">
        <f>Sueldos[[#This Row],[Aumento Mexicano]]*2</f>
        <v>3405.7793999999994</v>
      </c>
      <c r="P3152" s="1">
        <f>IF(Sueldos[[#This Row],[Calificación]]&gt;=4,Sueldos[[#This Row],[Aumento Mexicano]]*2,0)</f>
        <v>0</v>
      </c>
      <c r="Q3152" s="1">
        <f>Sueldos[[#This Row],[Sueldo total]]*3</f>
        <v>130234.14000000001</v>
      </c>
      <c r="R3152" s="9">
        <f>(43102-Sueldos[[#This Row],[Fecha de Contratación]])/365</f>
        <v>0.89315068493150684</v>
      </c>
      <c r="S3152" s="1">
        <f>Sueldos[[#This Row],[Sueldo total]]/30</f>
        <v>1447.046</v>
      </c>
      <c r="T3152" s="1">
        <f>Sueldos[[#This Row],[Salario diario]]*20*Sueldos[[#This Row],[dias del año]]</f>
        <v>25848.602520547945</v>
      </c>
      <c r="U3152" s="1">
        <f>Sueldos[[#This Row],[3 meses de sueldo]]+Sueldos[[#This Row],[20 dias por año]]</f>
        <v>156082.74252054797</v>
      </c>
    </row>
    <row r="3153" spans="1:21" x14ac:dyDescent="0.3">
      <c r="A3153" t="s">
        <v>418</v>
      </c>
      <c r="B3153" t="s">
        <v>139</v>
      </c>
      <c r="C3153" t="s">
        <v>290</v>
      </c>
      <c r="D3153" s="10">
        <v>42617</v>
      </c>
      <c r="E3153" t="s">
        <v>18</v>
      </c>
      <c r="F3153">
        <v>4</v>
      </c>
      <c r="G3153" s="1">
        <v>11796.400000000001</v>
      </c>
      <c r="H3153" s="1">
        <v>707.78400000000011</v>
      </c>
      <c r="I3153" s="1">
        <v>471.85600000000005</v>
      </c>
      <c r="J3153" s="1">
        <v>1061.6760000000002</v>
      </c>
      <c r="K3153" s="1">
        <v>4482.6320000000005</v>
      </c>
      <c r="L3153" s="1">
        <v>4246.7040000000006</v>
      </c>
      <c r="M3153" s="1">
        <f>SUM(Sueldos[[#This Row],[Salario Base]:[Bono General]])</f>
        <v>22767.052000000003</v>
      </c>
      <c r="N3153" s="1">
        <f>SUMPRODUCT(Sueldos[[#This Row],[Salario Base]:[Bono General]]*Porcentajes[])</f>
        <v>900.06532000000016</v>
      </c>
      <c r="O3153" s="1">
        <f>Sueldos[[#This Row],[Aumento Mexicano]]*2</f>
        <v>1800.1306400000003</v>
      </c>
      <c r="P3153" s="1">
        <f>IF(Sueldos[[#This Row],[Calificación]]&gt;=4,Sueldos[[#This Row],[Aumento Mexicano]]*2,0)</f>
        <v>1800.1306400000003</v>
      </c>
      <c r="Q3153" s="1">
        <f>Sueldos[[#This Row],[Sueldo total]]*3</f>
        <v>68301.156000000017</v>
      </c>
      <c r="R3153" s="9">
        <f>(43102-Sueldos[[#This Row],[Fecha de Contratación]])/365</f>
        <v>1.3287671232876712</v>
      </c>
      <c r="S3153" s="1">
        <f>Sueldos[[#This Row],[Sueldo total]]/30</f>
        <v>758.90173333333348</v>
      </c>
      <c r="T3153" s="1">
        <f>Sueldos[[#This Row],[Salario diario]]*20*Sueldos[[#This Row],[dias del año]]</f>
        <v>20168.073461187218</v>
      </c>
      <c r="U3153" s="1">
        <f>Sueldos[[#This Row],[3 meses de sueldo]]+Sueldos[[#This Row],[20 dias por año]]</f>
        <v>88469.229461187235</v>
      </c>
    </row>
    <row r="3154" spans="1:21" x14ac:dyDescent="0.3">
      <c r="A3154" t="s">
        <v>419</v>
      </c>
      <c r="B3154" t="s">
        <v>139</v>
      </c>
      <c r="C3154" t="s">
        <v>107</v>
      </c>
      <c r="D3154" s="10">
        <v>41032</v>
      </c>
      <c r="E3154" t="s">
        <v>27</v>
      </c>
      <c r="F3154">
        <v>3</v>
      </c>
      <c r="G3154" s="1">
        <v>15829</v>
      </c>
      <c r="H3154" s="1">
        <v>1424.61</v>
      </c>
      <c r="I3154" s="1">
        <v>1108.0300000000002</v>
      </c>
      <c r="J3154" s="1">
        <v>791.45</v>
      </c>
      <c r="K3154" s="1">
        <v>3957.25</v>
      </c>
      <c r="L3154" s="1">
        <v>5856.73</v>
      </c>
      <c r="M3154" s="1">
        <f>SUM(Sueldos[[#This Row],[Salario Base]:[Bono General]])</f>
        <v>28967.07</v>
      </c>
      <c r="N3154" s="1">
        <f>SUMPRODUCT(Sueldos[[#This Row],[Salario Base]:[Bono General]]*Porcentajes[])</f>
        <v>1172.9288999999999</v>
      </c>
      <c r="O3154" s="1">
        <f>Sueldos[[#This Row],[Aumento Mexicano]]*2</f>
        <v>2345.8577999999998</v>
      </c>
      <c r="P3154" s="1">
        <f>IF(Sueldos[[#This Row],[Calificación]]&gt;=4,Sueldos[[#This Row],[Aumento Mexicano]]*2,0)</f>
        <v>0</v>
      </c>
      <c r="Q3154" s="1">
        <f>Sueldos[[#This Row],[Sueldo total]]*3</f>
        <v>86901.209999999992</v>
      </c>
      <c r="R3154" s="9">
        <f>(43102-Sueldos[[#This Row],[Fecha de Contratación]])/365</f>
        <v>5.6712328767123283</v>
      </c>
      <c r="S3154" s="1">
        <f>Sueldos[[#This Row],[Sueldo total]]/30</f>
        <v>965.56899999999996</v>
      </c>
      <c r="T3154" s="1">
        <f>Sueldos[[#This Row],[Salario diario]]*20*Sueldos[[#This Row],[dias del año]]</f>
        <v>109519.33315068491</v>
      </c>
      <c r="U3154" s="1">
        <f>Sueldos[[#This Row],[3 meses de sueldo]]+Sueldos[[#This Row],[20 dias por año]]</f>
        <v>196420.54315068491</v>
      </c>
    </row>
    <row r="3155" spans="1:21" x14ac:dyDescent="0.3">
      <c r="A3155" t="s">
        <v>420</v>
      </c>
      <c r="B3155" t="s">
        <v>139</v>
      </c>
      <c r="C3155" t="s">
        <v>198</v>
      </c>
      <c r="D3155" s="10">
        <v>42936</v>
      </c>
      <c r="E3155" t="s">
        <v>18</v>
      </c>
      <c r="F3155">
        <v>3</v>
      </c>
      <c r="G3155" s="1">
        <v>10317</v>
      </c>
      <c r="H3155" s="1">
        <v>825.36</v>
      </c>
      <c r="I3155" s="1">
        <v>1444.38</v>
      </c>
      <c r="J3155" s="1">
        <v>103.17</v>
      </c>
      <c r="K3155" s="1">
        <v>3507.78</v>
      </c>
      <c r="L3155" s="1">
        <v>3198.27</v>
      </c>
      <c r="M3155" s="1">
        <f>SUM(Sueldos[[#This Row],[Salario Base]:[Bono General]])</f>
        <v>19395.960000000003</v>
      </c>
      <c r="N3155" s="1">
        <f>SUMPRODUCT(Sueldos[[#This Row],[Salario Base]:[Bono General]]*Porcentajes[])</f>
        <v>751.07759999999996</v>
      </c>
      <c r="O3155" s="1">
        <f>Sueldos[[#This Row],[Aumento Mexicano]]*2</f>
        <v>1502.1551999999999</v>
      </c>
      <c r="P3155" s="1">
        <f>IF(Sueldos[[#This Row],[Calificación]]&gt;=4,Sueldos[[#This Row],[Aumento Mexicano]]*2,0)</f>
        <v>0</v>
      </c>
      <c r="Q3155" s="1">
        <f>Sueldos[[#This Row],[Sueldo total]]*3</f>
        <v>58187.880000000005</v>
      </c>
      <c r="R3155" s="9">
        <f>(43102-Sueldos[[#This Row],[Fecha de Contratación]])/365</f>
        <v>0.45479452054794522</v>
      </c>
      <c r="S3155" s="1">
        <f>Sueldos[[#This Row],[Sueldo total]]/30</f>
        <v>646.53200000000004</v>
      </c>
      <c r="T3155" s="1">
        <f>Sueldos[[#This Row],[Salario diario]]*20*Sueldos[[#This Row],[dias del año]]</f>
        <v>5880.7842191780828</v>
      </c>
      <c r="U3155" s="1">
        <f>Sueldos[[#This Row],[3 meses de sueldo]]+Sueldos[[#This Row],[20 dias por año]]</f>
        <v>64068.664219178085</v>
      </c>
    </row>
    <row r="3156" spans="1:21" x14ac:dyDescent="0.3">
      <c r="A3156" t="s">
        <v>421</v>
      </c>
      <c r="B3156" t="s">
        <v>139</v>
      </c>
      <c r="C3156" t="s">
        <v>63</v>
      </c>
      <c r="D3156" s="10">
        <v>42842</v>
      </c>
      <c r="E3156" t="s">
        <v>27</v>
      </c>
      <c r="F3156">
        <v>3</v>
      </c>
      <c r="G3156" s="1">
        <v>18970</v>
      </c>
      <c r="H3156" s="1">
        <v>1327.9</v>
      </c>
      <c r="I3156" s="1">
        <v>1897</v>
      </c>
      <c r="J3156" s="1">
        <v>379.40000000000003</v>
      </c>
      <c r="K3156" s="1">
        <v>7208.6</v>
      </c>
      <c r="L3156" s="1">
        <v>4932.2</v>
      </c>
      <c r="M3156" s="1">
        <f>SUM(Sueldos[[#This Row],[Salario Base]:[Bono General]])</f>
        <v>34715.1</v>
      </c>
      <c r="N3156" s="1">
        <f>SUMPRODUCT(Sueldos[[#This Row],[Salario Base]:[Bono General]]*Porcentajes[])</f>
        <v>1305.136</v>
      </c>
      <c r="O3156" s="1">
        <f>Sueldos[[#This Row],[Aumento Mexicano]]*2</f>
        <v>2610.2719999999999</v>
      </c>
      <c r="P3156" s="1">
        <f>IF(Sueldos[[#This Row],[Calificación]]&gt;=4,Sueldos[[#This Row],[Aumento Mexicano]]*2,0)</f>
        <v>0</v>
      </c>
      <c r="Q3156" s="1">
        <f>Sueldos[[#This Row],[Sueldo total]]*3</f>
        <v>104145.29999999999</v>
      </c>
      <c r="R3156" s="9">
        <f>(43102-Sueldos[[#This Row],[Fecha de Contratación]])/365</f>
        <v>0.71232876712328763</v>
      </c>
      <c r="S3156" s="1">
        <f>Sueldos[[#This Row],[Sueldo total]]/30</f>
        <v>1157.1699999999998</v>
      </c>
      <c r="T3156" s="1">
        <f>Sueldos[[#This Row],[Salario diario]]*20*Sueldos[[#This Row],[dias del año]]</f>
        <v>16485.709589041093</v>
      </c>
      <c r="U3156" s="1">
        <f>Sueldos[[#This Row],[3 meses de sueldo]]+Sueldos[[#This Row],[20 dias por año]]</f>
        <v>120631.00958904109</v>
      </c>
    </row>
    <row r="3157" spans="1:21" x14ac:dyDescent="0.3">
      <c r="A3157" t="s">
        <v>422</v>
      </c>
      <c r="B3157" t="s">
        <v>139</v>
      </c>
      <c r="C3157" t="s">
        <v>81</v>
      </c>
      <c r="D3157" s="10">
        <v>42808</v>
      </c>
      <c r="E3157" t="s">
        <v>18</v>
      </c>
      <c r="F3157">
        <v>2</v>
      </c>
      <c r="G3157" s="1">
        <v>8683.2000000000007</v>
      </c>
      <c r="H3157" s="1">
        <v>694.65600000000006</v>
      </c>
      <c r="I3157" s="1">
        <v>868.32000000000016</v>
      </c>
      <c r="J3157" s="1">
        <v>347.32800000000003</v>
      </c>
      <c r="K3157" s="1">
        <v>2257.6320000000001</v>
      </c>
      <c r="L3157" s="1">
        <v>2518.1280000000002</v>
      </c>
      <c r="M3157" s="1">
        <f>SUM(Sueldos[[#This Row],[Salario Base]:[Bono General]])</f>
        <v>15369.264000000001</v>
      </c>
      <c r="N3157" s="1">
        <f>SUMPRODUCT(Sueldos[[#This Row],[Salario Base]:[Bono General]]*Porcentajes[])</f>
        <v>598.27248000000009</v>
      </c>
      <c r="O3157" s="1">
        <f>Sueldos[[#This Row],[Aumento Mexicano]]*2</f>
        <v>1196.5449600000002</v>
      </c>
      <c r="P3157" s="1">
        <f>IF(Sueldos[[#This Row],[Calificación]]&gt;=4,Sueldos[[#This Row],[Aumento Mexicano]]*2,0)</f>
        <v>0</v>
      </c>
      <c r="Q3157" s="1">
        <f>Sueldos[[#This Row],[Sueldo total]]*3</f>
        <v>46107.792000000001</v>
      </c>
      <c r="R3157" s="9">
        <f>(43102-Sueldos[[#This Row],[Fecha de Contratación]])/365</f>
        <v>0.80547945205479454</v>
      </c>
      <c r="S3157" s="1">
        <f>Sueldos[[#This Row],[Sueldo total]]/30</f>
        <v>512.30880000000002</v>
      </c>
      <c r="T3157" s="1">
        <f>Sueldos[[#This Row],[Salario diario]]*20*Sueldos[[#This Row],[dias del año]]</f>
        <v>8253.0842301369867</v>
      </c>
      <c r="U3157" s="1">
        <f>Sueldos[[#This Row],[3 meses de sueldo]]+Sueldos[[#This Row],[20 dias por año]]</f>
        <v>54360.876230136986</v>
      </c>
    </row>
    <row r="3158" spans="1:21" x14ac:dyDescent="0.3">
      <c r="A3158" t="s">
        <v>423</v>
      </c>
      <c r="B3158" t="s">
        <v>139</v>
      </c>
      <c r="C3158" t="s">
        <v>55</v>
      </c>
      <c r="D3158" s="10">
        <v>40886</v>
      </c>
      <c r="E3158" t="s">
        <v>18</v>
      </c>
      <c r="F3158">
        <v>3</v>
      </c>
      <c r="G3158" s="1">
        <v>13350</v>
      </c>
      <c r="H3158" s="1">
        <v>667.5</v>
      </c>
      <c r="I3158" s="1">
        <v>667.5</v>
      </c>
      <c r="J3158" s="1">
        <v>801</v>
      </c>
      <c r="K3158" s="1">
        <v>4939.5</v>
      </c>
      <c r="L3158" s="1">
        <v>3471</v>
      </c>
      <c r="M3158" s="1">
        <f>SUM(Sueldos[[#This Row],[Salario Base]:[Bono General]])</f>
        <v>23896.5</v>
      </c>
      <c r="N3158" s="1">
        <f>SUMPRODUCT(Sueldos[[#This Row],[Salario Base]:[Bono General]]*Porcentajes[])</f>
        <v>898.45500000000004</v>
      </c>
      <c r="O3158" s="1">
        <f>Sueldos[[#This Row],[Aumento Mexicano]]*2</f>
        <v>1796.91</v>
      </c>
      <c r="P3158" s="1">
        <f>IF(Sueldos[[#This Row],[Calificación]]&gt;=4,Sueldos[[#This Row],[Aumento Mexicano]]*2,0)</f>
        <v>0</v>
      </c>
      <c r="Q3158" s="1">
        <f>Sueldos[[#This Row],[Sueldo total]]*3</f>
        <v>71689.5</v>
      </c>
      <c r="R3158" s="9">
        <f>(43102-Sueldos[[#This Row],[Fecha de Contratación]])/365</f>
        <v>6.0712328767123287</v>
      </c>
      <c r="S3158" s="1">
        <f>Sueldos[[#This Row],[Sueldo total]]/30</f>
        <v>796.55</v>
      </c>
      <c r="T3158" s="1">
        <f>Sueldos[[#This Row],[Salario diario]]*20*Sueldos[[#This Row],[dias del año]]</f>
        <v>96720.810958904112</v>
      </c>
      <c r="U3158" s="1">
        <f>Sueldos[[#This Row],[3 meses de sueldo]]+Sueldos[[#This Row],[20 dias por año]]</f>
        <v>168410.3109589041</v>
      </c>
    </row>
    <row r="3159" spans="1:21" x14ac:dyDescent="0.3">
      <c r="A3159" t="s">
        <v>424</v>
      </c>
      <c r="B3159" t="s">
        <v>139</v>
      </c>
      <c r="C3159" t="s">
        <v>140</v>
      </c>
      <c r="D3159" s="10">
        <v>42729</v>
      </c>
      <c r="E3159" t="s">
        <v>18</v>
      </c>
      <c r="F3159">
        <v>3</v>
      </c>
      <c r="G3159" s="1">
        <v>15206</v>
      </c>
      <c r="H3159" s="1">
        <v>1520.6000000000001</v>
      </c>
      <c r="I3159" s="1">
        <v>1520.6000000000001</v>
      </c>
      <c r="J3159" s="1">
        <v>1824.72</v>
      </c>
      <c r="K3159" s="1">
        <v>5170.04</v>
      </c>
      <c r="L3159" s="1">
        <v>4561.8</v>
      </c>
      <c r="M3159" s="1">
        <f>SUM(Sueldos[[#This Row],[Salario Base]:[Bono General]])</f>
        <v>29803.759999999998</v>
      </c>
      <c r="N3159" s="1">
        <f>SUMPRODUCT(Sueldos[[#This Row],[Salario Base]:[Bono General]]*Porcentajes[])</f>
        <v>1173.9032</v>
      </c>
      <c r="O3159" s="1">
        <f>Sueldos[[#This Row],[Aumento Mexicano]]*2</f>
        <v>2347.8063999999999</v>
      </c>
      <c r="P3159" s="1">
        <f>IF(Sueldos[[#This Row],[Calificación]]&gt;=4,Sueldos[[#This Row],[Aumento Mexicano]]*2,0)</f>
        <v>0</v>
      </c>
      <c r="Q3159" s="1">
        <f>Sueldos[[#This Row],[Sueldo total]]*3</f>
        <v>89411.28</v>
      </c>
      <c r="R3159" s="9">
        <f>(43102-Sueldos[[#This Row],[Fecha de Contratación]])/365</f>
        <v>1.021917808219178</v>
      </c>
      <c r="S3159" s="1">
        <f>Sueldos[[#This Row],[Sueldo total]]/30</f>
        <v>993.45866666666666</v>
      </c>
      <c r="T3159" s="1">
        <f>Sueldos[[#This Row],[Salario diario]]*20*Sueldos[[#This Row],[dias del año]]</f>
        <v>20304.662063926939</v>
      </c>
      <c r="U3159" s="1">
        <f>Sueldos[[#This Row],[3 meses de sueldo]]+Sueldos[[#This Row],[20 dias por año]]</f>
        <v>109715.94206392694</v>
      </c>
    </row>
    <row r="3160" spans="1:21" x14ac:dyDescent="0.3">
      <c r="A3160" t="s">
        <v>425</v>
      </c>
      <c r="B3160" t="s">
        <v>139</v>
      </c>
      <c r="C3160" t="s">
        <v>373</v>
      </c>
      <c r="D3160" s="10">
        <v>41761</v>
      </c>
      <c r="E3160" t="s">
        <v>18</v>
      </c>
      <c r="F3160">
        <v>2</v>
      </c>
      <c r="G3160" s="1">
        <v>13657.5</v>
      </c>
      <c r="H3160" s="1">
        <v>1229.175</v>
      </c>
      <c r="I3160" s="1">
        <v>682.875</v>
      </c>
      <c r="J3160" s="1">
        <v>273.14999999999998</v>
      </c>
      <c r="K3160" s="1">
        <v>4643.55</v>
      </c>
      <c r="L3160" s="1">
        <v>4780.125</v>
      </c>
      <c r="M3160" s="1">
        <f>SUM(Sueldos[[#This Row],[Salario Base]:[Bono General]])</f>
        <v>25266.375</v>
      </c>
      <c r="N3160" s="1">
        <f>SUMPRODUCT(Sueldos[[#This Row],[Salario Base]:[Bono General]]*Porcentajes[])</f>
        <v>998.36325000000011</v>
      </c>
      <c r="O3160" s="1">
        <f>Sueldos[[#This Row],[Aumento Mexicano]]*2</f>
        <v>1996.7265000000002</v>
      </c>
      <c r="P3160" s="1">
        <f>IF(Sueldos[[#This Row],[Calificación]]&gt;=4,Sueldos[[#This Row],[Aumento Mexicano]]*2,0)</f>
        <v>0</v>
      </c>
      <c r="Q3160" s="1">
        <f>Sueldos[[#This Row],[Sueldo total]]*3</f>
        <v>75799.125</v>
      </c>
      <c r="R3160" s="9">
        <f>(43102-Sueldos[[#This Row],[Fecha de Contratación]])/365</f>
        <v>3.6739726027397261</v>
      </c>
      <c r="S3160" s="1">
        <f>Sueldos[[#This Row],[Sueldo total]]/30</f>
        <v>842.21249999999998</v>
      </c>
      <c r="T3160" s="1">
        <f>Sueldos[[#This Row],[Salario diario]]*20*Sueldos[[#This Row],[dias del año]]</f>
        <v>61885.313013698629</v>
      </c>
      <c r="U3160" s="1">
        <f>Sueldos[[#This Row],[3 meses de sueldo]]+Sueldos[[#This Row],[20 dias por año]]</f>
        <v>137684.43801369861</v>
      </c>
    </row>
    <row r="3161" spans="1:21" x14ac:dyDescent="0.3">
      <c r="A3161" t="s">
        <v>426</v>
      </c>
      <c r="B3161" t="s">
        <v>139</v>
      </c>
      <c r="C3161" t="s">
        <v>117</v>
      </c>
      <c r="D3161" s="10">
        <v>42994</v>
      </c>
      <c r="E3161" t="s">
        <v>18</v>
      </c>
      <c r="F3161">
        <v>1</v>
      </c>
      <c r="G3161" s="1">
        <v>7241.25</v>
      </c>
      <c r="H3161" s="1">
        <v>434.47499999999997</v>
      </c>
      <c r="I3161" s="1">
        <v>506.88750000000005</v>
      </c>
      <c r="J3161" s="1">
        <v>724.125</v>
      </c>
      <c r="K3161" s="1">
        <v>2172.375</v>
      </c>
      <c r="L3161" s="1">
        <v>2679.2624999999998</v>
      </c>
      <c r="M3161" s="1">
        <f>SUM(Sueldos[[#This Row],[Salario Base]:[Bono General]])</f>
        <v>13758.375</v>
      </c>
      <c r="N3161" s="1">
        <f>SUMPRODUCT(Sueldos[[#This Row],[Salario Base]:[Bono General]]*Porcentajes[])</f>
        <v>552.50737500000002</v>
      </c>
      <c r="O3161" s="1">
        <f>Sueldos[[#This Row],[Aumento Mexicano]]*2</f>
        <v>1105.01475</v>
      </c>
      <c r="P3161" s="1">
        <f>IF(Sueldos[[#This Row],[Calificación]]&gt;=4,Sueldos[[#This Row],[Aumento Mexicano]]*2,0)</f>
        <v>0</v>
      </c>
      <c r="Q3161" s="1">
        <f>Sueldos[[#This Row],[Sueldo total]]*3</f>
        <v>41275.125</v>
      </c>
      <c r="R3161" s="9">
        <f>(43102-Sueldos[[#This Row],[Fecha de Contratación]])/365</f>
        <v>0.29589041095890412</v>
      </c>
      <c r="S3161" s="1">
        <f>Sueldos[[#This Row],[Sueldo total]]/30</f>
        <v>458.61250000000001</v>
      </c>
      <c r="T3161" s="1">
        <f>Sueldos[[#This Row],[Salario diario]]*20*Sueldos[[#This Row],[dias del año]]</f>
        <v>2713.9808219178085</v>
      </c>
      <c r="U3161" s="1">
        <f>Sueldos[[#This Row],[3 meses de sueldo]]+Sueldos[[#This Row],[20 dias por año]]</f>
        <v>43989.105821917808</v>
      </c>
    </row>
    <row r="3162" spans="1:21" x14ac:dyDescent="0.3">
      <c r="A3162" t="s">
        <v>427</v>
      </c>
      <c r="B3162" t="s">
        <v>139</v>
      </c>
      <c r="C3162" t="s">
        <v>353</v>
      </c>
      <c r="D3162" s="10">
        <v>40582</v>
      </c>
      <c r="E3162" t="s">
        <v>18</v>
      </c>
      <c r="F3162">
        <v>3</v>
      </c>
      <c r="G3162" s="1">
        <v>11622</v>
      </c>
      <c r="H3162" s="1">
        <v>813.54000000000008</v>
      </c>
      <c r="I3162" s="1">
        <v>1743.3</v>
      </c>
      <c r="J3162" s="1">
        <v>1743.3</v>
      </c>
      <c r="K3162" s="1">
        <v>3137.94</v>
      </c>
      <c r="L3162" s="1">
        <v>4648.8</v>
      </c>
      <c r="M3162" s="1">
        <f>SUM(Sueldos[[#This Row],[Salario Base]:[Bono General]])</f>
        <v>23708.879999999997</v>
      </c>
      <c r="N3162" s="1">
        <f>SUMPRODUCT(Sueldos[[#This Row],[Salario Base]:[Bono General]]*Porcentajes[])</f>
        <v>973.92359999999996</v>
      </c>
      <c r="O3162" s="1">
        <f>Sueldos[[#This Row],[Aumento Mexicano]]*2</f>
        <v>1947.8471999999999</v>
      </c>
      <c r="P3162" s="1">
        <f>IF(Sueldos[[#This Row],[Calificación]]&gt;=4,Sueldos[[#This Row],[Aumento Mexicano]]*2,0)</f>
        <v>0</v>
      </c>
      <c r="Q3162" s="1">
        <f>Sueldos[[#This Row],[Sueldo total]]*3</f>
        <v>71126.639999999985</v>
      </c>
      <c r="R3162" s="9">
        <f>(43102-Sueldos[[#This Row],[Fecha de Contratación]])/365</f>
        <v>6.904109589041096</v>
      </c>
      <c r="S3162" s="1">
        <f>Sueldos[[#This Row],[Sueldo total]]/30</f>
        <v>790.29599999999994</v>
      </c>
      <c r="T3162" s="1">
        <f>Sueldos[[#This Row],[Salario diario]]*20*Sueldos[[#This Row],[dias del año]]</f>
        <v>109125.80383561643</v>
      </c>
      <c r="U3162" s="1">
        <f>Sueldos[[#This Row],[3 meses de sueldo]]+Sueldos[[#This Row],[20 dias por año]]</f>
        <v>180252.4438356164</v>
      </c>
    </row>
    <row r="3163" spans="1:21" x14ac:dyDescent="0.3">
      <c r="A3163" t="s">
        <v>428</v>
      </c>
      <c r="B3163" t="s">
        <v>139</v>
      </c>
      <c r="C3163" t="s">
        <v>135</v>
      </c>
      <c r="D3163" s="10">
        <v>40611</v>
      </c>
      <c r="E3163" t="s">
        <v>27</v>
      </c>
      <c r="F3163">
        <v>3</v>
      </c>
      <c r="G3163" s="1">
        <v>15173</v>
      </c>
      <c r="H3163" s="1">
        <v>1517.3000000000002</v>
      </c>
      <c r="I3163" s="1">
        <v>1820.76</v>
      </c>
      <c r="J3163" s="1">
        <v>303.45999999999998</v>
      </c>
      <c r="K3163" s="1">
        <v>3793.25</v>
      </c>
      <c r="L3163" s="1">
        <v>5158.8200000000006</v>
      </c>
      <c r="M3163" s="1">
        <f>SUM(Sueldos[[#This Row],[Salario Base]:[Bono General]])</f>
        <v>27766.589999999997</v>
      </c>
      <c r="N3163" s="1">
        <f>SUMPRODUCT(Sueldos[[#This Row],[Salario Base]:[Bono General]]*Porcentajes[])</f>
        <v>1109.1463000000003</v>
      </c>
      <c r="O3163" s="1">
        <f>Sueldos[[#This Row],[Aumento Mexicano]]*2</f>
        <v>2218.2926000000007</v>
      </c>
      <c r="P3163" s="1">
        <f>IF(Sueldos[[#This Row],[Calificación]]&gt;=4,Sueldos[[#This Row],[Aumento Mexicano]]*2,0)</f>
        <v>0</v>
      </c>
      <c r="Q3163" s="1">
        <f>Sueldos[[#This Row],[Sueldo total]]*3</f>
        <v>83299.76999999999</v>
      </c>
      <c r="R3163" s="9">
        <f>(43102-Sueldos[[#This Row],[Fecha de Contratación]])/365</f>
        <v>6.8246575342465752</v>
      </c>
      <c r="S3163" s="1">
        <f>Sueldos[[#This Row],[Sueldo total]]/30</f>
        <v>925.55299999999988</v>
      </c>
      <c r="T3163" s="1">
        <f>Sueldos[[#This Row],[Salario diario]]*20*Sueldos[[#This Row],[dias del año]]</f>
        <v>126331.64509589039</v>
      </c>
      <c r="U3163" s="1">
        <f>Sueldos[[#This Row],[3 meses de sueldo]]+Sueldos[[#This Row],[20 dias por año]]</f>
        <v>209631.41509589038</v>
      </c>
    </row>
    <row r="3164" spans="1:21" x14ac:dyDescent="0.3">
      <c r="A3164" t="s">
        <v>429</v>
      </c>
      <c r="B3164" t="s">
        <v>139</v>
      </c>
      <c r="C3164" t="s">
        <v>137</v>
      </c>
      <c r="D3164" s="10">
        <v>42648</v>
      </c>
      <c r="E3164" t="s">
        <v>18</v>
      </c>
      <c r="F3164">
        <v>4</v>
      </c>
      <c r="G3164" s="1">
        <v>9081.6</v>
      </c>
      <c r="H3164" s="1">
        <v>726.52800000000002</v>
      </c>
      <c r="I3164" s="1">
        <v>1089.7919999999999</v>
      </c>
      <c r="J3164" s="1">
        <v>272.44799999999998</v>
      </c>
      <c r="K3164" s="1">
        <v>2452.0320000000002</v>
      </c>
      <c r="L3164" s="1">
        <v>3178.56</v>
      </c>
      <c r="M3164" s="1">
        <f>SUM(Sueldos[[#This Row],[Salario Base]:[Bono General]])</f>
        <v>16800.960000000003</v>
      </c>
      <c r="N3164" s="1">
        <f>SUMPRODUCT(Sueldos[[#This Row],[Salario Base]:[Bono General]]*Porcentajes[])</f>
        <v>669.31392000000005</v>
      </c>
      <c r="O3164" s="1">
        <f>Sueldos[[#This Row],[Aumento Mexicano]]*2</f>
        <v>1338.6278400000001</v>
      </c>
      <c r="P3164" s="1">
        <f>IF(Sueldos[[#This Row],[Calificación]]&gt;=4,Sueldos[[#This Row],[Aumento Mexicano]]*2,0)</f>
        <v>1338.6278400000001</v>
      </c>
      <c r="Q3164" s="1">
        <f>Sueldos[[#This Row],[Sueldo total]]*3</f>
        <v>50402.880000000005</v>
      </c>
      <c r="R3164" s="9">
        <f>(43102-Sueldos[[#This Row],[Fecha de Contratación]])/365</f>
        <v>1.2438356164383562</v>
      </c>
      <c r="S3164" s="1">
        <f>Sueldos[[#This Row],[Sueldo total]]/30</f>
        <v>560.03200000000004</v>
      </c>
      <c r="T3164" s="1">
        <f>Sueldos[[#This Row],[Salario diario]]*20*Sueldos[[#This Row],[dias del año]]</f>
        <v>13931.754958904112</v>
      </c>
      <c r="U3164" s="1">
        <f>Sueldos[[#This Row],[3 meses de sueldo]]+Sueldos[[#This Row],[20 dias por año]]</f>
        <v>64334.63495890412</v>
      </c>
    </row>
    <row r="3165" spans="1:21" x14ac:dyDescent="0.3">
      <c r="A3165" t="s">
        <v>430</v>
      </c>
      <c r="B3165" t="s">
        <v>139</v>
      </c>
      <c r="C3165" t="s">
        <v>180</v>
      </c>
      <c r="D3165" s="10">
        <v>42580</v>
      </c>
      <c r="E3165" t="s">
        <v>15</v>
      </c>
      <c r="F3165">
        <v>2</v>
      </c>
      <c r="G3165" s="1">
        <v>18905.400000000001</v>
      </c>
      <c r="H3165" s="1">
        <v>1512.4320000000002</v>
      </c>
      <c r="I3165" s="1">
        <v>378.10800000000006</v>
      </c>
      <c r="J3165" s="1">
        <v>1701.4860000000001</v>
      </c>
      <c r="K3165" s="1">
        <v>5860.674</v>
      </c>
      <c r="L3165" s="1">
        <v>5860.674</v>
      </c>
      <c r="M3165" s="1">
        <f>SUM(Sueldos[[#This Row],[Salario Base]:[Bono General]])</f>
        <v>34218.774000000005</v>
      </c>
      <c r="N3165" s="1">
        <f>SUMPRODUCT(Sueldos[[#This Row],[Salario Base]:[Bono General]]*Porcentajes[])</f>
        <v>1344.1739400000001</v>
      </c>
      <c r="O3165" s="1">
        <f>Sueldos[[#This Row],[Aumento Mexicano]]*2</f>
        <v>2688.3478800000003</v>
      </c>
      <c r="P3165" s="1">
        <f>IF(Sueldos[[#This Row],[Calificación]]&gt;=4,Sueldos[[#This Row],[Aumento Mexicano]]*2,0)</f>
        <v>0</v>
      </c>
      <c r="Q3165" s="1">
        <f>Sueldos[[#This Row],[Sueldo total]]*3</f>
        <v>102656.32200000001</v>
      </c>
      <c r="R3165" s="9">
        <f>(43102-Sueldos[[#This Row],[Fecha de Contratación]])/365</f>
        <v>1.4301369863013698</v>
      </c>
      <c r="S3165" s="1">
        <f>Sueldos[[#This Row],[Sueldo total]]/30</f>
        <v>1140.6258000000003</v>
      </c>
      <c r="T3165" s="1">
        <f>Sueldos[[#This Row],[Salario diario]]*20*Sueldos[[#This Row],[dias del año]]</f>
        <v>32625.022882191784</v>
      </c>
      <c r="U3165" s="1">
        <f>Sueldos[[#This Row],[3 meses de sueldo]]+Sueldos[[#This Row],[20 dias por año]]</f>
        <v>135281.3448821918</v>
      </c>
    </row>
    <row r="3166" spans="1:21" x14ac:dyDescent="0.3">
      <c r="A3166" t="s">
        <v>431</v>
      </c>
      <c r="B3166" t="s">
        <v>139</v>
      </c>
      <c r="C3166" t="s">
        <v>248</v>
      </c>
      <c r="D3166" s="10">
        <v>42319</v>
      </c>
      <c r="E3166" t="s">
        <v>15</v>
      </c>
      <c r="F3166">
        <v>3</v>
      </c>
      <c r="G3166" s="1">
        <v>21242</v>
      </c>
      <c r="H3166" s="1">
        <v>1699.3600000000001</v>
      </c>
      <c r="I3166" s="1">
        <v>2973.88</v>
      </c>
      <c r="J3166" s="1">
        <v>212.42000000000002</v>
      </c>
      <c r="K3166" s="1">
        <v>7434.7</v>
      </c>
      <c r="L3166" s="1">
        <v>6160.1799999999994</v>
      </c>
      <c r="M3166" s="1">
        <f>SUM(Sueldos[[#This Row],[Salario Base]:[Bono General]])</f>
        <v>39722.54</v>
      </c>
      <c r="N3166" s="1">
        <f>SUMPRODUCT(Sueldos[[#This Row],[Salario Base]:[Bono General]]*Porcentajes[])</f>
        <v>1523.0514000000001</v>
      </c>
      <c r="O3166" s="1">
        <f>Sueldos[[#This Row],[Aumento Mexicano]]*2</f>
        <v>3046.1028000000001</v>
      </c>
      <c r="P3166" s="1">
        <f>IF(Sueldos[[#This Row],[Calificación]]&gt;=4,Sueldos[[#This Row],[Aumento Mexicano]]*2,0)</f>
        <v>0</v>
      </c>
      <c r="Q3166" s="1">
        <f>Sueldos[[#This Row],[Sueldo total]]*3</f>
        <v>119167.62</v>
      </c>
      <c r="R3166" s="9">
        <f>(43102-Sueldos[[#This Row],[Fecha de Contratación]])/365</f>
        <v>2.1452054794520548</v>
      </c>
      <c r="S3166" s="1">
        <f>Sueldos[[#This Row],[Sueldo total]]/30</f>
        <v>1324.0846666666666</v>
      </c>
      <c r="T3166" s="1">
        <f>Sueldos[[#This Row],[Salario diario]]*20*Sueldos[[#This Row],[dias del año]]</f>
        <v>56808.673643835617</v>
      </c>
      <c r="U3166" s="1">
        <f>Sueldos[[#This Row],[3 meses de sueldo]]+Sueldos[[#This Row],[20 dias por año]]</f>
        <v>175976.29364383561</v>
      </c>
    </row>
    <row r="3167" spans="1:21" x14ac:dyDescent="0.3">
      <c r="A3167" t="s">
        <v>432</v>
      </c>
      <c r="B3167" t="s">
        <v>139</v>
      </c>
      <c r="C3167" t="s">
        <v>48</v>
      </c>
      <c r="D3167" s="10">
        <v>41934</v>
      </c>
      <c r="E3167" t="s">
        <v>53</v>
      </c>
      <c r="F3167">
        <v>3</v>
      </c>
      <c r="G3167" s="1">
        <v>70288</v>
      </c>
      <c r="H3167" s="1">
        <v>5623.04</v>
      </c>
      <c r="I3167" s="1">
        <v>4920.1600000000008</v>
      </c>
      <c r="J3167" s="1">
        <v>4217.28</v>
      </c>
      <c r="K3167" s="1">
        <v>18274.88</v>
      </c>
      <c r="L3167" s="1">
        <v>26006.560000000001</v>
      </c>
      <c r="M3167" s="1">
        <f>SUM(Sueldos[[#This Row],[Salario Base]:[Bono General]])</f>
        <v>129329.92</v>
      </c>
      <c r="N3167" s="1">
        <f>SUMPRODUCT(Sueldos[[#This Row],[Salario Base]:[Bono General]]*Porcentajes[])</f>
        <v>5222.3984</v>
      </c>
      <c r="O3167" s="1">
        <f>Sueldos[[#This Row],[Aumento Mexicano]]*2</f>
        <v>10444.7968</v>
      </c>
      <c r="P3167" s="1">
        <f>IF(Sueldos[[#This Row],[Calificación]]&gt;=4,Sueldos[[#This Row],[Aumento Mexicano]]*2,0)</f>
        <v>0</v>
      </c>
      <c r="Q3167" s="1">
        <f>Sueldos[[#This Row],[Sueldo total]]*3</f>
        <v>387989.76000000001</v>
      </c>
      <c r="R3167" s="9">
        <f>(43102-Sueldos[[#This Row],[Fecha de Contratación]])/365</f>
        <v>3.2</v>
      </c>
      <c r="S3167" s="1">
        <f>Sueldos[[#This Row],[Sueldo total]]/30</f>
        <v>4310.9973333333337</v>
      </c>
      <c r="T3167" s="1">
        <f>Sueldos[[#This Row],[Salario diario]]*20*Sueldos[[#This Row],[dias del año]]</f>
        <v>275903.82933333336</v>
      </c>
      <c r="U3167" s="1">
        <f>Sueldos[[#This Row],[3 meses de sueldo]]+Sueldos[[#This Row],[20 dias por año]]</f>
        <v>663893.58933333331</v>
      </c>
    </row>
    <row r="3168" spans="1:21" x14ac:dyDescent="0.3">
      <c r="A3168" t="s">
        <v>433</v>
      </c>
      <c r="B3168" t="s">
        <v>139</v>
      </c>
      <c r="C3168" t="s">
        <v>213</v>
      </c>
      <c r="D3168" s="10">
        <v>42528</v>
      </c>
      <c r="E3168" t="s">
        <v>18</v>
      </c>
      <c r="F3168">
        <v>3</v>
      </c>
      <c r="G3168" s="1">
        <v>8361</v>
      </c>
      <c r="H3168" s="1">
        <v>418.05</v>
      </c>
      <c r="I3168" s="1">
        <v>752.49</v>
      </c>
      <c r="J3168" s="1">
        <v>501.65999999999997</v>
      </c>
      <c r="K3168" s="1">
        <v>3093.57</v>
      </c>
      <c r="L3168" s="1">
        <v>2591.91</v>
      </c>
      <c r="M3168" s="1">
        <f>SUM(Sueldos[[#This Row],[Salario Base]:[Bono General]])</f>
        <v>15718.679999999998</v>
      </c>
      <c r="N3168" s="1">
        <f>SUMPRODUCT(Sueldos[[#This Row],[Salario Base]:[Bono General]]*Porcentajes[])</f>
        <v>605.33640000000003</v>
      </c>
      <c r="O3168" s="1">
        <f>Sueldos[[#This Row],[Aumento Mexicano]]*2</f>
        <v>1210.6728000000001</v>
      </c>
      <c r="P3168" s="1">
        <f>IF(Sueldos[[#This Row],[Calificación]]&gt;=4,Sueldos[[#This Row],[Aumento Mexicano]]*2,0)</f>
        <v>0</v>
      </c>
      <c r="Q3168" s="1">
        <f>Sueldos[[#This Row],[Sueldo total]]*3</f>
        <v>47156.039999999994</v>
      </c>
      <c r="R3168" s="9">
        <f>(43102-Sueldos[[#This Row],[Fecha de Contratación]])/365</f>
        <v>1.5726027397260274</v>
      </c>
      <c r="S3168" s="1">
        <f>Sueldos[[#This Row],[Sueldo total]]/30</f>
        <v>523.9559999999999</v>
      </c>
      <c r="T3168" s="1">
        <f>Sueldos[[#This Row],[Salario diario]]*20*Sueldos[[#This Row],[dias del año]]</f>
        <v>16479.492821917807</v>
      </c>
      <c r="U3168" s="1">
        <f>Sueldos[[#This Row],[3 meses de sueldo]]+Sueldos[[#This Row],[20 dias por año]]</f>
        <v>63635.532821917805</v>
      </c>
    </row>
    <row r="3169" spans="1:21" x14ac:dyDescent="0.3">
      <c r="A3169" t="s">
        <v>434</v>
      </c>
      <c r="B3169" t="s">
        <v>139</v>
      </c>
      <c r="C3169" t="s">
        <v>129</v>
      </c>
      <c r="D3169" s="10">
        <v>40651</v>
      </c>
      <c r="E3169" t="s">
        <v>18</v>
      </c>
      <c r="F3169">
        <v>3</v>
      </c>
      <c r="G3169" s="1">
        <v>8552</v>
      </c>
      <c r="H3169" s="1">
        <v>598.6400000000001</v>
      </c>
      <c r="I3169" s="1">
        <v>85.52</v>
      </c>
      <c r="J3169" s="1">
        <v>1197.2800000000002</v>
      </c>
      <c r="K3169" s="1">
        <v>2138</v>
      </c>
      <c r="L3169" s="1">
        <v>2138</v>
      </c>
      <c r="M3169" s="1">
        <f>SUM(Sueldos[[#This Row],[Salario Base]:[Bono General]])</f>
        <v>14709.44</v>
      </c>
      <c r="N3169" s="1">
        <f>SUMPRODUCT(Sueldos[[#This Row],[Salario Base]:[Bono General]]*Porcentajes[])</f>
        <v>569.56320000000005</v>
      </c>
      <c r="O3169" s="1">
        <f>Sueldos[[#This Row],[Aumento Mexicano]]*2</f>
        <v>1139.1264000000001</v>
      </c>
      <c r="P3169" s="1">
        <f>IF(Sueldos[[#This Row],[Calificación]]&gt;=4,Sueldos[[#This Row],[Aumento Mexicano]]*2,0)</f>
        <v>0</v>
      </c>
      <c r="Q3169" s="1">
        <f>Sueldos[[#This Row],[Sueldo total]]*3</f>
        <v>44128.32</v>
      </c>
      <c r="R3169" s="9">
        <f>(43102-Sueldos[[#This Row],[Fecha de Contratación]])/365</f>
        <v>6.7150684931506852</v>
      </c>
      <c r="S3169" s="1">
        <f>Sueldos[[#This Row],[Sueldo total]]/30</f>
        <v>490.31466666666671</v>
      </c>
      <c r="T3169" s="1">
        <f>Sueldos[[#This Row],[Salario diario]]*20*Sueldos[[#This Row],[dias del año]]</f>
        <v>65849.931397260283</v>
      </c>
      <c r="U3169" s="1">
        <f>Sueldos[[#This Row],[3 meses de sueldo]]+Sueldos[[#This Row],[20 dias por año]]</f>
        <v>109978.25139726029</v>
      </c>
    </row>
    <row r="3170" spans="1:21" x14ac:dyDescent="0.3">
      <c r="A3170" t="s">
        <v>435</v>
      </c>
      <c r="B3170" t="s">
        <v>139</v>
      </c>
      <c r="C3170" t="s">
        <v>112</v>
      </c>
      <c r="D3170" s="10">
        <v>40523</v>
      </c>
      <c r="E3170" t="s">
        <v>115</v>
      </c>
      <c r="F3170">
        <v>3</v>
      </c>
      <c r="G3170" s="1">
        <v>51450</v>
      </c>
      <c r="H3170" s="1">
        <v>3087</v>
      </c>
      <c r="I3170" s="1">
        <v>1029</v>
      </c>
      <c r="J3170" s="1">
        <v>6174</v>
      </c>
      <c r="K3170" s="1">
        <v>13377</v>
      </c>
      <c r="L3170" s="1">
        <v>15949.5</v>
      </c>
      <c r="M3170" s="1">
        <f>SUM(Sueldos[[#This Row],[Salario Base]:[Bono General]])</f>
        <v>91066.5</v>
      </c>
      <c r="N3170" s="1">
        <f>SUMPRODUCT(Sueldos[[#This Row],[Salario Base]:[Bono General]]*Porcentajes[])</f>
        <v>3596.355</v>
      </c>
      <c r="O3170" s="1">
        <f>Sueldos[[#This Row],[Aumento Mexicano]]*2</f>
        <v>7192.71</v>
      </c>
      <c r="P3170" s="1">
        <f>IF(Sueldos[[#This Row],[Calificación]]&gt;=4,Sueldos[[#This Row],[Aumento Mexicano]]*2,0)</f>
        <v>0</v>
      </c>
      <c r="Q3170" s="1">
        <f>Sueldos[[#This Row],[Sueldo total]]*3</f>
        <v>273199.5</v>
      </c>
      <c r="R3170" s="9">
        <f>(43102-Sueldos[[#This Row],[Fecha de Contratación]])/365</f>
        <v>7.065753424657534</v>
      </c>
      <c r="S3170" s="1">
        <f>Sueldos[[#This Row],[Sueldo total]]/30</f>
        <v>3035.55</v>
      </c>
      <c r="T3170" s="1">
        <f>Sueldos[[#This Row],[Salario diario]]*20*Sueldos[[#This Row],[dias del año]]</f>
        <v>428968.95616438356</v>
      </c>
      <c r="U3170" s="1">
        <f>Sueldos[[#This Row],[3 meses de sueldo]]+Sueldos[[#This Row],[20 dias por año]]</f>
        <v>702168.45616438356</v>
      </c>
    </row>
    <row r="3171" spans="1:21" x14ac:dyDescent="0.3">
      <c r="A3171" t="s">
        <v>436</v>
      </c>
      <c r="B3171" t="s">
        <v>139</v>
      </c>
      <c r="C3171" t="s">
        <v>73</v>
      </c>
      <c r="D3171" s="10">
        <v>42868</v>
      </c>
      <c r="E3171" t="s">
        <v>27</v>
      </c>
      <c r="F3171">
        <v>4</v>
      </c>
      <c r="G3171" s="1">
        <v>21712.9</v>
      </c>
      <c r="H3171" s="1">
        <v>2171.2900000000004</v>
      </c>
      <c r="I3171" s="1">
        <v>2171.2900000000004</v>
      </c>
      <c r="J3171" s="1">
        <v>1519.9030000000002</v>
      </c>
      <c r="K3171" s="1">
        <v>6513.87</v>
      </c>
      <c r="L3171" s="1">
        <v>5862.4830000000011</v>
      </c>
      <c r="M3171" s="1">
        <f>SUM(Sueldos[[#This Row],[Salario Base]:[Bono General]])</f>
        <v>39951.736000000004</v>
      </c>
      <c r="N3171" s="1">
        <f>SUMPRODUCT(Sueldos[[#This Row],[Salario Base]:[Bono General]]*Porcentajes[])</f>
        <v>1550.30106</v>
      </c>
      <c r="O3171" s="1">
        <f>Sueldos[[#This Row],[Aumento Mexicano]]*2</f>
        <v>3100.60212</v>
      </c>
      <c r="P3171" s="1">
        <f>IF(Sueldos[[#This Row],[Calificación]]&gt;=4,Sueldos[[#This Row],[Aumento Mexicano]]*2,0)</f>
        <v>3100.60212</v>
      </c>
      <c r="Q3171" s="1">
        <f>Sueldos[[#This Row],[Sueldo total]]*3</f>
        <v>119855.20800000001</v>
      </c>
      <c r="R3171" s="9">
        <f>(43102-Sueldos[[#This Row],[Fecha de Contratación]])/365</f>
        <v>0.64109589041095894</v>
      </c>
      <c r="S3171" s="1">
        <f>Sueldos[[#This Row],[Sueldo total]]/30</f>
        <v>1331.7245333333335</v>
      </c>
      <c r="T3171" s="1">
        <f>Sueldos[[#This Row],[Salario diario]]*20*Sueldos[[#This Row],[dias del año]]</f>
        <v>17075.262509589047</v>
      </c>
      <c r="U3171" s="1">
        <f>Sueldos[[#This Row],[3 meses de sueldo]]+Sueldos[[#This Row],[20 dias por año]]</f>
        <v>136930.47050958907</v>
      </c>
    </row>
    <row r="3172" spans="1:21" x14ac:dyDescent="0.3">
      <c r="A3172" t="s">
        <v>437</v>
      </c>
      <c r="B3172" t="s">
        <v>139</v>
      </c>
      <c r="C3172" t="s">
        <v>363</v>
      </c>
      <c r="D3172" s="10">
        <v>41577</v>
      </c>
      <c r="E3172" t="s">
        <v>15</v>
      </c>
      <c r="F3172">
        <v>5</v>
      </c>
      <c r="G3172" s="1">
        <v>34143.75</v>
      </c>
      <c r="H3172" s="1">
        <v>2048.625</v>
      </c>
      <c r="I3172" s="1">
        <v>3072.9375</v>
      </c>
      <c r="J3172" s="1">
        <v>1707.1875</v>
      </c>
      <c r="K3172" s="1">
        <v>11950.3125</v>
      </c>
      <c r="L3172" s="1">
        <v>11608.875</v>
      </c>
      <c r="M3172" s="1">
        <f>SUM(Sueldos[[#This Row],[Salario Base]:[Bono General]])</f>
        <v>64531.6875</v>
      </c>
      <c r="N3172" s="1">
        <f>SUMPRODUCT(Sueldos[[#This Row],[Salario Base]:[Bono General]]*Porcentajes[])</f>
        <v>2526.6375000000003</v>
      </c>
      <c r="O3172" s="1">
        <f>Sueldos[[#This Row],[Aumento Mexicano]]*2</f>
        <v>5053.2750000000005</v>
      </c>
      <c r="P3172" s="1">
        <f>IF(Sueldos[[#This Row],[Calificación]]&gt;=4,Sueldos[[#This Row],[Aumento Mexicano]]*2,0)</f>
        <v>5053.2750000000005</v>
      </c>
      <c r="Q3172" s="1">
        <f>Sueldos[[#This Row],[Sueldo total]]*3</f>
        <v>193595.0625</v>
      </c>
      <c r="R3172" s="9">
        <f>(43102-Sueldos[[#This Row],[Fecha de Contratación]])/365</f>
        <v>4.1780821917808222</v>
      </c>
      <c r="S3172" s="1">
        <f>Sueldos[[#This Row],[Sueldo total]]/30</f>
        <v>2151.0562500000001</v>
      </c>
      <c r="T3172" s="1">
        <f>Sueldos[[#This Row],[Salario diario]]*20*Sueldos[[#This Row],[dias del año]]</f>
        <v>179745.79623287672</v>
      </c>
      <c r="U3172" s="1">
        <f>Sueldos[[#This Row],[3 meses de sueldo]]+Sueldos[[#This Row],[20 dias por año]]</f>
        <v>373340.85873287672</v>
      </c>
    </row>
    <row r="3173" spans="1:21" x14ac:dyDescent="0.3">
      <c r="A3173" t="s">
        <v>438</v>
      </c>
      <c r="B3173" t="s">
        <v>139</v>
      </c>
      <c r="C3173" t="s">
        <v>160</v>
      </c>
      <c r="D3173" s="10">
        <v>41452</v>
      </c>
      <c r="E3173" t="s">
        <v>18</v>
      </c>
      <c r="F3173">
        <v>3</v>
      </c>
      <c r="G3173" s="1">
        <v>14298</v>
      </c>
      <c r="H3173" s="1">
        <v>1286.82</v>
      </c>
      <c r="I3173" s="1">
        <v>142.97999999999999</v>
      </c>
      <c r="J3173" s="1">
        <v>2144.6999999999998</v>
      </c>
      <c r="K3173" s="1">
        <v>3860.46</v>
      </c>
      <c r="L3173" s="1">
        <v>4432.38</v>
      </c>
      <c r="M3173" s="1">
        <f>SUM(Sueldos[[#This Row],[Salario Base]:[Bono General]])</f>
        <v>26165.34</v>
      </c>
      <c r="N3173" s="1">
        <f>SUMPRODUCT(Sueldos[[#This Row],[Salario Base]:[Bono General]]*Porcentajes[])</f>
        <v>1045.1838</v>
      </c>
      <c r="O3173" s="1">
        <f>Sueldos[[#This Row],[Aumento Mexicano]]*2</f>
        <v>2090.3676</v>
      </c>
      <c r="P3173" s="1">
        <f>IF(Sueldos[[#This Row],[Calificación]]&gt;=4,Sueldos[[#This Row],[Aumento Mexicano]]*2,0)</f>
        <v>0</v>
      </c>
      <c r="Q3173" s="1">
        <f>Sueldos[[#This Row],[Sueldo total]]*3</f>
        <v>78496.02</v>
      </c>
      <c r="R3173" s="9">
        <f>(43102-Sueldos[[#This Row],[Fecha de Contratación]])/365</f>
        <v>4.5205479452054798</v>
      </c>
      <c r="S3173" s="1">
        <f>Sueldos[[#This Row],[Sueldo total]]/30</f>
        <v>872.178</v>
      </c>
      <c r="T3173" s="1">
        <f>Sueldos[[#This Row],[Salario diario]]*20*Sueldos[[#This Row],[dias del año]]</f>
        <v>78854.449315068501</v>
      </c>
      <c r="U3173" s="1">
        <f>Sueldos[[#This Row],[3 meses de sueldo]]+Sueldos[[#This Row],[20 dias por año]]</f>
        <v>157350.46931506851</v>
      </c>
    </row>
    <row r="3174" spans="1:21" x14ac:dyDescent="0.3">
      <c r="A3174" t="s">
        <v>439</v>
      </c>
      <c r="B3174" t="s">
        <v>139</v>
      </c>
      <c r="C3174" t="s">
        <v>440</v>
      </c>
      <c r="D3174" s="10">
        <v>42216</v>
      </c>
      <c r="E3174" t="s">
        <v>18</v>
      </c>
      <c r="F3174">
        <v>4</v>
      </c>
      <c r="G3174" s="1">
        <v>9318.1</v>
      </c>
      <c r="H3174" s="1">
        <v>838.62900000000002</v>
      </c>
      <c r="I3174" s="1">
        <v>1118.172</v>
      </c>
      <c r="J3174" s="1">
        <v>1211.3530000000001</v>
      </c>
      <c r="K3174" s="1">
        <v>3727.2400000000002</v>
      </c>
      <c r="L3174" s="1">
        <v>2422.7060000000001</v>
      </c>
      <c r="M3174" s="1">
        <f>SUM(Sueldos[[#This Row],[Salario Base]:[Bono General]])</f>
        <v>18636.2</v>
      </c>
      <c r="N3174" s="1">
        <f>SUMPRODUCT(Sueldos[[#This Row],[Salario Base]:[Bono General]]*Porcentajes[])</f>
        <v>716.56189000000006</v>
      </c>
      <c r="O3174" s="1">
        <f>Sueldos[[#This Row],[Aumento Mexicano]]*2</f>
        <v>1433.1237800000001</v>
      </c>
      <c r="P3174" s="1">
        <f>IF(Sueldos[[#This Row],[Calificación]]&gt;=4,Sueldos[[#This Row],[Aumento Mexicano]]*2,0)</f>
        <v>1433.1237800000001</v>
      </c>
      <c r="Q3174" s="1">
        <f>Sueldos[[#This Row],[Sueldo total]]*3</f>
        <v>55908.600000000006</v>
      </c>
      <c r="R3174" s="9">
        <f>(43102-Sueldos[[#This Row],[Fecha de Contratación]])/365</f>
        <v>2.4273972602739726</v>
      </c>
      <c r="S3174" s="1">
        <f>Sueldos[[#This Row],[Sueldo total]]/30</f>
        <v>621.20666666666671</v>
      </c>
      <c r="T3174" s="1">
        <f>Sueldos[[#This Row],[Salario diario]]*20*Sueldos[[#This Row],[dias del año]]</f>
        <v>30158.307214611876</v>
      </c>
      <c r="U3174" s="1">
        <f>Sueldos[[#This Row],[3 meses de sueldo]]+Sueldos[[#This Row],[20 dias por año]]</f>
        <v>86066.907214611885</v>
      </c>
    </row>
    <row r="3175" spans="1:21" x14ac:dyDescent="0.3">
      <c r="A3175" t="s">
        <v>441</v>
      </c>
      <c r="B3175" t="s">
        <v>139</v>
      </c>
      <c r="C3175" t="s">
        <v>353</v>
      </c>
      <c r="D3175" s="10">
        <v>40826</v>
      </c>
      <c r="E3175" t="s">
        <v>18</v>
      </c>
      <c r="F3175">
        <v>3</v>
      </c>
      <c r="G3175" s="1">
        <v>15366</v>
      </c>
      <c r="H3175" s="1">
        <v>768.30000000000007</v>
      </c>
      <c r="I3175" s="1">
        <v>307.32</v>
      </c>
      <c r="J3175" s="1">
        <v>2304.9</v>
      </c>
      <c r="K3175" s="1">
        <v>4763.46</v>
      </c>
      <c r="L3175" s="1">
        <v>4917.12</v>
      </c>
      <c r="M3175" s="1">
        <f>SUM(Sueldos[[#This Row],[Salario Base]:[Bono General]])</f>
        <v>28427.1</v>
      </c>
      <c r="N3175" s="1">
        <f>SUMPRODUCT(Sueldos[[#This Row],[Salario Base]:[Bono General]]*Porcentajes[])</f>
        <v>1121.7179999999998</v>
      </c>
      <c r="O3175" s="1">
        <f>Sueldos[[#This Row],[Aumento Mexicano]]*2</f>
        <v>2243.4359999999997</v>
      </c>
      <c r="P3175" s="1">
        <f>IF(Sueldos[[#This Row],[Calificación]]&gt;=4,Sueldos[[#This Row],[Aumento Mexicano]]*2,0)</f>
        <v>0</v>
      </c>
      <c r="Q3175" s="1">
        <f>Sueldos[[#This Row],[Sueldo total]]*3</f>
        <v>85281.299999999988</v>
      </c>
      <c r="R3175" s="9">
        <f>(43102-Sueldos[[#This Row],[Fecha de Contratación]])/365</f>
        <v>6.2356164383561641</v>
      </c>
      <c r="S3175" s="1">
        <f>Sueldos[[#This Row],[Sueldo total]]/30</f>
        <v>947.56999999999994</v>
      </c>
      <c r="T3175" s="1">
        <f>Sueldos[[#This Row],[Salario diario]]*20*Sueldos[[#This Row],[dias del año]]</f>
        <v>118173.661369863</v>
      </c>
      <c r="U3175" s="1">
        <f>Sueldos[[#This Row],[3 meses de sueldo]]+Sueldos[[#This Row],[20 dias por año]]</f>
        <v>203454.96136986298</v>
      </c>
    </row>
    <row r="3176" spans="1:21" x14ac:dyDescent="0.3">
      <c r="A3176" t="s">
        <v>442</v>
      </c>
      <c r="B3176" t="s">
        <v>139</v>
      </c>
      <c r="C3176" t="s">
        <v>61</v>
      </c>
      <c r="D3176" s="10">
        <v>40846</v>
      </c>
      <c r="E3176" t="s">
        <v>15</v>
      </c>
      <c r="F3176">
        <v>5</v>
      </c>
      <c r="G3176" s="1">
        <v>30525</v>
      </c>
      <c r="H3176" s="1">
        <v>2747.25</v>
      </c>
      <c r="I3176" s="1">
        <v>305.25</v>
      </c>
      <c r="J3176" s="1">
        <v>4578.75</v>
      </c>
      <c r="K3176" s="1">
        <v>8852.25</v>
      </c>
      <c r="L3176" s="1">
        <v>12210</v>
      </c>
      <c r="M3176" s="1">
        <f>SUM(Sueldos[[#This Row],[Salario Base]:[Bono General]])</f>
        <v>59218.5</v>
      </c>
      <c r="N3176" s="1">
        <f>SUMPRODUCT(Sueldos[[#This Row],[Salario Base]:[Bono General]]*Porcentajes[])</f>
        <v>2442</v>
      </c>
      <c r="O3176" s="1">
        <f>Sueldos[[#This Row],[Aumento Mexicano]]*2</f>
        <v>4884</v>
      </c>
      <c r="P3176" s="1">
        <f>IF(Sueldos[[#This Row],[Calificación]]&gt;=4,Sueldos[[#This Row],[Aumento Mexicano]]*2,0)</f>
        <v>4884</v>
      </c>
      <c r="Q3176" s="1">
        <f>Sueldos[[#This Row],[Sueldo total]]*3</f>
        <v>177655.5</v>
      </c>
      <c r="R3176" s="9">
        <f>(43102-Sueldos[[#This Row],[Fecha de Contratación]])/365</f>
        <v>6.1808219178082195</v>
      </c>
      <c r="S3176" s="1">
        <f>Sueldos[[#This Row],[Sueldo total]]/30</f>
        <v>1973.95</v>
      </c>
      <c r="T3176" s="1">
        <f>Sueldos[[#This Row],[Salario diario]]*20*Sueldos[[#This Row],[dias del año]]</f>
        <v>244012.6684931507</v>
      </c>
      <c r="U3176" s="1">
        <f>Sueldos[[#This Row],[3 meses de sueldo]]+Sueldos[[#This Row],[20 dias por año]]</f>
        <v>421668.16849315073</v>
      </c>
    </row>
    <row r="3177" spans="1:21" x14ac:dyDescent="0.3">
      <c r="A3177" t="s">
        <v>443</v>
      </c>
      <c r="B3177" t="s">
        <v>139</v>
      </c>
      <c r="C3177" t="s">
        <v>20</v>
      </c>
      <c r="D3177" s="10">
        <v>41876</v>
      </c>
      <c r="E3177" t="s">
        <v>50</v>
      </c>
      <c r="F3177">
        <v>5</v>
      </c>
      <c r="G3177" s="1">
        <v>55415</v>
      </c>
      <c r="H3177" s="1">
        <v>4987.3499999999995</v>
      </c>
      <c r="I3177" s="1">
        <v>6095.65</v>
      </c>
      <c r="J3177" s="1">
        <v>1108.3</v>
      </c>
      <c r="K3177" s="1">
        <v>14962.050000000001</v>
      </c>
      <c r="L3177" s="1">
        <v>19395.25</v>
      </c>
      <c r="M3177" s="1">
        <f>SUM(Sueldos[[#This Row],[Salario Base]:[Bono General]])</f>
        <v>101963.6</v>
      </c>
      <c r="N3177" s="1">
        <f>SUMPRODUCT(Sueldos[[#This Row],[Salario Base]:[Bono General]]*Porcentajes[])</f>
        <v>4067.4609999999998</v>
      </c>
      <c r="O3177" s="1">
        <f>Sueldos[[#This Row],[Aumento Mexicano]]*2</f>
        <v>8134.9219999999996</v>
      </c>
      <c r="P3177" s="1">
        <f>IF(Sueldos[[#This Row],[Calificación]]&gt;=4,Sueldos[[#This Row],[Aumento Mexicano]]*2,0)</f>
        <v>8134.9219999999996</v>
      </c>
      <c r="Q3177" s="1">
        <f>Sueldos[[#This Row],[Sueldo total]]*3</f>
        <v>305890.80000000005</v>
      </c>
      <c r="R3177" s="9">
        <f>(43102-Sueldos[[#This Row],[Fecha de Contratación]])/365</f>
        <v>3.3589041095890413</v>
      </c>
      <c r="S3177" s="1">
        <f>Sueldos[[#This Row],[Sueldo total]]/30</f>
        <v>3398.7866666666669</v>
      </c>
      <c r="T3177" s="1">
        <f>Sueldos[[#This Row],[Salario diario]]*20*Sueldos[[#This Row],[dias del año]]</f>
        <v>228323.97004566214</v>
      </c>
      <c r="U3177" s="1">
        <f>Sueldos[[#This Row],[3 meses de sueldo]]+Sueldos[[#This Row],[20 dias por año]]</f>
        <v>534214.77004566218</v>
      </c>
    </row>
    <row r="3178" spans="1:21" x14ac:dyDescent="0.3">
      <c r="A3178" t="s">
        <v>444</v>
      </c>
      <c r="B3178" t="s">
        <v>139</v>
      </c>
      <c r="C3178" t="s">
        <v>440</v>
      </c>
      <c r="D3178" s="10">
        <v>40530</v>
      </c>
      <c r="E3178" t="s">
        <v>115</v>
      </c>
      <c r="F3178">
        <v>1</v>
      </c>
      <c r="G3178" s="1">
        <v>47538</v>
      </c>
      <c r="H3178" s="1">
        <v>3327.6600000000003</v>
      </c>
      <c r="I3178" s="1">
        <v>2376.9</v>
      </c>
      <c r="J3178" s="1">
        <v>5229.18</v>
      </c>
      <c r="K3178" s="1">
        <v>16162.920000000002</v>
      </c>
      <c r="L3178" s="1">
        <v>16162.920000000002</v>
      </c>
      <c r="M3178" s="1">
        <f>SUM(Sueldos[[#This Row],[Salario Base]:[Bono General]])</f>
        <v>90797.58</v>
      </c>
      <c r="N3178" s="1">
        <f>SUMPRODUCT(Sueldos[[#This Row],[Salario Base]:[Bono General]]*Porcentajes[])</f>
        <v>3598.6266000000005</v>
      </c>
      <c r="O3178" s="1">
        <f>Sueldos[[#This Row],[Aumento Mexicano]]*2</f>
        <v>7197.253200000001</v>
      </c>
      <c r="P3178" s="1">
        <f>IF(Sueldos[[#This Row],[Calificación]]&gt;=4,Sueldos[[#This Row],[Aumento Mexicano]]*2,0)</f>
        <v>0</v>
      </c>
      <c r="Q3178" s="1">
        <f>Sueldos[[#This Row],[Sueldo total]]*3</f>
        <v>272392.74</v>
      </c>
      <c r="R3178" s="9">
        <f>(43102-Sueldos[[#This Row],[Fecha de Contratación]])/365</f>
        <v>7.0465753424657533</v>
      </c>
      <c r="S3178" s="1">
        <f>Sueldos[[#This Row],[Sueldo total]]/30</f>
        <v>3026.5860000000002</v>
      </c>
      <c r="T3178" s="1">
        <f>Sueldos[[#This Row],[Salario diario]]*20*Sueldos[[#This Row],[dias del año]]</f>
        <v>426541.32558904111</v>
      </c>
      <c r="U3178" s="1">
        <f>Sueldos[[#This Row],[3 meses de sueldo]]+Sueldos[[#This Row],[20 dias por año]]</f>
        <v>698934.0655890411</v>
      </c>
    </row>
    <row r="3179" spans="1:21" x14ac:dyDescent="0.3">
      <c r="A3179" t="s">
        <v>445</v>
      </c>
      <c r="B3179" t="s">
        <v>139</v>
      </c>
      <c r="C3179" t="s">
        <v>160</v>
      </c>
      <c r="D3179" s="10">
        <v>42704</v>
      </c>
      <c r="E3179" t="s">
        <v>50</v>
      </c>
      <c r="F3179">
        <v>4</v>
      </c>
      <c r="G3179" s="1">
        <v>33805.200000000004</v>
      </c>
      <c r="H3179" s="1">
        <v>2028.3120000000001</v>
      </c>
      <c r="I3179" s="1">
        <v>1014.1560000000001</v>
      </c>
      <c r="J3179" s="1">
        <v>676.10400000000016</v>
      </c>
      <c r="K3179" s="1">
        <v>12845.976000000002</v>
      </c>
      <c r="L3179" s="1">
        <v>11493.768000000002</v>
      </c>
      <c r="M3179" s="1">
        <f>SUM(Sueldos[[#This Row],[Salario Base]:[Bono General]])</f>
        <v>61863.516000000011</v>
      </c>
      <c r="N3179" s="1">
        <f>SUMPRODUCT(Sueldos[[#This Row],[Salario Base]:[Bono General]]*Porcentajes[])</f>
        <v>2400.1692000000003</v>
      </c>
      <c r="O3179" s="1">
        <f>Sueldos[[#This Row],[Aumento Mexicano]]*2</f>
        <v>4800.3384000000005</v>
      </c>
      <c r="P3179" s="1">
        <f>IF(Sueldos[[#This Row],[Calificación]]&gt;=4,Sueldos[[#This Row],[Aumento Mexicano]]*2,0)</f>
        <v>4800.3384000000005</v>
      </c>
      <c r="Q3179" s="1">
        <f>Sueldos[[#This Row],[Sueldo total]]*3</f>
        <v>185590.54800000004</v>
      </c>
      <c r="R3179" s="9">
        <f>(43102-Sueldos[[#This Row],[Fecha de Contratación]])/365</f>
        <v>1.0904109589041096</v>
      </c>
      <c r="S3179" s="1">
        <f>Sueldos[[#This Row],[Sueldo total]]/30</f>
        <v>2062.1172000000001</v>
      </c>
      <c r="T3179" s="1">
        <f>Sueldos[[#This Row],[Salario diario]]*20*Sueldos[[#This Row],[dias del año]]</f>
        <v>44971.103868493155</v>
      </c>
      <c r="U3179" s="1">
        <f>Sueldos[[#This Row],[3 meses de sueldo]]+Sueldos[[#This Row],[20 dias por año]]</f>
        <v>230561.65186849318</v>
      </c>
    </row>
    <row r="3180" spans="1:21" x14ac:dyDescent="0.3">
      <c r="A3180" t="s">
        <v>446</v>
      </c>
      <c r="B3180" t="s">
        <v>139</v>
      </c>
      <c r="C3180" t="s">
        <v>213</v>
      </c>
      <c r="D3180" s="10">
        <v>42422</v>
      </c>
      <c r="E3180" t="s">
        <v>27</v>
      </c>
      <c r="F3180">
        <v>4</v>
      </c>
      <c r="G3180" s="1">
        <v>19087.2</v>
      </c>
      <c r="H3180" s="1">
        <v>1717.848</v>
      </c>
      <c r="I3180" s="1">
        <v>2863.08</v>
      </c>
      <c r="J3180" s="1">
        <v>1717.848</v>
      </c>
      <c r="K3180" s="1">
        <v>5153.5440000000008</v>
      </c>
      <c r="L3180" s="1">
        <v>6298.7760000000007</v>
      </c>
      <c r="M3180" s="1">
        <f>SUM(Sueldos[[#This Row],[Salario Base]:[Bono General]])</f>
        <v>36838.296000000002</v>
      </c>
      <c r="N3180" s="1">
        <f>SUMPRODUCT(Sueldos[[#This Row],[Salario Base]:[Bono General]]*Porcentajes[])</f>
        <v>1471.6231200000002</v>
      </c>
      <c r="O3180" s="1">
        <f>Sueldos[[#This Row],[Aumento Mexicano]]*2</f>
        <v>2943.2462400000004</v>
      </c>
      <c r="P3180" s="1">
        <f>IF(Sueldos[[#This Row],[Calificación]]&gt;=4,Sueldos[[#This Row],[Aumento Mexicano]]*2,0)</f>
        <v>2943.2462400000004</v>
      </c>
      <c r="Q3180" s="1">
        <f>Sueldos[[#This Row],[Sueldo total]]*3</f>
        <v>110514.88800000001</v>
      </c>
      <c r="R3180" s="9">
        <f>(43102-Sueldos[[#This Row],[Fecha de Contratación]])/365</f>
        <v>1.8630136986301369</v>
      </c>
      <c r="S3180" s="1">
        <f>Sueldos[[#This Row],[Sueldo total]]/30</f>
        <v>1227.9432000000002</v>
      </c>
      <c r="T3180" s="1">
        <f>Sueldos[[#This Row],[Salario diario]]*20*Sueldos[[#This Row],[dias del año]]</f>
        <v>45753.500054794524</v>
      </c>
      <c r="U3180" s="1">
        <f>Sueldos[[#This Row],[3 meses de sueldo]]+Sueldos[[#This Row],[20 dias por año]]</f>
        <v>156268.38805479452</v>
      </c>
    </row>
    <row r="3181" spans="1:21" x14ac:dyDescent="0.3">
      <c r="A3181" t="s">
        <v>447</v>
      </c>
      <c r="B3181" t="s">
        <v>139</v>
      </c>
      <c r="C3181" t="s">
        <v>110</v>
      </c>
      <c r="D3181" s="10">
        <v>40823</v>
      </c>
      <c r="E3181" t="s">
        <v>18</v>
      </c>
      <c r="F3181">
        <v>3</v>
      </c>
      <c r="G3181" s="1">
        <v>12041</v>
      </c>
      <c r="H3181" s="1">
        <v>1083.69</v>
      </c>
      <c r="I3181" s="1">
        <v>1324.51</v>
      </c>
      <c r="J3181" s="1">
        <v>1806.1499999999999</v>
      </c>
      <c r="K3181" s="1">
        <v>3010.25</v>
      </c>
      <c r="L3181" s="1">
        <v>3130.6600000000003</v>
      </c>
      <c r="M3181" s="1">
        <f>SUM(Sueldos[[#This Row],[Salario Base]:[Bono General]])</f>
        <v>22396.26</v>
      </c>
      <c r="N3181" s="1">
        <f>SUMPRODUCT(Sueldos[[#This Row],[Salario Base]:[Bono General]]*Porcentajes[])</f>
        <v>878.99300000000005</v>
      </c>
      <c r="O3181" s="1">
        <f>Sueldos[[#This Row],[Aumento Mexicano]]*2</f>
        <v>1757.9860000000001</v>
      </c>
      <c r="P3181" s="1">
        <f>IF(Sueldos[[#This Row],[Calificación]]&gt;=4,Sueldos[[#This Row],[Aumento Mexicano]]*2,0)</f>
        <v>0</v>
      </c>
      <c r="Q3181" s="1">
        <f>Sueldos[[#This Row],[Sueldo total]]*3</f>
        <v>67188.78</v>
      </c>
      <c r="R3181" s="9">
        <f>(43102-Sueldos[[#This Row],[Fecha de Contratación]])/365</f>
        <v>6.2438356164383562</v>
      </c>
      <c r="S3181" s="1">
        <f>Sueldos[[#This Row],[Sueldo total]]/30</f>
        <v>746.54199999999992</v>
      </c>
      <c r="T3181" s="1">
        <f>Sueldos[[#This Row],[Salario diario]]*20*Sueldos[[#This Row],[dias del año]]</f>
        <v>93225.710575342455</v>
      </c>
      <c r="U3181" s="1">
        <f>Sueldos[[#This Row],[3 meses de sueldo]]+Sueldos[[#This Row],[20 dias por año]]</f>
        <v>160414.49057534244</v>
      </c>
    </row>
    <row r="3182" spans="1:21" x14ac:dyDescent="0.3">
      <c r="A3182" t="s">
        <v>448</v>
      </c>
      <c r="B3182" t="s">
        <v>139</v>
      </c>
      <c r="C3182" t="s">
        <v>449</v>
      </c>
      <c r="D3182" s="10">
        <v>41797</v>
      </c>
      <c r="E3182" t="s">
        <v>18</v>
      </c>
      <c r="F3182">
        <v>3</v>
      </c>
      <c r="G3182" s="1">
        <v>8718</v>
      </c>
      <c r="H3182" s="1">
        <v>697.44</v>
      </c>
      <c r="I3182" s="1">
        <v>1220.5200000000002</v>
      </c>
      <c r="J3182" s="1">
        <v>174.36</v>
      </c>
      <c r="K3182" s="1">
        <v>2266.6800000000003</v>
      </c>
      <c r="L3182" s="1">
        <v>2528.2199999999998</v>
      </c>
      <c r="M3182" s="1">
        <f>SUM(Sueldos[[#This Row],[Salario Base]:[Bono General]])</f>
        <v>15605.220000000001</v>
      </c>
      <c r="N3182" s="1">
        <f>SUMPRODUCT(Sueldos[[#This Row],[Salario Base]:[Bono General]]*Porcentajes[])</f>
        <v>605.90100000000007</v>
      </c>
      <c r="O3182" s="1">
        <f>Sueldos[[#This Row],[Aumento Mexicano]]*2</f>
        <v>1211.8020000000001</v>
      </c>
      <c r="P3182" s="1">
        <f>IF(Sueldos[[#This Row],[Calificación]]&gt;=4,Sueldos[[#This Row],[Aumento Mexicano]]*2,0)</f>
        <v>0</v>
      </c>
      <c r="Q3182" s="1">
        <f>Sueldos[[#This Row],[Sueldo total]]*3</f>
        <v>46815.66</v>
      </c>
      <c r="R3182" s="9">
        <f>(43102-Sueldos[[#This Row],[Fecha de Contratación]])/365</f>
        <v>3.5753424657534247</v>
      </c>
      <c r="S3182" s="1">
        <f>Sueldos[[#This Row],[Sueldo total]]/30</f>
        <v>520.17400000000009</v>
      </c>
      <c r="T3182" s="1">
        <f>Sueldos[[#This Row],[Salario diario]]*20*Sueldos[[#This Row],[dias del año]]</f>
        <v>37196.003835616444</v>
      </c>
      <c r="U3182" s="1">
        <f>Sueldos[[#This Row],[3 meses de sueldo]]+Sueldos[[#This Row],[20 dias por año]]</f>
        <v>84011.663835616448</v>
      </c>
    </row>
    <row r="3183" spans="1:21" x14ac:dyDescent="0.3">
      <c r="A3183" t="s">
        <v>450</v>
      </c>
      <c r="B3183" t="s">
        <v>139</v>
      </c>
      <c r="C3183" t="s">
        <v>44</v>
      </c>
      <c r="D3183" s="10">
        <v>40601</v>
      </c>
      <c r="E3183" t="s">
        <v>27</v>
      </c>
      <c r="F3183">
        <v>4</v>
      </c>
      <c r="G3183" s="1">
        <v>19825.300000000003</v>
      </c>
      <c r="H3183" s="1">
        <v>991.26500000000021</v>
      </c>
      <c r="I3183" s="1">
        <v>1586.0240000000003</v>
      </c>
      <c r="J3183" s="1">
        <v>2973.7950000000005</v>
      </c>
      <c r="K3183" s="1">
        <v>6344.0960000000014</v>
      </c>
      <c r="L3183" s="1">
        <v>5947.5900000000011</v>
      </c>
      <c r="M3183" s="1">
        <f>SUM(Sueldos[[#This Row],[Salario Base]:[Bono General]])</f>
        <v>37668.070000000007</v>
      </c>
      <c r="N3183" s="1">
        <f>SUMPRODUCT(Sueldos[[#This Row],[Salario Base]:[Bono General]]*Porcentajes[])</f>
        <v>1473.0197900000001</v>
      </c>
      <c r="O3183" s="1">
        <f>Sueldos[[#This Row],[Aumento Mexicano]]*2</f>
        <v>2946.0395800000001</v>
      </c>
      <c r="P3183" s="1">
        <f>IF(Sueldos[[#This Row],[Calificación]]&gt;=4,Sueldos[[#This Row],[Aumento Mexicano]]*2,0)</f>
        <v>2946.0395800000001</v>
      </c>
      <c r="Q3183" s="1">
        <f>Sueldos[[#This Row],[Sueldo total]]*3</f>
        <v>113004.21000000002</v>
      </c>
      <c r="R3183" s="9">
        <f>(43102-Sueldos[[#This Row],[Fecha de Contratación]])/365</f>
        <v>6.8520547945205479</v>
      </c>
      <c r="S3183" s="1">
        <f>Sueldos[[#This Row],[Sueldo total]]/30</f>
        <v>1255.6023333333335</v>
      </c>
      <c r="T3183" s="1">
        <f>Sueldos[[#This Row],[Salario diario]]*20*Sueldos[[#This Row],[dias del año]]</f>
        <v>172069.11976255709</v>
      </c>
      <c r="U3183" s="1">
        <f>Sueldos[[#This Row],[3 meses de sueldo]]+Sueldos[[#This Row],[20 dias por año]]</f>
        <v>285073.32976255711</v>
      </c>
    </row>
    <row r="3184" spans="1:21" x14ac:dyDescent="0.3">
      <c r="A3184" t="s">
        <v>451</v>
      </c>
      <c r="B3184" t="s">
        <v>139</v>
      </c>
      <c r="C3184" t="s">
        <v>114</v>
      </c>
      <c r="D3184" s="10">
        <v>41766</v>
      </c>
      <c r="E3184" t="s">
        <v>18</v>
      </c>
      <c r="F3184">
        <v>5</v>
      </c>
      <c r="G3184" s="1">
        <v>14192.5</v>
      </c>
      <c r="H3184" s="1">
        <v>851.55</v>
      </c>
      <c r="I3184" s="1">
        <v>425.77499999999998</v>
      </c>
      <c r="J3184" s="1">
        <v>1419.25</v>
      </c>
      <c r="K3184" s="1">
        <v>5393.15</v>
      </c>
      <c r="L3184" s="1">
        <v>3690.05</v>
      </c>
      <c r="M3184" s="1">
        <f>SUM(Sueldos[[#This Row],[Salario Base]:[Bono General]])</f>
        <v>25972.274999999998</v>
      </c>
      <c r="N3184" s="1">
        <f>SUMPRODUCT(Sueldos[[#This Row],[Salario Base]:[Bono General]]*Porcentajes[])</f>
        <v>984.95949999999993</v>
      </c>
      <c r="O3184" s="1">
        <f>Sueldos[[#This Row],[Aumento Mexicano]]*2</f>
        <v>1969.9189999999999</v>
      </c>
      <c r="P3184" s="1">
        <f>IF(Sueldos[[#This Row],[Calificación]]&gt;=4,Sueldos[[#This Row],[Aumento Mexicano]]*2,0)</f>
        <v>1969.9189999999999</v>
      </c>
      <c r="Q3184" s="1">
        <f>Sueldos[[#This Row],[Sueldo total]]*3</f>
        <v>77916.824999999997</v>
      </c>
      <c r="R3184" s="9">
        <f>(43102-Sueldos[[#This Row],[Fecha de Contratación]])/365</f>
        <v>3.6602739726027398</v>
      </c>
      <c r="S3184" s="1">
        <f>Sueldos[[#This Row],[Sueldo total]]/30</f>
        <v>865.74249999999995</v>
      </c>
      <c r="T3184" s="1">
        <f>Sueldos[[#This Row],[Salario diario]]*20*Sueldos[[#This Row],[dias del año]]</f>
        <v>63377.094794520541</v>
      </c>
      <c r="U3184" s="1">
        <f>Sueldos[[#This Row],[3 meses de sueldo]]+Sueldos[[#This Row],[20 dias por año]]</f>
        <v>141293.91979452054</v>
      </c>
    </row>
    <row r="3185" spans="1:21" x14ac:dyDescent="0.3">
      <c r="A3185" t="s">
        <v>452</v>
      </c>
      <c r="B3185" t="s">
        <v>139</v>
      </c>
      <c r="C3185" t="s">
        <v>180</v>
      </c>
      <c r="D3185" s="10">
        <v>41403</v>
      </c>
      <c r="E3185" t="s">
        <v>27</v>
      </c>
      <c r="F3185">
        <v>4</v>
      </c>
      <c r="G3185" s="1">
        <v>23672.000000000004</v>
      </c>
      <c r="H3185" s="1">
        <v>2130.4800000000005</v>
      </c>
      <c r="I3185" s="1">
        <v>2840.6400000000003</v>
      </c>
      <c r="J3185" s="1">
        <v>2367.2000000000003</v>
      </c>
      <c r="K3185" s="1">
        <v>8995.36</v>
      </c>
      <c r="L3185" s="1">
        <v>7811.7600000000011</v>
      </c>
      <c r="M3185" s="1">
        <f>SUM(Sueldos[[#This Row],[Salario Base]:[Bono General]])</f>
        <v>47817.44000000001</v>
      </c>
      <c r="N3185" s="1">
        <f>SUMPRODUCT(Sueldos[[#This Row],[Salario Base]:[Bono General]]*Porcentajes[])</f>
        <v>1886.6584000000003</v>
      </c>
      <c r="O3185" s="1">
        <f>Sueldos[[#This Row],[Aumento Mexicano]]*2</f>
        <v>3773.3168000000005</v>
      </c>
      <c r="P3185" s="1">
        <f>IF(Sueldos[[#This Row],[Calificación]]&gt;=4,Sueldos[[#This Row],[Aumento Mexicano]]*2,0)</f>
        <v>3773.3168000000005</v>
      </c>
      <c r="Q3185" s="1">
        <f>Sueldos[[#This Row],[Sueldo total]]*3</f>
        <v>143452.32000000004</v>
      </c>
      <c r="R3185" s="9">
        <f>(43102-Sueldos[[#This Row],[Fecha de Contratación]])/365</f>
        <v>4.6547945205479451</v>
      </c>
      <c r="S3185" s="1">
        <f>Sueldos[[#This Row],[Sueldo total]]/30</f>
        <v>1593.914666666667</v>
      </c>
      <c r="T3185" s="1">
        <f>Sueldos[[#This Row],[Salario diario]]*20*Sueldos[[#This Row],[dias del año]]</f>
        <v>148386.90513242013</v>
      </c>
      <c r="U3185" s="1">
        <f>Sueldos[[#This Row],[3 meses de sueldo]]+Sueldos[[#This Row],[20 dias por año]]</f>
        <v>291839.22513242019</v>
      </c>
    </row>
    <row r="3186" spans="1:21" x14ac:dyDescent="0.3">
      <c r="A3186" t="s">
        <v>453</v>
      </c>
      <c r="B3186" t="s">
        <v>139</v>
      </c>
      <c r="C3186" t="s">
        <v>46</v>
      </c>
      <c r="D3186" s="10">
        <v>42482</v>
      </c>
      <c r="E3186" t="s">
        <v>15</v>
      </c>
      <c r="F3186">
        <v>2</v>
      </c>
      <c r="G3186" s="1">
        <v>28441.8</v>
      </c>
      <c r="H3186" s="1">
        <v>2559.7619999999997</v>
      </c>
      <c r="I3186" s="1">
        <v>2275.3440000000001</v>
      </c>
      <c r="J3186" s="1">
        <v>1137.672</v>
      </c>
      <c r="K3186" s="1">
        <v>9101.3760000000002</v>
      </c>
      <c r="L3186" s="1">
        <v>11376.720000000001</v>
      </c>
      <c r="M3186" s="1">
        <f>SUM(Sueldos[[#This Row],[Salario Base]:[Bono General]])</f>
        <v>54892.673999999999</v>
      </c>
      <c r="N3186" s="1">
        <f>SUMPRODUCT(Sueldos[[#This Row],[Salario Base]:[Bono General]]*Porcentajes[])</f>
        <v>2224.14876</v>
      </c>
      <c r="O3186" s="1">
        <f>Sueldos[[#This Row],[Aumento Mexicano]]*2</f>
        <v>4448.2975200000001</v>
      </c>
      <c r="P3186" s="1">
        <f>IF(Sueldos[[#This Row],[Calificación]]&gt;=4,Sueldos[[#This Row],[Aumento Mexicano]]*2,0)</f>
        <v>0</v>
      </c>
      <c r="Q3186" s="1">
        <f>Sueldos[[#This Row],[Sueldo total]]*3</f>
        <v>164678.022</v>
      </c>
      <c r="R3186" s="9">
        <f>(43102-Sueldos[[#This Row],[Fecha de Contratación]])/365</f>
        <v>1.6986301369863013</v>
      </c>
      <c r="S3186" s="1">
        <f>Sueldos[[#This Row],[Sueldo total]]/30</f>
        <v>1829.7557999999999</v>
      </c>
      <c r="T3186" s="1">
        <f>Sueldos[[#This Row],[Salario diario]]*20*Sueldos[[#This Row],[dias del año]]</f>
        <v>62161.566904109575</v>
      </c>
      <c r="U3186" s="1">
        <f>Sueldos[[#This Row],[3 meses de sueldo]]+Sueldos[[#This Row],[20 dias por año]]</f>
        <v>226839.58890410958</v>
      </c>
    </row>
    <row r="3187" spans="1:21" x14ac:dyDescent="0.3">
      <c r="A3187" t="s">
        <v>454</v>
      </c>
      <c r="B3187" t="s">
        <v>139</v>
      </c>
      <c r="C3187" t="s">
        <v>173</v>
      </c>
      <c r="D3187" s="10">
        <v>41617</v>
      </c>
      <c r="E3187" t="s">
        <v>18</v>
      </c>
      <c r="F3187">
        <v>3</v>
      </c>
      <c r="G3187" s="1">
        <v>9392</v>
      </c>
      <c r="H3187" s="1">
        <v>469.6</v>
      </c>
      <c r="I3187" s="1">
        <v>751.36</v>
      </c>
      <c r="J3187" s="1">
        <v>939.2</v>
      </c>
      <c r="K3187" s="1">
        <v>3475.04</v>
      </c>
      <c r="L3187" s="1">
        <v>3005.44</v>
      </c>
      <c r="M3187" s="1">
        <f>SUM(Sueldos[[#This Row],[Salario Base]:[Bono General]])</f>
        <v>18032.64</v>
      </c>
      <c r="N3187" s="1">
        <f>SUMPRODUCT(Sueldos[[#This Row],[Salario Base]:[Bono General]]*Porcentajes[])</f>
        <v>701.58240000000001</v>
      </c>
      <c r="O3187" s="1">
        <f>Sueldos[[#This Row],[Aumento Mexicano]]*2</f>
        <v>1403.1648</v>
      </c>
      <c r="P3187" s="1">
        <f>IF(Sueldos[[#This Row],[Calificación]]&gt;=4,Sueldos[[#This Row],[Aumento Mexicano]]*2,0)</f>
        <v>0</v>
      </c>
      <c r="Q3187" s="1">
        <f>Sueldos[[#This Row],[Sueldo total]]*3</f>
        <v>54097.919999999998</v>
      </c>
      <c r="R3187" s="9">
        <f>(43102-Sueldos[[#This Row],[Fecha de Contratación]])/365</f>
        <v>4.0684931506849313</v>
      </c>
      <c r="S3187" s="1">
        <f>Sueldos[[#This Row],[Sueldo total]]/30</f>
        <v>601.08799999999997</v>
      </c>
      <c r="T3187" s="1">
        <f>Sueldos[[#This Row],[Salario diario]]*20*Sueldos[[#This Row],[dias del año]]</f>
        <v>48910.448219178077</v>
      </c>
      <c r="U3187" s="1">
        <f>Sueldos[[#This Row],[3 meses de sueldo]]+Sueldos[[#This Row],[20 dias por año]]</f>
        <v>103008.36821917808</v>
      </c>
    </row>
    <row r="3188" spans="1:21" x14ac:dyDescent="0.3">
      <c r="A3188" t="s">
        <v>455</v>
      </c>
      <c r="B3188" t="s">
        <v>139</v>
      </c>
      <c r="C3188" t="s">
        <v>255</v>
      </c>
      <c r="D3188" s="10">
        <v>42208</v>
      </c>
      <c r="E3188" t="s">
        <v>15</v>
      </c>
      <c r="F3188">
        <v>4</v>
      </c>
      <c r="G3188" s="1">
        <v>27135.9</v>
      </c>
      <c r="H3188" s="1">
        <v>2170.8720000000003</v>
      </c>
      <c r="I3188" s="1">
        <v>542.71800000000007</v>
      </c>
      <c r="J3188" s="1">
        <v>2442.2310000000002</v>
      </c>
      <c r="K3188" s="1">
        <v>10583.001</v>
      </c>
      <c r="L3188" s="1">
        <v>10583.001</v>
      </c>
      <c r="M3188" s="1">
        <f>SUM(Sueldos[[#This Row],[Salario Base]:[Bono General]])</f>
        <v>53457.722999999998</v>
      </c>
      <c r="N3188" s="1">
        <f>SUMPRODUCT(Sueldos[[#This Row],[Salario Base]:[Bono General]]*Porcentajes[])</f>
        <v>2146.4496899999999</v>
      </c>
      <c r="O3188" s="1">
        <f>Sueldos[[#This Row],[Aumento Mexicano]]*2</f>
        <v>4292.8993799999998</v>
      </c>
      <c r="P3188" s="1">
        <f>IF(Sueldos[[#This Row],[Calificación]]&gt;=4,Sueldos[[#This Row],[Aumento Mexicano]]*2,0)</f>
        <v>4292.8993799999998</v>
      </c>
      <c r="Q3188" s="1">
        <f>Sueldos[[#This Row],[Sueldo total]]*3</f>
        <v>160373.16899999999</v>
      </c>
      <c r="R3188" s="9">
        <f>(43102-Sueldos[[#This Row],[Fecha de Contratación]])/365</f>
        <v>2.4493150684931506</v>
      </c>
      <c r="S3188" s="1">
        <f>Sueldos[[#This Row],[Sueldo total]]/30</f>
        <v>1781.9241</v>
      </c>
      <c r="T3188" s="1">
        <f>Sueldos[[#This Row],[Salario diario]]*20*Sueldos[[#This Row],[dias del año]]</f>
        <v>87289.870980821899</v>
      </c>
      <c r="U3188" s="1">
        <f>Sueldos[[#This Row],[3 meses de sueldo]]+Sueldos[[#This Row],[20 dias por año]]</f>
        <v>247663.03998082189</v>
      </c>
    </row>
    <row r="3189" spans="1:21" x14ac:dyDescent="0.3">
      <c r="A3189" t="s">
        <v>456</v>
      </c>
      <c r="B3189" t="s">
        <v>139</v>
      </c>
      <c r="C3189" t="s">
        <v>69</v>
      </c>
      <c r="D3189" s="10">
        <v>42678</v>
      </c>
      <c r="E3189" t="s">
        <v>27</v>
      </c>
      <c r="F3189">
        <v>3</v>
      </c>
      <c r="G3189" s="1">
        <v>18753</v>
      </c>
      <c r="H3189" s="1">
        <v>1687.77</v>
      </c>
      <c r="I3189" s="1">
        <v>1500.24</v>
      </c>
      <c r="J3189" s="1">
        <v>937.65000000000009</v>
      </c>
      <c r="K3189" s="1">
        <v>6188.4900000000007</v>
      </c>
      <c r="L3189" s="1">
        <v>5438.37</v>
      </c>
      <c r="M3189" s="1">
        <f>SUM(Sueldos[[#This Row],[Salario Base]:[Bono General]])</f>
        <v>34505.520000000004</v>
      </c>
      <c r="N3189" s="1">
        <f>SUMPRODUCT(Sueldos[[#This Row],[Salario Base]:[Bono General]]*Porcentajes[])</f>
        <v>1337.0889000000002</v>
      </c>
      <c r="O3189" s="1">
        <f>Sueldos[[#This Row],[Aumento Mexicano]]*2</f>
        <v>2674.1778000000004</v>
      </c>
      <c r="P3189" s="1">
        <f>IF(Sueldos[[#This Row],[Calificación]]&gt;=4,Sueldos[[#This Row],[Aumento Mexicano]]*2,0)</f>
        <v>0</v>
      </c>
      <c r="Q3189" s="1">
        <f>Sueldos[[#This Row],[Sueldo total]]*3</f>
        <v>103516.56000000001</v>
      </c>
      <c r="R3189" s="9">
        <f>(43102-Sueldos[[#This Row],[Fecha de Contratación]])/365</f>
        <v>1.1616438356164382</v>
      </c>
      <c r="S3189" s="1">
        <f>Sueldos[[#This Row],[Sueldo total]]/30</f>
        <v>1150.1840000000002</v>
      </c>
      <c r="T3189" s="1">
        <f>Sueldos[[#This Row],[Salario diario]]*20*Sueldos[[#This Row],[dias del año]]</f>
        <v>26722.083068493153</v>
      </c>
      <c r="U3189" s="1">
        <f>Sueldos[[#This Row],[3 meses de sueldo]]+Sueldos[[#This Row],[20 dias por año]]</f>
        <v>130238.64306849317</v>
      </c>
    </row>
    <row r="3190" spans="1:21" x14ac:dyDescent="0.3">
      <c r="A3190" t="s">
        <v>457</v>
      </c>
      <c r="B3190" t="s">
        <v>139</v>
      </c>
      <c r="C3190" t="s">
        <v>317</v>
      </c>
      <c r="D3190" s="10">
        <v>40962</v>
      </c>
      <c r="E3190" t="s">
        <v>18</v>
      </c>
      <c r="F3190">
        <v>3</v>
      </c>
      <c r="G3190" s="1">
        <v>14514</v>
      </c>
      <c r="H3190" s="1">
        <v>1306.26</v>
      </c>
      <c r="I3190" s="1">
        <v>1451.4</v>
      </c>
      <c r="J3190" s="1">
        <v>435.41999999999996</v>
      </c>
      <c r="K3190" s="1">
        <v>5225.04</v>
      </c>
      <c r="L3190" s="1">
        <v>5225.04</v>
      </c>
      <c r="M3190" s="1">
        <f>SUM(Sueldos[[#This Row],[Salario Base]:[Bono General]])</f>
        <v>28157.16</v>
      </c>
      <c r="N3190" s="1">
        <f>SUMPRODUCT(Sueldos[[#This Row],[Salario Base]:[Bono General]]*Porcentajes[])</f>
        <v>1116.1265999999998</v>
      </c>
      <c r="O3190" s="1">
        <f>Sueldos[[#This Row],[Aumento Mexicano]]*2</f>
        <v>2232.2531999999997</v>
      </c>
      <c r="P3190" s="1">
        <f>IF(Sueldos[[#This Row],[Calificación]]&gt;=4,Sueldos[[#This Row],[Aumento Mexicano]]*2,0)</f>
        <v>0</v>
      </c>
      <c r="Q3190" s="1">
        <f>Sueldos[[#This Row],[Sueldo total]]*3</f>
        <v>84471.48</v>
      </c>
      <c r="R3190" s="9">
        <f>(43102-Sueldos[[#This Row],[Fecha de Contratación]])/365</f>
        <v>5.8630136986301373</v>
      </c>
      <c r="S3190" s="1">
        <f>Sueldos[[#This Row],[Sueldo total]]/30</f>
        <v>938.572</v>
      </c>
      <c r="T3190" s="1">
        <f>Sueldos[[#This Row],[Salario diario]]*20*Sueldos[[#This Row],[dias del año]]</f>
        <v>110057.2098630137</v>
      </c>
      <c r="U3190" s="1">
        <f>Sueldos[[#This Row],[3 meses de sueldo]]+Sueldos[[#This Row],[20 dias por año]]</f>
        <v>194528.68986301369</v>
      </c>
    </row>
    <row r="3191" spans="1:21" x14ac:dyDescent="0.3">
      <c r="A3191" t="s">
        <v>458</v>
      </c>
      <c r="B3191" t="s">
        <v>139</v>
      </c>
      <c r="C3191" t="s">
        <v>65</v>
      </c>
      <c r="D3191" s="10">
        <v>42889</v>
      </c>
      <c r="E3191" t="s">
        <v>27</v>
      </c>
      <c r="F3191">
        <v>3</v>
      </c>
      <c r="G3191" s="1">
        <v>22757</v>
      </c>
      <c r="H3191" s="1">
        <v>1592.9900000000002</v>
      </c>
      <c r="I3191" s="1">
        <v>2958.4100000000003</v>
      </c>
      <c r="J3191" s="1">
        <v>2503.27</v>
      </c>
      <c r="K3191" s="1">
        <v>8420.09</v>
      </c>
      <c r="L3191" s="1">
        <v>5689.25</v>
      </c>
      <c r="M3191" s="1">
        <f>SUM(Sueldos[[#This Row],[Salario Base]:[Bono General]])</f>
        <v>43921.01</v>
      </c>
      <c r="N3191" s="1">
        <f>SUMPRODUCT(Sueldos[[#This Row],[Salario Base]:[Bono General]]*Porcentajes[])</f>
        <v>1672.6394999999998</v>
      </c>
      <c r="O3191" s="1">
        <f>Sueldos[[#This Row],[Aumento Mexicano]]*2</f>
        <v>3345.2789999999995</v>
      </c>
      <c r="P3191" s="1">
        <f>IF(Sueldos[[#This Row],[Calificación]]&gt;=4,Sueldos[[#This Row],[Aumento Mexicano]]*2,0)</f>
        <v>0</v>
      </c>
      <c r="Q3191" s="1">
        <f>Sueldos[[#This Row],[Sueldo total]]*3</f>
        <v>131763.03</v>
      </c>
      <c r="R3191" s="9">
        <f>(43102-Sueldos[[#This Row],[Fecha de Contratación]])/365</f>
        <v>0.58356164383561648</v>
      </c>
      <c r="S3191" s="1">
        <f>Sueldos[[#This Row],[Sueldo total]]/30</f>
        <v>1464.0336666666667</v>
      </c>
      <c r="T3191" s="1">
        <f>Sueldos[[#This Row],[Salario diario]]*20*Sueldos[[#This Row],[dias del año]]</f>
        <v>17087.077863013699</v>
      </c>
      <c r="U3191" s="1">
        <f>Sueldos[[#This Row],[3 meses de sueldo]]+Sueldos[[#This Row],[20 dias por año]]</f>
        <v>148850.10786301369</v>
      </c>
    </row>
    <row r="3192" spans="1:21" x14ac:dyDescent="0.3">
      <c r="A3192" t="s">
        <v>459</v>
      </c>
      <c r="B3192" t="s">
        <v>139</v>
      </c>
      <c r="C3192" t="s">
        <v>44</v>
      </c>
      <c r="D3192" s="10">
        <v>41526</v>
      </c>
      <c r="E3192" t="s">
        <v>27</v>
      </c>
      <c r="F3192">
        <v>3</v>
      </c>
      <c r="G3192" s="1">
        <v>20086</v>
      </c>
      <c r="H3192" s="1">
        <v>2008.6000000000001</v>
      </c>
      <c r="I3192" s="1">
        <v>2611.1800000000003</v>
      </c>
      <c r="J3192" s="1">
        <v>803.44</v>
      </c>
      <c r="K3192" s="1">
        <v>6226.66</v>
      </c>
      <c r="L3192" s="1">
        <v>5624.0800000000008</v>
      </c>
      <c r="M3192" s="1">
        <f>SUM(Sueldos[[#This Row],[Salario Base]:[Bono General]])</f>
        <v>37359.96</v>
      </c>
      <c r="N3192" s="1">
        <f>SUMPRODUCT(Sueldos[[#This Row],[Salario Base]:[Bono General]]*Porcentajes[])</f>
        <v>1448.2005999999999</v>
      </c>
      <c r="O3192" s="1">
        <f>Sueldos[[#This Row],[Aumento Mexicano]]*2</f>
        <v>2896.4011999999998</v>
      </c>
      <c r="P3192" s="1">
        <f>IF(Sueldos[[#This Row],[Calificación]]&gt;=4,Sueldos[[#This Row],[Aumento Mexicano]]*2,0)</f>
        <v>0</v>
      </c>
      <c r="Q3192" s="1">
        <f>Sueldos[[#This Row],[Sueldo total]]*3</f>
        <v>112079.88</v>
      </c>
      <c r="R3192" s="9">
        <f>(43102-Sueldos[[#This Row],[Fecha de Contratación]])/365</f>
        <v>4.3178082191780822</v>
      </c>
      <c r="S3192" s="1">
        <f>Sueldos[[#This Row],[Sueldo total]]/30</f>
        <v>1245.3319999999999</v>
      </c>
      <c r="T3192" s="1">
        <f>Sueldos[[#This Row],[Salario diario]]*20*Sueldos[[#This Row],[dias del año]]</f>
        <v>107542.09490410959</v>
      </c>
      <c r="U3192" s="1">
        <f>Sueldos[[#This Row],[3 meses de sueldo]]+Sueldos[[#This Row],[20 dias por año]]</f>
        <v>219621.97490410961</v>
      </c>
    </row>
    <row r="3193" spans="1:21" x14ac:dyDescent="0.3">
      <c r="A3193" t="s">
        <v>460</v>
      </c>
      <c r="B3193" t="s">
        <v>139</v>
      </c>
      <c r="C3193" t="s">
        <v>260</v>
      </c>
      <c r="D3193" s="10">
        <v>41215</v>
      </c>
      <c r="E3193" t="s">
        <v>27</v>
      </c>
      <c r="F3193">
        <v>4</v>
      </c>
      <c r="G3193" s="1">
        <v>16099.600000000002</v>
      </c>
      <c r="H3193" s="1">
        <v>1609.9600000000003</v>
      </c>
      <c r="I3193" s="1">
        <v>1448.9640000000002</v>
      </c>
      <c r="J3193" s="1">
        <v>804.98000000000013</v>
      </c>
      <c r="K3193" s="1">
        <v>4346.8920000000007</v>
      </c>
      <c r="L3193" s="1">
        <v>4829.88</v>
      </c>
      <c r="M3193" s="1">
        <f>SUM(Sueldos[[#This Row],[Salario Base]:[Bono General]])</f>
        <v>29140.276000000002</v>
      </c>
      <c r="N3193" s="1">
        <f>SUMPRODUCT(Sueldos[[#This Row],[Salario Base]:[Bono General]]*Porcentajes[])</f>
        <v>1146.2915200000002</v>
      </c>
      <c r="O3193" s="1">
        <f>Sueldos[[#This Row],[Aumento Mexicano]]*2</f>
        <v>2292.5830400000004</v>
      </c>
      <c r="P3193" s="1">
        <f>IF(Sueldos[[#This Row],[Calificación]]&gt;=4,Sueldos[[#This Row],[Aumento Mexicano]]*2,0)</f>
        <v>2292.5830400000004</v>
      </c>
      <c r="Q3193" s="1">
        <f>Sueldos[[#This Row],[Sueldo total]]*3</f>
        <v>87420.828000000009</v>
      </c>
      <c r="R3193" s="9">
        <f>(43102-Sueldos[[#This Row],[Fecha de Contratación]])/365</f>
        <v>5.1698630136986301</v>
      </c>
      <c r="S3193" s="1">
        <f>Sueldos[[#This Row],[Sueldo total]]/30</f>
        <v>971.34253333333334</v>
      </c>
      <c r="T3193" s="1">
        <f>Sueldos[[#This Row],[Salario diario]]*20*Sueldos[[#This Row],[dias del año]]</f>
        <v>100434.15673424657</v>
      </c>
      <c r="U3193" s="1">
        <f>Sueldos[[#This Row],[3 meses de sueldo]]+Sueldos[[#This Row],[20 dias por año]]</f>
        <v>187854.98473424657</v>
      </c>
    </row>
    <row r="3194" spans="1:21" x14ac:dyDescent="0.3">
      <c r="A3194" t="s">
        <v>461</v>
      </c>
      <c r="B3194" t="s">
        <v>139</v>
      </c>
      <c r="C3194" t="s">
        <v>61</v>
      </c>
      <c r="D3194" s="10">
        <v>42640</v>
      </c>
      <c r="E3194" t="s">
        <v>18</v>
      </c>
      <c r="F3194">
        <v>3</v>
      </c>
      <c r="G3194" s="1">
        <v>8609</v>
      </c>
      <c r="H3194" s="1">
        <v>860.90000000000009</v>
      </c>
      <c r="I3194" s="1">
        <v>860.90000000000009</v>
      </c>
      <c r="J3194" s="1">
        <v>774.81</v>
      </c>
      <c r="K3194" s="1">
        <v>2840.9700000000003</v>
      </c>
      <c r="L3194" s="1">
        <v>3185.33</v>
      </c>
      <c r="M3194" s="1">
        <f>SUM(Sueldos[[#This Row],[Salario Base]:[Bono General]])</f>
        <v>17131.909999999996</v>
      </c>
      <c r="N3194" s="1">
        <f>SUMPRODUCT(Sueldos[[#This Row],[Salario Base]:[Bono General]]*Porcentajes[])</f>
        <v>691.30270000000007</v>
      </c>
      <c r="O3194" s="1">
        <f>Sueldos[[#This Row],[Aumento Mexicano]]*2</f>
        <v>1382.6054000000001</v>
      </c>
      <c r="P3194" s="1">
        <f>IF(Sueldos[[#This Row],[Calificación]]&gt;=4,Sueldos[[#This Row],[Aumento Mexicano]]*2,0)</f>
        <v>0</v>
      </c>
      <c r="Q3194" s="1">
        <f>Sueldos[[#This Row],[Sueldo total]]*3</f>
        <v>51395.729999999989</v>
      </c>
      <c r="R3194" s="9">
        <f>(43102-Sueldos[[#This Row],[Fecha de Contratación]])/365</f>
        <v>1.2657534246575342</v>
      </c>
      <c r="S3194" s="1">
        <f>Sueldos[[#This Row],[Sueldo total]]/30</f>
        <v>571.06366666666656</v>
      </c>
      <c r="T3194" s="1">
        <f>Sueldos[[#This Row],[Salario diario]]*20*Sueldos[[#This Row],[dias del año]]</f>
        <v>14456.515835616434</v>
      </c>
      <c r="U3194" s="1">
        <f>Sueldos[[#This Row],[3 meses de sueldo]]+Sueldos[[#This Row],[20 dias por año]]</f>
        <v>65852.245835616428</v>
      </c>
    </row>
    <row r="3195" spans="1:21" x14ac:dyDescent="0.3">
      <c r="A3195" t="s">
        <v>462</v>
      </c>
      <c r="B3195" t="s">
        <v>139</v>
      </c>
      <c r="C3195" t="s">
        <v>77</v>
      </c>
      <c r="D3195" s="10">
        <v>41815</v>
      </c>
      <c r="E3195" t="s">
        <v>18</v>
      </c>
      <c r="F3195">
        <v>3</v>
      </c>
      <c r="G3195" s="1">
        <v>15310</v>
      </c>
      <c r="H3195" s="1">
        <v>1377.8999999999999</v>
      </c>
      <c r="I3195" s="1">
        <v>1684.1</v>
      </c>
      <c r="J3195" s="1">
        <v>1377.8999999999999</v>
      </c>
      <c r="K3195" s="1">
        <v>4899.2</v>
      </c>
      <c r="L3195" s="1">
        <v>5052.3</v>
      </c>
      <c r="M3195" s="1">
        <f>SUM(Sueldos[[#This Row],[Salario Base]:[Bono General]])</f>
        <v>29701.4</v>
      </c>
      <c r="N3195" s="1">
        <f>SUMPRODUCT(Sueldos[[#This Row],[Salario Base]:[Bono General]]*Porcentajes[])</f>
        <v>1178.8700000000001</v>
      </c>
      <c r="O3195" s="1">
        <f>Sueldos[[#This Row],[Aumento Mexicano]]*2</f>
        <v>2357.7400000000002</v>
      </c>
      <c r="P3195" s="1">
        <f>IF(Sueldos[[#This Row],[Calificación]]&gt;=4,Sueldos[[#This Row],[Aumento Mexicano]]*2,0)</f>
        <v>0</v>
      </c>
      <c r="Q3195" s="1">
        <f>Sueldos[[#This Row],[Sueldo total]]*3</f>
        <v>89104.200000000012</v>
      </c>
      <c r="R3195" s="9">
        <f>(43102-Sueldos[[#This Row],[Fecha de Contratación]])/365</f>
        <v>3.526027397260274</v>
      </c>
      <c r="S3195" s="1">
        <f>Sueldos[[#This Row],[Sueldo total]]/30</f>
        <v>990.04666666666674</v>
      </c>
      <c r="T3195" s="1">
        <f>Sueldos[[#This Row],[Salario diario]]*20*Sueldos[[#This Row],[dias del año]]</f>
        <v>69818.633424657542</v>
      </c>
      <c r="U3195" s="1">
        <f>Sueldos[[#This Row],[3 meses de sueldo]]+Sueldos[[#This Row],[20 dias por año]]</f>
        <v>158922.83342465755</v>
      </c>
    </row>
    <row r="3196" spans="1:21" x14ac:dyDescent="0.3">
      <c r="A3196" t="s">
        <v>463</v>
      </c>
      <c r="B3196" t="s">
        <v>139</v>
      </c>
      <c r="C3196" t="s">
        <v>32</v>
      </c>
      <c r="D3196" s="10">
        <v>40513</v>
      </c>
      <c r="E3196" t="s">
        <v>15</v>
      </c>
      <c r="F3196">
        <v>4</v>
      </c>
      <c r="G3196" s="1">
        <v>26651.9</v>
      </c>
      <c r="H3196" s="1">
        <v>2665.1900000000005</v>
      </c>
      <c r="I3196" s="1">
        <v>2398.6709999999998</v>
      </c>
      <c r="J3196" s="1">
        <v>799.55700000000002</v>
      </c>
      <c r="K3196" s="1">
        <v>10394.241000000002</v>
      </c>
      <c r="L3196" s="1">
        <v>8528.6080000000002</v>
      </c>
      <c r="M3196" s="1">
        <f>SUM(Sueldos[[#This Row],[Salario Base]:[Bono General]])</f>
        <v>51438.167000000009</v>
      </c>
      <c r="N3196" s="1">
        <f>SUMPRODUCT(Sueldos[[#This Row],[Salario Base]:[Bono General]]*Porcentajes[])</f>
        <v>2004.2228800000003</v>
      </c>
      <c r="O3196" s="1">
        <f>Sueldos[[#This Row],[Aumento Mexicano]]*2</f>
        <v>4008.4457600000005</v>
      </c>
      <c r="P3196" s="1">
        <f>IF(Sueldos[[#This Row],[Calificación]]&gt;=4,Sueldos[[#This Row],[Aumento Mexicano]]*2,0)</f>
        <v>4008.4457600000005</v>
      </c>
      <c r="Q3196" s="1">
        <f>Sueldos[[#This Row],[Sueldo total]]*3</f>
        <v>154314.50100000002</v>
      </c>
      <c r="R3196" s="9">
        <f>(43102-Sueldos[[#This Row],[Fecha de Contratación]])/365</f>
        <v>7.0931506849315067</v>
      </c>
      <c r="S3196" s="1">
        <f>Sueldos[[#This Row],[Sueldo total]]/30</f>
        <v>1714.6055666666668</v>
      </c>
      <c r="T3196" s="1">
        <f>Sueldos[[#This Row],[Salario diario]]*20*Sueldos[[#This Row],[dias del año]]</f>
        <v>243239.11299178083</v>
      </c>
      <c r="U3196" s="1">
        <f>Sueldos[[#This Row],[3 meses de sueldo]]+Sueldos[[#This Row],[20 dias por año]]</f>
        <v>397553.61399178085</v>
      </c>
    </row>
    <row r="3197" spans="1:21" x14ac:dyDescent="0.3">
      <c r="A3197" t="s">
        <v>464</v>
      </c>
      <c r="B3197" t="s">
        <v>139</v>
      </c>
      <c r="C3197" t="s">
        <v>65</v>
      </c>
      <c r="D3197" s="10">
        <v>41681</v>
      </c>
      <c r="E3197" t="s">
        <v>18</v>
      </c>
      <c r="F3197">
        <v>4</v>
      </c>
      <c r="G3197" s="1">
        <v>12274.900000000001</v>
      </c>
      <c r="H3197" s="1">
        <v>859.24300000000017</v>
      </c>
      <c r="I3197" s="1">
        <v>1841.2350000000001</v>
      </c>
      <c r="J3197" s="1">
        <v>1718.4860000000003</v>
      </c>
      <c r="K3197" s="1">
        <v>3068.7250000000004</v>
      </c>
      <c r="L3197" s="1">
        <v>3927.9680000000008</v>
      </c>
      <c r="M3197" s="1">
        <f>SUM(Sueldos[[#This Row],[Salario Base]:[Bono General]])</f>
        <v>23690.557000000001</v>
      </c>
      <c r="N3197" s="1">
        <f>SUMPRODUCT(Sueldos[[#This Row],[Salario Base]:[Bono General]]*Porcentajes[])</f>
        <v>946.39479000000006</v>
      </c>
      <c r="O3197" s="1">
        <f>Sueldos[[#This Row],[Aumento Mexicano]]*2</f>
        <v>1892.7895800000001</v>
      </c>
      <c r="P3197" s="1">
        <f>IF(Sueldos[[#This Row],[Calificación]]&gt;=4,Sueldos[[#This Row],[Aumento Mexicano]]*2,0)</f>
        <v>1892.7895800000001</v>
      </c>
      <c r="Q3197" s="1">
        <f>Sueldos[[#This Row],[Sueldo total]]*3</f>
        <v>71071.671000000002</v>
      </c>
      <c r="R3197" s="9">
        <f>(43102-Sueldos[[#This Row],[Fecha de Contratación]])/365</f>
        <v>3.893150684931507</v>
      </c>
      <c r="S3197" s="1">
        <f>Sueldos[[#This Row],[Sueldo total]]/30</f>
        <v>789.68523333333337</v>
      </c>
      <c r="T3197" s="1">
        <f>Sueldos[[#This Row],[Salario diario]]*20*Sueldos[[#This Row],[dias del año]]</f>
        <v>61487.272140639281</v>
      </c>
      <c r="U3197" s="1">
        <f>Sueldos[[#This Row],[3 meses de sueldo]]+Sueldos[[#This Row],[20 dias por año]]</f>
        <v>132558.94314063928</v>
      </c>
    </row>
    <row r="3198" spans="1:21" x14ac:dyDescent="0.3">
      <c r="A3198" t="s">
        <v>465</v>
      </c>
      <c r="B3198" t="s">
        <v>139</v>
      </c>
      <c r="C3198" t="s">
        <v>317</v>
      </c>
      <c r="D3198" s="10">
        <v>40973</v>
      </c>
      <c r="E3198" t="s">
        <v>15</v>
      </c>
      <c r="F3198">
        <v>3</v>
      </c>
      <c r="G3198" s="1">
        <v>26337</v>
      </c>
      <c r="H3198" s="1">
        <v>2633.7000000000003</v>
      </c>
      <c r="I3198" s="1">
        <v>526.74</v>
      </c>
      <c r="J3198" s="1">
        <v>1316.8500000000001</v>
      </c>
      <c r="K3198" s="1">
        <v>9744.69</v>
      </c>
      <c r="L3198" s="1">
        <v>9217.9499999999989</v>
      </c>
      <c r="M3198" s="1">
        <f>SUM(Sueldos[[#This Row],[Salario Base]:[Bono General]])</f>
        <v>49776.93</v>
      </c>
      <c r="N3198" s="1">
        <f>SUMPRODUCT(Sueldos[[#This Row],[Salario Base]:[Bono General]]*Porcentajes[])</f>
        <v>1972.6413</v>
      </c>
      <c r="O3198" s="1">
        <f>Sueldos[[#This Row],[Aumento Mexicano]]*2</f>
        <v>3945.2826</v>
      </c>
      <c r="P3198" s="1">
        <f>IF(Sueldos[[#This Row],[Calificación]]&gt;=4,Sueldos[[#This Row],[Aumento Mexicano]]*2,0)</f>
        <v>0</v>
      </c>
      <c r="Q3198" s="1">
        <f>Sueldos[[#This Row],[Sueldo total]]*3</f>
        <v>149330.79</v>
      </c>
      <c r="R3198" s="9">
        <f>(43102-Sueldos[[#This Row],[Fecha de Contratación]])/365</f>
        <v>5.8328767123287673</v>
      </c>
      <c r="S3198" s="1">
        <f>Sueldos[[#This Row],[Sueldo total]]/30</f>
        <v>1659.231</v>
      </c>
      <c r="T3198" s="1">
        <f>Sueldos[[#This Row],[Salario diario]]*20*Sueldos[[#This Row],[dias del año]]</f>
        <v>193561.79720547947</v>
      </c>
      <c r="U3198" s="1">
        <f>Sueldos[[#This Row],[3 meses de sueldo]]+Sueldos[[#This Row],[20 dias por año]]</f>
        <v>342892.5872054795</v>
      </c>
    </row>
    <row r="3199" spans="1:21" x14ac:dyDescent="0.3">
      <c r="A3199" t="s">
        <v>466</v>
      </c>
      <c r="B3199" t="s">
        <v>139</v>
      </c>
      <c r="C3199" t="s">
        <v>330</v>
      </c>
      <c r="D3199" s="10">
        <v>41283</v>
      </c>
      <c r="E3199" t="s">
        <v>15</v>
      </c>
      <c r="F3199">
        <v>3</v>
      </c>
      <c r="G3199" s="1">
        <v>25789</v>
      </c>
      <c r="H3199" s="1">
        <v>1805.2300000000002</v>
      </c>
      <c r="I3199" s="1">
        <v>3094.68</v>
      </c>
      <c r="J3199" s="1">
        <v>2578.9</v>
      </c>
      <c r="K3199" s="1">
        <v>7736.7</v>
      </c>
      <c r="L3199" s="1">
        <v>6447.25</v>
      </c>
      <c r="M3199" s="1">
        <f>SUM(Sueldos[[#This Row],[Salario Base]:[Bono General]])</f>
        <v>47451.759999999995</v>
      </c>
      <c r="N3199" s="1">
        <f>SUMPRODUCT(Sueldos[[#This Row],[Salario Base]:[Bono General]]*Porcentajes[])</f>
        <v>1818.1245000000001</v>
      </c>
      <c r="O3199" s="1">
        <f>Sueldos[[#This Row],[Aumento Mexicano]]*2</f>
        <v>3636.2490000000003</v>
      </c>
      <c r="P3199" s="1">
        <f>IF(Sueldos[[#This Row],[Calificación]]&gt;=4,Sueldos[[#This Row],[Aumento Mexicano]]*2,0)</f>
        <v>0</v>
      </c>
      <c r="Q3199" s="1">
        <f>Sueldos[[#This Row],[Sueldo total]]*3</f>
        <v>142355.27999999997</v>
      </c>
      <c r="R3199" s="9">
        <f>(43102-Sueldos[[#This Row],[Fecha de Contratación]])/365</f>
        <v>4.9835616438356167</v>
      </c>
      <c r="S3199" s="1">
        <f>Sueldos[[#This Row],[Sueldo total]]/30</f>
        <v>1581.7253333333331</v>
      </c>
      <c r="T3199" s="1">
        <f>Sueldos[[#This Row],[Salario diario]]*20*Sueldos[[#This Row],[dias del año]]</f>
        <v>157652.51404566207</v>
      </c>
      <c r="U3199" s="1">
        <f>Sueldos[[#This Row],[3 meses de sueldo]]+Sueldos[[#This Row],[20 dias por año]]</f>
        <v>300007.79404566204</v>
      </c>
    </row>
    <row r="3200" spans="1:21" x14ac:dyDescent="0.3">
      <c r="A3200" t="s">
        <v>467</v>
      </c>
      <c r="B3200" t="s">
        <v>139</v>
      </c>
      <c r="C3200" t="s">
        <v>237</v>
      </c>
      <c r="D3200" s="10">
        <v>41139</v>
      </c>
      <c r="E3200" t="s">
        <v>18</v>
      </c>
      <c r="F3200">
        <v>3</v>
      </c>
      <c r="G3200" s="1">
        <v>9668</v>
      </c>
      <c r="H3200" s="1">
        <v>676.7600000000001</v>
      </c>
      <c r="I3200" s="1">
        <v>966.80000000000007</v>
      </c>
      <c r="J3200" s="1">
        <v>96.68</v>
      </c>
      <c r="K3200" s="1">
        <v>2513.6800000000003</v>
      </c>
      <c r="L3200" s="1">
        <v>3383.7999999999997</v>
      </c>
      <c r="M3200" s="1">
        <f>SUM(Sueldos[[#This Row],[Salario Base]:[Bono General]])</f>
        <v>17305.72</v>
      </c>
      <c r="N3200" s="1">
        <f>SUMPRODUCT(Sueldos[[#This Row],[Salario Base]:[Bono General]]*Porcentajes[])</f>
        <v>686.428</v>
      </c>
      <c r="O3200" s="1">
        <f>Sueldos[[#This Row],[Aumento Mexicano]]*2</f>
        <v>1372.856</v>
      </c>
      <c r="P3200" s="1">
        <f>IF(Sueldos[[#This Row],[Calificación]]&gt;=4,Sueldos[[#This Row],[Aumento Mexicano]]*2,0)</f>
        <v>0</v>
      </c>
      <c r="Q3200" s="1">
        <f>Sueldos[[#This Row],[Sueldo total]]*3</f>
        <v>51917.16</v>
      </c>
      <c r="R3200" s="9">
        <f>(43102-Sueldos[[#This Row],[Fecha de Contratación]])/365</f>
        <v>5.3780821917808215</v>
      </c>
      <c r="S3200" s="1">
        <f>Sueldos[[#This Row],[Sueldo total]]/30</f>
        <v>576.85733333333337</v>
      </c>
      <c r="T3200" s="1">
        <f>Sueldos[[#This Row],[Salario diario]]*20*Sueldos[[#This Row],[dias del año]]</f>
        <v>62047.723031963469</v>
      </c>
      <c r="U3200" s="1">
        <f>Sueldos[[#This Row],[3 meses de sueldo]]+Sueldos[[#This Row],[20 dias por año]]</f>
        <v>113964.88303196347</v>
      </c>
    </row>
    <row r="3201" spans="1:21" x14ac:dyDescent="0.3">
      <c r="A3201" t="s">
        <v>468</v>
      </c>
      <c r="B3201" t="s">
        <v>139</v>
      </c>
      <c r="C3201" t="s">
        <v>22</v>
      </c>
      <c r="D3201" s="10">
        <v>41557</v>
      </c>
      <c r="E3201" t="s">
        <v>18</v>
      </c>
      <c r="F3201">
        <v>2</v>
      </c>
      <c r="G3201" s="1">
        <v>12225.6</v>
      </c>
      <c r="H3201" s="1">
        <v>978.048</v>
      </c>
      <c r="I3201" s="1">
        <v>733.53599999999994</v>
      </c>
      <c r="J3201" s="1">
        <v>1467.0719999999999</v>
      </c>
      <c r="K3201" s="1">
        <v>3545.424</v>
      </c>
      <c r="L3201" s="1">
        <v>3178.6560000000004</v>
      </c>
      <c r="M3201" s="1">
        <f>SUM(Sueldos[[#This Row],[Salario Base]:[Bono General]])</f>
        <v>22128.335999999999</v>
      </c>
      <c r="N3201" s="1">
        <f>SUMPRODUCT(Sueldos[[#This Row],[Salario Base]:[Bono General]]*Porcentajes[])</f>
        <v>857.01455999999996</v>
      </c>
      <c r="O3201" s="1">
        <f>Sueldos[[#This Row],[Aumento Mexicano]]*2</f>
        <v>1714.0291199999999</v>
      </c>
      <c r="P3201" s="1">
        <f>IF(Sueldos[[#This Row],[Calificación]]&gt;=4,Sueldos[[#This Row],[Aumento Mexicano]]*2,0)</f>
        <v>0</v>
      </c>
      <c r="Q3201" s="1">
        <f>Sueldos[[#This Row],[Sueldo total]]*3</f>
        <v>66385.008000000002</v>
      </c>
      <c r="R3201" s="9">
        <f>(43102-Sueldos[[#This Row],[Fecha de Contratación]])/365</f>
        <v>4.2328767123287667</v>
      </c>
      <c r="S3201" s="1">
        <f>Sueldos[[#This Row],[Sueldo total]]/30</f>
        <v>737.61119999999994</v>
      </c>
      <c r="T3201" s="1">
        <f>Sueldos[[#This Row],[Salario diario]]*20*Sueldos[[#This Row],[dias del año]]</f>
        <v>62444.34542465752</v>
      </c>
      <c r="U3201" s="1">
        <f>Sueldos[[#This Row],[3 meses de sueldo]]+Sueldos[[#This Row],[20 dias por año]]</f>
        <v>128829.35342465751</v>
      </c>
    </row>
    <row r="3202" spans="1:21" x14ac:dyDescent="0.3">
      <c r="A3202" t="s">
        <v>469</v>
      </c>
      <c r="B3202" t="s">
        <v>139</v>
      </c>
      <c r="C3202" t="s">
        <v>193</v>
      </c>
      <c r="D3202" s="10">
        <v>42817</v>
      </c>
      <c r="E3202" t="s">
        <v>50</v>
      </c>
      <c r="F3202">
        <v>3</v>
      </c>
      <c r="G3202" s="1">
        <v>45411</v>
      </c>
      <c r="H3202" s="1">
        <v>3632.88</v>
      </c>
      <c r="I3202" s="1">
        <v>3178.7700000000004</v>
      </c>
      <c r="J3202" s="1">
        <v>4086.99</v>
      </c>
      <c r="K3202" s="1">
        <v>15439.740000000002</v>
      </c>
      <c r="L3202" s="1">
        <v>14531.52</v>
      </c>
      <c r="M3202" s="1">
        <f>SUM(Sueldos[[#This Row],[Salario Base]:[Bono General]])</f>
        <v>86280.9</v>
      </c>
      <c r="N3202" s="1">
        <f>SUMPRODUCT(Sueldos[[#This Row],[Salario Base]:[Bono General]]*Porcentajes[])</f>
        <v>3392.2017000000001</v>
      </c>
      <c r="O3202" s="1">
        <f>Sueldos[[#This Row],[Aumento Mexicano]]*2</f>
        <v>6784.4034000000001</v>
      </c>
      <c r="P3202" s="1">
        <f>IF(Sueldos[[#This Row],[Calificación]]&gt;=4,Sueldos[[#This Row],[Aumento Mexicano]]*2,0)</f>
        <v>0</v>
      </c>
      <c r="Q3202" s="1">
        <f>Sueldos[[#This Row],[Sueldo total]]*3</f>
        <v>258842.69999999998</v>
      </c>
      <c r="R3202" s="9">
        <f>(43102-Sueldos[[#This Row],[Fecha de Contratación]])/365</f>
        <v>0.78082191780821919</v>
      </c>
      <c r="S3202" s="1">
        <f>Sueldos[[#This Row],[Sueldo total]]/30</f>
        <v>2876.0299999999997</v>
      </c>
      <c r="T3202" s="1">
        <f>Sueldos[[#This Row],[Salario diario]]*20*Sueldos[[#This Row],[dias del año]]</f>
        <v>44913.345205479447</v>
      </c>
      <c r="U3202" s="1">
        <f>Sueldos[[#This Row],[3 meses de sueldo]]+Sueldos[[#This Row],[20 dias por año]]</f>
        <v>303756.04520547943</v>
      </c>
    </row>
    <row r="3203" spans="1:21" x14ac:dyDescent="0.3">
      <c r="A3203" t="s">
        <v>426</v>
      </c>
      <c r="B3203" t="s">
        <v>139</v>
      </c>
      <c r="C3203" t="s">
        <v>96</v>
      </c>
      <c r="D3203" s="10">
        <v>42748</v>
      </c>
      <c r="E3203" t="s">
        <v>18</v>
      </c>
      <c r="F3203">
        <v>3</v>
      </c>
      <c r="G3203" s="1">
        <v>14461</v>
      </c>
      <c r="H3203" s="1">
        <v>1446.1000000000001</v>
      </c>
      <c r="I3203" s="1">
        <v>1879.93</v>
      </c>
      <c r="J3203" s="1">
        <v>1735.32</v>
      </c>
      <c r="K3203" s="1">
        <v>5495.18</v>
      </c>
      <c r="L3203" s="1">
        <v>5495.18</v>
      </c>
      <c r="M3203" s="1">
        <f>SUM(Sueldos[[#This Row],[Salario Base]:[Bono General]])</f>
        <v>30512.71</v>
      </c>
      <c r="N3203" s="1">
        <f>SUMPRODUCT(Sueldos[[#This Row],[Salario Base]:[Bono General]]*Porcentajes[])</f>
        <v>1232.0772000000002</v>
      </c>
      <c r="O3203" s="1">
        <f>Sueldos[[#This Row],[Aumento Mexicano]]*2</f>
        <v>2464.1544000000004</v>
      </c>
      <c r="P3203" s="1">
        <f>IF(Sueldos[[#This Row],[Calificación]]&gt;=4,Sueldos[[#This Row],[Aumento Mexicano]]*2,0)</f>
        <v>0</v>
      </c>
      <c r="Q3203" s="1">
        <f>Sueldos[[#This Row],[Sueldo total]]*3</f>
        <v>91538.13</v>
      </c>
      <c r="R3203" s="9">
        <f>(43102-Sueldos[[#This Row],[Fecha de Contratación]])/365</f>
        <v>0.96986301369863015</v>
      </c>
      <c r="S3203" s="1">
        <f>Sueldos[[#This Row],[Sueldo total]]/30</f>
        <v>1017.0903333333333</v>
      </c>
      <c r="T3203" s="1">
        <f>Sueldos[[#This Row],[Salario diario]]*20*Sueldos[[#This Row],[dias del año]]</f>
        <v>19728.765917808221</v>
      </c>
      <c r="U3203" s="1">
        <f>Sueldos[[#This Row],[3 meses de sueldo]]+Sueldos[[#This Row],[20 dias por año]]</f>
        <v>111266.89591780823</v>
      </c>
    </row>
    <row r="3204" spans="1:21" x14ac:dyDescent="0.3">
      <c r="A3204" t="s">
        <v>470</v>
      </c>
      <c r="B3204" t="s">
        <v>139</v>
      </c>
      <c r="C3204" t="s">
        <v>449</v>
      </c>
      <c r="D3204" s="10">
        <v>42094</v>
      </c>
      <c r="E3204" t="s">
        <v>50</v>
      </c>
      <c r="F3204">
        <v>2</v>
      </c>
      <c r="G3204" s="1">
        <v>30102.3</v>
      </c>
      <c r="H3204" s="1">
        <v>1806.1379999999999</v>
      </c>
      <c r="I3204" s="1">
        <v>602.04600000000005</v>
      </c>
      <c r="J3204" s="1">
        <v>3612.2759999999998</v>
      </c>
      <c r="K3204" s="1">
        <v>9030.6899999999987</v>
      </c>
      <c r="L3204" s="1">
        <v>9933.759</v>
      </c>
      <c r="M3204" s="1">
        <f>SUM(Sueldos[[#This Row],[Salario Base]:[Bono General]])</f>
        <v>55087.208999999995</v>
      </c>
      <c r="N3204" s="1">
        <f>SUMPRODUCT(Sueldos[[#This Row],[Salario Base]:[Bono General]]*Porcentajes[])</f>
        <v>2182.4167499999999</v>
      </c>
      <c r="O3204" s="1">
        <f>Sueldos[[#This Row],[Aumento Mexicano]]*2</f>
        <v>4364.8334999999997</v>
      </c>
      <c r="P3204" s="1">
        <f>IF(Sueldos[[#This Row],[Calificación]]&gt;=4,Sueldos[[#This Row],[Aumento Mexicano]]*2,0)</f>
        <v>0</v>
      </c>
      <c r="Q3204" s="1">
        <f>Sueldos[[#This Row],[Sueldo total]]*3</f>
        <v>165261.62699999998</v>
      </c>
      <c r="R3204" s="9">
        <f>(43102-Sueldos[[#This Row],[Fecha de Contratación]])/365</f>
        <v>2.7616438356164386</v>
      </c>
      <c r="S3204" s="1">
        <f>Sueldos[[#This Row],[Sueldo total]]/30</f>
        <v>1836.2402999999999</v>
      </c>
      <c r="T3204" s="1">
        <f>Sueldos[[#This Row],[Salario diario]]*20*Sueldos[[#This Row],[dias del año]]</f>
        <v>101420.83410410958</v>
      </c>
      <c r="U3204" s="1">
        <f>Sueldos[[#This Row],[3 meses de sueldo]]+Sueldos[[#This Row],[20 dias por año]]</f>
        <v>266682.46110410953</v>
      </c>
    </row>
    <row r="3205" spans="1:21" x14ac:dyDescent="0.3">
      <c r="A3205" t="s">
        <v>471</v>
      </c>
      <c r="B3205" t="s">
        <v>139</v>
      </c>
      <c r="C3205" t="s">
        <v>32</v>
      </c>
      <c r="D3205" s="10">
        <v>42346</v>
      </c>
      <c r="E3205" t="s">
        <v>27</v>
      </c>
      <c r="F3205">
        <v>3</v>
      </c>
      <c r="G3205" s="1">
        <v>16460</v>
      </c>
      <c r="H3205" s="1">
        <v>987.59999999999991</v>
      </c>
      <c r="I3205" s="1">
        <v>2304.4</v>
      </c>
      <c r="J3205" s="1">
        <v>1481.3999999999999</v>
      </c>
      <c r="K3205" s="1">
        <v>5267.2</v>
      </c>
      <c r="L3205" s="1">
        <v>4773.3999999999996</v>
      </c>
      <c r="M3205" s="1">
        <f>SUM(Sueldos[[#This Row],[Salario Base]:[Bono General]])</f>
        <v>31274</v>
      </c>
      <c r="N3205" s="1">
        <f>SUMPRODUCT(Sueldos[[#This Row],[Salario Base]:[Bono General]]*Porcentajes[])</f>
        <v>1211.4559999999999</v>
      </c>
      <c r="O3205" s="1">
        <f>Sueldos[[#This Row],[Aumento Mexicano]]*2</f>
        <v>2422.9119999999998</v>
      </c>
      <c r="P3205" s="1">
        <f>IF(Sueldos[[#This Row],[Calificación]]&gt;=4,Sueldos[[#This Row],[Aumento Mexicano]]*2,0)</f>
        <v>0</v>
      </c>
      <c r="Q3205" s="1">
        <f>Sueldos[[#This Row],[Sueldo total]]*3</f>
        <v>93822</v>
      </c>
      <c r="R3205" s="9">
        <f>(43102-Sueldos[[#This Row],[Fecha de Contratación]])/365</f>
        <v>2.0712328767123287</v>
      </c>
      <c r="S3205" s="1">
        <f>Sueldos[[#This Row],[Sueldo total]]/30</f>
        <v>1042.4666666666667</v>
      </c>
      <c r="T3205" s="1">
        <f>Sueldos[[#This Row],[Salario diario]]*20*Sueldos[[#This Row],[dias del año]]</f>
        <v>43183.824657534249</v>
      </c>
      <c r="U3205" s="1">
        <f>Sueldos[[#This Row],[3 meses de sueldo]]+Sueldos[[#This Row],[20 dias por año]]</f>
        <v>137005.82465753425</v>
      </c>
    </row>
    <row r="3206" spans="1:21" x14ac:dyDescent="0.3">
      <c r="A3206" t="s">
        <v>281</v>
      </c>
      <c r="B3206" t="s">
        <v>139</v>
      </c>
      <c r="C3206" t="s">
        <v>63</v>
      </c>
      <c r="D3206" s="10">
        <v>41554</v>
      </c>
      <c r="E3206" t="s">
        <v>18</v>
      </c>
      <c r="F3206">
        <v>3</v>
      </c>
      <c r="G3206" s="1">
        <v>12546</v>
      </c>
      <c r="H3206" s="1">
        <v>878.22</v>
      </c>
      <c r="I3206" s="1">
        <v>501.84000000000003</v>
      </c>
      <c r="J3206" s="1">
        <v>627.30000000000007</v>
      </c>
      <c r="K3206" s="1">
        <v>3638.3399999999997</v>
      </c>
      <c r="L3206" s="1">
        <v>3261.96</v>
      </c>
      <c r="M3206" s="1">
        <f>SUM(Sueldos[[#This Row],[Salario Base]:[Bono General]])</f>
        <v>21453.659999999996</v>
      </c>
      <c r="N3206" s="1">
        <f>SUMPRODUCT(Sueldos[[#This Row],[Salario Base]:[Bono General]]*Porcentajes[])</f>
        <v>817.99920000000009</v>
      </c>
      <c r="O3206" s="1">
        <f>Sueldos[[#This Row],[Aumento Mexicano]]*2</f>
        <v>1635.9984000000002</v>
      </c>
      <c r="P3206" s="1">
        <f>IF(Sueldos[[#This Row],[Calificación]]&gt;=4,Sueldos[[#This Row],[Aumento Mexicano]]*2,0)</f>
        <v>0</v>
      </c>
      <c r="Q3206" s="1">
        <f>Sueldos[[#This Row],[Sueldo total]]*3</f>
        <v>64360.979999999989</v>
      </c>
      <c r="R3206" s="9">
        <f>(43102-Sueldos[[#This Row],[Fecha de Contratación]])/365</f>
        <v>4.2410958904109588</v>
      </c>
      <c r="S3206" s="1">
        <f>Sueldos[[#This Row],[Sueldo total]]/30</f>
        <v>715.12199999999984</v>
      </c>
      <c r="T3206" s="1">
        <f>Sueldos[[#This Row],[Salario diario]]*20*Sueldos[[#This Row],[dias del año]]</f>
        <v>60658.019506849298</v>
      </c>
      <c r="U3206" s="1">
        <f>Sueldos[[#This Row],[3 meses de sueldo]]+Sueldos[[#This Row],[20 dias por año]]</f>
        <v>125018.99950684929</v>
      </c>
    </row>
    <row r="3207" spans="1:21" x14ac:dyDescent="0.3">
      <c r="A3207" t="s">
        <v>472</v>
      </c>
      <c r="B3207" t="s">
        <v>139</v>
      </c>
      <c r="C3207" t="s">
        <v>168</v>
      </c>
      <c r="D3207" s="10">
        <v>41729</v>
      </c>
      <c r="E3207" t="s">
        <v>27</v>
      </c>
      <c r="F3207">
        <v>3</v>
      </c>
      <c r="G3207" s="1">
        <v>14841</v>
      </c>
      <c r="H3207" s="1">
        <v>1335.69</v>
      </c>
      <c r="I3207" s="1">
        <v>1632.51</v>
      </c>
      <c r="J3207" s="1">
        <v>1484.1000000000001</v>
      </c>
      <c r="K3207" s="1">
        <v>5639.58</v>
      </c>
      <c r="L3207" s="1">
        <v>4600.71</v>
      </c>
      <c r="M3207" s="1">
        <f>SUM(Sueldos[[#This Row],[Salario Base]:[Bono General]])</f>
        <v>29533.589999999997</v>
      </c>
      <c r="N3207" s="1">
        <f>SUMPRODUCT(Sueldos[[#This Row],[Salario Base]:[Bono General]]*Porcentajes[])</f>
        <v>1156.1139000000001</v>
      </c>
      <c r="O3207" s="1">
        <f>Sueldos[[#This Row],[Aumento Mexicano]]*2</f>
        <v>2312.2278000000001</v>
      </c>
      <c r="P3207" s="1">
        <f>IF(Sueldos[[#This Row],[Calificación]]&gt;=4,Sueldos[[#This Row],[Aumento Mexicano]]*2,0)</f>
        <v>0</v>
      </c>
      <c r="Q3207" s="1">
        <f>Sueldos[[#This Row],[Sueldo total]]*3</f>
        <v>88600.76999999999</v>
      </c>
      <c r="R3207" s="9">
        <f>(43102-Sueldos[[#This Row],[Fecha de Contratación]])/365</f>
        <v>3.7616438356164386</v>
      </c>
      <c r="S3207" s="1">
        <f>Sueldos[[#This Row],[Sueldo total]]/30</f>
        <v>984.45299999999986</v>
      </c>
      <c r="T3207" s="1">
        <f>Sueldos[[#This Row],[Salario diario]]*20*Sueldos[[#This Row],[dias del año]]</f>
        <v>74063.231178082191</v>
      </c>
      <c r="U3207" s="1">
        <f>Sueldos[[#This Row],[3 meses de sueldo]]+Sueldos[[#This Row],[20 dias por año]]</f>
        <v>162664.0011780822</v>
      </c>
    </row>
    <row r="3208" spans="1:21" x14ac:dyDescent="0.3">
      <c r="A3208" t="s">
        <v>473</v>
      </c>
      <c r="B3208" t="s">
        <v>139</v>
      </c>
      <c r="C3208" t="s">
        <v>213</v>
      </c>
      <c r="D3208" s="10">
        <v>41164</v>
      </c>
      <c r="E3208" t="s">
        <v>27</v>
      </c>
      <c r="F3208">
        <v>4</v>
      </c>
      <c r="G3208" s="1">
        <v>15856.500000000002</v>
      </c>
      <c r="H3208" s="1">
        <v>1427.085</v>
      </c>
      <c r="I3208" s="1">
        <v>1585.6500000000003</v>
      </c>
      <c r="J3208" s="1">
        <v>158.56500000000003</v>
      </c>
      <c r="K3208" s="1">
        <v>4598.3850000000002</v>
      </c>
      <c r="L3208" s="1">
        <v>4122.6900000000005</v>
      </c>
      <c r="M3208" s="1">
        <f>SUM(Sueldos[[#This Row],[Salario Base]:[Bono General]])</f>
        <v>27748.875000000007</v>
      </c>
      <c r="N3208" s="1">
        <f>SUMPRODUCT(Sueldos[[#This Row],[Salario Base]:[Bono General]]*Porcentajes[])</f>
        <v>1059.2142000000001</v>
      </c>
      <c r="O3208" s="1">
        <f>Sueldos[[#This Row],[Aumento Mexicano]]*2</f>
        <v>2118.4284000000002</v>
      </c>
      <c r="P3208" s="1">
        <f>IF(Sueldos[[#This Row],[Calificación]]&gt;=4,Sueldos[[#This Row],[Aumento Mexicano]]*2,0)</f>
        <v>2118.4284000000002</v>
      </c>
      <c r="Q3208" s="1">
        <f>Sueldos[[#This Row],[Sueldo total]]*3</f>
        <v>83246.625000000029</v>
      </c>
      <c r="R3208" s="9">
        <f>(43102-Sueldos[[#This Row],[Fecha de Contratación]])/365</f>
        <v>5.3095890410958901</v>
      </c>
      <c r="S3208" s="1">
        <f>Sueldos[[#This Row],[Sueldo total]]/30</f>
        <v>924.9625000000002</v>
      </c>
      <c r="T3208" s="1">
        <f>Sueldos[[#This Row],[Salario diario]]*20*Sueldos[[#This Row],[dias del año]]</f>
        <v>98223.415068493166</v>
      </c>
      <c r="U3208" s="1">
        <f>Sueldos[[#This Row],[3 meses de sueldo]]+Sueldos[[#This Row],[20 dias por año]]</f>
        <v>181470.0400684932</v>
      </c>
    </row>
    <row r="3209" spans="1:21" x14ac:dyDescent="0.3">
      <c r="A3209" t="s">
        <v>474</v>
      </c>
      <c r="B3209" t="s">
        <v>139</v>
      </c>
      <c r="C3209" t="s">
        <v>29</v>
      </c>
      <c r="D3209" s="10">
        <v>40925</v>
      </c>
      <c r="E3209" t="s">
        <v>18</v>
      </c>
      <c r="F3209">
        <v>3</v>
      </c>
      <c r="G3209" s="1">
        <v>10093</v>
      </c>
      <c r="H3209" s="1">
        <v>908.37</v>
      </c>
      <c r="I3209" s="1">
        <v>807.44</v>
      </c>
      <c r="J3209" s="1">
        <v>605.57999999999993</v>
      </c>
      <c r="K3209" s="1">
        <v>3027.9</v>
      </c>
      <c r="L3209" s="1">
        <v>3330.69</v>
      </c>
      <c r="M3209" s="1">
        <f>SUM(Sueldos[[#This Row],[Salario Base]:[Bono General]])</f>
        <v>18772.98</v>
      </c>
      <c r="N3209" s="1">
        <f>SUMPRODUCT(Sueldos[[#This Row],[Salario Base]:[Bono General]]*Porcentajes[])</f>
        <v>743.85410000000002</v>
      </c>
      <c r="O3209" s="1">
        <f>Sueldos[[#This Row],[Aumento Mexicano]]*2</f>
        <v>1487.7082</v>
      </c>
      <c r="P3209" s="1">
        <f>IF(Sueldos[[#This Row],[Calificación]]&gt;=4,Sueldos[[#This Row],[Aumento Mexicano]]*2,0)</f>
        <v>0</v>
      </c>
      <c r="Q3209" s="1">
        <f>Sueldos[[#This Row],[Sueldo total]]*3</f>
        <v>56318.94</v>
      </c>
      <c r="R3209" s="9">
        <f>(43102-Sueldos[[#This Row],[Fecha de Contratación]])/365</f>
        <v>5.9643835616438352</v>
      </c>
      <c r="S3209" s="1">
        <f>Sueldos[[#This Row],[Sueldo total]]/30</f>
        <v>625.76599999999996</v>
      </c>
      <c r="T3209" s="1">
        <f>Sueldos[[#This Row],[Salario diario]]*20*Sueldos[[#This Row],[dias del año]]</f>
        <v>74646.168876712327</v>
      </c>
      <c r="U3209" s="1">
        <f>Sueldos[[#This Row],[3 meses de sueldo]]+Sueldos[[#This Row],[20 dias por año]]</f>
        <v>130965.10887671233</v>
      </c>
    </row>
    <row r="3210" spans="1:21" x14ac:dyDescent="0.3">
      <c r="A3210" t="s">
        <v>422</v>
      </c>
      <c r="B3210" t="s">
        <v>139</v>
      </c>
      <c r="C3210" t="s">
        <v>413</v>
      </c>
      <c r="D3210" s="10">
        <v>41160</v>
      </c>
      <c r="E3210" t="s">
        <v>53</v>
      </c>
      <c r="F3210">
        <v>3</v>
      </c>
      <c r="G3210" s="1">
        <v>79322</v>
      </c>
      <c r="H3210" s="1">
        <v>6345.76</v>
      </c>
      <c r="I3210" s="1">
        <v>4759.32</v>
      </c>
      <c r="J3210" s="1">
        <v>1586.44</v>
      </c>
      <c r="K3210" s="1">
        <v>29349.14</v>
      </c>
      <c r="L3210" s="1">
        <v>19830.5</v>
      </c>
      <c r="M3210" s="1">
        <f>SUM(Sueldos[[#This Row],[Salario Base]:[Bono General]])</f>
        <v>141193.15999999997</v>
      </c>
      <c r="N3210" s="1">
        <f>SUMPRODUCT(Sueldos[[#This Row],[Salario Base]:[Bono General]]*Porcentajes[])</f>
        <v>5298.7096000000001</v>
      </c>
      <c r="O3210" s="1">
        <f>Sueldos[[#This Row],[Aumento Mexicano]]*2</f>
        <v>10597.4192</v>
      </c>
      <c r="P3210" s="1">
        <f>IF(Sueldos[[#This Row],[Calificación]]&gt;=4,Sueldos[[#This Row],[Aumento Mexicano]]*2,0)</f>
        <v>0</v>
      </c>
      <c r="Q3210" s="1">
        <f>Sueldos[[#This Row],[Sueldo total]]*3</f>
        <v>423579.47999999992</v>
      </c>
      <c r="R3210" s="9">
        <f>(43102-Sueldos[[#This Row],[Fecha de Contratación]])/365</f>
        <v>5.3205479452054796</v>
      </c>
      <c r="S3210" s="1">
        <f>Sueldos[[#This Row],[Sueldo total]]/30</f>
        <v>4706.438666666666</v>
      </c>
      <c r="T3210" s="1">
        <f>Sueldos[[#This Row],[Salario diario]]*20*Sueldos[[#This Row],[dias del año]]</f>
        <v>500816.65154337889</v>
      </c>
      <c r="U3210" s="1">
        <f>Sueldos[[#This Row],[3 meses de sueldo]]+Sueldos[[#This Row],[20 dias por año]]</f>
        <v>924396.13154337881</v>
      </c>
    </row>
    <row r="3211" spans="1:21" x14ac:dyDescent="0.3">
      <c r="A3211" t="s">
        <v>475</v>
      </c>
      <c r="B3211" t="s">
        <v>139</v>
      </c>
      <c r="C3211" t="s">
        <v>114</v>
      </c>
      <c r="D3211" s="10">
        <v>42435</v>
      </c>
      <c r="E3211" t="s">
        <v>27</v>
      </c>
      <c r="F3211">
        <v>2</v>
      </c>
      <c r="G3211" s="1">
        <v>18048.600000000002</v>
      </c>
      <c r="H3211" s="1">
        <v>1443.8880000000001</v>
      </c>
      <c r="I3211" s="1">
        <v>902.43000000000018</v>
      </c>
      <c r="J3211" s="1">
        <v>2346.3180000000002</v>
      </c>
      <c r="K3211" s="1">
        <v>5053.6080000000011</v>
      </c>
      <c r="L3211" s="1">
        <v>5053.6080000000011</v>
      </c>
      <c r="M3211" s="1">
        <f>SUM(Sueldos[[#This Row],[Salario Base]:[Bono General]])</f>
        <v>32848.452000000005</v>
      </c>
      <c r="N3211" s="1">
        <f>SUMPRODUCT(Sueldos[[#This Row],[Salario Base]:[Bono General]]*Porcentajes[])</f>
        <v>1286.8651800000002</v>
      </c>
      <c r="O3211" s="1">
        <f>Sueldos[[#This Row],[Aumento Mexicano]]*2</f>
        <v>2573.7303600000005</v>
      </c>
      <c r="P3211" s="1">
        <f>IF(Sueldos[[#This Row],[Calificación]]&gt;=4,Sueldos[[#This Row],[Aumento Mexicano]]*2,0)</f>
        <v>0</v>
      </c>
      <c r="Q3211" s="1">
        <f>Sueldos[[#This Row],[Sueldo total]]*3</f>
        <v>98545.356000000014</v>
      </c>
      <c r="R3211" s="9">
        <f>(43102-Sueldos[[#This Row],[Fecha de Contratación]])/365</f>
        <v>1.8273972602739725</v>
      </c>
      <c r="S3211" s="1">
        <f>Sueldos[[#This Row],[Sueldo total]]/30</f>
        <v>1094.9484000000002</v>
      </c>
      <c r="T3211" s="1">
        <f>Sueldos[[#This Row],[Salario diario]]*20*Sueldos[[#This Row],[dias del año]]</f>
        <v>40018.114126027402</v>
      </c>
      <c r="U3211" s="1">
        <f>Sueldos[[#This Row],[3 meses de sueldo]]+Sueldos[[#This Row],[20 dias por año]]</f>
        <v>138563.47012602742</v>
      </c>
    </row>
    <row r="3212" spans="1:21" x14ac:dyDescent="0.3">
      <c r="A3212" t="s">
        <v>476</v>
      </c>
      <c r="B3212" t="s">
        <v>139</v>
      </c>
      <c r="C3212" t="s">
        <v>34</v>
      </c>
      <c r="D3212" s="10">
        <v>41279</v>
      </c>
      <c r="E3212" t="s">
        <v>15</v>
      </c>
      <c r="F3212">
        <v>3</v>
      </c>
      <c r="G3212" s="1">
        <v>26611</v>
      </c>
      <c r="H3212" s="1">
        <v>2394.9899999999998</v>
      </c>
      <c r="I3212" s="1">
        <v>2128.88</v>
      </c>
      <c r="J3212" s="1">
        <v>3991.6499999999996</v>
      </c>
      <c r="K3212" s="1">
        <v>10378.290000000001</v>
      </c>
      <c r="L3212" s="1">
        <v>8781.630000000001</v>
      </c>
      <c r="M3212" s="1">
        <f>SUM(Sueldos[[#This Row],[Salario Base]:[Bono General]])</f>
        <v>54286.44</v>
      </c>
      <c r="N3212" s="1">
        <f>SUMPRODUCT(Sueldos[[#This Row],[Salario Base]:[Bono General]]*Porcentajes[])</f>
        <v>2152.8298999999997</v>
      </c>
      <c r="O3212" s="1">
        <f>Sueldos[[#This Row],[Aumento Mexicano]]*2</f>
        <v>4305.6597999999994</v>
      </c>
      <c r="P3212" s="1">
        <f>IF(Sueldos[[#This Row],[Calificación]]&gt;=4,Sueldos[[#This Row],[Aumento Mexicano]]*2,0)</f>
        <v>0</v>
      </c>
      <c r="Q3212" s="1">
        <f>Sueldos[[#This Row],[Sueldo total]]*3</f>
        <v>162859.32</v>
      </c>
      <c r="R3212" s="9">
        <f>(43102-Sueldos[[#This Row],[Fecha de Contratación]])/365</f>
        <v>4.9945205479452053</v>
      </c>
      <c r="S3212" s="1">
        <f>Sueldos[[#This Row],[Sueldo total]]/30</f>
        <v>1809.548</v>
      </c>
      <c r="T3212" s="1">
        <f>Sueldos[[#This Row],[Salario diario]]*20*Sueldos[[#This Row],[dias del año]]</f>
        <v>180756.49336986299</v>
      </c>
      <c r="U3212" s="1">
        <f>Sueldos[[#This Row],[3 meses de sueldo]]+Sueldos[[#This Row],[20 dias por año]]</f>
        <v>343615.81336986297</v>
      </c>
    </row>
    <row r="3213" spans="1:21" x14ac:dyDescent="0.3">
      <c r="A3213" t="s">
        <v>477</v>
      </c>
      <c r="B3213" t="s">
        <v>139</v>
      </c>
      <c r="C3213" t="s">
        <v>81</v>
      </c>
      <c r="D3213" s="10">
        <v>41780</v>
      </c>
      <c r="E3213" t="s">
        <v>15</v>
      </c>
      <c r="F3213">
        <v>2</v>
      </c>
      <c r="G3213" s="1">
        <v>18984.600000000002</v>
      </c>
      <c r="H3213" s="1">
        <v>1898.4600000000003</v>
      </c>
      <c r="I3213" s="1">
        <v>2088.306</v>
      </c>
      <c r="J3213" s="1">
        <v>569.53800000000001</v>
      </c>
      <c r="K3213" s="1">
        <v>5695.38</v>
      </c>
      <c r="L3213" s="1">
        <v>5125.8420000000006</v>
      </c>
      <c r="M3213" s="1">
        <f>SUM(Sueldos[[#This Row],[Salario Base]:[Bono General]])</f>
        <v>34362.126000000004</v>
      </c>
      <c r="N3213" s="1">
        <f>SUMPRODUCT(Sueldos[[#This Row],[Salario Base]:[Bono General]]*Porcentajes[])</f>
        <v>1325.12508</v>
      </c>
      <c r="O3213" s="1">
        <f>Sueldos[[#This Row],[Aumento Mexicano]]*2</f>
        <v>2650.2501600000001</v>
      </c>
      <c r="P3213" s="1">
        <f>IF(Sueldos[[#This Row],[Calificación]]&gt;=4,Sueldos[[#This Row],[Aumento Mexicano]]*2,0)</f>
        <v>0</v>
      </c>
      <c r="Q3213" s="1">
        <f>Sueldos[[#This Row],[Sueldo total]]*3</f>
        <v>103086.37800000001</v>
      </c>
      <c r="R3213" s="9">
        <f>(43102-Sueldos[[#This Row],[Fecha de Contratación]])/365</f>
        <v>3.6219178082191781</v>
      </c>
      <c r="S3213" s="1">
        <f>Sueldos[[#This Row],[Sueldo total]]/30</f>
        <v>1145.4042000000002</v>
      </c>
      <c r="T3213" s="1">
        <f>Sueldos[[#This Row],[Salario diario]]*20*Sueldos[[#This Row],[dias del año]]</f>
        <v>82971.197391780835</v>
      </c>
      <c r="U3213" s="1">
        <f>Sueldos[[#This Row],[3 meses de sueldo]]+Sueldos[[#This Row],[20 dias por año]]</f>
        <v>186057.57539178085</v>
      </c>
    </row>
    <row r="3214" spans="1:21" x14ac:dyDescent="0.3">
      <c r="A3214" t="s">
        <v>478</v>
      </c>
      <c r="B3214" t="s">
        <v>139</v>
      </c>
      <c r="C3214" t="s">
        <v>100</v>
      </c>
      <c r="D3214" s="10">
        <v>42391</v>
      </c>
      <c r="E3214" t="s">
        <v>50</v>
      </c>
      <c r="F3214">
        <v>5</v>
      </c>
      <c r="G3214" s="1">
        <v>52507.5</v>
      </c>
      <c r="H3214" s="1">
        <v>2625.375</v>
      </c>
      <c r="I3214" s="1">
        <v>3150.45</v>
      </c>
      <c r="J3214" s="1">
        <v>7351.0500000000011</v>
      </c>
      <c r="K3214" s="1">
        <v>14177.025000000001</v>
      </c>
      <c r="L3214" s="1">
        <v>21003</v>
      </c>
      <c r="M3214" s="1">
        <f>SUM(Sueldos[[#This Row],[Salario Base]:[Bono General]])</f>
        <v>100814.39999999999</v>
      </c>
      <c r="N3214" s="1">
        <f>SUMPRODUCT(Sueldos[[#This Row],[Salario Base]:[Bono General]]*Porcentajes[])</f>
        <v>4121.8387500000008</v>
      </c>
      <c r="O3214" s="1">
        <f>Sueldos[[#This Row],[Aumento Mexicano]]*2</f>
        <v>8243.6775000000016</v>
      </c>
      <c r="P3214" s="1">
        <f>IF(Sueldos[[#This Row],[Calificación]]&gt;=4,Sueldos[[#This Row],[Aumento Mexicano]]*2,0)</f>
        <v>8243.6775000000016</v>
      </c>
      <c r="Q3214" s="1">
        <f>Sueldos[[#This Row],[Sueldo total]]*3</f>
        <v>302443.19999999995</v>
      </c>
      <c r="R3214" s="9">
        <f>(43102-Sueldos[[#This Row],[Fecha de Contratación]])/365</f>
        <v>1.9479452054794522</v>
      </c>
      <c r="S3214" s="1">
        <f>Sueldos[[#This Row],[Sueldo total]]/30</f>
        <v>3360.48</v>
      </c>
      <c r="T3214" s="1">
        <f>Sueldos[[#This Row],[Salario diario]]*20*Sueldos[[#This Row],[dias del año]]</f>
        <v>130920.6180821918</v>
      </c>
      <c r="U3214" s="1">
        <f>Sueldos[[#This Row],[3 meses de sueldo]]+Sueldos[[#This Row],[20 dias por año]]</f>
        <v>433363.81808219175</v>
      </c>
    </row>
    <row r="3215" spans="1:21" x14ac:dyDescent="0.3">
      <c r="A3215" t="s">
        <v>479</v>
      </c>
      <c r="B3215" t="s">
        <v>139</v>
      </c>
      <c r="C3215" t="s">
        <v>65</v>
      </c>
      <c r="D3215" s="10">
        <v>40852</v>
      </c>
      <c r="E3215" t="s">
        <v>18</v>
      </c>
      <c r="F3215">
        <v>4</v>
      </c>
      <c r="G3215" s="1">
        <v>16311.900000000001</v>
      </c>
      <c r="H3215" s="1">
        <v>1631.1900000000003</v>
      </c>
      <c r="I3215" s="1">
        <v>815.59500000000014</v>
      </c>
      <c r="J3215" s="1">
        <v>652.47600000000011</v>
      </c>
      <c r="K3215" s="1">
        <v>5709.165</v>
      </c>
      <c r="L3215" s="1">
        <v>4077.9750000000004</v>
      </c>
      <c r="M3215" s="1">
        <f>SUM(Sueldos[[#This Row],[Salario Base]:[Bono General]])</f>
        <v>29198.300999999999</v>
      </c>
      <c r="N3215" s="1">
        <f>SUMPRODUCT(Sueldos[[#This Row],[Salario Base]:[Bono General]]*Porcentajes[])</f>
        <v>1109.2092</v>
      </c>
      <c r="O3215" s="1">
        <f>Sueldos[[#This Row],[Aumento Mexicano]]*2</f>
        <v>2218.4184</v>
      </c>
      <c r="P3215" s="1">
        <f>IF(Sueldos[[#This Row],[Calificación]]&gt;=4,Sueldos[[#This Row],[Aumento Mexicano]]*2,0)</f>
        <v>2218.4184</v>
      </c>
      <c r="Q3215" s="1">
        <f>Sueldos[[#This Row],[Sueldo total]]*3</f>
        <v>87594.902999999991</v>
      </c>
      <c r="R3215" s="9">
        <f>(43102-Sueldos[[#This Row],[Fecha de Contratación]])/365</f>
        <v>6.1643835616438354</v>
      </c>
      <c r="S3215" s="1">
        <f>Sueldos[[#This Row],[Sueldo total]]/30</f>
        <v>973.27670000000001</v>
      </c>
      <c r="T3215" s="1">
        <f>Sueldos[[#This Row],[Salario diario]]*20*Sueldos[[#This Row],[dias del año]]</f>
        <v>119993.01780821917</v>
      </c>
      <c r="U3215" s="1">
        <f>Sueldos[[#This Row],[3 meses de sueldo]]+Sueldos[[#This Row],[20 dias por año]]</f>
        <v>207587.92080821918</v>
      </c>
    </row>
    <row r="3216" spans="1:21" x14ac:dyDescent="0.3">
      <c r="A3216" t="s">
        <v>480</v>
      </c>
      <c r="B3216" t="s">
        <v>139</v>
      </c>
      <c r="C3216" t="s">
        <v>166</v>
      </c>
      <c r="D3216" s="10">
        <v>42153</v>
      </c>
      <c r="E3216" t="s">
        <v>18</v>
      </c>
      <c r="F3216">
        <v>3</v>
      </c>
      <c r="G3216" s="1">
        <v>12851</v>
      </c>
      <c r="H3216" s="1">
        <v>771.06</v>
      </c>
      <c r="I3216" s="1">
        <v>899.57</v>
      </c>
      <c r="J3216" s="1">
        <v>1028.08</v>
      </c>
      <c r="K3216" s="1">
        <v>4112.32</v>
      </c>
      <c r="L3216" s="1">
        <v>3341.26</v>
      </c>
      <c r="M3216" s="1">
        <f>SUM(Sueldos[[#This Row],[Salario Base]:[Bono General]])</f>
        <v>23003.29</v>
      </c>
      <c r="N3216" s="1">
        <f>SUMPRODUCT(Sueldos[[#This Row],[Salario Base]:[Bono General]]*Porcentajes[])</f>
        <v>876.43820000000005</v>
      </c>
      <c r="O3216" s="1">
        <f>Sueldos[[#This Row],[Aumento Mexicano]]*2</f>
        <v>1752.8764000000001</v>
      </c>
      <c r="P3216" s="1">
        <f>IF(Sueldos[[#This Row],[Calificación]]&gt;=4,Sueldos[[#This Row],[Aumento Mexicano]]*2,0)</f>
        <v>0</v>
      </c>
      <c r="Q3216" s="1">
        <f>Sueldos[[#This Row],[Sueldo total]]*3</f>
        <v>69009.87</v>
      </c>
      <c r="R3216" s="9">
        <f>(43102-Sueldos[[#This Row],[Fecha de Contratación]])/365</f>
        <v>2.6</v>
      </c>
      <c r="S3216" s="1">
        <f>Sueldos[[#This Row],[Sueldo total]]/30</f>
        <v>766.77633333333335</v>
      </c>
      <c r="T3216" s="1">
        <f>Sueldos[[#This Row],[Salario diario]]*20*Sueldos[[#This Row],[dias del año]]</f>
        <v>39872.369333333336</v>
      </c>
      <c r="U3216" s="1">
        <f>Sueldos[[#This Row],[3 meses de sueldo]]+Sueldos[[#This Row],[20 dias por año]]</f>
        <v>108882.23933333333</v>
      </c>
    </row>
    <row r="3217" spans="1:21" x14ac:dyDescent="0.3">
      <c r="A3217" t="s">
        <v>481</v>
      </c>
      <c r="B3217" t="s">
        <v>139</v>
      </c>
      <c r="C3217" t="s">
        <v>482</v>
      </c>
      <c r="D3217" s="10">
        <v>41578</v>
      </c>
      <c r="E3217" t="s">
        <v>18</v>
      </c>
      <c r="F3217">
        <v>4</v>
      </c>
      <c r="G3217" s="1">
        <v>12415.7</v>
      </c>
      <c r="H3217" s="1">
        <v>993.25600000000009</v>
      </c>
      <c r="I3217" s="1">
        <v>869.09900000000016</v>
      </c>
      <c r="J3217" s="1">
        <v>620.78500000000008</v>
      </c>
      <c r="K3217" s="1">
        <v>3973.0240000000003</v>
      </c>
      <c r="L3217" s="1">
        <v>4221.3380000000006</v>
      </c>
      <c r="M3217" s="1">
        <f>SUM(Sueldos[[#This Row],[Salario Base]:[Bono General]])</f>
        <v>23093.202000000001</v>
      </c>
      <c r="N3217" s="1">
        <f>SUMPRODUCT(Sueldos[[#This Row],[Salario Base]:[Bono General]]*Porcentajes[])</f>
        <v>912.5539500000001</v>
      </c>
      <c r="O3217" s="1">
        <f>Sueldos[[#This Row],[Aumento Mexicano]]*2</f>
        <v>1825.1079000000002</v>
      </c>
      <c r="P3217" s="1">
        <f>IF(Sueldos[[#This Row],[Calificación]]&gt;=4,Sueldos[[#This Row],[Aumento Mexicano]]*2,0)</f>
        <v>1825.1079000000002</v>
      </c>
      <c r="Q3217" s="1">
        <f>Sueldos[[#This Row],[Sueldo total]]*3</f>
        <v>69279.606</v>
      </c>
      <c r="R3217" s="9">
        <f>(43102-Sueldos[[#This Row],[Fecha de Contratación]])/365</f>
        <v>4.1753424657534248</v>
      </c>
      <c r="S3217" s="1">
        <f>Sueldos[[#This Row],[Sueldo total]]/30</f>
        <v>769.77340000000004</v>
      </c>
      <c r="T3217" s="1">
        <f>Sueldos[[#This Row],[Salario diario]]*20*Sueldos[[#This Row],[dias del año]]</f>
        <v>64281.351320547954</v>
      </c>
      <c r="U3217" s="1">
        <f>Sueldos[[#This Row],[3 meses de sueldo]]+Sueldos[[#This Row],[20 dias por año]]</f>
        <v>133560.95732054795</v>
      </c>
    </row>
    <row r="3218" spans="1:21" x14ac:dyDescent="0.3">
      <c r="A3218" t="s">
        <v>483</v>
      </c>
      <c r="B3218" t="s">
        <v>139</v>
      </c>
      <c r="C3218" t="s">
        <v>34</v>
      </c>
      <c r="D3218" s="10">
        <v>42975</v>
      </c>
      <c r="E3218" t="s">
        <v>18</v>
      </c>
      <c r="F3218">
        <v>4</v>
      </c>
      <c r="G3218" s="1">
        <v>11315.7</v>
      </c>
      <c r="H3218" s="1">
        <v>792.09900000000016</v>
      </c>
      <c r="I3218" s="1">
        <v>678.94200000000001</v>
      </c>
      <c r="J3218" s="1">
        <v>1357.884</v>
      </c>
      <c r="K3218" s="1">
        <v>4186.8090000000002</v>
      </c>
      <c r="L3218" s="1">
        <v>3055.2390000000005</v>
      </c>
      <c r="M3218" s="1">
        <f>SUM(Sueldos[[#This Row],[Salario Base]:[Bono General]])</f>
        <v>21386.673000000003</v>
      </c>
      <c r="N3218" s="1">
        <f>SUMPRODUCT(Sueldos[[#This Row],[Salario Base]:[Bono General]]*Porcentajes[])</f>
        <v>821.5198200000001</v>
      </c>
      <c r="O3218" s="1">
        <f>Sueldos[[#This Row],[Aumento Mexicano]]*2</f>
        <v>1643.0396400000002</v>
      </c>
      <c r="P3218" s="1">
        <f>IF(Sueldos[[#This Row],[Calificación]]&gt;=4,Sueldos[[#This Row],[Aumento Mexicano]]*2,0)</f>
        <v>1643.0396400000002</v>
      </c>
      <c r="Q3218" s="1">
        <f>Sueldos[[#This Row],[Sueldo total]]*3</f>
        <v>64160.019000000008</v>
      </c>
      <c r="R3218" s="9">
        <f>(43102-Sueldos[[#This Row],[Fecha de Contratación]])/365</f>
        <v>0.34794520547945207</v>
      </c>
      <c r="S3218" s="1">
        <f>Sueldos[[#This Row],[Sueldo total]]/30</f>
        <v>712.8891000000001</v>
      </c>
      <c r="T3218" s="1">
        <f>Sueldos[[#This Row],[Salario diario]]*20*Sueldos[[#This Row],[dias del año]]</f>
        <v>4960.926887671234</v>
      </c>
      <c r="U3218" s="1">
        <f>Sueldos[[#This Row],[3 meses de sueldo]]+Sueldos[[#This Row],[20 dias por año]]</f>
        <v>69120.945887671245</v>
      </c>
    </row>
    <row r="3219" spans="1:21" x14ac:dyDescent="0.3">
      <c r="A3219" t="s">
        <v>484</v>
      </c>
      <c r="B3219" t="s">
        <v>139</v>
      </c>
      <c r="C3219" t="s">
        <v>81</v>
      </c>
      <c r="D3219" s="10">
        <v>40746</v>
      </c>
      <c r="E3219" t="s">
        <v>18</v>
      </c>
      <c r="F3219">
        <v>4</v>
      </c>
      <c r="G3219" s="1">
        <v>14260.400000000001</v>
      </c>
      <c r="H3219" s="1">
        <v>855.62400000000002</v>
      </c>
      <c r="I3219" s="1">
        <v>1853.8520000000003</v>
      </c>
      <c r="J3219" s="1">
        <v>1568.6440000000002</v>
      </c>
      <c r="K3219" s="1">
        <v>4705.9320000000007</v>
      </c>
      <c r="L3219" s="1">
        <v>5418.9520000000002</v>
      </c>
      <c r="M3219" s="1">
        <f>SUM(Sueldos[[#This Row],[Salario Base]:[Bono General]])</f>
        <v>28663.404000000002</v>
      </c>
      <c r="N3219" s="1">
        <f>SUMPRODUCT(Sueldos[[#This Row],[Salario Base]:[Bono General]]*Porcentajes[])</f>
        <v>1152.2403200000001</v>
      </c>
      <c r="O3219" s="1">
        <f>Sueldos[[#This Row],[Aumento Mexicano]]*2</f>
        <v>2304.4806400000002</v>
      </c>
      <c r="P3219" s="1">
        <f>IF(Sueldos[[#This Row],[Calificación]]&gt;=4,Sueldos[[#This Row],[Aumento Mexicano]]*2,0)</f>
        <v>2304.4806400000002</v>
      </c>
      <c r="Q3219" s="1">
        <f>Sueldos[[#This Row],[Sueldo total]]*3</f>
        <v>85990.212</v>
      </c>
      <c r="R3219" s="9">
        <f>(43102-Sueldos[[#This Row],[Fecha de Contratación]])/365</f>
        <v>6.4547945205479449</v>
      </c>
      <c r="S3219" s="1">
        <f>Sueldos[[#This Row],[Sueldo total]]/30</f>
        <v>955.44680000000005</v>
      </c>
      <c r="T3219" s="1">
        <f>Sueldos[[#This Row],[Salario diario]]*20*Sueldos[[#This Row],[dias del año]]</f>
        <v>123344.25538630137</v>
      </c>
      <c r="U3219" s="1">
        <f>Sueldos[[#This Row],[3 meses de sueldo]]+Sueldos[[#This Row],[20 dias por año]]</f>
        <v>209334.46738630137</v>
      </c>
    </row>
    <row r="3220" spans="1:21" x14ac:dyDescent="0.3">
      <c r="A3220" t="s">
        <v>485</v>
      </c>
      <c r="B3220" t="s">
        <v>139</v>
      </c>
      <c r="C3220" t="s">
        <v>157</v>
      </c>
      <c r="D3220" s="10">
        <v>41309</v>
      </c>
      <c r="E3220" t="s">
        <v>18</v>
      </c>
      <c r="F3220">
        <v>2</v>
      </c>
      <c r="G3220" s="1">
        <v>13605.300000000001</v>
      </c>
      <c r="H3220" s="1">
        <v>1224.4770000000001</v>
      </c>
      <c r="I3220" s="1">
        <v>1632.636</v>
      </c>
      <c r="J3220" s="1">
        <v>1496.5830000000001</v>
      </c>
      <c r="K3220" s="1">
        <v>3673.4310000000005</v>
      </c>
      <c r="L3220" s="1">
        <v>4761.8550000000005</v>
      </c>
      <c r="M3220" s="1">
        <f>SUM(Sueldos[[#This Row],[Salario Base]:[Bono General]])</f>
        <v>26394.281999999999</v>
      </c>
      <c r="N3220" s="1">
        <f>SUMPRODUCT(Sueldos[[#This Row],[Salario Base]:[Bono General]]*Porcentajes[])</f>
        <v>1065.2949900000001</v>
      </c>
      <c r="O3220" s="1">
        <f>Sueldos[[#This Row],[Aumento Mexicano]]*2</f>
        <v>2130.5899800000002</v>
      </c>
      <c r="P3220" s="1">
        <f>IF(Sueldos[[#This Row],[Calificación]]&gt;=4,Sueldos[[#This Row],[Aumento Mexicano]]*2,0)</f>
        <v>0</v>
      </c>
      <c r="Q3220" s="1">
        <f>Sueldos[[#This Row],[Sueldo total]]*3</f>
        <v>79182.84599999999</v>
      </c>
      <c r="R3220" s="9">
        <f>(43102-Sueldos[[#This Row],[Fecha de Contratación]])/365</f>
        <v>4.912328767123288</v>
      </c>
      <c r="S3220" s="1">
        <f>Sueldos[[#This Row],[Sueldo total]]/30</f>
        <v>879.80939999999998</v>
      </c>
      <c r="T3220" s="1">
        <f>Sueldos[[#This Row],[Salario diario]]*20*Sueldos[[#This Row],[dias del año]]</f>
        <v>86438.260504109581</v>
      </c>
      <c r="U3220" s="1">
        <f>Sueldos[[#This Row],[3 meses de sueldo]]+Sueldos[[#This Row],[20 dias por año]]</f>
        <v>165621.10650410957</v>
      </c>
    </row>
    <row r="3221" spans="1:21" x14ac:dyDescent="0.3">
      <c r="A3221" t="s">
        <v>486</v>
      </c>
      <c r="B3221" t="s">
        <v>139</v>
      </c>
      <c r="C3221" t="s">
        <v>84</v>
      </c>
      <c r="D3221" s="10">
        <v>42789</v>
      </c>
      <c r="E3221" t="s">
        <v>18</v>
      </c>
      <c r="F3221">
        <v>2</v>
      </c>
      <c r="G3221" s="1">
        <v>10202.4</v>
      </c>
      <c r="H3221" s="1">
        <v>816.19200000000001</v>
      </c>
      <c r="I3221" s="1">
        <v>612.14400000000001</v>
      </c>
      <c r="J3221" s="1">
        <v>306.072</v>
      </c>
      <c r="K3221" s="1">
        <v>3060.72</v>
      </c>
      <c r="L3221" s="1">
        <v>2652.6239999999998</v>
      </c>
      <c r="M3221" s="1">
        <f>SUM(Sueldos[[#This Row],[Salario Base]:[Bono General]])</f>
        <v>17650.152000000002</v>
      </c>
      <c r="N3221" s="1">
        <f>SUMPRODUCT(Sueldos[[#This Row],[Salario Base]:[Bono General]]*Porcentajes[])</f>
        <v>672.33816000000002</v>
      </c>
      <c r="O3221" s="1">
        <f>Sueldos[[#This Row],[Aumento Mexicano]]*2</f>
        <v>1344.67632</v>
      </c>
      <c r="P3221" s="1">
        <f>IF(Sueldos[[#This Row],[Calificación]]&gt;=4,Sueldos[[#This Row],[Aumento Mexicano]]*2,0)</f>
        <v>0</v>
      </c>
      <c r="Q3221" s="1">
        <f>Sueldos[[#This Row],[Sueldo total]]*3</f>
        <v>52950.456000000006</v>
      </c>
      <c r="R3221" s="9">
        <f>(43102-Sueldos[[#This Row],[Fecha de Contratación]])/365</f>
        <v>0.8575342465753425</v>
      </c>
      <c r="S3221" s="1">
        <f>Sueldos[[#This Row],[Sueldo total]]/30</f>
        <v>588.33840000000009</v>
      </c>
      <c r="T3221" s="1">
        <f>Sueldos[[#This Row],[Salario diario]]*20*Sueldos[[#This Row],[dias del año]]</f>
        <v>10090.406531506851</v>
      </c>
      <c r="U3221" s="1">
        <f>Sueldos[[#This Row],[3 meses de sueldo]]+Sueldos[[#This Row],[20 dias por año]]</f>
        <v>63040.862531506857</v>
      </c>
    </row>
    <row r="3222" spans="1:21" x14ac:dyDescent="0.3">
      <c r="A3222" t="s">
        <v>487</v>
      </c>
      <c r="B3222" t="s">
        <v>139</v>
      </c>
      <c r="C3222" t="s">
        <v>213</v>
      </c>
      <c r="D3222" s="10">
        <v>41938</v>
      </c>
      <c r="E3222" t="s">
        <v>18</v>
      </c>
      <c r="F3222">
        <v>2</v>
      </c>
      <c r="G3222" s="1">
        <v>8640.9</v>
      </c>
      <c r="H3222" s="1">
        <v>604.86300000000006</v>
      </c>
      <c r="I3222" s="1">
        <v>1296.135</v>
      </c>
      <c r="J3222" s="1">
        <v>604.86300000000006</v>
      </c>
      <c r="K3222" s="1">
        <v>3110.7239999999997</v>
      </c>
      <c r="L3222" s="1">
        <v>2419.4520000000002</v>
      </c>
      <c r="M3222" s="1">
        <f>SUM(Sueldos[[#This Row],[Salario Base]:[Bono General]])</f>
        <v>16676.936999999998</v>
      </c>
      <c r="N3222" s="1">
        <f>SUMPRODUCT(Sueldos[[#This Row],[Salario Base]:[Bono General]]*Porcentajes[])</f>
        <v>640.29069000000004</v>
      </c>
      <c r="O3222" s="1">
        <f>Sueldos[[#This Row],[Aumento Mexicano]]*2</f>
        <v>1280.5813800000001</v>
      </c>
      <c r="P3222" s="1">
        <f>IF(Sueldos[[#This Row],[Calificación]]&gt;=4,Sueldos[[#This Row],[Aumento Mexicano]]*2,0)</f>
        <v>0</v>
      </c>
      <c r="Q3222" s="1">
        <f>Sueldos[[#This Row],[Sueldo total]]*3</f>
        <v>50030.810999999994</v>
      </c>
      <c r="R3222" s="9">
        <f>(43102-Sueldos[[#This Row],[Fecha de Contratación]])/365</f>
        <v>3.1890410958904107</v>
      </c>
      <c r="S3222" s="1">
        <f>Sueldos[[#This Row],[Sueldo total]]/30</f>
        <v>555.89789999999994</v>
      </c>
      <c r="T3222" s="1">
        <f>Sueldos[[#This Row],[Salario diario]]*20*Sueldos[[#This Row],[dias del año]]</f>
        <v>35455.624964383554</v>
      </c>
      <c r="U3222" s="1">
        <f>Sueldos[[#This Row],[3 meses de sueldo]]+Sueldos[[#This Row],[20 dias por año]]</f>
        <v>85486.435964383549</v>
      </c>
    </row>
    <row r="3223" spans="1:21" x14ac:dyDescent="0.3">
      <c r="A3223" t="s">
        <v>488</v>
      </c>
      <c r="B3223" t="s">
        <v>139</v>
      </c>
      <c r="C3223" t="s">
        <v>96</v>
      </c>
      <c r="D3223" s="10">
        <v>42084</v>
      </c>
      <c r="E3223" t="s">
        <v>18</v>
      </c>
      <c r="F3223">
        <v>2</v>
      </c>
      <c r="G3223" s="1">
        <v>9779.4</v>
      </c>
      <c r="H3223" s="1">
        <v>488.97</v>
      </c>
      <c r="I3223" s="1">
        <v>1466.9099999999999</v>
      </c>
      <c r="J3223" s="1">
        <v>1173.528</v>
      </c>
      <c r="K3223" s="1">
        <v>3129.4079999999999</v>
      </c>
      <c r="L3223" s="1">
        <v>2933.8199999999997</v>
      </c>
      <c r="M3223" s="1">
        <f>SUM(Sueldos[[#This Row],[Salario Base]:[Bono General]])</f>
        <v>18972.036</v>
      </c>
      <c r="N3223" s="1">
        <f>SUMPRODUCT(Sueldos[[#This Row],[Salario Base]:[Bono General]]*Porcentajes[])</f>
        <v>739.32263999999998</v>
      </c>
      <c r="O3223" s="1">
        <f>Sueldos[[#This Row],[Aumento Mexicano]]*2</f>
        <v>1478.64528</v>
      </c>
      <c r="P3223" s="1">
        <f>IF(Sueldos[[#This Row],[Calificación]]&gt;=4,Sueldos[[#This Row],[Aumento Mexicano]]*2,0)</f>
        <v>0</v>
      </c>
      <c r="Q3223" s="1">
        <f>Sueldos[[#This Row],[Sueldo total]]*3</f>
        <v>56916.108</v>
      </c>
      <c r="R3223" s="9">
        <f>(43102-Sueldos[[#This Row],[Fecha de Contratación]])/365</f>
        <v>2.7890410958904108</v>
      </c>
      <c r="S3223" s="1">
        <f>Sueldos[[#This Row],[Sueldo total]]/30</f>
        <v>632.40120000000002</v>
      </c>
      <c r="T3223" s="1">
        <f>Sueldos[[#This Row],[Salario diario]]*20*Sueldos[[#This Row],[dias del año]]</f>
        <v>35275.858717808223</v>
      </c>
      <c r="U3223" s="1">
        <f>Sueldos[[#This Row],[3 meses de sueldo]]+Sueldos[[#This Row],[20 dias por año]]</f>
        <v>92191.966717808216</v>
      </c>
    </row>
    <row r="3224" spans="1:21" x14ac:dyDescent="0.3">
      <c r="A3224" t="s">
        <v>489</v>
      </c>
      <c r="B3224" t="s">
        <v>139</v>
      </c>
      <c r="C3224" t="s">
        <v>193</v>
      </c>
      <c r="D3224" s="10">
        <v>41438</v>
      </c>
      <c r="E3224" t="s">
        <v>27</v>
      </c>
      <c r="F3224">
        <v>2</v>
      </c>
      <c r="G3224" s="1">
        <v>16750.8</v>
      </c>
      <c r="H3224" s="1">
        <v>1675.08</v>
      </c>
      <c r="I3224" s="1">
        <v>1675.08</v>
      </c>
      <c r="J3224" s="1">
        <v>1842.588</v>
      </c>
      <c r="K3224" s="1">
        <v>4857.7319999999991</v>
      </c>
      <c r="L3224" s="1">
        <v>5360.2560000000003</v>
      </c>
      <c r="M3224" s="1">
        <f>SUM(Sueldos[[#This Row],[Salario Base]:[Bono General]])</f>
        <v>32161.536</v>
      </c>
      <c r="N3224" s="1">
        <f>SUMPRODUCT(Sueldos[[#This Row],[Salario Base]:[Bono General]]*Porcentajes[])</f>
        <v>1283.1112800000001</v>
      </c>
      <c r="O3224" s="1">
        <f>Sueldos[[#This Row],[Aumento Mexicano]]*2</f>
        <v>2566.2225600000002</v>
      </c>
      <c r="P3224" s="1">
        <f>IF(Sueldos[[#This Row],[Calificación]]&gt;=4,Sueldos[[#This Row],[Aumento Mexicano]]*2,0)</f>
        <v>0</v>
      </c>
      <c r="Q3224" s="1">
        <f>Sueldos[[#This Row],[Sueldo total]]*3</f>
        <v>96484.608000000007</v>
      </c>
      <c r="R3224" s="9">
        <f>(43102-Sueldos[[#This Row],[Fecha de Contratación]])/365</f>
        <v>4.558904109589041</v>
      </c>
      <c r="S3224" s="1">
        <f>Sueldos[[#This Row],[Sueldo total]]/30</f>
        <v>1072.0512000000001</v>
      </c>
      <c r="T3224" s="1">
        <f>Sueldos[[#This Row],[Salario diario]]*20*Sueldos[[#This Row],[dias del año]]</f>
        <v>97747.572427397259</v>
      </c>
      <c r="U3224" s="1">
        <f>Sueldos[[#This Row],[3 meses de sueldo]]+Sueldos[[#This Row],[20 dias por año]]</f>
        <v>194232.18042739725</v>
      </c>
    </row>
    <row r="3225" spans="1:21" x14ac:dyDescent="0.3">
      <c r="A3225" t="s">
        <v>490</v>
      </c>
      <c r="B3225" t="s">
        <v>139</v>
      </c>
      <c r="C3225" t="s">
        <v>221</v>
      </c>
      <c r="D3225" s="10">
        <v>42687</v>
      </c>
      <c r="E3225" t="s">
        <v>15</v>
      </c>
      <c r="F3225">
        <v>2</v>
      </c>
      <c r="G3225" s="1">
        <v>20876.400000000001</v>
      </c>
      <c r="H3225" s="1">
        <v>1878.876</v>
      </c>
      <c r="I3225" s="1">
        <v>1461.3480000000002</v>
      </c>
      <c r="J3225" s="1">
        <v>2505.1680000000001</v>
      </c>
      <c r="K3225" s="1">
        <v>6054.1559999999999</v>
      </c>
      <c r="L3225" s="1">
        <v>7097.9760000000006</v>
      </c>
      <c r="M3225" s="1">
        <f>SUM(Sueldos[[#This Row],[Salario Base]:[Bono General]])</f>
        <v>39873.924000000006</v>
      </c>
      <c r="N3225" s="1">
        <f>SUMPRODUCT(Sueldos[[#This Row],[Salario Base]:[Bono General]]*Porcentajes[])</f>
        <v>1601.2198800000001</v>
      </c>
      <c r="O3225" s="1">
        <f>Sueldos[[#This Row],[Aumento Mexicano]]*2</f>
        <v>3202.4397600000002</v>
      </c>
      <c r="P3225" s="1">
        <f>IF(Sueldos[[#This Row],[Calificación]]&gt;=4,Sueldos[[#This Row],[Aumento Mexicano]]*2,0)</f>
        <v>0</v>
      </c>
      <c r="Q3225" s="1">
        <f>Sueldos[[#This Row],[Sueldo total]]*3</f>
        <v>119621.77200000003</v>
      </c>
      <c r="R3225" s="9">
        <f>(43102-Sueldos[[#This Row],[Fecha de Contratación]])/365</f>
        <v>1.1369863013698631</v>
      </c>
      <c r="S3225" s="1">
        <f>Sueldos[[#This Row],[Sueldo total]]/30</f>
        <v>1329.1308000000001</v>
      </c>
      <c r="T3225" s="1">
        <f>Sueldos[[#This Row],[Salario diario]]*20*Sueldos[[#This Row],[dias del año]]</f>
        <v>30224.070246575346</v>
      </c>
      <c r="U3225" s="1">
        <f>Sueldos[[#This Row],[3 meses de sueldo]]+Sueldos[[#This Row],[20 dias por año]]</f>
        <v>149845.84224657537</v>
      </c>
    </row>
    <row r="3226" spans="1:21" x14ac:dyDescent="0.3">
      <c r="A3226" t="s">
        <v>491</v>
      </c>
      <c r="B3226" t="s">
        <v>139</v>
      </c>
      <c r="C3226" t="s">
        <v>225</v>
      </c>
      <c r="D3226" s="10">
        <v>41364</v>
      </c>
      <c r="E3226" t="s">
        <v>18</v>
      </c>
      <c r="F3226">
        <v>2</v>
      </c>
      <c r="G3226" s="1">
        <v>10223.1</v>
      </c>
      <c r="H3226" s="1">
        <v>920.07899999999995</v>
      </c>
      <c r="I3226" s="1">
        <v>204.46200000000002</v>
      </c>
      <c r="J3226" s="1">
        <v>511.15500000000003</v>
      </c>
      <c r="K3226" s="1">
        <v>3271.3920000000003</v>
      </c>
      <c r="L3226" s="1">
        <v>3578.085</v>
      </c>
      <c r="M3226" s="1">
        <f>SUM(Sueldos[[#This Row],[Salario Base]:[Bono General]])</f>
        <v>18708.273000000001</v>
      </c>
      <c r="N3226" s="1">
        <f>SUMPRODUCT(Sueldos[[#This Row],[Salario Base]:[Bono General]]*Porcentajes[])</f>
        <v>744.24167999999997</v>
      </c>
      <c r="O3226" s="1">
        <f>Sueldos[[#This Row],[Aumento Mexicano]]*2</f>
        <v>1488.4833599999999</v>
      </c>
      <c r="P3226" s="1">
        <f>IF(Sueldos[[#This Row],[Calificación]]&gt;=4,Sueldos[[#This Row],[Aumento Mexicano]]*2,0)</f>
        <v>0</v>
      </c>
      <c r="Q3226" s="1">
        <f>Sueldos[[#This Row],[Sueldo total]]*3</f>
        <v>56124.819000000003</v>
      </c>
      <c r="R3226" s="9">
        <f>(43102-Sueldos[[#This Row],[Fecha de Contratación]])/365</f>
        <v>4.7616438356164386</v>
      </c>
      <c r="S3226" s="1">
        <f>Sueldos[[#This Row],[Sueldo total]]/30</f>
        <v>623.60910000000001</v>
      </c>
      <c r="T3226" s="1">
        <f>Sueldos[[#This Row],[Salario diario]]*20*Sueldos[[#This Row],[dias del año]]</f>
        <v>59388.08853698631</v>
      </c>
      <c r="U3226" s="1">
        <f>Sueldos[[#This Row],[3 meses de sueldo]]+Sueldos[[#This Row],[20 dias por año]]</f>
        <v>115512.90753698631</v>
      </c>
    </row>
    <row r="3227" spans="1:21" x14ac:dyDescent="0.3">
      <c r="A3227" t="s">
        <v>492</v>
      </c>
      <c r="B3227" t="s">
        <v>139</v>
      </c>
      <c r="C3227" t="s">
        <v>46</v>
      </c>
      <c r="D3227" s="10">
        <v>40612</v>
      </c>
      <c r="E3227" t="s">
        <v>27</v>
      </c>
      <c r="F3227">
        <v>3</v>
      </c>
      <c r="G3227" s="1">
        <v>18728</v>
      </c>
      <c r="H3227" s="1">
        <v>1498.24</v>
      </c>
      <c r="I3227" s="1">
        <v>374.56</v>
      </c>
      <c r="J3227" s="1">
        <v>1123.68</v>
      </c>
      <c r="K3227" s="1">
        <v>6742.08</v>
      </c>
      <c r="L3227" s="1">
        <v>7491.2000000000007</v>
      </c>
      <c r="M3227" s="1">
        <f>SUM(Sueldos[[#This Row],[Salario Base]:[Bono General]])</f>
        <v>35957.760000000009</v>
      </c>
      <c r="N3227" s="1">
        <f>SUMPRODUCT(Sueldos[[#This Row],[Salario Base]:[Bono General]]*Porcentajes[])</f>
        <v>1449.5472</v>
      </c>
      <c r="O3227" s="1">
        <f>Sueldos[[#This Row],[Aumento Mexicano]]*2</f>
        <v>2899.0944</v>
      </c>
      <c r="P3227" s="1">
        <f>IF(Sueldos[[#This Row],[Calificación]]&gt;=4,Sueldos[[#This Row],[Aumento Mexicano]]*2,0)</f>
        <v>0</v>
      </c>
      <c r="Q3227" s="1">
        <f>Sueldos[[#This Row],[Sueldo total]]*3</f>
        <v>107873.28000000003</v>
      </c>
      <c r="R3227" s="9">
        <f>(43102-Sueldos[[#This Row],[Fecha de Contratación]])/365</f>
        <v>6.8219178082191778</v>
      </c>
      <c r="S3227" s="1">
        <f>Sueldos[[#This Row],[Sueldo total]]/30</f>
        <v>1198.5920000000003</v>
      </c>
      <c r="T3227" s="1">
        <f>Sueldos[[#This Row],[Salario diario]]*20*Sueldos[[#This Row],[dias del año]]</f>
        <v>163533.92219178088</v>
      </c>
      <c r="U3227" s="1">
        <f>Sueldos[[#This Row],[3 meses de sueldo]]+Sueldos[[#This Row],[20 dias por año]]</f>
        <v>271407.2021917809</v>
      </c>
    </row>
    <row r="3228" spans="1:21" x14ac:dyDescent="0.3">
      <c r="A3228" t="s">
        <v>493</v>
      </c>
      <c r="B3228" t="s">
        <v>139</v>
      </c>
      <c r="C3228" t="s">
        <v>260</v>
      </c>
      <c r="D3228" s="10">
        <v>42492</v>
      </c>
      <c r="E3228" t="s">
        <v>15</v>
      </c>
      <c r="F3228">
        <v>2</v>
      </c>
      <c r="G3228" s="1">
        <v>23658.3</v>
      </c>
      <c r="H3228" s="1">
        <v>1892.664</v>
      </c>
      <c r="I3228" s="1">
        <v>3312.1620000000003</v>
      </c>
      <c r="J3228" s="1">
        <v>2129.2469999999998</v>
      </c>
      <c r="K3228" s="1">
        <v>6860.9069999999992</v>
      </c>
      <c r="L3228" s="1">
        <v>8753.5709999999999</v>
      </c>
      <c r="M3228" s="1">
        <f>SUM(Sueldos[[#This Row],[Salario Base]:[Bono General]])</f>
        <v>46606.850999999995</v>
      </c>
      <c r="N3228" s="1">
        <f>SUMPRODUCT(Sueldos[[#This Row],[Salario Base]:[Bono General]]*Porcentajes[])</f>
        <v>1880.83485</v>
      </c>
      <c r="O3228" s="1">
        <f>Sueldos[[#This Row],[Aumento Mexicano]]*2</f>
        <v>3761.6696999999999</v>
      </c>
      <c r="P3228" s="1">
        <f>IF(Sueldos[[#This Row],[Calificación]]&gt;=4,Sueldos[[#This Row],[Aumento Mexicano]]*2,0)</f>
        <v>0</v>
      </c>
      <c r="Q3228" s="1">
        <f>Sueldos[[#This Row],[Sueldo total]]*3</f>
        <v>139820.55299999999</v>
      </c>
      <c r="R3228" s="9">
        <f>(43102-Sueldos[[#This Row],[Fecha de Contratación]])/365</f>
        <v>1.6712328767123288</v>
      </c>
      <c r="S3228" s="1">
        <f>Sueldos[[#This Row],[Sueldo total]]/30</f>
        <v>1553.5616999999997</v>
      </c>
      <c r="T3228" s="1">
        <f>Sueldos[[#This Row],[Salario diario]]*20*Sueldos[[#This Row],[dias del año]]</f>
        <v>51927.267780821916</v>
      </c>
      <c r="U3228" s="1">
        <f>Sueldos[[#This Row],[3 meses de sueldo]]+Sueldos[[#This Row],[20 dias por año]]</f>
        <v>191747.8207808219</v>
      </c>
    </row>
    <row r="3229" spans="1:21" x14ac:dyDescent="0.3">
      <c r="A3229" t="s">
        <v>494</v>
      </c>
      <c r="B3229" t="s">
        <v>139</v>
      </c>
      <c r="C3229" t="s">
        <v>253</v>
      </c>
      <c r="D3229" s="10">
        <v>42304</v>
      </c>
      <c r="E3229" t="s">
        <v>18</v>
      </c>
      <c r="F3229">
        <v>4</v>
      </c>
      <c r="G3229" s="1">
        <v>16382.300000000001</v>
      </c>
      <c r="H3229" s="1">
        <v>1474.4070000000002</v>
      </c>
      <c r="I3229" s="1">
        <v>819.11500000000012</v>
      </c>
      <c r="J3229" s="1">
        <v>163.82300000000001</v>
      </c>
      <c r="K3229" s="1">
        <v>6389.0970000000007</v>
      </c>
      <c r="L3229" s="1">
        <v>4914.6900000000005</v>
      </c>
      <c r="M3229" s="1">
        <f>SUM(Sueldos[[#This Row],[Salario Base]:[Bono General]])</f>
        <v>30143.432000000008</v>
      </c>
      <c r="N3229" s="1">
        <f>SUMPRODUCT(Sueldos[[#This Row],[Salario Base]:[Bono General]]*Porcentajes[])</f>
        <v>1156.5903800000001</v>
      </c>
      <c r="O3229" s="1">
        <f>Sueldos[[#This Row],[Aumento Mexicano]]*2</f>
        <v>2313.1807600000002</v>
      </c>
      <c r="P3229" s="1">
        <f>IF(Sueldos[[#This Row],[Calificación]]&gt;=4,Sueldos[[#This Row],[Aumento Mexicano]]*2,0)</f>
        <v>2313.1807600000002</v>
      </c>
      <c r="Q3229" s="1">
        <f>Sueldos[[#This Row],[Sueldo total]]*3</f>
        <v>90430.296000000031</v>
      </c>
      <c r="R3229" s="9">
        <f>(43102-Sueldos[[#This Row],[Fecha de Contratación]])/365</f>
        <v>2.1863013698630138</v>
      </c>
      <c r="S3229" s="1">
        <f>Sueldos[[#This Row],[Sueldo total]]/30</f>
        <v>1004.7810666666669</v>
      </c>
      <c r="T3229" s="1">
        <f>Sueldos[[#This Row],[Salario diario]]*20*Sueldos[[#This Row],[dias del año]]</f>
        <v>43935.08444931508</v>
      </c>
      <c r="U3229" s="1">
        <f>Sueldos[[#This Row],[3 meses de sueldo]]+Sueldos[[#This Row],[20 dias por año]]</f>
        <v>134365.38044931513</v>
      </c>
    </row>
    <row r="3230" spans="1:21" x14ac:dyDescent="0.3">
      <c r="A3230" t="s">
        <v>495</v>
      </c>
      <c r="B3230" t="s">
        <v>139</v>
      </c>
      <c r="C3230" t="s">
        <v>119</v>
      </c>
      <c r="D3230" s="10">
        <v>40934</v>
      </c>
      <c r="E3230" t="s">
        <v>18</v>
      </c>
      <c r="F3230">
        <v>1</v>
      </c>
      <c r="G3230" s="1">
        <v>8805.75</v>
      </c>
      <c r="H3230" s="1">
        <v>792.51749999999993</v>
      </c>
      <c r="I3230" s="1">
        <v>528.34500000000003</v>
      </c>
      <c r="J3230" s="1">
        <v>528.34500000000003</v>
      </c>
      <c r="K3230" s="1">
        <v>3170.0699999999997</v>
      </c>
      <c r="L3230" s="1">
        <v>3258.1275000000001</v>
      </c>
      <c r="M3230" s="1">
        <f>SUM(Sueldos[[#This Row],[Salario Base]:[Bono General]])</f>
        <v>17083.154999999999</v>
      </c>
      <c r="N3230" s="1">
        <f>SUMPRODUCT(Sueldos[[#This Row],[Salario Base]:[Bono General]]*Porcentajes[])</f>
        <v>682.44562500000006</v>
      </c>
      <c r="O3230" s="1">
        <f>Sueldos[[#This Row],[Aumento Mexicano]]*2</f>
        <v>1364.8912500000001</v>
      </c>
      <c r="P3230" s="1">
        <f>IF(Sueldos[[#This Row],[Calificación]]&gt;=4,Sueldos[[#This Row],[Aumento Mexicano]]*2,0)</f>
        <v>0</v>
      </c>
      <c r="Q3230" s="1">
        <f>Sueldos[[#This Row],[Sueldo total]]*3</f>
        <v>51249.464999999997</v>
      </c>
      <c r="R3230" s="9">
        <f>(43102-Sueldos[[#This Row],[Fecha de Contratación]])/365</f>
        <v>5.9397260273972599</v>
      </c>
      <c r="S3230" s="1">
        <f>Sueldos[[#This Row],[Sueldo total]]/30</f>
        <v>569.43849999999998</v>
      </c>
      <c r="T3230" s="1">
        <f>Sueldos[[#This Row],[Salario diario]]*20*Sueldos[[#This Row],[dias del año]]</f>
        <v>67646.173589041093</v>
      </c>
      <c r="U3230" s="1">
        <f>Sueldos[[#This Row],[3 meses de sueldo]]+Sueldos[[#This Row],[20 dias por año]]</f>
        <v>118895.63858904109</v>
      </c>
    </row>
    <row r="3231" spans="1:21" x14ac:dyDescent="0.3">
      <c r="A3231" t="s">
        <v>496</v>
      </c>
      <c r="B3231" t="s">
        <v>139</v>
      </c>
      <c r="C3231" t="s">
        <v>17</v>
      </c>
      <c r="D3231" s="10">
        <v>42519</v>
      </c>
      <c r="E3231" t="s">
        <v>27</v>
      </c>
      <c r="F3231">
        <v>4</v>
      </c>
      <c r="G3231" s="1">
        <v>21819.600000000002</v>
      </c>
      <c r="H3231" s="1">
        <v>1963.7640000000001</v>
      </c>
      <c r="I3231" s="1">
        <v>2618.3520000000003</v>
      </c>
      <c r="J3231" s="1">
        <v>2618.3520000000003</v>
      </c>
      <c r="K3231" s="1">
        <v>8509.6440000000002</v>
      </c>
      <c r="L3231" s="1">
        <v>6109.4880000000012</v>
      </c>
      <c r="M3231" s="1">
        <f>SUM(Sueldos[[#This Row],[Salario Base]:[Bono General]])</f>
        <v>43639.199999999997</v>
      </c>
      <c r="N3231" s="1">
        <f>SUMPRODUCT(Sueldos[[#This Row],[Salario Base]:[Bono General]]*Porcentajes[])</f>
        <v>1691.0190000000002</v>
      </c>
      <c r="O3231" s="1">
        <f>Sueldos[[#This Row],[Aumento Mexicano]]*2</f>
        <v>3382.0380000000005</v>
      </c>
      <c r="P3231" s="1">
        <f>IF(Sueldos[[#This Row],[Calificación]]&gt;=4,Sueldos[[#This Row],[Aumento Mexicano]]*2,0)</f>
        <v>3382.0380000000005</v>
      </c>
      <c r="Q3231" s="1">
        <f>Sueldos[[#This Row],[Sueldo total]]*3</f>
        <v>130917.59999999999</v>
      </c>
      <c r="R3231" s="9">
        <f>(43102-Sueldos[[#This Row],[Fecha de Contratación]])/365</f>
        <v>1.5972602739726027</v>
      </c>
      <c r="S3231" s="1">
        <f>Sueldos[[#This Row],[Sueldo total]]/30</f>
        <v>1454.6399999999999</v>
      </c>
      <c r="T3231" s="1">
        <f>Sueldos[[#This Row],[Salario diario]]*20*Sueldos[[#This Row],[dias del año]]</f>
        <v>46468.773698630132</v>
      </c>
      <c r="U3231" s="1">
        <f>Sueldos[[#This Row],[3 meses de sueldo]]+Sueldos[[#This Row],[20 dias por año]]</f>
        <v>177386.37369863014</v>
      </c>
    </row>
    <row r="3232" spans="1:21" x14ac:dyDescent="0.3">
      <c r="A3232" t="s">
        <v>497</v>
      </c>
      <c r="B3232" t="s">
        <v>139</v>
      </c>
      <c r="C3232" t="s">
        <v>65</v>
      </c>
      <c r="D3232" s="10">
        <v>41493</v>
      </c>
      <c r="E3232" t="s">
        <v>18</v>
      </c>
      <c r="F3232">
        <v>4</v>
      </c>
      <c r="G3232" s="1">
        <v>17010.400000000001</v>
      </c>
      <c r="H3232" s="1">
        <v>1020.624</v>
      </c>
      <c r="I3232" s="1">
        <v>1530.9360000000001</v>
      </c>
      <c r="J3232" s="1">
        <v>1530.9360000000001</v>
      </c>
      <c r="K3232" s="1">
        <v>4422.7040000000006</v>
      </c>
      <c r="L3232" s="1">
        <v>6293.8480000000009</v>
      </c>
      <c r="M3232" s="1">
        <f>SUM(Sueldos[[#This Row],[Salario Base]:[Bono General]])</f>
        <v>31809.448000000008</v>
      </c>
      <c r="N3232" s="1">
        <f>SUMPRODUCT(Sueldos[[#This Row],[Salario Base]:[Bono General]]*Porcentajes[])</f>
        <v>1282.5841599999999</v>
      </c>
      <c r="O3232" s="1">
        <f>Sueldos[[#This Row],[Aumento Mexicano]]*2</f>
        <v>2565.1683199999998</v>
      </c>
      <c r="P3232" s="1">
        <f>IF(Sueldos[[#This Row],[Calificación]]&gt;=4,Sueldos[[#This Row],[Aumento Mexicano]]*2,0)</f>
        <v>2565.1683199999998</v>
      </c>
      <c r="Q3232" s="1">
        <f>Sueldos[[#This Row],[Sueldo total]]*3</f>
        <v>95428.344000000026</v>
      </c>
      <c r="R3232" s="9">
        <f>(43102-Sueldos[[#This Row],[Fecha de Contratación]])/365</f>
        <v>4.4082191780821915</v>
      </c>
      <c r="S3232" s="1">
        <f>Sueldos[[#This Row],[Sueldo total]]/30</f>
        <v>1060.3149333333336</v>
      </c>
      <c r="T3232" s="1">
        <f>Sueldos[[#This Row],[Salario diario]]*20*Sueldos[[#This Row],[dias del año]]</f>
        <v>93482.012478538818</v>
      </c>
      <c r="U3232" s="1">
        <f>Sueldos[[#This Row],[3 meses de sueldo]]+Sueldos[[#This Row],[20 dias por año]]</f>
        <v>188910.35647853883</v>
      </c>
    </row>
    <row r="3233" spans="1:21" x14ac:dyDescent="0.3">
      <c r="A3233" t="s">
        <v>498</v>
      </c>
      <c r="B3233" t="s">
        <v>139</v>
      </c>
      <c r="C3233" t="s">
        <v>180</v>
      </c>
      <c r="D3233" s="10">
        <v>43026</v>
      </c>
      <c r="E3233" t="s">
        <v>18</v>
      </c>
      <c r="F3233">
        <v>4</v>
      </c>
      <c r="G3233" s="1">
        <v>16524.2</v>
      </c>
      <c r="H3233" s="1">
        <v>1487.1780000000001</v>
      </c>
      <c r="I3233" s="1">
        <v>2148.1460000000002</v>
      </c>
      <c r="J3233" s="1">
        <v>1156.6940000000002</v>
      </c>
      <c r="K3233" s="1">
        <v>4461.5340000000006</v>
      </c>
      <c r="L3233" s="1">
        <v>5287.7440000000006</v>
      </c>
      <c r="M3233" s="1">
        <f>SUM(Sueldos[[#This Row],[Salario Base]:[Bono General]])</f>
        <v>31065.495999999999</v>
      </c>
      <c r="N3233" s="1">
        <f>SUMPRODUCT(Sueldos[[#This Row],[Salario Base]:[Bono General]]*Porcentajes[])</f>
        <v>1232.70532</v>
      </c>
      <c r="O3233" s="1">
        <f>Sueldos[[#This Row],[Aumento Mexicano]]*2</f>
        <v>2465.4106400000001</v>
      </c>
      <c r="P3233" s="1">
        <f>IF(Sueldos[[#This Row],[Calificación]]&gt;=4,Sueldos[[#This Row],[Aumento Mexicano]]*2,0)</f>
        <v>2465.4106400000001</v>
      </c>
      <c r="Q3233" s="1">
        <f>Sueldos[[#This Row],[Sueldo total]]*3</f>
        <v>93196.487999999998</v>
      </c>
      <c r="R3233" s="9">
        <f>(43102-Sueldos[[#This Row],[Fecha de Contratación]])/365</f>
        <v>0.20821917808219179</v>
      </c>
      <c r="S3233" s="1">
        <f>Sueldos[[#This Row],[Sueldo total]]/30</f>
        <v>1035.5165333333332</v>
      </c>
      <c r="T3233" s="1">
        <f>Sueldos[[#This Row],[Salario diario]]*20*Sueldos[[#This Row],[dias del año]]</f>
        <v>4312.2880292237442</v>
      </c>
      <c r="U3233" s="1">
        <f>Sueldos[[#This Row],[3 meses de sueldo]]+Sueldos[[#This Row],[20 dias por año]]</f>
        <v>97508.776029223736</v>
      </c>
    </row>
    <row r="3234" spans="1:21" x14ac:dyDescent="0.3">
      <c r="A3234" t="s">
        <v>499</v>
      </c>
      <c r="B3234" t="s">
        <v>139</v>
      </c>
      <c r="C3234" t="s">
        <v>32</v>
      </c>
      <c r="D3234" s="10">
        <v>42592</v>
      </c>
      <c r="E3234" t="s">
        <v>27</v>
      </c>
      <c r="F3234">
        <v>4</v>
      </c>
      <c r="G3234" s="1">
        <v>22763.4</v>
      </c>
      <c r="H3234" s="1">
        <v>2048.7060000000001</v>
      </c>
      <c r="I3234" s="1">
        <v>1821.0720000000001</v>
      </c>
      <c r="J3234" s="1">
        <v>1593.4380000000003</v>
      </c>
      <c r="K3234" s="1">
        <v>7284.2880000000005</v>
      </c>
      <c r="L3234" s="1">
        <v>7739.5560000000014</v>
      </c>
      <c r="M3234" s="1">
        <f>SUM(Sueldos[[#This Row],[Salario Base]:[Bono General]])</f>
        <v>43250.460000000006</v>
      </c>
      <c r="N3234" s="1">
        <f>SUMPRODUCT(Sueldos[[#This Row],[Salario Base]:[Bono General]]*Porcentajes[])</f>
        <v>1718.6367</v>
      </c>
      <c r="O3234" s="1">
        <f>Sueldos[[#This Row],[Aumento Mexicano]]*2</f>
        <v>3437.2734</v>
      </c>
      <c r="P3234" s="1">
        <f>IF(Sueldos[[#This Row],[Calificación]]&gt;=4,Sueldos[[#This Row],[Aumento Mexicano]]*2,0)</f>
        <v>3437.2734</v>
      </c>
      <c r="Q3234" s="1">
        <f>Sueldos[[#This Row],[Sueldo total]]*3</f>
        <v>129751.38000000002</v>
      </c>
      <c r="R3234" s="9">
        <f>(43102-Sueldos[[#This Row],[Fecha de Contratación]])/365</f>
        <v>1.3972602739726028</v>
      </c>
      <c r="S3234" s="1">
        <f>Sueldos[[#This Row],[Sueldo total]]/30</f>
        <v>1441.6820000000002</v>
      </c>
      <c r="T3234" s="1">
        <f>Sueldos[[#This Row],[Salario diario]]*20*Sueldos[[#This Row],[dias del año]]</f>
        <v>40288.099726027409</v>
      </c>
      <c r="U3234" s="1">
        <f>Sueldos[[#This Row],[3 meses de sueldo]]+Sueldos[[#This Row],[20 dias por año]]</f>
        <v>170039.47972602744</v>
      </c>
    </row>
    <row r="3235" spans="1:21" x14ac:dyDescent="0.3">
      <c r="A3235" t="s">
        <v>500</v>
      </c>
      <c r="B3235" t="s">
        <v>139</v>
      </c>
      <c r="C3235" t="s">
        <v>34</v>
      </c>
      <c r="D3235" s="10">
        <v>41540</v>
      </c>
      <c r="E3235" t="s">
        <v>50</v>
      </c>
      <c r="F3235">
        <v>4</v>
      </c>
      <c r="G3235" s="1">
        <v>36129.5</v>
      </c>
      <c r="H3235" s="1">
        <v>3251.6549999999997</v>
      </c>
      <c r="I3235" s="1">
        <v>722.59</v>
      </c>
      <c r="J3235" s="1">
        <v>5419.4250000000002</v>
      </c>
      <c r="K3235" s="1">
        <v>13729.210000000001</v>
      </c>
      <c r="L3235" s="1">
        <v>13006.619999999999</v>
      </c>
      <c r="M3235" s="1">
        <f>SUM(Sueldos[[#This Row],[Salario Base]:[Bono General]])</f>
        <v>72259</v>
      </c>
      <c r="N3235" s="1">
        <f>SUMPRODUCT(Sueldos[[#This Row],[Salario Base]:[Bono General]]*Porcentajes[])</f>
        <v>2901.1988500000002</v>
      </c>
      <c r="O3235" s="1">
        <f>Sueldos[[#This Row],[Aumento Mexicano]]*2</f>
        <v>5802.3977000000004</v>
      </c>
      <c r="P3235" s="1">
        <f>IF(Sueldos[[#This Row],[Calificación]]&gt;=4,Sueldos[[#This Row],[Aumento Mexicano]]*2,0)</f>
        <v>5802.3977000000004</v>
      </c>
      <c r="Q3235" s="1">
        <f>Sueldos[[#This Row],[Sueldo total]]*3</f>
        <v>216777</v>
      </c>
      <c r="R3235" s="9">
        <f>(43102-Sueldos[[#This Row],[Fecha de Contratación]])/365</f>
        <v>4.279452054794521</v>
      </c>
      <c r="S3235" s="1">
        <f>Sueldos[[#This Row],[Sueldo total]]/30</f>
        <v>2408.6333333333332</v>
      </c>
      <c r="T3235" s="1">
        <f>Sueldos[[#This Row],[Salario diario]]*20*Sueldos[[#This Row],[dias del año]]</f>
        <v>206152.61735159819</v>
      </c>
      <c r="U3235" s="1">
        <f>Sueldos[[#This Row],[3 meses de sueldo]]+Sueldos[[#This Row],[20 dias por año]]</f>
        <v>422929.61735159822</v>
      </c>
    </row>
    <row r="3236" spans="1:21" x14ac:dyDescent="0.3">
      <c r="A3236" t="s">
        <v>501</v>
      </c>
      <c r="B3236" t="s">
        <v>139</v>
      </c>
      <c r="C3236" t="s">
        <v>63</v>
      </c>
      <c r="D3236" s="10">
        <v>42756</v>
      </c>
      <c r="E3236" t="s">
        <v>50</v>
      </c>
      <c r="F3236">
        <v>4</v>
      </c>
      <c r="G3236" s="1">
        <v>34171.5</v>
      </c>
      <c r="H3236" s="1">
        <v>2733.7200000000003</v>
      </c>
      <c r="I3236" s="1">
        <v>2392.0050000000001</v>
      </c>
      <c r="J3236" s="1">
        <v>5125.7249999999995</v>
      </c>
      <c r="K3236" s="1">
        <v>11276.595000000001</v>
      </c>
      <c r="L3236" s="1">
        <v>11618.310000000001</v>
      </c>
      <c r="M3236" s="1">
        <f>SUM(Sueldos[[#This Row],[Salario Base]:[Bono General]])</f>
        <v>67317.854999999996</v>
      </c>
      <c r="N3236" s="1">
        <f>SUMPRODUCT(Sueldos[[#This Row],[Salario Base]:[Bono General]]*Porcentajes[])</f>
        <v>2692.7141999999999</v>
      </c>
      <c r="O3236" s="1">
        <f>Sueldos[[#This Row],[Aumento Mexicano]]*2</f>
        <v>5385.4283999999998</v>
      </c>
      <c r="P3236" s="1">
        <f>IF(Sueldos[[#This Row],[Calificación]]&gt;=4,Sueldos[[#This Row],[Aumento Mexicano]]*2,0)</f>
        <v>5385.4283999999998</v>
      </c>
      <c r="Q3236" s="1">
        <f>Sueldos[[#This Row],[Sueldo total]]*3</f>
        <v>201953.565</v>
      </c>
      <c r="R3236" s="9">
        <f>(43102-Sueldos[[#This Row],[Fecha de Contratación]])/365</f>
        <v>0.94794520547945205</v>
      </c>
      <c r="S3236" s="1">
        <f>Sueldos[[#This Row],[Sueldo total]]/30</f>
        <v>2243.9285</v>
      </c>
      <c r="T3236" s="1">
        <f>Sueldos[[#This Row],[Salario diario]]*20*Sueldos[[#This Row],[dias del año]]</f>
        <v>42542.425260273973</v>
      </c>
      <c r="U3236" s="1">
        <f>Sueldos[[#This Row],[3 meses de sueldo]]+Sueldos[[#This Row],[20 dias por año]]</f>
        <v>244495.99026027397</v>
      </c>
    </row>
    <row r="3237" spans="1:21" x14ac:dyDescent="0.3">
      <c r="A3237" t="s">
        <v>502</v>
      </c>
      <c r="B3237" t="s">
        <v>139</v>
      </c>
      <c r="C3237" t="s">
        <v>125</v>
      </c>
      <c r="D3237" s="10">
        <v>42044</v>
      </c>
      <c r="E3237" t="s">
        <v>18</v>
      </c>
      <c r="F3237">
        <v>4</v>
      </c>
      <c r="G3237" s="1">
        <v>12850.2</v>
      </c>
      <c r="H3237" s="1">
        <v>1028.0160000000001</v>
      </c>
      <c r="I3237" s="1">
        <v>1413.5220000000002</v>
      </c>
      <c r="J3237" s="1">
        <v>899.51400000000012</v>
      </c>
      <c r="K3237" s="1">
        <v>4112.0640000000003</v>
      </c>
      <c r="L3237" s="1">
        <v>3983.5620000000004</v>
      </c>
      <c r="M3237" s="1">
        <f>SUM(Sueldos[[#This Row],[Salario Base]:[Bono General]])</f>
        <v>24286.878000000001</v>
      </c>
      <c r="N3237" s="1">
        <f>SUMPRODUCT(Sueldos[[#This Row],[Salario Base]:[Bono General]]*Porcentajes[])</f>
        <v>950.91480000000001</v>
      </c>
      <c r="O3237" s="1">
        <f>Sueldos[[#This Row],[Aumento Mexicano]]*2</f>
        <v>1901.8296</v>
      </c>
      <c r="P3237" s="1">
        <f>IF(Sueldos[[#This Row],[Calificación]]&gt;=4,Sueldos[[#This Row],[Aumento Mexicano]]*2,0)</f>
        <v>1901.8296</v>
      </c>
      <c r="Q3237" s="1">
        <f>Sueldos[[#This Row],[Sueldo total]]*3</f>
        <v>72860.634000000005</v>
      </c>
      <c r="R3237" s="9">
        <f>(43102-Sueldos[[#This Row],[Fecha de Contratación]])/365</f>
        <v>2.8986301369863012</v>
      </c>
      <c r="S3237" s="1">
        <f>Sueldos[[#This Row],[Sueldo total]]/30</f>
        <v>809.56259999999997</v>
      </c>
      <c r="T3237" s="1">
        <f>Sueldos[[#This Row],[Salario diario]]*20*Sueldos[[#This Row],[dias del año]]</f>
        <v>46932.451002739726</v>
      </c>
      <c r="U3237" s="1">
        <f>Sueldos[[#This Row],[3 meses de sueldo]]+Sueldos[[#This Row],[20 dias por año]]</f>
        <v>119793.08500273974</v>
      </c>
    </row>
    <row r="3238" spans="1:21" x14ac:dyDescent="0.3">
      <c r="A3238" t="s">
        <v>503</v>
      </c>
      <c r="B3238" t="s">
        <v>139</v>
      </c>
      <c r="C3238" t="s">
        <v>137</v>
      </c>
      <c r="D3238" s="10">
        <v>40758</v>
      </c>
      <c r="E3238" t="s">
        <v>18</v>
      </c>
      <c r="F3238">
        <v>3</v>
      </c>
      <c r="G3238" s="1">
        <v>8200</v>
      </c>
      <c r="H3238" s="1">
        <v>820</v>
      </c>
      <c r="I3238" s="1">
        <v>246</v>
      </c>
      <c r="J3238" s="1">
        <v>328</v>
      </c>
      <c r="K3238" s="1">
        <v>2542</v>
      </c>
      <c r="L3238" s="1">
        <v>2624</v>
      </c>
      <c r="M3238" s="1">
        <f>SUM(Sueldos[[#This Row],[Salario Base]:[Bono General]])</f>
        <v>14760</v>
      </c>
      <c r="N3238" s="1">
        <f>SUMPRODUCT(Sueldos[[#This Row],[Salario Base]:[Bono General]]*Porcentajes[])</f>
        <v>581.37999999999988</v>
      </c>
      <c r="O3238" s="1">
        <f>Sueldos[[#This Row],[Aumento Mexicano]]*2</f>
        <v>1162.7599999999998</v>
      </c>
      <c r="P3238" s="1">
        <f>IF(Sueldos[[#This Row],[Calificación]]&gt;=4,Sueldos[[#This Row],[Aumento Mexicano]]*2,0)</f>
        <v>0</v>
      </c>
      <c r="Q3238" s="1">
        <f>Sueldos[[#This Row],[Sueldo total]]*3</f>
        <v>44280</v>
      </c>
      <c r="R3238" s="9">
        <f>(43102-Sueldos[[#This Row],[Fecha de Contratación]])/365</f>
        <v>6.4219178082191783</v>
      </c>
      <c r="S3238" s="1">
        <f>Sueldos[[#This Row],[Sueldo total]]/30</f>
        <v>492</v>
      </c>
      <c r="T3238" s="1">
        <f>Sueldos[[#This Row],[Salario diario]]*20*Sueldos[[#This Row],[dias del año]]</f>
        <v>63191.671232876717</v>
      </c>
      <c r="U3238" s="1">
        <f>Sueldos[[#This Row],[3 meses de sueldo]]+Sueldos[[#This Row],[20 dias por año]]</f>
        <v>107471.67123287672</v>
      </c>
    </row>
    <row r="3239" spans="1:21" x14ac:dyDescent="0.3">
      <c r="A3239" t="s">
        <v>504</v>
      </c>
      <c r="B3239" t="s">
        <v>139</v>
      </c>
      <c r="C3239" t="s">
        <v>57</v>
      </c>
      <c r="D3239" s="10">
        <v>42569</v>
      </c>
      <c r="E3239" t="s">
        <v>15</v>
      </c>
      <c r="F3239">
        <v>3</v>
      </c>
      <c r="G3239" s="1">
        <v>32188</v>
      </c>
      <c r="H3239" s="1">
        <v>2575.04</v>
      </c>
      <c r="I3239" s="1">
        <v>4506.3200000000006</v>
      </c>
      <c r="J3239" s="1">
        <v>1609.4</v>
      </c>
      <c r="K3239" s="1">
        <v>12231.44</v>
      </c>
      <c r="L3239" s="1">
        <v>11265.8</v>
      </c>
      <c r="M3239" s="1">
        <f>SUM(Sueldos[[#This Row],[Salario Base]:[Bono General]])</f>
        <v>64376</v>
      </c>
      <c r="N3239" s="1">
        <f>SUMPRODUCT(Sueldos[[#This Row],[Salario Base]:[Bono General]]*Porcentajes[])</f>
        <v>2536.4143999999997</v>
      </c>
      <c r="O3239" s="1">
        <f>Sueldos[[#This Row],[Aumento Mexicano]]*2</f>
        <v>5072.8287999999993</v>
      </c>
      <c r="P3239" s="1">
        <f>IF(Sueldos[[#This Row],[Calificación]]&gt;=4,Sueldos[[#This Row],[Aumento Mexicano]]*2,0)</f>
        <v>0</v>
      </c>
      <c r="Q3239" s="1">
        <f>Sueldos[[#This Row],[Sueldo total]]*3</f>
        <v>193128</v>
      </c>
      <c r="R3239" s="9">
        <f>(43102-Sueldos[[#This Row],[Fecha de Contratación]])/365</f>
        <v>1.4602739726027398</v>
      </c>
      <c r="S3239" s="1">
        <f>Sueldos[[#This Row],[Sueldo total]]/30</f>
        <v>2145.8666666666668</v>
      </c>
      <c r="T3239" s="1">
        <f>Sueldos[[#This Row],[Salario diario]]*20*Sueldos[[#This Row],[dias del año]]</f>
        <v>62671.064840182655</v>
      </c>
      <c r="U3239" s="1">
        <f>Sueldos[[#This Row],[3 meses de sueldo]]+Sueldos[[#This Row],[20 dias por año]]</f>
        <v>255799.06484018266</v>
      </c>
    </row>
    <row r="3240" spans="1:21" x14ac:dyDescent="0.3">
      <c r="A3240" t="s">
        <v>505</v>
      </c>
      <c r="B3240" t="s">
        <v>139</v>
      </c>
      <c r="C3240" t="s">
        <v>482</v>
      </c>
      <c r="D3240" s="10">
        <v>42743</v>
      </c>
      <c r="E3240" t="s">
        <v>18</v>
      </c>
      <c r="F3240">
        <v>3</v>
      </c>
      <c r="G3240" s="1">
        <v>11593</v>
      </c>
      <c r="H3240" s="1">
        <v>695.57999999999993</v>
      </c>
      <c r="I3240" s="1">
        <v>1623.0200000000002</v>
      </c>
      <c r="J3240" s="1">
        <v>1507.0900000000001</v>
      </c>
      <c r="K3240" s="1">
        <v>3593.83</v>
      </c>
      <c r="L3240" s="1">
        <v>3361.97</v>
      </c>
      <c r="M3240" s="1">
        <f>SUM(Sueldos[[#This Row],[Salario Base]:[Bono General]])</f>
        <v>22374.49</v>
      </c>
      <c r="N3240" s="1">
        <f>SUMPRODUCT(Sueldos[[#This Row],[Salario Base]:[Bono General]]*Porcentajes[])</f>
        <v>872.9529</v>
      </c>
      <c r="O3240" s="1">
        <f>Sueldos[[#This Row],[Aumento Mexicano]]*2</f>
        <v>1745.9058</v>
      </c>
      <c r="P3240" s="1">
        <f>IF(Sueldos[[#This Row],[Calificación]]&gt;=4,Sueldos[[#This Row],[Aumento Mexicano]]*2,0)</f>
        <v>0</v>
      </c>
      <c r="Q3240" s="1">
        <f>Sueldos[[#This Row],[Sueldo total]]*3</f>
        <v>67123.47</v>
      </c>
      <c r="R3240" s="9">
        <f>(43102-Sueldos[[#This Row],[Fecha de Contratación]])/365</f>
        <v>0.98356164383561639</v>
      </c>
      <c r="S3240" s="1">
        <f>Sueldos[[#This Row],[Sueldo total]]/30</f>
        <v>745.81633333333343</v>
      </c>
      <c r="T3240" s="1">
        <f>Sueldos[[#This Row],[Salario diario]]*20*Sueldos[[#This Row],[dias del año]]</f>
        <v>14671.126776255709</v>
      </c>
      <c r="U3240" s="1">
        <f>Sueldos[[#This Row],[3 meses de sueldo]]+Sueldos[[#This Row],[20 dias por año]]</f>
        <v>81794.596776255712</v>
      </c>
    </row>
    <row r="3241" spans="1:21" x14ac:dyDescent="0.3">
      <c r="A3241" t="s">
        <v>506</v>
      </c>
      <c r="B3241" t="s">
        <v>139</v>
      </c>
      <c r="C3241" t="s">
        <v>182</v>
      </c>
      <c r="D3241" s="10">
        <v>40970</v>
      </c>
      <c r="E3241" t="s">
        <v>27</v>
      </c>
      <c r="F3241">
        <v>2</v>
      </c>
      <c r="G3241" s="1">
        <v>15532.2</v>
      </c>
      <c r="H3241" s="1">
        <v>1087.2540000000001</v>
      </c>
      <c r="I3241" s="1">
        <v>1553.2200000000003</v>
      </c>
      <c r="J3241" s="1">
        <v>310.64400000000001</v>
      </c>
      <c r="K3241" s="1">
        <v>6212.880000000001</v>
      </c>
      <c r="L3241" s="1">
        <v>4193.6940000000004</v>
      </c>
      <c r="M3241" s="1">
        <f>SUM(Sueldos[[#This Row],[Salario Base]:[Bono General]])</f>
        <v>28889.892000000003</v>
      </c>
      <c r="N3241" s="1">
        <f>SUMPRODUCT(Sueldos[[#This Row],[Salario Base]:[Bono General]]*Porcentajes[])</f>
        <v>1088.8072200000001</v>
      </c>
      <c r="O3241" s="1">
        <f>Sueldos[[#This Row],[Aumento Mexicano]]*2</f>
        <v>2177.6144400000003</v>
      </c>
      <c r="P3241" s="1">
        <f>IF(Sueldos[[#This Row],[Calificación]]&gt;=4,Sueldos[[#This Row],[Aumento Mexicano]]*2,0)</f>
        <v>0</v>
      </c>
      <c r="Q3241" s="1">
        <f>Sueldos[[#This Row],[Sueldo total]]*3</f>
        <v>86669.676000000007</v>
      </c>
      <c r="R3241" s="9">
        <f>(43102-Sueldos[[#This Row],[Fecha de Contratación]])/365</f>
        <v>5.8410958904109593</v>
      </c>
      <c r="S3241" s="1">
        <f>Sueldos[[#This Row],[Sueldo total]]/30</f>
        <v>962.99640000000011</v>
      </c>
      <c r="T3241" s="1">
        <f>Sueldos[[#This Row],[Salario diario]]*20*Sueldos[[#This Row],[dias del año]]</f>
        <v>112499.08629041098</v>
      </c>
      <c r="U3241" s="1">
        <f>Sueldos[[#This Row],[3 meses de sueldo]]+Sueldos[[#This Row],[20 dias por año]]</f>
        <v>199168.76229041099</v>
      </c>
    </row>
    <row r="3242" spans="1:21" x14ac:dyDescent="0.3">
      <c r="A3242" t="s">
        <v>507</v>
      </c>
      <c r="B3242" t="s">
        <v>139</v>
      </c>
      <c r="C3242" t="s">
        <v>52</v>
      </c>
      <c r="D3242" s="10">
        <v>42290</v>
      </c>
      <c r="E3242" t="s">
        <v>18</v>
      </c>
      <c r="F3242">
        <v>3</v>
      </c>
      <c r="G3242" s="1">
        <v>12755</v>
      </c>
      <c r="H3242" s="1">
        <v>637.75</v>
      </c>
      <c r="I3242" s="1">
        <v>1403.05</v>
      </c>
      <c r="J3242" s="1">
        <v>127.55</v>
      </c>
      <c r="K3242" s="1">
        <v>4974.45</v>
      </c>
      <c r="L3242" s="1">
        <v>4464.25</v>
      </c>
      <c r="M3242" s="1">
        <f>SUM(Sueldos[[#This Row],[Salario Base]:[Bono General]])</f>
        <v>24362.05</v>
      </c>
      <c r="N3242" s="1">
        <f>SUMPRODUCT(Sueldos[[#This Row],[Salario Base]:[Bono General]]*Porcentajes[])</f>
        <v>945.14549999999986</v>
      </c>
      <c r="O3242" s="1">
        <f>Sueldos[[#This Row],[Aumento Mexicano]]*2</f>
        <v>1890.2909999999997</v>
      </c>
      <c r="P3242" s="1">
        <f>IF(Sueldos[[#This Row],[Calificación]]&gt;=4,Sueldos[[#This Row],[Aumento Mexicano]]*2,0)</f>
        <v>0</v>
      </c>
      <c r="Q3242" s="1">
        <f>Sueldos[[#This Row],[Sueldo total]]*3</f>
        <v>73086.149999999994</v>
      </c>
      <c r="R3242" s="9">
        <f>(43102-Sueldos[[#This Row],[Fecha de Contratación]])/365</f>
        <v>2.2246575342465755</v>
      </c>
      <c r="S3242" s="1">
        <f>Sueldos[[#This Row],[Sueldo total]]/30</f>
        <v>812.06833333333327</v>
      </c>
      <c r="T3242" s="1">
        <f>Sueldos[[#This Row],[Salario diario]]*20*Sueldos[[#This Row],[dias del año]]</f>
        <v>36131.478721461186</v>
      </c>
      <c r="U3242" s="1">
        <f>Sueldos[[#This Row],[3 meses de sueldo]]+Sueldos[[#This Row],[20 dias por año]]</f>
        <v>109217.62872146118</v>
      </c>
    </row>
    <row r="3243" spans="1:21" x14ac:dyDescent="0.3">
      <c r="A3243" t="s">
        <v>508</v>
      </c>
      <c r="B3243" t="s">
        <v>139</v>
      </c>
      <c r="C3243" t="s">
        <v>440</v>
      </c>
      <c r="D3243" s="10">
        <v>41200</v>
      </c>
      <c r="E3243" t="s">
        <v>115</v>
      </c>
      <c r="F3243">
        <v>3</v>
      </c>
      <c r="G3243" s="1">
        <v>46915</v>
      </c>
      <c r="H3243" s="1">
        <v>4222.3499999999995</v>
      </c>
      <c r="I3243" s="1">
        <v>5629.8</v>
      </c>
      <c r="J3243" s="1">
        <v>1407.45</v>
      </c>
      <c r="K3243" s="1">
        <v>15481.95</v>
      </c>
      <c r="L3243" s="1">
        <v>12667.050000000001</v>
      </c>
      <c r="M3243" s="1">
        <f>SUM(Sueldos[[#This Row],[Salario Base]:[Bono General]])</f>
        <v>86323.6</v>
      </c>
      <c r="N3243" s="1">
        <f>SUMPRODUCT(Sueldos[[#This Row],[Salario Base]:[Bono General]]*Porcentajes[])</f>
        <v>3307.5075000000002</v>
      </c>
      <c r="O3243" s="1">
        <f>Sueldos[[#This Row],[Aumento Mexicano]]*2</f>
        <v>6615.0150000000003</v>
      </c>
      <c r="P3243" s="1">
        <f>IF(Sueldos[[#This Row],[Calificación]]&gt;=4,Sueldos[[#This Row],[Aumento Mexicano]]*2,0)</f>
        <v>0</v>
      </c>
      <c r="Q3243" s="1">
        <f>Sueldos[[#This Row],[Sueldo total]]*3</f>
        <v>258970.80000000002</v>
      </c>
      <c r="R3243" s="9">
        <f>(43102-Sueldos[[#This Row],[Fecha de Contratación]])/365</f>
        <v>5.2109589041095887</v>
      </c>
      <c r="S3243" s="1">
        <f>Sueldos[[#This Row],[Sueldo total]]/30</f>
        <v>2877.4533333333334</v>
      </c>
      <c r="T3243" s="1">
        <f>Sueldos[[#This Row],[Salario diario]]*20*Sueldos[[#This Row],[dias del año]]</f>
        <v>299885.821369863</v>
      </c>
      <c r="U3243" s="1">
        <f>Sueldos[[#This Row],[3 meses de sueldo]]+Sueldos[[#This Row],[20 dias por año]]</f>
        <v>558856.62136986305</v>
      </c>
    </row>
    <row r="3244" spans="1:21" x14ac:dyDescent="0.3">
      <c r="A3244" t="s">
        <v>509</v>
      </c>
      <c r="B3244" t="s">
        <v>139</v>
      </c>
      <c r="C3244" t="s">
        <v>180</v>
      </c>
      <c r="D3244" s="10">
        <v>42781</v>
      </c>
      <c r="E3244" t="s">
        <v>15</v>
      </c>
      <c r="F3244">
        <v>2</v>
      </c>
      <c r="G3244" s="1">
        <v>28933.200000000001</v>
      </c>
      <c r="H3244" s="1">
        <v>2893.32</v>
      </c>
      <c r="I3244" s="1">
        <v>867.99599999999998</v>
      </c>
      <c r="J3244" s="1">
        <v>1157.328</v>
      </c>
      <c r="K3244" s="1">
        <v>8679.9599999999991</v>
      </c>
      <c r="L3244" s="1">
        <v>9837.2880000000005</v>
      </c>
      <c r="M3244" s="1">
        <f>SUM(Sueldos[[#This Row],[Salario Base]:[Bono General]])</f>
        <v>52369.091999999997</v>
      </c>
      <c r="N3244" s="1">
        <f>SUMPRODUCT(Sueldos[[#This Row],[Salario Base]:[Bono General]]*Porcentajes[])</f>
        <v>2083.1904</v>
      </c>
      <c r="O3244" s="1">
        <f>Sueldos[[#This Row],[Aumento Mexicano]]*2</f>
        <v>4166.3807999999999</v>
      </c>
      <c r="P3244" s="1">
        <f>IF(Sueldos[[#This Row],[Calificación]]&gt;=4,Sueldos[[#This Row],[Aumento Mexicano]]*2,0)</f>
        <v>0</v>
      </c>
      <c r="Q3244" s="1">
        <f>Sueldos[[#This Row],[Sueldo total]]*3</f>
        <v>157107.27599999998</v>
      </c>
      <c r="R3244" s="9">
        <f>(43102-Sueldos[[#This Row],[Fecha de Contratación]])/365</f>
        <v>0.8794520547945206</v>
      </c>
      <c r="S3244" s="1">
        <f>Sueldos[[#This Row],[Sueldo total]]/30</f>
        <v>1745.6363999999999</v>
      </c>
      <c r="T3244" s="1">
        <f>Sueldos[[#This Row],[Salario diario]]*20*Sueldos[[#This Row],[dias del año]]</f>
        <v>30704.07037808219</v>
      </c>
      <c r="U3244" s="1">
        <f>Sueldos[[#This Row],[3 meses de sueldo]]+Sueldos[[#This Row],[20 dias por año]]</f>
        <v>187811.34637808218</v>
      </c>
    </row>
    <row r="3245" spans="1:21" x14ac:dyDescent="0.3">
      <c r="A3245" t="s">
        <v>510</v>
      </c>
      <c r="B3245" t="s">
        <v>139</v>
      </c>
      <c r="C3245" t="s">
        <v>396</v>
      </c>
      <c r="D3245" s="10">
        <v>41200</v>
      </c>
      <c r="E3245" t="s">
        <v>18</v>
      </c>
      <c r="F3245">
        <v>3</v>
      </c>
      <c r="G3245" s="1">
        <v>13464</v>
      </c>
      <c r="H3245" s="1">
        <v>942.48000000000013</v>
      </c>
      <c r="I3245" s="1">
        <v>269.28000000000003</v>
      </c>
      <c r="J3245" s="1">
        <v>134.64000000000001</v>
      </c>
      <c r="K3245" s="1">
        <v>3769.9200000000005</v>
      </c>
      <c r="L3245" s="1">
        <v>4847.04</v>
      </c>
      <c r="M3245" s="1">
        <f>SUM(Sueldos[[#This Row],[Salario Base]:[Bono General]])</f>
        <v>23427.360000000001</v>
      </c>
      <c r="N3245" s="1">
        <f>SUMPRODUCT(Sueldos[[#This Row],[Salario Base]:[Bono General]]*Porcentajes[])</f>
        <v>930.36240000000009</v>
      </c>
      <c r="O3245" s="1">
        <f>Sueldos[[#This Row],[Aumento Mexicano]]*2</f>
        <v>1860.7248000000002</v>
      </c>
      <c r="P3245" s="1">
        <f>IF(Sueldos[[#This Row],[Calificación]]&gt;=4,Sueldos[[#This Row],[Aumento Mexicano]]*2,0)</f>
        <v>0</v>
      </c>
      <c r="Q3245" s="1">
        <f>Sueldos[[#This Row],[Sueldo total]]*3</f>
        <v>70282.080000000002</v>
      </c>
      <c r="R3245" s="9">
        <f>(43102-Sueldos[[#This Row],[Fecha de Contratación]])/365</f>
        <v>5.2109589041095887</v>
      </c>
      <c r="S3245" s="1">
        <f>Sueldos[[#This Row],[Sueldo total]]/30</f>
        <v>780.91200000000003</v>
      </c>
      <c r="T3245" s="1">
        <f>Sueldos[[#This Row],[Salario diario]]*20*Sueldos[[#This Row],[dias del año]]</f>
        <v>81386.006794520552</v>
      </c>
      <c r="U3245" s="1">
        <f>Sueldos[[#This Row],[3 meses de sueldo]]+Sueldos[[#This Row],[20 dias por año]]</f>
        <v>151668.08679452055</v>
      </c>
    </row>
    <row r="3246" spans="1:21" x14ac:dyDescent="0.3">
      <c r="A3246" t="s">
        <v>511</v>
      </c>
      <c r="B3246" t="s">
        <v>139</v>
      </c>
      <c r="C3246" t="s">
        <v>127</v>
      </c>
      <c r="D3246" s="10">
        <v>41838</v>
      </c>
      <c r="E3246" t="s">
        <v>18</v>
      </c>
      <c r="F3246">
        <v>2</v>
      </c>
      <c r="G3246" s="1">
        <v>7860.6</v>
      </c>
      <c r="H3246" s="1">
        <v>471.63600000000002</v>
      </c>
      <c r="I3246" s="1">
        <v>1021.878</v>
      </c>
      <c r="J3246" s="1">
        <v>314.42400000000004</v>
      </c>
      <c r="K3246" s="1">
        <v>2515.3920000000003</v>
      </c>
      <c r="L3246" s="1">
        <v>3065.6340000000005</v>
      </c>
      <c r="M3246" s="1">
        <f>SUM(Sueldos[[#This Row],[Salario Base]:[Bono General]])</f>
        <v>15249.564000000002</v>
      </c>
      <c r="N3246" s="1">
        <f>SUMPRODUCT(Sueldos[[#This Row],[Salario Base]:[Bono General]]*Porcentajes[])</f>
        <v>610.76862000000006</v>
      </c>
      <c r="O3246" s="1">
        <f>Sueldos[[#This Row],[Aumento Mexicano]]*2</f>
        <v>1221.5372400000001</v>
      </c>
      <c r="P3246" s="1">
        <f>IF(Sueldos[[#This Row],[Calificación]]&gt;=4,Sueldos[[#This Row],[Aumento Mexicano]]*2,0)</f>
        <v>0</v>
      </c>
      <c r="Q3246" s="1">
        <f>Sueldos[[#This Row],[Sueldo total]]*3</f>
        <v>45748.69200000001</v>
      </c>
      <c r="R3246" s="9">
        <f>(43102-Sueldos[[#This Row],[Fecha de Contratación]])/365</f>
        <v>3.463013698630137</v>
      </c>
      <c r="S3246" s="1">
        <f>Sueldos[[#This Row],[Sueldo total]]/30</f>
        <v>508.31880000000007</v>
      </c>
      <c r="T3246" s="1">
        <f>Sueldos[[#This Row],[Salario diario]]*20*Sueldos[[#This Row],[dias del año]]</f>
        <v>35206.299353424663</v>
      </c>
      <c r="U3246" s="1">
        <f>Sueldos[[#This Row],[3 meses de sueldo]]+Sueldos[[#This Row],[20 dias por año]]</f>
        <v>80954.991353424673</v>
      </c>
    </row>
    <row r="3247" spans="1:21" x14ac:dyDescent="0.3">
      <c r="A3247" t="s">
        <v>512</v>
      </c>
      <c r="B3247" t="s">
        <v>139</v>
      </c>
      <c r="C3247" t="s">
        <v>114</v>
      </c>
      <c r="D3247" s="10">
        <v>41737</v>
      </c>
      <c r="E3247" t="s">
        <v>18</v>
      </c>
      <c r="F3247">
        <v>5</v>
      </c>
      <c r="G3247" s="1">
        <v>14962.5</v>
      </c>
      <c r="H3247" s="1">
        <v>748.125</v>
      </c>
      <c r="I3247" s="1">
        <v>299.25</v>
      </c>
      <c r="J3247" s="1">
        <v>748.125</v>
      </c>
      <c r="K3247" s="1">
        <v>4339.125</v>
      </c>
      <c r="L3247" s="1">
        <v>4788</v>
      </c>
      <c r="M3247" s="1">
        <f>SUM(Sueldos[[#This Row],[Salario Base]:[Bono General]])</f>
        <v>25885.125</v>
      </c>
      <c r="N3247" s="1">
        <f>SUMPRODUCT(Sueldos[[#This Row],[Salario Base]:[Bono General]]*Porcentajes[])</f>
        <v>1008.4725000000001</v>
      </c>
      <c r="O3247" s="1">
        <f>Sueldos[[#This Row],[Aumento Mexicano]]*2</f>
        <v>2016.9450000000002</v>
      </c>
      <c r="P3247" s="1">
        <f>IF(Sueldos[[#This Row],[Calificación]]&gt;=4,Sueldos[[#This Row],[Aumento Mexicano]]*2,0)</f>
        <v>2016.9450000000002</v>
      </c>
      <c r="Q3247" s="1">
        <f>Sueldos[[#This Row],[Sueldo total]]*3</f>
        <v>77655.375</v>
      </c>
      <c r="R3247" s="9">
        <f>(43102-Sueldos[[#This Row],[Fecha de Contratación]])/365</f>
        <v>3.7397260273972601</v>
      </c>
      <c r="S3247" s="1">
        <f>Sueldos[[#This Row],[Sueldo total]]/30</f>
        <v>862.83749999999998</v>
      </c>
      <c r="T3247" s="1">
        <f>Sueldos[[#This Row],[Salario diario]]*20*Sueldos[[#This Row],[dias del año]]</f>
        <v>64535.517123287667</v>
      </c>
      <c r="U3247" s="1">
        <f>Sueldos[[#This Row],[3 meses de sueldo]]+Sueldos[[#This Row],[20 dias por año]]</f>
        <v>142190.89212328766</v>
      </c>
    </row>
    <row r="3248" spans="1:21" x14ac:dyDescent="0.3">
      <c r="A3248" t="s">
        <v>513</v>
      </c>
      <c r="B3248" t="s">
        <v>139</v>
      </c>
      <c r="C3248" t="s">
        <v>373</v>
      </c>
      <c r="D3248" s="10">
        <v>42884</v>
      </c>
      <c r="E3248" t="s">
        <v>27</v>
      </c>
      <c r="F3248">
        <v>2</v>
      </c>
      <c r="G3248" s="1">
        <v>13788.9</v>
      </c>
      <c r="H3248" s="1">
        <v>1241.001</v>
      </c>
      <c r="I3248" s="1">
        <v>1654.6679999999999</v>
      </c>
      <c r="J3248" s="1">
        <v>551.55600000000004</v>
      </c>
      <c r="K3248" s="1">
        <v>4826.1149999999998</v>
      </c>
      <c r="L3248" s="1">
        <v>4274.5590000000002</v>
      </c>
      <c r="M3248" s="1">
        <f>SUM(Sueldos[[#This Row],[Salario Base]:[Bono General]])</f>
        <v>26336.798999999999</v>
      </c>
      <c r="N3248" s="1">
        <f>SUMPRODUCT(Sueldos[[#This Row],[Salario Base]:[Bono General]]*Porcentajes[])</f>
        <v>1025.8941600000001</v>
      </c>
      <c r="O3248" s="1">
        <f>Sueldos[[#This Row],[Aumento Mexicano]]*2</f>
        <v>2051.7883200000001</v>
      </c>
      <c r="P3248" s="1">
        <f>IF(Sueldos[[#This Row],[Calificación]]&gt;=4,Sueldos[[#This Row],[Aumento Mexicano]]*2,0)</f>
        <v>0</v>
      </c>
      <c r="Q3248" s="1">
        <f>Sueldos[[#This Row],[Sueldo total]]*3</f>
        <v>79010.396999999997</v>
      </c>
      <c r="R3248" s="9">
        <f>(43102-Sueldos[[#This Row],[Fecha de Contratación]])/365</f>
        <v>0.59726027397260273</v>
      </c>
      <c r="S3248" s="1">
        <f>Sueldos[[#This Row],[Sueldo total]]/30</f>
        <v>877.89329999999995</v>
      </c>
      <c r="T3248" s="1">
        <f>Sueldos[[#This Row],[Salario diario]]*20*Sueldos[[#This Row],[dias del año]]</f>
        <v>10486.615857534245</v>
      </c>
      <c r="U3248" s="1">
        <f>Sueldos[[#This Row],[3 meses de sueldo]]+Sueldos[[#This Row],[20 dias por año]]</f>
        <v>89497.012857534239</v>
      </c>
    </row>
    <row r="3249" spans="1:21" x14ac:dyDescent="0.3">
      <c r="A3249" t="s">
        <v>514</v>
      </c>
      <c r="B3249" t="s">
        <v>139</v>
      </c>
      <c r="C3249" t="s">
        <v>42</v>
      </c>
      <c r="D3249" s="10">
        <v>41423</v>
      </c>
      <c r="E3249" t="s">
        <v>18</v>
      </c>
      <c r="F3249">
        <v>3</v>
      </c>
      <c r="G3249" s="1">
        <v>13464</v>
      </c>
      <c r="H3249" s="1">
        <v>1211.76</v>
      </c>
      <c r="I3249" s="1">
        <v>1077.1200000000001</v>
      </c>
      <c r="J3249" s="1">
        <v>1481.04</v>
      </c>
      <c r="K3249" s="1">
        <v>5250.96</v>
      </c>
      <c r="L3249" s="1">
        <v>3904.56</v>
      </c>
      <c r="M3249" s="1">
        <f>SUM(Sueldos[[#This Row],[Salario Base]:[Bono General]])</f>
        <v>26389.440000000002</v>
      </c>
      <c r="N3249" s="1">
        <f>SUMPRODUCT(Sueldos[[#This Row],[Salario Base]:[Bono General]]*Porcentajes[])</f>
        <v>1024.6104</v>
      </c>
      <c r="O3249" s="1">
        <f>Sueldos[[#This Row],[Aumento Mexicano]]*2</f>
        <v>2049.2208000000001</v>
      </c>
      <c r="P3249" s="1">
        <f>IF(Sueldos[[#This Row],[Calificación]]&gt;=4,Sueldos[[#This Row],[Aumento Mexicano]]*2,0)</f>
        <v>0</v>
      </c>
      <c r="Q3249" s="1">
        <f>Sueldos[[#This Row],[Sueldo total]]*3</f>
        <v>79168.320000000007</v>
      </c>
      <c r="R3249" s="9">
        <f>(43102-Sueldos[[#This Row],[Fecha de Contratación]])/365</f>
        <v>4.5999999999999996</v>
      </c>
      <c r="S3249" s="1">
        <f>Sueldos[[#This Row],[Sueldo total]]/30</f>
        <v>879.64800000000002</v>
      </c>
      <c r="T3249" s="1">
        <f>Sueldos[[#This Row],[Salario diario]]*20*Sueldos[[#This Row],[dias del año]]</f>
        <v>80927.615999999995</v>
      </c>
      <c r="U3249" s="1">
        <f>Sueldos[[#This Row],[3 meses de sueldo]]+Sueldos[[#This Row],[20 dias por año]]</f>
        <v>160095.93599999999</v>
      </c>
    </row>
    <row r="3250" spans="1:21" x14ac:dyDescent="0.3">
      <c r="A3250" t="s">
        <v>515</v>
      </c>
      <c r="B3250" t="s">
        <v>139</v>
      </c>
      <c r="C3250" t="s">
        <v>198</v>
      </c>
      <c r="D3250" s="10">
        <v>40996</v>
      </c>
      <c r="E3250" t="s">
        <v>18</v>
      </c>
      <c r="F3250">
        <v>4</v>
      </c>
      <c r="G3250" s="1">
        <v>12802.900000000001</v>
      </c>
      <c r="H3250" s="1">
        <v>1024.2320000000002</v>
      </c>
      <c r="I3250" s="1">
        <v>384.08700000000005</v>
      </c>
      <c r="J3250" s="1">
        <v>1024.2320000000002</v>
      </c>
      <c r="K3250" s="1">
        <v>3200.7250000000004</v>
      </c>
      <c r="L3250" s="1">
        <v>4224.9570000000003</v>
      </c>
      <c r="M3250" s="1">
        <f>SUM(Sueldos[[#This Row],[Salario Base]:[Bono General]])</f>
        <v>22661.133000000002</v>
      </c>
      <c r="N3250" s="1">
        <f>SUMPRODUCT(Sueldos[[#This Row],[Salario Base]:[Bono General]]*Porcentajes[])</f>
        <v>903.88473999999997</v>
      </c>
      <c r="O3250" s="1">
        <f>Sueldos[[#This Row],[Aumento Mexicano]]*2</f>
        <v>1807.7694799999999</v>
      </c>
      <c r="P3250" s="1">
        <f>IF(Sueldos[[#This Row],[Calificación]]&gt;=4,Sueldos[[#This Row],[Aumento Mexicano]]*2,0)</f>
        <v>1807.7694799999999</v>
      </c>
      <c r="Q3250" s="1">
        <f>Sueldos[[#This Row],[Sueldo total]]*3</f>
        <v>67983.399000000005</v>
      </c>
      <c r="R3250" s="9">
        <f>(43102-Sueldos[[#This Row],[Fecha de Contratación]])/365</f>
        <v>5.7698630136986298</v>
      </c>
      <c r="S3250" s="1">
        <f>Sueldos[[#This Row],[Sueldo total]]/30</f>
        <v>755.37110000000007</v>
      </c>
      <c r="T3250" s="1">
        <f>Sueldos[[#This Row],[Salario diario]]*20*Sueldos[[#This Row],[dias del año]]</f>
        <v>87167.755430136996</v>
      </c>
      <c r="U3250" s="1">
        <f>Sueldos[[#This Row],[3 meses de sueldo]]+Sueldos[[#This Row],[20 dias por año]]</f>
        <v>155151.15443013702</v>
      </c>
    </row>
    <row r="3251" spans="1:21" x14ac:dyDescent="0.3">
      <c r="A3251" t="s">
        <v>516</v>
      </c>
      <c r="B3251" t="s">
        <v>139</v>
      </c>
      <c r="C3251" t="s">
        <v>48</v>
      </c>
      <c r="D3251" s="10">
        <v>40529</v>
      </c>
      <c r="E3251" t="s">
        <v>18</v>
      </c>
      <c r="F3251">
        <v>3</v>
      </c>
      <c r="G3251" s="1">
        <v>14080</v>
      </c>
      <c r="H3251" s="1">
        <v>985.60000000000014</v>
      </c>
      <c r="I3251" s="1">
        <v>563.20000000000005</v>
      </c>
      <c r="J3251" s="1">
        <v>422.4</v>
      </c>
      <c r="K3251" s="1">
        <v>4505.6000000000004</v>
      </c>
      <c r="L3251" s="1">
        <v>3520</v>
      </c>
      <c r="M3251" s="1">
        <f>SUM(Sueldos[[#This Row],[Salario Base]:[Bono General]])</f>
        <v>24076.800000000003</v>
      </c>
      <c r="N3251" s="1">
        <f>SUMPRODUCT(Sueldos[[#This Row],[Salario Base]:[Bono General]]*Porcentajes[])</f>
        <v>906.75199999999995</v>
      </c>
      <c r="O3251" s="1">
        <f>Sueldos[[#This Row],[Aumento Mexicano]]*2</f>
        <v>1813.5039999999999</v>
      </c>
      <c r="P3251" s="1">
        <f>IF(Sueldos[[#This Row],[Calificación]]&gt;=4,Sueldos[[#This Row],[Aumento Mexicano]]*2,0)</f>
        <v>0</v>
      </c>
      <c r="Q3251" s="1">
        <f>Sueldos[[#This Row],[Sueldo total]]*3</f>
        <v>72230.400000000009</v>
      </c>
      <c r="R3251" s="9">
        <f>(43102-Sueldos[[#This Row],[Fecha de Contratación]])/365</f>
        <v>7.0493150684931507</v>
      </c>
      <c r="S3251" s="1">
        <f>Sueldos[[#This Row],[Sueldo total]]/30</f>
        <v>802.56000000000006</v>
      </c>
      <c r="T3251" s="1">
        <f>Sueldos[[#This Row],[Salario diario]]*20*Sueldos[[#This Row],[dias del año]]</f>
        <v>113149.96602739727</v>
      </c>
      <c r="U3251" s="1">
        <f>Sueldos[[#This Row],[3 meses de sueldo]]+Sueldos[[#This Row],[20 dias por año]]</f>
        <v>185380.36602739728</v>
      </c>
    </row>
    <row r="3252" spans="1:21" x14ac:dyDescent="0.3">
      <c r="A3252" t="s">
        <v>517</v>
      </c>
      <c r="B3252" t="s">
        <v>139</v>
      </c>
      <c r="C3252" t="s">
        <v>14</v>
      </c>
      <c r="D3252" s="10">
        <v>40996</v>
      </c>
      <c r="E3252" t="s">
        <v>15</v>
      </c>
      <c r="F3252">
        <v>3</v>
      </c>
      <c r="G3252" s="1">
        <v>26684</v>
      </c>
      <c r="H3252" s="1">
        <v>1334.2</v>
      </c>
      <c r="I3252" s="1">
        <v>1601.04</v>
      </c>
      <c r="J3252" s="1">
        <v>1067.3600000000001</v>
      </c>
      <c r="K3252" s="1">
        <v>6671</v>
      </c>
      <c r="L3252" s="1">
        <v>8272.0399999999991</v>
      </c>
      <c r="M3252" s="1">
        <f>SUM(Sueldos[[#This Row],[Salario Base]:[Bono General]])</f>
        <v>45629.640000000007</v>
      </c>
      <c r="N3252" s="1">
        <f>SUMPRODUCT(Sueldos[[#This Row],[Salario Base]:[Bono General]]*Porcentajes[])</f>
        <v>1777.1544000000001</v>
      </c>
      <c r="O3252" s="1">
        <f>Sueldos[[#This Row],[Aumento Mexicano]]*2</f>
        <v>3554.3088000000002</v>
      </c>
      <c r="P3252" s="1">
        <f>IF(Sueldos[[#This Row],[Calificación]]&gt;=4,Sueldos[[#This Row],[Aumento Mexicano]]*2,0)</f>
        <v>0</v>
      </c>
      <c r="Q3252" s="1">
        <f>Sueldos[[#This Row],[Sueldo total]]*3</f>
        <v>136888.92000000001</v>
      </c>
      <c r="R3252" s="9">
        <f>(43102-Sueldos[[#This Row],[Fecha de Contratación]])/365</f>
        <v>5.7698630136986298</v>
      </c>
      <c r="S3252" s="1">
        <f>Sueldos[[#This Row],[Sueldo total]]/30</f>
        <v>1520.9880000000003</v>
      </c>
      <c r="T3252" s="1">
        <f>Sueldos[[#This Row],[Salario diario]]*20*Sueldos[[#This Row],[dias del año]]</f>
        <v>175517.84810958907</v>
      </c>
      <c r="U3252" s="1">
        <f>Sueldos[[#This Row],[3 meses de sueldo]]+Sueldos[[#This Row],[20 dias por año]]</f>
        <v>312406.76810958912</v>
      </c>
    </row>
    <row r="3253" spans="1:21" x14ac:dyDescent="0.3">
      <c r="A3253" t="s">
        <v>518</v>
      </c>
      <c r="B3253" t="s">
        <v>139</v>
      </c>
      <c r="C3253" t="s">
        <v>273</v>
      </c>
      <c r="D3253" s="10">
        <v>40568</v>
      </c>
      <c r="E3253" t="s">
        <v>50</v>
      </c>
      <c r="F3253">
        <v>3</v>
      </c>
      <c r="G3253" s="1">
        <v>44991</v>
      </c>
      <c r="H3253" s="1">
        <v>2249.5500000000002</v>
      </c>
      <c r="I3253" s="1">
        <v>3149.3700000000003</v>
      </c>
      <c r="J3253" s="1">
        <v>4949.01</v>
      </c>
      <c r="K3253" s="1">
        <v>16196.76</v>
      </c>
      <c r="L3253" s="1">
        <v>11247.75</v>
      </c>
      <c r="M3253" s="1">
        <f>SUM(Sueldos[[#This Row],[Salario Base]:[Bono General]])</f>
        <v>82783.44</v>
      </c>
      <c r="N3253" s="1">
        <f>SUMPRODUCT(Sueldos[[#This Row],[Salario Base]:[Bono General]]*Porcentajes[])</f>
        <v>3131.3735999999999</v>
      </c>
      <c r="O3253" s="1">
        <f>Sueldos[[#This Row],[Aumento Mexicano]]*2</f>
        <v>6262.7471999999998</v>
      </c>
      <c r="P3253" s="1">
        <f>IF(Sueldos[[#This Row],[Calificación]]&gt;=4,Sueldos[[#This Row],[Aumento Mexicano]]*2,0)</f>
        <v>0</v>
      </c>
      <c r="Q3253" s="1">
        <f>Sueldos[[#This Row],[Sueldo total]]*3</f>
        <v>248350.32</v>
      </c>
      <c r="R3253" s="9">
        <f>(43102-Sueldos[[#This Row],[Fecha de Contratación]])/365</f>
        <v>6.9424657534246572</v>
      </c>
      <c r="S3253" s="1">
        <f>Sueldos[[#This Row],[Sueldo total]]/30</f>
        <v>2759.4479999999999</v>
      </c>
      <c r="T3253" s="1">
        <f>Sueldos[[#This Row],[Salario diario]]*20*Sueldos[[#This Row],[dias del año]]</f>
        <v>383147.46476712328</v>
      </c>
      <c r="U3253" s="1">
        <f>Sueldos[[#This Row],[3 meses de sueldo]]+Sueldos[[#This Row],[20 dias por año]]</f>
        <v>631497.78476712329</v>
      </c>
    </row>
    <row r="3254" spans="1:21" x14ac:dyDescent="0.3">
      <c r="A3254" t="s">
        <v>519</v>
      </c>
      <c r="B3254" t="s">
        <v>139</v>
      </c>
      <c r="C3254" t="s">
        <v>166</v>
      </c>
      <c r="D3254" s="10">
        <v>42401</v>
      </c>
      <c r="E3254" t="s">
        <v>18</v>
      </c>
      <c r="F3254">
        <v>4</v>
      </c>
      <c r="G3254" s="1">
        <v>16769.5</v>
      </c>
      <c r="H3254" s="1">
        <v>1676.95</v>
      </c>
      <c r="I3254" s="1">
        <v>1509.2549999999999</v>
      </c>
      <c r="J3254" s="1">
        <v>2347.73</v>
      </c>
      <c r="K3254" s="1">
        <v>5198.5450000000001</v>
      </c>
      <c r="L3254" s="1">
        <v>5533.9350000000004</v>
      </c>
      <c r="M3254" s="1">
        <f>SUM(Sueldos[[#This Row],[Salario Base]:[Bono General]])</f>
        <v>33035.915000000001</v>
      </c>
      <c r="N3254" s="1">
        <f>SUMPRODUCT(Sueldos[[#This Row],[Salario Base]:[Bono General]]*Porcentajes[])</f>
        <v>1324.7904999999998</v>
      </c>
      <c r="O3254" s="1">
        <f>Sueldos[[#This Row],[Aumento Mexicano]]*2</f>
        <v>2649.5809999999997</v>
      </c>
      <c r="P3254" s="1">
        <f>IF(Sueldos[[#This Row],[Calificación]]&gt;=4,Sueldos[[#This Row],[Aumento Mexicano]]*2,0)</f>
        <v>2649.5809999999997</v>
      </c>
      <c r="Q3254" s="1">
        <f>Sueldos[[#This Row],[Sueldo total]]*3</f>
        <v>99107.744999999995</v>
      </c>
      <c r="R3254" s="9">
        <f>(43102-Sueldos[[#This Row],[Fecha de Contratación]])/365</f>
        <v>1.9205479452054794</v>
      </c>
      <c r="S3254" s="1">
        <f>Sueldos[[#This Row],[Sueldo total]]/30</f>
        <v>1101.1971666666666</v>
      </c>
      <c r="T3254" s="1">
        <f>Sueldos[[#This Row],[Salario diario]]*20*Sueldos[[#This Row],[dias del año]]</f>
        <v>42298.039114155246</v>
      </c>
      <c r="U3254" s="1">
        <f>Sueldos[[#This Row],[3 meses de sueldo]]+Sueldos[[#This Row],[20 dias por año]]</f>
        <v>141405.78411415525</v>
      </c>
    </row>
    <row r="3255" spans="1:21" x14ac:dyDescent="0.3">
      <c r="A3255" t="s">
        <v>520</v>
      </c>
      <c r="B3255" t="s">
        <v>139</v>
      </c>
      <c r="C3255" t="s">
        <v>69</v>
      </c>
      <c r="D3255" s="10">
        <v>42152</v>
      </c>
      <c r="E3255" t="s">
        <v>27</v>
      </c>
      <c r="F3255">
        <v>5</v>
      </c>
      <c r="G3255" s="1">
        <v>27721.25</v>
      </c>
      <c r="H3255" s="1">
        <v>1386.0625</v>
      </c>
      <c r="I3255" s="1">
        <v>1386.0625</v>
      </c>
      <c r="J3255" s="1">
        <v>2217.7000000000003</v>
      </c>
      <c r="K3255" s="1">
        <v>9148.0125000000007</v>
      </c>
      <c r="L3255" s="1">
        <v>9425.2250000000004</v>
      </c>
      <c r="M3255" s="1">
        <f>SUM(Sueldos[[#This Row],[Salario Base]:[Bono General]])</f>
        <v>51284.3125</v>
      </c>
      <c r="N3255" s="1">
        <f>SUMPRODUCT(Sueldos[[#This Row],[Salario Base]:[Bono General]]*Porcentajes[])</f>
        <v>2015.334875</v>
      </c>
      <c r="O3255" s="1">
        <f>Sueldos[[#This Row],[Aumento Mexicano]]*2</f>
        <v>4030.66975</v>
      </c>
      <c r="P3255" s="1">
        <f>IF(Sueldos[[#This Row],[Calificación]]&gt;=4,Sueldos[[#This Row],[Aumento Mexicano]]*2,0)</f>
        <v>4030.66975</v>
      </c>
      <c r="Q3255" s="1">
        <f>Sueldos[[#This Row],[Sueldo total]]*3</f>
        <v>153852.9375</v>
      </c>
      <c r="R3255" s="9">
        <f>(43102-Sueldos[[#This Row],[Fecha de Contratación]])/365</f>
        <v>2.6027397260273974</v>
      </c>
      <c r="S3255" s="1">
        <f>Sueldos[[#This Row],[Sueldo total]]/30</f>
        <v>1709.4770833333334</v>
      </c>
      <c r="T3255" s="1">
        <f>Sueldos[[#This Row],[Salario diario]]*20*Sueldos[[#This Row],[dias del año]]</f>
        <v>88986.478310502309</v>
      </c>
      <c r="U3255" s="1">
        <f>Sueldos[[#This Row],[3 meses de sueldo]]+Sueldos[[#This Row],[20 dias por año]]</f>
        <v>242839.41581050231</v>
      </c>
    </row>
    <row r="3256" spans="1:21" x14ac:dyDescent="0.3">
      <c r="A3256" t="s">
        <v>521</v>
      </c>
      <c r="B3256" t="s">
        <v>139</v>
      </c>
      <c r="C3256" t="s">
        <v>133</v>
      </c>
      <c r="D3256" s="10">
        <v>40945</v>
      </c>
      <c r="E3256" t="s">
        <v>18</v>
      </c>
      <c r="F3256">
        <v>3</v>
      </c>
      <c r="G3256" s="1">
        <v>9283</v>
      </c>
      <c r="H3256" s="1">
        <v>649.81000000000006</v>
      </c>
      <c r="I3256" s="1">
        <v>464.15000000000003</v>
      </c>
      <c r="J3256" s="1">
        <v>1299.6200000000001</v>
      </c>
      <c r="K3256" s="1">
        <v>3063.3900000000003</v>
      </c>
      <c r="L3256" s="1">
        <v>2320.75</v>
      </c>
      <c r="M3256" s="1">
        <f>SUM(Sueldos[[#This Row],[Salario Base]:[Bono General]])</f>
        <v>17080.72</v>
      </c>
      <c r="N3256" s="1">
        <f>SUMPRODUCT(Sueldos[[#This Row],[Salario Base]:[Bono General]]*Porcentajes[])</f>
        <v>655.37980000000005</v>
      </c>
      <c r="O3256" s="1">
        <f>Sueldos[[#This Row],[Aumento Mexicano]]*2</f>
        <v>1310.7596000000001</v>
      </c>
      <c r="P3256" s="1">
        <f>IF(Sueldos[[#This Row],[Calificación]]&gt;=4,Sueldos[[#This Row],[Aumento Mexicano]]*2,0)</f>
        <v>0</v>
      </c>
      <c r="Q3256" s="1">
        <f>Sueldos[[#This Row],[Sueldo total]]*3</f>
        <v>51242.16</v>
      </c>
      <c r="R3256" s="9">
        <f>(43102-Sueldos[[#This Row],[Fecha de Contratación]])/365</f>
        <v>5.9095890410958907</v>
      </c>
      <c r="S3256" s="1">
        <f>Sueldos[[#This Row],[Sueldo total]]/30</f>
        <v>569.35733333333337</v>
      </c>
      <c r="T3256" s="1">
        <f>Sueldos[[#This Row],[Salario diario]]*20*Sueldos[[#This Row],[dias del año]]</f>
        <v>67293.35715068494</v>
      </c>
      <c r="U3256" s="1">
        <f>Sueldos[[#This Row],[3 meses de sueldo]]+Sueldos[[#This Row],[20 dias por año]]</f>
        <v>118535.51715068494</v>
      </c>
    </row>
    <row r="3257" spans="1:21" x14ac:dyDescent="0.3">
      <c r="A3257" t="s">
        <v>522</v>
      </c>
      <c r="B3257" t="s">
        <v>139</v>
      </c>
      <c r="C3257" t="s">
        <v>198</v>
      </c>
      <c r="D3257" s="10">
        <v>40980</v>
      </c>
      <c r="E3257" t="s">
        <v>18</v>
      </c>
      <c r="F3257">
        <v>3</v>
      </c>
      <c r="G3257" s="1">
        <v>11528</v>
      </c>
      <c r="H3257" s="1">
        <v>1152.8</v>
      </c>
      <c r="I3257" s="1">
        <v>1152.8</v>
      </c>
      <c r="J3257" s="1">
        <v>1613.92</v>
      </c>
      <c r="K3257" s="1">
        <v>4611.2</v>
      </c>
      <c r="L3257" s="1">
        <v>3919.5200000000004</v>
      </c>
      <c r="M3257" s="1">
        <f>SUM(Sueldos[[#This Row],[Salario Base]:[Bono General]])</f>
        <v>23978.239999999998</v>
      </c>
      <c r="N3257" s="1">
        <f>SUMPRODUCT(Sueldos[[#This Row],[Salario Base]:[Bono General]]*Porcentajes[])</f>
        <v>954.51840000000016</v>
      </c>
      <c r="O3257" s="1">
        <f>Sueldos[[#This Row],[Aumento Mexicano]]*2</f>
        <v>1909.0368000000003</v>
      </c>
      <c r="P3257" s="1">
        <f>IF(Sueldos[[#This Row],[Calificación]]&gt;=4,Sueldos[[#This Row],[Aumento Mexicano]]*2,0)</f>
        <v>0</v>
      </c>
      <c r="Q3257" s="1">
        <f>Sueldos[[#This Row],[Sueldo total]]*3</f>
        <v>71934.720000000001</v>
      </c>
      <c r="R3257" s="9">
        <f>(43102-Sueldos[[#This Row],[Fecha de Contratación]])/365</f>
        <v>5.8136986301369866</v>
      </c>
      <c r="S3257" s="1">
        <f>Sueldos[[#This Row],[Sueldo total]]/30</f>
        <v>799.27466666666658</v>
      </c>
      <c r="T3257" s="1">
        <f>Sueldos[[#This Row],[Salario diario]]*20*Sueldos[[#This Row],[dias del año]]</f>
        <v>92934.840694063925</v>
      </c>
      <c r="U3257" s="1">
        <f>Sueldos[[#This Row],[3 meses de sueldo]]+Sueldos[[#This Row],[20 dias por año]]</f>
        <v>164869.56069406393</v>
      </c>
    </row>
    <row r="3258" spans="1:21" x14ac:dyDescent="0.3">
      <c r="A3258" t="s">
        <v>523</v>
      </c>
      <c r="B3258" t="s">
        <v>139</v>
      </c>
      <c r="C3258" t="s">
        <v>129</v>
      </c>
      <c r="D3258" s="10">
        <v>41252</v>
      </c>
      <c r="E3258" t="s">
        <v>53</v>
      </c>
      <c r="F3258">
        <v>3</v>
      </c>
      <c r="G3258" s="1">
        <v>118517</v>
      </c>
      <c r="H3258" s="1">
        <v>9481.36</v>
      </c>
      <c r="I3258" s="1">
        <v>9481.36</v>
      </c>
      <c r="J3258" s="1">
        <v>5925.85</v>
      </c>
      <c r="K3258" s="1">
        <v>29629.25</v>
      </c>
      <c r="L3258" s="1">
        <v>41480.949999999997</v>
      </c>
      <c r="M3258" s="1">
        <f>SUM(Sueldos[[#This Row],[Salario Base]:[Bono General]])</f>
        <v>214515.77000000002</v>
      </c>
      <c r="N3258" s="1">
        <f>SUMPRODUCT(Sueldos[[#This Row],[Salario Base]:[Bono General]]*Porcentajes[])</f>
        <v>8592.4825000000001</v>
      </c>
      <c r="O3258" s="1">
        <f>Sueldos[[#This Row],[Aumento Mexicano]]*2</f>
        <v>17184.965</v>
      </c>
      <c r="P3258" s="1">
        <f>IF(Sueldos[[#This Row],[Calificación]]&gt;=4,Sueldos[[#This Row],[Aumento Mexicano]]*2,0)</f>
        <v>0</v>
      </c>
      <c r="Q3258" s="1">
        <f>Sueldos[[#This Row],[Sueldo total]]*3</f>
        <v>643547.31000000006</v>
      </c>
      <c r="R3258" s="9">
        <f>(43102-Sueldos[[#This Row],[Fecha de Contratación]])/365</f>
        <v>5.0684931506849313</v>
      </c>
      <c r="S3258" s="1">
        <f>Sueldos[[#This Row],[Sueldo total]]/30</f>
        <v>7150.5256666666673</v>
      </c>
      <c r="T3258" s="1">
        <f>Sueldos[[#This Row],[Salario diario]]*20*Sueldos[[#This Row],[dias del año]]</f>
        <v>724847.80730593612</v>
      </c>
      <c r="U3258" s="1">
        <f>Sueldos[[#This Row],[3 meses de sueldo]]+Sueldos[[#This Row],[20 dias por año]]</f>
        <v>1368395.1173059363</v>
      </c>
    </row>
    <row r="3259" spans="1:21" x14ac:dyDescent="0.3">
      <c r="A3259" t="s">
        <v>524</v>
      </c>
      <c r="B3259" t="s">
        <v>139</v>
      </c>
      <c r="C3259" t="s">
        <v>67</v>
      </c>
      <c r="D3259" s="10">
        <v>41717</v>
      </c>
      <c r="E3259" t="s">
        <v>18</v>
      </c>
      <c r="F3259">
        <v>2</v>
      </c>
      <c r="G3259" s="1">
        <v>11330.1</v>
      </c>
      <c r="H3259" s="1">
        <v>1133.01</v>
      </c>
      <c r="I3259" s="1">
        <v>679.80600000000004</v>
      </c>
      <c r="J3259" s="1">
        <v>1699.5150000000001</v>
      </c>
      <c r="K3259" s="1">
        <v>3738.9330000000004</v>
      </c>
      <c r="L3259" s="1">
        <v>4078.8359999999998</v>
      </c>
      <c r="M3259" s="1">
        <f>SUM(Sueldos[[#This Row],[Salario Base]:[Bono General]])</f>
        <v>22660.2</v>
      </c>
      <c r="N3259" s="1">
        <f>SUMPRODUCT(Sueldos[[#This Row],[Salario Base]:[Bono General]]*Porcentajes[])</f>
        <v>917.73810000000003</v>
      </c>
      <c r="O3259" s="1">
        <f>Sueldos[[#This Row],[Aumento Mexicano]]*2</f>
        <v>1835.4762000000001</v>
      </c>
      <c r="P3259" s="1">
        <f>IF(Sueldos[[#This Row],[Calificación]]&gt;=4,Sueldos[[#This Row],[Aumento Mexicano]]*2,0)</f>
        <v>0</v>
      </c>
      <c r="Q3259" s="1">
        <f>Sueldos[[#This Row],[Sueldo total]]*3</f>
        <v>67980.600000000006</v>
      </c>
      <c r="R3259" s="9">
        <f>(43102-Sueldos[[#This Row],[Fecha de Contratación]])/365</f>
        <v>3.7945205479452055</v>
      </c>
      <c r="S3259" s="1">
        <f>Sueldos[[#This Row],[Sueldo total]]/30</f>
        <v>755.34</v>
      </c>
      <c r="T3259" s="1">
        <f>Sueldos[[#This Row],[Salario diario]]*20*Sueldos[[#This Row],[dias del año]]</f>
        <v>57323.063013698636</v>
      </c>
      <c r="U3259" s="1">
        <f>Sueldos[[#This Row],[3 meses de sueldo]]+Sueldos[[#This Row],[20 dias por año]]</f>
        <v>125303.66301369865</v>
      </c>
    </row>
    <row r="3260" spans="1:21" x14ac:dyDescent="0.3">
      <c r="A3260" t="s">
        <v>525</v>
      </c>
      <c r="B3260" t="s">
        <v>139</v>
      </c>
      <c r="C3260" t="s">
        <v>71</v>
      </c>
      <c r="D3260" s="10">
        <v>42875</v>
      </c>
      <c r="E3260" t="s">
        <v>27</v>
      </c>
      <c r="F3260">
        <v>1</v>
      </c>
      <c r="G3260" s="1">
        <v>14978.25</v>
      </c>
      <c r="H3260" s="1">
        <v>898.69499999999994</v>
      </c>
      <c r="I3260" s="1">
        <v>449.34749999999997</v>
      </c>
      <c r="J3260" s="1">
        <v>1048.4775000000002</v>
      </c>
      <c r="K3260" s="1">
        <v>4643.2574999999997</v>
      </c>
      <c r="L3260" s="1">
        <v>4193.9100000000008</v>
      </c>
      <c r="M3260" s="1">
        <f>SUM(Sueldos[[#This Row],[Salario Base]:[Bono General]])</f>
        <v>26211.9375</v>
      </c>
      <c r="N3260" s="1">
        <f>SUMPRODUCT(Sueldos[[#This Row],[Salario Base]:[Bono General]]*Porcentajes[])</f>
        <v>1006.5383999999999</v>
      </c>
      <c r="O3260" s="1">
        <f>Sueldos[[#This Row],[Aumento Mexicano]]*2</f>
        <v>2013.0767999999998</v>
      </c>
      <c r="P3260" s="1">
        <f>IF(Sueldos[[#This Row],[Calificación]]&gt;=4,Sueldos[[#This Row],[Aumento Mexicano]]*2,0)</f>
        <v>0</v>
      </c>
      <c r="Q3260" s="1">
        <f>Sueldos[[#This Row],[Sueldo total]]*3</f>
        <v>78635.8125</v>
      </c>
      <c r="R3260" s="9">
        <f>(43102-Sueldos[[#This Row],[Fecha de Contratación]])/365</f>
        <v>0.62191780821917808</v>
      </c>
      <c r="S3260" s="1">
        <f>Sueldos[[#This Row],[Sueldo total]]/30</f>
        <v>873.73125000000005</v>
      </c>
      <c r="T3260" s="1">
        <f>Sueldos[[#This Row],[Salario diario]]*20*Sueldos[[#This Row],[dias del año]]</f>
        <v>10867.780479452054</v>
      </c>
      <c r="U3260" s="1">
        <f>Sueldos[[#This Row],[3 meses de sueldo]]+Sueldos[[#This Row],[20 dias por año]]</f>
        <v>89503.592979452049</v>
      </c>
    </row>
    <row r="3261" spans="1:21" x14ac:dyDescent="0.3">
      <c r="A3261" t="s">
        <v>526</v>
      </c>
      <c r="B3261" t="s">
        <v>139</v>
      </c>
      <c r="C3261" t="s">
        <v>114</v>
      </c>
      <c r="D3261" s="10">
        <v>42654</v>
      </c>
      <c r="E3261" t="s">
        <v>18</v>
      </c>
      <c r="F3261">
        <v>2</v>
      </c>
      <c r="G3261" s="1">
        <v>12702.6</v>
      </c>
      <c r="H3261" s="1">
        <v>889.18200000000013</v>
      </c>
      <c r="I3261" s="1">
        <v>1524.3119999999999</v>
      </c>
      <c r="J3261" s="1">
        <v>1143.2339999999999</v>
      </c>
      <c r="K3261" s="1">
        <v>3810.7799999999997</v>
      </c>
      <c r="L3261" s="1">
        <v>3556.7280000000005</v>
      </c>
      <c r="M3261" s="1">
        <f>SUM(Sueldos[[#This Row],[Salario Base]:[Bono General]])</f>
        <v>23626.835999999999</v>
      </c>
      <c r="N3261" s="1">
        <f>SUMPRODUCT(Sueldos[[#This Row],[Salario Base]:[Bono General]]*Porcentajes[])</f>
        <v>915.85746000000017</v>
      </c>
      <c r="O3261" s="1">
        <f>Sueldos[[#This Row],[Aumento Mexicano]]*2</f>
        <v>1831.7149200000003</v>
      </c>
      <c r="P3261" s="1">
        <f>IF(Sueldos[[#This Row],[Calificación]]&gt;=4,Sueldos[[#This Row],[Aumento Mexicano]]*2,0)</f>
        <v>0</v>
      </c>
      <c r="Q3261" s="1">
        <f>Sueldos[[#This Row],[Sueldo total]]*3</f>
        <v>70880.508000000002</v>
      </c>
      <c r="R3261" s="9">
        <f>(43102-Sueldos[[#This Row],[Fecha de Contratación]])/365</f>
        <v>1.2273972602739727</v>
      </c>
      <c r="S3261" s="1">
        <f>Sueldos[[#This Row],[Sueldo total]]/30</f>
        <v>787.56119999999999</v>
      </c>
      <c r="T3261" s="1">
        <f>Sueldos[[#This Row],[Salario diario]]*20*Sueldos[[#This Row],[dias del año]]</f>
        <v>19333.009183561644</v>
      </c>
      <c r="U3261" s="1">
        <f>Sueldos[[#This Row],[3 meses de sueldo]]+Sueldos[[#This Row],[20 dias por año]]</f>
        <v>90213.517183561649</v>
      </c>
    </row>
    <row r="3262" spans="1:21" x14ac:dyDescent="0.3">
      <c r="A3262" t="s">
        <v>527</v>
      </c>
      <c r="B3262" t="s">
        <v>139</v>
      </c>
      <c r="C3262" t="s">
        <v>42</v>
      </c>
      <c r="D3262" s="10">
        <v>41409</v>
      </c>
      <c r="E3262" t="s">
        <v>50</v>
      </c>
      <c r="F3262">
        <v>4</v>
      </c>
      <c r="G3262" s="1">
        <v>39312.9</v>
      </c>
      <c r="H3262" s="1">
        <v>3931.2900000000004</v>
      </c>
      <c r="I3262" s="1">
        <v>786.25800000000004</v>
      </c>
      <c r="J3262" s="1">
        <v>3145.0320000000002</v>
      </c>
      <c r="K3262" s="1">
        <v>12186.999</v>
      </c>
      <c r="L3262" s="1">
        <v>11793.87</v>
      </c>
      <c r="M3262" s="1">
        <f>SUM(Sueldos[[#This Row],[Salario Base]:[Bono General]])</f>
        <v>71156.349000000002</v>
      </c>
      <c r="N3262" s="1">
        <f>SUMPRODUCT(Sueldos[[#This Row],[Salario Base]:[Bono General]]*Porcentajes[])</f>
        <v>2795.1471900000001</v>
      </c>
      <c r="O3262" s="1">
        <f>Sueldos[[#This Row],[Aumento Mexicano]]*2</f>
        <v>5590.2943800000003</v>
      </c>
      <c r="P3262" s="1">
        <f>IF(Sueldos[[#This Row],[Calificación]]&gt;=4,Sueldos[[#This Row],[Aumento Mexicano]]*2,0)</f>
        <v>5590.2943800000003</v>
      </c>
      <c r="Q3262" s="1">
        <f>Sueldos[[#This Row],[Sueldo total]]*3</f>
        <v>213469.04700000002</v>
      </c>
      <c r="R3262" s="9">
        <f>(43102-Sueldos[[#This Row],[Fecha de Contratación]])/365</f>
        <v>4.6383561643835618</v>
      </c>
      <c r="S3262" s="1">
        <f>Sueldos[[#This Row],[Sueldo total]]/30</f>
        <v>2371.8782999999999</v>
      </c>
      <c r="T3262" s="1">
        <f>Sueldos[[#This Row],[Salario diario]]*20*Sueldos[[#This Row],[dias del año]]</f>
        <v>220032.32667945206</v>
      </c>
      <c r="U3262" s="1">
        <f>Sueldos[[#This Row],[3 meses de sueldo]]+Sueldos[[#This Row],[20 dias por año]]</f>
        <v>433501.37367945211</v>
      </c>
    </row>
    <row r="3263" spans="1:21" x14ac:dyDescent="0.3">
      <c r="A3263" t="s">
        <v>439</v>
      </c>
      <c r="B3263" t="s">
        <v>139</v>
      </c>
      <c r="C3263" t="s">
        <v>57</v>
      </c>
      <c r="D3263" s="10">
        <v>42684</v>
      </c>
      <c r="E3263" t="s">
        <v>27</v>
      </c>
      <c r="F3263">
        <v>1</v>
      </c>
      <c r="G3263" s="1">
        <v>14808</v>
      </c>
      <c r="H3263" s="1">
        <v>1480.8000000000002</v>
      </c>
      <c r="I3263" s="1">
        <v>2221.1999999999998</v>
      </c>
      <c r="J3263" s="1">
        <v>1925.04</v>
      </c>
      <c r="K3263" s="1">
        <v>4738.5600000000004</v>
      </c>
      <c r="L3263" s="1">
        <v>4146.2400000000007</v>
      </c>
      <c r="M3263" s="1">
        <f>SUM(Sueldos[[#This Row],[Salario Base]:[Bono General]])</f>
        <v>29319.840000000004</v>
      </c>
      <c r="N3263" s="1">
        <f>SUMPRODUCT(Sueldos[[#This Row],[Salario Base]:[Bono General]]*Porcentajes[])</f>
        <v>1150.5816</v>
      </c>
      <c r="O3263" s="1">
        <f>Sueldos[[#This Row],[Aumento Mexicano]]*2</f>
        <v>2301.1632</v>
      </c>
      <c r="P3263" s="1">
        <f>IF(Sueldos[[#This Row],[Calificación]]&gt;=4,Sueldos[[#This Row],[Aumento Mexicano]]*2,0)</f>
        <v>0</v>
      </c>
      <c r="Q3263" s="1">
        <f>Sueldos[[#This Row],[Sueldo total]]*3</f>
        <v>87959.520000000019</v>
      </c>
      <c r="R3263" s="9">
        <f>(43102-Sueldos[[#This Row],[Fecha de Contratación]])/365</f>
        <v>1.1452054794520548</v>
      </c>
      <c r="S3263" s="1">
        <f>Sueldos[[#This Row],[Sueldo total]]/30</f>
        <v>977.32800000000009</v>
      </c>
      <c r="T3263" s="1">
        <f>Sueldos[[#This Row],[Salario diario]]*20*Sueldos[[#This Row],[dias del año]]</f>
        <v>22384.827616438357</v>
      </c>
      <c r="U3263" s="1">
        <f>Sueldos[[#This Row],[3 meses de sueldo]]+Sueldos[[#This Row],[20 dias por año]]</f>
        <v>110344.34761643838</v>
      </c>
    </row>
    <row r="3264" spans="1:21" x14ac:dyDescent="0.3">
      <c r="A3264" t="s">
        <v>528</v>
      </c>
      <c r="B3264" t="s">
        <v>139</v>
      </c>
      <c r="C3264" t="s">
        <v>213</v>
      </c>
      <c r="D3264" s="10">
        <v>40587</v>
      </c>
      <c r="E3264" t="s">
        <v>18</v>
      </c>
      <c r="F3264">
        <v>5</v>
      </c>
      <c r="G3264" s="1">
        <v>13233.75</v>
      </c>
      <c r="H3264" s="1">
        <v>1323.375</v>
      </c>
      <c r="I3264" s="1">
        <v>1455.7125000000001</v>
      </c>
      <c r="J3264" s="1">
        <v>1191.0374999999999</v>
      </c>
      <c r="K3264" s="1">
        <v>3573.1125000000002</v>
      </c>
      <c r="L3264" s="1">
        <v>4234.8</v>
      </c>
      <c r="M3264" s="1">
        <f>SUM(Sueldos[[#This Row],[Salario Base]:[Bono General]])</f>
        <v>25011.787499999999</v>
      </c>
      <c r="N3264" s="1">
        <f>SUMPRODUCT(Sueldos[[#This Row],[Salario Base]:[Bono General]]*Porcentajes[])</f>
        <v>997.82475000000011</v>
      </c>
      <c r="O3264" s="1">
        <f>Sueldos[[#This Row],[Aumento Mexicano]]*2</f>
        <v>1995.6495000000002</v>
      </c>
      <c r="P3264" s="1">
        <f>IF(Sueldos[[#This Row],[Calificación]]&gt;=4,Sueldos[[#This Row],[Aumento Mexicano]]*2,0)</f>
        <v>1995.6495000000002</v>
      </c>
      <c r="Q3264" s="1">
        <f>Sueldos[[#This Row],[Sueldo total]]*3</f>
        <v>75035.362499999988</v>
      </c>
      <c r="R3264" s="9">
        <f>(43102-Sueldos[[#This Row],[Fecha de Contratación]])/365</f>
        <v>6.8904109589041092</v>
      </c>
      <c r="S3264" s="1">
        <f>Sueldos[[#This Row],[Sueldo total]]/30</f>
        <v>833.72624999999994</v>
      </c>
      <c r="T3264" s="1">
        <f>Sueldos[[#This Row],[Salario diario]]*20*Sueldos[[#This Row],[dias del año]]</f>
        <v>114894.32979452053</v>
      </c>
      <c r="U3264" s="1">
        <f>Sueldos[[#This Row],[3 meses de sueldo]]+Sueldos[[#This Row],[20 dias por año]]</f>
        <v>189929.6922945205</v>
      </c>
    </row>
    <row r="3265" spans="1:21" x14ac:dyDescent="0.3">
      <c r="A3265" t="s">
        <v>529</v>
      </c>
      <c r="B3265" t="s">
        <v>139</v>
      </c>
      <c r="C3265" t="s">
        <v>63</v>
      </c>
      <c r="D3265" s="10">
        <v>40957</v>
      </c>
      <c r="E3265" t="s">
        <v>18</v>
      </c>
      <c r="F3265">
        <v>2</v>
      </c>
      <c r="G3265" s="1">
        <v>10021.5</v>
      </c>
      <c r="H3265" s="1">
        <v>501.07500000000005</v>
      </c>
      <c r="I3265" s="1">
        <v>801.72</v>
      </c>
      <c r="J3265" s="1">
        <v>1503.2249999999999</v>
      </c>
      <c r="K3265" s="1">
        <v>3908.3850000000002</v>
      </c>
      <c r="L3265" s="1">
        <v>2605.59</v>
      </c>
      <c r="M3265" s="1">
        <f>SUM(Sueldos[[#This Row],[Salario Base]:[Bono General]])</f>
        <v>19341.494999999999</v>
      </c>
      <c r="N3265" s="1">
        <f>SUMPRODUCT(Sueldos[[#This Row],[Salario Base]:[Bono General]]*Porcentajes[])</f>
        <v>737.58240000000001</v>
      </c>
      <c r="O3265" s="1">
        <f>Sueldos[[#This Row],[Aumento Mexicano]]*2</f>
        <v>1475.1648</v>
      </c>
      <c r="P3265" s="1">
        <f>IF(Sueldos[[#This Row],[Calificación]]&gt;=4,Sueldos[[#This Row],[Aumento Mexicano]]*2,0)</f>
        <v>0</v>
      </c>
      <c r="Q3265" s="1">
        <f>Sueldos[[#This Row],[Sueldo total]]*3</f>
        <v>58024.485000000001</v>
      </c>
      <c r="R3265" s="9">
        <f>(43102-Sueldos[[#This Row],[Fecha de Contratación]])/365</f>
        <v>5.8767123287671232</v>
      </c>
      <c r="S3265" s="1">
        <f>Sueldos[[#This Row],[Sueldo total]]/30</f>
        <v>644.7165</v>
      </c>
      <c r="T3265" s="1">
        <f>Sueldos[[#This Row],[Salario diario]]*20*Sueldos[[#This Row],[dias del año]]</f>
        <v>75776.268082191775</v>
      </c>
      <c r="U3265" s="1">
        <f>Sueldos[[#This Row],[3 meses de sueldo]]+Sueldos[[#This Row],[20 dias por año]]</f>
        <v>133800.75308219178</v>
      </c>
    </row>
    <row r="3266" spans="1:21" x14ac:dyDescent="0.3">
      <c r="A3266" t="s">
        <v>530</v>
      </c>
      <c r="B3266" t="s">
        <v>139</v>
      </c>
      <c r="C3266" t="s">
        <v>413</v>
      </c>
      <c r="D3266" s="10">
        <v>41074</v>
      </c>
      <c r="E3266" t="s">
        <v>18</v>
      </c>
      <c r="F3266">
        <v>2</v>
      </c>
      <c r="G3266" s="1">
        <v>8523.9</v>
      </c>
      <c r="H3266" s="1">
        <v>511.43399999999997</v>
      </c>
      <c r="I3266" s="1">
        <v>170.47800000000001</v>
      </c>
      <c r="J3266" s="1">
        <v>937.62900000000002</v>
      </c>
      <c r="K3266" s="1">
        <v>2130.9749999999999</v>
      </c>
      <c r="L3266" s="1">
        <v>2471.9309999999996</v>
      </c>
      <c r="M3266" s="1">
        <f>SUM(Sueldos[[#This Row],[Salario Base]:[Bono General]])</f>
        <v>14746.346999999998</v>
      </c>
      <c r="N3266" s="1">
        <f>SUMPRODUCT(Sueldos[[#This Row],[Salario Base]:[Bono General]]*Porcentajes[])</f>
        <v>577.06803000000002</v>
      </c>
      <c r="O3266" s="1">
        <f>Sueldos[[#This Row],[Aumento Mexicano]]*2</f>
        <v>1154.13606</v>
      </c>
      <c r="P3266" s="1">
        <f>IF(Sueldos[[#This Row],[Calificación]]&gt;=4,Sueldos[[#This Row],[Aumento Mexicano]]*2,0)</f>
        <v>0</v>
      </c>
      <c r="Q3266" s="1">
        <f>Sueldos[[#This Row],[Sueldo total]]*3</f>
        <v>44239.040999999997</v>
      </c>
      <c r="R3266" s="9">
        <f>(43102-Sueldos[[#This Row],[Fecha de Contratación]])/365</f>
        <v>5.5561643835616437</v>
      </c>
      <c r="S3266" s="1">
        <f>Sueldos[[#This Row],[Sueldo total]]/30</f>
        <v>491.54489999999993</v>
      </c>
      <c r="T3266" s="1">
        <f>Sueldos[[#This Row],[Salario diario]]*20*Sueldos[[#This Row],[dias del año]]</f>
        <v>54622.085326027394</v>
      </c>
      <c r="U3266" s="1">
        <f>Sueldos[[#This Row],[3 meses de sueldo]]+Sueldos[[#This Row],[20 dias por año]]</f>
        <v>98861.126326027384</v>
      </c>
    </row>
    <row r="3267" spans="1:21" x14ac:dyDescent="0.3">
      <c r="A3267" t="s">
        <v>531</v>
      </c>
      <c r="B3267" t="s">
        <v>139</v>
      </c>
      <c r="C3267" t="s">
        <v>125</v>
      </c>
      <c r="D3267" s="10">
        <v>41085</v>
      </c>
      <c r="E3267" t="s">
        <v>18</v>
      </c>
      <c r="F3267">
        <v>3</v>
      </c>
      <c r="G3267" s="1">
        <v>9892</v>
      </c>
      <c r="H3267" s="1">
        <v>494.6</v>
      </c>
      <c r="I3267" s="1">
        <v>692.44</v>
      </c>
      <c r="J3267" s="1">
        <v>989.2</v>
      </c>
      <c r="K3267" s="1">
        <v>3758.96</v>
      </c>
      <c r="L3267" s="1">
        <v>3462.2</v>
      </c>
      <c r="M3267" s="1">
        <f>SUM(Sueldos[[#This Row],[Salario Base]:[Bono General]])</f>
        <v>19289.400000000001</v>
      </c>
      <c r="N3267" s="1">
        <f>SUMPRODUCT(Sueldos[[#This Row],[Salario Base]:[Bono General]]*Porcentajes[])</f>
        <v>758.71640000000002</v>
      </c>
      <c r="O3267" s="1">
        <f>Sueldos[[#This Row],[Aumento Mexicano]]*2</f>
        <v>1517.4328</v>
      </c>
      <c r="P3267" s="1">
        <f>IF(Sueldos[[#This Row],[Calificación]]&gt;=4,Sueldos[[#This Row],[Aumento Mexicano]]*2,0)</f>
        <v>0</v>
      </c>
      <c r="Q3267" s="1">
        <f>Sueldos[[#This Row],[Sueldo total]]*3</f>
        <v>57868.200000000004</v>
      </c>
      <c r="R3267" s="9">
        <f>(43102-Sueldos[[#This Row],[Fecha de Contratación]])/365</f>
        <v>5.5260273972602736</v>
      </c>
      <c r="S3267" s="1">
        <f>Sueldos[[#This Row],[Sueldo total]]/30</f>
        <v>642.98</v>
      </c>
      <c r="T3267" s="1">
        <f>Sueldos[[#This Row],[Salario diario]]*20*Sueldos[[#This Row],[dias del año]]</f>
        <v>71062.501917808215</v>
      </c>
      <c r="U3267" s="1">
        <f>Sueldos[[#This Row],[3 meses de sueldo]]+Sueldos[[#This Row],[20 dias por año]]</f>
        <v>128930.70191780821</v>
      </c>
    </row>
    <row r="3268" spans="1:21" x14ac:dyDescent="0.3">
      <c r="A3268" t="s">
        <v>532</v>
      </c>
      <c r="B3268" t="s">
        <v>139</v>
      </c>
      <c r="C3268" t="s">
        <v>168</v>
      </c>
      <c r="D3268" s="10">
        <v>40921</v>
      </c>
      <c r="E3268" t="s">
        <v>18</v>
      </c>
      <c r="F3268">
        <v>2</v>
      </c>
      <c r="G3268" s="1">
        <v>13109.4</v>
      </c>
      <c r="H3268" s="1">
        <v>1179.846</v>
      </c>
      <c r="I3268" s="1">
        <v>1966.4099999999999</v>
      </c>
      <c r="J3268" s="1">
        <v>786.56399999999996</v>
      </c>
      <c r="K3268" s="1">
        <v>3801.7259999999997</v>
      </c>
      <c r="L3268" s="1">
        <v>4326.1019999999999</v>
      </c>
      <c r="M3268" s="1">
        <f>SUM(Sueldos[[#This Row],[Salario Base]:[Bono General]])</f>
        <v>25170.047999999995</v>
      </c>
      <c r="N3268" s="1">
        <f>SUMPRODUCT(Sueldos[[#This Row],[Salario Base]:[Bono General]]*Porcentajes[])</f>
        <v>998.93628000000012</v>
      </c>
      <c r="O3268" s="1">
        <f>Sueldos[[#This Row],[Aumento Mexicano]]*2</f>
        <v>1997.8725600000002</v>
      </c>
      <c r="P3268" s="1">
        <f>IF(Sueldos[[#This Row],[Calificación]]&gt;=4,Sueldos[[#This Row],[Aumento Mexicano]]*2,0)</f>
        <v>0</v>
      </c>
      <c r="Q3268" s="1">
        <f>Sueldos[[#This Row],[Sueldo total]]*3</f>
        <v>75510.143999999986</v>
      </c>
      <c r="R3268" s="9">
        <f>(43102-Sueldos[[#This Row],[Fecha de Contratación]])/365</f>
        <v>5.9753424657534246</v>
      </c>
      <c r="S3268" s="1">
        <f>Sueldos[[#This Row],[Sueldo total]]/30</f>
        <v>839.00159999999983</v>
      </c>
      <c r="T3268" s="1">
        <f>Sueldos[[#This Row],[Salario diario]]*20*Sueldos[[#This Row],[dias del año]]</f>
        <v>100266.43778630135</v>
      </c>
      <c r="U3268" s="1">
        <f>Sueldos[[#This Row],[3 meses de sueldo]]+Sueldos[[#This Row],[20 dias por año]]</f>
        <v>175776.58178630134</v>
      </c>
    </row>
    <row r="3269" spans="1:21" x14ac:dyDescent="0.3">
      <c r="A3269" t="s">
        <v>533</v>
      </c>
      <c r="B3269" t="s">
        <v>139</v>
      </c>
      <c r="C3269" t="s">
        <v>65</v>
      </c>
      <c r="D3269" s="10">
        <v>41191</v>
      </c>
      <c r="E3269" t="s">
        <v>18</v>
      </c>
      <c r="F3269">
        <v>4</v>
      </c>
      <c r="G3269" s="1">
        <v>15932.400000000001</v>
      </c>
      <c r="H3269" s="1">
        <v>1433.9160000000002</v>
      </c>
      <c r="I3269" s="1">
        <v>1752.5640000000001</v>
      </c>
      <c r="J3269" s="1">
        <v>955.94400000000007</v>
      </c>
      <c r="K3269" s="1">
        <v>5894.9880000000003</v>
      </c>
      <c r="L3269" s="1">
        <v>4142.4240000000009</v>
      </c>
      <c r="M3269" s="1">
        <f>SUM(Sueldos[[#This Row],[Salario Base]:[Bono General]])</f>
        <v>30112.236000000004</v>
      </c>
      <c r="N3269" s="1">
        <f>SUMPRODUCT(Sueldos[[#This Row],[Salario Base]:[Bono General]]*Porcentajes[])</f>
        <v>1148.7260400000002</v>
      </c>
      <c r="O3269" s="1">
        <f>Sueldos[[#This Row],[Aumento Mexicano]]*2</f>
        <v>2297.4520800000005</v>
      </c>
      <c r="P3269" s="1">
        <f>IF(Sueldos[[#This Row],[Calificación]]&gt;=4,Sueldos[[#This Row],[Aumento Mexicano]]*2,0)</f>
        <v>2297.4520800000005</v>
      </c>
      <c r="Q3269" s="1">
        <f>Sueldos[[#This Row],[Sueldo total]]*3</f>
        <v>90336.708000000013</v>
      </c>
      <c r="R3269" s="9">
        <f>(43102-Sueldos[[#This Row],[Fecha de Contratación]])/365</f>
        <v>5.2356164383561641</v>
      </c>
      <c r="S3269" s="1">
        <f>Sueldos[[#This Row],[Sueldo total]]/30</f>
        <v>1003.7412000000002</v>
      </c>
      <c r="T3269" s="1">
        <f>Sueldos[[#This Row],[Salario diario]]*20*Sueldos[[#This Row],[dias del año]]</f>
        <v>105104.07853150686</v>
      </c>
      <c r="U3269" s="1">
        <f>Sueldos[[#This Row],[3 meses de sueldo]]+Sueldos[[#This Row],[20 dias por año]]</f>
        <v>195440.78653150686</v>
      </c>
    </row>
    <row r="3270" spans="1:21" x14ac:dyDescent="0.3">
      <c r="A3270" t="s">
        <v>534</v>
      </c>
      <c r="B3270" t="s">
        <v>139</v>
      </c>
      <c r="C3270" t="s">
        <v>144</v>
      </c>
      <c r="D3270" s="10">
        <v>42780</v>
      </c>
      <c r="E3270" t="s">
        <v>18</v>
      </c>
      <c r="F3270">
        <v>3</v>
      </c>
      <c r="G3270" s="1">
        <v>13306</v>
      </c>
      <c r="H3270" s="1">
        <v>931.42000000000007</v>
      </c>
      <c r="I3270" s="1">
        <v>1995.8999999999999</v>
      </c>
      <c r="J3270" s="1">
        <v>1862.8400000000001</v>
      </c>
      <c r="K3270" s="1">
        <v>5322.4000000000005</v>
      </c>
      <c r="L3270" s="1">
        <v>4790.16</v>
      </c>
      <c r="M3270" s="1">
        <f>SUM(Sueldos[[#This Row],[Salario Base]:[Bono General]])</f>
        <v>28208.720000000001</v>
      </c>
      <c r="N3270" s="1">
        <f>SUMPRODUCT(Sueldos[[#This Row],[Salario Base]:[Bono General]]*Porcentajes[])</f>
        <v>1123.0264000000002</v>
      </c>
      <c r="O3270" s="1">
        <f>Sueldos[[#This Row],[Aumento Mexicano]]*2</f>
        <v>2246.0528000000004</v>
      </c>
      <c r="P3270" s="1">
        <f>IF(Sueldos[[#This Row],[Calificación]]&gt;=4,Sueldos[[#This Row],[Aumento Mexicano]]*2,0)</f>
        <v>0</v>
      </c>
      <c r="Q3270" s="1">
        <f>Sueldos[[#This Row],[Sueldo total]]*3</f>
        <v>84626.16</v>
      </c>
      <c r="R3270" s="9">
        <f>(43102-Sueldos[[#This Row],[Fecha de Contratación]])/365</f>
        <v>0.88219178082191785</v>
      </c>
      <c r="S3270" s="1">
        <f>Sueldos[[#This Row],[Sueldo total]]/30</f>
        <v>940.29066666666665</v>
      </c>
      <c r="T3270" s="1">
        <f>Sueldos[[#This Row],[Salario diario]]*20*Sueldos[[#This Row],[dias del año]]</f>
        <v>16590.333954337901</v>
      </c>
      <c r="U3270" s="1">
        <f>Sueldos[[#This Row],[3 meses de sueldo]]+Sueldos[[#This Row],[20 dias por año]]</f>
        <v>101216.4939543379</v>
      </c>
    </row>
    <row r="3271" spans="1:21" x14ac:dyDescent="0.3">
      <c r="A3271" t="s">
        <v>535</v>
      </c>
      <c r="B3271" t="s">
        <v>139</v>
      </c>
      <c r="C3271" t="s">
        <v>67</v>
      </c>
      <c r="D3271" s="10">
        <v>41703</v>
      </c>
      <c r="E3271" t="s">
        <v>18</v>
      </c>
      <c r="F3271">
        <v>2</v>
      </c>
      <c r="G3271" s="1">
        <v>8778.6</v>
      </c>
      <c r="H3271" s="1">
        <v>438.93000000000006</v>
      </c>
      <c r="I3271" s="1">
        <v>790.07399999999996</v>
      </c>
      <c r="J3271" s="1">
        <v>175.572</v>
      </c>
      <c r="K3271" s="1">
        <v>2194.65</v>
      </c>
      <c r="L3271" s="1">
        <v>3072.5099999999998</v>
      </c>
      <c r="M3271" s="1">
        <f>SUM(Sueldos[[#This Row],[Salario Base]:[Bono General]])</f>
        <v>15450.336000000001</v>
      </c>
      <c r="N3271" s="1">
        <f>SUMPRODUCT(Sueldos[[#This Row],[Salario Base]:[Bono General]]*Porcentajes[])</f>
        <v>610.99055999999996</v>
      </c>
      <c r="O3271" s="1">
        <f>Sueldos[[#This Row],[Aumento Mexicano]]*2</f>
        <v>1221.9811199999999</v>
      </c>
      <c r="P3271" s="1">
        <f>IF(Sueldos[[#This Row],[Calificación]]&gt;=4,Sueldos[[#This Row],[Aumento Mexicano]]*2,0)</f>
        <v>0</v>
      </c>
      <c r="Q3271" s="1">
        <f>Sueldos[[#This Row],[Sueldo total]]*3</f>
        <v>46351.008000000002</v>
      </c>
      <c r="R3271" s="9">
        <f>(43102-Sueldos[[#This Row],[Fecha de Contratación]])/365</f>
        <v>3.8328767123287673</v>
      </c>
      <c r="S3271" s="1">
        <f>Sueldos[[#This Row],[Sueldo total]]/30</f>
        <v>515.01120000000003</v>
      </c>
      <c r="T3271" s="1">
        <f>Sueldos[[#This Row],[Salario diario]]*20*Sueldos[[#This Row],[dias del año]]</f>
        <v>39479.488701369868</v>
      </c>
      <c r="U3271" s="1">
        <f>Sueldos[[#This Row],[3 meses de sueldo]]+Sueldos[[#This Row],[20 dias por año]]</f>
        <v>85830.496701369877</v>
      </c>
    </row>
    <row r="3272" spans="1:21" x14ac:dyDescent="0.3">
      <c r="A3272" t="s">
        <v>536</v>
      </c>
      <c r="B3272" t="s">
        <v>139</v>
      </c>
      <c r="C3272" t="s">
        <v>84</v>
      </c>
      <c r="D3272" s="10">
        <v>41702</v>
      </c>
      <c r="E3272" t="s">
        <v>18</v>
      </c>
      <c r="F3272">
        <v>3</v>
      </c>
      <c r="G3272" s="1">
        <v>13302</v>
      </c>
      <c r="H3272" s="1">
        <v>1330.2</v>
      </c>
      <c r="I3272" s="1">
        <v>1064.1600000000001</v>
      </c>
      <c r="J3272" s="1">
        <v>1596.24</v>
      </c>
      <c r="K3272" s="1">
        <v>3990.6</v>
      </c>
      <c r="L3272" s="1">
        <v>3591.5400000000004</v>
      </c>
      <c r="M3272" s="1">
        <f>SUM(Sueldos[[#This Row],[Salario Base]:[Bono General]])</f>
        <v>24874.74</v>
      </c>
      <c r="N3272" s="1">
        <f>SUMPRODUCT(Sueldos[[#This Row],[Salario Base]:[Bono General]]*Porcentajes[])</f>
        <v>972.37620000000004</v>
      </c>
      <c r="O3272" s="1">
        <f>Sueldos[[#This Row],[Aumento Mexicano]]*2</f>
        <v>1944.7524000000001</v>
      </c>
      <c r="P3272" s="1">
        <f>IF(Sueldos[[#This Row],[Calificación]]&gt;=4,Sueldos[[#This Row],[Aumento Mexicano]]*2,0)</f>
        <v>0</v>
      </c>
      <c r="Q3272" s="1">
        <f>Sueldos[[#This Row],[Sueldo total]]*3</f>
        <v>74624.22</v>
      </c>
      <c r="R3272" s="9">
        <f>(43102-Sueldos[[#This Row],[Fecha de Contratación]])/365</f>
        <v>3.8356164383561642</v>
      </c>
      <c r="S3272" s="1">
        <f>Sueldos[[#This Row],[Sueldo total]]/30</f>
        <v>829.15800000000002</v>
      </c>
      <c r="T3272" s="1">
        <f>Sueldos[[#This Row],[Salario diario]]*20*Sueldos[[#This Row],[dias del año]]</f>
        <v>63606.641095890409</v>
      </c>
      <c r="U3272" s="1">
        <f>Sueldos[[#This Row],[3 meses de sueldo]]+Sueldos[[#This Row],[20 dias por año]]</f>
        <v>138230.8610958904</v>
      </c>
    </row>
    <row r="3273" spans="1:21" x14ac:dyDescent="0.3">
      <c r="A3273" t="s">
        <v>537</v>
      </c>
      <c r="B3273" t="s">
        <v>139</v>
      </c>
      <c r="C3273" t="s">
        <v>121</v>
      </c>
      <c r="D3273" s="10">
        <v>42231</v>
      </c>
      <c r="E3273" t="s">
        <v>27</v>
      </c>
      <c r="F3273">
        <v>3</v>
      </c>
      <c r="G3273" s="1">
        <v>15077</v>
      </c>
      <c r="H3273" s="1">
        <v>1055.3900000000001</v>
      </c>
      <c r="I3273" s="1">
        <v>1507.7</v>
      </c>
      <c r="J3273" s="1">
        <v>301.54000000000002</v>
      </c>
      <c r="K3273" s="1">
        <v>5729.26</v>
      </c>
      <c r="L3273" s="1">
        <v>5880.0300000000007</v>
      </c>
      <c r="M3273" s="1">
        <f>SUM(Sueldos[[#This Row],[Salario Base]:[Bono General]])</f>
        <v>29550.92</v>
      </c>
      <c r="N3273" s="1">
        <f>SUMPRODUCT(Sueldos[[#This Row],[Salario Base]:[Bono General]]*Porcentajes[])</f>
        <v>1174.4983000000002</v>
      </c>
      <c r="O3273" s="1">
        <f>Sueldos[[#This Row],[Aumento Mexicano]]*2</f>
        <v>2348.9966000000004</v>
      </c>
      <c r="P3273" s="1">
        <f>IF(Sueldos[[#This Row],[Calificación]]&gt;=4,Sueldos[[#This Row],[Aumento Mexicano]]*2,0)</f>
        <v>0</v>
      </c>
      <c r="Q3273" s="1">
        <f>Sueldos[[#This Row],[Sueldo total]]*3</f>
        <v>88652.76</v>
      </c>
      <c r="R3273" s="9">
        <f>(43102-Sueldos[[#This Row],[Fecha de Contratación]])/365</f>
        <v>2.3863013698630136</v>
      </c>
      <c r="S3273" s="1">
        <f>Sueldos[[#This Row],[Sueldo total]]/30</f>
        <v>985.03066666666666</v>
      </c>
      <c r="T3273" s="1">
        <f>Sueldos[[#This Row],[Salario diario]]*20*Sueldos[[#This Row],[dias del año]]</f>
        <v>47011.600584474887</v>
      </c>
      <c r="U3273" s="1">
        <f>Sueldos[[#This Row],[3 meses de sueldo]]+Sueldos[[#This Row],[20 dias por año]]</f>
        <v>135664.36058447487</v>
      </c>
    </row>
    <row r="3274" spans="1:21" x14ac:dyDescent="0.3">
      <c r="A3274" t="s">
        <v>538</v>
      </c>
      <c r="B3274" t="s">
        <v>539</v>
      </c>
      <c r="C3274" t="s">
        <v>24</v>
      </c>
      <c r="D3274" s="10">
        <v>40932</v>
      </c>
      <c r="E3274" t="s">
        <v>50</v>
      </c>
      <c r="F3274">
        <v>3</v>
      </c>
      <c r="G3274" s="1">
        <v>37202</v>
      </c>
      <c r="H3274" s="1">
        <v>3720.2000000000003</v>
      </c>
      <c r="I3274" s="1">
        <v>3348.18</v>
      </c>
      <c r="J3274" s="1">
        <v>4836.26</v>
      </c>
      <c r="K3274" s="1">
        <v>12276.66</v>
      </c>
      <c r="L3274" s="1">
        <v>9672.52</v>
      </c>
      <c r="M3274" s="1">
        <f>SUM(Sueldos[[#This Row],[Salario Base]:[Bono General]])</f>
        <v>71055.820000000007</v>
      </c>
      <c r="N3274" s="1">
        <f>SUMPRODUCT(Sueldos[[#This Row],[Salario Base]:[Bono General]]*Porcentajes[])</f>
        <v>2760.3883999999998</v>
      </c>
      <c r="O3274" s="1">
        <f>Sueldos[[#This Row],[Aumento Mexicano]]*2</f>
        <v>5520.7767999999996</v>
      </c>
      <c r="P3274" s="1">
        <f>IF(Sueldos[[#This Row],[Calificación]]&gt;=4,Sueldos[[#This Row],[Aumento Mexicano]]*2,0)</f>
        <v>0</v>
      </c>
      <c r="Q3274" s="1">
        <f>Sueldos[[#This Row],[Sueldo total]]*3</f>
        <v>213167.46000000002</v>
      </c>
      <c r="R3274" s="9">
        <f>(43102-Sueldos[[#This Row],[Fecha de Contratación]])/365</f>
        <v>5.9452054794520546</v>
      </c>
      <c r="S3274" s="1">
        <f>Sueldos[[#This Row],[Sueldo total]]/30</f>
        <v>2368.5273333333334</v>
      </c>
      <c r="T3274" s="1">
        <f>Sueldos[[#This Row],[Salario diario]]*20*Sueldos[[#This Row],[dias del año]]</f>
        <v>281627.63360730594</v>
      </c>
      <c r="U3274" s="1">
        <f>Sueldos[[#This Row],[3 meses de sueldo]]+Sueldos[[#This Row],[20 dias por año]]</f>
        <v>494795.09360730596</v>
      </c>
    </row>
    <row r="3275" spans="1:21" x14ac:dyDescent="0.3">
      <c r="A3275" t="s">
        <v>540</v>
      </c>
      <c r="B3275" t="s">
        <v>539</v>
      </c>
      <c r="C3275" t="s">
        <v>440</v>
      </c>
      <c r="D3275" s="10">
        <v>42136</v>
      </c>
      <c r="E3275" t="s">
        <v>15</v>
      </c>
      <c r="F3275">
        <v>5</v>
      </c>
      <c r="G3275" s="1">
        <v>28205</v>
      </c>
      <c r="H3275" s="1">
        <v>2820.5</v>
      </c>
      <c r="I3275" s="1">
        <v>2820.5</v>
      </c>
      <c r="J3275" s="1">
        <v>1692.3</v>
      </c>
      <c r="K3275" s="1">
        <v>7051.25</v>
      </c>
      <c r="L3275" s="1">
        <v>8179.45</v>
      </c>
      <c r="M3275" s="1">
        <f>SUM(Sueldos[[#This Row],[Salario Base]:[Bono General]])</f>
        <v>50769</v>
      </c>
      <c r="N3275" s="1">
        <f>SUMPRODUCT(Sueldos[[#This Row],[Salario Base]:[Bono General]]*Porcentajes[])</f>
        <v>1996.914</v>
      </c>
      <c r="O3275" s="1">
        <f>Sueldos[[#This Row],[Aumento Mexicano]]*2</f>
        <v>3993.828</v>
      </c>
      <c r="P3275" s="1">
        <f>IF(Sueldos[[#This Row],[Calificación]]&gt;=4,Sueldos[[#This Row],[Aumento Mexicano]]*2,0)</f>
        <v>3993.828</v>
      </c>
      <c r="Q3275" s="1">
        <f>Sueldos[[#This Row],[Sueldo total]]*3</f>
        <v>152307</v>
      </c>
      <c r="R3275" s="9">
        <f>(43102-Sueldos[[#This Row],[Fecha de Contratación]])/365</f>
        <v>2.6465753424657534</v>
      </c>
      <c r="S3275" s="1">
        <f>Sueldos[[#This Row],[Sueldo total]]/30</f>
        <v>1692.3</v>
      </c>
      <c r="T3275" s="1">
        <f>Sueldos[[#This Row],[Salario diario]]*20*Sueldos[[#This Row],[dias del año]]</f>
        <v>89575.989041095891</v>
      </c>
      <c r="U3275" s="1">
        <f>Sueldos[[#This Row],[3 meses de sueldo]]+Sueldos[[#This Row],[20 dias por año]]</f>
        <v>241882.98904109589</v>
      </c>
    </row>
    <row r="3276" spans="1:21" x14ac:dyDescent="0.3">
      <c r="A3276" t="s">
        <v>541</v>
      </c>
      <c r="B3276" t="s">
        <v>539</v>
      </c>
      <c r="C3276" t="s">
        <v>317</v>
      </c>
      <c r="D3276" s="10">
        <v>42566</v>
      </c>
      <c r="E3276" t="s">
        <v>115</v>
      </c>
      <c r="F3276">
        <v>5</v>
      </c>
      <c r="G3276" s="1">
        <v>65072.5</v>
      </c>
      <c r="H3276" s="1">
        <v>6507.25</v>
      </c>
      <c r="I3276" s="1">
        <v>5205.8</v>
      </c>
      <c r="J3276" s="1">
        <v>8459.4250000000011</v>
      </c>
      <c r="K3276" s="1">
        <v>18871.024999999998</v>
      </c>
      <c r="L3276" s="1">
        <v>24727.55</v>
      </c>
      <c r="M3276" s="1">
        <f>SUM(Sueldos[[#This Row],[Salario Base]:[Bono General]])</f>
        <v>128843.55</v>
      </c>
      <c r="N3276" s="1">
        <f>SUMPRODUCT(Sueldos[[#This Row],[Salario Base]:[Bono General]]*Porcentajes[])</f>
        <v>5270.8725000000004</v>
      </c>
      <c r="O3276" s="1">
        <f>Sueldos[[#This Row],[Aumento Mexicano]]*2</f>
        <v>10541.745000000001</v>
      </c>
      <c r="P3276" s="1">
        <f>IF(Sueldos[[#This Row],[Calificación]]&gt;=4,Sueldos[[#This Row],[Aumento Mexicano]]*2,0)</f>
        <v>10541.745000000001</v>
      </c>
      <c r="Q3276" s="1">
        <f>Sueldos[[#This Row],[Sueldo total]]*3</f>
        <v>386530.65</v>
      </c>
      <c r="R3276" s="9">
        <f>(43102-Sueldos[[#This Row],[Fecha de Contratación]])/365</f>
        <v>1.4684931506849315</v>
      </c>
      <c r="S3276" s="1">
        <f>Sueldos[[#This Row],[Sueldo total]]/30</f>
        <v>4294.7849999999999</v>
      </c>
      <c r="T3276" s="1">
        <f>Sueldos[[#This Row],[Salario diario]]*20*Sueldos[[#This Row],[dias del año]]</f>
        <v>126137.24712328767</v>
      </c>
      <c r="U3276" s="1">
        <f>Sueldos[[#This Row],[3 meses de sueldo]]+Sueldos[[#This Row],[20 dias por año]]</f>
        <v>512667.89712328766</v>
      </c>
    </row>
    <row r="3277" spans="1:21" x14ac:dyDescent="0.3">
      <c r="A3277" t="s">
        <v>542</v>
      </c>
      <c r="B3277" t="s">
        <v>539</v>
      </c>
      <c r="C3277" t="s">
        <v>160</v>
      </c>
      <c r="D3277" s="10">
        <v>42685</v>
      </c>
      <c r="E3277" t="s">
        <v>18</v>
      </c>
      <c r="F3277">
        <v>2</v>
      </c>
      <c r="G3277" s="1">
        <v>9607.5</v>
      </c>
      <c r="H3277" s="1">
        <v>576.44999999999993</v>
      </c>
      <c r="I3277" s="1">
        <v>768.6</v>
      </c>
      <c r="J3277" s="1">
        <v>384.3</v>
      </c>
      <c r="K3277" s="1">
        <v>2497.9500000000003</v>
      </c>
      <c r="L3277" s="1">
        <v>2497.9500000000003</v>
      </c>
      <c r="M3277" s="1">
        <f>SUM(Sueldos[[#This Row],[Salario Base]:[Bono General]])</f>
        <v>16332.750000000002</v>
      </c>
      <c r="N3277" s="1">
        <f>SUMPRODUCT(Sueldos[[#This Row],[Salario Base]:[Bono General]]*Porcentajes[])</f>
        <v>622.56600000000003</v>
      </c>
      <c r="O3277" s="1">
        <f>Sueldos[[#This Row],[Aumento Mexicano]]*2</f>
        <v>1245.1320000000001</v>
      </c>
      <c r="P3277" s="1">
        <f>IF(Sueldos[[#This Row],[Calificación]]&gt;=4,Sueldos[[#This Row],[Aumento Mexicano]]*2,0)</f>
        <v>0</v>
      </c>
      <c r="Q3277" s="1">
        <f>Sueldos[[#This Row],[Sueldo total]]*3</f>
        <v>48998.250000000007</v>
      </c>
      <c r="R3277" s="9">
        <f>(43102-Sueldos[[#This Row],[Fecha de Contratación]])/365</f>
        <v>1.1424657534246576</v>
      </c>
      <c r="S3277" s="1">
        <f>Sueldos[[#This Row],[Sueldo total]]/30</f>
        <v>544.42500000000007</v>
      </c>
      <c r="T3277" s="1">
        <f>Sueldos[[#This Row],[Salario diario]]*20*Sueldos[[#This Row],[dias del año]]</f>
        <v>12439.738356164387</v>
      </c>
      <c r="U3277" s="1">
        <f>Sueldos[[#This Row],[3 meses de sueldo]]+Sueldos[[#This Row],[20 dias por año]]</f>
        <v>61437.988356164395</v>
      </c>
    </row>
    <row r="3278" spans="1:21" x14ac:dyDescent="0.3">
      <c r="A3278" t="s">
        <v>543</v>
      </c>
      <c r="B3278" t="s">
        <v>539</v>
      </c>
      <c r="C3278" t="s">
        <v>114</v>
      </c>
      <c r="D3278" s="10">
        <v>40759</v>
      </c>
      <c r="E3278" t="s">
        <v>18</v>
      </c>
      <c r="F3278">
        <v>3</v>
      </c>
      <c r="G3278" s="1">
        <v>10287</v>
      </c>
      <c r="H3278" s="1">
        <v>720.09</v>
      </c>
      <c r="I3278" s="1">
        <v>514.35</v>
      </c>
      <c r="J3278" s="1">
        <v>1131.57</v>
      </c>
      <c r="K3278" s="1">
        <v>4011.9300000000003</v>
      </c>
      <c r="L3278" s="1">
        <v>2571.75</v>
      </c>
      <c r="M3278" s="1">
        <f>SUM(Sueldos[[#This Row],[Salario Base]:[Bono General]])</f>
        <v>19236.690000000002</v>
      </c>
      <c r="N3278" s="1">
        <f>SUMPRODUCT(Sueldos[[#This Row],[Salario Base]:[Bono General]]*Porcentajes[])</f>
        <v>729.34830000000011</v>
      </c>
      <c r="O3278" s="1">
        <f>Sueldos[[#This Row],[Aumento Mexicano]]*2</f>
        <v>1458.6966000000002</v>
      </c>
      <c r="P3278" s="1">
        <f>IF(Sueldos[[#This Row],[Calificación]]&gt;=4,Sueldos[[#This Row],[Aumento Mexicano]]*2,0)</f>
        <v>0</v>
      </c>
      <c r="Q3278" s="1">
        <f>Sueldos[[#This Row],[Sueldo total]]*3</f>
        <v>57710.070000000007</v>
      </c>
      <c r="R3278" s="9">
        <f>(43102-Sueldos[[#This Row],[Fecha de Contratación]])/365</f>
        <v>6.419178082191781</v>
      </c>
      <c r="S3278" s="1">
        <f>Sueldos[[#This Row],[Sueldo total]]/30</f>
        <v>641.22300000000007</v>
      </c>
      <c r="T3278" s="1">
        <f>Sueldos[[#This Row],[Salario diario]]*20*Sueldos[[#This Row],[dias del año]]</f>
        <v>82322.492547945207</v>
      </c>
      <c r="U3278" s="1">
        <f>Sueldos[[#This Row],[3 meses de sueldo]]+Sueldos[[#This Row],[20 dias por año]]</f>
        <v>140032.56254794521</v>
      </c>
    </row>
    <row r="3279" spans="1:21" x14ac:dyDescent="0.3">
      <c r="A3279" t="s">
        <v>544</v>
      </c>
      <c r="B3279" t="s">
        <v>539</v>
      </c>
      <c r="C3279" t="s">
        <v>104</v>
      </c>
      <c r="D3279" s="10">
        <v>41414</v>
      </c>
      <c r="E3279" t="s">
        <v>53</v>
      </c>
      <c r="F3279">
        <v>2</v>
      </c>
      <c r="G3279" s="1">
        <v>57518.1</v>
      </c>
      <c r="H3279" s="1">
        <v>5751.81</v>
      </c>
      <c r="I3279" s="1">
        <v>3451.0859999999998</v>
      </c>
      <c r="J3279" s="1">
        <v>5751.81</v>
      </c>
      <c r="K3279" s="1">
        <v>17255.43</v>
      </c>
      <c r="L3279" s="1">
        <v>18405.792000000001</v>
      </c>
      <c r="M3279" s="1">
        <f>SUM(Sueldos[[#This Row],[Salario Base]:[Bono General]])</f>
        <v>108134.02800000001</v>
      </c>
      <c r="N3279" s="1">
        <f>SUMPRODUCT(Sueldos[[#This Row],[Salario Base]:[Bono General]]*Porcentajes[])</f>
        <v>4302.3538800000006</v>
      </c>
      <c r="O3279" s="1">
        <f>Sueldos[[#This Row],[Aumento Mexicano]]*2</f>
        <v>8604.7077600000011</v>
      </c>
      <c r="P3279" s="1">
        <f>IF(Sueldos[[#This Row],[Calificación]]&gt;=4,Sueldos[[#This Row],[Aumento Mexicano]]*2,0)</f>
        <v>0</v>
      </c>
      <c r="Q3279" s="1">
        <f>Sueldos[[#This Row],[Sueldo total]]*3</f>
        <v>324402.08400000003</v>
      </c>
      <c r="R3279" s="9">
        <f>(43102-Sueldos[[#This Row],[Fecha de Contratación]])/365</f>
        <v>4.624657534246575</v>
      </c>
      <c r="S3279" s="1">
        <f>Sueldos[[#This Row],[Sueldo total]]/30</f>
        <v>3604.4676000000004</v>
      </c>
      <c r="T3279" s="1">
        <f>Sueldos[[#This Row],[Salario diario]]*20*Sueldos[[#This Row],[dias del año]]</f>
        <v>333388.56486575346</v>
      </c>
      <c r="U3279" s="1">
        <f>Sueldos[[#This Row],[3 meses de sueldo]]+Sueldos[[#This Row],[20 dias por año]]</f>
        <v>657790.64886575355</v>
      </c>
    </row>
    <row r="3280" spans="1:21" x14ac:dyDescent="0.3">
      <c r="A3280" t="s">
        <v>545</v>
      </c>
      <c r="B3280" t="s">
        <v>539</v>
      </c>
      <c r="C3280" t="s">
        <v>110</v>
      </c>
      <c r="D3280" s="10">
        <v>41872</v>
      </c>
      <c r="E3280" t="s">
        <v>15</v>
      </c>
      <c r="F3280">
        <v>3</v>
      </c>
      <c r="G3280" s="1">
        <v>26934</v>
      </c>
      <c r="H3280" s="1">
        <v>1346.7</v>
      </c>
      <c r="I3280" s="1">
        <v>808.02</v>
      </c>
      <c r="J3280" s="1">
        <v>2693.4</v>
      </c>
      <c r="K3280" s="1">
        <v>6733.5</v>
      </c>
      <c r="L3280" s="1">
        <v>9696.24</v>
      </c>
      <c r="M3280" s="1">
        <f>SUM(Sueldos[[#This Row],[Salario Base]:[Bono General]])</f>
        <v>48211.86</v>
      </c>
      <c r="N3280" s="1">
        <f>SUMPRODUCT(Sueldos[[#This Row],[Salario Base]:[Bono General]]*Porcentajes[])</f>
        <v>1936.5545999999999</v>
      </c>
      <c r="O3280" s="1">
        <f>Sueldos[[#This Row],[Aumento Mexicano]]*2</f>
        <v>3873.1091999999999</v>
      </c>
      <c r="P3280" s="1">
        <f>IF(Sueldos[[#This Row],[Calificación]]&gt;=4,Sueldos[[#This Row],[Aumento Mexicano]]*2,0)</f>
        <v>0</v>
      </c>
      <c r="Q3280" s="1">
        <f>Sueldos[[#This Row],[Sueldo total]]*3</f>
        <v>144635.58000000002</v>
      </c>
      <c r="R3280" s="9">
        <f>(43102-Sueldos[[#This Row],[Fecha de Contratación]])/365</f>
        <v>3.3698630136986303</v>
      </c>
      <c r="S3280" s="1">
        <f>Sueldos[[#This Row],[Sueldo total]]/30</f>
        <v>1607.0620000000001</v>
      </c>
      <c r="T3280" s="1">
        <f>Sueldos[[#This Row],[Salario diario]]*20*Sueldos[[#This Row],[dias del año]]</f>
        <v>108311.57589041097</v>
      </c>
      <c r="U3280" s="1">
        <f>Sueldos[[#This Row],[3 meses de sueldo]]+Sueldos[[#This Row],[20 dias por año]]</f>
        <v>252947.155890411</v>
      </c>
    </row>
    <row r="3281" spans="1:21" x14ac:dyDescent="0.3">
      <c r="A3281" t="s">
        <v>546</v>
      </c>
      <c r="B3281" t="s">
        <v>539</v>
      </c>
      <c r="C3281" t="s">
        <v>248</v>
      </c>
      <c r="D3281" s="10">
        <v>43021</v>
      </c>
      <c r="E3281" t="s">
        <v>18</v>
      </c>
      <c r="F3281">
        <v>2</v>
      </c>
      <c r="G3281" s="1">
        <v>11007</v>
      </c>
      <c r="H3281" s="1">
        <v>880.56000000000006</v>
      </c>
      <c r="I3281" s="1">
        <v>550.35</v>
      </c>
      <c r="J3281" s="1">
        <v>110.07000000000001</v>
      </c>
      <c r="K3281" s="1">
        <v>3302.1</v>
      </c>
      <c r="L3281" s="1">
        <v>3742.38</v>
      </c>
      <c r="M3281" s="1">
        <f>SUM(Sueldos[[#This Row],[Salario Base]:[Bono General]])</f>
        <v>19592.46</v>
      </c>
      <c r="N3281" s="1">
        <f>SUMPRODUCT(Sueldos[[#This Row],[Salario Base]:[Bono General]]*Porcentajes[])</f>
        <v>771.59069999999997</v>
      </c>
      <c r="O3281" s="1">
        <f>Sueldos[[#This Row],[Aumento Mexicano]]*2</f>
        <v>1543.1813999999999</v>
      </c>
      <c r="P3281" s="1">
        <f>IF(Sueldos[[#This Row],[Calificación]]&gt;=4,Sueldos[[#This Row],[Aumento Mexicano]]*2,0)</f>
        <v>0</v>
      </c>
      <c r="Q3281" s="1">
        <f>Sueldos[[#This Row],[Sueldo total]]*3</f>
        <v>58777.38</v>
      </c>
      <c r="R3281" s="9">
        <f>(43102-Sueldos[[#This Row],[Fecha de Contratación]])/365</f>
        <v>0.22191780821917809</v>
      </c>
      <c r="S3281" s="1">
        <f>Sueldos[[#This Row],[Sueldo total]]/30</f>
        <v>653.08199999999999</v>
      </c>
      <c r="T3281" s="1">
        <f>Sueldos[[#This Row],[Salario diario]]*20*Sueldos[[#This Row],[dias del año]]</f>
        <v>2898.6105205479453</v>
      </c>
      <c r="U3281" s="1">
        <f>Sueldos[[#This Row],[3 meses de sueldo]]+Sueldos[[#This Row],[20 dias por año]]</f>
        <v>61675.990520547944</v>
      </c>
    </row>
    <row r="3282" spans="1:21" x14ac:dyDescent="0.3">
      <c r="A3282" t="s">
        <v>141</v>
      </c>
      <c r="B3282" t="s">
        <v>539</v>
      </c>
      <c r="C3282" t="s">
        <v>81</v>
      </c>
      <c r="D3282" s="10">
        <v>41148</v>
      </c>
      <c r="E3282" t="s">
        <v>18</v>
      </c>
      <c r="F3282">
        <v>3</v>
      </c>
      <c r="G3282" s="1">
        <v>8722</v>
      </c>
      <c r="H3282" s="1">
        <v>523.31999999999994</v>
      </c>
      <c r="I3282" s="1">
        <v>784.98</v>
      </c>
      <c r="J3282" s="1">
        <v>959.42</v>
      </c>
      <c r="K3282" s="1">
        <v>2791.04</v>
      </c>
      <c r="L3282" s="1">
        <v>2180.5</v>
      </c>
      <c r="M3282" s="1">
        <f>SUM(Sueldos[[#This Row],[Salario Base]:[Bono General]])</f>
        <v>15961.259999999998</v>
      </c>
      <c r="N3282" s="1">
        <f>SUMPRODUCT(Sueldos[[#This Row],[Salario Base]:[Bono General]]*Porcentajes[])</f>
        <v>608.79560000000004</v>
      </c>
      <c r="O3282" s="1">
        <f>Sueldos[[#This Row],[Aumento Mexicano]]*2</f>
        <v>1217.5912000000001</v>
      </c>
      <c r="P3282" s="1">
        <f>IF(Sueldos[[#This Row],[Calificación]]&gt;=4,Sueldos[[#This Row],[Aumento Mexicano]]*2,0)</f>
        <v>0</v>
      </c>
      <c r="Q3282" s="1">
        <f>Sueldos[[#This Row],[Sueldo total]]*3</f>
        <v>47883.78</v>
      </c>
      <c r="R3282" s="9">
        <f>(43102-Sueldos[[#This Row],[Fecha de Contratación]])/365</f>
        <v>5.353424657534247</v>
      </c>
      <c r="S3282" s="1">
        <f>Sueldos[[#This Row],[Sueldo total]]/30</f>
        <v>532.04199999999992</v>
      </c>
      <c r="T3282" s="1">
        <f>Sueldos[[#This Row],[Salario diario]]*20*Sueldos[[#This Row],[dias del año]]</f>
        <v>56964.935232876705</v>
      </c>
      <c r="U3282" s="1">
        <f>Sueldos[[#This Row],[3 meses de sueldo]]+Sueldos[[#This Row],[20 dias por año]]</f>
        <v>104848.71523287671</v>
      </c>
    </row>
    <row r="3283" spans="1:21" x14ac:dyDescent="0.3">
      <c r="A3283" t="s">
        <v>547</v>
      </c>
      <c r="B3283" t="s">
        <v>539</v>
      </c>
      <c r="C3283" t="s">
        <v>63</v>
      </c>
      <c r="D3283" s="10">
        <v>40812</v>
      </c>
      <c r="E3283" t="s">
        <v>18</v>
      </c>
      <c r="F3283">
        <v>2</v>
      </c>
      <c r="G3283" s="1">
        <v>9431.1</v>
      </c>
      <c r="H3283" s="1">
        <v>471.55500000000006</v>
      </c>
      <c r="I3283" s="1">
        <v>1226.0430000000001</v>
      </c>
      <c r="J3283" s="1">
        <v>188.62200000000001</v>
      </c>
      <c r="K3283" s="1">
        <v>2452.0860000000002</v>
      </c>
      <c r="L3283" s="1">
        <v>3678.1290000000004</v>
      </c>
      <c r="M3283" s="1">
        <f>SUM(Sueldos[[#This Row],[Salario Base]:[Bono General]])</f>
        <v>17447.535</v>
      </c>
      <c r="N3283" s="1">
        <f>SUMPRODUCT(Sueldos[[#This Row],[Salario Base]:[Bono General]]*Porcentajes[])</f>
        <v>700.73072999999999</v>
      </c>
      <c r="O3283" s="1">
        <f>Sueldos[[#This Row],[Aumento Mexicano]]*2</f>
        <v>1401.46146</v>
      </c>
      <c r="P3283" s="1">
        <f>IF(Sueldos[[#This Row],[Calificación]]&gt;=4,Sueldos[[#This Row],[Aumento Mexicano]]*2,0)</f>
        <v>0</v>
      </c>
      <c r="Q3283" s="1">
        <f>Sueldos[[#This Row],[Sueldo total]]*3</f>
        <v>52342.604999999996</v>
      </c>
      <c r="R3283" s="9">
        <f>(43102-Sueldos[[#This Row],[Fecha de Contratación]])/365</f>
        <v>6.2739726027397262</v>
      </c>
      <c r="S3283" s="1">
        <f>Sueldos[[#This Row],[Sueldo total]]/30</f>
        <v>581.58450000000005</v>
      </c>
      <c r="T3283" s="1">
        <f>Sueldos[[#This Row],[Salario diario]]*20*Sueldos[[#This Row],[dias del año]]</f>
        <v>72976.904383561647</v>
      </c>
      <c r="U3283" s="1">
        <f>Sueldos[[#This Row],[3 meses de sueldo]]+Sueldos[[#This Row],[20 dias por año]]</f>
        <v>125319.50938356164</v>
      </c>
    </row>
    <row r="3284" spans="1:21" x14ac:dyDescent="0.3">
      <c r="A3284" t="s">
        <v>548</v>
      </c>
      <c r="B3284" t="s">
        <v>539</v>
      </c>
      <c r="C3284" t="s">
        <v>146</v>
      </c>
      <c r="D3284" s="10">
        <v>42981</v>
      </c>
      <c r="E3284" t="s">
        <v>18</v>
      </c>
      <c r="F3284">
        <v>2</v>
      </c>
      <c r="G3284" s="1">
        <v>10053.9</v>
      </c>
      <c r="H3284" s="1">
        <v>1005.39</v>
      </c>
      <c r="I3284" s="1">
        <v>100.539</v>
      </c>
      <c r="J3284" s="1">
        <v>804.31200000000001</v>
      </c>
      <c r="K3284" s="1">
        <v>3820.482</v>
      </c>
      <c r="L3284" s="1">
        <v>3820.482</v>
      </c>
      <c r="M3284" s="1">
        <f>SUM(Sueldos[[#This Row],[Salario Base]:[Bono General]])</f>
        <v>19605.105</v>
      </c>
      <c r="N3284" s="1">
        <f>SUMPRODUCT(Sueldos[[#This Row],[Salario Base]:[Bono General]]*Porcentajes[])</f>
        <v>788.22576000000004</v>
      </c>
      <c r="O3284" s="1">
        <f>Sueldos[[#This Row],[Aumento Mexicano]]*2</f>
        <v>1576.4515200000001</v>
      </c>
      <c r="P3284" s="1">
        <f>IF(Sueldos[[#This Row],[Calificación]]&gt;=4,Sueldos[[#This Row],[Aumento Mexicano]]*2,0)</f>
        <v>0</v>
      </c>
      <c r="Q3284" s="1">
        <f>Sueldos[[#This Row],[Sueldo total]]*3</f>
        <v>58815.315000000002</v>
      </c>
      <c r="R3284" s="9">
        <f>(43102-Sueldos[[#This Row],[Fecha de Contratación]])/365</f>
        <v>0.33150684931506852</v>
      </c>
      <c r="S3284" s="1">
        <f>Sueldos[[#This Row],[Sueldo total]]/30</f>
        <v>653.50350000000003</v>
      </c>
      <c r="T3284" s="1">
        <f>Sueldos[[#This Row],[Salario diario]]*20*Sueldos[[#This Row],[dias del año]]</f>
        <v>4332.8177260273978</v>
      </c>
      <c r="U3284" s="1">
        <f>Sueldos[[#This Row],[3 meses de sueldo]]+Sueldos[[#This Row],[20 dias por año]]</f>
        <v>63148.132726027397</v>
      </c>
    </row>
    <row r="3285" spans="1:21" x14ac:dyDescent="0.3">
      <c r="A3285" t="s">
        <v>549</v>
      </c>
      <c r="B3285" t="s">
        <v>539</v>
      </c>
      <c r="C3285" t="s">
        <v>182</v>
      </c>
      <c r="D3285" s="10">
        <v>41816</v>
      </c>
      <c r="E3285" t="s">
        <v>18</v>
      </c>
      <c r="F3285">
        <v>5</v>
      </c>
      <c r="G3285" s="1">
        <v>12940</v>
      </c>
      <c r="H3285" s="1">
        <v>1294</v>
      </c>
      <c r="I3285" s="1">
        <v>1552.8</v>
      </c>
      <c r="J3285" s="1">
        <v>129.4</v>
      </c>
      <c r="K3285" s="1">
        <v>3752.6</v>
      </c>
      <c r="L3285" s="1">
        <v>4917.2</v>
      </c>
      <c r="M3285" s="1">
        <f>SUM(Sueldos[[#This Row],[Salario Base]:[Bono General]])</f>
        <v>24586</v>
      </c>
      <c r="N3285" s="1">
        <f>SUMPRODUCT(Sueldos[[#This Row],[Salario Base]:[Bono General]]*Porcentajes[])</f>
        <v>991.20399999999995</v>
      </c>
      <c r="O3285" s="1">
        <f>Sueldos[[#This Row],[Aumento Mexicano]]*2</f>
        <v>1982.4079999999999</v>
      </c>
      <c r="P3285" s="1">
        <f>IF(Sueldos[[#This Row],[Calificación]]&gt;=4,Sueldos[[#This Row],[Aumento Mexicano]]*2,0)</f>
        <v>1982.4079999999999</v>
      </c>
      <c r="Q3285" s="1">
        <f>Sueldos[[#This Row],[Sueldo total]]*3</f>
        <v>73758</v>
      </c>
      <c r="R3285" s="9">
        <f>(43102-Sueldos[[#This Row],[Fecha de Contratación]])/365</f>
        <v>3.5232876712328767</v>
      </c>
      <c r="S3285" s="1">
        <f>Sueldos[[#This Row],[Sueldo total]]/30</f>
        <v>819.5333333333333</v>
      </c>
      <c r="T3285" s="1">
        <f>Sueldos[[#This Row],[Salario diario]]*20*Sueldos[[#This Row],[dias del año]]</f>
        <v>57749.03378995433</v>
      </c>
      <c r="U3285" s="1">
        <f>Sueldos[[#This Row],[3 meses de sueldo]]+Sueldos[[#This Row],[20 dias por año]]</f>
        <v>131507.03378995432</v>
      </c>
    </row>
    <row r="3286" spans="1:21" x14ac:dyDescent="0.3">
      <c r="A3286" t="s">
        <v>550</v>
      </c>
      <c r="B3286" t="s">
        <v>539</v>
      </c>
      <c r="C3286" t="s">
        <v>396</v>
      </c>
      <c r="D3286" s="10">
        <v>42384</v>
      </c>
      <c r="E3286" t="s">
        <v>18</v>
      </c>
      <c r="F3286">
        <v>4</v>
      </c>
      <c r="G3286" s="1">
        <v>14722.400000000001</v>
      </c>
      <c r="H3286" s="1">
        <v>736.12000000000012</v>
      </c>
      <c r="I3286" s="1">
        <v>294.44800000000004</v>
      </c>
      <c r="J3286" s="1">
        <v>1030.5680000000002</v>
      </c>
      <c r="K3286" s="1">
        <v>3975.0480000000007</v>
      </c>
      <c r="L3286" s="1">
        <v>5741.7360000000008</v>
      </c>
      <c r="M3286" s="1">
        <f>SUM(Sueldos[[#This Row],[Salario Base]:[Bono General]])</f>
        <v>26500.320000000003</v>
      </c>
      <c r="N3286" s="1">
        <f>SUMPRODUCT(Sueldos[[#This Row],[Salario Base]:[Bono General]]*Porcentajes[])</f>
        <v>1070.3184800000001</v>
      </c>
      <c r="O3286" s="1">
        <f>Sueldos[[#This Row],[Aumento Mexicano]]*2</f>
        <v>2140.6369600000003</v>
      </c>
      <c r="P3286" s="1">
        <f>IF(Sueldos[[#This Row],[Calificación]]&gt;=4,Sueldos[[#This Row],[Aumento Mexicano]]*2,0)</f>
        <v>2140.6369600000003</v>
      </c>
      <c r="Q3286" s="1">
        <f>Sueldos[[#This Row],[Sueldo total]]*3</f>
        <v>79500.960000000006</v>
      </c>
      <c r="R3286" s="9">
        <f>(43102-Sueldos[[#This Row],[Fecha de Contratación]])/365</f>
        <v>1.9671232876712328</v>
      </c>
      <c r="S3286" s="1">
        <f>Sueldos[[#This Row],[Sueldo total]]/30</f>
        <v>883.34400000000016</v>
      </c>
      <c r="T3286" s="1">
        <f>Sueldos[[#This Row],[Salario diario]]*20*Sueldos[[#This Row],[dias del año]]</f>
        <v>34752.931068493155</v>
      </c>
      <c r="U3286" s="1">
        <f>Sueldos[[#This Row],[3 meses de sueldo]]+Sueldos[[#This Row],[20 dias por año]]</f>
        <v>114253.89106849316</v>
      </c>
    </row>
    <row r="3287" spans="1:21" x14ac:dyDescent="0.3">
      <c r="A3287" t="s">
        <v>551</v>
      </c>
      <c r="B3287" t="s">
        <v>539</v>
      </c>
      <c r="C3287" t="s">
        <v>180</v>
      </c>
      <c r="D3287" s="10">
        <v>41424</v>
      </c>
      <c r="E3287" t="s">
        <v>18</v>
      </c>
      <c r="F3287">
        <v>4</v>
      </c>
      <c r="G3287" s="1">
        <v>10186</v>
      </c>
      <c r="H3287" s="1">
        <v>713.0200000000001</v>
      </c>
      <c r="I3287" s="1">
        <v>1527.8999999999999</v>
      </c>
      <c r="J3287" s="1">
        <v>1222.32</v>
      </c>
      <c r="K3287" s="1">
        <v>3463.2400000000002</v>
      </c>
      <c r="L3287" s="1">
        <v>3666.96</v>
      </c>
      <c r="M3287" s="1">
        <f>SUM(Sueldos[[#This Row],[Salario Base]:[Bono General]])</f>
        <v>20779.439999999999</v>
      </c>
      <c r="N3287" s="1">
        <f>SUMPRODUCT(Sueldos[[#This Row],[Salario Base]:[Bono General]]*Porcentajes[])</f>
        <v>831.17759999999998</v>
      </c>
      <c r="O3287" s="1">
        <f>Sueldos[[#This Row],[Aumento Mexicano]]*2</f>
        <v>1662.3552</v>
      </c>
      <c r="P3287" s="1">
        <f>IF(Sueldos[[#This Row],[Calificación]]&gt;=4,Sueldos[[#This Row],[Aumento Mexicano]]*2,0)</f>
        <v>1662.3552</v>
      </c>
      <c r="Q3287" s="1">
        <f>Sueldos[[#This Row],[Sueldo total]]*3</f>
        <v>62338.319999999992</v>
      </c>
      <c r="R3287" s="9">
        <f>(43102-Sueldos[[#This Row],[Fecha de Contratación]])/365</f>
        <v>4.5972602739726032</v>
      </c>
      <c r="S3287" s="1">
        <f>Sueldos[[#This Row],[Sueldo total]]/30</f>
        <v>692.64799999999991</v>
      </c>
      <c r="T3287" s="1">
        <f>Sueldos[[#This Row],[Salario diario]]*20*Sueldos[[#This Row],[dias del año]]</f>
        <v>63685.662684931507</v>
      </c>
      <c r="U3287" s="1">
        <f>Sueldos[[#This Row],[3 meses de sueldo]]+Sueldos[[#This Row],[20 dias por año]]</f>
        <v>126023.9826849315</v>
      </c>
    </row>
    <row r="3288" spans="1:21" x14ac:dyDescent="0.3">
      <c r="A3288" t="s">
        <v>552</v>
      </c>
      <c r="B3288" t="s">
        <v>539</v>
      </c>
      <c r="C3288" t="s">
        <v>255</v>
      </c>
      <c r="D3288" s="10">
        <v>41637</v>
      </c>
      <c r="E3288" t="s">
        <v>15</v>
      </c>
      <c r="F3288">
        <v>2</v>
      </c>
      <c r="G3288" s="1">
        <v>19991.7</v>
      </c>
      <c r="H3288" s="1">
        <v>1599.336</v>
      </c>
      <c r="I3288" s="1">
        <v>1199.502</v>
      </c>
      <c r="J3288" s="1">
        <v>1599.336</v>
      </c>
      <c r="K3288" s="1">
        <v>7996.68</v>
      </c>
      <c r="L3288" s="1">
        <v>7396.9290000000001</v>
      </c>
      <c r="M3288" s="1">
        <f>SUM(Sueldos[[#This Row],[Salario Base]:[Bono General]])</f>
        <v>39783.483</v>
      </c>
      <c r="N3288" s="1">
        <f>SUMPRODUCT(Sueldos[[#This Row],[Salario Base]:[Bono General]]*Porcentajes[])</f>
        <v>1581.34347</v>
      </c>
      <c r="O3288" s="1">
        <f>Sueldos[[#This Row],[Aumento Mexicano]]*2</f>
        <v>3162.68694</v>
      </c>
      <c r="P3288" s="1">
        <f>IF(Sueldos[[#This Row],[Calificación]]&gt;=4,Sueldos[[#This Row],[Aumento Mexicano]]*2,0)</f>
        <v>0</v>
      </c>
      <c r="Q3288" s="1">
        <f>Sueldos[[#This Row],[Sueldo total]]*3</f>
        <v>119350.44899999999</v>
      </c>
      <c r="R3288" s="9">
        <f>(43102-Sueldos[[#This Row],[Fecha de Contratación]])/365</f>
        <v>4.0136986301369859</v>
      </c>
      <c r="S3288" s="1">
        <f>Sueldos[[#This Row],[Sueldo total]]/30</f>
        <v>1326.1161</v>
      </c>
      <c r="T3288" s="1">
        <f>Sueldos[[#This Row],[Salario diario]]*20*Sueldos[[#This Row],[dias del año]]</f>
        <v>106452.60747945204</v>
      </c>
      <c r="U3288" s="1">
        <f>Sueldos[[#This Row],[3 meses de sueldo]]+Sueldos[[#This Row],[20 dias por año]]</f>
        <v>225803.05647945203</v>
      </c>
    </row>
    <row r="3289" spans="1:21" x14ac:dyDescent="0.3">
      <c r="A3289" t="s">
        <v>553</v>
      </c>
      <c r="B3289" t="s">
        <v>539</v>
      </c>
      <c r="C3289" t="s">
        <v>55</v>
      </c>
      <c r="D3289" s="10">
        <v>42709</v>
      </c>
      <c r="E3289" t="s">
        <v>18</v>
      </c>
      <c r="F3289">
        <v>2</v>
      </c>
      <c r="G3289" s="1">
        <v>13914.9</v>
      </c>
      <c r="H3289" s="1">
        <v>1113.192</v>
      </c>
      <c r="I3289" s="1">
        <v>1948.0860000000002</v>
      </c>
      <c r="J3289" s="1">
        <v>1948.0860000000002</v>
      </c>
      <c r="K3289" s="1">
        <v>5148.5129999999999</v>
      </c>
      <c r="L3289" s="1">
        <v>4174.4699999999993</v>
      </c>
      <c r="M3289" s="1">
        <f>SUM(Sueldos[[#This Row],[Salario Base]:[Bono General]])</f>
        <v>28247.246999999996</v>
      </c>
      <c r="N3289" s="1">
        <f>SUMPRODUCT(Sueldos[[#This Row],[Salario Base]:[Bono General]]*Porcentajes[])</f>
        <v>1106.2345499999999</v>
      </c>
      <c r="O3289" s="1">
        <f>Sueldos[[#This Row],[Aumento Mexicano]]*2</f>
        <v>2212.4690999999998</v>
      </c>
      <c r="P3289" s="1">
        <f>IF(Sueldos[[#This Row],[Calificación]]&gt;=4,Sueldos[[#This Row],[Aumento Mexicano]]*2,0)</f>
        <v>0</v>
      </c>
      <c r="Q3289" s="1">
        <f>Sueldos[[#This Row],[Sueldo total]]*3</f>
        <v>84741.74099999998</v>
      </c>
      <c r="R3289" s="9">
        <f>(43102-Sueldos[[#This Row],[Fecha de Contratación]])/365</f>
        <v>1.0767123287671232</v>
      </c>
      <c r="S3289" s="1">
        <f>Sueldos[[#This Row],[Sueldo total]]/30</f>
        <v>941.57489999999984</v>
      </c>
      <c r="T3289" s="1">
        <f>Sueldos[[#This Row],[Salario diario]]*20*Sueldos[[#This Row],[dias del año]]</f>
        <v>20276.106065753418</v>
      </c>
      <c r="U3289" s="1">
        <f>Sueldos[[#This Row],[3 meses de sueldo]]+Sueldos[[#This Row],[20 dias por año]]</f>
        <v>105017.84706575339</v>
      </c>
    </row>
    <row r="3290" spans="1:21" x14ac:dyDescent="0.3">
      <c r="A3290" t="s">
        <v>554</v>
      </c>
      <c r="B3290" t="s">
        <v>539</v>
      </c>
      <c r="C3290" t="s">
        <v>57</v>
      </c>
      <c r="D3290" s="10">
        <v>40581</v>
      </c>
      <c r="E3290" t="s">
        <v>18</v>
      </c>
      <c r="F3290">
        <v>3</v>
      </c>
      <c r="G3290" s="1">
        <v>10204</v>
      </c>
      <c r="H3290" s="1">
        <v>714.28000000000009</v>
      </c>
      <c r="I3290" s="1">
        <v>408.16</v>
      </c>
      <c r="J3290" s="1">
        <v>1326.52</v>
      </c>
      <c r="K3290" s="1">
        <v>2959.16</v>
      </c>
      <c r="L3290" s="1">
        <v>3469.36</v>
      </c>
      <c r="M3290" s="1">
        <f>SUM(Sueldos[[#This Row],[Salario Base]:[Bono General]])</f>
        <v>19081.48</v>
      </c>
      <c r="N3290" s="1">
        <f>SUMPRODUCT(Sueldos[[#This Row],[Salario Base]:[Bono General]]*Porcentajes[])</f>
        <v>763.25919999999996</v>
      </c>
      <c r="O3290" s="1">
        <f>Sueldos[[#This Row],[Aumento Mexicano]]*2</f>
        <v>1526.5183999999999</v>
      </c>
      <c r="P3290" s="1">
        <f>IF(Sueldos[[#This Row],[Calificación]]&gt;=4,Sueldos[[#This Row],[Aumento Mexicano]]*2,0)</f>
        <v>0</v>
      </c>
      <c r="Q3290" s="1">
        <f>Sueldos[[#This Row],[Sueldo total]]*3</f>
        <v>57244.44</v>
      </c>
      <c r="R3290" s="9">
        <f>(43102-Sueldos[[#This Row],[Fecha de Contratación]])/365</f>
        <v>6.9068493150684933</v>
      </c>
      <c r="S3290" s="1">
        <f>Sueldos[[#This Row],[Sueldo total]]/30</f>
        <v>636.04933333333327</v>
      </c>
      <c r="T3290" s="1">
        <f>Sueldos[[#This Row],[Salario diario]]*20*Sueldos[[#This Row],[dias del año]]</f>
        <v>87861.9380456621</v>
      </c>
      <c r="U3290" s="1">
        <f>Sueldos[[#This Row],[3 meses de sueldo]]+Sueldos[[#This Row],[20 dias por año]]</f>
        <v>145106.3780456621</v>
      </c>
    </row>
    <row r="3291" spans="1:21" x14ac:dyDescent="0.3">
      <c r="A3291" t="s">
        <v>442</v>
      </c>
      <c r="B3291" t="s">
        <v>539</v>
      </c>
      <c r="C3291" t="s">
        <v>129</v>
      </c>
      <c r="D3291" s="10">
        <v>42291</v>
      </c>
      <c r="E3291" t="s">
        <v>18</v>
      </c>
      <c r="F3291">
        <v>3</v>
      </c>
      <c r="G3291" s="1">
        <v>13533</v>
      </c>
      <c r="H3291" s="1">
        <v>1082.6400000000001</v>
      </c>
      <c r="I3291" s="1">
        <v>1082.6400000000001</v>
      </c>
      <c r="J3291" s="1">
        <v>1488.63</v>
      </c>
      <c r="K3291" s="1">
        <v>4465.8900000000003</v>
      </c>
      <c r="L3291" s="1">
        <v>4871.88</v>
      </c>
      <c r="M3291" s="1">
        <f>SUM(Sueldos[[#This Row],[Salario Base]:[Bono General]])</f>
        <v>26524.68</v>
      </c>
      <c r="N3291" s="1">
        <f>SUMPRODUCT(Sueldos[[#This Row],[Salario Base]:[Bono General]]*Porcentajes[])</f>
        <v>1063.6938</v>
      </c>
      <c r="O3291" s="1">
        <f>Sueldos[[#This Row],[Aumento Mexicano]]*2</f>
        <v>2127.3876</v>
      </c>
      <c r="P3291" s="1">
        <f>IF(Sueldos[[#This Row],[Calificación]]&gt;=4,Sueldos[[#This Row],[Aumento Mexicano]]*2,0)</f>
        <v>0</v>
      </c>
      <c r="Q3291" s="1">
        <f>Sueldos[[#This Row],[Sueldo total]]*3</f>
        <v>79574.040000000008</v>
      </c>
      <c r="R3291" s="9">
        <f>(43102-Sueldos[[#This Row],[Fecha de Contratación]])/365</f>
        <v>2.2219178082191782</v>
      </c>
      <c r="S3291" s="1">
        <f>Sueldos[[#This Row],[Sueldo total]]/30</f>
        <v>884.15600000000006</v>
      </c>
      <c r="T3291" s="1">
        <f>Sueldos[[#This Row],[Salario diario]]*20*Sueldos[[#This Row],[dias del año]]</f>
        <v>39290.439232876721</v>
      </c>
      <c r="U3291" s="1">
        <f>Sueldos[[#This Row],[3 meses de sueldo]]+Sueldos[[#This Row],[20 dias por año]]</f>
        <v>118864.47923287674</v>
      </c>
    </row>
    <row r="3292" spans="1:21" x14ac:dyDescent="0.3">
      <c r="A3292" t="s">
        <v>555</v>
      </c>
      <c r="B3292" t="s">
        <v>539</v>
      </c>
      <c r="C3292" t="s">
        <v>92</v>
      </c>
      <c r="D3292" s="10">
        <v>42083</v>
      </c>
      <c r="E3292" t="s">
        <v>18</v>
      </c>
      <c r="F3292">
        <v>3</v>
      </c>
      <c r="G3292" s="1">
        <v>13181</v>
      </c>
      <c r="H3292" s="1">
        <v>1186.29</v>
      </c>
      <c r="I3292" s="1">
        <v>1581.72</v>
      </c>
      <c r="J3292" s="1">
        <v>1581.72</v>
      </c>
      <c r="K3292" s="1">
        <v>4745.16</v>
      </c>
      <c r="L3292" s="1">
        <v>4613.3499999999995</v>
      </c>
      <c r="M3292" s="1">
        <f>SUM(Sueldos[[#This Row],[Salario Base]:[Bono General]])</f>
        <v>26889.239999999998</v>
      </c>
      <c r="N3292" s="1">
        <f>SUMPRODUCT(Sueldos[[#This Row],[Salario Base]:[Bono General]]*Porcentajes[])</f>
        <v>1074.2515000000001</v>
      </c>
      <c r="O3292" s="1">
        <f>Sueldos[[#This Row],[Aumento Mexicano]]*2</f>
        <v>2148.5030000000002</v>
      </c>
      <c r="P3292" s="1">
        <f>IF(Sueldos[[#This Row],[Calificación]]&gt;=4,Sueldos[[#This Row],[Aumento Mexicano]]*2,0)</f>
        <v>0</v>
      </c>
      <c r="Q3292" s="1">
        <f>Sueldos[[#This Row],[Sueldo total]]*3</f>
        <v>80667.72</v>
      </c>
      <c r="R3292" s="9">
        <f>(43102-Sueldos[[#This Row],[Fecha de Contratación]])/365</f>
        <v>2.7917808219178082</v>
      </c>
      <c r="S3292" s="1">
        <f>Sueldos[[#This Row],[Sueldo total]]/30</f>
        <v>896.30799999999988</v>
      </c>
      <c r="T3292" s="1">
        <f>Sueldos[[#This Row],[Salario diario]]*20*Sueldos[[#This Row],[dias del año]]</f>
        <v>50045.909698630123</v>
      </c>
      <c r="U3292" s="1">
        <f>Sueldos[[#This Row],[3 meses de sueldo]]+Sueldos[[#This Row],[20 dias por año]]</f>
        <v>130713.62969863013</v>
      </c>
    </row>
    <row r="3293" spans="1:21" x14ac:dyDescent="0.3">
      <c r="A3293" t="s">
        <v>556</v>
      </c>
      <c r="B3293" t="s">
        <v>539</v>
      </c>
      <c r="C3293" t="s">
        <v>273</v>
      </c>
      <c r="D3293" s="10">
        <v>42096</v>
      </c>
      <c r="E3293" t="s">
        <v>27</v>
      </c>
      <c r="F3293">
        <v>4</v>
      </c>
      <c r="G3293" s="1">
        <v>19671.300000000003</v>
      </c>
      <c r="H3293" s="1">
        <v>1770.4170000000001</v>
      </c>
      <c r="I3293" s="1">
        <v>393.42600000000004</v>
      </c>
      <c r="J3293" s="1">
        <v>1967.1300000000003</v>
      </c>
      <c r="K3293" s="1">
        <v>5114.5380000000014</v>
      </c>
      <c r="L3293" s="1">
        <v>5901.39</v>
      </c>
      <c r="M3293" s="1">
        <f>SUM(Sueldos[[#This Row],[Salario Base]:[Bono General]])</f>
        <v>34818.201000000008</v>
      </c>
      <c r="N3293" s="1">
        <f>SUMPRODUCT(Sueldos[[#This Row],[Salario Base]:[Bono General]]*Porcentajes[])</f>
        <v>1376.991</v>
      </c>
      <c r="O3293" s="1">
        <f>Sueldos[[#This Row],[Aumento Mexicano]]*2</f>
        <v>2753.982</v>
      </c>
      <c r="P3293" s="1">
        <f>IF(Sueldos[[#This Row],[Calificación]]&gt;=4,Sueldos[[#This Row],[Aumento Mexicano]]*2,0)</f>
        <v>2753.982</v>
      </c>
      <c r="Q3293" s="1">
        <f>Sueldos[[#This Row],[Sueldo total]]*3</f>
        <v>104454.60300000003</v>
      </c>
      <c r="R3293" s="9">
        <f>(43102-Sueldos[[#This Row],[Fecha de Contratación]])/365</f>
        <v>2.7561643835616438</v>
      </c>
      <c r="S3293" s="1">
        <f>Sueldos[[#This Row],[Sueldo total]]/30</f>
        <v>1160.6067000000003</v>
      </c>
      <c r="T3293" s="1">
        <f>Sueldos[[#This Row],[Salario diario]]*20*Sueldos[[#This Row],[dias del año]]</f>
        <v>63976.456997260291</v>
      </c>
      <c r="U3293" s="1">
        <f>Sueldos[[#This Row],[3 meses de sueldo]]+Sueldos[[#This Row],[20 dias por año]]</f>
        <v>168431.05999726034</v>
      </c>
    </row>
    <row r="3294" spans="1:21" x14ac:dyDescent="0.3">
      <c r="A3294" t="s">
        <v>557</v>
      </c>
      <c r="B3294" t="s">
        <v>539</v>
      </c>
      <c r="C3294" t="s">
        <v>61</v>
      </c>
      <c r="D3294" s="10">
        <v>41483</v>
      </c>
      <c r="E3294" t="s">
        <v>18</v>
      </c>
      <c r="F3294">
        <v>2</v>
      </c>
      <c r="G3294" s="1">
        <v>11400.300000000001</v>
      </c>
      <c r="H3294" s="1">
        <v>912.02400000000011</v>
      </c>
      <c r="I3294" s="1">
        <v>684.01800000000003</v>
      </c>
      <c r="J3294" s="1">
        <v>1482.0390000000002</v>
      </c>
      <c r="K3294" s="1">
        <v>4560.1200000000008</v>
      </c>
      <c r="L3294" s="1">
        <v>3648.0960000000005</v>
      </c>
      <c r="M3294" s="1">
        <f>SUM(Sueldos[[#This Row],[Salario Base]:[Bono General]])</f>
        <v>22686.597000000005</v>
      </c>
      <c r="N3294" s="1">
        <f>SUMPRODUCT(Sueldos[[#This Row],[Salario Base]:[Bono General]]*Porcentajes[])</f>
        <v>890.36343000000011</v>
      </c>
      <c r="O3294" s="1">
        <f>Sueldos[[#This Row],[Aumento Mexicano]]*2</f>
        <v>1780.7268600000002</v>
      </c>
      <c r="P3294" s="1">
        <f>IF(Sueldos[[#This Row],[Calificación]]&gt;=4,Sueldos[[#This Row],[Aumento Mexicano]]*2,0)</f>
        <v>0</v>
      </c>
      <c r="Q3294" s="1">
        <f>Sueldos[[#This Row],[Sueldo total]]*3</f>
        <v>68059.791000000012</v>
      </c>
      <c r="R3294" s="9">
        <f>(43102-Sueldos[[#This Row],[Fecha de Contratación]])/365</f>
        <v>4.4356164383561643</v>
      </c>
      <c r="S3294" s="1">
        <f>Sueldos[[#This Row],[Sueldo total]]/30</f>
        <v>756.21990000000017</v>
      </c>
      <c r="T3294" s="1">
        <f>Sueldos[[#This Row],[Salario diario]]*20*Sueldos[[#This Row],[dias del año]]</f>
        <v>67086.028389041108</v>
      </c>
      <c r="U3294" s="1">
        <f>Sueldos[[#This Row],[3 meses de sueldo]]+Sueldos[[#This Row],[20 dias por año]]</f>
        <v>135145.81938904111</v>
      </c>
    </row>
    <row r="3295" spans="1:21" x14ac:dyDescent="0.3">
      <c r="A3295" t="s">
        <v>558</v>
      </c>
      <c r="B3295" t="s">
        <v>539</v>
      </c>
      <c r="C3295" t="s">
        <v>36</v>
      </c>
      <c r="D3295" s="10">
        <v>42520</v>
      </c>
      <c r="E3295" t="s">
        <v>27</v>
      </c>
      <c r="F3295">
        <v>2</v>
      </c>
      <c r="G3295" s="1">
        <v>19089.900000000001</v>
      </c>
      <c r="H3295" s="1">
        <v>1145.394</v>
      </c>
      <c r="I3295" s="1">
        <v>190.89900000000003</v>
      </c>
      <c r="J3295" s="1">
        <v>381.79800000000006</v>
      </c>
      <c r="K3295" s="1">
        <v>7635.9600000000009</v>
      </c>
      <c r="L3295" s="1">
        <v>5154.273000000001</v>
      </c>
      <c r="M3295" s="1">
        <f>SUM(Sueldos[[#This Row],[Salario Base]:[Bono General]])</f>
        <v>33598.224000000002</v>
      </c>
      <c r="N3295" s="1">
        <f>SUMPRODUCT(Sueldos[[#This Row],[Salario Base]:[Bono General]]*Porcentajes[])</f>
        <v>1258.0244100000002</v>
      </c>
      <c r="O3295" s="1">
        <f>Sueldos[[#This Row],[Aumento Mexicano]]*2</f>
        <v>2516.0488200000004</v>
      </c>
      <c r="P3295" s="1">
        <f>IF(Sueldos[[#This Row],[Calificación]]&gt;=4,Sueldos[[#This Row],[Aumento Mexicano]]*2,0)</f>
        <v>0</v>
      </c>
      <c r="Q3295" s="1">
        <f>Sueldos[[#This Row],[Sueldo total]]*3</f>
        <v>100794.67200000001</v>
      </c>
      <c r="R3295" s="9">
        <f>(43102-Sueldos[[#This Row],[Fecha de Contratación]])/365</f>
        <v>1.5945205479452054</v>
      </c>
      <c r="S3295" s="1">
        <f>Sueldos[[#This Row],[Sueldo total]]/30</f>
        <v>1119.9408000000001</v>
      </c>
      <c r="T3295" s="1">
        <f>Sueldos[[#This Row],[Salario diario]]*20*Sueldos[[#This Row],[dias del año]]</f>
        <v>35715.372361643836</v>
      </c>
      <c r="U3295" s="1">
        <f>Sueldos[[#This Row],[3 meses de sueldo]]+Sueldos[[#This Row],[20 dias por año]]</f>
        <v>136510.04436164384</v>
      </c>
    </row>
    <row r="3296" spans="1:21" x14ac:dyDescent="0.3">
      <c r="A3296" t="s">
        <v>559</v>
      </c>
      <c r="B3296" t="s">
        <v>539</v>
      </c>
      <c r="C3296" t="s">
        <v>98</v>
      </c>
      <c r="D3296" s="10">
        <v>41620</v>
      </c>
      <c r="E3296" t="s">
        <v>15</v>
      </c>
      <c r="F3296">
        <v>3</v>
      </c>
      <c r="G3296" s="1">
        <v>30637</v>
      </c>
      <c r="H3296" s="1">
        <v>2144.59</v>
      </c>
      <c r="I3296" s="1">
        <v>919.11</v>
      </c>
      <c r="J3296" s="1">
        <v>4595.55</v>
      </c>
      <c r="K3296" s="1">
        <v>8578.36</v>
      </c>
      <c r="L3296" s="1">
        <v>10416.58</v>
      </c>
      <c r="M3296" s="1">
        <f>SUM(Sueldos[[#This Row],[Salario Base]:[Bono General]])</f>
        <v>57291.19</v>
      </c>
      <c r="N3296" s="1">
        <f>SUMPRODUCT(Sueldos[[#This Row],[Salario Base]:[Bono General]]*Porcentajes[])</f>
        <v>2300.8386999999998</v>
      </c>
      <c r="O3296" s="1">
        <f>Sueldos[[#This Row],[Aumento Mexicano]]*2</f>
        <v>4601.6773999999996</v>
      </c>
      <c r="P3296" s="1">
        <f>IF(Sueldos[[#This Row],[Calificación]]&gt;=4,Sueldos[[#This Row],[Aumento Mexicano]]*2,0)</f>
        <v>0</v>
      </c>
      <c r="Q3296" s="1">
        <f>Sueldos[[#This Row],[Sueldo total]]*3</f>
        <v>171873.57</v>
      </c>
      <c r="R3296" s="9">
        <f>(43102-Sueldos[[#This Row],[Fecha de Contratación]])/365</f>
        <v>4.0602739726027401</v>
      </c>
      <c r="S3296" s="1">
        <f>Sueldos[[#This Row],[Sueldo total]]/30</f>
        <v>1909.7063333333333</v>
      </c>
      <c r="T3296" s="1">
        <f>Sueldos[[#This Row],[Salario diario]]*20*Sueldos[[#This Row],[dias del año]]</f>
        <v>155078.61841095891</v>
      </c>
      <c r="U3296" s="1">
        <f>Sueldos[[#This Row],[3 meses de sueldo]]+Sueldos[[#This Row],[20 dias por año]]</f>
        <v>326952.18841095892</v>
      </c>
    </row>
    <row r="3297" spans="1:21" x14ac:dyDescent="0.3">
      <c r="A3297" t="s">
        <v>560</v>
      </c>
      <c r="B3297" t="s">
        <v>539</v>
      </c>
      <c r="C3297" t="s">
        <v>237</v>
      </c>
      <c r="D3297" s="10">
        <v>42454</v>
      </c>
      <c r="E3297" t="s">
        <v>27</v>
      </c>
      <c r="F3297">
        <v>2</v>
      </c>
      <c r="G3297" s="1">
        <v>20134.8</v>
      </c>
      <c r="H3297" s="1">
        <v>2013.48</v>
      </c>
      <c r="I3297" s="1">
        <v>1409.4360000000001</v>
      </c>
      <c r="J3297" s="1">
        <v>2214.828</v>
      </c>
      <c r="K3297" s="1">
        <v>6040.44</v>
      </c>
      <c r="L3297" s="1">
        <v>6040.44</v>
      </c>
      <c r="M3297" s="1">
        <f>SUM(Sueldos[[#This Row],[Salario Base]:[Bono General]])</f>
        <v>37853.423999999999</v>
      </c>
      <c r="N3297" s="1">
        <f>SUMPRODUCT(Sueldos[[#This Row],[Salario Base]:[Bono General]]*Porcentajes[])</f>
        <v>1496.0156399999998</v>
      </c>
      <c r="O3297" s="1">
        <f>Sueldos[[#This Row],[Aumento Mexicano]]*2</f>
        <v>2992.0312799999997</v>
      </c>
      <c r="P3297" s="1">
        <f>IF(Sueldos[[#This Row],[Calificación]]&gt;=4,Sueldos[[#This Row],[Aumento Mexicano]]*2,0)</f>
        <v>0</v>
      </c>
      <c r="Q3297" s="1">
        <f>Sueldos[[#This Row],[Sueldo total]]*3</f>
        <v>113560.272</v>
      </c>
      <c r="R3297" s="9">
        <f>(43102-Sueldos[[#This Row],[Fecha de Contratación]])/365</f>
        <v>1.7753424657534247</v>
      </c>
      <c r="S3297" s="1">
        <f>Sueldos[[#This Row],[Sueldo total]]/30</f>
        <v>1261.7808</v>
      </c>
      <c r="T3297" s="1">
        <f>Sueldos[[#This Row],[Salario diario]]*20*Sueldos[[#This Row],[dias del año]]</f>
        <v>44801.860734246577</v>
      </c>
      <c r="U3297" s="1">
        <f>Sueldos[[#This Row],[3 meses de sueldo]]+Sueldos[[#This Row],[20 dias por año]]</f>
        <v>158362.13273424658</v>
      </c>
    </row>
    <row r="3298" spans="1:21" x14ac:dyDescent="0.3">
      <c r="A3298" t="s">
        <v>561</v>
      </c>
      <c r="B3298" t="s">
        <v>539</v>
      </c>
      <c r="C3298" t="s">
        <v>237</v>
      </c>
      <c r="D3298" s="10">
        <v>42801</v>
      </c>
      <c r="E3298" t="s">
        <v>115</v>
      </c>
      <c r="F3298">
        <v>4</v>
      </c>
      <c r="G3298" s="1">
        <v>50361.3</v>
      </c>
      <c r="H3298" s="1">
        <v>3525.2910000000006</v>
      </c>
      <c r="I3298" s="1">
        <v>1007.2260000000001</v>
      </c>
      <c r="J3298" s="1">
        <v>6043.3559999999998</v>
      </c>
      <c r="K3298" s="1">
        <v>15612.003000000001</v>
      </c>
      <c r="L3298" s="1">
        <v>17626.454999999998</v>
      </c>
      <c r="M3298" s="1">
        <f>SUM(Sueldos[[#This Row],[Salario Base]:[Bono General]])</f>
        <v>94175.631000000008</v>
      </c>
      <c r="N3298" s="1">
        <f>SUMPRODUCT(Sueldos[[#This Row],[Salario Base]:[Bono General]]*Porcentajes[])</f>
        <v>3767.0252400000004</v>
      </c>
      <c r="O3298" s="1">
        <f>Sueldos[[#This Row],[Aumento Mexicano]]*2</f>
        <v>7534.0504800000008</v>
      </c>
      <c r="P3298" s="1">
        <f>IF(Sueldos[[#This Row],[Calificación]]&gt;=4,Sueldos[[#This Row],[Aumento Mexicano]]*2,0)</f>
        <v>7534.0504800000008</v>
      </c>
      <c r="Q3298" s="1">
        <f>Sueldos[[#This Row],[Sueldo total]]*3</f>
        <v>282526.89300000004</v>
      </c>
      <c r="R3298" s="9">
        <f>(43102-Sueldos[[#This Row],[Fecha de Contratación]])/365</f>
        <v>0.8246575342465754</v>
      </c>
      <c r="S3298" s="1">
        <f>Sueldos[[#This Row],[Sueldo total]]/30</f>
        <v>3139.1877000000004</v>
      </c>
      <c r="T3298" s="1">
        <f>Sueldos[[#This Row],[Salario diario]]*20*Sueldos[[#This Row],[dias del año]]</f>
        <v>51775.095764383572</v>
      </c>
      <c r="U3298" s="1">
        <f>Sueldos[[#This Row],[3 meses de sueldo]]+Sueldos[[#This Row],[20 dias por año]]</f>
        <v>334301.9887643836</v>
      </c>
    </row>
    <row r="3299" spans="1:21" x14ac:dyDescent="0.3">
      <c r="A3299" t="s">
        <v>562</v>
      </c>
      <c r="B3299" t="s">
        <v>539</v>
      </c>
      <c r="C3299" t="s">
        <v>237</v>
      </c>
      <c r="D3299" s="10">
        <v>40893</v>
      </c>
      <c r="E3299" t="s">
        <v>18</v>
      </c>
      <c r="F3299">
        <v>3</v>
      </c>
      <c r="G3299" s="1">
        <v>9451</v>
      </c>
      <c r="H3299" s="1">
        <v>661.57</v>
      </c>
      <c r="I3299" s="1">
        <v>378.04</v>
      </c>
      <c r="J3299" s="1">
        <v>945.1</v>
      </c>
      <c r="K3299" s="1">
        <v>3307.85</v>
      </c>
      <c r="L3299" s="1">
        <v>3118.83</v>
      </c>
      <c r="M3299" s="1">
        <f>SUM(Sueldos[[#This Row],[Salario Base]:[Bono General]])</f>
        <v>17862.39</v>
      </c>
      <c r="N3299" s="1">
        <f>SUMPRODUCT(Sueldos[[#This Row],[Salario Base]:[Bono General]]*Porcentajes[])</f>
        <v>703.15440000000001</v>
      </c>
      <c r="O3299" s="1">
        <f>Sueldos[[#This Row],[Aumento Mexicano]]*2</f>
        <v>1406.3088</v>
      </c>
      <c r="P3299" s="1">
        <f>IF(Sueldos[[#This Row],[Calificación]]&gt;=4,Sueldos[[#This Row],[Aumento Mexicano]]*2,0)</f>
        <v>0</v>
      </c>
      <c r="Q3299" s="1">
        <f>Sueldos[[#This Row],[Sueldo total]]*3</f>
        <v>53587.17</v>
      </c>
      <c r="R3299" s="9">
        <f>(43102-Sueldos[[#This Row],[Fecha de Contratación]])/365</f>
        <v>6.0520547945205481</v>
      </c>
      <c r="S3299" s="1">
        <f>Sueldos[[#This Row],[Sueldo total]]/30</f>
        <v>595.41300000000001</v>
      </c>
      <c r="T3299" s="1">
        <f>Sueldos[[#This Row],[Salario diario]]*20*Sueldos[[#This Row],[dias del año]]</f>
        <v>72069.442027397265</v>
      </c>
      <c r="U3299" s="1">
        <f>Sueldos[[#This Row],[3 meses de sueldo]]+Sueldos[[#This Row],[20 dias por año]]</f>
        <v>125656.61202739726</v>
      </c>
    </row>
    <row r="3300" spans="1:21" x14ac:dyDescent="0.3">
      <c r="A3300" t="s">
        <v>563</v>
      </c>
      <c r="B3300" t="s">
        <v>539</v>
      </c>
      <c r="C3300" t="s">
        <v>173</v>
      </c>
      <c r="D3300" s="10">
        <v>40933</v>
      </c>
      <c r="E3300" t="s">
        <v>27</v>
      </c>
      <c r="F3300">
        <v>2</v>
      </c>
      <c r="G3300" s="1">
        <v>16452</v>
      </c>
      <c r="H3300" s="1">
        <v>1316.16</v>
      </c>
      <c r="I3300" s="1">
        <v>1809.72</v>
      </c>
      <c r="J3300" s="1">
        <v>1480.6799999999998</v>
      </c>
      <c r="K3300" s="1">
        <v>5429.16</v>
      </c>
      <c r="L3300" s="1">
        <v>4606.5600000000004</v>
      </c>
      <c r="M3300" s="1">
        <f>SUM(Sueldos[[#This Row],[Salario Base]:[Bono General]])</f>
        <v>31094.280000000002</v>
      </c>
      <c r="N3300" s="1">
        <f>SUMPRODUCT(Sueldos[[#This Row],[Salario Base]:[Bono General]]*Porcentajes[])</f>
        <v>1204.2864</v>
      </c>
      <c r="O3300" s="1">
        <f>Sueldos[[#This Row],[Aumento Mexicano]]*2</f>
        <v>2408.5727999999999</v>
      </c>
      <c r="P3300" s="1">
        <f>IF(Sueldos[[#This Row],[Calificación]]&gt;=4,Sueldos[[#This Row],[Aumento Mexicano]]*2,0)</f>
        <v>0</v>
      </c>
      <c r="Q3300" s="1">
        <f>Sueldos[[#This Row],[Sueldo total]]*3</f>
        <v>93282.840000000011</v>
      </c>
      <c r="R3300" s="9">
        <f>(43102-Sueldos[[#This Row],[Fecha de Contratación]])/365</f>
        <v>5.9424657534246572</v>
      </c>
      <c r="S3300" s="1">
        <f>Sueldos[[#This Row],[Sueldo total]]/30</f>
        <v>1036.4760000000001</v>
      </c>
      <c r="T3300" s="1">
        <f>Sueldos[[#This Row],[Salario diario]]*20*Sueldos[[#This Row],[dias del año]]</f>
        <v>123184.46268493152</v>
      </c>
      <c r="U3300" s="1">
        <f>Sueldos[[#This Row],[3 meses de sueldo]]+Sueldos[[#This Row],[20 dias por año]]</f>
        <v>216467.30268493155</v>
      </c>
    </row>
    <row r="3301" spans="1:21" x14ac:dyDescent="0.3">
      <c r="A3301" t="s">
        <v>564</v>
      </c>
      <c r="B3301" t="s">
        <v>539</v>
      </c>
      <c r="C3301" t="s">
        <v>107</v>
      </c>
      <c r="D3301" s="10">
        <v>40561</v>
      </c>
      <c r="E3301" t="s">
        <v>18</v>
      </c>
      <c r="F3301">
        <v>4</v>
      </c>
      <c r="G3301" s="1">
        <v>15838.900000000001</v>
      </c>
      <c r="H3301" s="1">
        <v>1267.1120000000001</v>
      </c>
      <c r="I3301" s="1">
        <v>2059.0570000000002</v>
      </c>
      <c r="J3301" s="1">
        <v>2217.4460000000004</v>
      </c>
      <c r="K3301" s="1">
        <v>6335.5600000000013</v>
      </c>
      <c r="L3301" s="1">
        <v>5226.8370000000004</v>
      </c>
      <c r="M3301" s="1">
        <f>SUM(Sueldos[[#This Row],[Salario Base]:[Bono General]])</f>
        <v>32944.912000000004</v>
      </c>
      <c r="N3301" s="1">
        <f>SUMPRODUCT(Sueldos[[#This Row],[Salario Base]:[Bono General]]*Porcentajes[])</f>
        <v>1300.3736900000001</v>
      </c>
      <c r="O3301" s="1">
        <f>Sueldos[[#This Row],[Aumento Mexicano]]*2</f>
        <v>2600.7473800000002</v>
      </c>
      <c r="P3301" s="1">
        <f>IF(Sueldos[[#This Row],[Calificación]]&gt;=4,Sueldos[[#This Row],[Aumento Mexicano]]*2,0)</f>
        <v>2600.7473800000002</v>
      </c>
      <c r="Q3301" s="1">
        <f>Sueldos[[#This Row],[Sueldo total]]*3</f>
        <v>98834.736000000004</v>
      </c>
      <c r="R3301" s="9">
        <f>(43102-Sueldos[[#This Row],[Fecha de Contratación]])/365</f>
        <v>6.9616438356164387</v>
      </c>
      <c r="S3301" s="1">
        <f>Sueldos[[#This Row],[Sueldo total]]/30</f>
        <v>1098.1637333333335</v>
      </c>
      <c r="T3301" s="1">
        <f>Sueldos[[#This Row],[Salario diario]]*20*Sueldos[[#This Row],[dias del año]]</f>
        <v>152900.49569315073</v>
      </c>
      <c r="U3301" s="1">
        <f>Sueldos[[#This Row],[3 meses de sueldo]]+Sueldos[[#This Row],[20 dias por año]]</f>
        <v>251735.23169315074</v>
      </c>
    </row>
    <row r="3302" spans="1:21" x14ac:dyDescent="0.3">
      <c r="A3302" t="s">
        <v>565</v>
      </c>
      <c r="B3302" t="s">
        <v>539</v>
      </c>
      <c r="C3302" t="s">
        <v>86</v>
      </c>
      <c r="D3302" s="10">
        <v>41382</v>
      </c>
      <c r="E3302" t="s">
        <v>27</v>
      </c>
      <c r="F3302">
        <v>4</v>
      </c>
      <c r="G3302" s="1">
        <v>24720.300000000003</v>
      </c>
      <c r="H3302" s="1">
        <v>1483.2180000000001</v>
      </c>
      <c r="I3302" s="1">
        <v>3460.8420000000006</v>
      </c>
      <c r="J3302" s="1">
        <v>2472.0300000000007</v>
      </c>
      <c r="K3302" s="1">
        <v>8404.9020000000019</v>
      </c>
      <c r="L3302" s="1">
        <v>8404.9020000000019</v>
      </c>
      <c r="M3302" s="1">
        <f>SUM(Sueldos[[#This Row],[Salario Base]:[Bono General]])</f>
        <v>48946.19400000001</v>
      </c>
      <c r="N3302" s="1">
        <f>SUMPRODUCT(Sueldos[[#This Row],[Salario Base]:[Bono General]]*Porcentajes[])</f>
        <v>1933.1274600000002</v>
      </c>
      <c r="O3302" s="1">
        <f>Sueldos[[#This Row],[Aumento Mexicano]]*2</f>
        <v>3866.2549200000003</v>
      </c>
      <c r="P3302" s="1">
        <f>IF(Sueldos[[#This Row],[Calificación]]&gt;=4,Sueldos[[#This Row],[Aumento Mexicano]]*2,0)</f>
        <v>3866.2549200000003</v>
      </c>
      <c r="Q3302" s="1">
        <f>Sueldos[[#This Row],[Sueldo total]]*3</f>
        <v>146838.58200000002</v>
      </c>
      <c r="R3302" s="9">
        <f>(43102-Sueldos[[#This Row],[Fecha de Contratación]])/365</f>
        <v>4.7123287671232879</v>
      </c>
      <c r="S3302" s="1">
        <f>Sueldos[[#This Row],[Sueldo total]]/30</f>
        <v>1631.5398000000002</v>
      </c>
      <c r="T3302" s="1">
        <f>Sueldos[[#This Row],[Salario diario]]*20*Sueldos[[#This Row],[dias del año]]</f>
        <v>153767.03868493153</v>
      </c>
      <c r="U3302" s="1">
        <f>Sueldos[[#This Row],[3 meses de sueldo]]+Sueldos[[#This Row],[20 dias por año]]</f>
        <v>300605.62068493152</v>
      </c>
    </row>
    <row r="3303" spans="1:21" x14ac:dyDescent="0.3">
      <c r="A3303" t="s">
        <v>566</v>
      </c>
      <c r="B3303" t="s">
        <v>539</v>
      </c>
      <c r="C3303" t="s">
        <v>396</v>
      </c>
      <c r="D3303" s="10">
        <v>40647</v>
      </c>
      <c r="E3303" t="s">
        <v>27</v>
      </c>
      <c r="F3303">
        <v>2</v>
      </c>
      <c r="G3303" s="1">
        <v>14289.300000000001</v>
      </c>
      <c r="H3303" s="1">
        <v>1286.037</v>
      </c>
      <c r="I3303" s="1">
        <v>285.786</v>
      </c>
      <c r="J3303" s="1">
        <v>571.572</v>
      </c>
      <c r="K3303" s="1">
        <v>4572.576</v>
      </c>
      <c r="L3303" s="1">
        <v>5429.9340000000002</v>
      </c>
      <c r="M3303" s="1">
        <f>SUM(Sueldos[[#This Row],[Salario Base]:[Bono General]])</f>
        <v>26435.205000000002</v>
      </c>
      <c r="N3303" s="1">
        <f>SUMPRODUCT(Sueldos[[#This Row],[Salario Base]:[Bono General]]*Porcentajes[])</f>
        <v>1063.12392</v>
      </c>
      <c r="O3303" s="1">
        <f>Sueldos[[#This Row],[Aumento Mexicano]]*2</f>
        <v>2126.24784</v>
      </c>
      <c r="P3303" s="1">
        <f>IF(Sueldos[[#This Row],[Calificación]]&gt;=4,Sueldos[[#This Row],[Aumento Mexicano]]*2,0)</f>
        <v>0</v>
      </c>
      <c r="Q3303" s="1">
        <f>Sueldos[[#This Row],[Sueldo total]]*3</f>
        <v>79305.615000000005</v>
      </c>
      <c r="R3303" s="9">
        <f>(43102-Sueldos[[#This Row],[Fecha de Contratación]])/365</f>
        <v>6.7260273972602738</v>
      </c>
      <c r="S3303" s="1">
        <f>Sueldos[[#This Row],[Sueldo total]]/30</f>
        <v>881.1735000000001</v>
      </c>
      <c r="T3303" s="1">
        <f>Sueldos[[#This Row],[Salario diario]]*20*Sueldos[[#This Row],[dias del año]]</f>
        <v>118535.94205479452</v>
      </c>
      <c r="U3303" s="1">
        <f>Sueldos[[#This Row],[3 meses de sueldo]]+Sueldos[[#This Row],[20 dias por año]]</f>
        <v>197841.55705479451</v>
      </c>
    </row>
    <row r="3304" spans="1:21" x14ac:dyDescent="0.3">
      <c r="A3304" t="s">
        <v>567</v>
      </c>
      <c r="B3304" t="s">
        <v>539</v>
      </c>
      <c r="C3304" t="s">
        <v>117</v>
      </c>
      <c r="D3304" s="10">
        <v>41490</v>
      </c>
      <c r="E3304" t="s">
        <v>50</v>
      </c>
      <c r="F3304">
        <v>5</v>
      </c>
      <c r="G3304" s="1">
        <v>51185</v>
      </c>
      <c r="H3304" s="1">
        <v>5118.5</v>
      </c>
      <c r="I3304" s="1">
        <v>2559.25</v>
      </c>
      <c r="J3304" s="1">
        <v>2047.4</v>
      </c>
      <c r="K3304" s="1">
        <v>16891.05</v>
      </c>
      <c r="L3304" s="1">
        <v>18938.45</v>
      </c>
      <c r="M3304" s="1">
        <f>SUM(Sueldos[[#This Row],[Salario Base]:[Bono General]])</f>
        <v>96739.65</v>
      </c>
      <c r="N3304" s="1">
        <f>SUMPRODUCT(Sueldos[[#This Row],[Salario Base]:[Bono General]]*Porcentajes[])</f>
        <v>3879.8229999999994</v>
      </c>
      <c r="O3304" s="1">
        <f>Sueldos[[#This Row],[Aumento Mexicano]]*2</f>
        <v>7759.6459999999988</v>
      </c>
      <c r="P3304" s="1">
        <f>IF(Sueldos[[#This Row],[Calificación]]&gt;=4,Sueldos[[#This Row],[Aumento Mexicano]]*2,0)</f>
        <v>7759.6459999999988</v>
      </c>
      <c r="Q3304" s="1">
        <f>Sueldos[[#This Row],[Sueldo total]]*3</f>
        <v>290218.94999999995</v>
      </c>
      <c r="R3304" s="9">
        <f>(43102-Sueldos[[#This Row],[Fecha de Contratación]])/365</f>
        <v>4.4164383561643836</v>
      </c>
      <c r="S3304" s="1">
        <f>Sueldos[[#This Row],[Sueldo total]]/30</f>
        <v>3224.6549999999997</v>
      </c>
      <c r="T3304" s="1">
        <f>Sueldos[[#This Row],[Salario diario]]*20*Sueldos[[#This Row],[dias del año]]</f>
        <v>284829.8005479452</v>
      </c>
      <c r="U3304" s="1">
        <f>Sueldos[[#This Row],[3 meses de sueldo]]+Sueldos[[#This Row],[20 dias por año]]</f>
        <v>575048.75054794515</v>
      </c>
    </row>
    <row r="3305" spans="1:21" x14ac:dyDescent="0.3">
      <c r="A3305" t="s">
        <v>568</v>
      </c>
      <c r="B3305" t="s">
        <v>539</v>
      </c>
      <c r="C3305" t="s">
        <v>180</v>
      </c>
      <c r="D3305" s="10">
        <v>42811</v>
      </c>
      <c r="E3305" t="s">
        <v>27</v>
      </c>
      <c r="F3305">
        <v>3</v>
      </c>
      <c r="G3305" s="1">
        <v>20713</v>
      </c>
      <c r="H3305" s="1">
        <v>1657.04</v>
      </c>
      <c r="I3305" s="1">
        <v>1864.1699999999998</v>
      </c>
      <c r="J3305" s="1">
        <v>1242.78</v>
      </c>
      <c r="K3305" s="1">
        <v>7663.8099999999995</v>
      </c>
      <c r="L3305" s="1">
        <v>5799.64</v>
      </c>
      <c r="M3305" s="1">
        <f>SUM(Sueldos[[#This Row],[Salario Base]:[Bono General]])</f>
        <v>38940.439999999995</v>
      </c>
      <c r="N3305" s="1">
        <f>SUMPRODUCT(Sueldos[[#This Row],[Salario Base]:[Bono General]]*Porcentajes[])</f>
        <v>1493.4073000000003</v>
      </c>
      <c r="O3305" s="1">
        <f>Sueldos[[#This Row],[Aumento Mexicano]]*2</f>
        <v>2986.8146000000006</v>
      </c>
      <c r="P3305" s="1">
        <f>IF(Sueldos[[#This Row],[Calificación]]&gt;=4,Sueldos[[#This Row],[Aumento Mexicano]]*2,0)</f>
        <v>0</v>
      </c>
      <c r="Q3305" s="1">
        <f>Sueldos[[#This Row],[Sueldo total]]*3</f>
        <v>116821.31999999998</v>
      </c>
      <c r="R3305" s="9">
        <f>(43102-Sueldos[[#This Row],[Fecha de Contratación]])/365</f>
        <v>0.79726027397260268</v>
      </c>
      <c r="S3305" s="1">
        <f>Sueldos[[#This Row],[Sueldo total]]/30</f>
        <v>1298.0146666666665</v>
      </c>
      <c r="T3305" s="1">
        <f>Sueldos[[#This Row],[Salario diario]]*20*Sueldos[[#This Row],[dias del año]]</f>
        <v>20697.11057534246</v>
      </c>
      <c r="U3305" s="1">
        <f>Sueldos[[#This Row],[3 meses de sueldo]]+Sueldos[[#This Row],[20 dias por año]]</f>
        <v>137518.43057534244</v>
      </c>
    </row>
    <row r="3306" spans="1:21" x14ac:dyDescent="0.3">
      <c r="A3306" t="s">
        <v>569</v>
      </c>
      <c r="B3306" t="s">
        <v>539</v>
      </c>
      <c r="C3306" t="s">
        <v>213</v>
      </c>
      <c r="D3306" s="10">
        <v>42270</v>
      </c>
      <c r="E3306" t="s">
        <v>27</v>
      </c>
      <c r="F3306">
        <v>4</v>
      </c>
      <c r="G3306" s="1">
        <v>21018.800000000003</v>
      </c>
      <c r="H3306" s="1">
        <v>2101.8800000000006</v>
      </c>
      <c r="I3306" s="1">
        <v>2312.0680000000002</v>
      </c>
      <c r="J3306" s="1">
        <v>1471.3160000000003</v>
      </c>
      <c r="K3306" s="1">
        <v>8407.5200000000023</v>
      </c>
      <c r="L3306" s="1">
        <v>6936.2040000000015</v>
      </c>
      <c r="M3306" s="1">
        <f>SUM(Sueldos[[#This Row],[Salario Base]:[Bono General]])</f>
        <v>42247.788</v>
      </c>
      <c r="N3306" s="1">
        <f>SUMPRODUCT(Sueldos[[#This Row],[Salario Base]:[Bono General]]*Porcentajes[])</f>
        <v>1660.4852000000001</v>
      </c>
      <c r="O3306" s="1">
        <f>Sueldos[[#This Row],[Aumento Mexicano]]*2</f>
        <v>3320.9704000000002</v>
      </c>
      <c r="P3306" s="1">
        <f>IF(Sueldos[[#This Row],[Calificación]]&gt;=4,Sueldos[[#This Row],[Aumento Mexicano]]*2,0)</f>
        <v>3320.9704000000002</v>
      </c>
      <c r="Q3306" s="1">
        <f>Sueldos[[#This Row],[Sueldo total]]*3</f>
        <v>126743.364</v>
      </c>
      <c r="R3306" s="9">
        <f>(43102-Sueldos[[#This Row],[Fecha de Contratación]])/365</f>
        <v>2.2794520547945205</v>
      </c>
      <c r="S3306" s="1">
        <f>Sueldos[[#This Row],[Sueldo total]]/30</f>
        <v>1408.2596000000001</v>
      </c>
      <c r="T3306" s="1">
        <f>Sueldos[[#This Row],[Salario diario]]*20*Sueldos[[#This Row],[dias del año]]</f>
        <v>64201.204778082196</v>
      </c>
      <c r="U3306" s="1">
        <f>Sueldos[[#This Row],[3 meses de sueldo]]+Sueldos[[#This Row],[20 dias por año]]</f>
        <v>190944.5687780822</v>
      </c>
    </row>
    <row r="3307" spans="1:21" x14ac:dyDescent="0.3">
      <c r="A3307" t="s">
        <v>570</v>
      </c>
      <c r="B3307" t="s">
        <v>539</v>
      </c>
      <c r="C3307" t="s">
        <v>180</v>
      </c>
      <c r="D3307" s="10">
        <v>42707</v>
      </c>
      <c r="E3307" t="s">
        <v>15</v>
      </c>
      <c r="F3307">
        <v>3</v>
      </c>
      <c r="G3307" s="1">
        <v>26281</v>
      </c>
      <c r="H3307" s="1">
        <v>2365.29</v>
      </c>
      <c r="I3307" s="1">
        <v>3416.53</v>
      </c>
      <c r="J3307" s="1">
        <v>1576.86</v>
      </c>
      <c r="K3307" s="1">
        <v>9461.16</v>
      </c>
      <c r="L3307" s="1">
        <v>8672.73</v>
      </c>
      <c r="M3307" s="1">
        <f>SUM(Sueldos[[#This Row],[Salario Base]:[Bono General]])</f>
        <v>51773.569999999992</v>
      </c>
      <c r="N3307" s="1">
        <f>SUMPRODUCT(Sueldos[[#This Row],[Salario Base]:[Bono General]]*Porcentajes[])</f>
        <v>2036.7775000000001</v>
      </c>
      <c r="O3307" s="1">
        <f>Sueldos[[#This Row],[Aumento Mexicano]]*2</f>
        <v>4073.5550000000003</v>
      </c>
      <c r="P3307" s="1">
        <f>IF(Sueldos[[#This Row],[Calificación]]&gt;=4,Sueldos[[#This Row],[Aumento Mexicano]]*2,0)</f>
        <v>0</v>
      </c>
      <c r="Q3307" s="1">
        <f>Sueldos[[#This Row],[Sueldo total]]*3</f>
        <v>155320.70999999996</v>
      </c>
      <c r="R3307" s="9">
        <f>(43102-Sueldos[[#This Row],[Fecha de Contratación]])/365</f>
        <v>1.0821917808219179</v>
      </c>
      <c r="S3307" s="1">
        <f>Sueldos[[#This Row],[Sueldo total]]/30</f>
        <v>1725.7856666666664</v>
      </c>
      <c r="T3307" s="1">
        <f>Sueldos[[#This Row],[Salario diario]]*20*Sueldos[[#This Row],[dias del año]]</f>
        <v>37352.621278538805</v>
      </c>
      <c r="U3307" s="1">
        <f>Sueldos[[#This Row],[3 meses de sueldo]]+Sueldos[[#This Row],[20 dias por año]]</f>
        <v>192673.33127853877</v>
      </c>
    </row>
    <row r="3308" spans="1:21" x14ac:dyDescent="0.3">
      <c r="A3308" t="s">
        <v>571</v>
      </c>
      <c r="B3308" t="s">
        <v>539</v>
      </c>
      <c r="C3308" t="s">
        <v>213</v>
      </c>
      <c r="D3308" s="10">
        <v>42656</v>
      </c>
      <c r="E3308" t="s">
        <v>18</v>
      </c>
      <c r="F3308">
        <v>5</v>
      </c>
      <c r="G3308" s="1">
        <v>10055</v>
      </c>
      <c r="H3308" s="1">
        <v>502.75</v>
      </c>
      <c r="I3308" s="1">
        <v>804.4</v>
      </c>
      <c r="J3308" s="1">
        <v>1307.1500000000001</v>
      </c>
      <c r="K3308" s="1">
        <v>3318.15</v>
      </c>
      <c r="L3308" s="1">
        <v>4022</v>
      </c>
      <c r="M3308" s="1">
        <f>SUM(Sueldos[[#This Row],[Salario Base]:[Bono General]])</f>
        <v>20009.449999999997</v>
      </c>
      <c r="N3308" s="1">
        <f>SUMPRODUCT(Sueldos[[#This Row],[Salario Base]:[Bono General]]*Porcentajes[])</f>
        <v>810.43299999999999</v>
      </c>
      <c r="O3308" s="1">
        <f>Sueldos[[#This Row],[Aumento Mexicano]]*2</f>
        <v>1620.866</v>
      </c>
      <c r="P3308" s="1">
        <f>IF(Sueldos[[#This Row],[Calificación]]&gt;=4,Sueldos[[#This Row],[Aumento Mexicano]]*2,0)</f>
        <v>1620.866</v>
      </c>
      <c r="Q3308" s="1">
        <f>Sueldos[[#This Row],[Sueldo total]]*3</f>
        <v>60028.349999999991</v>
      </c>
      <c r="R3308" s="9">
        <f>(43102-Sueldos[[#This Row],[Fecha de Contratación]])/365</f>
        <v>1.2219178082191782</v>
      </c>
      <c r="S3308" s="1">
        <f>Sueldos[[#This Row],[Sueldo total]]/30</f>
        <v>666.98166666666657</v>
      </c>
      <c r="T3308" s="1">
        <f>Sueldos[[#This Row],[Salario diario]]*20*Sueldos[[#This Row],[dias del año]]</f>
        <v>16299.935525114153</v>
      </c>
      <c r="U3308" s="1">
        <f>Sueldos[[#This Row],[3 meses de sueldo]]+Sueldos[[#This Row],[20 dias por año]]</f>
        <v>76328.285525114145</v>
      </c>
    </row>
    <row r="3309" spans="1:21" x14ac:dyDescent="0.3">
      <c r="A3309" t="s">
        <v>572</v>
      </c>
      <c r="B3309" t="s">
        <v>539</v>
      </c>
      <c r="C3309" t="s">
        <v>137</v>
      </c>
      <c r="D3309" s="10">
        <v>40724</v>
      </c>
      <c r="E3309" t="s">
        <v>27</v>
      </c>
      <c r="F3309">
        <v>4</v>
      </c>
      <c r="G3309" s="1">
        <v>18826.5</v>
      </c>
      <c r="H3309" s="1">
        <v>941.32500000000005</v>
      </c>
      <c r="I3309" s="1">
        <v>1317.855</v>
      </c>
      <c r="J3309" s="1">
        <v>2823.9749999999999</v>
      </c>
      <c r="K3309" s="1">
        <v>6965.8050000000003</v>
      </c>
      <c r="L3309" s="1">
        <v>6965.8050000000003</v>
      </c>
      <c r="M3309" s="1">
        <f>SUM(Sueldos[[#This Row],[Salario Base]:[Bono General]])</f>
        <v>37841.264999999999</v>
      </c>
      <c r="N3309" s="1">
        <f>SUMPRODUCT(Sueldos[[#This Row],[Salario Base]:[Bono General]]*Porcentajes[])</f>
        <v>1511.7679499999999</v>
      </c>
      <c r="O3309" s="1">
        <f>Sueldos[[#This Row],[Aumento Mexicano]]*2</f>
        <v>3023.5358999999999</v>
      </c>
      <c r="P3309" s="1">
        <f>IF(Sueldos[[#This Row],[Calificación]]&gt;=4,Sueldos[[#This Row],[Aumento Mexicano]]*2,0)</f>
        <v>3023.5358999999999</v>
      </c>
      <c r="Q3309" s="1">
        <f>Sueldos[[#This Row],[Sueldo total]]*3</f>
        <v>113523.795</v>
      </c>
      <c r="R3309" s="9">
        <f>(43102-Sueldos[[#This Row],[Fecha de Contratación]])/365</f>
        <v>6.515068493150685</v>
      </c>
      <c r="S3309" s="1">
        <f>Sueldos[[#This Row],[Sueldo total]]/30</f>
        <v>1261.3754999999999</v>
      </c>
      <c r="T3309" s="1">
        <f>Sueldos[[#This Row],[Salario diario]]*20*Sueldos[[#This Row],[dias del año]]</f>
        <v>164358.95556164382</v>
      </c>
      <c r="U3309" s="1">
        <f>Sueldos[[#This Row],[3 meses de sueldo]]+Sueldos[[#This Row],[20 dias por año]]</f>
        <v>277882.7505616438</v>
      </c>
    </row>
    <row r="3310" spans="1:21" x14ac:dyDescent="0.3">
      <c r="A3310" t="s">
        <v>573</v>
      </c>
      <c r="B3310" t="s">
        <v>539</v>
      </c>
      <c r="C3310" t="s">
        <v>482</v>
      </c>
      <c r="D3310" s="10">
        <v>42841</v>
      </c>
      <c r="E3310" t="s">
        <v>18</v>
      </c>
      <c r="F3310">
        <v>3</v>
      </c>
      <c r="G3310" s="1">
        <v>15043</v>
      </c>
      <c r="H3310" s="1">
        <v>1203.44</v>
      </c>
      <c r="I3310" s="1">
        <v>1654.73</v>
      </c>
      <c r="J3310" s="1">
        <v>1353.87</v>
      </c>
      <c r="K3310" s="1">
        <v>4813.76</v>
      </c>
      <c r="L3310" s="1">
        <v>5716.34</v>
      </c>
      <c r="M3310" s="1">
        <f>SUM(Sueldos[[#This Row],[Salario Base]:[Bono General]])</f>
        <v>29785.140000000003</v>
      </c>
      <c r="N3310" s="1">
        <f>SUMPRODUCT(Sueldos[[#This Row],[Salario Base]:[Bono General]]*Porcentajes[])</f>
        <v>1201.9357</v>
      </c>
      <c r="O3310" s="1">
        <f>Sueldos[[#This Row],[Aumento Mexicano]]*2</f>
        <v>2403.8714</v>
      </c>
      <c r="P3310" s="1">
        <f>IF(Sueldos[[#This Row],[Calificación]]&gt;=4,Sueldos[[#This Row],[Aumento Mexicano]]*2,0)</f>
        <v>0</v>
      </c>
      <c r="Q3310" s="1">
        <f>Sueldos[[#This Row],[Sueldo total]]*3</f>
        <v>89355.420000000013</v>
      </c>
      <c r="R3310" s="9">
        <f>(43102-Sueldos[[#This Row],[Fecha de Contratación]])/365</f>
        <v>0.71506849315068488</v>
      </c>
      <c r="S3310" s="1">
        <f>Sueldos[[#This Row],[Sueldo total]]/30</f>
        <v>992.83800000000008</v>
      </c>
      <c r="T3310" s="1">
        <f>Sueldos[[#This Row],[Salario diario]]*20*Sueldos[[#This Row],[dias del año]]</f>
        <v>14198.943452054795</v>
      </c>
      <c r="U3310" s="1">
        <f>Sueldos[[#This Row],[3 meses de sueldo]]+Sueldos[[#This Row],[20 dias por año]]</f>
        <v>103554.36345205481</v>
      </c>
    </row>
    <row r="3311" spans="1:21" x14ac:dyDescent="0.3">
      <c r="A3311" t="s">
        <v>574</v>
      </c>
      <c r="B3311" t="s">
        <v>539</v>
      </c>
      <c r="C3311" t="s">
        <v>69</v>
      </c>
      <c r="D3311" s="10">
        <v>42109</v>
      </c>
      <c r="E3311" t="s">
        <v>50</v>
      </c>
      <c r="F3311">
        <v>3</v>
      </c>
      <c r="G3311" s="1">
        <v>39199</v>
      </c>
      <c r="H3311" s="1">
        <v>1959.95</v>
      </c>
      <c r="I3311" s="1">
        <v>783.98</v>
      </c>
      <c r="J3311" s="1">
        <v>2743.9300000000003</v>
      </c>
      <c r="K3311" s="1">
        <v>14503.63</v>
      </c>
      <c r="L3311" s="1">
        <v>14503.63</v>
      </c>
      <c r="M3311" s="1">
        <f>SUM(Sueldos[[#This Row],[Salario Base]:[Bono General]])</f>
        <v>73694.12</v>
      </c>
      <c r="N3311" s="1">
        <f>SUMPRODUCT(Sueldos[[#This Row],[Salario Base]:[Bono General]]*Porcentajes[])</f>
        <v>2912.4857000000002</v>
      </c>
      <c r="O3311" s="1">
        <f>Sueldos[[#This Row],[Aumento Mexicano]]*2</f>
        <v>5824.9714000000004</v>
      </c>
      <c r="P3311" s="1">
        <f>IF(Sueldos[[#This Row],[Calificación]]&gt;=4,Sueldos[[#This Row],[Aumento Mexicano]]*2,0)</f>
        <v>0</v>
      </c>
      <c r="Q3311" s="1">
        <f>Sueldos[[#This Row],[Sueldo total]]*3</f>
        <v>221082.36</v>
      </c>
      <c r="R3311" s="9">
        <f>(43102-Sueldos[[#This Row],[Fecha de Contratación]])/365</f>
        <v>2.7205479452054795</v>
      </c>
      <c r="S3311" s="1">
        <f>Sueldos[[#This Row],[Sueldo total]]/30</f>
        <v>2456.4706666666666</v>
      </c>
      <c r="T3311" s="1">
        <f>Sueldos[[#This Row],[Salario diario]]*20*Sueldos[[#This Row],[dias del año]]</f>
        <v>133658.92449315067</v>
      </c>
      <c r="U3311" s="1">
        <f>Sueldos[[#This Row],[3 meses de sueldo]]+Sueldos[[#This Row],[20 dias por año]]</f>
        <v>354741.28449315066</v>
      </c>
    </row>
    <row r="3312" spans="1:21" x14ac:dyDescent="0.3">
      <c r="A3312" t="s">
        <v>575</v>
      </c>
      <c r="B3312" t="s">
        <v>539</v>
      </c>
      <c r="C3312" t="s">
        <v>213</v>
      </c>
      <c r="D3312" s="10">
        <v>41656</v>
      </c>
      <c r="E3312" t="s">
        <v>18</v>
      </c>
      <c r="F3312">
        <v>4</v>
      </c>
      <c r="G3312" s="1">
        <v>10158.5</v>
      </c>
      <c r="H3312" s="1">
        <v>1015.85</v>
      </c>
      <c r="I3312" s="1">
        <v>1015.85</v>
      </c>
      <c r="J3312" s="1">
        <v>1117.4349999999999</v>
      </c>
      <c r="K3312" s="1">
        <v>2641.21</v>
      </c>
      <c r="L3312" s="1">
        <v>2539.625</v>
      </c>
      <c r="M3312" s="1">
        <f>SUM(Sueldos[[#This Row],[Salario Base]:[Bono General]])</f>
        <v>18488.47</v>
      </c>
      <c r="N3312" s="1">
        <f>SUMPRODUCT(Sueldos[[#This Row],[Salario Base]:[Bono General]]*Porcentajes[])</f>
        <v>719.22180000000003</v>
      </c>
      <c r="O3312" s="1">
        <f>Sueldos[[#This Row],[Aumento Mexicano]]*2</f>
        <v>1438.4436000000001</v>
      </c>
      <c r="P3312" s="1">
        <f>IF(Sueldos[[#This Row],[Calificación]]&gt;=4,Sueldos[[#This Row],[Aumento Mexicano]]*2,0)</f>
        <v>1438.4436000000001</v>
      </c>
      <c r="Q3312" s="1">
        <f>Sueldos[[#This Row],[Sueldo total]]*3</f>
        <v>55465.41</v>
      </c>
      <c r="R3312" s="9">
        <f>(43102-Sueldos[[#This Row],[Fecha de Contratación]])/365</f>
        <v>3.9616438356164383</v>
      </c>
      <c r="S3312" s="1">
        <f>Sueldos[[#This Row],[Sueldo total]]/30</f>
        <v>616.28233333333333</v>
      </c>
      <c r="T3312" s="1">
        <f>Sueldos[[#This Row],[Salario diario]]*20*Sueldos[[#This Row],[dias del año]]</f>
        <v>48829.822136986302</v>
      </c>
      <c r="U3312" s="1">
        <f>Sueldos[[#This Row],[3 meses de sueldo]]+Sueldos[[#This Row],[20 dias por año]]</f>
        <v>104295.23213698631</v>
      </c>
    </row>
    <row r="3313" spans="1:21" x14ac:dyDescent="0.3">
      <c r="A3313" t="s">
        <v>576</v>
      </c>
      <c r="B3313" t="s">
        <v>539</v>
      </c>
      <c r="C3313" t="s">
        <v>55</v>
      </c>
      <c r="D3313" s="10">
        <v>42223</v>
      </c>
      <c r="E3313" t="s">
        <v>18</v>
      </c>
      <c r="F3313">
        <v>4</v>
      </c>
      <c r="G3313" s="1">
        <v>16190.900000000001</v>
      </c>
      <c r="H3313" s="1">
        <v>1457.181</v>
      </c>
      <c r="I3313" s="1">
        <v>2266.7260000000006</v>
      </c>
      <c r="J3313" s="1">
        <v>647.63600000000008</v>
      </c>
      <c r="K3313" s="1">
        <v>5828.7240000000002</v>
      </c>
      <c r="L3313" s="1">
        <v>4047.7250000000004</v>
      </c>
      <c r="M3313" s="1">
        <f>SUM(Sueldos[[#This Row],[Salario Base]:[Bono General]])</f>
        <v>30438.892</v>
      </c>
      <c r="N3313" s="1">
        <f>SUMPRODUCT(Sueldos[[#This Row],[Salario Base]:[Bono General]]*Porcentajes[])</f>
        <v>1154.4111700000001</v>
      </c>
      <c r="O3313" s="1">
        <f>Sueldos[[#This Row],[Aumento Mexicano]]*2</f>
        <v>2308.8223400000002</v>
      </c>
      <c r="P3313" s="1">
        <f>IF(Sueldos[[#This Row],[Calificación]]&gt;=4,Sueldos[[#This Row],[Aumento Mexicano]]*2,0)</f>
        <v>2308.8223400000002</v>
      </c>
      <c r="Q3313" s="1">
        <f>Sueldos[[#This Row],[Sueldo total]]*3</f>
        <v>91316.676000000007</v>
      </c>
      <c r="R3313" s="9">
        <f>(43102-Sueldos[[#This Row],[Fecha de Contratación]])/365</f>
        <v>2.408219178082192</v>
      </c>
      <c r="S3313" s="1">
        <f>Sueldos[[#This Row],[Sueldo total]]/30</f>
        <v>1014.6297333333333</v>
      </c>
      <c r="T3313" s="1">
        <f>Sueldos[[#This Row],[Salario diario]]*20*Sueldos[[#This Row],[dias del año]]</f>
        <v>48869.015649315079</v>
      </c>
      <c r="U3313" s="1">
        <f>Sueldos[[#This Row],[3 meses de sueldo]]+Sueldos[[#This Row],[20 dias por año]]</f>
        <v>140185.69164931509</v>
      </c>
    </row>
    <row r="3314" spans="1:21" x14ac:dyDescent="0.3">
      <c r="A3314" t="s">
        <v>577</v>
      </c>
      <c r="B3314" t="s">
        <v>539</v>
      </c>
      <c r="C3314" t="s">
        <v>198</v>
      </c>
      <c r="D3314" s="10">
        <v>42531</v>
      </c>
      <c r="E3314" t="s">
        <v>18</v>
      </c>
      <c r="F3314">
        <v>3</v>
      </c>
      <c r="G3314" s="1">
        <v>12996</v>
      </c>
      <c r="H3314" s="1">
        <v>649.80000000000007</v>
      </c>
      <c r="I3314" s="1">
        <v>649.80000000000007</v>
      </c>
      <c r="J3314" s="1">
        <v>1559.52</v>
      </c>
      <c r="K3314" s="1">
        <v>3508.92</v>
      </c>
      <c r="L3314" s="1">
        <v>4028.7599999999998</v>
      </c>
      <c r="M3314" s="1">
        <f>SUM(Sueldos[[#This Row],[Salario Base]:[Bono General]])</f>
        <v>23392.799999999999</v>
      </c>
      <c r="N3314" s="1">
        <f>SUMPRODUCT(Sueldos[[#This Row],[Salario Base]:[Bono General]]*Porcentajes[])</f>
        <v>920.11680000000001</v>
      </c>
      <c r="O3314" s="1">
        <f>Sueldos[[#This Row],[Aumento Mexicano]]*2</f>
        <v>1840.2336</v>
      </c>
      <c r="P3314" s="1">
        <f>IF(Sueldos[[#This Row],[Calificación]]&gt;=4,Sueldos[[#This Row],[Aumento Mexicano]]*2,0)</f>
        <v>0</v>
      </c>
      <c r="Q3314" s="1">
        <f>Sueldos[[#This Row],[Sueldo total]]*3</f>
        <v>70178.399999999994</v>
      </c>
      <c r="R3314" s="9">
        <f>(43102-Sueldos[[#This Row],[Fecha de Contratación]])/365</f>
        <v>1.5643835616438355</v>
      </c>
      <c r="S3314" s="1">
        <f>Sueldos[[#This Row],[Sueldo total]]/30</f>
        <v>779.76</v>
      </c>
      <c r="T3314" s="1">
        <f>Sueldos[[#This Row],[Salario diario]]*20*Sueldos[[#This Row],[dias del año]]</f>
        <v>24396.874520547946</v>
      </c>
      <c r="U3314" s="1">
        <f>Sueldos[[#This Row],[3 meses de sueldo]]+Sueldos[[#This Row],[20 dias por año]]</f>
        <v>94575.274520547944</v>
      </c>
    </row>
    <row r="3315" spans="1:21" x14ac:dyDescent="0.3">
      <c r="A3315" t="s">
        <v>578</v>
      </c>
      <c r="B3315" t="s">
        <v>539</v>
      </c>
      <c r="C3315" t="s">
        <v>253</v>
      </c>
      <c r="D3315" s="10">
        <v>42384</v>
      </c>
      <c r="E3315" t="s">
        <v>18</v>
      </c>
      <c r="F3315">
        <v>2</v>
      </c>
      <c r="G3315" s="1">
        <v>8572.5</v>
      </c>
      <c r="H3315" s="1">
        <v>428.625</v>
      </c>
      <c r="I3315" s="1">
        <v>1285.875</v>
      </c>
      <c r="J3315" s="1">
        <v>342.90000000000003</v>
      </c>
      <c r="K3315" s="1">
        <v>2571.75</v>
      </c>
      <c r="L3315" s="1">
        <v>2657.4749999999999</v>
      </c>
      <c r="M3315" s="1">
        <f>SUM(Sueldos[[#This Row],[Salario Base]:[Bono General]])</f>
        <v>15859.125</v>
      </c>
      <c r="N3315" s="1">
        <f>SUMPRODUCT(Sueldos[[#This Row],[Salario Base]:[Bono General]]*Porcentajes[])</f>
        <v>614.64824999999996</v>
      </c>
      <c r="O3315" s="1">
        <f>Sueldos[[#This Row],[Aumento Mexicano]]*2</f>
        <v>1229.2964999999999</v>
      </c>
      <c r="P3315" s="1">
        <f>IF(Sueldos[[#This Row],[Calificación]]&gt;=4,Sueldos[[#This Row],[Aumento Mexicano]]*2,0)</f>
        <v>0</v>
      </c>
      <c r="Q3315" s="1">
        <f>Sueldos[[#This Row],[Sueldo total]]*3</f>
        <v>47577.375</v>
      </c>
      <c r="R3315" s="9">
        <f>(43102-Sueldos[[#This Row],[Fecha de Contratación]])/365</f>
        <v>1.9671232876712328</v>
      </c>
      <c r="S3315" s="1">
        <f>Sueldos[[#This Row],[Sueldo total]]/30</f>
        <v>528.63750000000005</v>
      </c>
      <c r="T3315" s="1">
        <f>Sueldos[[#This Row],[Salario diario]]*20*Sueldos[[#This Row],[dias del año]]</f>
        <v>20797.902739726025</v>
      </c>
      <c r="U3315" s="1">
        <f>Sueldos[[#This Row],[3 meses de sueldo]]+Sueldos[[#This Row],[20 dias por año]]</f>
        <v>68375.277739726022</v>
      </c>
    </row>
    <row r="3316" spans="1:21" x14ac:dyDescent="0.3">
      <c r="A3316" t="s">
        <v>579</v>
      </c>
      <c r="B3316" t="s">
        <v>539</v>
      </c>
      <c r="C3316" t="s">
        <v>125</v>
      </c>
      <c r="D3316" s="10">
        <v>41625</v>
      </c>
      <c r="E3316" t="s">
        <v>53</v>
      </c>
      <c r="F3316">
        <v>4</v>
      </c>
      <c r="G3316" s="1">
        <v>107881.40000000001</v>
      </c>
      <c r="H3316" s="1">
        <v>9709.3260000000009</v>
      </c>
      <c r="I3316" s="1">
        <v>2157.6280000000002</v>
      </c>
      <c r="J3316" s="1">
        <v>6472.884</v>
      </c>
      <c r="K3316" s="1">
        <v>31285.606</v>
      </c>
      <c r="L3316" s="1">
        <v>42073.746000000006</v>
      </c>
      <c r="M3316" s="1">
        <f>SUM(Sueldos[[#This Row],[Salario Base]:[Bono General]])</f>
        <v>199580.59000000003</v>
      </c>
      <c r="N3316" s="1">
        <f>SUMPRODUCT(Sueldos[[#This Row],[Salario Base]:[Bono General]]*Porcentajes[])</f>
        <v>8112.6812800000007</v>
      </c>
      <c r="O3316" s="1">
        <f>Sueldos[[#This Row],[Aumento Mexicano]]*2</f>
        <v>16225.362560000001</v>
      </c>
      <c r="P3316" s="1">
        <f>IF(Sueldos[[#This Row],[Calificación]]&gt;=4,Sueldos[[#This Row],[Aumento Mexicano]]*2,0)</f>
        <v>16225.362560000001</v>
      </c>
      <c r="Q3316" s="1">
        <f>Sueldos[[#This Row],[Sueldo total]]*3</f>
        <v>598741.77</v>
      </c>
      <c r="R3316" s="9">
        <f>(43102-Sueldos[[#This Row],[Fecha de Contratación]])/365</f>
        <v>4.0465753424657533</v>
      </c>
      <c r="S3316" s="1">
        <f>Sueldos[[#This Row],[Sueldo total]]/30</f>
        <v>6652.686333333334</v>
      </c>
      <c r="T3316" s="1">
        <f>Sueldos[[#This Row],[Salario diario]]*20*Sueldos[[#This Row],[dias del año]]</f>
        <v>538411.92955251143</v>
      </c>
      <c r="U3316" s="1">
        <f>Sueldos[[#This Row],[3 meses de sueldo]]+Sueldos[[#This Row],[20 dias por año]]</f>
        <v>1137153.6995525113</v>
      </c>
    </row>
    <row r="3317" spans="1:21" x14ac:dyDescent="0.3">
      <c r="A3317" t="s">
        <v>580</v>
      </c>
      <c r="B3317" t="s">
        <v>539</v>
      </c>
      <c r="C3317" t="s">
        <v>17</v>
      </c>
      <c r="D3317" s="10">
        <v>42247</v>
      </c>
      <c r="E3317" t="s">
        <v>18</v>
      </c>
      <c r="F3317">
        <v>3</v>
      </c>
      <c r="G3317" s="1">
        <v>13786</v>
      </c>
      <c r="H3317" s="1">
        <v>827.16</v>
      </c>
      <c r="I3317" s="1">
        <v>1792.18</v>
      </c>
      <c r="J3317" s="1">
        <v>2067.9</v>
      </c>
      <c r="K3317" s="1">
        <v>4273.66</v>
      </c>
      <c r="L3317" s="1">
        <v>5100.82</v>
      </c>
      <c r="M3317" s="1">
        <f>SUM(Sueldos[[#This Row],[Salario Base]:[Bono General]])</f>
        <v>27847.72</v>
      </c>
      <c r="N3317" s="1">
        <f>SUMPRODUCT(Sueldos[[#This Row],[Salario Base]:[Bono General]]*Porcentajes[])</f>
        <v>1123.559</v>
      </c>
      <c r="O3317" s="1">
        <f>Sueldos[[#This Row],[Aumento Mexicano]]*2</f>
        <v>2247.1179999999999</v>
      </c>
      <c r="P3317" s="1">
        <f>IF(Sueldos[[#This Row],[Calificación]]&gt;=4,Sueldos[[#This Row],[Aumento Mexicano]]*2,0)</f>
        <v>0</v>
      </c>
      <c r="Q3317" s="1">
        <f>Sueldos[[#This Row],[Sueldo total]]*3</f>
        <v>83543.16</v>
      </c>
      <c r="R3317" s="9">
        <f>(43102-Sueldos[[#This Row],[Fecha de Contratación]])/365</f>
        <v>2.3424657534246576</v>
      </c>
      <c r="S3317" s="1">
        <f>Sueldos[[#This Row],[Sueldo total]]/30</f>
        <v>928.25733333333335</v>
      </c>
      <c r="T3317" s="1">
        <f>Sueldos[[#This Row],[Salario diario]]*20*Sueldos[[#This Row],[dias del año]]</f>
        <v>43488.220273972605</v>
      </c>
      <c r="U3317" s="1">
        <f>Sueldos[[#This Row],[3 meses de sueldo]]+Sueldos[[#This Row],[20 dias por año]]</f>
        <v>127031.38027397261</v>
      </c>
    </row>
    <row r="3318" spans="1:21" x14ac:dyDescent="0.3">
      <c r="A3318" t="s">
        <v>581</v>
      </c>
      <c r="B3318" t="s">
        <v>539</v>
      </c>
      <c r="C3318" t="s">
        <v>61</v>
      </c>
      <c r="D3318" s="10">
        <v>41844</v>
      </c>
      <c r="E3318" t="s">
        <v>18</v>
      </c>
      <c r="F3318">
        <v>3</v>
      </c>
      <c r="G3318" s="1">
        <v>13631</v>
      </c>
      <c r="H3318" s="1">
        <v>1363.1000000000001</v>
      </c>
      <c r="I3318" s="1">
        <v>817.86</v>
      </c>
      <c r="J3318" s="1">
        <v>1499.41</v>
      </c>
      <c r="K3318" s="1">
        <v>3544.06</v>
      </c>
      <c r="L3318" s="1">
        <v>5179.78</v>
      </c>
      <c r="M3318" s="1">
        <f>SUM(Sueldos[[#This Row],[Salario Base]:[Bono General]])</f>
        <v>26035.210000000003</v>
      </c>
      <c r="N3318" s="1">
        <f>SUMPRODUCT(Sueldos[[#This Row],[Salario Base]:[Bono General]]*Porcentajes[])</f>
        <v>1067.3072999999999</v>
      </c>
      <c r="O3318" s="1">
        <f>Sueldos[[#This Row],[Aumento Mexicano]]*2</f>
        <v>2134.6145999999999</v>
      </c>
      <c r="P3318" s="1">
        <f>IF(Sueldos[[#This Row],[Calificación]]&gt;=4,Sueldos[[#This Row],[Aumento Mexicano]]*2,0)</f>
        <v>0</v>
      </c>
      <c r="Q3318" s="1">
        <f>Sueldos[[#This Row],[Sueldo total]]*3</f>
        <v>78105.63</v>
      </c>
      <c r="R3318" s="9">
        <f>(43102-Sueldos[[#This Row],[Fecha de Contratación]])/365</f>
        <v>3.4465753424657533</v>
      </c>
      <c r="S3318" s="1">
        <f>Sueldos[[#This Row],[Sueldo total]]/30</f>
        <v>867.84033333333343</v>
      </c>
      <c r="T3318" s="1">
        <f>Sueldos[[#This Row],[Salario diario]]*20*Sueldos[[#This Row],[dias del año]]</f>
        <v>59821.541881278536</v>
      </c>
      <c r="U3318" s="1">
        <f>Sueldos[[#This Row],[3 meses de sueldo]]+Sueldos[[#This Row],[20 dias por año]]</f>
        <v>137927.17188127854</v>
      </c>
    </row>
    <row r="3319" spans="1:21" x14ac:dyDescent="0.3">
      <c r="A3319" t="s">
        <v>582</v>
      </c>
      <c r="B3319" t="s">
        <v>539</v>
      </c>
      <c r="C3319" t="s">
        <v>52</v>
      </c>
      <c r="D3319" s="10">
        <v>42408</v>
      </c>
      <c r="E3319" t="s">
        <v>27</v>
      </c>
      <c r="F3319">
        <v>3</v>
      </c>
      <c r="G3319" s="1">
        <v>16378</v>
      </c>
      <c r="H3319" s="1">
        <v>982.68</v>
      </c>
      <c r="I3319" s="1">
        <v>2129.14</v>
      </c>
      <c r="J3319" s="1">
        <v>1637.8000000000002</v>
      </c>
      <c r="K3319" s="1">
        <v>5404.7400000000007</v>
      </c>
      <c r="L3319" s="1">
        <v>5077.18</v>
      </c>
      <c r="M3319" s="1">
        <f>SUM(Sueldos[[#This Row],[Salario Base]:[Bono General]])</f>
        <v>31609.54</v>
      </c>
      <c r="N3319" s="1">
        <f>SUMPRODUCT(Sueldos[[#This Row],[Salario Base]:[Bono General]]*Porcentajes[])</f>
        <v>1234.9012</v>
      </c>
      <c r="O3319" s="1">
        <f>Sueldos[[#This Row],[Aumento Mexicano]]*2</f>
        <v>2469.8024</v>
      </c>
      <c r="P3319" s="1">
        <f>IF(Sueldos[[#This Row],[Calificación]]&gt;=4,Sueldos[[#This Row],[Aumento Mexicano]]*2,0)</f>
        <v>0</v>
      </c>
      <c r="Q3319" s="1">
        <f>Sueldos[[#This Row],[Sueldo total]]*3</f>
        <v>94828.62</v>
      </c>
      <c r="R3319" s="9">
        <f>(43102-Sueldos[[#This Row],[Fecha de Contratación]])/365</f>
        <v>1.9013698630136986</v>
      </c>
      <c r="S3319" s="1">
        <f>Sueldos[[#This Row],[Sueldo total]]/30</f>
        <v>1053.6513333333335</v>
      </c>
      <c r="T3319" s="1">
        <f>Sueldos[[#This Row],[Salario diario]]*20*Sueldos[[#This Row],[dias del año]]</f>
        <v>40067.61782648402</v>
      </c>
      <c r="U3319" s="1">
        <f>Sueldos[[#This Row],[3 meses de sueldo]]+Sueldos[[#This Row],[20 dias por año]]</f>
        <v>134896.23782648402</v>
      </c>
    </row>
    <row r="3320" spans="1:21" x14ac:dyDescent="0.3">
      <c r="A3320" t="s">
        <v>583</v>
      </c>
      <c r="B3320" t="s">
        <v>539</v>
      </c>
      <c r="C3320" t="s">
        <v>79</v>
      </c>
      <c r="D3320" s="10">
        <v>42928</v>
      </c>
      <c r="E3320" t="s">
        <v>18</v>
      </c>
      <c r="F3320">
        <v>3</v>
      </c>
      <c r="G3320" s="1">
        <v>12948</v>
      </c>
      <c r="H3320" s="1">
        <v>647.40000000000009</v>
      </c>
      <c r="I3320" s="1">
        <v>906.36000000000013</v>
      </c>
      <c r="J3320" s="1">
        <v>388.44</v>
      </c>
      <c r="K3320" s="1">
        <v>4402.3200000000006</v>
      </c>
      <c r="L3320" s="1">
        <v>5049.72</v>
      </c>
      <c r="M3320" s="1">
        <f>SUM(Sueldos[[#This Row],[Salario Base]:[Bono General]])</f>
        <v>24342.240000000002</v>
      </c>
      <c r="N3320" s="1">
        <f>SUMPRODUCT(Sueldos[[#This Row],[Salario Base]:[Bono General]]*Porcentajes[])</f>
        <v>968.51040000000012</v>
      </c>
      <c r="O3320" s="1">
        <f>Sueldos[[#This Row],[Aumento Mexicano]]*2</f>
        <v>1937.0208000000002</v>
      </c>
      <c r="P3320" s="1">
        <f>IF(Sueldos[[#This Row],[Calificación]]&gt;=4,Sueldos[[#This Row],[Aumento Mexicano]]*2,0)</f>
        <v>0</v>
      </c>
      <c r="Q3320" s="1">
        <f>Sueldos[[#This Row],[Sueldo total]]*3</f>
        <v>73026.720000000001</v>
      </c>
      <c r="R3320" s="9">
        <f>(43102-Sueldos[[#This Row],[Fecha de Contratación]])/365</f>
        <v>0.47671232876712327</v>
      </c>
      <c r="S3320" s="1">
        <f>Sueldos[[#This Row],[Sueldo total]]/30</f>
        <v>811.40800000000002</v>
      </c>
      <c r="T3320" s="1">
        <f>Sueldos[[#This Row],[Salario diario]]*20*Sueldos[[#This Row],[dias del año]]</f>
        <v>7736.1639452054787</v>
      </c>
      <c r="U3320" s="1">
        <f>Sueldos[[#This Row],[3 meses de sueldo]]+Sueldos[[#This Row],[20 dias por año]]</f>
        <v>80762.883945205482</v>
      </c>
    </row>
    <row r="3321" spans="1:21" x14ac:dyDescent="0.3">
      <c r="A3321" t="s">
        <v>584</v>
      </c>
      <c r="B3321" t="s">
        <v>539</v>
      </c>
      <c r="C3321" t="s">
        <v>140</v>
      </c>
      <c r="D3321" s="10">
        <v>41097</v>
      </c>
      <c r="E3321" t="s">
        <v>50</v>
      </c>
      <c r="F3321">
        <v>2</v>
      </c>
      <c r="G3321" s="1">
        <v>33377.4</v>
      </c>
      <c r="H3321" s="1">
        <v>1668.8700000000001</v>
      </c>
      <c r="I3321" s="1">
        <v>3337.7400000000002</v>
      </c>
      <c r="J3321" s="1">
        <v>1335.096</v>
      </c>
      <c r="K3321" s="1">
        <v>9679.4459999999999</v>
      </c>
      <c r="L3321" s="1">
        <v>11014.542000000001</v>
      </c>
      <c r="M3321" s="1">
        <f>SUM(Sueldos[[#This Row],[Salario Base]:[Bono General]])</f>
        <v>60413.093999999997</v>
      </c>
      <c r="N3321" s="1">
        <f>SUMPRODUCT(Sueldos[[#This Row],[Salario Base]:[Bono General]]*Porcentajes[])</f>
        <v>2363.1199200000001</v>
      </c>
      <c r="O3321" s="1">
        <f>Sueldos[[#This Row],[Aumento Mexicano]]*2</f>
        <v>4726.2398400000002</v>
      </c>
      <c r="P3321" s="1">
        <f>IF(Sueldos[[#This Row],[Calificación]]&gt;=4,Sueldos[[#This Row],[Aumento Mexicano]]*2,0)</f>
        <v>0</v>
      </c>
      <c r="Q3321" s="1">
        <f>Sueldos[[#This Row],[Sueldo total]]*3</f>
        <v>181239.28200000001</v>
      </c>
      <c r="R3321" s="9">
        <f>(43102-Sueldos[[#This Row],[Fecha de Contratación]])/365</f>
        <v>5.493150684931507</v>
      </c>
      <c r="S3321" s="1">
        <f>Sueldos[[#This Row],[Sueldo total]]/30</f>
        <v>2013.7697999999998</v>
      </c>
      <c r="T3321" s="1">
        <f>Sueldos[[#This Row],[Salario diario]]*20*Sueldos[[#This Row],[dias del año]]</f>
        <v>221238.81912328766</v>
      </c>
      <c r="U3321" s="1">
        <f>Sueldos[[#This Row],[3 meses de sueldo]]+Sueldos[[#This Row],[20 dias por año]]</f>
        <v>402478.10112328769</v>
      </c>
    </row>
    <row r="3322" spans="1:21" x14ac:dyDescent="0.3">
      <c r="A3322" t="s">
        <v>585</v>
      </c>
      <c r="B3322" t="s">
        <v>539</v>
      </c>
      <c r="C3322" t="s">
        <v>57</v>
      </c>
      <c r="D3322" s="10">
        <v>41218</v>
      </c>
      <c r="E3322" t="s">
        <v>18</v>
      </c>
      <c r="F3322">
        <v>4</v>
      </c>
      <c r="G3322" s="1">
        <v>10896.6</v>
      </c>
      <c r="H3322" s="1">
        <v>871.72800000000007</v>
      </c>
      <c r="I3322" s="1">
        <v>108.96600000000001</v>
      </c>
      <c r="J3322" s="1">
        <v>1089.6600000000001</v>
      </c>
      <c r="K3322" s="1">
        <v>2942.0820000000003</v>
      </c>
      <c r="L3322" s="1">
        <v>3051.0480000000002</v>
      </c>
      <c r="M3322" s="1">
        <f>SUM(Sueldos[[#This Row],[Salario Base]:[Bono General]])</f>
        <v>18960.084000000003</v>
      </c>
      <c r="N3322" s="1">
        <f>SUMPRODUCT(Sueldos[[#This Row],[Salario Base]:[Bono General]]*Porcentajes[])</f>
        <v>739.87914000000001</v>
      </c>
      <c r="O3322" s="1">
        <f>Sueldos[[#This Row],[Aumento Mexicano]]*2</f>
        <v>1479.75828</v>
      </c>
      <c r="P3322" s="1">
        <f>IF(Sueldos[[#This Row],[Calificación]]&gt;=4,Sueldos[[#This Row],[Aumento Mexicano]]*2,0)</f>
        <v>1479.75828</v>
      </c>
      <c r="Q3322" s="1">
        <f>Sueldos[[#This Row],[Sueldo total]]*3</f>
        <v>56880.252000000008</v>
      </c>
      <c r="R3322" s="9">
        <f>(43102-Sueldos[[#This Row],[Fecha de Contratación]])/365</f>
        <v>5.161643835616438</v>
      </c>
      <c r="S3322" s="1">
        <f>Sueldos[[#This Row],[Sueldo total]]/30</f>
        <v>632.00280000000009</v>
      </c>
      <c r="T3322" s="1">
        <f>Sueldos[[#This Row],[Salario diario]]*20*Sueldos[[#This Row],[dias del año]]</f>
        <v>65243.467134246581</v>
      </c>
      <c r="U3322" s="1">
        <f>Sueldos[[#This Row],[3 meses de sueldo]]+Sueldos[[#This Row],[20 dias por año]]</f>
        <v>122123.71913424658</v>
      </c>
    </row>
    <row r="3323" spans="1:21" x14ac:dyDescent="0.3">
      <c r="A3323" t="s">
        <v>586</v>
      </c>
      <c r="B3323" t="s">
        <v>539</v>
      </c>
      <c r="C3323" t="s">
        <v>98</v>
      </c>
      <c r="D3323" s="10">
        <v>42437</v>
      </c>
      <c r="E3323" t="s">
        <v>27</v>
      </c>
      <c r="F3323">
        <v>3</v>
      </c>
      <c r="G3323" s="1">
        <v>16716</v>
      </c>
      <c r="H3323" s="1">
        <v>1002.9599999999999</v>
      </c>
      <c r="I3323" s="1">
        <v>334.32</v>
      </c>
      <c r="J3323" s="1">
        <v>2507.4</v>
      </c>
      <c r="K3323" s="1">
        <v>6519.24</v>
      </c>
      <c r="L3323" s="1">
        <v>6519.24</v>
      </c>
      <c r="M3323" s="1">
        <f>SUM(Sueldos[[#This Row],[Salario Base]:[Bono General]])</f>
        <v>33599.159999999996</v>
      </c>
      <c r="N3323" s="1">
        <f>SUMPRODUCT(Sueldos[[#This Row],[Salario Base]:[Bono General]]*Porcentajes[])</f>
        <v>1352.3244</v>
      </c>
      <c r="O3323" s="1">
        <f>Sueldos[[#This Row],[Aumento Mexicano]]*2</f>
        <v>2704.6487999999999</v>
      </c>
      <c r="P3323" s="1">
        <f>IF(Sueldos[[#This Row],[Calificación]]&gt;=4,Sueldos[[#This Row],[Aumento Mexicano]]*2,0)</f>
        <v>0</v>
      </c>
      <c r="Q3323" s="1">
        <f>Sueldos[[#This Row],[Sueldo total]]*3</f>
        <v>100797.47999999998</v>
      </c>
      <c r="R3323" s="9">
        <f>(43102-Sueldos[[#This Row],[Fecha de Contratación]])/365</f>
        <v>1.821917808219178</v>
      </c>
      <c r="S3323" s="1">
        <f>Sueldos[[#This Row],[Sueldo total]]/30</f>
        <v>1119.972</v>
      </c>
      <c r="T3323" s="1">
        <f>Sueldos[[#This Row],[Salario diario]]*20*Sueldos[[#This Row],[dias del año]]</f>
        <v>40809.938630136981</v>
      </c>
      <c r="U3323" s="1">
        <f>Sueldos[[#This Row],[3 meses de sueldo]]+Sueldos[[#This Row],[20 dias por año]]</f>
        <v>141607.41863013696</v>
      </c>
    </row>
    <row r="3324" spans="1:21" x14ac:dyDescent="0.3">
      <c r="A3324" t="s">
        <v>587</v>
      </c>
      <c r="B3324" t="s">
        <v>539</v>
      </c>
      <c r="C3324" t="s">
        <v>166</v>
      </c>
      <c r="D3324" s="10">
        <v>41896</v>
      </c>
      <c r="E3324" t="s">
        <v>15</v>
      </c>
      <c r="F3324">
        <v>3</v>
      </c>
      <c r="G3324" s="1">
        <v>30806</v>
      </c>
      <c r="H3324" s="1">
        <v>3080.6000000000004</v>
      </c>
      <c r="I3324" s="1">
        <v>3388.66</v>
      </c>
      <c r="J3324" s="1">
        <v>924.18</v>
      </c>
      <c r="K3324" s="1">
        <v>9857.92</v>
      </c>
      <c r="L3324" s="1">
        <v>10165.980000000001</v>
      </c>
      <c r="M3324" s="1">
        <f>SUM(Sueldos[[#This Row],[Salario Base]:[Bono General]])</f>
        <v>58223.34</v>
      </c>
      <c r="N3324" s="1">
        <f>SUMPRODUCT(Sueldos[[#This Row],[Salario Base]:[Bono General]]*Porcentajes[])</f>
        <v>2298.1276000000003</v>
      </c>
      <c r="O3324" s="1">
        <f>Sueldos[[#This Row],[Aumento Mexicano]]*2</f>
        <v>4596.2552000000005</v>
      </c>
      <c r="P3324" s="1">
        <f>IF(Sueldos[[#This Row],[Calificación]]&gt;=4,Sueldos[[#This Row],[Aumento Mexicano]]*2,0)</f>
        <v>0</v>
      </c>
      <c r="Q3324" s="1">
        <f>Sueldos[[#This Row],[Sueldo total]]*3</f>
        <v>174670.02</v>
      </c>
      <c r="R3324" s="9">
        <f>(43102-Sueldos[[#This Row],[Fecha de Contratación]])/365</f>
        <v>3.3041095890410959</v>
      </c>
      <c r="S3324" s="1">
        <f>Sueldos[[#This Row],[Sueldo total]]/30</f>
        <v>1940.7779999999998</v>
      </c>
      <c r="T3324" s="1">
        <f>Sueldos[[#This Row],[Salario diario]]*20*Sueldos[[#This Row],[dias del año]]</f>
        <v>128250.86399999999</v>
      </c>
      <c r="U3324" s="1">
        <f>Sueldos[[#This Row],[3 meses de sueldo]]+Sueldos[[#This Row],[20 dias por año]]</f>
        <v>302920.88399999996</v>
      </c>
    </row>
    <row r="3325" spans="1:21" x14ac:dyDescent="0.3">
      <c r="A3325" t="s">
        <v>588</v>
      </c>
      <c r="B3325" t="s">
        <v>539</v>
      </c>
      <c r="C3325" t="s">
        <v>317</v>
      </c>
      <c r="D3325" s="10">
        <v>41370</v>
      </c>
      <c r="E3325" t="s">
        <v>27</v>
      </c>
      <c r="F3325">
        <v>1</v>
      </c>
      <c r="G3325" s="1">
        <v>16002</v>
      </c>
      <c r="H3325" s="1">
        <v>1120.1400000000001</v>
      </c>
      <c r="I3325" s="1">
        <v>1440.1799999999998</v>
      </c>
      <c r="J3325" s="1">
        <v>1280.1600000000001</v>
      </c>
      <c r="K3325" s="1">
        <v>4320.54</v>
      </c>
      <c r="L3325" s="1">
        <v>4160.5200000000004</v>
      </c>
      <c r="M3325" s="1">
        <f>SUM(Sueldos[[#This Row],[Salario Base]:[Bono General]])</f>
        <v>28323.54</v>
      </c>
      <c r="N3325" s="1">
        <f>SUMPRODUCT(Sueldos[[#This Row],[Salario Base]:[Bono General]]*Porcentajes[])</f>
        <v>1089.7362000000001</v>
      </c>
      <c r="O3325" s="1">
        <f>Sueldos[[#This Row],[Aumento Mexicano]]*2</f>
        <v>2179.4724000000001</v>
      </c>
      <c r="P3325" s="1">
        <f>IF(Sueldos[[#This Row],[Calificación]]&gt;=4,Sueldos[[#This Row],[Aumento Mexicano]]*2,0)</f>
        <v>0</v>
      </c>
      <c r="Q3325" s="1">
        <f>Sueldos[[#This Row],[Sueldo total]]*3</f>
        <v>84970.62</v>
      </c>
      <c r="R3325" s="9">
        <f>(43102-Sueldos[[#This Row],[Fecha de Contratación]])/365</f>
        <v>4.7452054794520544</v>
      </c>
      <c r="S3325" s="1">
        <f>Sueldos[[#This Row],[Sueldo total]]/30</f>
        <v>944.11800000000005</v>
      </c>
      <c r="T3325" s="1">
        <f>Sueldos[[#This Row],[Salario diario]]*20*Sueldos[[#This Row],[dias del año]]</f>
        <v>89600.678136986302</v>
      </c>
      <c r="U3325" s="1">
        <f>Sueldos[[#This Row],[3 meses de sueldo]]+Sueldos[[#This Row],[20 dias por año]]</f>
        <v>174571.2981369863</v>
      </c>
    </row>
    <row r="3326" spans="1:21" x14ac:dyDescent="0.3">
      <c r="A3326" t="s">
        <v>589</v>
      </c>
      <c r="B3326" t="s">
        <v>539</v>
      </c>
      <c r="C3326" t="s">
        <v>71</v>
      </c>
      <c r="D3326" s="10">
        <v>41251</v>
      </c>
      <c r="E3326" t="s">
        <v>18</v>
      </c>
      <c r="F3326">
        <v>4</v>
      </c>
      <c r="G3326" s="1">
        <v>10368.6</v>
      </c>
      <c r="H3326" s="1">
        <v>622.11599999999999</v>
      </c>
      <c r="I3326" s="1">
        <v>1244.232</v>
      </c>
      <c r="J3326" s="1">
        <v>725.80200000000013</v>
      </c>
      <c r="K3326" s="1">
        <v>2695.8360000000002</v>
      </c>
      <c r="L3326" s="1">
        <v>2799.5220000000004</v>
      </c>
      <c r="M3326" s="1">
        <f>SUM(Sueldos[[#This Row],[Salario Base]:[Bono General]])</f>
        <v>18456.108</v>
      </c>
      <c r="N3326" s="1">
        <f>SUMPRODUCT(Sueldos[[#This Row],[Salario Base]:[Bono General]]*Porcentajes[])</f>
        <v>711.28595999999993</v>
      </c>
      <c r="O3326" s="1">
        <f>Sueldos[[#This Row],[Aumento Mexicano]]*2</f>
        <v>1422.5719199999999</v>
      </c>
      <c r="P3326" s="1">
        <f>IF(Sueldos[[#This Row],[Calificación]]&gt;=4,Sueldos[[#This Row],[Aumento Mexicano]]*2,0)</f>
        <v>1422.5719199999999</v>
      </c>
      <c r="Q3326" s="1">
        <f>Sueldos[[#This Row],[Sueldo total]]*3</f>
        <v>55368.324000000001</v>
      </c>
      <c r="R3326" s="9">
        <f>(43102-Sueldos[[#This Row],[Fecha de Contratación]])/365</f>
        <v>5.0712328767123287</v>
      </c>
      <c r="S3326" s="1">
        <f>Sueldos[[#This Row],[Sueldo total]]/30</f>
        <v>615.20360000000005</v>
      </c>
      <c r="T3326" s="1">
        <f>Sueldos[[#This Row],[Salario diario]]*20*Sueldos[[#This Row],[dias del año]]</f>
        <v>62396.814443835618</v>
      </c>
      <c r="U3326" s="1">
        <f>Sueldos[[#This Row],[3 meses de sueldo]]+Sueldos[[#This Row],[20 dias por año]]</f>
        <v>117765.13844383562</v>
      </c>
    </row>
    <row r="3327" spans="1:21" x14ac:dyDescent="0.3">
      <c r="A3327" t="s">
        <v>590</v>
      </c>
      <c r="B3327" t="s">
        <v>539</v>
      </c>
      <c r="C3327" t="s">
        <v>168</v>
      </c>
      <c r="D3327" s="10">
        <v>40594</v>
      </c>
      <c r="E3327" t="s">
        <v>50</v>
      </c>
      <c r="F3327">
        <v>2</v>
      </c>
      <c r="G3327" s="1">
        <v>30081.600000000002</v>
      </c>
      <c r="H3327" s="1">
        <v>1804.896</v>
      </c>
      <c r="I3327" s="1">
        <v>1203.2640000000001</v>
      </c>
      <c r="J3327" s="1">
        <v>4211.4240000000009</v>
      </c>
      <c r="K3327" s="1">
        <v>10227.744000000001</v>
      </c>
      <c r="L3327" s="1">
        <v>9325.2960000000003</v>
      </c>
      <c r="M3327" s="1">
        <f>SUM(Sueldos[[#This Row],[Salario Base]:[Bono General]])</f>
        <v>56854.224000000002</v>
      </c>
      <c r="N3327" s="1">
        <f>SUMPRODUCT(Sueldos[[#This Row],[Salario Base]:[Bono General]]*Porcentajes[])</f>
        <v>2229.0465600000002</v>
      </c>
      <c r="O3327" s="1">
        <f>Sueldos[[#This Row],[Aumento Mexicano]]*2</f>
        <v>4458.0931200000005</v>
      </c>
      <c r="P3327" s="1">
        <f>IF(Sueldos[[#This Row],[Calificación]]&gt;=4,Sueldos[[#This Row],[Aumento Mexicano]]*2,0)</f>
        <v>0</v>
      </c>
      <c r="Q3327" s="1">
        <f>Sueldos[[#This Row],[Sueldo total]]*3</f>
        <v>170562.67200000002</v>
      </c>
      <c r="R3327" s="9">
        <f>(43102-Sueldos[[#This Row],[Fecha de Contratación]])/365</f>
        <v>6.8712328767123285</v>
      </c>
      <c r="S3327" s="1">
        <f>Sueldos[[#This Row],[Sueldo total]]/30</f>
        <v>1895.1408000000001</v>
      </c>
      <c r="T3327" s="1">
        <f>Sueldos[[#This Row],[Salario diario]]*20*Sueldos[[#This Row],[dias del año]]</f>
        <v>260439.07541917812</v>
      </c>
      <c r="U3327" s="1">
        <f>Sueldos[[#This Row],[3 meses de sueldo]]+Sueldos[[#This Row],[20 dias por año]]</f>
        <v>431001.74741917814</v>
      </c>
    </row>
    <row r="3328" spans="1:21" x14ac:dyDescent="0.3">
      <c r="A3328" t="s">
        <v>591</v>
      </c>
      <c r="B3328" t="s">
        <v>539</v>
      </c>
      <c r="C3328" t="s">
        <v>98</v>
      </c>
      <c r="D3328" s="10">
        <v>42771</v>
      </c>
      <c r="E3328" t="s">
        <v>27</v>
      </c>
      <c r="F3328">
        <v>4</v>
      </c>
      <c r="G3328" s="1">
        <v>22331.100000000002</v>
      </c>
      <c r="H3328" s="1">
        <v>2233.11</v>
      </c>
      <c r="I3328" s="1">
        <v>1339.866</v>
      </c>
      <c r="J3328" s="1">
        <v>893.24400000000014</v>
      </c>
      <c r="K3328" s="1">
        <v>8485.8180000000011</v>
      </c>
      <c r="L3328" s="1">
        <v>6699.3300000000008</v>
      </c>
      <c r="M3328" s="1">
        <f>SUM(Sueldos[[#This Row],[Salario Base]:[Bono General]])</f>
        <v>41982.468000000001</v>
      </c>
      <c r="N3328" s="1">
        <f>SUMPRODUCT(Sueldos[[#This Row],[Salario Base]:[Bono General]]*Porcentajes[])</f>
        <v>1625.7040800000002</v>
      </c>
      <c r="O3328" s="1">
        <f>Sueldos[[#This Row],[Aumento Mexicano]]*2</f>
        <v>3251.4081600000004</v>
      </c>
      <c r="P3328" s="1">
        <f>IF(Sueldos[[#This Row],[Calificación]]&gt;=4,Sueldos[[#This Row],[Aumento Mexicano]]*2,0)</f>
        <v>3251.4081600000004</v>
      </c>
      <c r="Q3328" s="1">
        <f>Sueldos[[#This Row],[Sueldo total]]*3</f>
        <v>125947.40400000001</v>
      </c>
      <c r="R3328" s="9">
        <f>(43102-Sueldos[[#This Row],[Fecha de Contratación]])/365</f>
        <v>0.9068493150684932</v>
      </c>
      <c r="S3328" s="1">
        <f>Sueldos[[#This Row],[Sueldo total]]/30</f>
        <v>1399.4156</v>
      </c>
      <c r="T3328" s="1">
        <f>Sueldos[[#This Row],[Salario diario]]*20*Sueldos[[#This Row],[dias del año]]</f>
        <v>25381.181567123291</v>
      </c>
      <c r="U3328" s="1">
        <f>Sueldos[[#This Row],[3 meses de sueldo]]+Sueldos[[#This Row],[20 dias por año]]</f>
        <v>151328.58556712331</v>
      </c>
    </row>
    <row r="3329" spans="1:21" x14ac:dyDescent="0.3">
      <c r="A3329" t="s">
        <v>592</v>
      </c>
      <c r="B3329" t="s">
        <v>539</v>
      </c>
      <c r="C3329" t="s">
        <v>69</v>
      </c>
      <c r="D3329" s="10">
        <v>42993</v>
      </c>
      <c r="E3329" t="s">
        <v>18</v>
      </c>
      <c r="F3329">
        <v>2</v>
      </c>
      <c r="G3329" s="1">
        <v>12732.300000000001</v>
      </c>
      <c r="H3329" s="1">
        <v>1018.5840000000001</v>
      </c>
      <c r="I3329" s="1">
        <v>763.93799999999999</v>
      </c>
      <c r="J3329" s="1">
        <v>1145.9070000000002</v>
      </c>
      <c r="K3329" s="1">
        <v>3692.3670000000002</v>
      </c>
      <c r="L3329" s="1">
        <v>4074.3360000000002</v>
      </c>
      <c r="M3329" s="1">
        <f>SUM(Sueldos[[#This Row],[Salario Base]:[Bono General]])</f>
        <v>23427.432000000004</v>
      </c>
      <c r="N3329" s="1">
        <f>SUMPRODUCT(Sueldos[[#This Row],[Salario Base]:[Bono General]]*Porcentajes[])</f>
        <v>926.91144000000008</v>
      </c>
      <c r="O3329" s="1">
        <f>Sueldos[[#This Row],[Aumento Mexicano]]*2</f>
        <v>1853.8228800000002</v>
      </c>
      <c r="P3329" s="1">
        <f>IF(Sueldos[[#This Row],[Calificación]]&gt;=4,Sueldos[[#This Row],[Aumento Mexicano]]*2,0)</f>
        <v>0</v>
      </c>
      <c r="Q3329" s="1">
        <f>Sueldos[[#This Row],[Sueldo total]]*3</f>
        <v>70282.296000000017</v>
      </c>
      <c r="R3329" s="9">
        <f>(43102-Sueldos[[#This Row],[Fecha de Contratación]])/365</f>
        <v>0.29863013698630136</v>
      </c>
      <c r="S3329" s="1">
        <f>Sueldos[[#This Row],[Sueldo total]]/30</f>
        <v>780.91440000000011</v>
      </c>
      <c r="T3329" s="1">
        <f>Sueldos[[#This Row],[Salario diario]]*20*Sueldos[[#This Row],[dias del año]]</f>
        <v>4664.0914849315077</v>
      </c>
      <c r="U3329" s="1">
        <f>Sueldos[[#This Row],[3 meses de sueldo]]+Sueldos[[#This Row],[20 dias por año]]</f>
        <v>74946.387484931518</v>
      </c>
    </row>
    <row r="3330" spans="1:21" x14ac:dyDescent="0.3">
      <c r="A3330" t="s">
        <v>593</v>
      </c>
      <c r="B3330" t="s">
        <v>539</v>
      </c>
      <c r="C3330" t="s">
        <v>168</v>
      </c>
      <c r="D3330" s="10">
        <v>41496</v>
      </c>
      <c r="E3330" t="s">
        <v>53</v>
      </c>
      <c r="F3330">
        <v>3</v>
      </c>
      <c r="G3330" s="1">
        <v>94057</v>
      </c>
      <c r="H3330" s="1">
        <v>8465.1299999999992</v>
      </c>
      <c r="I3330" s="1">
        <v>1881.14</v>
      </c>
      <c r="J3330" s="1">
        <v>2821.71</v>
      </c>
      <c r="K3330" s="1">
        <v>27276.53</v>
      </c>
      <c r="L3330" s="1">
        <v>33860.519999999997</v>
      </c>
      <c r="M3330" s="1">
        <f>SUM(Sueldos[[#This Row],[Salario Base]:[Bono General]])</f>
        <v>168362.03</v>
      </c>
      <c r="N3330" s="1">
        <f>SUMPRODUCT(Sueldos[[#This Row],[Salario Base]:[Bono General]]*Porcentajes[])</f>
        <v>6734.4812000000002</v>
      </c>
      <c r="O3330" s="1">
        <f>Sueldos[[#This Row],[Aumento Mexicano]]*2</f>
        <v>13468.9624</v>
      </c>
      <c r="P3330" s="1">
        <f>IF(Sueldos[[#This Row],[Calificación]]&gt;=4,Sueldos[[#This Row],[Aumento Mexicano]]*2,0)</f>
        <v>0</v>
      </c>
      <c r="Q3330" s="1">
        <f>Sueldos[[#This Row],[Sueldo total]]*3</f>
        <v>505086.08999999997</v>
      </c>
      <c r="R3330" s="9">
        <f>(43102-Sueldos[[#This Row],[Fecha de Contratación]])/365</f>
        <v>4.4000000000000004</v>
      </c>
      <c r="S3330" s="1">
        <f>Sueldos[[#This Row],[Sueldo total]]/30</f>
        <v>5612.0676666666668</v>
      </c>
      <c r="T3330" s="1">
        <f>Sueldos[[#This Row],[Salario diario]]*20*Sueldos[[#This Row],[dias del año]]</f>
        <v>493861.95466666669</v>
      </c>
      <c r="U3330" s="1">
        <f>Sueldos[[#This Row],[3 meses de sueldo]]+Sueldos[[#This Row],[20 dias por año]]</f>
        <v>998948.04466666665</v>
      </c>
    </row>
    <row r="3331" spans="1:21" x14ac:dyDescent="0.3">
      <c r="A3331" t="s">
        <v>594</v>
      </c>
      <c r="B3331" t="s">
        <v>539</v>
      </c>
      <c r="C3331" t="s">
        <v>170</v>
      </c>
      <c r="D3331" s="10">
        <v>40560</v>
      </c>
      <c r="E3331" t="s">
        <v>50</v>
      </c>
      <c r="F3331">
        <v>5</v>
      </c>
      <c r="G3331" s="1">
        <v>38058.75</v>
      </c>
      <c r="H3331" s="1">
        <v>3425.2874999999999</v>
      </c>
      <c r="I3331" s="1">
        <v>3425.2874999999999</v>
      </c>
      <c r="J3331" s="1">
        <v>5328.2250000000004</v>
      </c>
      <c r="K3331" s="1">
        <v>11037.037499999999</v>
      </c>
      <c r="L3331" s="1">
        <v>10275.862500000001</v>
      </c>
      <c r="M3331" s="1">
        <f>SUM(Sueldos[[#This Row],[Salario Base]:[Bono General]])</f>
        <v>71550.45</v>
      </c>
      <c r="N3331" s="1">
        <f>SUMPRODUCT(Sueldos[[#This Row],[Salario Base]:[Bono General]]*Porcentajes[])</f>
        <v>2801.1240000000003</v>
      </c>
      <c r="O3331" s="1">
        <f>Sueldos[[#This Row],[Aumento Mexicano]]*2</f>
        <v>5602.2480000000005</v>
      </c>
      <c r="P3331" s="1">
        <f>IF(Sueldos[[#This Row],[Calificación]]&gt;=4,Sueldos[[#This Row],[Aumento Mexicano]]*2,0)</f>
        <v>5602.2480000000005</v>
      </c>
      <c r="Q3331" s="1">
        <f>Sueldos[[#This Row],[Sueldo total]]*3</f>
        <v>214651.34999999998</v>
      </c>
      <c r="R3331" s="9">
        <f>(43102-Sueldos[[#This Row],[Fecha de Contratación]])/365</f>
        <v>6.9643835616438352</v>
      </c>
      <c r="S3331" s="1">
        <f>Sueldos[[#This Row],[Sueldo total]]/30</f>
        <v>2385.0149999999999</v>
      </c>
      <c r="T3331" s="1">
        <f>Sueldos[[#This Row],[Salario diario]]*20*Sueldos[[#This Row],[dias del año]]</f>
        <v>332203.18520547939</v>
      </c>
      <c r="U3331" s="1">
        <f>Sueldos[[#This Row],[3 meses de sueldo]]+Sueldos[[#This Row],[20 dias por año]]</f>
        <v>546854.53520547936</v>
      </c>
    </row>
    <row r="3332" spans="1:21" x14ac:dyDescent="0.3">
      <c r="A3332" t="s">
        <v>595</v>
      </c>
      <c r="B3332" t="s">
        <v>539</v>
      </c>
      <c r="C3332" t="s">
        <v>123</v>
      </c>
      <c r="D3332" s="10">
        <v>40663</v>
      </c>
      <c r="E3332" t="s">
        <v>15</v>
      </c>
      <c r="F3332">
        <v>3</v>
      </c>
      <c r="G3332" s="1">
        <v>29647</v>
      </c>
      <c r="H3332" s="1">
        <v>1482.3500000000001</v>
      </c>
      <c r="I3332" s="1">
        <v>4150.5800000000008</v>
      </c>
      <c r="J3332" s="1">
        <v>2668.23</v>
      </c>
      <c r="K3332" s="1">
        <v>11858.800000000001</v>
      </c>
      <c r="L3332" s="1">
        <v>10376.449999999999</v>
      </c>
      <c r="M3332" s="1">
        <f>SUM(Sueldos[[#This Row],[Salario Base]:[Bono General]])</f>
        <v>60183.41</v>
      </c>
      <c r="N3332" s="1">
        <f>SUMPRODUCT(Sueldos[[#This Row],[Salario Base]:[Bono General]]*Porcentajes[])</f>
        <v>2359.9012000000002</v>
      </c>
      <c r="O3332" s="1">
        <f>Sueldos[[#This Row],[Aumento Mexicano]]*2</f>
        <v>4719.8024000000005</v>
      </c>
      <c r="P3332" s="1">
        <f>IF(Sueldos[[#This Row],[Calificación]]&gt;=4,Sueldos[[#This Row],[Aumento Mexicano]]*2,0)</f>
        <v>0</v>
      </c>
      <c r="Q3332" s="1">
        <f>Sueldos[[#This Row],[Sueldo total]]*3</f>
        <v>180550.23</v>
      </c>
      <c r="R3332" s="9">
        <f>(43102-Sueldos[[#This Row],[Fecha de Contratación]])/365</f>
        <v>6.6821917808219178</v>
      </c>
      <c r="S3332" s="1">
        <f>Sueldos[[#This Row],[Sueldo total]]/30</f>
        <v>2006.1136666666669</v>
      </c>
      <c r="T3332" s="1">
        <f>Sueldos[[#This Row],[Salario diario]]*20*Sueldos[[#This Row],[dias del año]]</f>
        <v>268104.72509589046</v>
      </c>
      <c r="U3332" s="1">
        <f>Sueldos[[#This Row],[3 meses de sueldo]]+Sueldos[[#This Row],[20 dias por año]]</f>
        <v>448654.95509589044</v>
      </c>
    </row>
    <row r="3333" spans="1:21" x14ac:dyDescent="0.3">
      <c r="A3333" t="s">
        <v>596</v>
      </c>
      <c r="B3333" t="s">
        <v>539</v>
      </c>
      <c r="C3333" t="s">
        <v>77</v>
      </c>
      <c r="D3333" s="10">
        <v>40649</v>
      </c>
      <c r="E3333" t="s">
        <v>15</v>
      </c>
      <c r="F3333">
        <v>4</v>
      </c>
      <c r="G3333" s="1">
        <v>34428.9</v>
      </c>
      <c r="H3333" s="1">
        <v>1721.4450000000002</v>
      </c>
      <c r="I3333" s="1">
        <v>4475.7570000000005</v>
      </c>
      <c r="J3333" s="1">
        <v>3442.8900000000003</v>
      </c>
      <c r="K3333" s="1">
        <v>9295.8030000000017</v>
      </c>
      <c r="L3333" s="1">
        <v>9984.3809999999994</v>
      </c>
      <c r="M3333" s="1">
        <f>SUM(Sueldos[[#This Row],[Salario Base]:[Bono General]])</f>
        <v>63349.175999999999</v>
      </c>
      <c r="N3333" s="1">
        <f>SUMPRODUCT(Sueldos[[#This Row],[Salario Base]:[Bono General]]*Porcentajes[])</f>
        <v>2465.1092400000002</v>
      </c>
      <c r="O3333" s="1">
        <f>Sueldos[[#This Row],[Aumento Mexicano]]*2</f>
        <v>4930.2184800000005</v>
      </c>
      <c r="P3333" s="1">
        <f>IF(Sueldos[[#This Row],[Calificación]]&gt;=4,Sueldos[[#This Row],[Aumento Mexicano]]*2,0)</f>
        <v>4930.2184800000005</v>
      </c>
      <c r="Q3333" s="1">
        <f>Sueldos[[#This Row],[Sueldo total]]*3</f>
        <v>190047.52799999999</v>
      </c>
      <c r="R3333" s="9">
        <f>(43102-Sueldos[[#This Row],[Fecha de Contratación]])/365</f>
        <v>6.720547945205479</v>
      </c>
      <c r="S3333" s="1">
        <f>Sueldos[[#This Row],[Sueldo total]]/30</f>
        <v>2111.6392000000001</v>
      </c>
      <c r="T3333" s="1">
        <f>Sueldos[[#This Row],[Salario diario]]*20*Sueldos[[#This Row],[dias del año]]</f>
        <v>283827.44973150681</v>
      </c>
      <c r="U3333" s="1">
        <f>Sueldos[[#This Row],[3 meses de sueldo]]+Sueldos[[#This Row],[20 dias por año]]</f>
        <v>473874.97773150681</v>
      </c>
    </row>
    <row r="3334" spans="1:21" x14ac:dyDescent="0.3">
      <c r="A3334" t="s">
        <v>597</v>
      </c>
      <c r="B3334" t="s">
        <v>539</v>
      </c>
      <c r="C3334" t="s">
        <v>186</v>
      </c>
      <c r="D3334" s="10">
        <v>42729</v>
      </c>
      <c r="E3334" t="s">
        <v>18</v>
      </c>
      <c r="F3334">
        <v>2</v>
      </c>
      <c r="G3334" s="1">
        <v>7538.4000000000005</v>
      </c>
      <c r="H3334" s="1">
        <v>376.92000000000007</v>
      </c>
      <c r="I3334" s="1">
        <v>904.60800000000006</v>
      </c>
      <c r="J3334" s="1">
        <v>226.15200000000002</v>
      </c>
      <c r="K3334" s="1">
        <v>2261.52</v>
      </c>
      <c r="L3334" s="1">
        <v>2789.2080000000001</v>
      </c>
      <c r="M3334" s="1">
        <f>SUM(Sueldos[[#This Row],[Salario Base]:[Bono General]])</f>
        <v>14096.808000000001</v>
      </c>
      <c r="N3334" s="1">
        <f>SUMPRODUCT(Sueldos[[#This Row],[Salario Base]:[Bono General]]*Porcentajes[])</f>
        <v>559.34928000000002</v>
      </c>
      <c r="O3334" s="1">
        <f>Sueldos[[#This Row],[Aumento Mexicano]]*2</f>
        <v>1118.69856</v>
      </c>
      <c r="P3334" s="1">
        <f>IF(Sueldos[[#This Row],[Calificación]]&gt;=4,Sueldos[[#This Row],[Aumento Mexicano]]*2,0)</f>
        <v>0</v>
      </c>
      <c r="Q3334" s="1">
        <f>Sueldos[[#This Row],[Sueldo total]]*3</f>
        <v>42290.423999999999</v>
      </c>
      <c r="R3334" s="9">
        <f>(43102-Sueldos[[#This Row],[Fecha de Contratación]])/365</f>
        <v>1.021917808219178</v>
      </c>
      <c r="S3334" s="1">
        <f>Sueldos[[#This Row],[Sueldo total]]/30</f>
        <v>469.89360000000005</v>
      </c>
      <c r="T3334" s="1">
        <f>Sueldos[[#This Row],[Salario diario]]*20*Sueldos[[#This Row],[dias del año]]</f>
        <v>9603.8527561643841</v>
      </c>
      <c r="U3334" s="1">
        <f>Sueldos[[#This Row],[3 meses de sueldo]]+Sueldos[[#This Row],[20 dias por año]]</f>
        <v>51894.276756164385</v>
      </c>
    </row>
    <row r="3335" spans="1:21" x14ac:dyDescent="0.3">
      <c r="A3335" t="s">
        <v>598</v>
      </c>
      <c r="B3335" t="s">
        <v>539</v>
      </c>
      <c r="C3335" t="s">
        <v>248</v>
      </c>
      <c r="D3335" s="10">
        <v>42665</v>
      </c>
      <c r="E3335" t="s">
        <v>18</v>
      </c>
      <c r="F3335">
        <v>5</v>
      </c>
      <c r="G3335" s="1">
        <v>12398.75</v>
      </c>
      <c r="H3335" s="1">
        <v>1239.875</v>
      </c>
      <c r="I3335" s="1">
        <v>1115.8875</v>
      </c>
      <c r="J3335" s="1">
        <v>743.92499999999995</v>
      </c>
      <c r="K3335" s="1">
        <v>4959.5</v>
      </c>
      <c r="L3335" s="1">
        <v>3595.6374999999998</v>
      </c>
      <c r="M3335" s="1">
        <f>SUM(Sueldos[[#This Row],[Salario Base]:[Bono General]])</f>
        <v>24053.575000000001</v>
      </c>
      <c r="N3335" s="1">
        <f>SUMPRODUCT(Sueldos[[#This Row],[Salario Base]:[Bono General]]*Porcentajes[])</f>
        <v>928.6663749999999</v>
      </c>
      <c r="O3335" s="1">
        <f>Sueldos[[#This Row],[Aumento Mexicano]]*2</f>
        <v>1857.3327499999998</v>
      </c>
      <c r="P3335" s="1">
        <f>IF(Sueldos[[#This Row],[Calificación]]&gt;=4,Sueldos[[#This Row],[Aumento Mexicano]]*2,0)</f>
        <v>1857.3327499999998</v>
      </c>
      <c r="Q3335" s="1">
        <f>Sueldos[[#This Row],[Sueldo total]]*3</f>
        <v>72160.725000000006</v>
      </c>
      <c r="R3335" s="9">
        <f>(43102-Sueldos[[#This Row],[Fecha de Contratación]])/365</f>
        <v>1.1972602739726028</v>
      </c>
      <c r="S3335" s="1">
        <f>Sueldos[[#This Row],[Sueldo total]]/30</f>
        <v>801.78583333333336</v>
      </c>
      <c r="T3335" s="1">
        <f>Sueldos[[#This Row],[Salario diario]]*20*Sueldos[[#This Row],[dias del año]]</f>
        <v>19198.926529680368</v>
      </c>
      <c r="U3335" s="1">
        <f>Sueldos[[#This Row],[3 meses de sueldo]]+Sueldos[[#This Row],[20 dias por año]]</f>
        <v>91359.65152968037</v>
      </c>
    </row>
    <row r="3336" spans="1:21" x14ac:dyDescent="0.3">
      <c r="A3336" t="s">
        <v>599</v>
      </c>
      <c r="B3336" t="s">
        <v>539</v>
      </c>
      <c r="C3336" t="s">
        <v>112</v>
      </c>
      <c r="D3336" s="10">
        <v>41237</v>
      </c>
      <c r="E3336" t="s">
        <v>18</v>
      </c>
      <c r="F3336">
        <v>5</v>
      </c>
      <c r="G3336" s="1">
        <v>10858.75</v>
      </c>
      <c r="H3336" s="1">
        <v>977.28749999999991</v>
      </c>
      <c r="I3336" s="1">
        <v>1085.875</v>
      </c>
      <c r="J3336" s="1">
        <v>542.9375</v>
      </c>
      <c r="K3336" s="1">
        <v>4126.3249999999998</v>
      </c>
      <c r="L3336" s="1">
        <v>2823.2750000000001</v>
      </c>
      <c r="M3336" s="1">
        <f>SUM(Sueldos[[#This Row],[Salario Base]:[Bono General]])</f>
        <v>20414.45</v>
      </c>
      <c r="N3336" s="1">
        <f>SUMPRODUCT(Sueldos[[#This Row],[Salario Base]:[Bono General]]*Porcentajes[])</f>
        <v>776.40062499999999</v>
      </c>
      <c r="O3336" s="1">
        <f>Sueldos[[#This Row],[Aumento Mexicano]]*2</f>
        <v>1552.80125</v>
      </c>
      <c r="P3336" s="1">
        <f>IF(Sueldos[[#This Row],[Calificación]]&gt;=4,Sueldos[[#This Row],[Aumento Mexicano]]*2,0)</f>
        <v>1552.80125</v>
      </c>
      <c r="Q3336" s="1">
        <f>Sueldos[[#This Row],[Sueldo total]]*3</f>
        <v>61243.350000000006</v>
      </c>
      <c r="R3336" s="9">
        <f>(43102-Sueldos[[#This Row],[Fecha de Contratación]])/365</f>
        <v>5.1095890410958908</v>
      </c>
      <c r="S3336" s="1">
        <f>Sueldos[[#This Row],[Sueldo total]]/30</f>
        <v>680.48166666666668</v>
      </c>
      <c r="T3336" s="1">
        <f>Sueldos[[#This Row],[Salario diario]]*20*Sueldos[[#This Row],[dias del año]]</f>
        <v>69539.633333333346</v>
      </c>
      <c r="U3336" s="1">
        <f>Sueldos[[#This Row],[3 meses de sueldo]]+Sueldos[[#This Row],[20 dias por año]]</f>
        <v>130782.98333333335</v>
      </c>
    </row>
    <row r="3337" spans="1:21" x14ac:dyDescent="0.3">
      <c r="A3337" t="s">
        <v>600</v>
      </c>
      <c r="B3337" t="s">
        <v>539</v>
      </c>
      <c r="C3337" t="s">
        <v>601</v>
      </c>
      <c r="D3337" s="10">
        <v>41202</v>
      </c>
      <c r="E3337" t="s">
        <v>18</v>
      </c>
      <c r="F3337">
        <v>5</v>
      </c>
      <c r="G3337" s="1">
        <v>10418.75</v>
      </c>
      <c r="H3337" s="1">
        <v>937.6875</v>
      </c>
      <c r="I3337" s="1">
        <v>625.125</v>
      </c>
      <c r="J3337" s="1">
        <v>104.1875</v>
      </c>
      <c r="K3337" s="1">
        <v>4167.5</v>
      </c>
      <c r="L3337" s="1">
        <v>3438.1875</v>
      </c>
      <c r="M3337" s="1">
        <f>SUM(Sueldos[[#This Row],[Salario Base]:[Bono General]])</f>
        <v>19691.4375</v>
      </c>
      <c r="N3337" s="1">
        <f>SUMPRODUCT(Sueldos[[#This Row],[Salario Base]:[Bono General]]*Porcentajes[])</f>
        <v>764.73625000000004</v>
      </c>
      <c r="O3337" s="1">
        <f>Sueldos[[#This Row],[Aumento Mexicano]]*2</f>
        <v>1529.4725000000001</v>
      </c>
      <c r="P3337" s="1">
        <f>IF(Sueldos[[#This Row],[Calificación]]&gt;=4,Sueldos[[#This Row],[Aumento Mexicano]]*2,0)</f>
        <v>1529.4725000000001</v>
      </c>
      <c r="Q3337" s="1">
        <f>Sueldos[[#This Row],[Sueldo total]]*3</f>
        <v>59074.3125</v>
      </c>
      <c r="R3337" s="9">
        <f>(43102-Sueldos[[#This Row],[Fecha de Contratación]])/365</f>
        <v>5.2054794520547949</v>
      </c>
      <c r="S3337" s="1">
        <f>Sueldos[[#This Row],[Sueldo total]]/30</f>
        <v>656.38125000000002</v>
      </c>
      <c r="T3337" s="1">
        <f>Sueldos[[#This Row],[Salario diario]]*20*Sueldos[[#This Row],[dias del año]]</f>
        <v>68335.582191780821</v>
      </c>
      <c r="U3337" s="1">
        <f>Sueldos[[#This Row],[3 meses de sueldo]]+Sueldos[[#This Row],[20 dias por año]]</f>
        <v>127409.89469178082</v>
      </c>
    </row>
    <row r="3338" spans="1:21" x14ac:dyDescent="0.3">
      <c r="A3338" t="s">
        <v>602</v>
      </c>
      <c r="B3338" t="s">
        <v>539</v>
      </c>
      <c r="C3338" t="s">
        <v>373</v>
      </c>
      <c r="D3338" s="10">
        <v>40710</v>
      </c>
      <c r="E3338" t="s">
        <v>18</v>
      </c>
      <c r="F3338">
        <v>4</v>
      </c>
      <c r="G3338" s="1">
        <v>16476.900000000001</v>
      </c>
      <c r="H3338" s="1">
        <v>988.61400000000003</v>
      </c>
      <c r="I3338" s="1">
        <v>1153.3830000000003</v>
      </c>
      <c r="J3338" s="1">
        <v>2141.9970000000003</v>
      </c>
      <c r="K3338" s="1">
        <v>5437.3770000000004</v>
      </c>
      <c r="L3338" s="1">
        <v>4613.5320000000011</v>
      </c>
      <c r="M3338" s="1">
        <f>SUM(Sueldos[[#This Row],[Salario Base]:[Bono General]])</f>
        <v>30811.803000000007</v>
      </c>
      <c r="N3338" s="1">
        <f>SUMPRODUCT(Sueldos[[#This Row],[Salario Base]:[Bono General]]*Porcentajes[])</f>
        <v>1192.9275600000001</v>
      </c>
      <c r="O3338" s="1">
        <f>Sueldos[[#This Row],[Aumento Mexicano]]*2</f>
        <v>2385.8551200000002</v>
      </c>
      <c r="P3338" s="1">
        <f>IF(Sueldos[[#This Row],[Calificación]]&gt;=4,Sueldos[[#This Row],[Aumento Mexicano]]*2,0)</f>
        <v>2385.8551200000002</v>
      </c>
      <c r="Q3338" s="1">
        <f>Sueldos[[#This Row],[Sueldo total]]*3</f>
        <v>92435.409000000014</v>
      </c>
      <c r="R3338" s="9">
        <f>(43102-Sueldos[[#This Row],[Fecha de Contratación]])/365</f>
        <v>6.5534246575342463</v>
      </c>
      <c r="S3338" s="1">
        <f>Sueldos[[#This Row],[Sueldo total]]/30</f>
        <v>1027.0601000000001</v>
      </c>
      <c r="T3338" s="1">
        <f>Sueldos[[#This Row],[Salario diario]]*20*Sueldos[[#This Row],[dias del año]]</f>
        <v>134615.21968219182</v>
      </c>
      <c r="U3338" s="1">
        <f>Sueldos[[#This Row],[3 meses de sueldo]]+Sueldos[[#This Row],[20 dias por año]]</f>
        <v>227050.62868219183</v>
      </c>
    </row>
    <row r="3339" spans="1:21" x14ac:dyDescent="0.3">
      <c r="A3339" t="s">
        <v>603</v>
      </c>
      <c r="B3339" t="s">
        <v>539</v>
      </c>
      <c r="C3339" t="s">
        <v>170</v>
      </c>
      <c r="D3339" s="10">
        <v>40840</v>
      </c>
      <c r="E3339" t="s">
        <v>15</v>
      </c>
      <c r="F3339">
        <v>2</v>
      </c>
      <c r="G3339" s="1">
        <v>27171.9</v>
      </c>
      <c r="H3339" s="1">
        <v>2173.752</v>
      </c>
      <c r="I3339" s="1">
        <v>2445.471</v>
      </c>
      <c r="J3339" s="1">
        <v>2445.471</v>
      </c>
      <c r="K3339" s="1">
        <v>9238.4460000000017</v>
      </c>
      <c r="L3339" s="1">
        <v>9510.1649999999991</v>
      </c>
      <c r="M3339" s="1">
        <f>SUM(Sueldos[[#This Row],[Salario Base]:[Bono General]])</f>
        <v>52985.205000000009</v>
      </c>
      <c r="N3339" s="1">
        <f>SUMPRODUCT(Sueldos[[#This Row],[Salario Base]:[Bono General]]*Porcentajes[])</f>
        <v>2108.5394399999996</v>
      </c>
      <c r="O3339" s="1">
        <f>Sueldos[[#This Row],[Aumento Mexicano]]*2</f>
        <v>4217.0788799999991</v>
      </c>
      <c r="P3339" s="1">
        <f>IF(Sueldos[[#This Row],[Calificación]]&gt;=4,Sueldos[[#This Row],[Aumento Mexicano]]*2,0)</f>
        <v>0</v>
      </c>
      <c r="Q3339" s="1">
        <f>Sueldos[[#This Row],[Sueldo total]]*3</f>
        <v>158955.61500000002</v>
      </c>
      <c r="R3339" s="9">
        <f>(43102-Sueldos[[#This Row],[Fecha de Contratación]])/365</f>
        <v>6.1972602739726028</v>
      </c>
      <c r="S3339" s="1">
        <f>Sueldos[[#This Row],[Sueldo total]]/30</f>
        <v>1766.1735000000003</v>
      </c>
      <c r="T3339" s="1">
        <f>Sueldos[[#This Row],[Salario diario]]*20*Sueldos[[#This Row],[dias del año]]</f>
        <v>218908.73736986305</v>
      </c>
      <c r="U3339" s="1">
        <f>Sueldos[[#This Row],[3 meses de sueldo]]+Sueldos[[#This Row],[20 dias por año]]</f>
        <v>377864.35236986307</v>
      </c>
    </row>
    <row r="3340" spans="1:21" x14ac:dyDescent="0.3">
      <c r="A3340" t="s">
        <v>604</v>
      </c>
      <c r="B3340" t="s">
        <v>539</v>
      </c>
      <c r="C3340" t="s">
        <v>605</v>
      </c>
      <c r="D3340" s="10">
        <v>41223</v>
      </c>
      <c r="E3340" t="s">
        <v>27</v>
      </c>
      <c r="F3340">
        <v>3</v>
      </c>
      <c r="G3340" s="1">
        <v>21052</v>
      </c>
      <c r="H3340" s="1">
        <v>1473.64</v>
      </c>
      <c r="I3340" s="1">
        <v>842.08</v>
      </c>
      <c r="J3340" s="1">
        <v>1263.1199999999999</v>
      </c>
      <c r="K3340" s="1">
        <v>7789.24</v>
      </c>
      <c r="L3340" s="1">
        <v>7157.68</v>
      </c>
      <c r="M3340" s="1">
        <f>SUM(Sueldos[[#This Row],[Salario Base]:[Bono General]])</f>
        <v>39577.760000000002</v>
      </c>
      <c r="N3340" s="1">
        <f>SUMPRODUCT(Sueldos[[#This Row],[Salario Base]:[Bono General]]*Porcentajes[])</f>
        <v>1551.5324000000001</v>
      </c>
      <c r="O3340" s="1">
        <f>Sueldos[[#This Row],[Aumento Mexicano]]*2</f>
        <v>3103.0648000000001</v>
      </c>
      <c r="P3340" s="1">
        <f>IF(Sueldos[[#This Row],[Calificación]]&gt;=4,Sueldos[[#This Row],[Aumento Mexicano]]*2,0)</f>
        <v>0</v>
      </c>
      <c r="Q3340" s="1">
        <f>Sueldos[[#This Row],[Sueldo total]]*3</f>
        <v>118733.28</v>
      </c>
      <c r="R3340" s="9">
        <f>(43102-Sueldos[[#This Row],[Fecha de Contratación]])/365</f>
        <v>5.1479452054794521</v>
      </c>
      <c r="S3340" s="1">
        <f>Sueldos[[#This Row],[Sueldo total]]/30</f>
        <v>1319.2586666666668</v>
      </c>
      <c r="T3340" s="1">
        <f>Sueldos[[#This Row],[Salario diario]]*20*Sueldos[[#This Row],[dias del año]]</f>
        <v>135829.42655707765</v>
      </c>
      <c r="U3340" s="1">
        <f>Sueldos[[#This Row],[3 meses de sueldo]]+Sueldos[[#This Row],[20 dias por año]]</f>
        <v>254562.70655707765</v>
      </c>
    </row>
    <row r="3341" spans="1:21" x14ac:dyDescent="0.3">
      <c r="A3341" t="s">
        <v>606</v>
      </c>
      <c r="B3341" t="s">
        <v>539</v>
      </c>
      <c r="C3341" t="s">
        <v>173</v>
      </c>
      <c r="D3341" s="10">
        <v>41878</v>
      </c>
      <c r="E3341" t="s">
        <v>18</v>
      </c>
      <c r="F3341">
        <v>4</v>
      </c>
      <c r="G3341" s="1">
        <v>13839.1</v>
      </c>
      <c r="H3341" s="1">
        <v>691.95500000000004</v>
      </c>
      <c r="I3341" s="1">
        <v>691.95500000000004</v>
      </c>
      <c r="J3341" s="1">
        <v>1937.4740000000002</v>
      </c>
      <c r="K3341" s="1">
        <v>4982.076</v>
      </c>
      <c r="L3341" s="1">
        <v>4290.1210000000001</v>
      </c>
      <c r="M3341" s="1">
        <f>SUM(Sueldos[[#This Row],[Salario Base]:[Bono General]])</f>
        <v>26432.681</v>
      </c>
      <c r="N3341" s="1">
        <f>SUMPRODUCT(Sueldos[[#This Row],[Salario Base]:[Bono General]]*Porcentajes[])</f>
        <v>1031.01295</v>
      </c>
      <c r="O3341" s="1">
        <f>Sueldos[[#This Row],[Aumento Mexicano]]*2</f>
        <v>2062.0259000000001</v>
      </c>
      <c r="P3341" s="1">
        <f>IF(Sueldos[[#This Row],[Calificación]]&gt;=4,Sueldos[[#This Row],[Aumento Mexicano]]*2,0)</f>
        <v>2062.0259000000001</v>
      </c>
      <c r="Q3341" s="1">
        <f>Sueldos[[#This Row],[Sueldo total]]*3</f>
        <v>79298.043000000005</v>
      </c>
      <c r="R3341" s="9">
        <f>(43102-Sueldos[[#This Row],[Fecha de Contratación]])/365</f>
        <v>3.3534246575342466</v>
      </c>
      <c r="S3341" s="1">
        <f>Sueldos[[#This Row],[Sueldo total]]/30</f>
        <v>881.08936666666671</v>
      </c>
      <c r="T3341" s="1">
        <f>Sueldos[[#This Row],[Salario diario]]*20*Sueldos[[#This Row],[dias del año]]</f>
        <v>59093.336153424658</v>
      </c>
      <c r="U3341" s="1">
        <f>Sueldos[[#This Row],[3 meses de sueldo]]+Sueldos[[#This Row],[20 dias por año]]</f>
        <v>138391.37915342467</v>
      </c>
    </row>
    <row r="3342" spans="1:21" x14ac:dyDescent="0.3">
      <c r="A3342" t="s">
        <v>607</v>
      </c>
      <c r="B3342" t="s">
        <v>539</v>
      </c>
      <c r="C3342" t="s">
        <v>34</v>
      </c>
      <c r="D3342" s="10">
        <v>42329</v>
      </c>
      <c r="E3342" t="s">
        <v>27</v>
      </c>
      <c r="F3342">
        <v>4</v>
      </c>
      <c r="G3342" s="1">
        <v>17641.800000000003</v>
      </c>
      <c r="H3342" s="1">
        <v>1764.1800000000003</v>
      </c>
      <c r="I3342" s="1">
        <v>882.09000000000015</v>
      </c>
      <c r="J3342" s="1">
        <v>176.41800000000003</v>
      </c>
      <c r="K3342" s="1">
        <v>6351.0480000000007</v>
      </c>
      <c r="L3342" s="1">
        <v>4939.7040000000015</v>
      </c>
      <c r="M3342" s="1">
        <f>SUM(Sueldos[[#This Row],[Salario Base]:[Bono General]])</f>
        <v>31755.240000000009</v>
      </c>
      <c r="N3342" s="1">
        <f>SUMPRODUCT(Sueldos[[#This Row],[Salario Base]:[Bono General]]*Porcentajes[])</f>
        <v>1215.5200200000002</v>
      </c>
      <c r="O3342" s="1">
        <f>Sueldos[[#This Row],[Aumento Mexicano]]*2</f>
        <v>2431.0400400000003</v>
      </c>
      <c r="P3342" s="1">
        <f>IF(Sueldos[[#This Row],[Calificación]]&gt;=4,Sueldos[[#This Row],[Aumento Mexicano]]*2,0)</f>
        <v>2431.0400400000003</v>
      </c>
      <c r="Q3342" s="1">
        <f>Sueldos[[#This Row],[Sueldo total]]*3</f>
        <v>95265.72000000003</v>
      </c>
      <c r="R3342" s="9">
        <f>(43102-Sueldos[[#This Row],[Fecha de Contratación]])/365</f>
        <v>2.117808219178082</v>
      </c>
      <c r="S3342" s="1">
        <f>Sueldos[[#This Row],[Sueldo total]]/30</f>
        <v>1058.5080000000003</v>
      </c>
      <c r="T3342" s="1">
        <f>Sueldos[[#This Row],[Salario diario]]*20*Sueldos[[#This Row],[dias del año]]</f>
        <v>44834.338849315071</v>
      </c>
      <c r="U3342" s="1">
        <f>Sueldos[[#This Row],[3 meses de sueldo]]+Sueldos[[#This Row],[20 dias por año]]</f>
        <v>140100.0588493151</v>
      </c>
    </row>
    <row r="3343" spans="1:21" x14ac:dyDescent="0.3">
      <c r="A3343" t="s">
        <v>608</v>
      </c>
      <c r="B3343" t="s">
        <v>539</v>
      </c>
      <c r="C3343" t="s">
        <v>151</v>
      </c>
      <c r="D3343" s="10">
        <v>42822</v>
      </c>
      <c r="E3343" t="s">
        <v>50</v>
      </c>
      <c r="F3343">
        <v>2</v>
      </c>
      <c r="G3343" s="1">
        <v>27344.7</v>
      </c>
      <c r="H3343" s="1">
        <v>1914.1290000000001</v>
      </c>
      <c r="I3343" s="1">
        <v>1367.2350000000001</v>
      </c>
      <c r="J3343" s="1">
        <v>1640.682</v>
      </c>
      <c r="K3343" s="1">
        <v>9844.0920000000006</v>
      </c>
      <c r="L3343" s="1">
        <v>10117.539000000001</v>
      </c>
      <c r="M3343" s="1">
        <f>SUM(Sueldos[[#This Row],[Salario Base]:[Bono General]])</f>
        <v>52228.377000000008</v>
      </c>
      <c r="N3343" s="1">
        <f>SUMPRODUCT(Sueldos[[#This Row],[Salario Base]:[Bono General]]*Porcentajes[])</f>
        <v>2075.4627300000002</v>
      </c>
      <c r="O3343" s="1">
        <f>Sueldos[[#This Row],[Aumento Mexicano]]*2</f>
        <v>4150.9254600000004</v>
      </c>
      <c r="P3343" s="1">
        <f>IF(Sueldos[[#This Row],[Calificación]]&gt;=4,Sueldos[[#This Row],[Aumento Mexicano]]*2,0)</f>
        <v>0</v>
      </c>
      <c r="Q3343" s="1">
        <f>Sueldos[[#This Row],[Sueldo total]]*3</f>
        <v>156685.13100000002</v>
      </c>
      <c r="R3343" s="9">
        <f>(43102-Sueldos[[#This Row],[Fecha de Contratación]])/365</f>
        <v>0.76712328767123283</v>
      </c>
      <c r="S3343" s="1">
        <f>Sueldos[[#This Row],[Sueldo total]]/30</f>
        <v>1740.9459000000002</v>
      </c>
      <c r="T3343" s="1">
        <f>Sueldos[[#This Row],[Salario diario]]*20*Sueldos[[#This Row],[dias del año]]</f>
        <v>26710.402849315073</v>
      </c>
      <c r="U3343" s="1">
        <f>Sueldos[[#This Row],[3 meses de sueldo]]+Sueldos[[#This Row],[20 dias por año]]</f>
        <v>183395.53384931511</v>
      </c>
    </row>
    <row r="3344" spans="1:21" x14ac:dyDescent="0.3">
      <c r="A3344" t="s">
        <v>609</v>
      </c>
      <c r="B3344" t="s">
        <v>539</v>
      </c>
      <c r="C3344" t="s">
        <v>123</v>
      </c>
      <c r="D3344" s="10">
        <v>40968</v>
      </c>
      <c r="E3344" t="s">
        <v>53</v>
      </c>
      <c r="F3344">
        <v>3</v>
      </c>
      <c r="G3344" s="1">
        <v>105259</v>
      </c>
      <c r="H3344" s="1">
        <v>9473.31</v>
      </c>
      <c r="I3344" s="1">
        <v>10525.900000000001</v>
      </c>
      <c r="J3344" s="1">
        <v>13683.67</v>
      </c>
      <c r="K3344" s="1">
        <v>32630.29</v>
      </c>
      <c r="L3344" s="1">
        <v>35788.060000000005</v>
      </c>
      <c r="M3344" s="1">
        <f>SUM(Sueldos[[#This Row],[Salario Base]:[Bono General]])</f>
        <v>207360.23</v>
      </c>
      <c r="N3344" s="1">
        <f>SUMPRODUCT(Sueldos[[#This Row],[Salario Base]:[Bono General]]*Porcentajes[])</f>
        <v>8315.4610000000011</v>
      </c>
      <c r="O3344" s="1">
        <f>Sueldos[[#This Row],[Aumento Mexicano]]*2</f>
        <v>16630.922000000002</v>
      </c>
      <c r="P3344" s="1">
        <f>IF(Sueldos[[#This Row],[Calificación]]&gt;=4,Sueldos[[#This Row],[Aumento Mexicano]]*2,0)</f>
        <v>0</v>
      </c>
      <c r="Q3344" s="1">
        <f>Sueldos[[#This Row],[Sueldo total]]*3</f>
        <v>622080.69000000006</v>
      </c>
      <c r="R3344" s="9">
        <f>(43102-Sueldos[[#This Row],[Fecha de Contratación]])/365</f>
        <v>5.8465753424657532</v>
      </c>
      <c r="S3344" s="1">
        <f>Sueldos[[#This Row],[Sueldo total]]/30</f>
        <v>6912.0076666666673</v>
      </c>
      <c r="T3344" s="1">
        <f>Sueldos[[#This Row],[Salario diario]]*20*Sueldos[[#This Row],[dias del año]]</f>
        <v>808231.47181735164</v>
      </c>
      <c r="U3344" s="1">
        <f>Sueldos[[#This Row],[3 meses de sueldo]]+Sueldos[[#This Row],[20 dias por año]]</f>
        <v>1430312.1618173518</v>
      </c>
    </row>
    <row r="3345" spans="1:21" x14ac:dyDescent="0.3">
      <c r="A3345" t="s">
        <v>610</v>
      </c>
      <c r="B3345" t="s">
        <v>539</v>
      </c>
      <c r="C3345" t="s">
        <v>209</v>
      </c>
      <c r="D3345" s="10">
        <v>42345</v>
      </c>
      <c r="E3345" t="s">
        <v>15</v>
      </c>
      <c r="F3345">
        <v>2</v>
      </c>
      <c r="G3345" s="1">
        <v>18985.5</v>
      </c>
      <c r="H3345" s="1">
        <v>1518.84</v>
      </c>
      <c r="I3345" s="1">
        <v>569.56499999999994</v>
      </c>
      <c r="J3345" s="1">
        <v>1898.5500000000002</v>
      </c>
      <c r="K3345" s="1">
        <v>6075.36</v>
      </c>
      <c r="L3345" s="1">
        <v>6455.0700000000006</v>
      </c>
      <c r="M3345" s="1">
        <f>SUM(Sueldos[[#This Row],[Salario Base]:[Bono General]])</f>
        <v>35502.885000000002</v>
      </c>
      <c r="N3345" s="1">
        <f>SUMPRODUCT(Sueldos[[#This Row],[Salario Base]:[Bono General]]*Porcentajes[])</f>
        <v>1412.5212000000001</v>
      </c>
      <c r="O3345" s="1">
        <f>Sueldos[[#This Row],[Aumento Mexicano]]*2</f>
        <v>2825.0424000000003</v>
      </c>
      <c r="P3345" s="1">
        <f>IF(Sueldos[[#This Row],[Calificación]]&gt;=4,Sueldos[[#This Row],[Aumento Mexicano]]*2,0)</f>
        <v>0</v>
      </c>
      <c r="Q3345" s="1">
        <f>Sueldos[[#This Row],[Sueldo total]]*3</f>
        <v>106508.655</v>
      </c>
      <c r="R3345" s="9">
        <f>(43102-Sueldos[[#This Row],[Fecha de Contratación]])/365</f>
        <v>2.0739726027397261</v>
      </c>
      <c r="S3345" s="1">
        <f>Sueldos[[#This Row],[Sueldo total]]/30</f>
        <v>1183.4295</v>
      </c>
      <c r="T3345" s="1">
        <f>Sueldos[[#This Row],[Salario diario]]*20*Sueldos[[#This Row],[dias del año]]</f>
        <v>49088.007205479451</v>
      </c>
      <c r="U3345" s="1">
        <f>Sueldos[[#This Row],[3 meses de sueldo]]+Sueldos[[#This Row],[20 dias por año]]</f>
        <v>155596.66220547946</v>
      </c>
    </row>
    <row r="3346" spans="1:21" x14ac:dyDescent="0.3">
      <c r="A3346" t="s">
        <v>611</v>
      </c>
      <c r="B3346" t="s">
        <v>539</v>
      </c>
      <c r="C3346" t="s">
        <v>77</v>
      </c>
      <c r="D3346" s="10">
        <v>42921</v>
      </c>
      <c r="E3346" t="s">
        <v>27</v>
      </c>
      <c r="F3346">
        <v>3</v>
      </c>
      <c r="G3346" s="1">
        <v>22137</v>
      </c>
      <c r="H3346" s="1">
        <v>1992.33</v>
      </c>
      <c r="I3346" s="1">
        <v>3099.1800000000003</v>
      </c>
      <c r="J3346" s="1">
        <v>885.48</v>
      </c>
      <c r="K3346" s="1">
        <v>8412.06</v>
      </c>
      <c r="L3346" s="1">
        <v>7969.32</v>
      </c>
      <c r="M3346" s="1">
        <f>SUM(Sueldos[[#This Row],[Salario Base]:[Bono General]])</f>
        <v>44495.37</v>
      </c>
      <c r="N3346" s="1">
        <f>SUMPRODUCT(Sueldos[[#This Row],[Salario Base]:[Bono General]]*Porcentajes[])</f>
        <v>1762.1052</v>
      </c>
      <c r="O3346" s="1">
        <f>Sueldos[[#This Row],[Aumento Mexicano]]*2</f>
        <v>3524.2103999999999</v>
      </c>
      <c r="P3346" s="1">
        <f>IF(Sueldos[[#This Row],[Calificación]]&gt;=4,Sueldos[[#This Row],[Aumento Mexicano]]*2,0)</f>
        <v>0</v>
      </c>
      <c r="Q3346" s="1">
        <f>Sueldos[[#This Row],[Sueldo total]]*3</f>
        <v>133486.11000000002</v>
      </c>
      <c r="R3346" s="9">
        <f>(43102-Sueldos[[#This Row],[Fecha de Contratación]])/365</f>
        <v>0.49589041095890413</v>
      </c>
      <c r="S3346" s="1">
        <f>Sueldos[[#This Row],[Sueldo total]]/30</f>
        <v>1483.1790000000001</v>
      </c>
      <c r="T3346" s="1">
        <f>Sueldos[[#This Row],[Salario diario]]*20*Sueldos[[#This Row],[dias del año]]</f>
        <v>14709.884876712331</v>
      </c>
      <c r="U3346" s="1">
        <f>Sueldos[[#This Row],[3 meses de sueldo]]+Sueldos[[#This Row],[20 dias por año]]</f>
        <v>148195.99487671236</v>
      </c>
    </row>
    <row r="3347" spans="1:21" x14ac:dyDescent="0.3">
      <c r="A3347" t="s">
        <v>612</v>
      </c>
      <c r="B3347" t="s">
        <v>539</v>
      </c>
      <c r="C3347" t="s">
        <v>73</v>
      </c>
      <c r="D3347" s="10">
        <v>42924</v>
      </c>
      <c r="E3347" t="s">
        <v>27</v>
      </c>
      <c r="F3347">
        <v>2</v>
      </c>
      <c r="G3347" s="1">
        <v>18871.2</v>
      </c>
      <c r="H3347" s="1">
        <v>943.56000000000006</v>
      </c>
      <c r="I3347" s="1">
        <v>377.42400000000004</v>
      </c>
      <c r="J3347" s="1">
        <v>2075.8319999999999</v>
      </c>
      <c r="K3347" s="1">
        <v>7548.4800000000005</v>
      </c>
      <c r="L3347" s="1">
        <v>6227.4960000000001</v>
      </c>
      <c r="M3347" s="1">
        <f>SUM(Sueldos[[#This Row],[Salario Base]:[Bono General]])</f>
        <v>36043.991999999998</v>
      </c>
      <c r="N3347" s="1">
        <f>SUMPRODUCT(Sueldos[[#This Row],[Salario Base]:[Bono General]]*Porcentajes[])</f>
        <v>1404.01728</v>
      </c>
      <c r="O3347" s="1">
        <f>Sueldos[[#This Row],[Aumento Mexicano]]*2</f>
        <v>2808.0345600000001</v>
      </c>
      <c r="P3347" s="1">
        <f>IF(Sueldos[[#This Row],[Calificación]]&gt;=4,Sueldos[[#This Row],[Aumento Mexicano]]*2,0)</f>
        <v>0</v>
      </c>
      <c r="Q3347" s="1">
        <f>Sueldos[[#This Row],[Sueldo total]]*3</f>
        <v>108131.976</v>
      </c>
      <c r="R3347" s="9">
        <f>(43102-Sueldos[[#This Row],[Fecha de Contratación]])/365</f>
        <v>0.48767123287671232</v>
      </c>
      <c r="S3347" s="1">
        <f>Sueldos[[#This Row],[Sueldo total]]/30</f>
        <v>1201.4664</v>
      </c>
      <c r="T3347" s="1">
        <f>Sueldos[[#This Row],[Salario diario]]*20*Sueldos[[#This Row],[dias del año]]</f>
        <v>11718.412010958904</v>
      </c>
      <c r="U3347" s="1">
        <f>Sueldos[[#This Row],[3 meses de sueldo]]+Sueldos[[#This Row],[20 dias por año]]</f>
        <v>119850.38801095889</v>
      </c>
    </row>
    <row r="3348" spans="1:21" x14ac:dyDescent="0.3">
      <c r="A3348" t="s">
        <v>613</v>
      </c>
      <c r="B3348" t="s">
        <v>539</v>
      </c>
      <c r="C3348" t="s">
        <v>14</v>
      </c>
      <c r="D3348" s="10">
        <v>41502</v>
      </c>
      <c r="E3348" t="s">
        <v>27</v>
      </c>
      <c r="F3348">
        <v>2</v>
      </c>
      <c r="G3348" s="1">
        <v>20334.600000000002</v>
      </c>
      <c r="H3348" s="1">
        <v>1423.4220000000003</v>
      </c>
      <c r="I3348" s="1">
        <v>2440.152</v>
      </c>
      <c r="J3348" s="1">
        <v>813.38400000000013</v>
      </c>
      <c r="K3348" s="1">
        <v>6710.4180000000015</v>
      </c>
      <c r="L3348" s="1">
        <v>7930.4940000000015</v>
      </c>
      <c r="M3348" s="1">
        <f>SUM(Sueldos[[#This Row],[Salario Base]:[Bono General]])</f>
        <v>39652.47</v>
      </c>
      <c r="N3348" s="1">
        <f>SUMPRODUCT(Sueldos[[#This Row],[Salario Base]:[Bono General]]*Porcentajes[])</f>
        <v>1590.1657200000004</v>
      </c>
      <c r="O3348" s="1">
        <f>Sueldos[[#This Row],[Aumento Mexicano]]*2</f>
        <v>3180.3314400000008</v>
      </c>
      <c r="P3348" s="1">
        <f>IF(Sueldos[[#This Row],[Calificación]]&gt;=4,Sueldos[[#This Row],[Aumento Mexicano]]*2,0)</f>
        <v>0</v>
      </c>
      <c r="Q3348" s="1">
        <f>Sueldos[[#This Row],[Sueldo total]]*3</f>
        <v>118957.41</v>
      </c>
      <c r="R3348" s="9">
        <f>(43102-Sueldos[[#This Row],[Fecha de Contratación]])/365</f>
        <v>4.3835616438356162</v>
      </c>
      <c r="S3348" s="1">
        <f>Sueldos[[#This Row],[Sueldo total]]/30</f>
        <v>1321.749</v>
      </c>
      <c r="T3348" s="1">
        <f>Sueldos[[#This Row],[Salario diario]]*20*Sueldos[[#This Row],[dias del año]]</f>
        <v>115879.36438356164</v>
      </c>
      <c r="U3348" s="1">
        <f>Sueldos[[#This Row],[3 meses de sueldo]]+Sueldos[[#This Row],[20 dias por año]]</f>
        <v>234836.77438356163</v>
      </c>
    </row>
    <row r="3349" spans="1:21" x14ac:dyDescent="0.3">
      <c r="A3349" t="s">
        <v>614</v>
      </c>
      <c r="B3349" t="s">
        <v>539</v>
      </c>
      <c r="C3349" t="s">
        <v>353</v>
      </c>
      <c r="D3349" s="10">
        <v>41979</v>
      </c>
      <c r="E3349" t="s">
        <v>18</v>
      </c>
      <c r="F3349">
        <v>3</v>
      </c>
      <c r="G3349" s="1">
        <v>12266</v>
      </c>
      <c r="H3349" s="1">
        <v>613.30000000000007</v>
      </c>
      <c r="I3349" s="1">
        <v>1471.9199999999998</v>
      </c>
      <c r="J3349" s="1">
        <v>367.97999999999996</v>
      </c>
      <c r="K3349" s="1">
        <v>4538.42</v>
      </c>
      <c r="L3349" s="1">
        <v>4906.4000000000005</v>
      </c>
      <c r="M3349" s="1">
        <f>SUM(Sueldos[[#This Row],[Salario Base]:[Bono General]])</f>
        <v>24164.02</v>
      </c>
      <c r="N3349" s="1">
        <f>SUMPRODUCT(Sueldos[[#This Row],[Salario Base]:[Bono General]]*Porcentajes[])</f>
        <v>961.65440000000012</v>
      </c>
      <c r="O3349" s="1">
        <f>Sueldos[[#This Row],[Aumento Mexicano]]*2</f>
        <v>1923.3088000000002</v>
      </c>
      <c r="P3349" s="1">
        <f>IF(Sueldos[[#This Row],[Calificación]]&gt;=4,Sueldos[[#This Row],[Aumento Mexicano]]*2,0)</f>
        <v>0</v>
      </c>
      <c r="Q3349" s="1">
        <f>Sueldos[[#This Row],[Sueldo total]]*3</f>
        <v>72492.06</v>
      </c>
      <c r="R3349" s="9">
        <f>(43102-Sueldos[[#This Row],[Fecha de Contratación]])/365</f>
        <v>3.0767123287671234</v>
      </c>
      <c r="S3349" s="1">
        <f>Sueldos[[#This Row],[Sueldo total]]/30</f>
        <v>805.46733333333339</v>
      </c>
      <c r="T3349" s="1">
        <f>Sueldos[[#This Row],[Salario diario]]*20*Sueldos[[#This Row],[dias del año]]</f>
        <v>49563.825497716898</v>
      </c>
      <c r="U3349" s="1">
        <f>Sueldos[[#This Row],[3 meses de sueldo]]+Sueldos[[#This Row],[20 dias por año]]</f>
        <v>122055.8854977169</v>
      </c>
    </row>
    <row r="3350" spans="1:21" x14ac:dyDescent="0.3">
      <c r="A3350" t="s">
        <v>615</v>
      </c>
      <c r="B3350" t="s">
        <v>539</v>
      </c>
      <c r="C3350" t="s">
        <v>77</v>
      </c>
      <c r="D3350" s="10">
        <v>40597</v>
      </c>
      <c r="E3350" t="s">
        <v>15</v>
      </c>
      <c r="F3350">
        <v>4</v>
      </c>
      <c r="G3350" s="1">
        <v>31606.300000000003</v>
      </c>
      <c r="H3350" s="1">
        <v>2528.5040000000004</v>
      </c>
      <c r="I3350" s="1">
        <v>4740.9450000000006</v>
      </c>
      <c r="J3350" s="1">
        <v>2844.567</v>
      </c>
      <c r="K3350" s="1">
        <v>9797.9530000000013</v>
      </c>
      <c r="L3350" s="1">
        <v>11694.331</v>
      </c>
      <c r="M3350" s="1">
        <f>SUM(Sueldos[[#This Row],[Salario Base]:[Bono General]])</f>
        <v>63212.600000000006</v>
      </c>
      <c r="N3350" s="1">
        <f>SUMPRODUCT(Sueldos[[#This Row],[Salario Base]:[Bono General]]*Porcentajes[])</f>
        <v>2544.3071500000005</v>
      </c>
      <c r="O3350" s="1">
        <f>Sueldos[[#This Row],[Aumento Mexicano]]*2</f>
        <v>5088.6143000000011</v>
      </c>
      <c r="P3350" s="1">
        <f>IF(Sueldos[[#This Row],[Calificación]]&gt;=4,Sueldos[[#This Row],[Aumento Mexicano]]*2,0)</f>
        <v>5088.6143000000011</v>
      </c>
      <c r="Q3350" s="1">
        <f>Sueldos[[#This Row],[Sueldo total]]*3</f>
        <v>189637.80000000002</v>
      </c>
      <c r="R3350" s="9">
        <f>(43102-Sueldos[[#This Row],[Fecha de Contratación]])/365</f>
        <v>6.8630136986301373</v>
      </c>
      <c r="S3350" s="1">
        <f>Sueldos[[#This Row],[Sueldo total]]/30</f>
        <v>2107.086666666667</v>
      </c>
      <c r="T3350" s="1">
        <f>Sueldos[[#This Row],[Salario diario]]*20*Sueldos[[#This Row],[dias del año]]</f>
        <v>289219.29315068497</v>
      </c>
      <c r="U3350" s="1">
        <f>Sueldos[[#This Row],[3 meses de sueldo]]+Sueldos[[#This Row],[20 dias por año]]</f>
        <v>478857.09315068496</v>
      </c>
    </row>
    <row r="3351" spans="1:21" x14ac:dyDescent="0.3">
      <c r="A3351" t="s">
        <v>616</v>
      </c>
      <c r="B3351" t="s">
        <v>539</v>
      </c>
      <c r="C3351" t="s">
        <v>81</v>
      </c>
      <c r="D3351" s="10">
        <v>41074</v>
      </c>
      <c r="E3351" t="s">
        <v>18</v>
      </c>
      <c r="F3351">
        <v>4</v>
      </c>
      <c r="G3351" s="1">
        <v>9402.8000000000011</v>
      </c>
      <c r="H3351" s="1">
        <v>564.16800000000001</v>
      </c>
      <c r="I3351" s="1">
        <v>564.16800000000001</v>
      </c>
      <c r="J3351" s="1">
        <v>846.25200000000007</v>
      </c>
      <c r="K3351" s="1">
        <v>2350.7000000000003</v>
      </c>
      <c r="L3351" s="1">
        <v>3196.9520000000007</v>
      </c>
      <c r="M3351" s="1">
        <f>SUM(Sueldos[[#This Row],[Salario Base]:[Bono General]])</f>
        <v>16925.04</v>
      </c>
      <c r="N3351" s="1">
        <f>SUMPRODUCT(Sueldos[[#This Row],[Salario Base]:[Bono General]]*Porcentajes[])</f>
        <v>675.12104000000011</v>
      </c>
      <c r="O3351" s="1">
        <f>Sueldos[[#This Row],[Aumento Mexicano]]*2</f>
        <v>1350.2420800000002</v>
      </c>
      <c r="P3351" s="1">
        <f>IF(Sueldos[[#This Row],[Calificación]]&gt;=4,Sueldos[[#This Row],[Aumento Mexicano]]*2,0)</f>
        <v>1350.2420800000002</v>
      </c>
      <c r="Q3351" s="1">
        <f>Sueldos[[#This Row],[Sueldo total]]*3</f>
        <v>50775.12</v>
      </c>
      <c r="R3351" s="9">
        <f>(43102-Sueldos[[#This Row],[Fecha de Contratación]])/365</f>
        <v>5.5561643835616437</v>
      </c>
      <c r="S3351" s="1">
        <f>Sueldos[[#This Row],[Sueldo total]]/30</f>
        <v>564.16800000000001</v>
      </c>
      <c r="T3351" s="1">
        <f>Sueldos[[#This Row],[Salario diario]]*20*Sueldos[[#This Row],[dias del año]]</f>
        <v>62692.202958904112</v>
      </c>
      <c r="U3351" s="1">
        <f>Sueldos[[#This Row],[3 meses de sueldo]]+Sueldos[[#This Row],[20 dias por año]]</f>
        <v>113467.32295890411</v>
      </c>
    </row>
    <row r="3352" spans="1:21" x14ac:dyDescent="0.3">
      <c r="A3352" t="s">
        <v>617</v>
      </c>
      <c r="B3352" t="s">
        <v>539</v>
      </c>
      <c r="C3352" t="s">
        <v>112</v>
      </c>
      <c r="D3352" s="10">
        <v>42295</v>
      </c>
      <c r="E3352" t="s">
        <v>18</v>
      </c>
      <c r="F3352">
        <v>2</v>
      </c>
      <c r="G3352" s="1">
        <v>11412.9</v>
      </c>
      <c r="H3352" s="1">
        <v>1027.1609999999998</v>
      </c>
      <c r="I3352" s="1">
        <v>1027.1609999999998</v>
      </c>
      <c r="J3352" s="1">
        <v>684.774</v>
      </c>
      <c r="K3352" s="1">
        <v>3423.87</v>
      </c>
      <c r="L3352" s="1">
        <v>3766.2570000000001</v>
      </c>
      <c r="M3352" s="1">
        <f>SUM(Sueldos[[#This Row],[Salario Base]:[Bono General]])</f>
        <v>21342.123</v>
      </c>
      <c r="N3352" s="1">
        <f>SUMPRODUCT(Sueldos[[#This Row],[Salario Base]:[Bono General]]*Porcentajes[])</f>
        <v>845.69588999999996</v>
      </c>
      <c r="O3352" s="1">
        <f>Sueldos[[#This Row],[Aumento Mexicano]]*2</f>
        <v>1691.3917799999999</v>
      </c>
      <c r="P3352" s="1">
        <f>IF(Sueldos[[#This Row],[Calificación]]&gt;=4,Sueldos[[#This Row],[Aumento Mexicano]]*2,0)</f>
        <v>0</v>
      </c>
      <c r="Q3352" s="1">
        <f>Sueldos[[#This Row],[Sueldo total]]*3</f>
        <v>64026.368999999999</v>
      </c>
      <c r="R3352" s="9">
        <f>(43102-Sueldos[[#This Row],[Fecha de Contratación]])/365</f>
        <v>2.2109589041095892</v>
      </c>
      <c r="S3352" s="1">
        <f>Sueldos[[#This Row],[Sueldo total]]/30</f>
        <v>711.40409999999997</v>
      </c>
      <c r="T3352" s="1">
        <f>Sueldos[[#This Row],[Salario diario]]*20*Sueldos[[#This Row],[dias del año]]</f>
        <v>31457.70458630137</v>
      </c>
      <c r="U3352" s="1">
        <f>Sueldos[[#This Row],[3 meses de sueldo]]+Sueldos[[#This Row],[20 dias por año]]</f>
        <v>95484.073586301369</v>
      </c>
    </row>
    <row r="3353" spans="1:21" x14ac:dyDescent="0.3">
      <c r="A3353" t="s">
        <v>618</v>
      </c>
      <c r="B3353" t="s">
        <v>539</v>
      </c>
      <c r="C3353" t="s">
        <v>177</v>
      </c>
      <c r="D3353" s="10">
        <v>42758</v>
      </c>
      <c r="E3353" t="s">
        <v>18</v>
      </c>
      <c r="F3353">
        <v>2</v>
      </c>
      <c r="G3353" s="1">
        <v>9267.3000000000011</v>
      </c>
      <c r="H3353" s="1">
        <v>741.38400000000013</v>
      </c>
      <c r="I3353" s="1">
        <v>370.69200000000006</v>
      </c>
      <c r="J3353" s="1">
        <v>92.673000000000016</v>
      </c>
      <c r="K3353" s="1">
        <v>3243.5550000000003</v>
      </c>
      <c r="L3353" s="1">
        <v>2687.5170000000003</v>
      </c>
      <c r="M3353" s="1">
        <f>SUM(Sueldos[[#This Row],[Salario Base]:[Bono General]])</f>
        <v>16403.121000000003</v>
      </c>
      <c r="N3353" s="1">
        <f>SUMPRODUCT(Sueldos[[#This Row],[Salario Base]:[Bono General]]*Porcentajes[])</f>
        <v>627.39621</v>
      </c>
      <c r="O3353" s="1">
        <f>Sueldos[[#This Row],[Aumento Mexicano]]*2</f>
        <v>1254.79242</v>
      </c>
      <c r="P3353" s="1">
        <f>IF(Sueldos[[#This Row],[Calificación]]&gt;=4,Sueldos[[#This Row],[Aumento Mexicano]]*2,0)</f>
        <v>0</v>
      </c>
      <c r="Q3353" s="1">
        <f>Sueldos[[#This Row],[Sueldo total]]*3</f>
        <v>49209.363000000012</v>
      </c>
      <c r="R3353" s="9">
        <f>(43102-Sueldos[[#This Row],[Fecha de Contratación]])/365</f>
        <v>0.94246575342465755</v>
      </c>
      <c r="S3353" s="1">
        <f>Sueldos[[#This Row],[Sueldo total]]/30</f>
        <v>546.77070000000015</v>
      </c>
      <c r="T3353" s="1">
        <f>Sueldos[[#This Row],[Salario diario]]*20*Sueldos[[#This Row],[dias del año]]</f>
        <v>10306.25319452055</v>
      </c>
      <c r="U3353" s="1">
        <f>Sueldos[[#This Row],[3 meses de sueldo]]+Sueldos[[#This Row],[20 dias por año]]</f>
        <v>59515.61619452056</v>
      </c>
    </row>
    <row r="3354" spans="1:21" x14ac:dyDescent="0.3">
      <c r="A3354" t="s">
        <v>619</v>
      </c>
      <c r="B3354" t="s">
        <v>539</v>
      </c>
      <c r="C3354" t="s">
        <v>48</v>
      </c>
      <c r="D3354" s="10">
        <v>43018</v>
      </c>
      <c r="E3354" t="s">
        <v>18</v>
      </c>
      <c r="F3354">
        <v>2</v>
      </c>
      <c r="G3354" s="1">
        <v>10434.6</v>
      </c>
      <c r="H3354" s="1">
        <v>834.76800000000003</v>
      </c>
      <c r="I3354" s="1">
        <v>313.03800000000001</v>
      </c>
      <c r="J3354" s="1">
        <v>939.11400000000003</v>
      </c>
      <c r="K3354" s="1">
        <v>3234.7260000000001</v>
      </c>
      <c r="L3354" s="1">
        <v>2921.6880000000006</v>
      </c>
      <c r="M3354" s="1">
        <f>SUM(Sueldos[[#This Row],[Salario Base]:[Bono General]])</f>
        <v>18677.934000000001</v>
      </c>
      <c r="N3354" s="1">
        <f>SUMPRODUCT(Sueldos[[#This Row],[Salario Base]:[Bono General]]*Porcentajes[])</f>
        <v>724.16124000000013</v>
      </c>
      <c r="O3354" s="1">
        <f>Sueldos[[#This Row],[Aumento Mexicano]]*2</f>
        <v>1448.3224800000003</v>
      </c>
      <c r="P3354" s="1">
        <f>IF(Sueldos[[#This Row],[Calificación]]&gt;=4,Sueldos[[#This Row],[Aumento Mexicano]]*2,0)</f>
        <v>0</v>
      </c>
      <c r="Q3354" s="1">
        <f>Sueldos[[#This Row],[Sueldo total]]*3</f>
        <v>56033.802000000003</v>
      </c>
      <c r="R3354" s="9">
        <f>(43102-Sueldos[[#This Row],[Fecha de Contratación]])/365</f>
        <v>0.23013698630136986</v>
      </c>
      <c r="S3354" s="1">
        <f>Sueldos[[#This Row],[Sueldo total]]/30</f>
        <v>622.59780000000001</v>
      </c>
      <c r="T3354" s="1">
        <f>Sueldos[[#This Row],[Salario diario]]*20*Sueldos[[#This Row],[dias del año]]</f>
        <v>2865.6556273972601</v>
      </c>
      <c r="U3354" s="1">
        <f>Sueldos[[#This Row],[3 meses de sueldo]]+Sueldos[[#This Row],[20 dias por año]]</f>
        <v>58899.457627397263</v>
      </c>
    </row>
    <row r="3355" spans="1:21" x14ac:dyDescent="0.3">
      <c r="A3355" t="s">
        <v>620</v>
      </c>
      <c r="B3355" t="s">
        <v>539</v>
      </c>
      <c r="C3355" t="s">
        <v>22</v>
      </c>
      <c r="D3355" s="10">
        <v>41709</v>
      </c>
      <c r="E3355" t="s">
        <v>27</v>
      </c>
      <c r="F3355">
        <v>3</v>
      </c>
      <c r="G3355" s="1">
        <v>17539</v>
      </c>
      <c r="H3355" s="1">
        <v>1052.3399999999999</v>
      </c>
      <c r="I3355" s="1">
        <v>1578.51</v>
      </c>
      <c r="J3355" s="1">
        <v>1052.3399999999999</v>
      </c>
      <c r="K3355" s="1">
        <v>6489.43</v>
      </c>
      <c r="L3355" s="1">
        <v>5963.26</v>
      </c>
      <c r="M3355" s="1">
        <f>SUM(Sueldos[[#This Row],[Salario Base]:[Bono General]])</f>
        <v>33674.879999999997</v>
      </c>
      <c r="N3355" s="1">
        <f>SUMPRODUCT(Sueldos[[#This Row],[Salario Base]:[Bono General]]*Porcentajes[])</f>
        <v>1317.1788999999999</v>
      </c>
      <c r="O3355" s="1">
        <f>Sueldos[[#This Row],[Aumento Mexicano]]*2</f>
        <v>2634.3577999999998</v>
      </c>
      <c r="P3355" s="1">
        <f>IF(Sueldos[[#This Row],[Calificación]]&gt;=4,Sueldos[[#This Row],[Aumento Mexicano]]*2,0)</f>
        <v>0</v>
      </c>
      <c r="Q3355" s="1">
        <f>Sueldos[[#This Row],[Sueldo total]]*3</f>
        <v>101024.63999999998</v>
      </c>
      <c r="R3355" s="9">
        <f>(43102-Sueldos[[#This Row],[Fecha de Contratación]])/365</f>
        <v>3.8164383561643835</v>
      </c>
      <c r="S3355" s="1">
        <f>Sueldos[[#This Row],[Sueldo total]]/30</f>
        <v>1122.4959999999999</v>
      </c>
      <c r="T3355" s="1">
        <f>Sueldos[[#This Row],[Salario diario]]*20*Sueldos[[#This Row],[dias del año]]</f>
        <v>85678.735780821909</v>
      </c>
      <c r="U3355" s="1">
        <f>Sueldos[[#This Row],[3 meses de sueldo]]+Sueldos[[#This Row],[20 dias por año]]</f>
        <v>186703.37578082189</v>
      </c>
    </row>
    <row r="3356" spans="1:21" x14ac:dyDescent="0.3">
      <c r="A3356" t="s">
        <v>302</v>
      </c>
      <c r="B3356" t="s">
        <v>539</v>
      </c>
      <c r="C3356" t="s">
        <v>112</v>
      </c>
      <c r="D3356" s="10">
        <v>42628</v>
      </c>
      <c r="E3356" t="s">
        <v>18</v>
      </c>
      <c r="F3356">
        <v>3</v>
      </c>
      <c r="G3356" s="1">
        <v>12058</v>
      </c>
      <c r="H3356" s="1">
        <v>1085.22</v>
      </c>
      <c r="I3356" s="1">
        <v>964.64</v>
      </c>
      <c r="J3356" s="1">
        <v>361.74</v>
      </c>
      <c r="K3356" s="1">
        <v>3858.56</v>
      </c>
      <c r="L3356" s="1">
        <v>3135.08</v>
      </c>
      <c r="M3356" s="1">
        <f>SUM(Sueldos[[#This Row],[Salario Base]:[Bono General]])</f>
        <v>21463.239999999998</v>
      </c>
      <c r="N3356" s="1">
        <f>SUMPRODUCT(Sueldos[[#This Row],[Salario Base]:[Bono General]]*Porcentajes[])</f>
        <v>818.73820000000001</v>
      </c>
      <c r="O3356" s="1">
        <f>Sueldos[[#This Row],[Aumento Mexicano]]*2</f>
        <v>1637.4764</v>
      </c>
      <c r="P3356" s="1">
        <f>IF(Sueldos[[#This Row],[Calificación]]&gt;=4,Sueldos[[#This Row],[Aumento Mexicano]]*2,0)</f>
        <v>0</v>
      </c>
      <c r="Q3356" s="1">
        <f>Sueldos[[#This Row],[Sueldo total]]*3</f>
        <v>64389.719999999994</v>
      </c>
      <c r="R3356" s="9">
        <f>(43102-Sueldos[[#This Row],[Fecha de Contratación]])/365</f>
        <v>1.2986301369863014</v>
      </c>
      <c r="S3356" s="1">
        <f>Sueldos[[#This Row],[Sueldo total]]/30</f>
        <v>715.44133333333332</v>
      </c>
      <c r="T3356" s="1">
        <f>Sueldos[[#This Row],[Salario diario]]*20*Sueldos[[#This Row],[dias del año]]</f>
        <v>18581.873534246573</v>
      </c>
      <c r="U3356" s="1">
        <f>Sueldos[[#This Row],[3 meses de sueldo]]+Sueldos[[#This Row],[20 dias por año]]</f>
        <v>82971.593534246567</v>
      </c>
    </row>
    <row r="3357" spans="1:21" x14ac:dyDescent="0.3">
      <c r="A3357" t="s">
        <v>621</v>
      </c>
      <c r="B3357" t="s">
        <v>539</v>
      </c>
      <c r="C3357" t="s">
        <v>482</v>
      </c>
      <c r="D3357" s="10">
        <v>41246</v>
      </c>
      <c r="E3357" t="s">
        <v>18</v>
      </c>
      <c r="F3357">
        <v>3</v>
      </c>
      <c r="G3357" s="1">
        <v>13583</v>
      </c>
      <c r="H3357" s="1">
        <v>679.15000000000009</v>
      </c>
      <c r="I3357" s="1">
        <v>2037.4499999999998</v>
      </c>
      <c r="J3357" s="1">
        <v>1901.6200000000001</v>
      </c>
      <c r="K3357" s="1">
        <v>4074.8999999999996</v>
      </c>
      <c r="L3357" s="1">
        <v>4482.3900000000003</v>
      </c>
      <c r="M3357" s="1">
        <f>SUM(Sueldos[[#This Row],[Salario Base]:[Bono General]])</f>
        <v>26758.509999999995</v>
      </c>
      <c r="N3357" s="1">
        <f>SUMPRODUCT(Sueldos[[#This Row],[Salario Base]:[Bono General]]*Porcentajes[])</f>
        <v>1060.8323</v>
      </c>
      <c r="O3357" s="1">
        <f>Sueldos[[#This Row],[Aumento Mexicano]]*2</f>
        <v>2121.6646000000001</v>
      </c>
      <c r="P3357" s="1">
        <f>IF(Sueldos[[#This Row],[Calificación]]&gt;=4,Sueldos[[#This Row],[Aumento Mexicano]]*2,0)</f>
        <v>0</v>
      </c>
      <c r="Q3357" s="1">
        <f>Sueldos[[#This Row],[Sueldo total]]*3</f>
        <v>80275.529999999984</v>
      </c>
      <c r="R3357" s="9">
        <f>(43102-Sueldos[[#This Row],[Fecha de Contratación]])/365</f>
        <v>5.0849315068493155</v>
      </c>
      <c r="S3357" s="1">
        <f>Sueldos[[#This Row],[Sueldo total]]/30</f>
        <v>891.95033333333311</v>
      </c>
      <c r="T3357" s="1">
        <f>Sueldos[[#This Row],[Salario diario]]*20*Sueldos[[#This Row],[dias del año]]</f>
        <v>90710.127050228286</v>
      </c>
      <c r="U3357" s="1">
        <f>Sueldos[[#This Row],[3 meses de sueldo]]+Sueldos[[#This Row],[20 dias por año]]</f>
        <v>170985.65705022827</v>
      </c>
    </row>
    <row r="3358" spans="1:21" x14ac:dyDescent="0.3">
      <c r="A3358" t="s">
        <v>622</v>
      </c>
      <c r="B3358" t="s">
        <v>539</v>
      </c>
      <c r="C3358" t="s">
        <v>52</v>
      </c>
      <c r="D3358" s="10">
        <v>41715</v>
      </c>
      <c r="E3358" t="s">
        <v>18</v>
      </c>
      <c r="F3358">
        <v>2</v>
      </c>
      <c r="G3358" s="1">
        <v>13284</v>
      </c>
      <c r="H3358" s="1">
        <v>1328.4</v>
      </c>
      <c r="I3358" s="1">
        <v>1062.72</v>
      </c>
      <c r="J3358" s="1">
        <v>1992.6</v>
      </c>
      <c r="K3358" s="1">
        <v>5047.92</v>
      </c>
      <c r="L3358" s="1">
        <v>5180.76</v>
      </c>
      <c r="M3358" s="1">
        <f>SUM(Sueldos[[#This Row],[Salario Base]:[Bono General]])</f>
        <v>27896.400000000001</v>
      </c>
      <c r="N3358" s="1">
        <f>SUMPRODUCT(Sueldos[[#This Row],[Salario Base]:[Bono General]]*Porcentajes[])</f>
        <v>1134.4536000000001</v>
      </c>
      <c r="O3358" s="1">
        <f>Sueldos[[#This Row],[Aumento Mexicano]]*2</f>
        <v>2268.9072000000001</v>
      </c>
      <c r="P3358" s="1">
        <f>IF(Sueldos[[#This Row],[Calificación]]&gt;=4,Sueldos[[#This Row],[Aumento Mexicano]]*2,0)</f>
        <v>0</v>
      </c>
      <c r="Q3358" s="1">
        <f>Sueldos[[#This Row],[Sueldo total]]*3</f>
        <v>83689.200000000012</v>
      </c>
      <c r="R3358" s="9">
        <f>(43102-Sueldos[[#This Row],[Fecha de Contratación]])/365</f>
        <v>3.8</v>
      </c>
      <c r="S3358" s="1">
        <f>Sueldos[[#This Row],[Sueldo total]]/30</f>
        <v>929.88</v>
      </c>
      <c r="T3358" s="1">
        <f>Sueldos[[#This Row],[Salario diario]]*20*Sueldos[[#This Row],[dias del año]]</f>
        <v>70670.87999999999</v>
      </c>
      <c r="U3358" s="1">
        <f>Sueldos[[#This Row],[3 meses de sueldo]]+Sueldos[[#This Row],[20 dias por año]]</f>
        <v>154360.08000000002</v>
      </c>
    </row>
    <row r="3359" spans="1:21" x14ac:dyDescent="0.3">
      <c r="A3359" t="s">
        <v>623</v>
      </c>
      <c r="B3359" t="s">
        <v>539</v>
      </c>
      <c r="C3359" t="s">
        <v>166</v>
      </c>
      <c r="D3359" s="10">
        <v>40550</v>
      </c>
      <c r="E3359" t="s">
        <v>50</v>
      </c>
      <c r="F3359">
        <v>3</v>
      </c>
      <c r="G3359" s="1">
        <v>37107</v>
      </c>
      <c r="H3359" s="1">
        <v>2226.42</v>
      </c>
      <c r="I3359" s="1">
        <v>3710.7000000000003</v>
      </c>
      <c r="J3359" s="1">
        <v>5194.9800000000005</v>
      </c>
      <c r="K3359" s="1">
        <v>13358.519999999999</v>
      </c>
      <c r="L3359" s="1">
        <v>14100.66</v>
      </c>
      <c r="M3359" s="1">
        <f>SUM(Sueldos[[#This Row],[Salario Base]:[Bono General]])</f>
        <v>75698.28</v>
      </c>
      <c r="N3359" s="1">
        <f>SUMPRODUCT(Sueldos[[#This Row],[Salario Base]:[Bono General]]*Porcentajes[])</f>
        <v>3042.7740000000003</v>
      </c>
      <c r="O3359" s="1">
        <f>Sueldos[[#This Row],[Aumento Mexicano]]*2</f>
        <v>6085.5480000000007</v>
      </c>
      <c r="P3359" s="1">
        <f>IF(Sueldos[[#This Row],[Calificación]]&gt;=4,Sueldos[[#This Row],[Aumento Mexicano]]*2,0)</f>
        <v>0</v>
      </c>
      <c r="Q3359" s="1">
        <f>Sueldos[[#This Row],[Sueldo total]]*3</f>
        <v>227094.84</v>
      </c>
      <c r="R3359" s="9">
        <f>(43102-Sueldos[[#This Row],[Fecha de Contratación]])/365</f>
        <v>6.9917808219178079</v>
      </c>
      <c r="S3359" s="1">
        <f>Sueldos[[#This Row],[Sueldo total]]/30</f>
        <v>2523.2759999999998</v>
      </c>
      <c r="T3359" s="1">
        <f>Sueldos[[#This Row],[Salario diario]]*20*Sueldos[[#This Row],[dias del año]]</f>
        <v>352843.85490410955</v>
      </c>
      <c r="U3359" s="1">
        <f>Sueldos[[#This Row],[3 meses de sueldo]]+Sueldos[[#This Row],[20 dias por año]]</f>
        <v>579938.69490410958</v>
      </c>
    </row>
    <row r="3360" spans="1:21" x14ac:dyDescent="0.3">
      <c r="A3360" t="s">
        <v>624</v>
      </c>
      <c r="B3360" t="s">
        <v>539</v>
      </c>
      <c r="C3360" t="s">
        <v>44</v>
      </c>
      <c r="D3360" s="10">
        <v>41572</v>
      </c>
      <c r="E3360" t="s">
        <v>27</v>
      </c>
      <c r="F3360">
        <v>3</v>
      </c>
      <c r="G3360" s="1">
        <v>15999</v>
      </c>
      <c r="H3360" s="1">
        <v>1439.9099999999999</v>
      </c>
      <c r="I3360" s="1">
        <v>159.99</v>
      </c>
      <c r="J3360" s="1">
        <v>479.96999999999997</v>
      </c>
      <c r="K3360" s="1">
        <v>5119.68</v>
      </c>
      <c r="L3360" s="1">
        <v>5119.68</v>
      </c>
      <c r="M3360" s="1">
        <f>SUM(Sueldos[[#This Row],[Salario Base]:[Bono General]])</f>
        <v>28318.230000000003</v>
      </c>
      <c r="N3360" s="1">
        <f>SUMPRODUCT(Sueldos[[#This Row],[Salario Base]:[Bono General]]*Porcentajes[])</f>
        <v>1108.7307000000001</v>
      </c>
      <c r="O3360" s="1">
        <f>Sueldos[[#This Row],[Aumento Mexicano]]*2</f>
        <v>2217.4614000000001</v>
      </c>
      <c r="P3360" s="1">
        <f>IF(Sueldos[[#This Row],[Calificación]]&gt;=4,Sueldos[[#This Row],[Aumento Mexicano]]*2,0)</f>
        <v>0</v>
      </c>
      <c r="Q3360" s="1">
        <f>Sueldos[[#This Row],[Sueldo total]]*3</f>
        <v>84954.69</v>
      </c>
      <c r="R3360" s="9">
        <f>(43102-Sueldos[[#This Row],[Fecha de Contratación]])/365</f>
        <v>4.1917808219178081</v>
      </c>
      <c r="S3360" s="1">
        <f>Sueldos[[#This Row],[Sueldo total]]/30</f>
        <v>943.94100000000014</v>
      </c>
      <c r="T3360" s="1">
        <f>Sueldos[[#This Row],[Salario diario]]*20*Sueldos[[#This Row],[dias del año]]</f>
        <v>79135.875616438367</v>
      </c>
      <c r="U3360" s="1">
        <f>Sueldos[[#This Row],[3 meses de sueldo]]+Sueldos[[#This Row],[20 dias por año]]</f>
        <v>164090.56561643837</v>
      </c>
    </row>
    <row r="3361" spans="1:21" x14ac:dyDescent="0.3">
      <c r="A3361" t="s">
        <v>625</v>
      </c>
      <c r="B3361" t="s">
        <v>539</v>
      </c>
      <c r="C3361" t="s">
        <v>180</v>
      </c>
      <c r="D3361" s="10">
        <v>41352</v>
      </c>
      <c r="E3361" t="s">
        <v>18</v>
      </c>
      <c r="F3361">
        <v>3</v>
      </c>
      <c r="G3361" s="1">
        <v>13382</v>
      </c>
      <c r="H3361" s="1">
        <v>936.74000000000012</v>
      </c>
      <c r="I3361" s="1">
        <v>1739.66</v>
      </c>
      <c r="J3361" s="1">
        <v>802.92</v>
      </c>
      <c r="K3361" s="1">
        <v>4416.0600000000004</v>
      </c>
      <c r="L3361" s="1">
        <v>3613.1400000000003</v>
      </c>
      <c r="M3361" s="1">
        <f>SUM(Sueldos[[#This Row],[Salario Base]:[Bono General]])</f>
        <v>24890.52</v>
      </c>
      <c r="N3361" s="1">
        <f>SUMPRODUCT(Sueldos[[#This Row],[Salario Base]:[Bono General]]*Porcentajes[])</f>
        <v>952.79840000000002</v>
      </c>
      <c r="O3361" s="1">
        <f>Sueldos[[#This Row],[Aumento Mexicano]]*2</f>
        <v>1905.5968</v>
      </c>
      <c r="P3361" s="1">
        <f>IF(Sueldos[[#This Row],[Calificación]]&gt;=4,Sueldos[[#This Row],[Aumento Mexicano]]*2,0)</f>
        <v>0</v>
      </c>
      <c r="Q3361" s="1">
        <f>Sueldos[[#This Row],[Sueldo total]]*3</f>
        <v>74671.56</v>
      </c>
      <c r="R3361" s="9">
        <f>(43102-Sueldos[[#This Row],[Fecha de Contratación]])/365</f>
        <v>4.7945205479452051</v>
      </c>
      <c r="S3361" s="1">
        <f>Sueldos[[#This Row],[Sueldo total]]/30</f>
        <v>829.68399999999997</v>
      </c>
      <c r="T3361" s="1">
        <f>Sueldos[[#This Row],[Salario diario]]*20*Sueldos[[#This Row],[dias del año]]</f>
        <v>79558.739726027386</v>
      </c>
      <c r="U3361" s="1">
        <f>Sueldos[[#This Row],[3 meses de sueldo]]+Sueldos[[#This Row],[20 dias por año]]</f>
        <v>154230.29972602738</v>
      </c>
    </row>
    <row r="3362" spans="1:21" x14ac:dyDescent="0.3">
      <c r="A3362" t="s">
        <v>626</v>
      </c>
      <c r="B3362" t="s">
        <v>539</v>
      </c>
      <c r="C3362" t="s">
        <v>84</v>
      </c>
      <c r="D3362" s="10">
        <v>42486</v>
      </c>
      <c r="E3362" t="s">
        <v>18</v>
      </c>
      <c r="F3362">
        <v>3</v>
      </c>
      <c r="G3362" s="1">
        <v>13743</v>
      </c>
      <c r="H3362" s="1">
        <v>1099.44</v>
      </c>
      <c r="I3362" s="1">
        <v>1511.73</v>
      </c>
      <c r="J3362" s="1">
        <v>1374.3000000000002</v>
      </c>
      <c r="K3362" s="1">
        <v>4122.8999999999996</v>
      </c>
      <c r="L3362" s="1">
        <v>3710.61</v>
      </c>
      <c r="M3362" s="1">
        <f>SUM(Sueldos[[#This Row],[Salario Base]:[Bono General]])</f>
        <v>25561.980000000003</v>
      </c>
      <c r="N3362" s="1">
        <f>SUMPRODUCT(Sueldos[[#This Row],[Salario Base]:[Bono General]]*Porcentajes[])</f>
        <v>990.87030000000004</v>
      </c>
      <c r="O3362" s="1">
        <f>Sueldos[[#This Row],[Aumento Mexicano]]*2</f>
        <v>1981.7406000000001</v>
      </c>
      <c r="P3362" s="1">
        <f>IF(Sueldos[[#This Row],[Calificación]]&gt;=4,Sueldos[[#This Row],[Aumento Mexicano]]*2,0)</f>
        <v>0</v>
      </c>
      <c r="Q3362" s="1">
        <f>Sueldos[[#This Row],[Sueldo total]]*3</f>
        <v>76685.94</v>
      </c>
      <c r="R3362" s="9">
        <f>(43102-Sueldos[[#This Row],[Fecha de Contratación]])/365</f>
        <v>1.6876712328767123</v>
      </c>
      <c r="S3362" s="1">
        <f>Sueldos[[#This Row],[Sueldo total]]/30</f>
        <v>852.06600000000014</v>
      </c>
      <c r="T3362" s="1">
        <f>Sueldos[[#This Row],[Salario diario]]*20*Sueldos[[#This Row],[dias del año]]</f>
        <v>28760.145534246582</v>
      </c>
      <c r="U3362" s="1">
        <f>Sueldos[[#This Row],[3 meses de sueldo]]+Sueldos[[#This Row],[20 dias por año]]</f>
        <v>105446.08553424658</v>
      </c>
    </row>
    <row r="3363" spans="1:21" x14ac:dyDescent="0.3">
      <c r="A3363" t="s">
        <v>627</v>
      </c>
      <c r="B3363" t="s">
        <v>539</v>
      </c>
      <c r="C3363" t="s">
        <v>125</v>
      </c>
      <c r="D3363" s="10">
        <v>42762</v>
      </c>
      <c r="E3363" t="s">
        <v>15</v>
      </c>
      <c r="F3363">
        <v>2</v>
      </c>
      <c r="G3363" s="1">
        <v>20976.3</v>
      </c>
      <c r="H3363" s="1">
        <v>1048.8150000000001</v>
      </c>
      <c r="I3363" s="1">
        <v>3146.4449999999997</v>
      </c>
      <c r="J3363" s="1">
        <v>1048.8150000000001</v>
      </c>
      <c r="K3363" s="1">
        <v>8180.7569999999996</v>
      </c>
      <c r="L3363" s="1">
        <v>7551.4679999999998</v>
      </c>
      <c r="M3363" s="1">
        <f>SUM(Sueldos[[#This Row],[Salario Base]:[Bono General]])</f>
        <v>41952.6</v>
      </c>
      <c r="N3363" s="1">
        <f>SUMPRODUCT(Sueldos[[#This Row],[Salario Base]:[Bono General]]*Porcentajes[])</f>
        <v>1644.5419199999999</v>
      </c>
      <c r="O3363" s="1">
        <f>Sueldos[[#This Row],[Aumento Mexicano]]*2</f>
        <v>3289.0838399999998</v>
      </c>
      <c r="P3363" s="1">
        <f>IF(Sueldos[[#This Row],[Calificación]]&gt;=4,Sueldos[[#This Row],[Aumento Mexicano]]*2,0)</f>
        <v>0</v>
      </c>
      <c r="Q3363" s="1">
        <f>Sueldos[[#This Row],[Sueldo total]]*3</f>
        <v>125857.79999999999</v>
      </c>
      <c r="R3363" s="9">
        <f>(43102-Sueldos[[#This Row],[Fecha de Contratación]])/365</f>
        <v>0.93150684931506844</v>
      </c>
      <c r="S3363" s="1">
        <f>Sueldos[[#This Row],[Sueldo total]]/30</f>
        <v>1398.4199999999998</v>
      </c>
      <c r="T3363" s="1">
        <f>Sueldos[[#This Row],[Salario diario]]*20*Sueldos[[#This Row],[dias del año]]</f>
        <v>26052.756164383558</v>
      </c>
      <c r="U3363" s="1">
        <f>Sueldos[[#This Row],[3 meses de sueldo]]+Sueldos[[#This Row],[20 dias por año]]</f>
        <v>151910.55616438354</v>
      </c>
    </row>
    <row r="3364" spans="1:21" x14ac:dyDescent="0.3">
      <c r="A3364" t="s">
        <v>628</v>
      </c>
      <c r="B3364" t="s">
        <v>539</v>
      </c>
      <c r="C3364" t="s">
        <v>317</v>
      </c>
      <c r="D3364" s="10">
        <v>40691</v>
      </c>
      <c r="E3364" t="s">
        <v>18</v>
      </c>
      <c r="F3364">
        <v>3</v>
      </c>
      <c r="G3364" s="1">
        <v>12954</v>
      </c>
      <c r="H3364" s="1">
        <v>777.24</v>
      </c>
      <c r="I3364" s="1">
        <v>1943.1</v>
      </c>
      <c r="J3364" s="1">
        <v>1424.94</v>
      </c>
      <c r="K3364" s="1">
        <v>3627.1200000000003</v>
      </c>
      <c r="L3364" s="1">
        <v>3627.1200000000003</v>
      </c>
      <c r="M3364" s="1">
        <f>SUM(Sueldos[[#This Row],[Salario Base]:[Bono General]])</f>
        <v>24353.519999999997</v>
      </c>
      <c r="N3364" s="1">
        <f>SUMPRODUCT(Sueldos[[#This Row],[Salario Base]:[Bono General]]*Porcentajes[])</f>
        <v>946.93740000000003</v>
      </c>
      <c r="O3364" s="1">
        <f>Sueldos[[#This Row],[Aumento Mexicano]]*2</f>
        <v>1893.8748000000001</v>
      </c>
      <c r="P3364" s="1">
        <f>IF(Sueldos[[#This Row],[Calificación]]&gt;=4,Sueldos[[#This Row],[Aumento Mexicano]]*2,0)</f>
        <v>0</v>
      </c>
      <c r="Q3364" s="1">
        <f>Sueldos[[#This Row],[Sueldo total]]*3</f>
        <v>73060.56</v>
      </c>
      <c r="R3364" s="9">
        <f>(43102-Sueldos[[#This Row],[Fecha de Contratación]])/365</f>
        <v>6.6054794520547944</v>
      </c>
      <c r="S3364" s="1">
        <f>Sueldos[[#This Row],[Sueldo total]]/30</f>
        <v>811.78399999999988</v>
      </c>
      <c r="T3364" s="1">
        <f>Sueldos[[#This Row],[Salario diario]]*20*Sueldos[[#This Row],[dias del año]]</f>
        <v>107244.45063013695</v>
      </c>
      <c r="U3364" s="1">
        <f>Sueldos[[#This Row],[3 meses de sueldo]]+Sueldos[[#This Row],[20 dias por año]]</f>
        <v>180305.01063013694</v>
      </c>
    </row>
    <row r="3365" spans="1:21" x14ac:dyDescent="0.3">
      <c r="A3365" t="s">
        <v>629</v>
      </c>
      <c r="B3365" t="s">
        <v>539</v>
      </c>
      <c r="C3365" t="s">
        <v>182</v>
      </c>
      <c r="D3365" s="10">
        <v>40838</v>
      </c>
      <c r="E3365" t="s">
        <v>27</v>
      </c>
      <c r="F3365">
        <v>4</v>
      </c>
      <c r="G3365" s="1">
        <v>18569.100000000002</v>
      </c>
      <c r="H3365" s="1">
        <v>1114.1460000000002</v>
      </c>
      <c r="I3365" s="1">
        <v>185.69100000000003</v>
      </c>
      <c r="J3365" s="1">
        <v>1299.8370000000002</v>
      </c>
      <c r="K3365" s="1">
        <v>6313.4940000000015</v>
      </c>
      <c r="L3365" s="1">
        <v>4827.9660000000003</v>
      </c>
      <c r="M3365" s="1">
        <f>SUM(Sueldos[[#This Row],[Salario Base]:[Bono General]])</f>
        <v>32310.234000000004</v>
      </c>
      <c r="N3365" s="1">
        <f>SUMPRODUCT(Sueldos[[#This Row],[Salario Base]:[Bono General]]*Porcentajes[])</f>
        <v>1223.7036900000003</v>
      </c>
      <c r="O3365" s="1">
        <f>Sueldos[[#This Row],[Aumento Mexicano]]*2</f>
        <v>2447.4073800000006</v>
      </c>
      <c r="P3365" s="1">
        <f>IF(Sueldos[[#This Row],[Calificación]]&gt;=4,Sueldos[[#This Row],[Aumento Mexicano]]*2,0)</f>
        <v>2447.4073800000006</v>
      </c>
      <c r="Q3365" s="1">
        <f>Sueldos[[#This Row],[Sueldo total]]*3</f>
        <v>96930.702000000019</v>
      </c>
      <c r="R3365" s="9">
        <f>(43102-Sueldos[[#This Row],[Fecha de Contratación]])/365</f>
        <v>6.2027397260273975</v>
      </c>
      <c r="S3365" s="1">
        <f>Sueldos[[#This Row],[Sueldo total]]/30</f>
        <v>1077.0078000000001</v>
      </c>
      <c r="T3365" s="1">
        <f>Sueldos[[#This Row],[Salario diario]]*20*Sueldos[[#This Row],[dias del año]]</f>
        <v>133607.98132602742</v>
      </c>
      <c r="U3365" s="1">
        <f>Sueldos[[#This Row],[3 meses de sueldo]]+Sueldos[[#This Row],[20 dias por año]]</f>
        <v>230538.68332602744</v>
      </c>
    </row>
    <row r="3366" spans="1:21" x14ac:dyDescent="0.3">
      <c r="A3366" t="s">
        <v>630</v>
      </c>
      <c r="B3366" t="s">
        <v>539</v>
      </c>
      <c r="C3366" t="s">
        <v>129</v>
      </c>
      <c r="D3366" s="10">
        <v>41113</v>
      </c>
      <c r="E3366" t="s">
        <v>18</v>
      </c>
      <c r="F3366">
        <v>2</v>
      </c>
      <c r="G3366" s="1">
        <v>9140.4</v>
      </c>
      <c r="H3366" s="1">
        <v>457.02</v>
      </c>
      <c r="I3366" s="1">
        <v>548.42399999999998</v>
      </c>
      <c r="J3366" s="1">
        <v>1005.444</v>
      </c>
      <c r="K3366" s="1">
        <v>2559.3120000000004</v>
      </c>
      <c r="L3366" s="1">
        <v>2467.9079999999999</v>
      </c>
      <c r="M3366" s="1">
        <f>SUM(Sueldos[[#This Row],[Salario Base]:[Bono General]])</f>
        <v>16178.508</v>
      </c>
      <c r="N3366" s="1">
        <f>SUMPRODUCT(Sueldos[[#This Row],[Salario Base]:[Bono General]]*Porcentajes[])</f>
        <v>623.37527999999998</v>
      </c>
      <c r="O3366" s="1">
        <f>Sueldos[[#This Row],[Aumento Mexicano]]*2</f>
        <v>1246.75056</v>
      </c>
      <c r="P3366" s="1">
        <f>IF(Sueldos[[#This Row],[Calificación]]&gt;=4,Sueldos[[#This Row],[Aumento Mexicano]]*2,0)</f>
        <v>0</v>
      </c>
      <c r="Q3366" s="1">
        <f>Sueldos[[#This Row],[Sueldo total]]*3</f>
        <v>48535.523999999998</v>
      </c>
      <c r="R3366" s="9">
        <f>(43102-Sueldos[[#This Row],[Fecha de Contratación]])/365</f>
        <v>5.4493150684931511</v>
      </c>
      <c r="S3366" s="1">
        <f>Sueldos[[#This Row],[Sueldo total]]/30</f>
        <v>539.28359999999998</v>
      </c>
      <c r="T3366" s="1">
        <f>Sueldos[[#This Row],[Salario diario]]*20*Sueldos[[#This Row],[dias del año]]</f>
        <v>58774.524953424654</v>
      </c>
      <c r="U3366" s="1">
        <f>Sueldos[[#This Row],[3 meses de sueldo]]+Sueldos[[#This Row],[20 dias por año]]</f>
        <v>107310.04895342464</v>
      </c>
    </row>
    <row r="3367" spans="1:21" x14ac:dyDescent="0.3">
      <c r="A3367" t="s">
        <v>631</v>
      </c>
      <c r="B3367" t="s">
        <v>539</v>
      </c>
      <c r="C3367" t="s">
        <v>170</v>
      </c>
      <c r="D3367" s="10">
        <v>40617</v>
      </c>
      <c r="E3367" t="s">
        <v>18</v>
      </c>
      <c r="F3367">
        <v>3</v>
      </c>
      <c r="G3367" s="1">
        <v>13621</v>
      </c>
      <c r="H3367" s="1">
        <v>1225.8899999999999</v>
      </c>
      <c r="I3367" s="1">
        <v>953.47000000000014</v>
      </c>
      <c r="J3367" s="1">
        <v>544.84</v>
      </c>
      <c r="K3367" s="1">
        <v>3813.8800000000006</v>
      </c>
      <c r="L3367" s="1">
        <v>3813.8800000000006</v>
      </c>
      <c r="M3367" s="1">
        <f>SUM(Sueldos[[#This Row],[Salario Base]:[Bono General]])</f>
        <v>23972.959999999999</v>
      </c>
      <c r="N3367" s="1">
        <f>SUMPRODUCT(Sueldos[[#This Row],[Salario Base]:[Bono General]]*Porcentajes[])</f>
        <v>928.95220000000018</v>
      </c>
      <c r="O3367" s="1">
        <f>Sueldos[[#This Row],[Aumento Mexicano]]*2</f>
        <v>1857.9044000000004</v>
      </c>
      <c r="P3367" s="1">
        <f>IF(Sueldos[[#This Row],[Calificación]]&gt;=4,Sueldos[[#This Row],[Aumento Mexicano]]*2,0)</f>
        <v>0</v>
      </c>
      <c r="Q3367" s="1">
        <f>Sueldos[[#This Row],[Sueldo total]]*3</f>
        <v>71918.880000000005</v>
      </c>
      <c r="R3367" s="9">
        <f>(43102-Sueldos[[#This Row],[Fecha de Contratación]])/365</f>
        <v>6.8082191780821919</v>
      </c>
      <c r="S3367" s="1">
        <f>Sueldos[[#This Row],[Sueldo total]]/30</f>
        <v>799.09866666666665</v>
      </c>
      <c r="T3367" s="1">
        <f>Sueldos[[#This Row],[Salario diario]]*20*Sueldos[[#This Row],[dias del año]]</f>
        <v>108808.77735159818</v>
      </c>
      <c r="U3367" s="1">
        <f>Sueldos[[#This Row],[3 meses de sueldo]]+Sueldos[[#This Row],[20 dias por año]]</f>
        <v>180727.6573515982</v>
      </c>
    </row>
    <row r="3368" spans="1:21" x14ac:dyDescent="0.3">
      <c r="A3368" t="s">
        <v>632</v>
      </c>
      <c r="B3368" t="s">
        <v>539</v>
      </c>
      <c r="C3368" t="s">
        <v>193</v>
      </c>
      <c r="D3368" s="10">
        <v>42485</v>
      </c>
      <c r="E3368" t="s">
        <v>18</v>
      </c>
      <c r="F3368">
        <v>4</v>
      </c>
      <c r="G3368" s="1">
        <v>9102.5</v>
      </c>
      <c r="H3368" s="1">
        <v>910.25</v>
      </c>
      <c r="I3368" s="1">
        <v>1274.3500000000001</v>
      </c>
      <c r="J3368" s="1">
        <v>546.15</v>
      </c>
      <c r="K3368" s="1">
        <v>3094.8500000000004</v>
      </c>
      <c r="L3368" s="1">
        <v>2821.7750000000001</v>
      </c>
      <c r="M3368" s="1">
        <f>SUM(Sueldos[[#This Row],[Salario Base]:[Bono General]])</f>
        <v>17749.875</v>
      </c>
      <c r="N3368" s="1">
        <f>SUMPRODUCT(Sueldos[[#This Row],[Salario Base]:[Bono General]]*Porcentajes[])</f>
        <v>696.34125000000006</v>
      </c>
      <c r="O3368" s="1">
        <f>Sueldos[[#This Row],[Aumento Mexicano]]*2</f>
        <v>1392.6825000000001</v>
      </c>
      <c r="P3368" s="1">
        <f>IF(Sueldos[[#This Row],[Calificación]]&gt;=4,Sueldos[[#This Row],[Aumento Mexicano]]*2,0)</f>
        <v>1392.6825000000001</v>
      </c>
      <c r="Q3368" s="1">
        <f>Sueldos[[#This Row],[Sueldo total]]*3</f>
        <v>53249.625</v>
      </c>
      <c r="R3368" s="9">
        <f>(43102-Sueldos[[#This Row],[Fecha de Contratación]])/365</f>
        <v>1.6904109589041096</v>
      </c>
      <c r="S3368" s="1">
        <f>Sueldos[[#This Row],[Sueldo total]]/30</f>
        <v>591.66250000000002</v>
      </c>
      <c r="T3368" s="1">
        <f>Sueldos[[#This Row],[Salario diario]]*20*Sueldos[[#This Row],[dias del año]]</f>
        <v>20003.055479452054</v>
      </c>
      <c r="U3368" s="1">
        <f>Sueldos[[#This Row],[3 meses de sueldo]]+Sueldos[[#This Row],[20 dias por año]]</f>
        <v>73252.680479452058</v>
      </c>
    </row>
    <row r="3369" spans="1:21" x14ac:dyDescent="0.3">
      <c r="A3369" t="s">
        <v>529</v>
      </c>
      <c r="B3369" t="s">
        <v>539</v>
      </c>
      <c r="C3369" t="s">
        <v>260</v>
      </c>
      <c r="D3369" s="10">
        <v>41727</v>
      </c>
      <c r="E3369" t="s">
        <v>18</v>
      </c>
      <c r="F3369">
        <v>3</v>
      </c>
      <c r="G3369" s="1">
        <v>14607</v>
      </c>
      <c r="H3369" s="1">
        <v>730.35</v>
      </c>
      <c r="I3369" s="1">
        <v>438.21</v>
      </c>
      <c r="J3369" s="1">
        <v>292.14</v>
      </c>
      <c r="K3369" s="1">
        <v>4966.38</v>
      </c>
      <c r="L3369" s="1">
        <v>5696.7300000000005</v>
      </c>
      <c r="M3369" s="1">
        <f>SUM(Sueldos[[#This Row],[Salario Base]:[Bono General]])</f>
        <v>26730.809999999998</v>
      </c>
      <c r="N3369" s="1">
        <f>SUMPRODUCT(Sueldos[[#This Row],[Salario Base]:[Bono General]]*Porcentajes[])</f>
        <v>1061.9288999999999</v>
      </c>
      <c r="O3369" s="1">
        <f>Sueldos[[#This Row],[Aumento Mexicano]]*2</f>
        <v>2123.8577999999998</v>
      </c>
      <c r="P3369" s="1">
        <f>IF(Sueldos[[#This Row],[Calificación]]&gt;=4,Sueldos[[#This Row],[Aumento Mexicano]]*2,0)</f>
        <v>0</v>
      </c>
      <c r="Q3369" s="1">
        <f>Sueldos[[#This Row],[Sueldo total]]*3</f>
        <v>80192.429999999993</v>
      </c>
      <c r="R3369" s="9">
        <f>(43102-Sueldos[[#This Row],[Fecha de Contratación]])/365</f>
        <v>3.7671232876712328</v>
      </c>
      <c r="S3369" s="1">
        <f>Sueldos[[#This Row],[Sueldo total]]/30</f>
        <v>891.02699999999993</v>
      </c>
      <c r="T3369" s="1">
        <f>Sueldos[[#This Row],[Salario diario]]*20*Sueldos[[#This Row],[dias del año]]</f>
        <v>67132.171232876703</v>
      </c>
      <c r="U3369" s="1">
        <f>Sueldos[[#This Row],[3 meses de sueldo]]+Sueldos[[#This Row],[20 dias por año]]</f>
        <v>147324.60123287671</v>
      </c>
    </row>
    <row r="3370" spans="1:21" x14ac:dyDescent="0.3">
      <c r="A3370" t="s">
        <v>633</v>
      </c>
      <c r="B3370" t="s">
        <v>539</v>
      </c>
      <c r="C3370" t="s">
        <v>273</v>
      </c>
      <c r="D3370" s="10">
        <v>42523</v>
      </c>
      <c r="E3370" t="s">
        <v>15</v>
      </c>
      <c r="F3370">
        <v>3</v>
      </c>
      <c r="G3370" s="1">
        <v>26893</v>
      </c>
      <c r="H3370" s="1">
        <v>1613.58</v>
      </c>
      <c r="I3370" s="1">
        <v>1882.5100000000002</v>
      </c>
      <c r="J3370" s="1">
        <v>537.86</v>
      </c>
      <c r="K3370" s="1">
        <v>10488.27</v>
      </c>
      <c r="L3370" s="1">
        <v>6992.18</v>
      </c>
      <c r="M3370" s="1">
        <f>SUM(Sueldos[[#This Row],[Salario Base]:[Bono General]])</f>
        <v>48407.4</v>
      </c>
      <c r="N3370" s="1">
        <f>SUMPRODUCT(Sueldos[[#This Row],[Salario Base]:[Bono General]]*Porcentajes[])</f>
        <v>1809.8989000000001</v>
      </c>
      <c r="O3370" s="1">
        <f>Sueldos[[#This Row],[Aumento Mexicano]]*2</f>
        <v>3619.7978000000003</v>
      </c>
      <c r="P3370" s="1">
        <f>IF(Sueldos[[#This Row],[Calificación]]&gt;=4,Sueldos[[#This Row],[Aumento Mexicano]]*2,0)</f>
        <v>0</v>
      </c>
      <c r="Q3370" s="1">
        <f>Sueldos[[#This Row],[Sueldo total]]*3</f>
        <v>145222.20000000001</v>
      </c>
      <c r="R3370" s="9">
        <f>(43102-Sueldos[[#This Row],[Fecha de Contratación]])/365</f>
        <v>1.5863013698630137</v>
      </c>
      <c r="S3370" s="1">
        <f>Sueldos[[#This Row],[Sueldo total]]/30</f>
        <v>1613.5800000000002</v>
      </c>
      <c r="T3370" s="1">
        <f>Sueldos[[#This Row],[Salario diario]]*20*Sueldos[[#This Row],[dias del año]]</f>
        <v>51192.483287671239</v>
      </c>
      <c r="U3370" s="1">
        <f>Sueldos[[#This Row],[3 meses de sueldo]]+Sueldos[[#This Row],[20 dias por año]]</f>
        <v>196414.68328767124</v>
      </c>
    </row>
    <row r="3371" spans="1:21" x14ac:dyDescent="0.3">
      <c r="A3371" t="s">
        <v>634</v>
      </c>
      <c r="B3371" t="s">
        <v>539</v>
      </c>
      <c r="C3371" t="s">
        <v>125</v>
      </c>
      <c r="D3371" s="10">
        <v>42235</v>
      </c>
      <c r="E3371" t="s">
        <v>27</v>
      </c>
      <c r="F3371">
        <v>3</v>
      </c>
      <c r="G3371" s="1">
        <v>21694</v>
      </c>
      <c r="H3371" s="1">
        <v>1518.5800000000002</v>
      </c>
      <c r="I3371" s="1">
        <v>1301.6399999999999</v>
      </c>
      <c r="J3371" s="1">
        <v>433.88</v>
      </c>
      <c r="K3371" s="1">
        <v>6508.2</v>
      </c>
      <c r="L3371" s="1">
        <v>7592.9</v>
      </c>
      <c r="M3371" s="1">
        <f>SUM(Sueldos[[#This Row],[Salario Base]:[Bono General]])</f>
        <v>39049.200000000004</v>
      </c>
      <c r="N3371" s="1">
        <f>SUMPRODUCT(Sueldos[[#This Row],[Salario Base]:[Bono General]]*Porcentajes[])</f>
        <v>1542.4434000000001</v>
      </c>
      <c r="O3371" s="1">
        <f>Sueldos[[#This Row],[Aumento Mexicano]]*2</f>
        <v>3084.8868000000002</v>
      </c>
      <c r="P3371" s="1">
        <f>IF(Sueldos[[#This Row],[Calificación]]&gt;=4,Sueldos[[#This Row],[Aumento Mexicano]]*2,0)</f>
        <v>0</v>
      </c>
      <c r="Q3371" s="1">
        <f>Sueldos[[#This Row],[Sueldo total]]*3</f>
        <v>117147.6</v>
      </c>
      <c r="R3371" s="9">
        <f>(43102-Sueldos[[#This Row],[Fecha de Contratación]])/365</f>
        <v>2.3753424657534246</v>
      </c>
      <c r="S3371" s="1">
        <f>Sueldos[[#This Row],[Sueldo total]]/30</f>
        <v>1301.6400000000001</v>
      </c>
      <c r="T3371" s="1">
        <f>Sueldos[[#This Row],[Salario diario]]*20*Sueldos[[#This Row],[dias del año]]</f>
        <v>61836.815342465758</v>
      </c>
      <c r="U3371" s="1">
        <f>Sueldos[[#This Row],[3 meses de sueldo]]+Sueldos[[#This Row],[20 dias por año]]</f>
        <v>178984.41534246577</v>
      </c>
    </row>
    <row r="3372" spans="1:21" x14ac:dyDescent="0.3">
      <c r="A3372" t="s">
        <v>635</v>
      </c>
      <c r="B3372" t="s">
        <v>539</v>
      </c>
      <c r="C3372" t="s">
        <v>36</v>
      </c>
      <c r="D3372" s="10">
        <v>41493</v>
      </c>
      <c r="E3372" t="s">
        <v>18</v>
      </c>
      <c r="F3372">
        <v>2</v>
      </c>
      <c r="G3372" s="1">
        <v>13860.9</v>
      </c>
      <c r="H3372" s="1">
        <v>1108.8720000000001</v>
      </c>
      <c r="I3372" s="1">
        <v>1940.5260000000001</v>
      </c>
      <c r="J3372" s="1">
        <v>1524.6990000000001</v>
      </c>
      <c r="K3372" s="1">
        <v>4296.8789999999999</v>
      </c>
      <c r="L3372" s="1">
        <v>4435.4880000000003</v>
      </c>
      <c r="M3372" s="1">
        <f>SUM(Sueldos[[#This Row],[Salario Base]:[Bono General]])</f>
        <v>27167.364000000001</v>
      </c>
      <c r="N3372" s="1">
        <f>SUMPRODUCT(Sueldos[[#This Row],[Salario Base]:[Bono General]]*Porcentajes[])</f>
        <v>1075.6058399999999</v>
      </c>
      <c r="O3372" s="1">
        <f>Sueldos[[#This Row],[Aumento Mexicano]]*2</f>
        <v>2151.2116799999999</v>
      </c>
      <c r="P3372" s="1">
        <f>IF(Sueldos[[#This Row],[Calificación]]&gt;=4,Sueldos[[#This Row],[Aumento Mexicano]]*2,0)</f>
        <v>0</v>
      </c>
      <c r="Q3372" s="1">
        <f>Sueldos[[#This Row],[Sueldo total]]*3</f>
        <v>81502.092000000004</v>
      </c>
      <c r="R3372" s="9">
        <f>(43102-Sueldos[[#This Row],[Fecha de Contratación]])/365</f>
        <v>4.4082191780821915</v>
      </c>
      <c r="S3372" s="1">
        <f>Sueldos[[#This Row],[Sueldo total]]/30</f>
        <v>905.5788</v>
      </c>
      <c r="T3372" s="1">
        <f>Sueldos[[#This Row],[Salario diario]]*20*Sueldos[[#This Row],[dias del año]]</f>
        <v>79839.796668493145</v>
      </c>
      <c r="U3372" s="1">
        <f>Sueldos[[#This Row],[3 meses de sueldo]]+Sueldos[[#This Row],[20 dias por año]]</f>
        <v>161341.88866849313</v>
      </c>
    </row>
    <row r="3373" spans="1:21" x14ac:dyDescent="0.3">
      <c r="A3373" t="s">
        <v>636</v>
      </c>
      <c r="B3373" t="s">
        <v>539</v>
      </c>
      <c r="C3373" t="s">
        <v>55</v>
      </c>
      <c r="D3373" s="10">
        <v>42854</v>
      </c>
      <c r="E3373" t="s">
        <v>18</v>
      </c>
      <c r="F3373">
        <v>3</v>
      </c>
      <c r="G3373" s="1">
        <v>13885</v>
      </c>
      <c r="H3373" s="1">
        <v>1249.6499999999999</v>
      </c>
      <c r="I3373" s="1">
        <v>1805.05</v>
      </c>
      <c r="J3373" s="1">
        <v>277.7</v>
      </c>
      <c r="K3373" s="1">
        <v>5137.45</v>
      </c>
      <c r="L3373" s="1">
        <v>4026.6499999999996</v>
      </c>
      <c r="M3373" s="1">
        <f>SUM(Sueldos[[#This Row],[Salario Base]:[Bono General]])</f>
        <v>26381.5</v>
      </c>
      <c r="N3373" s="1">
        <f>SUMPRODUCT(Sueldos[[#This Row],[Salario Base]:[Bono General]]*Porcentajes[])</f>
        <v>1013.6049999999999</v>
      </c>
      <c r="O3373" s="1">
        <f>Sueldos[[#This Row],[Aumento Mexicano]]*2</f>
        <v>2027.2099999999998</v>
      </c>
      <c r="P3373" s="1">
        <f>IF(Sueldos[[#This Row],[Calificación]]&gt;=4,Sueldos[[#This Row],[Aumento Mexicano]]*2,0)</f>
        <v>0</v>
      </c>
      <c r="Q3373" s="1">
        <f>Sueldos[[#This Row],[Sueldo total]]*3</f>
        <v>79144.5</v>
      </c>
      <c r="R3373" s="9">
        <f>(43102-Sueldos[[#This Row],[Fecha de Contratación]])/365</f>
        <v>0.67945205479452053</v>
      </c>
      <c r="S3373" s="1">
        <f>Sueldos[[#This Row],[Sueldo total]]/30</f>
        <v>879.38333333333333</v>
      </c>
      <c r="T3373" s="1">
        <f>Sueldos[[#This Row],[Salario diario]]*20*Sueldos[[#This Row],[dias del año]]</f>
        <v>11949.976255707763</v>
      </c>
      <c r="U3373" s="1">
        <f>Sueldos[[#This Row],[3 meses de sueldo]]+Sueldos[[#This Row],[20 dias por año]]</f>
        <v>91094.476255707763</v>
      </c>
    </row>
    <row r="3374" spans="1:21" x14ac:dyDescent="0.3">
      <c r="A3374" t="s">
        <v>637</v>
      </c>
      <c r="B3374" t="s">
        <v>539</v>
      </c>
      <c r="C3374" t="s">
        <v>69</v>
      </c>
      <c r="D3374" s="10">
        <v>41271</v>
      </c>
      <c r="E3374" t="s">
        <v>18</v>
      </c>
      <c r="F3374">
        <v>2</v>
      </c>
      <c r="G3374" s="1">
        <v>12427.2</v>
      </c>
      <c r="H3374" s="1">
        <v>1242.7200000000003</v>
      </c>
      <c r="I3374" s="1">
        <v>1118.4480000000001</v>
      </c>
      <c r="J3374" s="1">
        <v>1242.7200000000003</v>
      </c>
      <c r="K3374" s="1">
        <v>3479.6160000000004</v>
      </c>
      <c r="L3374" s="1">
        <v>4598.0640000000003</v>
      </c>
      <c r="M3374" s="1">
        <f>SUM(Sueldos[[#This Row],[Salario Base]:[Bono General]])</f>
        <v>24108.768000000004</v>
      </c>
      <c r="N3374" s="1">
        <f>SUMPRODUCT(Sueldos[[#This Row],[Salario Base]:[Bono General]]*Porcentajes[])</f>
        <v>980.50608</v>
      </c>
      <c r="O3374" s="1">
        <f>Sueldos[[#This Row],[Aumento Mexicano]]*2</f>
        <v>1961.01216</v>
      </c>
      <c r="P3374" s="1">
        <f>IF(Sueldos[[#This Row],[Calificación]]&gt;=4,Sueldos[[#This Row],[Aumento Mexicano]]*2,0)</f>
        <v>0</v>
      </c>
      <c r="Q3374" s="1">
        <f>Sueldos[[#This Row],[Sueldo total]]*3</f>
        <v>72326.304000000004</v>
      </c>
      <c r="R3374" s="9">
        <f>(43102-Sueldos[[#This Row],[Fecha de Contratación]])/365</f>
        <v>5.0164383561643833</v>
      </c>
      <c r="S3374" s="1">
        <f>Sueldos[[#This Row],[Sueldo total]]/30</f>
        <v>803.62560000000008</v>
      </c>
      <c r="T3374" s="1">
        <f>Sueldos[[#This Row],[Salario diario]]*20*Sueldos[[#This Row],[dias del año]]</f>
        <v>80626.765676712341</v>
      </c>
      <c r="U3374" s="1">
        <f>Sueldos[[#This Row],[3 meses de sueldo]]+Sueldos[[#This Row],[20 dias por año]]</f>
        <v>152953.06967671233</v>
      </c>
    </row>
    <row r="3375" spans="1:21" x14ac:dyDescent="0.3">
      <c r="A3375" t="s">
        <v>638</v>
      </c>
      <c r="B3375" t="s">
        <v>539</v>
      </c>
      <c r="C3375" t="s">
        <v>114</v>
      </c>
      <c r="D3375" s="10">
        <v>41816</v>
      </c>
      <c r="E3375" t="s">
        <v>15</v>
      </c>
      <c r="F3375">
        <v>4</v>
      </c>
      <c r="G3375" s="1">
        <v>31871.4</v>
      </c>
      <c r="H3375" s="1">
        <v>2868.4259999999999</v>
      </c>
      <c r="I3375" s="1">
        <v>1593.5700000000002</v>
      </c>
      <c r="J3375" s="1">
        <v>1912.2840000000001</v>
      </c>
      <c r="K3375" s="1">
        <v>7967.85</v>
      </c>
      <c r="L3375" s="1">
        <v>8923.992000000002</v>
      </c>
      <c r="M3375" s="1">
        <f>SUM(Sueldos[[#This Row],[Salario Base]:[Bono General]])</f>
        <v>55137.521999999997</v>
      </c>
      <c r="N3375" s="1">
        <f>SUMPRODUCT(Sueldos[[#This Row],[Salario Base]:[Bono General]]*Porcentajes[])</f>
        <v>2151.3195000000001</v>
      </c>
      <c r="O3375" s="1">
        <f>Sueldos[[#This Row],[Aumento Mexicano]]*2</f>
        <v>4302.6390000000001</v>
      </c>
      <c r="P3375" s="1">
        <f>IF(Sueldos[[#This Row],[Calificación]]&gt;=4,Sueldos[[#This Row],[Aumento Mexicano]]*2,0)</f>
        <v>4302.6390000000001</v>
      </c>
      <c r="Q3375" s="1">
        <f>Sueldos[[#This Row],[Sueldo total]]*3</f>
        <v>165412.56599999999</v>
      </c>
      <c r="R3375" s="9">
        <f>(43102-Sueldos[[#This Row],[Fecha de Contratación]])/365</f>
        <v>3.5232876712328767</v>
      </c>
      <c r="S3375" s="1">
        <f>Sueldos[[#This Row],[Sueldo total]]/30</f>
        <v>1837.9173999999998</v>
      </c>
      <c r="T3375" s="1">
        <f>Sueldos[[#This Row],[Salario diario]]*20*Sueldos[[#This Row],[dias del año]]</f>
        <v>129510.23432328766</v>
      </c>
      <c r="U3375" s="1">
        <f>Sueldos[[#This Row],[3 meses de sueldo]]+Sueldos[[#This Row],[20 dias por año]]</f>
        <v>294922.80032328767</v>
      </c>
    </row>
    <row r="3376" spans="1:21" x14ac:dyDescent="0.3">
      <c r="A3376" t="s">
        <v>639</v>
      </c>
      <c r="B3376" t="s">
        <v>539</v>
      </c>
      <c r="C3376" t="s">
        <v>605</v>
      </c>
      <c r="D3376" s="10">
        <v>40763</v>
      </c>
      <c r="E3376" t="s">
        <v>18</v>
      </c>
      <c r="F3376">
        <v>4</v>
      </c>
      <c r="G3376" s="1">
        <v>14135.000000000002</v>
      </c>
      <c r="H3376" s="1">
        <v>989.45000000000027</v>
      </c>
      <c r="I3376" s="1">
        <v>424.05</v>
      </c>
      <c r="J3376" s="1">
        <v>1272.1500000000001</v>
      </c>
      <c r="K3376" s="1">
        <v>5654.0000000000009</v>
      </c>
      <c r="L3376" s="1">
        <v>3957.8000000000011</v>
      </c>
      <c r="M3376" s="1">
        <f>SUM(Sueldos[[#This Row],[Salario Base]:[Bono General]])</f>
        <v>26432.450000000004</v>
      </c>
      <c r="N3376" s="1">
        <f>SUMPRODUCT(Sueldos[[#This Row],[Salario Base]:[Bono General]]*Porcentajes[])</f>
        <v>1010.6525000000001</v>
      </c>
      <c r="O3376" s="1">
        <f>Sueldos[[#This Row],[Aumento Mexicano]]*2</f>
        <v>2021.3050000000003</v>
      </c>
      <c r="P3376" s="1">
        <f>IF(Sueldos[[#This Row],[Calificación]]&gt;=4,Sueldos[[#This Row],[Aumento Mexicano]]*2,0)</f>
        <v>2021.3050000000003</v>
      </c>
      <c r="Q3376" s="1">
        <f>Sueldos[[#This Row],[Sueldo total]]*3</f>
        <v>79297.350000000006</v>
      </c>
      <c r="R3376" s="9">
        <f>(43102-Sueldos[[#This Row],[Fecha de Contratación]])/365</f>
        <v>6.4082191780821915</v>
      </c>
      <c r="S3376" s="1">
        <f>Sueldos[[#This Row],[Sueldo total]]/30</f>
        <v>881.08166666666682</v>
      </c>
      <c r="T3376" s="1">
        <f>Sueldos[[#This Row],[Salario diario]]*20*Sueldos[[#This Row],[dias del año]]</f>
        <v>112923.28867579909</v>
      </c>
      <c r="U3376" s="1">
        <f>Sueldos[[#This Row],[3 meses de sueldo]]+Sueldos[[#This Row],[20 dias por año]]</f>
        <v>192220.6386757991</v>
      </c>
    </row>
    <row r="3377" spans="1:21" x14ac:dyDescent="0.3">
      <c r="A3377" t="s">
        <v>640</v>
      </c>
      <c r="B3377" t="s">
        <v>539</v>
      </c>
      <c r="C3377" t="s">
        <v>182</v>
      </c>
      <c r="D3377" s="10">
        <v>41285</v>
      </c>
      <c r="E3377" t="s">
        <v>50</v>
      </c>
      <c r="F3377">
        <v>3</v>
      </c>
      <c r="G3377" s="1">
        <v>44606</v>
      </c>
      <c r="H3377" s="1">
        <v>3568.48</v>
      </c>
      <c r="I3377" s="1">
        <v>1784.24</v>
      </c>
      <c r="J3377" s="1">
        <v>5352.72</v>
      </c>
      <c r="K3377" s="1">
        <v>17396.34</v>
      </c>
      <c r="L3377" s="1">
        <v>12489.68</v>
      </c>
      <c r="M3377" s="1">
        <f>SUM(Sueldos[[#This Row],[Salario Base]:[Bono General]])</f>
        <v>85197.459999999992</v>
      </c>
      <c r="N3377" s="1">
        <f>SUMPRODUCT(Sueldos[[#This Row],[Salario Base]:[Bono General]]*Porcentajes[])</f>
        <v>3287.4621999999999</v>
      </c>
      <c r="O3377" s="1">
        <f>Sueldos[[#This Row],[Aumento Mexicano]]*2</f>
        <v>6574.9243999999999</v>
      </c>
      <c r="P3377" s="1">
        <f>IF(Sueldos[[#This Row],[Calificación]]&gt;=4,Sueldos[[#This Row],[Aumento Mexicano]]*2,0)</f>
        <v>0</v>
      </c>
      <c r="Q3377" s="1">
        <f>Sueldos[[#This Row],[Sueldo total]]*3</f>
        <v>255592.37999999998</v>
      </c>
      <c r="R3377" s="9">
        <f>(43102-Sueldos[[#This Row],[Fecha de Contratación]])/365</f>
        <v>4.978082191780822</v>
      </c>
      <c r="S3377" s="1">
        <f>Sueldos[[#This Row],[Sueldo total]]/30</f>
        <v>2839.9153333333329</v>
      </c>
      <c r="T3377" s="1">
        <f>Sueldos[[#This Row],[Salario diario]]*20*Sueldos[[#This Row],[dias del año]]</f>
        <v>282746.63894063921</v>
      </c>
      <c r="U3377" s="1">
        <f>Sueldos[[#This Row],[3 meses de sueldo]]+Sueldos[[#This Row],[20 dias por año]]</f>
        <v>538339.01894063922</v>
      </c>
    </row>
    <row r="3378" spans="1:21" x14ac:dyDescent="0.3">
      <c r="A3378" t="s">
        <v>641</v>
      </c>
      <c r="B3378" t="s">
        <v>539</v>
      </c>
      <c r="C3378" t="s">
        <v>125</v>
      </c>
      <c r="D3378" s="10">
        <v>40982</v>
      </c>
      <c r="E3378" t="s">
        <v>115</v>
      </c>
      <c r="F3378">
        <v>2</v>
      </c>
      <c r="G3378" s="1">
        <v>47412</v>
      </c>
      <c r="H3378" s="1">
        <v>2370.6</v>
      </c>
      <c r="I3378" s="1">
        <v>948.24</v>
      </c>
      <c r="J3378" s="1">
        <v>1896.48</v>
      </c>
      <c r="K3378" s="1">
        <v>14697.72</v>
      </c>
      <c r="L3378" s="1">
        <v>13275.36</v>
      </c>
      <c r="M3378" s="1">
        <f>SUM(Sueldos[[#This Row],[Salario Base]:[Bono General]])</f>
        <v>80600.399999999994</v>
      </c>
      <c r="N3378" s="1">
        <f>SUMPRODUCT(Sueldos[[#This Row],[Salario Base]:[Bono General]]*Porcentajes[])</f>
        <v>3067.5563999999999</v>
      </c>
      <c r="O3378" s="1">
        <f>Sueldos[[#This Row],[Aumento Mexicano]]*2</f>
        <v>6135.1127999999999</v>
      </c>
      <c r="P3378" s="1">
        <f>IF(Sueldos[[#This Row],[Calificación]]&gt;=4,Sueldos[[#This Row],[Aumento Mexicano]]*2,0)</f>
        <v>0</v>
      </c>
      <c r="Q3378" s="1">
        <f>Sueldos[[#This Row],[Sueldo total]]*3</f>
        <v>241801.19999999998</v>
      </c>
      <c r="R3378" s="9">
        <f>(43102-Sueldos[[#This Row],[Fecha de Contratación]])/365</f>
        <v>5.8082191780821919</v>
      </c>
      <c r="S3378" s="1">
        <f>Sueldos[[#This Row],[Sueldo total]]/30</f>
        <v>2686.68</v>
      </c>
      <c r="T3378" s="1">
        <f>Sueldos[[#This Row],[Salario diario]]*20*Sueldos[[#This Row],[dias del año]]</f>
        <v>312096.52602739725</v>
      </c>
      <c r="U3378" s="1">
        <f>Sueldos[[#This Row],[3 meses de sueldo]]+Sueldos[[#This Row],[20 dias por año]]</f>
        <v>553897.72602739721</v>
      </c>
    </row>
    <row r="3379" spans="1:21" x14ac:dyDescent="0.3">
      <c r="A3379" t="s">
        <v>642</v>
      </c>
      <c r="B3379" t="s">
        <v>539</v>
      </c>
      <c r="C3379" t="s">
        <v>36</v>
      </c>
      <c r="D3379" s="10">
        <v>41031</v>
      </c>
      <c r="E3379" t="s">
        <v>18</v>
      </c>
      <c r="F3379">
        <v>3</v>
      </c>
      <c r="G3379" s="1">
        <v>9113</v>
      </c>
      <c r="H3379" s="1">
        <v>637.91000000000008</v>
      </c>
      <c r="I3379" s="1">
        <v>637.91000000000008</v>
      </c>
      <c r="J3379" s="1">
        <v>364.52</v>
      </c>
      <c r="K3379" s="1">
        <v>2460.5100000000002</v>
      </c>
      <c r="L3379" s="1">
        <v>3645.2000000000003</v>
      </c>
      <c r="M3379" s="1">
        <f>SUM(Sueldos[[#This Row],[Salario Base]:[Bono General]])</f>
        <v>16859.05</v>
      </c>
      <c r="N3379" s="1">
        <f>SUMPRODUCT(Sueldos[[#This Row],[Salario Base]:[Bono General]]*Porcentajes[])</f>
        <v>684.38630000000012</v>
      </c>
      <c r="O3379" s="1">
        <f>Sueldos[[#This Row],[Aumento Mexicano]]*2</f>
        <v>1368.7726000000002</v>
      </c>
      <c r="P3379" s="1">
        <f>IF(Sueldos[[#This Row],[Calificación]]&gt;=4,Sueldos[[#This Row],[Aumento Mexicano]]*2,0)</f>
        <v>0</v>
      </c>
      <c r="Q3379" s="1">
        <f>Sueldos[[#This Row],[Sueldo total]]*3</f>
        <v>50577.149999999994</v>
      </c>
      <c r="R3379" s="9">
        <f>(43102-Sueldos[[#This Row],[Fecha de Contratación]])/365</f>
        <v>5.6739726027397257</v>
      </c>
      <c r="S3379" s="1">
        <f>Sueldos[[#This Row],[Sueldo total]]/30</f>
        <v>561.96833333333336</v>
      </c>
      <c r="T3379" s="1">
        <f>Sueldos[[#This Row],[Salario diario]]*20*Sueldos[[#This Row],[dias del año]]</f>
        <v>63771.858538812783</v>
      </c>
      <c r="U3379" s="1">
        <f>Sueldos[[#This Row],[3 meses de sueldo]]+Sueldos[[#This Row],[20 dias por año]]</f>
        <v>114349.00853881278</v>
      </c>
    </row>
    <row r="3380" spans="1:21" x14ac:dyDescent="0.3">
      <c r="A3380" t="s">
        <v>643</v>
      </c>
      <c r="B3380" t="s">
        <v>539</v>
      </c>
      <c r="C3380" t="s">
        <v>312</v>
      </c>
      <c r="D3380" s="10">
        <v>41769</v>
      </c>
      <c r="E3380" t="s">
        <v>50</v>
      </c>
      <c r="F3380">
        <v>4</v>
      </c>
      <c r="G3380" s="1">
        <v>36898.400000000001</v>
      </c>
      <c r="H3380" s="1">
        <v>2582.8880000000004</v>
      </c>
      <c r="I3380" s="1">
        <v>4427.808</v>
      </c>
      <c r="J3380" s="1">
        <v>5165.7760000000007</v>
      </c>
      <c r="K3380" s="1">
        <v>10700.536</v>
      </c>
      <c r="L3380" s="1">
        <v>11069.52</v>
      </c>
      <c r="M3380" s="1">
        <f>SUM(Sueldos[[#This Row],[Salario Base]:[Bono General]])</f>
        <v>70844.928</v>
      </c>
      <c r="N3380" s="1">
        <f>SUMPRODUCT(Sueldos[[#This Row],[Salario Base]:[Bono General]]*Porcentajes[])</f>
        <v>2793.2088800000001</v>
      </c>
      <c r="O3380" s="1">
        <f>Sueldos[[#This Row],[Aumento Mexicano]]*2</f>
        <v>5586.4177600000003</v>
      </c>
      <c r="P3380" s="1">
        <f>IF(Sueldos[[#This Row],[Calificación]]&gt;=4,Sueldos[[#This Row],[Aumento Mexicano]]*2,0)</f>
        <v>5586.4177600000003</v>
      </c>
      <c r="Q3380" s="1">
        <f>Sueldos[[#This Row],[Sueldo total]]*3</f>
        <v>212534.78399999999</v>
      </c>
      <c r="R3380" s="9">
        <f>(43102-Sueldos[[#This Row],[Fecha de Contratación]])/365</f>
        <v>3.6520547945205482</v>
      </c>
      <c r="S3380" s="1">
        <f>Sueldos[[#This Row],[Sueldo total]]/30</f>
        <v>2361.4976000000001</v>
      </c>
      <c r="T3380" s="1">
        <f>Sueldos[[#This Row],[Salario diario]]*20*Sueldos[[#This Row],[dias del año]]</f>
        <v>172486.37264657536</v>
      </c>
      <c r="U3380" s="1">
        <f>Sueldos[[#This Row],[3 meses de sueldo]]+Sueldos[[#This Row],[20 dias por año]]</f>
        <v>385021.15664657531</v>
      </c>
    </row>
    <row r="3381" spans="1:21" x14ac:dyDescent="0.3">
      <c r="A3381" t="s">
        <v>392</v>
      </c>
      <c r="B3381" t="s">
        <v>539</v>
      </c>
      <c r="C3381" t="s">
        <v>92</v>
      </c>
      <c r="D3381" s="10">
        <v>41867</v>
      </c>
      <c r="E3381" t="s">
        <v>15</v>
      </c>
      <c r="F3381">
        <v>2</v>
      </c>
      <c r="G3381" s="1">
        <v>27026.100000000002</v>
      </c>
      <c r="H3381" s="1">
        <v>2432.3490000000002</v>
      </c>
      <c r="I3381" s="1">
        <v>1621.566</v>
      </c>
      <c r="J3381" s="1">
        <v>2162.0880000000002</v>
      </c>
      <c r="K3381" s="1">
        <v>9459.1350000000002</v>
      </c>
      <c r="L3381" s="1">
        <v>7297.0470000000014</v>
      </c>
      <c r="M3381" s="1">
        <f>SUM(Sueldos[[#This Row],[Salario Base]:[Bono General]])</f>
        <v>49998.285000000003</v>
      </c>
      <c r="N3381" s="1">
        <f>SUMPRODUCT(Sueldos[[#This Row],[Salario Base]:[Bono General]]*Porcentajes[])</f>
        <v>1924.2583200000001</v>
      </c>
      <c r="O3381" s="1">
        <f>Sueldos[[#This Row],[Aumento Mexicano]]*2</f>
        <v>3848.5166400000003</v>
      </c>
      <c r="P3381" s="1">
        <f>IF(Sueldos[[#This Row],[Calificación]]&gt;=4,Sueldos[[#This Row],[Aumento Mexicano]]*2,0)</f>
        <v>0</v>
      </c>
      <c r="Q3381" s="1">
        <f>Sueldos[[#This Row],[Sueldo total]]*3</f>
        <v>149994.85500000001</v>
      </c>
      <c r="R3381" s="9">
        <f>(43102-Sueldos[[#This Row],[Fecha de Contratación]])/365</f>
        <v>3.3835616438356166</v>
      </c>
      <c r="S3381" s="1">
        <f>Sueldos[[#This Row],[Sueldo total]]/30</f>
        <v>1666.6095</v>
      </c>
      <c r="T3381" s="1">
        <f>Sueldos[[#This Row],[Salario diario]]*20*Sueldos[[#This Row],[dias del año]]</f>
        <v>112781.51958904111</v>
      </c>
      <c r="U3381" s="1">
        <f>Sueldos[[#This Row],[3 meses de sueldo]]+Sueldos[[#This Row],[20 dias por año]]</f>
        <v>262776.37458904111</v>
      </c>
    </row>
    <row r="3382" spans="1:21" x14ac:dyDescent="0.3">
      <c r="A3382" t="s">
        <v>644</v>
      </c>
      <c r="B3382" t="s">
        <v>539</v>
      </c>
      <c r="C3382" t="s">
        <v>353</v>
      </c>
      <c r="D3382" s="10">
        <v>42613</v>
      </c>
      <c r="E3382" t="s">
        <v>18</v>
      </c>
      <c r="F3382">
        <v>3</v>
      </c>
      <c r="G3382" s="1">
        <v>11450</v>
      </c>
      <c r="H3382" s="1">
        <v>1145</v>
      </c>
      <c r="I3382" s="1">
        <v>458</v>
      </c>
      <c r="J3382" s="1">
        <v>801.50000000000011</v>
      </c>
      <c r="K3382" s="1">
        <v>2862.5</v>
      </c>
      <c r="L3382" s="1">
        <v>4465.5</v>
      </c>
      <c r="M3382" s="1">
        <f>SUM(Sueldos[[#This Row],[Salario Base]:[Bono General]])</f>
        <v>21182.5</v>
      </c>
      <c r="N3382" s="1">
        <f>SUMPRODUCT(Sueldos[[#This Row],[Salario Base]:[Bono General]]*Porcentajes[])</f>
        <v>869.05500000000006</v>
      </c>
      <c r="O3382" s="1">
        <f>Sueldos[[#This Row],[Aumento Mexicano]]*2</f>
        <v>1738.1100000000001</v>
      </c>
      <c r="P3382" s="1">
        <f>IF(Sueldos[[#This Row],[Calificación]]&gt;=4,Sueldos[[#This Row],[Aumento Mexicano]]*2,0)</f>
        <v>0</v>
      </c>
      <c r="Q3382" s="1">
        <f>Sueldos[[#This Row],[Sueldo total]]*3</f>
        <v>63547.5</v>
      </c>
      <c r="R3382" s="9">
        <f>(43102-Sueldos[[#This Row],[Fecha de Contratación]])/365</f>
        <v>1.3397260273972602</v>
      </c>
      <c r="S3382" s="1">
        <f>Sueldos[[#This Row],[Sueldo total]]/30</f>
        <v>706.08333333333337</v>
      </c>
      <c r="T3382" s="1">
        <f>Sueldos[[#This Row],[Salario diario]]*20*Sueldos[[#This Row],[dias del año]]</f>
        <v>18919.164383561645</v>
      </c>
      <c r="U3382" s="1">
        <f>Sueldos[[#This Row],[3 meses de sueldo]]+Sueldos[[#This Row],[20 dias por año]]</f>
        <v>82466.664383561641</v>
      </c>
    </row>
    <row r="3383" spans="1:21" x14ac:dyDescent="0.3">
      <c r="A3383" t="s">
        <v>645</v>
      </c>
      <c r="B3383" t="s">
        <v>539</v>
      </c>
      <c r="C3383" t="s">
        <v>22</v>
      </c>
      <c r="D3383" s="10">
        <v>41567</v>
      </c>
      <c r="E3383" t="s">
        <v>18</v>
      </c>
      <c r="F3383">
        <v>4</v>
      </c>
      <c r="G3383" s="1">
        <v>11873.400000000001</v>
      </c>
      <c r="H3383" s="1">
        <v>1068.606</v>
      </c>
      <c r="I3383" s="1">
        <v>1187.3400000000001</v>
      </c>
      <c r="J3383" s="1">
        <v>1543.5420000000001</v>
      </c>
      <c r="K3383" s="1">
        <v>4749.3600000000006</v>
      </c>
      <c r="L3383" s="1">
        <v>4749.3600000000006</v>
      </c>
      <c r="M3383" s="1">
        <f>SUM(Sueldos[[#This Row],[Salario Base]:[Bono General]])</f>
        <v>25171.608</v>
      </c>
      <c r="N3383" s="1">
        <f>SUMPRODUCT(Sueldos[[#This Row],[Salario Base]:[Bono General]]*Porcentajes[])</f>
        <v>1019.9250600000003</v>
      </c>
      <c r="O3383" s="1">
        <f>Sueldos[[#This Row],[Aumento Mexicano]]*2</f>
        <v>2039.8501200000005</v>
      </c>
      <c r="P3383" s="1">
        <f>IF(Sueldos[[#This Row],[Calificación]]&gt;=4,Sueldos[[#This Row],[Aumento Mexicano]]*2,0)</f>
        <v>2039.8501200000005</v>
      </c>
      <c r="Q3383" s="1">
        <f>Sueldos[[#This Row],[Sueldo total]]*3</f>
        <v>75514.823999999993</v>
      </c>
      <c r="R3383" s="9">
        <f>(43102-Sueldos[[#This Row],[Fecha de Contratación]])/365</f>
        <v>4.2054794520547949</v>
      </c>
      <c r="S3383" s="1">
        <f>Sueldos[[#This Row],[Sueldo total]]/30</f>
        <v>839.05359999999996</v>
      </c>
      <c r="T3383" s="1">
        <f>Sueldos[[#This Row],[Salario diario]]*20*Sueldos[[#This Row],[dias del año]]</f>
        <v>70572.453479452059</v>
      </c>
      <c r="U3383" s="1">
        <f>Sueldos[[#This Row],[3 meses de sueldo]]+Sueldos[[#This Row],[20 dias por año]]</f>
        <v>146087.27747945205</v>
      </c>
    </row>
    <row r="3384" spans="1:21" x14ac:dyDescent="0.3">
      <c r="A3384" t="s">
        <v>646</v>
      </c>
      <c r="B3384" t="s">
        <v>539</v>
      </c>
      <c r="C3384" t="s">
        <v>363</v>
      </c>
      <c r="D3384" s="10">
        <v>42449</v>
      </c>
      <c r="E3384" t="s">
        <v>27</v>
      </c>
      <c r="F3384">
        <v>1</v>
      </c>
      <c r="G3384" s="1">
        <v>11970</v>
      </c>
      <c r="H3384" s="1">
        <v>598.5</v>
      </c>
      <c r="I3384" s="1">
        <v>1197</v>
      </c>
      <c r="J3384" s="1">
        <v>1556.1000000000001</v>
      </c>
      <c r="K3384" s="1">
        <v>4788</v>
      </c>
      <c r="L3384" s="1">
        <v>3950.1000000000004</v>
      </c>
      <c r="M3384" s="1">
        <f>SUM(Sueldos[[#This Row],[Salario Base]:[Bono General]])</f>
        <v>24059.699999999997</v>
      </c>
      <c r="N3384" s="1">
        <f>SUMPRODUCT(Sueldos[[#This Row],[Salario Base]:[Bono General]]*Porcentajes[])</f>
        <v>940.84199999999998</v>
      </c>
      <c r="O3384" s="1">
        <f>Sueldos[[#This Row],[Aumento Mexicano]]*2</f>
        <v>1881.684</v>
      </c>
      <c r="P3384" s="1">
        <f>IF(Sueldos[[#This Row],[Calificación]]&gt;=4,Sueldos[[#This Row],[Aumento Mexicano]]*2,0)</f>
        <v>0</v>
      </c>
      <c r="Q3384" s="1">
        <f>Sueldos[[#This Row],[Sueldo total]]*3</f>
        <v>72179.099999999991</v>
      </c>
      <c r="R3384" s="9">
        <f>(43102-Sueldos[[#This Row],[Fecha de Contratación]])/365</f>
        <v>1.789041095890411</v>
      </c>
      <c r="S3384" s="1">
        <f>Sueldos[[#This Row],[Sueldo total]]/30</f>
        <v>801.9899999999999</v>
      </c>
      <c r="T3384" s="1">
        <f>Sueldos[[#This Row],[Salario diario]]*20*Sueldos[[#This Row],[dias del año]]</f>
        <v>28695.861369863011</v>
      </c>
      <c r="U3384" s="1">
        <f>Sueldos[[#This Row],[3 meses de sueldo]]+Sueldos[[#This Row],[20 dias por año]]</f>
        <v>100874.961369863</v>
      </c>
    </row>
    <row r="3385" spans="1:21" x14ac:dyDescent="0.3">
      <c r="A3385" t="s">
        <v>647</v>
      </c>
      <c r="B3385" t="s">
        <v>539</v>
      </c>
      <c r="C3385" t="s">
        <v>411</v>
      </c>
      <c r="D3385" s="10">
        <v>42782</v>
      </c>
      <c r="E3385" t="s">
        <v>18</v>
      </c>
      <c r="F3385">
        <v>5</v>
      </c>
      <c r="G3385" s="1">
        <v>15673.75</v>
      </c>
      <c r="H3385" s="1">
        <v>940.42499999999995</v>
      </c>
      <c r="I3385" s="1">
        <v>1253.9000000000001</v>
      </c>
      <c r="J3385" s="1">
        <v>1724.1125</v>
      </c>
      <c r="K3385" s="1">
        <v>5329.0750000000007</v>
      </c>
      <c r="L3385" s="1">
        <v>5642.55</v>
      </c>
      <c r="M3385" s="1">
        <f>SUM(Sueldos[[#This Row],[Salario Base]:[Bono General]])</f>
        <v>30563.8125</v>
      </c>
      <c r="N3385" s="1">
        <f>SUMPRODUCT(Sueldos[[#This Row],[Salario Base]:[Bono General]]*Porcentajes[])</f>
        <v>1217.850375</v>
      </c>
      <c r="O3385" s="1">
        <f>Sueldos[[#This Row],[Aumento Mexicano]]*2</f>
        <v>2435.70075</v>
      </c>
      <c r="P3385" s="1">
        <f>IF(Sueldos[[#This Row],[Calificación]]&gt;=4,Sueldos[[#This Row],[Aumento Mexicano]]*2,0)</f>
        <v>2435.70075</v>
      </c>
      <c r="Q3385" s="1">
        <f>Sueldos[[#This Row],[Sueldo total]]*3</f>
        <v>91691.4375</v>
      </c>
      <c r="R3385" s="9">
        <f>(43102-Sueldos[[#This Row],[Fecha de Contratación]])/365</f>
        <v>0.87671232876712324</v>
      </c>
      <c r="S3385" s="1">
        <f>Sueldos[[#This Row],[Sueldo total]]/30</f>
        <v>1018.79375</v>
      </c>
      <c r="T3385" s="1">
        <f>Sueldos[[#This Row],[Salario diario]]*20*Sueldos[[#This Row],[dias del año]]</f>
        <v>17863.780821917808</v>
      </c>
      <c r="U3385" s="1">
        <f>Sueldos[[#This Row],[3 meses de sueldo]]+Sueldos[[#This Row],[20 dias por año]]</f>
        <v>109555.21832191781</v>
      </c>
    </row>
    <row r="3386" spans="1:21" x14ac:dyDescent="0.3">
      <c r="A3386" t="s">
        <v>648</v>
      </c>
      <c r="B3386" t="s">
        <v>539</v>
      </c>
      <c r="C3386" t="s">
        <v>166</v>
      </c>
      <c r="D3386" s="10">
        <v>41325</v>
      </c>
      <c r="E3386" t="s">
        <v>18</v>
      </c>
      <c r="F3386">
        <v>2</v>
      </c>
      <c r="G3386" s="1">
        <v>12023.1</v>
      </c>
      <c r="H3386" s="1">
        <v>961.84800000000007</v>
      </c>
      <c r="I3386" s="1">
        <v>1202.3100000000002</v>
      </c>
      <c r="J3386" s="1">
        <v>1322.5409999999999</v>
      </c>
      <c r="K3386" s="1">
        <v>3606.93</v>
      </c>
      <c r="L3386" s="1">
        <v>3366.4680000000003</v>
      </c>
      <c r="M3386" s="1">
        <f>SUM(Sueldos[[#This Row],[Salario Base]:[Bono General]])</f>
        <v>22483.197</v>
      </c>
      <c r="N3386" s="1">
        <f>SUMPRODUCT(Sueldos[[#This Row],[Salario Base]:[Bono General]]*Porcentajes[])</f>
        <v>876.48398999999995</v>
      </c>
      <c r="O3386" s="1">
        <f>Sueldos[[#This Row],[Aumento Mexicano]]*2</f>
        <v>1752.9679799999999</v>
      </c>
      <c r="P3386" s="1">
        <f>IF(Sueldos[[#This Row],[Calificación]]&gt;=4,Sueldos[[#This Row],[Aumento Mexicano]]*2,0)</f>
        <v>0</v>
      </c>
      <c r="Q3386" s="1">
        <f>Sueldos[[#This Row],[Sueldo total]]*3</f>
        <v>67449.591</v>
      </c>
      <c r="R3386" s="9">
        <f>(43102-Sueldos[[#This Row],[Fecha de Contratación]])/365</f>
        <v>4.8684931506849312</v>
      </c>
      <c r="S3386" s="1">
        <f>Sueldos[[#This Row],[Sueldo total]]/30</f>
        <v>749.43989999999997</v>
      </c>
      <c r="T3386" s="1">
        <f>Sueldos[[#This Row],[Salario diario]]*20*Sueldos[[#This Row],[dias del año]]</f>
        <v>72972.86039999999</v>
      </c>
      <c r="U3386" s="1">
        <f>Sueldos[[#This Row],[3 meses de sueldo]]+Sueldos[[#This Row],[20 dias por año]]</f>
        <v>140422.45139999999</v>
      </c>
    </row>
    <row r="3387" spans="1:21" x14ac:dyDescent="0.3">
      <c r="A3387" t="s">
        <v>327</v>
      </c>
      <c r="B3387" t="s">
        <v>539</v>
      </c>
      <c r="C3387" t="s">
        <v>323</v>
      </c>
      <c r="D3387" s="10">
        <v>41559</v>
      </c>
      <c r="E3387" t="s">
        <v>18</v>
      </c>
      <c r="F3387">
        <v>4</v>
      </c>
      <c r="G3387" s="1">
        <v>9271.9000000000015</v>
      </c>
      <c r="H3387" s="1">
        <v>927.19000000000017</v>
      </c>
      <c r="I3387" s="1">
        <v>185.43800000000005</v>
      </c>
      <c r="J3387" s="1">
        <v>741.75200000000018</v>
      </c>
      <c r="K3387" s="1">
        <v>2688.8510000000001</v>
      </c>
      <c r="L3387" s="1">
        <v>3337.8840000000005</v>
      </c>
      <c r="M3387" s="1">
        <f>SUM(Sueldos[[#This Row],[Salario Base]:[Bono General]])</f>
        <v>17153.015000000003</v>
      </c>
      <c r="N3387" s="1">
        <f>SUMPRODUCT(Sueldos[[#This Row],[Salario Base]:[Bono General]]*Porcentajes[])</f>
        <v>692.61093000000005</v>
      </c>
      <c r="O3387" s="1">
        <f>Sueldos[[#This Row],[Aumento Mexicano]]*2</f>
        <v>1385.2218600000001</v>
      </c>
      <c r="P3387" s="1">
        <f>IF(Sueldos[[#This Row],[Calificación]]&gt;=4,Sueldos[[#This Row],[Aumento Mexicano]]*2,0)</f>
        <v>1385.2218600000001</v>
      </c>
      <c r="Q3387" s="1">
        <f>Sueldos[[#This Row],[Sueldo total]]*3</f>
        <v>51459.045000000013</v>
      </c>
      <c r="R3387" s="9">
        <f>(43102-Sueldos[[#This Row],[Fecha de Contratación]])/365</f>
        <v>4.2273972602739729</v>
      </c>
      <c r="S3387" s="1">
        <f>Sueldos[[#This Row],[Sueldo total]]/30</f>
        <v>571.76716666666675</v>
      </c>
      <c r="T3387" s="1">
        <f>Sueldos[[#This Row],[Salario diario]]*20*Sueldos[[#This Row],[dias del año]]</f>
        <v>48341.739077625578</v>
      </c>
      <c r="U3387" s="1">
        <f>Sueldos[[#This Row],[3 meses de sueldo]]+Sueldos[[#This Row],[20 dias por año]]</f>
        <v>99800.784077625591</v>
      </c>
    </row>
    <row r="3388" spans="1:21" x14ac:dyDescent="0.3">
      <c r="A3388" t="s">
        <v>649</v>
      </c>
      <c r="B3388" t="s">
        <v>539</v>
      </c>
      <c r="C3388" t="s">
        <v>65</v>
      </c>
      <c r="D3388" s="10">
        <v>41439</v>
      </c>
      <c r="E3388" t="s">
        <v>18</v>
      </c>
      <c r="F3388">
        <v>2</v>
      </c>
      <c r="G3388" s="1">
        <v>12688.2</v>
      </c>
      <c r="H3388" s="1">
        <v>761.29200000000003</v>
      </c>
      <c r="I3388" s="1">
        <v>1522.5840000000001</v>
      </c>
      <c r="J3388" s="1">
        <v>1015.056</v>
      </c>
      <c r="K3388" s="1">
        <v>4948.3980000000001</v>
      </c>
      <c r="L3388" s="1">
        <v>4694.634</v>
      </c>
      <c r="M3388" s="1">
        <f>SUM(Sueldos[[#This Row],[Salario Base]:[Bono General]])</f>
        <v>25630.164000000004</v>
      </c>
      <c r="N3388" s="1">
        <f>SUMPRODUCT(Sueldos[[#This Row],[Salario Base]:[Bono General]]*Porcentajes[])</f>
        <v>1015.056</v>
      </c>
      <c r="O3388" s="1">
        <f>Sueldos[[#This Row],[Aumento Mexicano]]*2</f>
        <v>2030.1120000000001</v>
      </c>
      <c r="P3388" s="1">
        <f>IF(Sueldos[[#This Row],[Calificación]]&gt;=4,Sueldos[[#This Row],[Aumento Mexicano]]*2,0)</f>
        <v>0</v>
      </c>
      <c r="Q3388" s="1">
        <f>Sueldos[[#This Row],[Sueldo total]]*3</f>
        <v>76890.492000000013</v>
      </c>
      <c r="R3388" s="9">
        <f>(43102-Sueldos[[#This Row],[Fecha de Contratación]])/365</f>
        <v>4.5561643835616437</v>
      </c>
      <c r="S3388" s="1">
        <f>Sueldos[[#This Row],[Sueldo total]]/30</f>
        <v>854.33880000000011</v>
      </c>
      <c r="T3388" s="1">
        <f>Sueldos[[#This Row],[Salario diario]]*20*Sueldos[[#This Row],[dias del año]]</f>
        <v>77850.160241095902</v>
      </c>
      <c r="U3388" s="1">
        <f>Sueldos[[#This Row],[3 meses de sueldo]]+Sueldos[[#This Row],[20 dias por año]]</f>
        <v>154740.6522410959</v>
      </c>
    </row>
    <row r="3389" spans="1:21" x14ac:dyDescent="0.3">
      <c r="A3389" t="s">
        <v>650</v>
      </c>
      <c r="B3389" t="s">
        <v>539</v>
      </c>
      <c r="C3389" t="s">
        <v>34</v>
      </c>
      <c r="D3389" s="10">
        <v>42532</v>
      </c>
      <c r="E3389" t="s">
        <v>15</v>
      </c>
      <c r="F3389">
        <v>3</v>
      </c>
      <c r="G3389" s="1">
        <v>23902</v>
      </c>
      <c r="H3389" s="1">
        <v>1912.16</v>
      </c>
      <c r="I3389" s="1">
        <v>1434.12</v>
      </c>
      <c r="J3389" s="1">
        <v>1912.16</v>
      </c>
      <c r="K3389" s="1">
        <v>5975.5</v>
      </c>
      <c r="L3389" s="1">
        <v>9082.76</v>
      </c>
      <c r="M3389" s="1">
        <f>SUM(Sueldos[[#This Row],[Salario Base]:[Bono General]])</f>
        <v>44218.700000000004</v>
      </c>
      <c r="N3389" s="1">
        <f>SUMPRODUCT(Sueldos[[#This Row],[Salario Base]:[Bono General]]*Porcentajes[])</f>
        <v>1799.8206</v>
      </c>
      <c r="O3389" s="1">
        <f>Sueldos[[#This Row],[Aumento Mexicano]]*2</f>
        <v>3599.6412</v>
      </c>
      <c r="P3389" s="1">
        <f>IF(Sueldos[[#This Row],[Calificación]]&gt;=4,Sueldos[[#This Row],[Aumento Mexicano]]*2,0)</f>
        <v>0</v>
      </c>
      <c r="Q3389" s="1">
        <f>Sueldos[[#This Row],[Sueldo total]]*3</f>
        <v>132656.1</v>
      </c>
      <c r="R3389" s="9">
        <f>(43102-Sueldos[[#This Row],[Fecha de Contratación]])/365</f>
        <v>1.5616438356164384</v>
      </c>
      <c r="S3389" s="1">
        <f>Sueldos[[#This Row],[Sueldo total]]/30</f>
        <v>1473.9566666666667</v>
      </c>
      <c r="T3389" s="1">
        <f>Sueldos[[#This Row],[Salario diario]]*20*Sueldos[[#This Row],[dias del año]]</f>
        <v>46035.90684931507</v>
      </c>
      <c r="U3389" s="1">
        <f>Sueldos[[#This Row],[3 meses de sueldo]]+Sueldos[[#This Row],[20 dias por año]]</f>
        <v>178692.00684931508</v>
      </c>
    </row>
    <row r="3390" spans="1:21" x14ac:dyDescent="0.3">
      <c r="A3390" t="s">
        <v>651</v>
      </c>
      <c r="B3390" t="s">
        <v>539</v>
      </c>
      <c r="C3390" t="s">
        <v>100</v>
      </c>
      <c r="D3390" s="10">
        <v>40495</v>
      </c>
      <c r="E3390" t="s">
        <v>18</v>
      </c>
      <c r="F3390">
        <v>5</v>
      </c>
      <c r="G3390" s="1">
        <v>13811.25</v>
      </c>
      <c r="H3390" s="1">
        <v>966.78750000000014</v>
      </c>
      <c r="I3390" s="1">
        <v>1381.125</v>
      </c>
      <c r="J3390" s="1">
        <v>1933.5750000000003</v>
      </c>
      <c r="K3390" s="1">
        <v>4972.05</v>
      </c>
      <c r="L3390" s="1">
        <v>5386.3874999999998</v>
      </c>
      <c r="M3390" s="1">
        <f>SUM(Sueldos[[#This Row],[Salario Base]:[Bono General]])</f>
        <v>28451.174999999999</v>
      </c>
      <c r="N3390" s="1">
        <f>SUMPRODUCT(Sueldos[[#This Row],[Salario Base]:[Bono General]]*Porcentajes[])</f>
        <v>1150.4771250000001</v>
      </c>
      <c r="O3390" s="1">
        <f>Sueldos[[#This Row],[Aumento Mexicano]]*2</f>
        <v>2300.9542500000002</v>
      </c>
      <c r="P3390" s="1">
        <f>IF(Sueldos[[#This Row],[Calificación]]&gt;=4,Sueldos[[#This Row],[Aumento Mexicano]]*2,0)</f>
        <v>2300.9542500000002</v>
      </c>
      <c r="Q3390" s="1">
        <f>Sueldos[[#This Row],[Sueldo total]]*3</f>
        <v>85353.524999999994</v>
      </c>
      <c r="R3390" s="9">
        <f>(43102-Sueldos[[#This Row],[Fecha de Contratación]])/365</f>
        <v>7.1424657534246574</v>
      </c>
      <c r="S3390" s="1">
        <f>Sueldos[[#This Row],[Sueldo total]]/30</f>
        <v>948.37249999999995</v>
      </c>
      <c r="T3390" s="1">
        <f>Sueldos[[#This Row],[Salario diario]]*20*Sueldos[[#This Row],[dias del año]]</f>
        <v>135474.3620547945</v>
      </c>
      <c r="U3390" s="1">
        <f>Sueldos[[#This Row],[3 meses de sueldo]]+Sueldos[[#This Row],[20 dias por año]]</f>
        <v>220827.8870547945</v>
      </c>
    </row>
    <row r="3391" spans="1:21" x14ac:dyDescent="0.3">
      <c r="A3391" t="s">
        <v>652</v>
      </c>
      <c r="B3391" t="s">
        <v>539</v>
      </c>
      <c r="C3391" t="s">
        <v>61</v>
      </c>
      <c r="D3391" s="10">
        <v>41815</v>
      </c>
      <c r="E3391" t="s">
        <v>15</v>
      </c>
      <c r="F3391">
        <v>3</v>
      </c>
      <c r="G3391" s="1">
        <v>24495</v>
      </c>
      <c r="H3391" s="1">
        <v>2449.5</v>
      </c>
      <c r="I3391" s="1">
        <v>734.85</v>
      </c>
      <c r="J3391" s="1">
        <v>1959.6000000000001</v>
      </c>
      <c r="K3391" s="1">
        <v>6858.6</v>
      </c>
      <c r="L3391" s="1">
        <v>9553.0500000000011</v>
      </c>
      <c r="M3391" s="1">
        <f>SUM(Sueldos[[#This Row],[Salario Base]:[Bono General]])</f>
        <v>46050.6</v>
      </c>
      <c r="N3391" s="1">
        <f>SUMPRODUCT(Sueldos[[#This Row],[Salario Base]:[Bono General]]*Porcentajes[])</f>
        <v>1883.6655000000001</v>
      </c>
      <c r="O3391" s="1">
        <f>Sueldos[[#This Row],[Aumento Mexicano]]*2</f>
        <v>3767.3310000000001</v>
      </c>
      <c r="P3391" s="1">
        <f>IF(Sueldos[[#This Row],[Calificación]]&gt;=4,Sueldos[[#This Row],[Aumento Mexicano]]*2,0)</f>
        <v>0</v>
      </c>
      <c r="Q3391" s="1">
        <f>Sueldos[[#This Row],[Sueldo total]]*3</f>
        <v>138151.79999999999</v>
      </c>
      <c r="R3391" s="9">
        <f>(43102-Sueldos[[#This Row],[Fecha de Contratación]])/365</f>
        <v>3.526027397260274</v>
      </c>
      <c r="S3391" s="1">
        <f>Sueldos[[#This Row],[Sueldo total]]/30</f>
        <v>1535.02</v>
      </c>
      <c r="T3391" s="1">
        <f>Sueldos[[#This Row],[Salario diario]]*20*Sueldos[[#This Row],[dias del año]]</f>
        <v>108250.45150684932</v>
      </c>
      <c r="U3391" s="1">
        <f>Sueldos[[#This Row],[3 meses de sueldo]]+Sueldos[[#This Row],[20 dias por año]]</f>
        <v>246402.25150684931</v>
      </c>
    </row>
    <row r="3392" spans="1:21" x14ac:dyDescent="0.3">
      <c r="A3392" t="s">
        <v>653</v>
      </c>
      <c r="B3392" t="s">
        <v>539</v>
      </c>
      <c r="C3392" t="s">
        <v>221</v>
      </c>
      <c r="D3392" s="10">
        <v>42013</v>
      </c>
      <c r="E3392" t="s">
        <v>27</v>
      </c>
      <c r="F3392">
        <v>4</v>
      </c>
      <c r="G3392" s="1">
        <v>22712.800000000003</v>
      </c>
      <c r="H3392" s="1">
        <v>2271.2800000000002</v>
      </c>
      <c r="I3392" s="1">
        <v>1362.768</v>
      </c>
      <c r="J3392" s="1">
        <v>227.12800000000004</v>
      </c>
      <c r="K3392" s="1">
        <v>6813.8400000000011</v>
      </c>
      <c r="L3392" s="1">
        <v>5905.3280000000013</v>
      </c>
      <c r="M3392" s="1">
        <f>SUM(Sueldos[[#This Row],[Salario Base]:[Bono General]])</f>
        <v>39293.144000000008</v>
      </c>
      <c r="N3392" s="1">
        <f>SUMPRODUCT(Sueldos[[#This Row],[Salario Base]:[Bono General]]*Porcentajes[])</f>
        <v>1501.3160800000001</v>
      </c>
      <c r="O3392" s="1">
        <f>Sueldos[[#This Row],[Aumento Mexicano]]*2</f>
        <v>3002.6321600000001</v>
      </c>
      <c r="P3392" s="1">
        <f>IF(Sueldos[[#This Row],[Calificación]]&gt;=4,Sueldos[[#This Row],[Aumento Mexicano]]*2,0)</f>
        <v>3002.6321600000001</v>
      </c>
      <c r="Q3392" s="1">
        <f>Sueldos[[#This Row],[Sueldo total]]*3</f>
        <v>117879.43200000003</v>
      </c>
      <c r="R3392" s="9">
        <f>(43102-Sueldos[[#This Row],[Fecha de Contratación]])/365</f>
        <v>2.9835616438356163</v>
      </c>
      <c r="S3392" s="1">
        <f>Sueldos[[#This Row],[Sueldo total]]/30</f>
        <v>1309.7714666666668</v>
      </c>
      <c r="T3392" s="1">
        <f>Sueldos[[#This Row],[Salario diario]]*20*Sueldos[[#This Row],[dias del año]]</f>
        <v>78155.678202739728</v>
      </c>
      <c r="U3392" s="1">
        <f>Sueldos[[#This Row],[3 meses de sueldo]]+Sueldos[[#This Row],[20 dias por año]]</f>
        <v>196035.11020273977</v>
      </c>
    </row>
    <row r="3393" spans="1:21" x14ac:dyDescent="0.3">
      <c r="A3393" t="s">
        <v>654</v>
      </c>
      <c r="B3393" t="s">
        <v>539</v>
      </c>
      <c r="C3393" t="s">
        <v>71</v>
      </c>
      <c r="D3393" s="10">
        <v>42728</v>
      </c>
      <c r="E3393" t="s">
        <v>18</v>
      </c>
      <c r="F3393">
        <v>5</v>
      </c>
      <c r="G3393" s="1">
        <v>12208.75</v>
      </c>
      <c r="H3393" s="1">
        <v>854.61250000000007</v>
      </c>
      <c r="I3393" s="1">
        <v>366.26249999999999</v>
      </c>
      <c r="J3393" s="1">
        <v>122.08750000000001</v>
      </c>
      <c r="K3393" s="1">
        <v>3174.2750000000001</v>
      </c>
      <c r="L3393" s="1">
        <v>3174.2750000000001</v>
      </c>
      <c r="M3393" s="1">
        <f>SUM(Sueldos[[#This Row],[Salario Base]:[Bono General]])</f>
        <v>19900.262500000001</v>
      </c>
      <c r="N3393" s="1">
        <f>SUMPRODUCT(Sueldos[[#This Row],[Salario Base]:[Bono General]]*Porcentajes[])</f>
        <v>755.72162500000002</v>
      </c>
      <c r="O3393" s="1">
        <f>Sueldos[[#This Row],[Aumento Mexicano]]*2</f>
        <v>1511.44325</v>
      </c>
      <c r="P3393" s="1">
        <f>IF(Sueldos[[#This Row],[Calificación]]&gt;=4,Sueldos[[#This Row],[Aumento Mexicano]]*2,0)</f>
        <v>1511.44325</v>
      </c>
      <c r="Q3393" s="1">
        <f>Sueldos[[#This Row],[Sueldo total]]*3</f>
        <v>59700.787500000006</v>
      </c>
      <c r="R3393" s="9">
        <f>(43102-Sueldos[[#This Row],[Fecha de Contratación]])/365</f>
        <v>1.0246575342465754</v>
      </c>
      <c r="S3393" s="1">
        <f>Sueldos[[#This Row],[Sueldo total]]/30</f>
        <v>663.34208333333333</v>
      </c>
      <c r="T3393" s="1">
        <f>Sueldos[[#This Row],[Salario diario]]*20*Sueldos[[#This Row],[dias del año]]</f>
        <v>13593.969269406392</v>
      </c>
      <c r="U3393" s="1">
        <f>Sueldos[[#This Row],[3 meses de sueldo]]+Sueldos[[#This Row],[20 dias por año]]</f>
        <v>73294.756769406406</v>
      </c>
    </row>
    <row r="3394" spans="1:21" x14ac:dyDescent="0.3">
      <c r="A3394" t="s">
        <v>655</v>
      </c>
      <c r="B3394" t="s">
        <v>539</v>
      </c>
      <c r="C3394" t="s">
        <v>57</v>
      </c>
      <c r="D3394" s="10">
        <v>41364</v>
      </c>
      <c r="E3394" t="s">
        <v>15</v>
      </c>
      <c r="F3394">
        <v>2</v>
      </c>
      <c r="G3394" s="1">
        <v>24109.200000000001</v>
      </c>
      <c r="H3394" s="1">
        <v>2169.828</v>
      </c>
      <c r="I3394" s="1">
        <v>1446.5519999999999</v>
      </c>
      <c r="J3394" s="1">
        <v>482.18400000000003</v>
      </c>
      <c r="K3394" s="1">
        <v>9643.68</v>
      </c>
      <c r="L3394" s="1">
        <v>6268.3920000000007</v>
      </c>
      <c r="M3394" s="1">
        <f>SUM(Sueldos[[#This Row],[Salario Base]:[Bono General]])</f>
        <v>44119.836000000003</v>
      </c>
      <c r="N3394" s="1">
        <f>SUMPRODUCT(Sueldos[[#This Row],[Salario Base]:[Bono General]]*Porcentajes[])</f>
        <v>1663.5347999999999</v>
      </c>
      <c r="O3394" s="1">
        <f>Sueldos[[#This Row],[Aumento Mexicano]]*2</f>
        <v>3327.0695999999998</v>
      </c>
      <c r="P3394" s="1">
        <f>IF(Sueldos[[#This Row],[Calificación]]&gt;=4,Sueldos[[#This Row],[Aumento Mexicano]]*2,0)</f>
        <v>0</v>
      </c>
      <c r="Q3394" s="1">
        <f>Sueldos[[#This Row],[Sueldo total]]*3</f>
        <v>132359.508</v>
      </c>
      <c r="R3394" s="9">
        <f>(43102-Sueldos[[#This Row],[Fecha de Contratación]])/365</f>
        <v>4.7616438356164386</v>
      </c>
      <c r="S3394" s="1">
        <f>Sueldos[[#This Row],[Sueldo total]]/30</f>
        <v>1470.6612</v>
      </c>
      <c r="T3394" s="1">
        <f>Sueldos[[#This Row],[Salario diario]]*20*Sueldos[[#This Row],[dias del año]]</f>
        <v>140055.2967452055</v>
      </c>
      <c r="U3394" s="1">
        <f>Sueldos[[#This Row],[3 meses de sueldo]]+Sueldos[[#This Row],[20 dias por año]]</f>
        <v>272414.8047452055</v>
      </c>
    </row>
    <row r="3395" spans="1:21" x14ac:dyDescent="0.3">
      <c r="A3395" t="s">
        <v>656</v>
      </c>
      <c r="B3395" t="s">
        <v>539</v>
      </c>
      <c r="C3395" t="s">
        <v>88</v>
      </c>
      <c r="D3395" s="10">
        <v>42494</v>
      </c>
      <c r="E3395" t="s">
        <v>18</v>
      </c>
      <c r="F3395">
        <v>2</v>
      </c>
      <c r="G3395" s="1">
        <v>13882.5</v>
      </c>
      <c r="H3395" s="1">
        <v>1110.6000000000001</v>
      </c>
      <c r="I3395" s="1">
        <v>416.47499999999997</v>
      </c>
      <c r="J3395" s="1">
        <v>1249.425</v>
      </c>
      <c r="K3395" s="1">
        <v>5275.35</v>
      </c>
      <c r="L3395" s="1">
        <v>4858.875</v>
      </c>
      <c r="M3395" s="1">
        <f>SUM(Sueldos[[#This Row],[Salario Base]:[Bono General]])</f>
        <v>26793.224999999999</v>
      </c>
      <c r="N3395" s="1">
        <f>SUMPRODUCT(Sueldos[[#This Row],[Salario Base]:[Bono General]]*Porcentajes[])</f>
        <v>1060.623</v>
      </c>
      <c r="O3395" s="1">
        <f>Sueldos[[#This Row],[Aumento Mexicano]]*2</f>
        <v>2121.2460000000001</v>
      </c>
      <c r="P3395" s="1">
        <f>IF(Sueldos[[#This Row],[Calificación]]&gt;=4,Sueldos[[#This Row],[Aumento Mexicano]]*2,0)</f>
        <v>0</v>
      </c>
      <c r="Q3395" s="1">
        <f>Sueldos[[#This Row],[Sueldo total]]*3</f>
        <v>80379.674999999988</v>
      </c>
      <c r="R3395" s="9">
        <f>(43102-Sueldos[[#This Row],[Fecha de Contratación]])/365</f>
        <v>1.6657534246575343</v>
      </c>
      <c r="S3395" s="1">
        <f>Sueldos[[#This Row],[Sueldo total]]/30</f>
        <v>893.10749999999996</v>
      </c>
      <c r="T3395" s="1">
        <f>Sueldos[[#This Row],[Salario diario]]*20*Sueldos[[#This Row],[dias del año]]</f>
        <v>29753.937534246572</v>
      </c>
      <c r="U3395" s="1">
        <f>Sueldos[[#This Row],[3 meses de sueldo]]+Sueldos[[#This Row],[20 dias por año]]</f>
        <v>110133.61253424655</v>
      </c>
    </row>
    <row r="3396" spans="1:21" x14ac:dyDescent="0.3">
      <c r="A3396" t="s">
        <v>657</v>
      </c>
      <c r="B3396" t="s">
        <v>539</v>
      </c>
      <c r="C3396" t="s">
        <v>144</v>
      </c>
      <c r="D3396" s="10">
        <v>42582</v>
      </c>
      <c r="E3396" t="s">
        <v>27</v>
      </c>
      <c r="F3396">
        <v>4</v>
      </c>
      <c r="G3396" s="1">
        <v>24357.300000000003</v>
      </c>
      <c r="H3396" s="1">
        <v>2192.1570000000002</v>
      </c>
      <c r="I3396" s="1">
        <v>2922.8760000000002</v>
      </c>
      <c r="J3396" s="1">
        <v>1461.4380000000001</v>
      </c>
      <c r="K3396" s="1">
        <v>9499.3470000000016</v>
      </c>
      <c r="L3396" s="1">
        <v>9742.9200000000019</v>
      </c>
      <c r="M3396" s="1">
        <f>SUM(Sueldos[[#This Row],[Salario Base]:[Bono General]])</f>
        <v>50176.038</v>
      </c>
      <c r="N3396" s="1">
        <f>SUMPRODUCT(Sueldos[[#This Row],[Salario Base]:[Bono General]]*Porcentajes[])</f>
        <v>2019.2201700000005</v>
      </c>
      <c r="O3396" s="1">
        <f>Sueldos[[#This Row],[Aumento Mexicano]]*2</f>
        <v>4038.440340000001</v>
      </c>
      <c r="P3396" s="1">
        <f>IF(Sueldos[[#This Row],[Calificación]]&gt;=4,Sueldos[[#This Row],[Aumento Mexicano]]*2,0)</f>
        <v>4038.440340000001</v>
      </c>
      <c r="Q3396" s="1">
        <f>Sueldos[[#This Row],[Sueldo total]]*3</f>
        <v>150528.114</v>
      </c>
      <c r="R3396" s="9">
        <f>(43102-Sueldos[[#This Row],[Fecha de Contratación]])/365</f>
        <v>1.4246575342465753</v>
      </c>
      <c r="S3396" s="1">
        <f>Sueldos[[#This Row],[Sueldo total]]/30</f>
        <v>1672.5346</v>
      </c>
      <c r="T3396" s="1">
        <f>Sueldos[[#This Row],[Salario diario]]*20*Sueldos[[#This Row],[dias del año]]</f>
        <v>47655.780383561636</v>
      </c>
      <c r="U3396" s="1">
        <f>Sueldos[[#This Row],[3 meses de sueldo]]+Sueldos[[#This Row],[20 dias por año]]</f>
        <v>198183.89438356162</v>
      </c>
    </row>
    <row r="3397" spans="1:21" x14ac:dyDescent="0.3">
      <c r="A3397" t="s">
        <v>658</v>
      </c>
      <c r="B3397" t="s">
        <v>539</v>
      </c>
      <c r="C3397" t="s">
        <v>290</v>
      </c>
      <c r="D3397" s="10">
        <v>40845</v>
      </c>
      <c r="E3397" t="s">
        <v>15</v>
      </c>
      <c r="F3397">
        <v>4</v>
      </c>
      <c r="G3397" s="1">
        <v>26350.500000000004</v>
      </c>
      <c r="H3397" s="1">
        <v>1317.5250000000003</v>
      </c>
      <c r="I3397" s="1">
        <v>3952.5750000000003</v>
      </c>
      <c r="J3397" s="1">
        <v>3425.5650000000005</v>
      </c>
      <c r="K3397" s="1">
        <v>9486.18</v>
      </c>
      <c r="L3397" s="1">
        <v>9222.6750000000011</v>
      </c>
      <c r="M3397" s="1">
        <f>SUM(Sueldos[[#This Row],[Salario Base]:[Bono General]])</f>
        <v>53755.020000000011</v>
      </c>
      <c r="N3397" s="1">
        <f>SUMPRODUCT(Sueldos[[#This Row],[Salario Base]:[Bono General]]*Porcentajes[])</f>
        <v>2129.1204000000002</v>
      </c>
      <c r="O3397" s="1">
        <f>Sueldos[[#This Row],[Aumento Mexicano]]*2</f>
        <v>4258.2408000000005</v>
      </c>
      <c r="P3397" s="1">
        <f>IF(Sueldos[[#This Row],[Calificación]]&gt;=4,Sueldos[[#This Row],[Aumento Mexicano]]*2,0)</f>
        <v>4258.2408000000005</v>
      </c>
      <c r="Q3397" s="1">
        <f>Sueldos[[#This Row],[Sueldo total]]*3</f>
        <v>161265.06000000003</v>
      </c>
      <c r="R3397" s="9">
        <f>(43102-Sueldos[[#This Row],[Fecha de Contratación]])/365</f>
        <v>6.183561643835616</v>
      </c>
      <c r="S3397" s="1">
        <f>Sueldos[[#This Row],[Sueldo total]]/30</f>
        <v>1791.8340000000003</v>
      </c>
      <c r="T3397" s="1">
        <f>Sueldos[[#This Row],[Salario diario]]*20*Sueldos[[#This Row],[dias del año]]</f>
        <v>221598.31989041099</v>
      </c>
      <c r="U3397" s="1">
        <f>Sueldos[[#This Row],[3 meses de sueldo]]+Sueldos[[#This Row],[20 dias por año]]</f>
        <v>382863.37989041104</v>
      </c>
    </row>
    <row r="3398" spans="1:21" x14ac:dyDescent="0.3">
      <c r="A3398" t="s">
        <v>659</v>
      </c>
      <c r="B3398" t="s">
        <v>539</v>
      </c>
      <c r="C3398" t="s">
        <v>440</v>
      </c>
      <c r="D3398" s="10">
        <v>42866</v>
      </c>
      <c r="E3398" t="s">
        <v>27</v>
      </c>
      <c r="F3398">
        <v>4</v>
      </c>
      <c r="G3398" s="1">
        <v>23288.100000000002</v>
      </c>
      <c r="H3398" s="1">
        <v>1863.0480000000002</v>
      </c>
      <c r="I3398" s="1">
        <v>1164.4050000000002</v>
      </c>
      <c r="J3398" s="1">
        <v>1863.0480000000002</v>
      </c>
      <c r="K3398" s="1">
        <v>7219.3110000000006</v>
      </c>
      <c r="L3398" s="1">
        <v>6520.6680000000015</v>
      </c>
      <c r="M3398" s="1">
        <f>SUM(Sueldos[[#This Row],[Salario Base]:[Bono General]])</f>
        <v>41918.58</v>
      </c>
      <c r="N3398" s="1">
        <f>SUMPRODUCT(Sueldos[[#This Row],[Salario Base]:[Bono General]]*Porcentajes[])</f>
        <v>1623.18057</v>
      </c>
      <c r="O3398" s="1">
        <f>Sueldos[[#This Row],[Aumento Mexicano]]*2</f>
        <v>3246.36114</v>
      </c>
      <c r="P3398" s="1">
        <f>IF(Sueldos[[#This Row],[Calificación]]&gt;=4,Sueldos[[#This Row],[Aumento Mexicano]]*2,0)</f>
        <v>3246.36114</v>
      </c>
      <c r="Q3398" s="1">
        <f>Sueldos[[#This Row],[Sueldo total]]*3</f>
        <v>125755.74</v>
      </c>
      <c r="R3398" s="9">
        <f>(43102-Sueldos[[#This Row],[Fecha de Contratación]])/365</f>
        <v>0.64657534246575343</v>
      </c>
      <c r="S3398" s="1">
        <f>Sueldos[[#This Row],[Sueldo total]]/30</f>
        <v>1397.2860000000001</v>
      </c>
      <c r="T3398" s="1">
        <f>Sueldos[[#This Row],[Salario diario]]*20*Sueldos[[#This Row],[dias del año]]</f>
        <v>18069.013479452056</v>
      </c>
      <c r="U3398" s="1">
        <f>Sueldos[[#This Row],[3 meses de sueldo]]+Sueldos[[#This Row],[20 dias por año]]</f>
        <v>143824.75347945205</v>
      </c>
    </row>
    <row r="3399" spans="1:21" x14ac:dyDescent="0.3">
      <c r="A3399" t="s">
        <v>660</v>
      </c>
      <c r="B3399" t="s">
        <v>539</v>
      </c>
      <c r="C3399" t="s">
        <v>363</v>
      </c>
      <c r="D3399" s="10">
        <v>42682</v>
      </c>
      <c r="E3399" t="s">
        <v>53</v>
      </c>
      <c r="F3399">
        <v>3</v>
      </c>
      <c r="G3399" s="1">
        <v>95488</v>
      </c>
      <c r="H3399" s="1">
        <v>4774.4000000000005</v>
      </c>
      <c r="I3399" s="1">
        <v>2864.64</v>
      </c>
      <c r="J3399" s="1">
        <v>8593.92</v>
      </c>
      <c r="K3399" s="1">
        <v>25781.760000000002</v>
      </c>
      <c r="L3399" s="1">
        <v>28646.399999999998</v>
      </c>
      <c r="M3399" s="1">
        <f>SUM(Sueldos[[#This Row],[Salario Base]:[Bono General]])</f>
        <v>166149.12</v>
      </c>
      <c r="N3399" s="1">
        <f>SUMPRODUCT(Sueldos[[#This Row],[Salario Base]:[Bono General]]*Porcentajes[])</f>
        <v>6474.0864000000001</v>
      </c>
      <c r="O3399" s="1">
        <f>Sueldos[[#This Row],[Aumento Mexicano]]*2</f>
        <v>12948.1728</v>
      </c>
      <c r="P3399" s="1">
        <f>IF(Sueldos[[#This Row],[Calificación]]&gt;=4,Sueldos[[#This Row],[Aumento Mexicano]]*2,0)</f>
        <v>0</v>
      </c>
      <c r="Q3399" s="1">
        <f>Sueldos[[#This Row],[Sueldo total]]*3</f>
        <v>498447.35999999999</v>
      </c>
      <c r="R3399" s="9">
        <f>(43102-Sueldos[[#This Row],[Fecha de Contratación]])/365</f>
        <v>1.1506849315068493</v>
      </c>
      <c r="S3399" s="1">
        <f>Sueldos[[#This Row],[Sueldo total]]/30</f>
        <v>5538.3040000000001</v>
      </c>
      <c r="T3399" s="1">
        <f>Sueldos[[#This Row],[Salario diario]]*20*Sueldos[[#This Row],[dias del año]]</f>
        <v>127456.85917808219</v>
      </c>
      <c r="U3399" s="1">
        <f>Sueldos[[#This Row],[3 meses de sueldo]]+Sueldos[[#This Row],[20 dias por año]]</f>
        <v>625904.21917808219</v>
      </c>
    </row>
    <row r="3400" spans="1:21" x14ac:dyDescent="0.3">
      <c r="A3400" t="s">
        <v>661</v>
      </c>
      <c r="B3400" t="s">
        <v>539</v>
      </c>
      <c r="C3400" t="s">
        <v>88</v>
      </c>
      <c r="D3400" s="10">
        <v>42258</v>
      </c>
      <c r="E3400" t="s">
        <v>18</v>
      </c>
      <c r="F3400">
        <v>2</v>
      </c>
      <c r="G3400" s="1">
        <v>10669.5</v>
      </c>
      <c r="H3400" s="1">
        <v>533.47500000000002</v>
      </c>
      <c r="I3400" s="1">
        <v>106.69500000000001</v>
      </c>
      <c r="J3400" s="1">
        <v>1280.3399999999999</v>
      </c>
      <c r="K3400" s="1">
        <v>3414.2400000000002</v>
      </c>
      <c r="L3400" s="1">
        <v>3734.3249999999998</v>
      </c>
      <c r="M3400" s="1">
        <f>SUM(Sueldos[[#This Row],[Salario Base]:[Bono General]])</f>
        <v>19738.575000000001</v>
      </c>
      <c r="N3400" s="1">
        <f>SUMPRODUCT(Sueldos[[#This Row],[Salario Base]:[Bono General]]*Porcentajes[])</f>
        <v>784.20824999999991</v>
      </c>
      <c r="O3400" s="1">
        <f>Sueldos[[#This Row],[Aumento Mexicano]]*2</f>
        <v>1568.4164999999998</v>
      </c>
      <c r="P3400" s="1">
        <f>IF(Sueldos[[#This Row],[Calificación]]&gt;=4,Sueldos[[#This Row],[Aumento Mexicano]]*2,0)</f>
        <v>0</v>
      </c>
      <c r="Q3400" s="1">
        <f>Sueldos[[#This Row],[Sueldo total]]*3</f>
        <v>59215.725000000006</v>
      </c>
      <c r="R3400" s="9">
        <f>(43102-Sueldos[[#This Row],[Fecha de Contratación]])/365</f>
        <v>2.3123287671232875</v>
      </c>
      <c r="S3400" s="1">
        <f>Sueldos[[#This Row],[Sueldo total]]/30</f>
        <v>657.95249999999999</v>
      </c>
      <c r="T3400" s="1">
        <f>Sueldos[[#This Row],[Salario diario]]*20*Sueldos[[#This Row],[dias del año]]</f>
        <v>30428.049863013694</v>
      </c>
      <c r="U3400" s="1">
        <f>Sueldos[[#This Row],[3 meses de sueldo]]+Sueldos[[#This Row],[20 dias por año]]</f>
        <v>89643.774863013707</v>
      </c>
    </row>
    <row r="3401" spans="1:21" x14ac:dyDescent="0.3">
      <c r="A3401" t="s">
        <v>662</v>
      </c>
      <c r="B3401" t="s">
        <v>539</v>
      </c>
      <c r="C3401" t="s">
        <v>67</v>
      </c>
      <c r="D3401" s="10">
        <v>41418</v>
      </c>
      <c r="E3401" t="s">
        <v>18</v>
      </c>
      <c r="F3401">
        <v>5</v>
      </c>
      <c r="G3401" s="1">
        <v>11252.5</v>
      </c>
      <c r="H3401" s="1">
        <v>1012.7249999999999</v>
      </c>
      <c r="I3401" s="1">
        <v>787.67500000000007</v>
      </c>
      <c r="J3401" s="1">
        <v>1350.3</v>
      </c>
      <c r="K3401" s="1">
        <v>2813.125</v>
      </c>
      <c r="L3401" s="1">
        <v>3713.3250000000003</v>
      </c>
      <c r="M3401" s="1">
        <f>SUM(Sueldos[[#This Row],[Salario Base]:[Bono General]])</f>
        <v>20929.649999999998</v>
      </c>
      <c r="N3401" s="1">
        <f>SUMPRODUCT(Sueldos[[#This Row],[Salario Base]:[Bono General]]*Porcentajes[])</f>
        <v>841.68700000000001</v>
      </c>
      <c r="O3401" s="1">
        <f>Sueldos[[#This Row],[Aumento Mexicano]]*2</f>
        <v>1683.374</v>
      </c>
      <c r="P3401" s="1">
        <f>IF(Sueldos[[#This Row],[Calificación]]&gt;=4,Sueldos[[#This Row],[Aumento Mexicano]]*2,0)</f>
        <v>1683.374</v>
      </c>
      <c r="Q3401" s="1">
        <f>Sueldos[[#This Row],[Sueldo total]]*3</f>
        <v>62788.95</v>
      </c>
      <c r="R3401" s="9">
        <f>(43102-Sueldos[[#This Row],[Fecha de Contratación]])/365</f>
        <v>4.6136986301369864</v>
      </c>
      <c r="S3401" s="1">
        <f>Sueldos[[#This Row],[Sueldo total]]/30</f>
        <v>697.65499999999997</v>
      </c>
      <c r="T3401" s="1">
        <f>Sueldos[[#This Row],[Salario diario]]*20*Sueldos[[#This Row],[dias del año]]</f>
        <v>64375.398356164376</v>
      </c>
      <c r="U3401" s="1">
        <f>Sueldos[[#This Row],[3 meses de sueldo]]+Sueldos[[#This Row],[20 dias por año]]</f>
        <v>127164.34835616438</v>
      </c>
    </row>
    <row r="3402" spans="1:21" x14ac:dyDescent="0.3">
      <c r="A3402" t="s">
        <v>519</v>
      </c>
      <c r="B3402" t="s">
        <v>539</v>
      </c>
      <c r="C3402" t="s">
        <v>133</v>
      </c>
      <c r="D3402" s="10">
        <v>42159</v>
      </c>
      <c r="E3402" t="s">
        <v>53</v>
      </c>
      <c r="F3402">
        <v>3</v>
      </c>
      <c r="G3402" s="1">
        <v>66833</v>
      </c>
      <c r="H3402" s="1">
        <v>3341.65</v>
      </c>
      <c r="I3402" s="1">
        <v>6683.3</v>
      </c>
      <c r="J3402" s="1">
        <v>10024.949999999999</v>
      </c>
      <c r="K3402" s="1">
        <v>18044.91</v>
      </c>
      <c r="L3402" s="1">
        <v>23391.55</v>
      </c>
      <c r="M3402" s="1">
        <f>SUM(Sueldos[[#This Row],[Salario Base]:[Bono General]])</f>
        <v>128319.36</v>
      </c>
      <c r="N3402" s="1">
        <f>SUMPRODUCT(Sueldos[[#This Row],[Salario Base]:[Bono General]]*Porcentajes[])</f>
        <v>5152.8243000000002</v>
      </c>
      <c r="O3402" s="1">
        <f>Sueldos[[#This Row],[Aumento Mexicano]]*2</f>
        <v>10305.6486</v>
      </c>
      <c r="P3402" s="1">
        <f>IF(Sueldos[[#This Row],[Calificación]]&gt;=4,Sueldos[[#This Row],[Aumento Mexicano]]*2,0)</f>
        <v>0</v>
      </c>
      <c r="Q3402" s="1">
        <f>Sueldos[[#This Row],[Sueldo total]]*3</f>
        <v>384958.08</v>
      </c>
      <c r="R3402" s="9">
        <f>(43102-Sueldos[[#This Row],[Fecha de Contratación]])/365</f>
        <v>2.5835616438356164</v>
      </c>
      <c r="S3402" s="1">
        <f>Sueldos[[#This Row],[Sueldo total]]/30</f>
        <v>4277.3119999999999</v>
      </c>
      <c r="T3402" s="1">
        <f>Sueldos[[#This Row],[Salario diario]]*20*Sueldos[[#This Row],[dias del año]]</f>
        <v>221013.98443835613</v>
      </c>
      <c r="U3402" s="1">
        <f>Sueldos[[#This Row],[3 meses de sueldo]]+Sueldos[[#This Row],[20 dias por año]]</f>
        <v>605972.06443835609</v>
      </c>
    </row>
    <row r="3403" spans="1:21" x14ac:dyDescent="0.3">
      <c r="A3403" t="s">
        <v>663</v>
      </c>
      <c r="B3403" t="s">
        <v>539</v>
      </c>
      <c r="C3403" t="s">
        <v>177</v>
      </c>
      <c r="D3403" s="10">
        <v>40986</v>
      </c>
      <c r="E3403" t="s">
        <v>115</v>
      </c>
      <c r="F3403">
        <v>3</v>
      </c>
      <c r="G3403" s="1">
        <v>43565</v>
      </c>
      <c r="H3403" s="1">
        <v>4356.5</v>
      </c>
      <c r="I3403" s="1">
        <v>4792.1499999999996</v>
      </c>
      <c r="J3403" s="1">
        <v>4356.5</v>
      </c>
      <c r="K3403" s="1">
        <v>16554.7</v>
      </c>
      <c r="L3403" s="1">
        <v>10891.25</v>
      </c>
      <c r="M3403" s="1">
        <f>SUM(Sueldos[[#This Row],[Salario Base]:[Bono General]])</f>
        <v>84516.1</v>
      </c>
      <c r="N3403" s="1">
        <f>SUMPRODUCT(Sueldos[[#This Row],[Salario Base]:[Bono General]]*Porcentajes[])</f>
        <v>3236.8795</v>
      </c>
      <c r="O3403" s="1">
        <f>Sueldos[[#This Row],[Aumento Mexicano]]*2</f>
        <v>6473.759</v>
      </c>
      <c r="P3403" s="1">
        <f>IF(Sueldos[[#This Row],[Calificación]]&gt;=4,Sueldos[[#This Row],[Aumento Mexicano]]*2,0)</f>
        <v>0</v>
      </c>
      <c r="Q3403" s="1">
        <f>Sueldos[[#This Row],[Sueldo total]]*3</f>
        <v>253548.30000000002</v>
      </c>
      <c r="R3403" s="9">
        <f>(43102-Sueldos[[#This Row],[Fecha de Contratación]])/365</f>
        <v>5.7972602739726025</v>
      </c>
      <c r="S3403" s="1">
        <f>Sueldos[[#This Row],[Sueldo total]]/30</f>
        <v>2817.2033333333334</v>
      </c>
      <c r="T3403" s="1">
        <f>Sueldos[[#This Row],[Salario diario]]*20*Sueldos[[#This Row],[dias del año]]</f>
        <v>326641.21936073055</v>
      </c>
      <c r="U3403" s="1">
        <f>Sueldos[[#This Row],[3 meses de sueldo]]+Sueldos[[#This Row],[20 dias por año]]</f>
        <v>580189.51936073054</v>
      </c>
    </row>
    <row r="3404" spans="1:21" x14ac:dyDescent="0.3">
      <c r="A3404" t="s">
        <v>78</v>
      </c>
      <c r="B3404" t="s">
        <v>539</v>
      </c>
      <c r="C3404" t="s">
        <v>114</v>
      </c>
      <c r="D3404" s="10">
        <v>42055</v>
      </c>
      <c r="E3404" t="s">
        <v>18</v>
      </c>
      <c r="F3404">
        <v>2</v>
      </c>
      <c r="G3404" s="1">
        <v>10095.300000000001</v>
      </c>
      <c r="H3404" s="1">
        <v>605.71800000000007</v>
      </c>
      <c r="I3404" s="1">
        <v>1514.2950000000001</v>
      </c>
      <c r="J3404" s="1">
        <v>706.67100000000016</v>
      </c>
      <c r="K3404" s="1">
        <v>4038.1200000000008</v>
      </c>
      <c r="L3404" s="1">
        <v>2826.6840000000007</v>
      </c>
      <c r="M3404" s="1">
        <f>SUM(Sueldos[[#This Row],[Salario Base]:[Bono General]])</f>
        <v>19786.788000000004</v>
      </c>
      <c r="N3404" s="1">
        <f>SUMPRODUCT(Sueldos[[#This Row],[Salario Base]:[Bono General]]*Porcentajes[])</f>
        <v>754.11891000000014</v>
      </c>
      <c r="O3404" s="1">
        <f>Sueldos[[#This Row],[Aumento Mexicano]]*2</f>
        <v>1508.2378200000003</v>
      </c>
      <c r="P3404" s="1">
        <f>IF(Sueldos[[#This Row],[Calificación]]&gt;=4,Sueldos[[#This Row],[Aumento Mexicano]]*2,0)</f>
        <v>0</v>
      </c>
      <c r="Q3404" s="1">
        <f>Sueldos[[#This Row],[Sueldo total]]*3</f>
        <v>59360.364000000016</v>
      </c>
      <c r="R3404" s="9">
        <f>(43102-Sueldos[[#This Row],[Fecha de Contratación]])/365</f>
        <v>2.8684931506849316</v>
      </c>
      <c r="S3404" s="1">
        <f>Sueldos[[#This Row],[Sueldo total]]/30</f>
        <v>659.55960000000016</v>
      </c>
      <c r="T3404" s="1">
        <f>Sueldos[[#This Row],[Salario diario]]*20*Sueldos[[#This Row],[dias del año]]</f>
        <v>37838.843901369873</v>
      </c>
      <c r="U3404" s="1">
        <f>Sueldos[[#This Row],[3 meses de sueldo]]+Sueldos[[#This Row],[20 dias por año]]</f>
        <v>97199.207901369897</v>
      </c>
    </row>
    <row r="3405" spans="1:21" x14ac:dyDescent="0.3">
      <c r="A3405" t="s">
        <v>664</v>
      </c>
      <c r="B3405" t="s">
        <v>539</v>
      </c>
      <c r="C3405" t="s">
        <v>198</v>
      </c>
      <c r="D3405" s="10">
        <v>41457</v>
      </c>
      <c r="E3405" t="s">
        <v>15</v>
      </c>
      <c r="F3405">
        <v>5</v>
      </c>
      <c r="G3405" s="1">
        <v>31066.25</v>
      </c>
      <c r="H3405" s="1">
        <v>3106.625</v>
      </c>
      <c r="I3405" s="1">
        <v>621.32500000000005</v>
      </c>
      <c r="J3405" s="1">
        <v>4659.9375</v>
      </c>
      <c r="K3405" s="1">
        <v>12426.5</v>
      </c>
      <c r="L3405" s="1">
        <v>9630.5375000000004</v>
      </c>
      <c r="M3405" s="1">
        <f>SUM(Sueldos[[#This Row],[Salario Base]:[Bono General]])</f>
        <v>61511.174999999996</v>
      </c>
      <c r="N3405" s="1">
        <f>SUMPRODUCT(Sueldos[[#This Row],[Salario Base]:[Bono General]]*Porcentajes[])</f>
        <v>2423.1675000000005</v>
      </c>
      <c r="O3405" s="1">
        <f>Sueldos[[#This Row],[Aumento Mexicano]]*2</f>
        <v>4846.3350000000009</v>
      </c>
      <c r="P3405" s="1">
        <f>IF(Sueldos[[#This Row],[Calificación]]&gt;=4,Sueldos[[#This Row],[Aumento Mexicano]]*2,0)</f>
        <v>4846.3350000000009</v>
      </c>
      <c r="Q3405" s="1">
        <f>Sueldos[[#This Row],[Sueldo total]]*3</f>
        <v>184533.52499999999</v>
      </c>
      <c r="R3405" s="9">
        <f>(43102-Sueldos[[#This Row],[Fecha de Contratación]])/365</f>
        <v>4.506849315068493</v>
      </c>
      <c r="S3405" s="1">
        <f>Sueldos[[#This Row],[Sueldo total]]/30</f>
        <v>2050.3724999999999</v>
      </c>
      <c r="T3405" s="1">
        <f>Sueldos[[#This Row],[Salario diario]]*20*Sueldos[[#This Row],[dias del año]]</f>
        <v>184814.39794520545</v>
      </c>
      <c r="U3405" s="1">
        <f>Sueldos[[#This Row],[3 meses de sueldo]]+Sueldos[[#This Row],[20 dias por año]]</f>
        <v>369347.92294520547</v>
      </c>
    </row>
    <row r="3406" spans="1:21" x14ac:dyDescent="0.3">
      <c r="A3406" t="s">
        <v>665</v>
      </c>
      <c r="B3406" t="s">
        <v>539</v>
      </c>
      <c r="C3406" t="s">
        <v>88</v>
      </c>
      <c r="D3406" s="10">
        <v>41801</v>
      </c>
      <c r="E3406" t="s">
        <v>50</v>
      </c>
      <c r="F3406">
        <v>3</v>
      </c>
      <c r="G3406" s="1">
        <v>30814</v>
      </c>
      <c r="H3406" s="1">
        <v>1848.84</v>
      </c>
      <c r="I3406" s="1">
        <v>3389.54</v>
      </c>
      <c r="J3406" s="1">
        <v>2773.2599999999998</v>
      </c>
      <c r="K3406" s="1">
        <v>9244.1999999999989</v>
      </c>
      <c r="L3406" s="1">
        <v>12325.6</v>
      </c>
      <c r="M3406" s="1">
        <f>SUM(Sueldos[[#This Row],[Salario Base]:[Bono General]])</f>
        <v>60395.439999999995</v>
      </c>
      <c r="N3406" s="1">
        <f>SUMPRODUCT(Sueldos[[#This Row],[Salario Base]:[Bono General]]*Porcentajes[])</f>
        <v>2449.7130000000002</v>
      </c>
      <c r="O3406" s="1">
        <f>Sueldos[[#This Row],[Aumento Mexicano]]*2</f>
        <v>4899.4260000000004</v>
      </c>
      <c r="P3406" s="1">
        <f>IF(Sueldos[[#This Row],[Calificación]]&gt;=4,Sueldos[[#This Row],[Aumento Mexicano]]*2,0)</f>
        <v>0</v>
      </c>
      <c r="Q3406" s="1">
        <f>Sueldos[[#This Row],[Sueldo total]]*3</f>
        <v>181186.31999999998</v>
      </c>
      <c r="R3406" s="9">
        <f>(43102-Sueldos[[#This Row],[Fecha de Contratación]])/365</f>
        <v>3.5643835616438357</v>
      </c>
      <c r="S3406" s="1">
        <f>Sueldos[[#This Row],[Sueldo total]]/30</f>
        <v>2013.1813333333332</v>
      </c>
      <c r="T3406" s="1">
        <f>Sueldos[[#This Row],[Salario diario]]*20*Sueldos[[#This Row],[dias del año]]</f>
        <v>143515.00902283104</v>
      </c>
      <c r="U3406" s="1">
        <f>Sueldos[[#This Row],[3 meses de sueldo]]+Sueldos[[#This Row],[20 dias por año]]</f>
        <v>324701.32902283105</v>
      </c>
    </row>
    <row r="3407" spans="1:21" x14ac:dyDescent="0.3">
      <c r="A3407" t="s">
        <v>666</v>
      </c>
      <c r="B3407" t="s">
        <v>539</v>
      </c>
      <c r="C3407" t="s">
        <v>2</v>
      </c>
      <c r="D3407" s="10">
        <v>41936</v>
      </c>
      <c r="E3407" t="s">
        <v>18</v>
      </c>
      <c r="F3407">
        <v>3</v>
      </c>
      <c r="G3407" s="1">
        <v>10862</v>
      </c>
      <c r="H3407" s="1">
        <v>651.72</v>
      </c>
      <c r="I3407" s="1">
        <v>977.57999999999993</v>
      </c>
      <c r="J3407" s="1">
        <v>1086.2</v>
      </c>
      <c r="K3407" s="1">
        <v>3258.6</v>
      </c>
      <c r="L3407" s="1">
        <v>2932.7400000000002</v>
      </c>
      <c r="M3407" s="1">
        <f>SUM(Sueldos[[#This Row],[Salario Base]:[Bono General]])</f>
        <v>19768.84</v>
      </c>
      <c r="N3407" s="1">
        <f>SUMPRODUCT(Sueldos[[#This Row],[Salario Base]:[Bono General]]*Porcentajes[])</f>
        <v>761.42620000000011</v>
      </c>
      <c r="O3407" s="1">
        <f>Sueldos[[#This Row],[Aumento Mexicano]]*2</f>
        <v>1522.8524000000002</v>
      </c>
      <c r="P3407" s="1">
        <f>IF(Sueldos[[#This Row],[Calificación]]&gt;=4,Sueldos[[#This Row],[Aumento Mexicano]]*2,0)</f>
        <v>0</v>
      </c>
      <c r="Q3407" s="1">
        <f>Sueldos[[#This Row],[Sueldo total]]*3</f>
        <v>59306.520000000004</v>
      </c>
      <c r="R3407" s="9">
        <f>(43102-Sueldos[[#This Row],[Fecha de Contratación]])/365</f>
        <v>3.1945205479452055</v>
      </c>
      <c r="S3407" s="1">
        <f>Sueldos[[#This Row],[Sueldo total]]/30</f>
        <v>658.9613333333333</v>
      </c>
      <c r="T3407" s="1">
        <f>Sueldos[[#This Row],[Salario diario]]*20*Sueldos[[#This Row],[dias del año]]</f>
        <v>42101.31039269406</v>
      </c>
      <c r="U3407" s="1">
        <f>Sueldos[[#This Row],[3 meses de sueldo]]+Sueldos[[#This Row],[20 dias por año]]</f>
        <v>101407.83039269407</v>
      </c>
    </row>
    <row r="3408" spans="1:21" x14ac:dyDescent="0.3">
      <c r="A3408" t="s">
        <v>667</v>
      </c>
      <c r="B3408" t="s">
        <v>539</v>
      </c>
      <c r="C3408" t="s">
        <v>396</v>
      </c>
      <c r="D3408" s="10">
        <v>40492</v>
      </c>
      <c r="E3408" t="s">
        <v>115</v>
      </c>
      <c r="F3408">
        <v>5</v>
      </c>
      <c r="G3408" s="1">
        <v>69722.5</v>
      </c>
      <c r="H3408" s="1">
        <v>4880.5750000000007</v>
      </c>
      <c r="I3408" s="1">
        <v>5577.8</v>
      </c>
      <c r="J3408" s="1">
        <v>2788.9</v>
      </c>
      <c r="K3408" s="1">
        <v>17430.625</v>
      </c>
      <c r="L3408" s="1">
        <v>23705.65</v>
      </c>
      <c r="M3408" s="1">
        <f>SUM(Sueldos[[#This Row],[Salario Base]:[Bono General]])</f>
        <v>124106.04999999999</v>
      </c>
      <c r="N3408" s="1">
        <f>SUMPRODUCT(Sueldos[[#This Row],[Salario Base]:[Bono General]]*Porcentajes[])</f>
        <v>4929.3807500000003</v>
      </c>
      <c r="O3408" s="1">
        <f>Sueldos[[#This Row],[Aumento Mexicano]]*2</f>
        <v>9858.7615000000005</v>
      </c>
      <c r="P3408" s="1">
        <f>IF(Sueldos[[#This Row],[Calificación]]&gt;=4,Sueldos[[#This Row],[Aumento Mexicano]]*2,0)</f>
        <v>9858.7615000000005</v>
      </c>
      <c r="Q3408" s="1">
        <f>Sueldos[[#This Row],[Sueldo total]]*3</f>
        <v>372318.14999999997</v>
      </c>
      <c r="R3408" s="9">
        <f>(43102-Sueldos[[#This Row],[Fecha de Contratación]])/365</f>
        <v>7.1506849315068495</v>
      </c>
      <c r="S3408" s="1">
        <f>Sueldos[[#This Row],[Sueldo total]]/30</f>
        <v>4136.8683333333329</v>
      </c>
      <c r="T3408" s="1">
        <f>Sueldos[[#This Row],[Salario diario]]*20*Sueldos[[#This Row],[dias del año]]</f>
        <v>591628.84109589038</v>
      </c>
      <c r="U3408" s="1">
        <f>Sueldos[[#This Row],[3 meses de sueldo]]+Sueldos[[#This Row],[20 dias por año]]</f>
        <v>963946.99109589029</v>
      </c>
    </row>
    <row r="3409" spans="1:21" x14ac:dyDescent="0.3">
      <c r="A3409" t="s">
        <v>668</v>
      </c>
      <c r="B3409" t="s">
        <v>539</v>
      </c>
      <c r="C3409" t="s">
        <v>20</v>
      </c>
      <c r="D3409" s="10">
        <v>42852</v>
      </c>
      <c r="E3409" t="s">
        <v>18</v>
      </c>
      <c r="F3409">
        <v>2</v>
      </c>
      <c r="G3409" s="1">
        <v>12642.300000000001</v>
      </c>
      <c r="H3409" s="1">
        <v>1137.807</v>
      </c>
      <c r="I3409" s="1">
        <v>1896.345</v>
      </c>
      <c r="J3409" s="1">
        <v>1896.345</v>
      </c>
      <c r="K3409" s="1">
        <v>4298.3820000000005</v>
      </c>
      <c r="L3409" s="1">
        <v>4045.5360000000005</v>
      </c>
      <c r="M3409" s="1">
        <f>SUM(Sueldos[[#This Row],[Salario Base]:[Bono General]])</f>
        <v>25916.715000000004</v>
      </c>
      <c r="N3409" s="1">
        <f>SUMPRODUCT(Sueldos[[#This Row],[Salario Base]:[Bono General]]*Porcentajes[])</f>
        <v>1030.3474500000002</v>
      </c>
      <c r="O3409" s="1">
        <f>Sueldos[[#This Row],[Aumento Mexicano]]*2</f>
        <v>2060.6949000000004</v>
      </c>
      <c r="P3409" s="1">
        <f>IF(Sueldos[[#This Row],[Calificación]]&gt;=4,Sueldos[[#This Row],[Aumento Mexicano]]*2,0)</f>
        <v>0</v>
      </c>
      <c r="Q3409" s="1">
        <f>Sueldos[[#This Row],[Sueldo total]]*3</f>
        <v>77750.145000000019</v>
      </c>
      <c r="R3409" s="9">
        <f>(43102-Sueldos[[#This Row],[Fecha de Contratación]])/365</f>
        <v>0.68493150684931503</v>
      </c>
      <c r="S3409" s="1">
        <f>Sueldos[[#This Row],[Sueldo total]]/30</f>
        <v>863.89050000000009</v>
      </c>
      <c r="T3409" s="1">
        <f>Sueldos[[#This Row],[Salario diario]]*20*Sueldos[[#This Row],[dias del año]]</f>
        <v>11834.116438356165</v>
      </c>
      <c r="U3409" s="1">
        <f>Sueldos[[#This Row],[3 meses de sueldo]]+Sueldos[[#This Row],[20 dias por año]]</f>
        <v>89584.261438356189</v>
      </c>
    </row>
    <row r="3410" spans="1:21" x14ac:dyDescent="0.3">
      <c r="A3410" t="s">
        <v>669</v>
      </c>
      <c r="B3410" t="s">
        <v>539</v>
      </c>
      <c r="C3410" t="s">
        <v>140</v>
      </c>
      <c r="D3410" s="10">
        <v>40841</v>
      </c>
      <c r="E3410" t="s">
        <v>18</v>
      </c>
      <c r="F3410">
        <v>4</v>
      </c>
      <c r="G3410" s="1">
        <v>10489.6</v>
      </c>
      <c r="H3410" s="1">
        <v>734.27200000000005</v>
      </c>
      <c r="I3410" s="1">
        <v>839.16800000000001</v>
      </c>
      <c r="J3410" s="1">
        <v>1153.856</v>
      </c>
      <c r="K3410" s="1">
        <v>3041.9839999999999</v>
      </c>
      <c r="L3410" s="1">
        <v>3881.152</v>
      </c>
      <c r="M3410" s="1">
        <f>SUM(Sueldos[[#This Row],[Salario Base]:[Bono General]])</f>
        <v>20140.031999999999</v>
      </c>
      <c r="N3410" s="1">
        <f>SUMPRODUCT(Sueldos[[#This Row],[Salario Base]:[Bono General]]*Porcentajes[])</f>
        <v>812.94400000000007</v>
      </c>
      <c r="O3410" s="1">
        <f>Sueldos[[#This Row],[Aumento Mexicano]]*2</f>
        <v>1625.8880000000001</v>
      </c>
      <c r="P3410" s="1">
        <f>IF(Sueldos[[#This Row],[Calificación]]&gt;=4,Sueldos[[#This Row],[Aumento Mexicano]]*2,0)</f>
        <v>1625.8880000000001</v>
      </c>
      <c r="Q3410" s="1">
        <f>Sueldos[[#This Row],[Sueldo total]]*3</f>
        <v>60420.095999999998</v>
      </c>
      <c r="R3410" s="9">
        <f>(43102-Sueldos[[#This Row],[Fecha de Contratación]])/365</f>
        <v>6.1945205479452055</v>
      </c>
      <c r="S3410" s="1">
        <f>Sueldos[[#This Row],[Sueldo total]]/30</f>
        <v>671.33439999999996</v>
      </c>
      <c r="T3410" s="1">
        <f>Sueldos[[#This Row],[Salario diario]]*20*Sueldos[[#This Row],[dias del año]]</f>
        <v>83171.8947068493</v>
      </c>
      <c r="U3410" s="1">
        <f>Sueldos[[#This Row],[3 meses de sueldo]]+Sueldos[[#This Row],[20 dias por año]]</f>
        <v>143591.99070684929</v>
      </c>
    </row>
    <row r="3411" spans="1:21" x14ac:dyDescent="0.3">
      <c r="A3411" t="s">
        <v>670</v>
      </c>
      <c r="B3411" t="s">
        <v>539</v>
      </c>
      <c r="C3411" t="s">
        <v>213</v>
      </c>
      <c r="D3411" s="10">
        <v>41291</v>
      </c>
      <c r="E3411" t="s">
        <v>50</v>
      </c>
      <c r="F3411">
        <v>2</v>
      </c>
      <c r="G3411" s="1">
        <v>38770.200000000004</v>
      </c>
      <c r="H3411" s="1">
        <v>2713.9140000000007</v>
      </c>
      <c r="I3411" s="1">
        <v>3877.0200000000004</v>
      </c>
      <c r="J3411" s="1">
        <v>2713.9140000000007</v>
      </c>
      <c r="K3411" s="1">
        <v>10080.252000000002</v>
      </c>
      <c r="L3411" s="1">
        <v>12406.464000000002</v>
      </c>
      <c r="M3411" s="1">
        <f>SUM(Sueldos[[#This Row],[Salario Base]:[Bono General]])</f>
        <v>70561.76400000001</v>
      </c>
      <c r="N3411" s="1">
        <f>SUMPRODUCT(Sueldos[[#This Row],[Salario Base]:[Bono General]]*Porcentajes[])</f>
        <v>2787.5773800000002</v>
      </c>
      <c r="O3411" s="1">
        <f>Sueldos[[#This Row],[Aumento Mexicano]]*2</f>
        <v>5575.1547600000004</v>
      </c>
      <c r="P3411" s="1">
        <f>IF(Sueldos[[#This Row],[Calificación]]&gt;=4,Sueldos[[#This Row],[Aumento Mexicano]]*2,0)</f>
        <v>0</v>
      </c>
      <c r="Q3411" s="1">
        <f>Sueldos[[#This Row],[Sueldo total]]*3</f>
        <v>211685.29200000002</v>
      </c>
      <c r="R3411" s="9">
        <f>(43102-Sueldos[[#This Row],[Fecha de Contratación]])/365</f>
        <v>4.9616438356164387</v>
      </c>
      <c r="S3411" s="1">
        <f>Sueldos[[#This Row],[Sueldo total]]/30</f>
        <v>2352.0588000000002</v>
      </c>
      <c r="T3411" s="1">
        <f>Sueldos[[#This Row],[Salario diario]]*20*Sueldos[[#This Row],[dias del año]]</f>
        <v>233401.56092054799</v>
      </c>
      <c r="U3411" s="1">
        <f>Sueldos[[#This Row],[3 meses de sueldo]]+Sueldos[[#This Row],[20 dias por año]]</f>
        <v>445086.852920548</v>
      </c>
    </row>
    <row r="3412" spans="1:21" x14ac:dyDescent="0.3">
      <c r="A3412" t="s">
        <v>671</v>
      </c>
      <c r="B3412" t="s">
        <v>539</v>
      </c>
      <c r="C3412" t="s">
        <v>129</v>
      </c>
      <c r="D3412" s="10">
        <v>41213</v>
      </c>
      <c r="E3412" t="s">
        <v>18</v>
      </c>
      <c r="F3412">
        <v>3</v>
      </c>
      <c r="G3412" s="1">
        <v>14243</v>
      </c>
      <c r="H3412" s="1">
        <v>1281.8699999999999</v>
      </c>
      <c r="I3412" s="1">
        <v>854.57999999999993</v>
      </c>
      <c r="J3412" s="1">
        <v>2136.4499999999998</v>
      </c>
      <c r="K3412" s="1">
        <v>4557.76</v>
      </c>
      <c r="L3412" s="1">
        <v>4700.1900000000005</v>
      </c>
      <c r="M3412" s="1">
        <f>SUM(Sueldos[[#This Row],[Salario Base]:[Bono General]])</f>
        <v>27773.85</v>
      </c>
      <c r="N3412" s="1">
        <f>SUMPRODUCT(Sueldos[[#This Row],[Salario Base]:[Bono General]]*Porcentajes[])</f>
        <v>1110.954</v>
      </c>
      <c r="O3412" s="1">
        <f>Sueldos[[#This Row],[Aumento Mexicano]]*2</f>
        <v>2221.9079999999999</v>
      </c>
      <c r="P3412" s="1">
        <f>IF(Sueldos[[#This Row],[Calificación]]&gt;=4,Sueldos[[#This Row],[Aumento Mexicano]]*2,0)</f>
        <v>0</v>
      </c>
      <c r="Q3412" s="1">
        <f>Sueldos[[#This Row],[Sueldo total]]*3</f>
        <v>83321.549999999988</v>
      </c>
      <c r="R3412" s="9">
        <f>(43102-Sueldos[[#This Row],[Fecha de Contratación]])/365</f>
        <v>5.1753424657534248</v>
      </c>
      <c r="S3412" s="1">
        <f>Sueldos[[#This Row],[Sueldo total]]/30</f>
        <v>925.79499999999996</v>
      </c>
      <c r="T3412" s="1">
        <f>Sueldos[[#This Row],[Salario diario]]*20*Sueldos[[#This Row],[dias del año]]</f>
        <v>95826.123561643821</v>
      </c>
      <c r="U3412" s="1">
        <f>Sueldos[[#This Row],[3 meses de sueldo]]+Sueldos[[#This Row],[20 dias por año]]</f>
        <v>179147.67356164381</v>
      </c>
    </row>
    <row r="3413" spans="1:21" x14ac:dyDescent="0.3">
      <c r="A3413" t="s">
        <v>672</v>
      </c>
      <c r="B3413" t="s">
        <v>539</v>
      </c>
      <c r="C3413" t="s">
        <v>17</v>
      </c>
      <c r="D3413" s="10">
        <v>40712</v>
      </c>
      <c r="E3413" t="s">
        <v>18</v>
      </c>
      <c r="F3413">
        <v>3</v>
      </c>
      <c r="G3413" s="1">
        <v>15347</v>
      </c>
      <c r="H3413" s="1">
        <v>920.81999999999994</v>
      </c>
      <c r="I3413" s="1">
        <v>920.81999999999994</v>
      </c>
      <c r="J3413" s="1">
        <v>1534.7</v>
      </c>
      <c r="K3413" s="1">
        <v>5064.51</v>
      </c>
      <c r="L3413" s="1">
        <v>4450.63</v>
      </c>
      <c r="M3413" s="1">
        <f>SUM(Sueldos[[#This Row],[Salario Base]:[Bono General]])</f>
        <v>28238.48</v>
      </c>
      <c r="N3413" s="1">
        <f>SUMPRODUCT(Sueldos[[#This Row],[Salario Base]:[Bono General]]*Porcentajes[])</f>
        <v>1092.7064</v>
      </c>
      <c r="O3413" s="1">
        <f>Sueldos[[#This Row],[Aumento Mexicano]]*2</f>
        <v>2185.4128000000001</v>
      </c>
      <c r="P3413" s="1">
        <f>IF(Sueldos[[#This Row],[Calificación]]&gt;=4,Sueldos[[#This Row],[Aumento Mexicano]]*2,0)</f>
        <v>0</v>
      </c>
      <c r="Q3413" s="1">
        <f>Sueldos[[#This Row],[Sueldo total]]*3</f>
        <v>84715.44</v>
      </c>
      <c r="R3413" s="9">
        <f>(43102-Sueldos[[#This Row],[Fecha de Contratación]])/365</f>
        <v>6.5479452054794525</v>
      </c>
      <c r="S3413" s="1">
        <f>Sueldos[[#This Row],[Sueldo total]]/30</f>
        <v>941.28266666666661</v>
      </c>
      <c r="T3413" s="1">
        <f>Sueldos[[#This Row],[Salario diario]]*20*Sueldos[[#This Row],[dias del año]]</f>
        <v>123269.34648401826</v>
      </c>
      <c r="U3413" s="1">
        <f>Sueldos[[#This Row],[3 meses de sueldo]]+Sueldos[[#This Row],[20 dias por año]]</f>
        <v>207984.78648401826</v>
      </c>
    </row>
    <row r="3414" spans="1:21" x14ac:dyDescent="0.3">
      <c r="A3414" t="s">
        <v>397</v>
      </c>
      <c r="B3414" t="s">
        <v>539</v>
      </c>
      <c r="C3414" t="s">
        <v>24</v>
      </c>
      <c r="D3414" s="10">
        <v>41386</v>
      </c>
      <c r="E3414" t="s">
        <v>18</v>
      </c>
      <c r="F3414">
        <v>2</v>
      </c>
      <c r="G3414" s="1">
        <v>10018.800000000001</v>
      </c>
      <c r="H3414" s="1">
        <v>701.31600000000014</v>
      </c>
      <c r="I3414" s="1">
        <v>1202.2560000000001</v>
      </c>
      <c r="J3414" s="1">
        <v>300.56400000000002</v>
      </c>
      <c r="K3414" s="1">
        <v>3105.8280000000004</v>
      </c>
      <c r="L3414" s="1">
        <v>3306.2040000000006</v>
      </c>
      <c r="M3414" s="1">
        <f>SUM(Sueldos[[#This Row],[Salario Base]:[Bono General]])</f>
        <v>18634.968000000004</v>
      </c>
      <c r="N3414" s="1">
        <f>SUMPRODUCT(Sueldos[[#This Row],[Salario Base]:[Bono General]]*Porcentajes[])</f>
        <v>730.37052000000017</v>
      </c>
      <c r="O3414" s="1">
        <f>Sueldos[[#This Row],[Aumento Mexicano]]*2</f>
        <v>1460.7410400000003</v>
      </c>
      <c r="P3414" s="1">
        <f>IF(Sueldos[[#This Row],[Calificación]]&gt;=4,Sueldos[[#This Row],[Aumento Mexicano]]*2,0)</f>
        <v>0</v>
      </c>
      <c r="Q3414" s="1">
        <f>Sueldos[[#This Row],[Sueldo total]]*3</f>
        <v>55904.90400000001</v>
      </c>
      <c r="R3414" s="9">
        <f>(43102-Sueldos[[#This Row],[Fecha de Contratación]])/365</f>
        <v>4.7013698630136984</v>
      </c>
      <c r="S3414" s="1">
        <f>Sueldos[[#This Row],[Sueldo total]]/30</f>
        <v>621.16560000000015</v>
      </c>
      <c r="T3414" s="1">
        <f>Sueldos[[#This Row],[Salario diario]]*20*Sueldos[[#This Row],[dias del año]]</f>
        <v>58406.584635616455</v>
      </c>
      <c r="U3414" s="1">
        <f>Sueldos[[#This Row],[3 meses de sueldo]]+Sueldos[[#This Row],[20 dias por año]]</f>
        <v>114311.48863561646</v>
      </c>
    </row>
    <row r="3415" spans="1:21" x14ac:dyDescent="0.3">
      <c r="A3415" t="s">
        <v>673</v>
      </c>
      <c r="B3415" t="s">
        <v>539</v>
      </c>
      <c r="C3415" t="s">
        <v>127</v>
      </c>
      <c r="D3415" s="10">
        <v>42053</v>
      </c>
      <c r="E3415" t="s">
        <v>18</v>
      </c>
      <c r="F3415">
        <v>3</v>
      </c>
      <c r="G3415" s="1">
        <v>13421</v>
      </c>
      <c r="H3415" s="1">
        <v>1073.68</v>
      </c>
      <c r="I3415" s="1">
        <v>1207.8899999999999</v>
      </c>
      <c r="J3415" s="1">
        <v>268.42</v>
      </c>
      <c r="K3415" s="1">
        <v>3892.0899999999997</v>
      </c>
      <c r="L3415" s="1">
        <v>4697.3499999999995</v>
      </c>
      <c r="M3415" s="1">
        <f>SUM(Sueldos[[#This Row],[Salario Base]:[Bono General]])</f>
        <v>24560.429999999997</v>
      </c>
      <c r="N3415" s="1">
        <f>SUMPRODUCT(Sueldos[[#This Row],[Salario Base]:[Bono General]]*Porcentajes[])</f>
        <v>974.36460000000011</v>
      </c>
      <c r="O3415" s="1">
        <f>Sueldos[[#This Row],[Aumento Mexicano]]*2</f>
        <v>1948.7292000000002</v>
      </c>
      <c r="P3415" s="1">
        <f>IF(Sueldos[[#This Row],[Calificación]]&gt;=4,Sueldos[[#This Row],[Aumento Mexicano]]*2,0)</f>
        <v>0</v>
      </c>
      <c r="Q3415" s="1">
        <f>Sueldos[[#This Row],[Sueldo total]]*3</f>
        <v>73681.289999999994</v>
      </c>
      <c r="R3415" s="9">
        <f>(43102-Sueldos[[#This Row],[Fecha de Contratación]])/365</f>
        <v>2.8739726027397259</v>
      </c>
      <c r="S3415" s="1">
        <f>Sueldos[[#This Row],[Sueldo total]]/30</f>
        <v>818.68099999999993</v>
      </c>
      <c r="T3415" s="1">
        <f>Sueldos[[#This Row],[Salario diario]]*20*Sueldos[[#This Row],[dias del año]]</f>
        <v>47057.335287671231</v>
      </c>
      <c r="U3415" s="1">
        <f>Sueldos[[#This Row],[3 meses de sueldo]]+Sueldos[[#This Row],[20 dias por año]]</f>
        <v>120738.62528767122</v>
      </c>
    </row>
    <row r="3416" spans="1:21" x14ac:dyDescent="0.3">
      <c r="A3416" t="s">
        <v>674</v>
      </c>
      <c r="B3416" t="s">
        <v>539</v>
      </c>
      <c r="C3416" t="s">
        <v>59</v>
      </c>
      <c r="D3416" s="10">
        <v>41125</v>
      </c>
      <c r="E3416" t="s">
        <v>15</v>
      </c>
      <c r="F3416">
        <v>4</v>
      </c>
      <c r="G3416" s="1">
        <v>34161.600000000006</v>
      </c>
      <c r="H3416" s="1">
        <v>3416.1600000000008</v>
      </c>
      <c r="I3416" s="1">
        <v>4441.0080000000007</v>
      </c>
      <c r="J3416" s="1">
        <v>3074.5440000000003</v>
      </c>
      <c r="K3416" s="1">
        <v>10931.712000000001</v>
      </c>
      <c r="L3416" s="1">
        <v>9565.2480000000032</v>
      </c>
      <c r="M3416" s="1">
        <f>SUM(Sueldos[[#This Row],[Salario Base]:[Bono General]])</f>
        <v>65590.272000000012</v>
      </c>
      <c r="N3416" s="1">
        <f>SUMPRODUCT(Sueldos[[#This Row],[Salario Base]:[Bono General]]*Porcentajes[])</f>
        <v>2558.7038400000006</v>
      </c>
      <c r="O3416" s="1">
        <f>Sueldos[[#This Row],[Aumento Mexicano]]*2</f>
        <v>5117.4076800000012</v>
      </c>
      <c r="P3416" s="1">
        <f>IF(Sueldos[[#This Row],[Calificación]]&gt;=4,Sueldos[[#This Row],[Aumento Mexicano]]*2,0)</f>
        <v>5117.4076800000012</v>
      </c>
      <c r="Q3416" s="1">
        <f>Sueldos[[#This Row],[Sueldo total]]*3</f>
        <v>196770.81600000005</v>
      </c>
      <c r="R3416" s="9">
        <f>(43102-Sueldos[[#This Row],[Fecha de Contratación]])/365</f>
        <v>5.4164383561643836</v>
      </c>
      <c r="S3416" s="1">
        <f>Sueldos[[#This Row],[Sueldo total]]/30</f>
        <v>2186.3424000000005</v>
      </c>
      <c r="T3416" s="1">
        <f>Sueldos[[#This Row],[Salario diario]]*20*Sueldos[[#This Row],[dias del año]]</f>
        <v>236843.77670136993</v>
      </c>
      <c r="U3416" s="1">
        <f>Sueldos[[#This Row],[3 meses de sueldo]]+Sueldos[[#This Row],[20 dias por año]]</f>
        <v>433614.59270137001</v>
      </c>
    </row>
    <row r="3417" spans="1:21" x14ac:dyDescent="0.3">
      <c r="A3417" t="s">
        <v>675</v>
      </c>
      <c r="B3417" t="s">
        <v>539</v>
      </c>
      <c r="C3417" t="s">
        <v>151</v>
      </c>
      <c r="D3417" s="10">
        <v>42168</v>
      </c>
      <c r="E3417" t="s">
        <v>18</v>
      </c>
      <c r="F3417">
        <v>2</v>
      </c>
      <c r="G3417" s="1">
        <v>12666.6</v>
      </c>
      <c r="H3417" s="1">
        <v>886.66200000000015</v>
      </c>
      <c r="I3417" s="1">
        <v>1519.992</v>
      </c>
      <c r="J3417" s="1">
        <v>1139.9939999999999</v>
      </c>
      <c r="K3417" s="1">
        <v>4559.9759999999997</v>
      </c>
      <c r="L3417" s="1">
        <v>4939.9740000000002</v>
      </c>
      <c r="M3417" s="1">
        <f>SUM(Sueldos[[#This Row],[Salario Base]:[Bono General]])</f>
        <v>25713.198000000004</v>
      </c>
      <c r="N3417" s="1">
        <f>SUMPRODUCT(Sueldos[[#This Row],[Salario Base]:[Bono General]]*Porcentajes[])</f>
        <v>1033.59456</v>
      </c>
      <c r="O3417" s="1">
        <f>Sueldos[[#This Row],[Aumento Mexicano]]*2</f>
        <v>2067.18912</v>
      </c>
      <c r="P3417" s="1">
        <f>IF(Sueldos[[#This Row],[Calificación]]&gt;=4,Sueldos[[#This Row],[Aumento Mexicano]]*2,0)</f>
        <v>0</v>
      </c>
      <c r="Q3417" s="1">
        <f>Sueldos[[#This Row],[Sueldo total]]*3</f>
        <v>77139.594000000012</v>
      </c>
      <c r="R3417" s="9">
        <f>(43102-Sueldos[[#This Row],[Fecha de Contratación]])/365</f>
        <v>2.558904109589041</v>
      </c>
      <c r="S3417" s="1">
        <f>Sueldos[[#This Row],[Sueldo total]]/30</f>
        <v>857.10660000000018</v>
      </c>
      <c r="T3417" s="1">
        <f>Sueldos[[#This Row],[Salario diario]]*20*Sueldos[[#This Row],[dias del año]]</f>
        <v>43865.072021917818</v>
      </c>
      <c r="U3417" s="1">
        <f>Sueldos[[#This Row],[3 meses de sueldo]]+Sueldos[[#This Row],[20 dias por año]]</f>
        <v>121004.66602191783</v>
      </c>
    </row>
    <row r="3418" spans="1:21" x14ac:dyDescent="0.3">
      <c r="A3418" t="s">
        <v>676</v>
      </c>
      <c r="B3418" t="s">
        <v>539</v>
      </c>
      <c r="C3418" t="s">
        <v>48</v>
      </c>
      <c r="D3418" s="10">
        <v>42034</v>
      </c>
      <c r="E3418" t="s">
        <v>18</v>
      </c>
      <c r="F3418">
        <v>3</v>
      </c>
      <c r="G3418" s="1">
        <v>14670</v>
      </c>
      <c r="H3418" s="1">
        <v>733.5</v>
      </c>
      <c r="I3418" s="1">
        <v>1467</v>
      </c>
      <c r="J3418" s="1">
        <v>733.5</v>
      </c>
      <c r="K3418" s="1">
        <v>5427.9</v>
      </c>
      <c r="L3418" s="1">
        <v>4547.7</v>
      </c>
      <c r="M3418" s="1">
        <f>SUM(Sueldos[[#This Row],[Salario Base]:[Bono General]])</f>
        <v>27579.600000000002</v>
      </c>
      <c r="N3418" s="1">
        <f>SUMPRODUCT(Sueldos[[#This Row],[Salario Base]:[Bono General]]*Porcentajes[])</f>
        <v>1060.6409999999998</v>
      </c>
      <c r="O3418" s="1">
        <f>Sueldos[[#This Row],[Aumento Mexicano]]*2</f>
        <v>2121.2819999999997</v>
      </c>
      <c r="P3418" s="1">
        <f>IF(Sueldos[[#This Row],[Calificación]]&gt;=4,Sueldos[[#This Row],[Aumento Mexicano]]*2,0)</f>
        <v>0</v>
      </c>
      <c r="Q3418" s="1">
        <f>Sueldos[[#This Row],[Sueldo total]]*3</f>
        <v>82738.8</v>
      </c>
      <c r="R3418" s="9">
        <f>(43102-Sueldos[[#This Row],[Fecha de Contratación]])/365</f>
        <v>2.9260273972602739</v>
      </c>
      <c r="S3418" s="1">
        <f>Sueldos[[#This Row],[Sueldo total]]/30</f>
        <v>919.32</v>
      </c>
      <c r="T3418" s="1">
        <f>Sueldos[[#This Row],[Salario diario]]*20*Sueldos[[#This Row],[dias del año]]</f>
        <v>53799.110136986303</v>
      </c>
      <c r="U3418" s="1">
        <f>Sueldos[[#This Row],[3 meses de sueldo]]+Sueldos[[#This Row],[20 dias por año]]</f>
        <v>136537.91013698629</v>
      </c>
    </row>
    <row r="3419" spans="1:21" x14ac:dyDescent="0.3">
      <c r="A3419" t="s">
        <v>677</v>
      </c>
      <c r="B3419" t="s">
        <v>539</v>
      </c>
      <c r="C3419" t="s">
        <v>137</v>
      </c>
      <c r="D3419" s="10">
        <v>42120</v>
      </c>
      <c r="E3419" t="s">
        <v>18</v>
      </c>
      <c r="F3419">
        <v>3</v>
      </c>
      <c r="G3419" s="1">
        <v>13622</v>
      </c>
      <c r="H3419" s="1">
        <v>681.1</v>
      </c>
      <c r="I3419" s="1">
        <v>817.31999999999994</v>
      </c>
      <c r="J3419" s="1">
        <v>1634.6399999999999</v>
      </c>
      <c r="K3419" s="1">
        <v>3814.1600000000003</v>
      </c>
      <c r="L3419" s="1">
        <v>3405.5</v>
      </c>
      <c r="M3419" s="1">
        <f>SUM(Sueldos[[#This Row],[Salario Base]:[Bono General]])</f>
        <v>23974.720000000001</v>
      </c>
      <c r="N3419" s="1">
        <f>SUMPRODUCT(Sueldos[[#This Row],[Salario Base]:[Bono General]]*Porcentajes[])</f>
        <v>916.76059999999995</v>
      </c>
      <c r="O3419" s="1">
        <f>Sueldos[[#This Row],[Aumento Mexicano]]*2</f>
        <v>1833.5211999999999</v>
      </c>
      <c r="P3419" s="1">
        <f>IF(Sueldos[[#This Row],[Calificación]]&gt;=4,Sueldos[[#This Row],[Aumento Mexicano]]*2,0)</f>
        <v>0</v>
      </c>
      <c r="Q3419" s="1">
        <f>Sueldos[[#This Row],[Sueldo total]]*3</f>
        <v>71924.160000000003</v>
      </c>
      <c r="R3419" s="9">
        <f>(43102-Sueldos[[#This Row],[Fecha de Contratación]])/365</f>
        <v>2.6904109589041094</v>
      </c>
      <c r="S3419" s="1">
        <f>Sueldos[[#This Row],[Sueldo total]]/30</f>
        <v>799.15733333333333</v>
      </c>
      <c r="T3419" s="1">
        <f>Sueldos[[#This Row],[Salario diario]]*20*Sueldos[[#This Row],[dias del año]]</f>
        <v>43001.232949771686</v>
      </c>
      <c r="U3419" s="1">
        <f>Sueldos[[#This Row],[3 meses de sueldo]]+Sueldos[[#This Row],[20 dias por año]]</f>
        <v>114925.39294977169</v>
      </c>
    </row>
    <row r="3420" spans="1:21" x14ac:dyDescent="0.3">
      <c r="A3420" t="s">
        <v>678</v>
      </c>
      <c r="B3420" t="s">
        <v>539</v>
      </c>
      <c r="C3420" t="s">
        <v>237</v>
      </c>
      <c r="D3420" s="10">
        <v>41492</v>
      </c>
      <c r="E3420" t="s">
        <v>18</v>
      </c>
      <c r="F3420">
        <v>3</v>
      </c>
      <c r="G3420" s="1">
        <v>13882</v>
      </c>
      <c r="H3420" s="1">
        <v>971.74000000000012</v>
      </c>
      <c r="I3420" s="1">
        <v>694.1</v>
      </c>
      <c r="J3420" s="1">
        <v>1665.84</v>
      </c>
      <c r="K3420" s="1">
        <v>5136.34</v>
      </c>
      <c r="L3420" s="1">
        <v>5552.8</v>
      </c>
      <c r="M3420" s="1">
        <f>SUM(Sueldos[[#This Row],[Salario Base]:[Bono General]])</f>
        <v>27902.82</v>
      </c>
      <c r="N3420" s="1">
        <f>SUMPRODUCT(Sueldos[[#This Row],[Salario Base]:[Bono General]]*Porcentajes[])</f>
        <v>1128.6066000000001</v>
      </c>
      <c r="O3420" s="1">
        <f>Sueldos[[#This Row],[Aumento Mexicano]]*2</f>
        <v>2257.2132000000001</v>
      </c>
      <c r="P3420" s="1">
        <f>IF(Sueldos[[#This Row],[Calificación]]&gt;=4,Sueldos[[#This Row],[Aumento Mexicano]]*2,0)</f>
        <v>0</v>
      </c>
      <c r="Q3420" s="1">
        <f>Sueldos[[#This Row],[Sueldo total]]*3</f>
        <v>83708.459999999992</v>
      </c>
      <c r="R3420" s="9">
        <f>(43102-Sueldos[[#This Row],[Fecha de Contratación]])/365</f>
        <v>4.4109589041095889</v>
      </c>
      <c r="S3420" s="1">
        <f>Sueldos[[#This Row],[Sueldo total]]/30</f>
        <v>930.09399999999994</v>
      </c>
      <c r="T3420" s="1">
        <f>Sueldos[[#This Row],[Salario diario]]*20*Sueldos[[#This Row],[dias del año]]</f>
        <v>82052.128219178063</v>
      </c>
      <c r="U3420" s="1">
        <f>Sueldos[[#This Row],[3 meses de sueldo]]+Sueldos[[#This Row],[20 dias por año]]</f>
        <v>165760.58821917805</v>
      </c>
    </row>
    <row r="3421" spans="1:21" x14ac:dyDescent="0.3">
      <c r="A3421" t="s">
        <v>679</v>
      </c>
      <c r="B3421" t="s">
        <v>539</v>
      </c>
      <c r="C3421" t="s">
        <v>119</v>
      </c>
      <c r="D3421" s="10">
        <v>41699</v>
      </c>
      <c r="E3421" t="s">
        <v>15</v>
      </c>
      <c r="F3421">
        <v>2</v>
      </c>
      <c r="G3421" s="1">
        <v>29194.2</v>
      </c>
      <c r="H3421" s="1">
        <v>2043.5940000000003</v>
      </c>
      <c r="I3421" s="1">
        <v>583.88400000000001</v>
      </c>
      <c r="J3421" s="1">
        <v>4379.13</v>
      </c>
      <c r="K3421" s="1">
        <v>11385.738000000001</v>
      </c>
      <c r="L3421" s="1">
        <v>8466.3179999999993</v>
      </c>
      <c r="M3421" s="1">
        <f>SUM(Sueldos[[#This Row],[Salario Base]:[Bono General]])</f>
        <v>56052.864000000001</v>
      </c>
      <c r="N3421" s="1">
        <f>SUMPRODUCT(Sueldos[[#This Row],[Salario Base]:[Bono General]]*Porcentajes[])</f>
        <v>2174.9679000000001</v>
      </c>
      <c r="O3421" s="1">
        <f>Sueldos[[#This Row],[Aumento Mexicano]]*2</f>
        <v>4349.9358000000002</v>
      </c>
      <c r="P3421" s="1">
        <f>IF(Sueldos[[#This Row],[Calificación]]&gt;=4,Sueldos[[#This Row],[Aumento Mexicano]]*2,0)</f>
        <v>0</v>
      </c>
      <c r="Q3421" s="1">
        <f>Sueldos[[#This Row],[Sueldo total]]*3</f>
        <v>168158.592</v>
      </c>
      <c r="R3421" s="9">
        <f>(43102-Sueldos[[#This Row],[Fecha de Contratación]])/365</f>
        <v>3.8438356164383563</v>
      </c>
      <c r="S3421" s="1">
        <f>Sueldos[[#This Row],[Sueldo total]]/30</f>
        <v>1868.4288000000001</v>
      </c>
      <c r="T3421" s="1">
        <f>Sueldos[[#This Row],[Salario diario]]*20*Sueldos[[#This Row],[dias del año]]</f>
        <v>143638.66336438357</v>
      </c>
      <c r="U3421" s="1">
        <f>Sueldos[[#This Row],[3 meses de sueldo]]+Sueldos[[#This Row],[20 dias por año]]</f>
        <v>311797.25536438357</v>
      </c>
    </row>
    <row r="3422" spans="1:21" x14ac:dyDescent="0.3">
      <c r="A3422" t="s">
        <v>680</v>
      </c>
      <c r="B3422" t="s">
        <v>539</v>
      </c>
      <c r="C3422" t="s">
        <v>140</v>
      </c>
      <c r="D3422" s="10">
        <v>40960</v>
      </c>
      <c r="E3422" t="s">
        <v>15</v>
      </c>
      <c r="F3422">
        <v>3</v>
      </c>
      <c r="G3422" s="1">
        <v>25986</v>
      </c>
      <c r="H3422" s="1">
        <v>1819.0200000000002</v>
      </c>
      <c r="I3422" s="1">
        <v>3638.0400000000004</v>
      </c>
      <c r="J3422" s="1">
        <v>1299.3000000000002</v>
      </c>
      <c r="K3422" s="1">
        <v>9095.0999999999985</v>
      </c>
      <c r="L3422" s="1">
        <v>7016.22</v>
      </c>
      <c r="M3422" s="1">
        <f>SUM(Sueldos[[#This Row],[Salario Base]:[Bono General]])</f>
        <v>48853.68</v>
      </c>
      <c r="N3422" s="1">
        <f>SUMPRODUCT(Sueldos[[#This Row],[Salario Base]:[Bono General]]*Porcentajes[])</f>
        <v>1863.1961999999999</v>
      </c>
      <c r="O3422" s="1">
        <f>Sueldos[[#This Row],[Aumento Mexicano]]*2</f>
        <v>3726.3923999999997</v>
      </c>
      <c r="P3422" s="1">
        <f>IF(Sueldos[[#This Row],[Calificación]]&gt;=4,Sueldos[[#This Row],[Aumento Mexicano]]*2,0)</f>
        <v>0</v>
      </c>
      <c r="Q3422" s="1">
        <f>Sueldos[[#This Row],[Sueldo total]]*3</f>
        <v>146561.04</v>
      </c>
      <c r="R3422" s="9">
        <f>(43102-Sueldos[[#This Row],[Fecha de Contratación]])/365</f>
        <v>5.8684931506849312</v>
      </c>
      <c r="S3422" s="1">
        <f>Sueldos[[#This Row],[Sueldo total]]/30</f>
        <v>1628.4559999999999</v>
      </c>
      <c r="T3422" s="1">
        <f>Sueldos[[#This Row],[Salario diario]]*20*Sueldos[[#This Row],[dias del año]]</f>
        <v>191131.65764383561</v>
      </c>
      <c r="U3422" s="1">
        <f>Sueldos[[#This Row],[3 meses de sueldo]]+Sueldos[[#This Row],[20 dias por año]]</f>
        <v>337692.69764383562</v>
      </c>
    </row>
    <row r="3423" spans="1:21" x14ac:dyDescent="0.3">
      <c r="A3423" t="s">
        <v>681</v>
      </c>
      <c r="B3423" t="s">
        <v>539</v>
      </c>
      <c r="C3423" t="s">
        <v>110</v>
      </c>
      <c r="D3423" s="10">
        <v>41997</v>
      </c>
      <c r="E3423" t="s">
        <v>15</v>
      </c>
      <c r="F3423">
        <v>5</v>
      </c>
      <c r="G3423" s="1">
        <v>39376.25</v>
      </c>
      <c r="H3423" s="1">
        <v>3937.625</v>
      </c>
      <c r="I3423" s="1">
        <v>2362.5749999999998</v>
      </c>
      <c r="J3423" s="1">
        <v>787.52499999999998</v>
      </c>
      <c r="K3423" s="1">
        <v>12994.1625</v>
      </c>
      <c r="L3423" s="1">
        <v>15356.737500000001</v>
      </c>
      <c r="M3423" s="1">
        <f>SUM(Sueldos[[#This Row],[Salario Base]:[Bono General]])</f>
        <v>74814.875</v>
      </c>
      <c r="N3423" s="1">
        <f>SUMPRODUCT(Sueldos[[#This Row],[Salario Base]:[Bono General]]*Porcentajes[])</f>
        <v>3016.22075</v>
      </c>
      <c r="O3423" s="1">
        <f>Sueldos[[#This Row],[Aumento Mexicano]]*2</f>
        <v>6032.4414999999999</v>
      </c>
      <c r="P3423" s="1">
        <f>IF(Sueldos[[#This Row],[Calificación]]&gt;=4,Sueldos[[#This Row],[Aumento Mexicano]]*2,0)</f>
        <v>6032.4414999999999</v>
      </c>
      <c r="Q3423" s="1">
        <f>Sueldos[[#This Row],[Sueldo total]]*3</f>
        <v>224444.625</v>
      </c>
      <c r="R3423" s="9">
        <f>(43102-Sueldos[[#This Row],[Fecha de Contratación]])/365</f>
        <v>3.0273972602739727</v>
      </c>
      <c r="S3423" s="1">
        <f>Sueldos[[#This Row],[Sueldo total]]/30</f>
        <v>2493.8291666666669</v>
      </c>
      <c r="T3423" s="1">
        <f>Sueldos[[#This Row],[Salario diario]]*20*Sueldos[[#This Row],[dias del año]]</f>
        <v>150996.23173515982</v>
      </c>
      <c r="U3423" s="1">
        <f>Sueldos[[#This Row],[3 meses de sueldo]]+Sueldos[[#This Row],[20 dias por año]]</f>
        <v>375440.85673515982</v>
      </c>
    </row>
    <row r="3424" spans="1:21" x14ac:dyDescent="0.3">
      <c r="A3424" t="s">
        <v>682</v>
      </c>
      <c r="B3424" t="s">
        <v>539</v>
      </c>
      <c r="C3424" t="s">
        <v>40</v>
      </c>
      <c r="D3424" s="10">
        <v>40976</v>
      </c>
      <c r="E3424" t="s">
        <v>115</v>
      </c>
      <c r="F3424">
        <v>4</v>
      </c>
      <c r="G3424" s="1">
        <v>53908.800000000003</v>
      </c>
      <c r="H3424" s="1">
        <v>3234.5280000000002</v>
      </c>
      <c r="I3424" s="1">
        <v>5929.9680000000008</v>
      </c>
      <c r="J3424" s="1">
        <v>4851.7920000000004</v>
      </c>
      <c r="K3424" s="1">
        <v>13477.2</v>
      </c>
      <c r="L3424" s="1">
        <v>15094.464000000002</v>
      </c>
      <c r="M3424" s="1">
        <f>SUM(Sueldos[[#This Row],[Salario Base]:[Bono General]])</f>
        <v>96496.752000000008</v>
      </c>
      <c r="N3424" s="1">
        <f>SUMPRODUCT(Sueldos[[#This Row],[Salario Base]:[Bono General]]*Porcentajes[])</f>
        <v>3752.0524799999998</v>
      </c>
      <c r="O3424" s="1">
        <f>Sueldos[[#This Row],[Aumento Mexicano]]*2</f>
        <v>7504.1049599999997</v>
      </c>
      <c r="P3424" s="1">
        <f>IF(Sueldos[[#This Row],[Calificación]]&gt;=4,Sueldos[[#This Row],[Aumento Mexicano]]*2,0)</f>
        <v>7504.1049599999997</v>
      </c>
      <c r="Q3424" s="1">
        <f>Sueldos[[#This Row],[Sueldo total]]*3</f>
        <v>289490.25600000005</v>
      </c>
      <c r="R3424" s="9">
        <f>(43102-Sueldos[[#This Row],[Fecha de Contratación]])/365</f>
        <v>5.8246575342465752</v>
      </c>
      <c r="S3424" s="1">
        <f>Sueldos[[#This Row],[Sueldo total]]/30</f>
        <v>3216.5584000000003</v>
      </c>
      <c r="T3424" s="1">
        <f>Sueldos[[#This Row],[Salario diario]]*20*Sueldos[[#This Row],[dias del año]]</f>
        <v>374707.02237808221</v>
      </c>
      <c r="U3424" s="1">
        <f>Sueldos[[#This Row],[3 meses de sueldo]]+Sueldos[[#This Row],[20 dias por año]]</f>
        <v>664197.27837808221</v>
      </c>
    </row>
    <row r="3425" spans="1:21" x14ac:dyDescent="0.3">
      <c r="A3425" t="s">
        <v>683</v>
      </c>
      <c r="B3425" t="s">
        <v>539</v>
      </c>
      <c r="C3425" t="s">
        <v>36</v>
      </c>
      <c r="D3425" s="10">
        <v>42658</v>
      </c>
      <c r="E3425" t="s">
        <v>15</v>
      </c>
      <c r="F3425">
        <v>3</v>
      </c>
      <c r="G3425" s="1">
        <v>21498</v>
      </c>
      <c r="H3425" s="1">
        <v>1934.82</v>
      </c>
      <c r="I3425" s="1">
        <v>1719.8400000000001</v>
      </c>
      <c r="J3425" s="1">
        <v>1074.9000000000001</v>
      </c>
      <c r="K3425" s="1">
        <v>6449.4</v>
      </c>
      <c r="L3425" s="1">
        <v>8384.2200000000012</v>
      </c>
      <c r="M3425" s="1">
        <f>SUM(Sueldos[[#This Row],[Salario Base]:[Bono General]])</f>
        <v>41061.18</v>
      </c>
      <c r="N3425" s="1">
        <f>SUMPRODUCT(Sueldos[[#This Row],[Salario Base]:[Bono General]]*Porcentajes[])</f>
        <v>1663.9451999999999</v>
      </c>
      <c r="O3425" s="1">
        <f>Sueldos[[#This Row],[Aumento Mexicano]]*2</f>
        <v>3327.8903999999998</v>
      </c>
      <c r="P3425" s="1">
        <f>IF(Sueldos[[#This Row],[Calificación]]&gt;=4,Sueldos[[#This Row],[Aumento Mexicano]]*2,0)</f>
        <v>0</v>
      </c>
      <c r="Q3425" s="1">
        <f>Sueldos[[#This Row],[Sueldo total]]*3</f>
        <v>123183.54000000001</v>
      </c>
      <c r="R3425" s="9">
        <f>(43102-Sueldos[[#This Row],[Fecha de Contratación]])/365</f>
        <v>1.2164383561643837</v>
      </c>
      <c r="S3425" s="1">
        <f>Sueldos[[#This Row],[Sueldo total]]/30</f>
        <v>1368.7059999999999</v>
      </c>
      <c r="T3425" s="1">
        <f>Sueldos[[#This Row],[Salario diario]]*20*Sueldos[[#This Row],[dias del año]]</f>
        <v>33298.929534246578</v>
      </c>
      <c r="U3425" s="1">
        <f>Sueldos[[#This Row],[3 meses de sueldo]]+Sueldos[[#This Row],[20 dias por año]]</f>
        <v>156482.4695342466</v>
      </c>
    </row>
    <row r="3426" spans="1:21" x14ac:dyDescent="0.3">
      <c r="A3426" t="s">
        <v>684</v>
      </c>
      <c r="B3426" t="s">
        <v>539</v>
      </c>
      <c r="C3426" t="s">
        <v>177</v>
      </c>
      <c r="D3426" s="10">
        <v>40985</v>
      </c>
      <c r="E3426" t="s">
        <v>18</v>
      </c>
      <c r="F3426">
        <v>3</v>
      </c>
      <c r="G3426" s="1">
        <v>9905</v>
      </c>
      <c r="H3426" s="1">
        <v>693.35</v>
      </c>
      <c r="I3426" s="1">
        <v>297.14999999999998</v>
      </c>
      <c r="J3426" s="1">
        <v>990.5</v>
      </c>
      <c r="K3426" s="1">
        <v>3466.75</v>
      </c>
      <c r="L3426" s="1">
        <v>3367.7000000000003</v>
      </c>
      <c r="M3426" s="1">
        <f>SUM(Sueldos[[#This Row],[Salario Base]:[Bono General]])</f>
        <v>18720.45</v>
      </c>
      <c r="N3426" s="1">
        <f>SUMPRODUCT(Sueldos[[#This Row],[Salario Base]:[Bono General]]*Porcentajes[])</f>
        <v>739.90350000000012</v>
      </c>
      <c r="O3426" s="1">
        <f>Sueldos[[#This Row],[Aumento Mexicano]]*2</f>
        <v>1479.8070000000002</v>
      </c>
      <c r="P3426" s="1">
        <f>IF(Sueldos[[#This Row],[Calificación]]&gt;=4,Sueldos[[#This Row],[Aumento Mexicano]]*2,0)</f>
        <v>0</v>
      </c>
      <c r="Q3426" s="1">
        <f>Sueldos[[#This Row],[Sueldo total]]*3</f>
        <v>56161.350000000006</v>
      </c>
      <c r="R3426" s="9">
        <f>(43102-Sueldos[[#This Row],[Fecha de Contratación]])/365</f>
        <v>5.8</v>
      </c>
      <c r="S3426" s="1">
        <f>Sueldos[[#This Row],[Sueldo total]]/30</f>
        <v>624.01499999999999</v>
      </c>
      <c r="T3426" s="1">
        <f>Sueldos[[#This Row],[Salario diario]]*20*Sueldos[[#This Row],[dias del año]]</f>
        <v>72385.739999999991</v>
      </c>
      <c r="U3426" s="1">
        <f>Sueldos[[#This Row],[3 meses de sueldo]]+Sueldos[[#This Row],[20 dias por año]]</f>
        <v>128547.09</v>
      </c>
    </row>
    <row r="3427" spans="1:21" x14ac:dyDescent="0.3">
      <c r="A3427" t="s">
        <v>685</v>
      </c>
      <c r="B3427" t="s">
        <v>539</v>
      </c>
      <c r="C3427" t="s">
        <v>67</v>
      </c>
      <c r="D3427" s="10">
        <v>41545</v>
      </c>
      <c r="E3427" t="s">
        <v>18</v>
      </c>
      <c r="F3427">
        <v>3</v>
      </c>
      <c r="G3427" s="1">
        <v>11477</v>
      </c>
      <c r="H3427" s="1">
        <v>1032.93</v>
      </c>
      <c r="I3427" s="1">
        <v>918.16</v>
      </c>
      <c r="J3427" s="1">
        <v>1032.93</v>
      </c>
      <c r="K3427" s="1">
        <v>3098.7900000000004</v>
      </c>
      <c r="L3427" s="1">
        <v>3098.7900000000004</v>
      </c>
      <c r="M3427" s="1">
        <f>SUM(Sueldos[[#This Row],[Salario Base]:[Bono General]])</f>
        <v>20658.600000000002</v>
      </c>
      <c r="N3427" s="1">
        <f>SUMPRODUCT(Sueldos[[#This Row],[Salario Base]:[Bono General]]*Porcentajes[])</f>
        <v>804.53770000000009</v>
      </c>
      <c r="O3427" s="1">
        <f>Sueldos[[#This Row],[Aumento Mexicano]]*2</f>
        <v>1609.0754000000002</v>
      </c>
      <c r="P3427" s="1">
        <f>IF(Sueldos[[#This Row],[Calificación]]&gt;=4,Sueldos[[#This Row],[Aumento Mexicano]]*2,0)</f>
        <v>0</v>
      </c>
      <c r="Q3427" s="1">
        <f>Sueldos[[#This Row],[Sueldo total]]*3</f>
        <v>61975.8</v>
      </c>
      <c r="R3427" s="9">
        <f>(43102-Sueldos[[#This Row],[Fecha de Contratación]])/365</f>
        <v>4.2657534246575342</v>
      </c>
      <c r="S3427" s="1">
        <f>Sueldos[[#This Row],[Sueldo total]]/30</f>
        <v>688.62000000000012</v>
      </c>
      <c r="T3427" s="1">
        <f>Sueldos[[#This Row],[Salario diario]]*20*Sueldos[[#This Row],[dias del año]]</f>
        <v>58749.662465753427</v>
      </c>
      <c r="U3427" s="1">
        <f>Sueldos[[#This Row],[3 meses de sueldo]]+Sueldos[[#This Row],[20 dias por año]]</f>
        <v>120725.46246575343</v>
      </c>
    </row>
    <row r="3428" spans="1:21" x14ac:dyDescent="0.3">
      <c r="A3428" t="s">
        <v>686</v>
      </c>
      <c r="B3428" t="s">
        <v>539</v>
      </c>
      <c r="C3428" t="s">
        <v>142</v>
      </c>
      <c r="D3428" s="10">
        <v>41972</v>
      </c>
      <c r="E3428" t="s">
        <v>18</v>
      </c>
      <c r="F3428">
        <v>3</v>
      </c>
      <c r="G3428" s="1">
        <v>12282</v>
      </c>
      <c r="H3428" s="1">
        <v>1228.2</v>
      </c>
      <c r="I3428" s="1">
        <v>1719.4800000000002</v>
      </c>
      <c r="J3428" s="1">
        <v>736.92</v>
      </c>
      <c r="K3428" s="1">
        <v>3193.32</v>
      </c>
      <c r="L3428" s="1">
        <v>4789.9800000000005</v>
      </c>
      <c r="M3428" s="1">
        <f>SUM(Sueldos[[#This Row],[Salario Base]:[Bono General]])</f>
        <v>23949.9</v>
      </c>
      <c r="N3428" s="1">
        <f>SUMPRODUCT(Sueldos[[#This Row],[Salario Base]:[Bono General]]*Porcentajes[])</f>
        <v>978.87540000000013</v>
      </c>
      <c r="O3428" s="1">
        <f>Sueldos[[#This Row],[Aumento Mexicano]]*2</f>
        <v>1957.7508000000003</v>
      </c>
      <c r="P3428" s="1">
        <f>IF(Sueldos[[#This Row],[Calificación]]&gt;=4,Sueldos[[#This Row],[Aumento Mexicano]]*2,0)</f>
        <v>0</v>
      </c>
      <c r="Q3428" s="1">
        <f>Sueldos[[#This Row],[Sueldo total]]*3</f>
        <v>71849.700000000012</v>
      </c>
      <c r="R3428" s="9">
        <f>(43102-Sueldos[[#This Row],[Fecha de Contratación]])/365</f>
        <v>3.095890410958904</v>
      </c>
      <c r="S3428" s="1">
        <f>Sueldos[[#This Row],[Sueldo total]]/30</f>
        <v>798.33</v>
      </c>
      <c r="T3428" s="1">
        <f>Sueldos[[#This Row],[Salario diario]]*20*Sueldos[[#This Row],[dias del año]]</f>
        <v>49430.843835616441</v>
      </c>
      <c r="U3428" s="1">
        <f>Sueldos[[#This Row],[3 meses de sueldo]]+Sueldos[[#This Row],[20 dias por año]]</f>
        <v>121280.54383561645</v>
      </c>
    </row>
    <row r="3429" spans="1:21" x14ac:dyDescent="0.3">
      <c r="A3429" t="s">
        <v>687</v>
      </c>
      <c r="B3429" t="s">
        <v>539</v>
      </c>
      <c r="C3429" t="s">
        <v>38</v>
      </c>
      <c r="D3429" s="10">
        <v>41100</v>
      </c>
      <c r="E3429" t="s">
        <v>18</v>
      </c>
      <c r="F3429">
        <v>3</v>
      </c>
      <c r="G3429" s="1">
        <v>10968</v>
      </c>
      <c r="H3429" s="1">
        <v>877.44</v>
      </c>
      <c r="I3429" s="1">
        <v>1206.48</v>
      </c>
      <c r="J3429" s="1">
        <v>658.07999999999993</v>
      </c>
      <c r="K3429" s="1">
        <v>4058.16</v>
      </c>
      <c r="L3429" s="1">
        <v>2742</v>
      </c>
      <c r="M3429" s="1">
        <f>SUM(Sueldos[[#This Row],[Salario Base]:[Bono General]])</f>
        <v>20510.16</v>
      </c>
      <c r="N3429" s="1">
        <f>SUMPRODUCT(Sueldos[[#This Row],[Salario Base]:[Bono General]]*Porcentajes[])</f>
        <v>776.53440000000001</v>
      </c>
      <c r="O3429" s="1">
        <f>Sueldos[[#This Row],[Aumento Mexicano]]*2</f>
        <v>1553.0688</v>
      </c>
      <c r="P3429" s="1">
        <f>IF(Sueldos[[#This Row],[Calificación]]&gt;=4,Sueldos[[#This Row],[Aumento Mexicano]]*2,0)</f>
        <v>0</v>
      </c>
      <c r="Q3429" s="1">
        <f>Sueldos[[#This Row],[Sueldo total]]*3</f>
        <v>61530.479999999996</v>
      </c>
      <c r="R3429" s="9">
        <f>(43102-Sueldos[[#This Row],[Fecha de Contratación]])/365</f>
        <v>5.484931506849315</v>
      </c>
      <c r="S3429" s="1">
        <f>Sueldos[[#This Row],[Sueldo total]]/30</f>
        <v>683.67200000000003</v>
      </c>
      <c r="T3429" s="1">
        <f>Sueldos[[#This Row],[Salario diario]]*20*Sueldos[[#This Row],[dias del año]]</f>
        <v>74997.881863013696</v>
      </c>
      <c r="U3429" s="1">
        <f>Sueldos[[#This Row],[3 meses de sueldo]]+Sueldos[[#This Row],[20 dias por año]]</f>
        <v>136528.36186301371</v>
      </c>
    </row>
    <row r="3430" spans="1:21" x14ac:dyDescent="0.3">
      <c r="A3430" t="s">
        <v>688</v>
      </c>
      <c r="B3430" t="s">
        <v>539</v>
      </c>
      <c r="C3430" t="s">
        <v>44</v>
      </c>
      <c r="D3430" s="10">
        <v>43044</v>
      </c>
      <c r="E3430" t="s">
        <v>50</v>
      </c>
      <c r="F3430">
        <v>4</v>
      </c>
      <c r="G3430" s="1">
        <v>47939.100000000006</v>
      </c>
      <c r="H3430" s="1">
        <v>2396.9550000000004</v>
      </c>
      <c r="I3430" s="1">
        <v>7190.8650000000007</v>
      </c>
      <c r="J3430" s="1">
        <v>5273.3010000000004</v>
      </c>
      <c r="K3430" s="1">
        <v>17737.467000000001</v>
      </c>
      <c r="L3430" s="1">
        <v>16299.294000000004</v>
      </c>
      <c r="M3430" s="1">
        <f>SUM(Sueldos[[#This Row],[Salario Base]:[Bono General]])</f>
        <v>96836.982000000018</v>
      </c>
      <c r="N3430" s="1">
        <f>SUMPRODUCT(Sueldos[[#This Row],[Salario Base]:[Bono General]]*Porcentajes[])</f>
        <v>3806.3645400000005</v>
      </c>
      <c r="O3430" s="1">
        <f>Sueldos[[#This Row],[Aumento Mexicano]]*2</f>
        <v>7612.729080000001</v>
      </c>
      <c r="P3430" s="1">
        <f>IF(Sueldos[[#This Row],[Calificación]]&gt;=4,Sueldos[[#This Row],[Aumento Mexicano]]*2,0)</f>
        <v>7612.729080000001</v>
      </c>
      <c r="Q3430" s="1">
        <f>Sueldos[[#This Row],[Sueldo total]]*3</f>
        <v>290510.94600000005</v>
      </c>
      <c r="R3430" s="9">
        <f>(43102-Sueldos[[#This Row],[Fecha de Contratación]])/365</f>
        <v>0.15890410958904111</v>
      </c>
      <c r="S3430" s="1">
        <f>Sueldos[[#This Row],[Sueldo total]]/30</f>
        <v>3227.8994000000007</v>
      </c>
      <c r="T3430" s="1">
        <f>Sueldos[[#This Row],[Salario diario]]*20*Sueldos[[#This Row],[dias del año]]</f>
        <v>10258.529600000003</v>
      </c>
      <c r="U3430" s="1">
        <f>Sueldos[[#This Row],[3 meses de sueldo]]+Sueldos[[#This Row],[20 dias por año]]</f>
        <v>300769.47560000006</v>
      </c>
    </row>
    <row r="3431" spans="1:21" x14ac:dyDescent="0.3">
      <c r="A3431" t="s">
        <v>689</v>
      </c>
      <c r="B3431" t="s">
        <v>539</v>
      </c>
      <c r="C3431" t="s">
        <v>237</v>
      </c>
      <c r="D3431" s="10">
        <v>42270</v>
      </c>
      <c r="E3431" t="s">
        <v>27</v>
      </c>
      <c r="F3431">
        <v>3</v>
      </c>
      <c r="G3431" s="1">
        <v>22354</v>
      </c>
      <c r="H3431" s="1">
        <v>2235.4</v>
      </c>
      <c r="I3431" s="1">
        <v>2906.02</v>
      </c>
      <c r="J3431" s="1">
        <v>1341.24</v>
      </c>
      <c r="K3431" s="1">
        <v>6482.66</v>
      </c>
      <c r="L3431" s="1">
        <v>6706.2</v>
      </c>
      <c r="M3431" s="1">
        <f>SUM(Sueldos[[#This Row],[Salario Base]:[Bono General]])</f>
        <v>42025.520000000004</v>
      </c>
      <c r="N3431" s="1">
        <f>SUMPRODUCT(Sueldos[[#This Row],[Salario Base]:[Bono General]]*Porcentajes[])</f>
        <v>1651.9606000000001</v>
      </c>
      <c r="O3431" s="1">
        <f>Sueldos[[#This Row],[Aumento Mexicano]]*2</f>
        <v>3303.9212000000002</v>
      </c>
      <c r="P3431" s="1">
        <f>IF(Sueldos[[#This Row],[Calificación]]&gt;=4,Sueldos[[#This Row],[Aumento Mexicano]]*2,0)</f>
        <v>0</v>
      </c>
      <c r="Q3431" s="1">
        <f>Sueldos[[#This Row],[Sueldo total]]*3</f>
        <v>126076.56000000001</v>
      </c>
      <c r="R3431" s="9">
        <f>(43102-Sueldos[[#This Row],[Fecha de Contratación]])/365</f>
        <v>2.2794520547945205</v>
      </c>
      <c r="S3431" s="1">
        <f>Sueldos[[#This Row],[Sueldo total]]/30</f>
        <v>1400.8506666666667</v>
      </c>
      <c r="T3431" s="1">
        <f>Sueldos[[#This Row],[Salario diario]]*20*Sueldos[[#This Row],[dias del año]]</f>
        <v>63863.438611872152</v>
      </c>
      <c r="U3431" s="1">
        <f>Sueldos[[#This Row],[3 meses de sueldo]]+Sueldos[[#This Row],[20 dias por año]]</f>
        <v>189939.99861187217</v>
      </c>
    </row>
    <row r="3432" spans="1:21" x14ac:dyDescent="0.3">
      <c r="A3432" t="s">
        <v>690</v>
      </c>
      <c r="B3432" t="s">
        <v>539</v>
      </c>
      <c r="C3432" t="s">
        <v>396</v>
      </c>
      <c r="D3432" s="10">
        <v>41047</v>
      </c>
      <c r="E3432" t="s">
        <v>15</v>
      </c>
      <c r="F3432">
        <v>2</v>
      </c>
      <c r="G3432" s="1">
        <v>22698</v>
      </c>
      <c r="H3432" s="1">
        <v>1361.8799999999999</v>
      </c>
      <c r="I3432" s="1">
        <v>1134.9000000000001</v>
      </c>
      <c r="J3432" s="1">
        <v>1134.9000000000001</v>
      </c>
      <c r="K3432" s="1">
        <v>6128.46</v>
      </c>
      <c r="L3432" s="1">
        <v>9079.2000000000007</v>
      </c>
      <c r="M3432" s="1">
        <f>SUM(Sueldos[[#This Row],[Salario Base]:[Bono General]])</f>
        <v>41537.340000000004</v>
      </c>
      <c r="N3432" s="1">
        <f>SUMPRODUCT(Sueldos[[#This Row],[Salario Base]:[Bono General]]*Porcentajes[])</f>
        <v>1684.1916000000001</v>
      </c>
      <c r="O3432" s="1">
        <f>Sueldos[[#This Row],[Aumento Mexicano]]*2</f>
        <v>3368.3832000000002</v>
      </c>
      <c r="P3432" s="1">
        <f>IF(Sueldos[[#This Row],[Calificación]]&gt;=4,Sueldos[[#This Row],[Aumento Mexicano]]*2,0)</f>
        <v>0</v>
      </c>
      <c r="Q3432" s="1">
        <f>Sueldos[[#This Row],[Sueldo total]]*3</f>
        <v>124612.02000000002</v>
      </c>
      <c r="R3432" s="9">
        <f>(43102-Sueldos[[#This Row],[Fecha de Contratación]])/365</f>
        <v>5.6301369863013697</v>
      </c>
      <c r="S3432" s="1">
        <f>Sueldos[[#This Row],[Sueldo total]]/30</f>
        <v>1384.5780000000002</v>
      </c>
      <c r="T3432" s="1">
        <f>Sueldos[[#This Row],[Salario diario]]*20*Sueldos[[#This Row],[dias del año]]</f>
        <v>155907.2761643836</v>
      </c>
      <c r="U3432" s="1">
        <f>Sueldos[[#This Row],[3 meses de sueldo]]+Sueldos[[#This Row],[20 dias por año]]</f>
        <v>280519.29616438365</v>
      </c>
    </row>
    <row r="3433" spans="1:21" x14ac:dyDescent="0.3">
      <c r="A3433" t="s">
        <v>691</v>
      </c>
      <c r="B3433" t="s">
        <v>539</v>
      </c>
      <c r="C3433" t="s">
        <v>363</v>
      </c>
      <c r="D3433" s="10">
        <v>41240</v>
      </c>
      <c r="E3433" t="s">
        <v>18</v>
      </c>
      <c r="F3433">
        <v>4</v>
      </c>
      <c r="G3433" s="1">
        <v>14377.000000000002</v>
      </c>
      <c r="H3433" s="1">
        <v>1006.3900000000002</v>
      </c>
      <c r="I3433" s="1">
        <v>1293.93</v>
      </c>
      <c r="J3433" s="1">
        <v>1006.3900000000002</v>
      </c>
      <c r="K3433" s="1">
        <v>3594.2500000000005</v>
      </c>
      <c r="L3433" s="1">
        <v>4313.1000000000004</v>
      </c>
      <c r="M3433" s="1">
        <f>SUM(Sueldos[[#This Row],[Salario Base]:[Bono General]])</f>
        <v>25591.059999999998</v>
      </c>
      <c r="N3433" s="1">
        <f>SUMPRODUCT(Sueldos[[#This Row],[Salario Base]:[Bono General]]*Porcentajes[])</f>
        <v>1003.5146000000001</v>
      </c>
      <c r="O3433" s="1">
        <f>Sueldos[[#This Row],[Aumento Mexicano]]*2</f>
        <v>2007.0292000000002</v>
      </c>
      <c r="P3433" s="1">
        <f>IF(Sueldos[[#This Row],[Calificación]]&gt;=4,Sueldos[[#This Row],[Aumento Mexicano]]*2,0)</f>
        <v>2007.0292000000002</v>
      </c>
      <c r="Q3433" s="1">
        <f>Sueldos[[#This Row],[Sueldo total]]*3</f>
        <v>76773.179999999993</v>
      </c>
      <c r="R3433" s="9">
        <f>(43102-Sueldos[[#This Row],[Fecha de Contratación]])/365</f>
        <v>5.1013698630136988</v>
      </c>
      <c r="S3433" s="1">
        <f>Sueldos[[#This Row],[Sueldo total]]/30</f>
        <v>853.03533333333326</v>
      </c>
      <c r="T3433" s="1">
        <f>Sueldos[[#This Row],[Salario diario]]*20*Sueldos[[#This Row],[dias del año]]</f>
        <v>87032.974831050218</v>
      </c>
      <c r="U3433" s="1">
        <f>Sueldos[[#This Row],[3 meses de sueldo]]+Sueldos[[#This Row],[20 dias por año]]</f>
        <v>163806.1548310502</v>
      </c>
    </row>
    <row r="3434" spans="1:21" x14ac:dyDescent="0.3">
      <c r="A3434" t="s">
        <v>692</v>
      </c>
      <c r="B3434" t="s">
        <v>539</v>
      </c>
      <c r="C3434" t="s">
        <v>29</v>
      </c>
      <c r="D3434" s="10">
        <v>42273</v>
      </c>
      <c r="E3434" t="s">
        <v>27</v>
      </c>
      <c r="F3434">
        <v>3</v>
      </c>
      <c r="G3434" s="1">
        <v>14022</v>
      </c>
      <c r="H3434" s="1">
        <v>701.1</v>
      </c>
      <c r="I3434" s="1">
        <v>981.54000000000008</v>
      </c>
      <c r="J3434" s="1">
        <v>560.88</v>
      </c>
      <c r="K3434" s="1">
        <v>3645.7200000000003</v>
      </c>
      <c r="L3434" s="1">
        <v>5328.36</v>
      </c>
      <c r="M3434" s="1">
        <f>SUM(Sueldos[[#This Row],[Salario Base]:[Bono General]])</f>
        <v>25239.600000000002</v>
      </c>
      <c r="N3434" s="1">
        <f>SUMPRODUCT(Sueldos[[#This Row],[Salario Base]:[Bono General]]*Porcentajes[])</f>
        <v>1012.3884</v>
      </c>
      <c r="O3434" s="1">
        <f>Sueldos[[#This Row],[Aumento Mexicano]]*2</f>
        <v>2024.7768000000001</v>
      </c>
      <c r="P3434" s="1">
        <f>IF(Sueldos[[#This Row],[Calificación]]&gt;=4,Sueldos[[#This Row],[Aumento Mexicano]]*2,0)</f>
        <v>0</v>
      </c>
      <c r="Q3434" s="1">
        <f>Sueldos[[#This Row],[Sueldo total]]*3</f>
        <v>75718.8</v>
      </c>
      <c r="R3434" s="9">
        <f>(43102-Sueldos[[#This Row],[Fecha de Contratación]])/365</f>
        <v>2.2712328767123289</v>
      </c>
      <c r="S3434" s="1">
        <f>Sueldos[[#This Row],[Sueldo total]]/30</f>
        <v>841.32</v>
      </c>
      <c r="T3434" s="1">
        <f>Sueldos[[#This Row],[Salario diario]]*20*Sueldos[[#This Row],[dias del año]]</f>
        <v>38216.672876712335</v>
      </c>
      <c r="U3434" s="1">
        <f>Sueldos[[#This Row],[3 meses de sueldo]]+Sueldos[[#This Row],[20 dias por año]]</f>
        <v>113935.47287671233</v>
      </c>
    </row>
    <row r="3435" spans="1:21" x14ac:dyDescent="0.3">
      <c r="A3435" t="s">
        <v>693</v>
      </c>
      <c r="B3435" t="s">
        <v>539</v>
      </c>
      <c r="C3435" t="s">
        <v>186</v>
      </c>
      <c r="D3435" s="10">
        <v>41492</v>
      </c>
      <c r="E3435" t="s">
        <v>18</v>
      </c>
      <c r="F3435">
        <v>4</v>
      </c>
      <c r="G3435" s="1">
        <v>14928.1</v>
      </c>
      <c r="H3435" s="1">
        <v>1044.9670000000001</v>
      </c>
      <c r="I3435" s="1">
        <v>895.68600000000004</v>
      </c>
      <c r="J3435" s="1">
        <v>895.68600000000004</v>
      </c>
      <c r="K3435" s="1">
        <v>5374.116</v>
      </c>
      <c r="L3435" s="1">
        <v>4627.7110000000002</v>
      </c>
      <c r="M3435" s="1">
        <f>SUM(Sueldos[[#This Row],[Salario Base]:[Bono General]])</f>
        <v>27766.266</v>
      </c>
      <c r="N3435" s="1">
        <f>SUMPRODUCT(Sueldos[[#This Row],[Salario Base]:[Bono General]]*Porcentajes[])</f>
        <v>1076.31601</v>
      </c>
      <c r="O3435" s="1">
        <f>Sueldos[[#This Row],[Aumento Mexicano]]*2</f>
        <v>2152.63202</v>
      </c>
      <c r="P3435" s="1">
        <f>IF(Sueldos[[#This Row],[Calificación]]&gt;=4,Sueldos[[#This Row],[Aumento Mexicano]]*2,0)</f>
        <v>2152.63202</v>
      </c>
      <c r="Q3435" s="1">
        <f>Sueldos[[#This Row],[Sueldo total]]*3</f>
        <v>83298.797999999995</v>
      </c>
      <c r="R3435" s="9">
        <f>(43102-Sueldos[[#This Row],[Fecha de Contratación]])/365</f>
        <v>4.4109589041095889</v>
      </c>
      <c r="S3435" s="1">
        <f>Sueldos[[#This Row],[Sueldo total]]/30</f>
        <v>925.54219999999998</v>
      </c>
      <c r="T3435" s="1">
        <f>Sueldos[[#This Row],[Salario diario]]*20*Sueldos[[#This Row],[dias del año]]</f>
        <v>81650.572164383557</v>
      </c>
      <c r="U3435" s="1">
        <f>Sueldos[[#This Row],[3 meses de sueldo]]+Sueldos[[#This Row],[20 dias por año]]</f>
        <v>164949.37016438355</v>
      </c>
    </row>
    <row r="3436" spans="1:21" x14ac:dyDescent="0.3">
      <c r="A3436" t="s">
        <v>694</v>
      </c>
      <c r="B3436" t="s">
        <v>539</v>
      </c>
      <c r="C3436" t="s">
        <v>36</v>
      </c>
      <c r="D3436" s="10">
        <v>40988</v>
      </c>
      <c r="E3436" t="s">
        <v>18</v>
      </c>
      <c r="F3436">
        <v>3</v>
      </c>
      <c r="G3436" s="1">
        <v>10923</v>
      </c>
      <c r="H3436" s="1">
        <v>873.84</v>
      </c>
      <c r="I3436" s="1">
        <v>1638.45</v>
      </c>
      <c r="J3436" s="1">
        <v>546.15</v>
      </c>
      <c r="K3436" s="1">
        <v>3823.0499999999997</v>
      </c>
      <c r="L3436" s="1">
        <v>3932.2799999999997</v>
      </c>
      <c r="M3436" s="1">
        <f>SUM(Sueldos[[#This Row],[Salario Base]:[Bono General]])</f>
        <v>21736.77</v>
      </c>
      <c r="N3436" s="1">
        <f>SUMPRODUCT(Sueldos[[#This Row],[Salario Base]:[Bono General]]*Porcentajes[])</f>
        <v>862.91700000000014</v>
      </c>
      <c r="O3436" s="1">
        <f>Sueldos[[#This Row],[Aumento Mexicano]]*2</f>
        <v>1725.8340000000003</v>
      </c>
      <c r="P3436" s="1">
        <f>IF(Sueldos[[#This Row],[Calificación]]&gt;=4,Sueldos[[#This Row],[Aumento Mexicano]]*2,0)</f>
        <v>0</v>
      </c>
      <c r="Q3436" s="1">
        <f>Sueldos[[#This Row],[Sueldo total]]*3</f>
        <v>65210.31</v>
      </c>
      <c r="R3436" s="9">
        <f>(43102-Sueldos[[#This Row],[Fecha de Contratación]])/365</f>
        <v>5.7917808219178086</v>
      </c>
      <c r="S3436" s="1">
        <f>Sueldos[[#This Row],[Sueldo total]]/30</f>
        <v>724.55899999999997</v>
      </c>
      <c r="T3436" s="1">
        <f>Sueldos[[#This Row],[Salario diario]]*20*Sueldos[[#This Row],[dias del año]]</f>
        <v>83929.738410958918</v>
      </c>
      <c r="U3436" s="1">
        <f>Sueldos[[#This Row],[3 meses de sueldo]]+Sueldos[[#This Row],[20 dias por año]]</f>
        <v>149140.0484109589</v>
      </c>
    </row>
    <row r="3437" spans="1:21" x14ac:dyDescent="0.3">
      <c r="A3437" t="s">
        <v>695</v>
      </c>
      <c r="B3437" t="s">
        <v>539</v>
      </c>
      <c r="C3437" t="s">
        <v>255</v>
      </c>
      <c r="D3437" s="10">
        <v>41756</v>
      </c>
      <c r="E3437" t="s">
        <v>18</v>
      </c>
      <c r="F3437">
        <v>3</v>
      </c>
      <c r="G3437" s="1">
        <v>12983</v>
      </c>
      <c r="H3437" s="1">
        <v>1298.3000000000002</v>
      </c>
      <c r="I3437" s="1">
        <v>519.32000000000005</v>
      </c>
      <c r="J3437" s="1">
        <v>1168.47</v>
      </c>
      <c r="K3437" s="1">
        <v>3505.4100000000003</v>
      </c>
      <c r="L3437" s="1">
        <v>3765.0699999999997</v>
      </c>
      <c r="M3437" s="1">
        <f>SUM(Sueldos[[#This Row],[Salario Base]:[Bono General]])</f>
        <v>23239.57</v>
      </c>
      <c r="N3437" s="1">
        <f>SUMPRODUCT(Sueldos[[#This Row],[Salario Base]:[Bono General]]*Porcentajes[])</f>
        <v>915.30150000000003</v>
      </c>
      <c r="O3437" s="1">
        <f>Sueldos[[#This Row],[Aumento Mexicano]]*2</f>
        <v>1830.6030000000001</v>
      </c>
      <c r="P3437" s="1">
        <f>IF(Sueldos[[#This Row],[Calificación]]&gt;=4,Sueldos[[#This Row],[Aumento Mexicano]]*2,0)</f>
        <v>0</v>
      </c>
      <c r="Q3437" s="1">
        <f>Sueldos[[#This Row],[Sueldo total]]*3</f>
        <v>69718.709999999992</v>
      </c>
      <c r="R3437" s="9">
        <f>(43102-Sueldos[[#This Row],[Fecha de Contratación]])/365</f>
        <v>3.6876712328767125</v>
      </c>
      <c r="S3437" s="1">
        <f>Sueldos[[#This Row],[Sueldo total]]/30</f>
        <v>774.65233333333333</v>
      </c>
      <c r="T3437" s="1">
        <f>Sueldos[[#This Row],[Salario diario]]*20*Sueldos[[#This Row],[dias del año]]</f>
        <v>57133.262502283113</v>
      </c>
      <c r="U3437" s="1">
        <f>Sueldos[[#This Row],[3 meses de sueldo]]+Sueldos[[#This Row],[20 dias por año]]</f>
        <v>126851.97250228311</v>
      </c>
    </row>
    <row r="3438" spans="1:21" x14ac:dyDescent="0.3">
      <c r="A3438" t="s">
        <v>696</v>
      </c>
      <c r="B3438" t="s">
        <v>539</v>
      </c>
      <c r="C3438" t="s">
        <v>104</v>
      </c>
      <c r="D3438" s="10">
        <v>41735</v>
      </c>
      <c r="E3438" t="s">
        <v>18</v>
      </c>
      <c r="F3438">
        <v>5</v>
      </c>
      <c r="G3438" s="1">
        <v>14433.75</v>
      </c>
      <c r="H3438" s="1">
        <v>1443.375</v>
      </c>
      <c r="I3438" s="1">
        <v>433.01249999999999</v>
      </c>
      <c r="J3438" s="1">
        <v>2165.0625</v>
      </c>
      <c r="K3438" s="1">
        <v>5484.8249999999998</v>
      </c>
      <c r="L3438" s="1">
        <v>4618.8</v>
      </c>
      <c r="M3438" s="1">
        <f>SUM(Sueldos[[#This Row],[Salario Base]:[Bono General]])</f>
        <v>28578.825000000001</v>
      </c>
      <c r="N3438" s="1">
        <f>SUMPRODUCT(Sueldos[[#This Row],[Salario Base]:[Bono General]]*Porcentajes[])</f>
        <v>1133.0493750000001</v>
      </c>
      <c r="O3438" s="1">
        <f>Sueldos[[#This Row],[Aumento Mexicano]]*2</f>
        <v>2266.0987500000001</v>
      </c>
      <c r="P3438" s="1">
        <f>IF(Sueldos[[#This Row],[Calificación]]&gt;=4,Sueldos[[#This Row],[Aumento Mexicano]]*2,0)</f>
        <v>2266.0987500000001</v>
      </c>
      <c r="Q3438" s="1">
        <f>Sueldos[[#This Row],[Sueldo total]]*3</f>
        <v>85736.475000000006</v>
      </c>
      <c r="R3438" s="9">
        <f>(43102-Sueldos[[#This Row],[Fecha de Contratación]])/365</f>
        <v>3.7452054794520548</v>
      </c>
      <c r="S3438" s="1">
        <f>Sueldos[[#This Row],[Sueldo total]]/30</f>
        <v>952.62750000000005</v>
      </c>
      <c r="T3438" s="1">
        <f>Sueldos[[#This Row],[Salario diario]]*20*Sueldos[[#This Row],[dias del año]]</f>
        <v>71355.714657534263</v>
      </c>
      <c r="U3438" s="1">
        <f>Sueldos[[#This Row],[3 meses de sueldo]]+Sueldos[[#This Row],[20 dias por año]]</f>
        <v>157092.18965753427</v>
      </c>
    </row>
    <row r="3439" spans="1:21" x14ac:dyDescent="0.3">
      <c r="A3439" t="s">
        <v>697</v>
      </c>
      <c r="B3439" t="s">
        <v>539</v>
      </c>
      <c r="C3439" t="s">
        <v>65</v>
      </c>
      <c r="D3439" s="10">
        <v>41635</v>
      </c>
      <c r="E3439" t="s">
        <v>15</v>
      </c>
      <c r="F3439">
        <v>3</v>
      </c>
      <c r="G3439" s="1">
        <v>25420</v>
      </c>
      <c r="H3439" s="1">
        <v>2542</v>
      </c>
      <c r="I3439" s="1">
        <v>2287.7999999999997</v>
      </c>
      <c r="J3439" s="1">
        <v>3050.4</v>
      </c>
      <c r="K3439" s="1">
        <v>7371.7999999999993</v>
      </c>
      <c r="L3439" s="1">
        <v>6863.4000000000005</v>
      </c>
      <c r="M3439" s="1">
        <f>SUM(Sueldos[[#This Row],[Salario Base]:[Bono General]])</f>
        <v>47535.4</v>
      </c>
      <c r="N3439" s="1">
        <f>SUMPRODUCT(Sueldos[[#This Row],[Salario Base]:[Bono General]]*Porcentajes[])</f>
        <v>1860.7440000000001</v>
      </c>
      <c r="O3439" s="1">
        <f>Sueldos[[#This Row],[Aumento Mexicano]]*2</f>
        <v>3721.4880000000003</v>
      </c>
      <c r="P3439" s="1">
        <f>IF(Sueldos[[#This Row],[Calificación]]&gt;=4,Sueldos[[#This Row],[Aumento Mexicano]]*2,0)</f>
        <v>0</v>
      </c>
      <c r="Q3439" s="1">
        <f>Sueldos[[#This Row],[Sueldo total]]*3</f>
        <v>142606.20000000001</v>
      </c>
      <c r="R3439" s="9">
        <f>(43102-Sueldos[[#This Row],[Fecha de Contratación]])/365</f>
        <v>4.0191780821917806</v>
      </c>
      <c r="S3439" s="1">
        <f>Sueldos[[#This Row],[Sueldo total]]/30</f>
        <v>1584.5133333333333</v>
      </c>
      <c r="T3439" s="1">
        <f>Sueldos[[#This Row],[Salario diario]]*20*Sueldos[[#This Row],[dias del año]]</f>
        <v>127368.82520547944</v>
      </c>
      <c r="U3439" s="1">
        <f>Sueldos[[#This Row],[3 meses de sueldo]]+Sueldos[[#This Row],[20 dias por año]]</f>
        <v>269975.02520547947</v>
      </c>
    </row>
    <row r="3440" spans="1:21" x14ac:dyDescent="0.3">
      <c r="A3440" t="s">
        <v>698</v>
      </c>
      <c r="B3440" t="s">
        <v>539</v>
      </c>
      <c r="C3440" t="s">
        <v>125</v>
      </c>
      <c r="D3440" s="10">
        <v>42857</v>
      </c>
      <c r="E3440" t="s">
        <v>18</v>
      </c>
      <c r="F3440">
        <v>4</v>
      </c>
      <c r="G3440" s="1">
        <v>14044.800000000001</v>
      </c>
      <c r="H3440" s="1">
        <v>1264.0320000000002</v>
      </c>
      <c r="I3440" s="1">
        <v>842.68799999999999</v>
      </c>
      <c r="J3440" s="1">
        <v>421.34399999999999</v>
      </c>
      <c r="K3440" s="1">
        <v>3651.6480000000006</v>
      </c>
      <c r="L3440" s="1">
        <v>5196.576</v>
      </c>
      <c r="M3440" s="1">
        <f>SUM(Sueldos[[#This Row],[Salario Base]:[Bono General]])</f>
        <v>25421.088000000003</v>
      </c>
      <c r="N3440" s="1">
        <f>SUMPRODUCT(Sueldos[[#This Row],[Salario Base]:[Bono General]]*Porcentajes[])</f>
        <v>1025.2704000000001</v>
      </c>
      <c r="O3440" s="1">
        <f>Sueldos[[#This Row],[Aumento Mexicano]]*2</f>
        <v>2050.5408000000002</v>
      </c>
      <c r="P3440" s="1">
        <f>IF(Sueldos[[#This Row],[Calificación]]&gt;=4,Sueldos[[#This Row],[Aumento Mexicano]]*2,0)</f>
        <v>2050.5408000000002</v>
      </c>
      <c r="Q3440" s="1">
        <f>Sueldos[[#This Row],[Sueldo total]]*3</f>
        <v>76263.26400000001</v>
      </c>
      <c r="R3440" s="9">
        <f>(43102-Sueldos[[#This Row],[Fecha de Contratación]])/365</f>
        <v>0.67123287671232879</v>
      </c>
      <c r="S3440" s="1">
        <f>Sueldos[[#This Row],[Sueldo total]]/30</f>
        <v>847.3696000000001</v>
      </c>
      <c r="T3440" s="1">
        <f>Sueldos[[#This Row],[Salario diario]]*20*Sueldos[[#This Row],[dias del año]]</f>
        <v>11375.646684931509</v>
      </c>
      <c r="U3440" s="1">
        <f>Sueldos[[#This Row],[3 meses de sueldo]]+Sueldos[[#This Row],[20 dias por año]]</f>
        <v>87638.910684931514</v>
      </c>
    </row>
    <row r="3441" spans="1:21" x14ac:dyDescent="0.3">
      <c r="A3441" t="s">
        <v>699</v>
      </c>
      <c r="B3441" t="s">
        <v>539</v>
      </c>
      <c r="C3441" t="s">
        <v>14</v>
      </c>
      <c r="D3441" s="10">
        <v>41146</v>
      </c>
      <c r="E3441" t="s">
        <v>18</v>
      </c>
      <c r="F3441">
        <v>3</v>
      </c>
      <c r="G3441" s="1">
        <v>10868</v>
      </c>
      <c r="H3441" s="1">
        <v>869.44</v>
      </c>
      <c r="I3441" s="1">
        <v>1630.2</v>
      </c>
      <c r="J3441" s="1">
        <v>1304.1599999999999</v>
      </c>
      <c r="K3441" s="1">
        <v>4021.16</v>
      </c>
      <c r="L3441" s="1">
        <v>3695.1200000000003</v>
      </c>
      <c r="M3441" s="1">
        <f>SUM(Sueldos[[#This Row],[Salario Base]:[Bono General]])</f>
        <v>22388.079999999998</v>
      </c>
      <c r="N3441" s="1">
        <f>SUMPRODUCT(Sueldos[[#This Row],[Salario Base]:[Bono General]]*Porcentajes[])</f>
        <v>887.91560000000004</v>
      </c>
      <c r="O3441" s="1">
        <f>Sueldos[[#This Row],[Aumento Mexicano]]*2</f>
        <v>1775.8312000000001</v>
      </c>
      <c r="P3441" s="1">
        <f>IF(Sueldos[[#This Row],[Calificación]]&gt;=4,Sueldos[[#This Row],[Aumento Mexicano]]*2,0)</f>
        <v>0</v>
      </c>
      <c r="Q3441" s="1">
        <f>Sueldos[[#This Row],[Sueldo total]]*3</f>
        <v>67164.239999999991</v>
      </c>
      <c r="R3441" s="9">
        <f>(43102-Sueldos[[#This Row],[Fecha de Contratación]])/365</f>
        <v>5.3589041095890408</v>
      </c>
      <c r="S3441" s="1">
        <f>Sueldos[[#This Row],[Sueldo total]]/30</f>
        <v>746.26933333333329</v>
      </c>
      <c r="T3441" s="1">
        <f>Sueldos[[#This Row],[Salario diario]]*20*Sueldos[[#This Row],[dias del año]]</f>
        <v>79983.715945205462</v>
      </c>
      <c r="U3441" s="1">
        <f>Sueldos[[#This Row],[3 meses de sueldo]]+Sueldos[[#This Row],[20 dias por año]]</f>
        <v>147147.95594520547</v>
      </c>
    </row>
    <row r="3442" spans="1:21" x14ac:dyDescent="0.3">
      <c r="A3442" t="s">
        <v>700</v>
      </c>
      <c r="B3442" t="s">
        <v>539</v>
      </c>
      <c r="C3442" t="s">
        <v>40</v>
      </c>
      <c r="D3442" s="10">
        <v>42949</v>
      </c>
      <c r="E3442" t="s">
        <v>18</v>
      </c>
      <c r="F3442">
        <v>4</v>
      </c>
      <c r="G3442" s="1">
        <v>13259.400000000001</v>
      </c>
      <c r="H3442" s="1">
        <v>662.97000000000014</v>
      </c>
      <c r="I3442" s="1">
        <v>132.59400000000002</v>
      </c>
      <c r="J3442" s="1">
        <v>1591.1280000000002</v>
      </c>
      <c r="K3442" s="1">
        <v>4640.79</v>
      </c>
      <c r="L3442" s="1">
        <v>4110.4140000000007</v>
      </c>
      <c r="M3442" s="1">
        <f>SUM(Sueldos[[#This Row],[Salario Base]:[Bono General]])</f>
        <v>24397.296000000002</v>
      </c>
      <c r="N3442" s="1">
        <f>SUMPRODUCT(Sueldos[[#This Row],[Salario Base]:[Bono General]]*Porcentajes[])</f>
        <v>949.37304000000017</v>
      </c>
      <c r="O3442" s="1">
        <f>Sueldos[[#This Row],[Aumento Mexicano]]*2</f>
        <v>1898.7460800000003</v>
      </c>
      <c r="P3442" s="1">
        <f>IF(Sueldos[[#This Row],[Calificación]]&gt;=4,Sueldos[[#This Row],[Aumento Mexicano]]*2,0)</f>
        <v>1898.7460800000003</v>
      </c>
      <c r="Q3442" s="1">
        <f>Sueldos[[#This Row],[Sueldo total]]*3</f>
        <v>73191.888000000006</v>
      </c>
      <c r="R3442" s="9">
        <f>(43102-Sueldos[[#This Row],[Fecha de Contratación]])/365</f>
        <v>0.41917808219178082</v>
      </c>
      <c r="S3442" s="1">
        <f>Sueldos[[#This Row],[Sueldo total]]/30</f>
        <v>813.24320000000012</v>
      </c>
      <c r="T3442" s="1">
        <f>Sueldos[[#This Row],[Salario diario]]*20*Sueldos[[#This Row],[dias del año]]</f>
        <v>6817.8744986301372</v>
      </c>
      <c r="U3442" s="1">
        <f>Sueldos[[#This Row],[3 meses de sueldo]]+Sueldos[[#This Row],[20 dias por año]]</f>
        <v>80009.762498630138</v>
      </c>
    </row>
    <row r="3443" spans="1:21" x14ac:dyDescent="0.3">
      <c r="A3443" t="s">
        <v>701</v>
      </c>
      <c r="B3443" t="s">
        <v>539</v>
      </c>
      <c r="C3443" t="s">
        <v>123</v>
      </c>
      <c r="D3443" s="10">
        <v>41322</v>
      </c>
      <c r="E3443" t="s">
        <v>27</v>
      </c>
      <c r="F3443">
        <v>4</v>
      </c>
      <c r="G3443" s="1">
        <v>18531.7</v>
      </c>
      <c r="H3443" s="1">
        <v>1667.8530000000001</v>
      </c>
      <c r="I3443" s="1">
        <v>926.58500000000004</v>
      </c>
      <c r="J3443" s="1">
        <v>1111.902</v>
      </c>
      <c r="K3443" s="1">
        <v>6856.7290000000003</v>
      </c>
      <c r="L3443" s="1">
        <v>6115.4610000000002</v>
      </c>
      <c r="M3443" s="1">
        <f>SUM(Sueldos[[#This Row],[Salario Base]:[Bono General]])</f>
        <v>35210.230000000003</v>
      </c>
      <c r="N3443" s="1">
        <f>SUMPRODUCT(Sueldos[[#This Row],[Salario Base]:[Bono General]]*Porcentajes[])</f>
        <v>1382.4648200000001</v>
      </c>
      <c r="O3443" s="1">
        <f>Sueldos[[#This Row],[Aumento Mexicano]]*2</f>
        <v>2764.9296400000003</v>
      </c>
      <c r="P3443" s="1">
        <f>IF(Sueldos[[#This Row],[Calificación]]&gt;=4,Sueldos[[#This Row],[Aumento Mexicano]]*2,0)</f>
        <v>2764.9296400000003</v>
      </c>
      <c r="Q3443" s="1">
        <f>Sueldos[[#This Row],[Sueldo total]]*3</f>
        <v>105630.69</v>
      </c>
      <c r="R3443" s="9">
        <f>(43102-Sueldos[[#This Row],[Fecha de Contratación]])/365</f>
        <v>4.8767123287671232</v>
      </c>
      <c r="S3443" s="1">
        <f>Sueldos[[#This Row],[Sueldo total]]/30</f>
        <v>1173.6743333333334</v>
      </c>
      <c r="T3443" s="1">
        <f>Sueldos[[#This Row],[Salario diario]]*20*Sueldos[[#This Row],[dias del año]]</f>
        <v>114473.44182648402</v>
      </c>
      <c r="U3443" s="1">
        <f>Sueldos[[#This Row],[3 meses de sueldo]]+Sueldos[[#This Row],[20 dias por año]]</f>
        <v>220104.13182648402</v>
      </c>
    </row>
    <row r="3444" spans="1:21" x14ac:dyDescent="0.3">
      <c r="A3444" t="s">
        <v>702</v>
      </c>
      <c r="B3444" t="s">
        <v>539</v>
      </c>
      <c r="C3444" t="s">
        <v>104</v>
      </c>
      <c r="D3444" s="10">
        <v>40923</v>
      </c>
      <c r="E3444" t="s">
        <v>15</v>
      </c>
      <c r="F3444">
        <v>3</v>
      </c>
      <c r="G3444" s="1">
        <v>22664</v>
      </c>
      <c r="H3444" s="1">
        <v>2039.76</v>
      </c>
      <c r="I3444" s="1">
        <v>453.28000000000003</v>
      </c>
      <c r="J3444" s="1">
        <v>453.28000000000003</v>
      </c>
      <c r="K3444" s="1">
        <v>7252.4800000000005</v>
      </c>
      <c r="L3444" s="1">
        <v>5892.64</v>
      </c>
      <c r="M3444" s="1">
        <f>SUM(Sueldos[[#This Row],[Salario Base]:[Bono General]])</f>
        <v>38755.439999999995</v>
      </c>
      <c r="N3444" s="1">
        <f>SUMPRODUCT(Sueldos[[#This Row],[Salario Base]:[Bono General]]*Porcentajes[])</f>
        <v>1473.1599999999999</v>
      </c>
      <c r="O3444" s="1">
        <f>Sueldos[[#This Row],[Aumento Mexicano]]*2</f>
        <v>2946.3199999999997</v>
      </c>
      <c r="P3444" s="1">
        <f>IF(Sueldos[[#This Row],[Calificación]]&gt;=4,Sueldos[[#This Row],[Aumento Mexicano]]*2,0)</f>
        <v>0</v>
      </c>
      <c r="Q3444" s="1">
        <f>Sueldos[[#This Row],[Sueldo total]]*3</f>
        <v>116266.31999999998</v>
      </c>
      <c r="R3444" s="9">
        <f>(43102-Sueldos[[#This Row],[Fecha de Contratación]])/365</f>
        <v>5.9698630136986299</v>
      </c>
      <c r="S3444" s="1">
        <f>Sueldos[[#This Row],[Sueldo total]]/30</f>
        <v>1291.8479999999997</v>
      </c>
      <c r="T3444" s="1">
        <f>Sueldos[[#This Row],[Salario diario]]*20*Sueldos[[#This Row],[dias del año]]</f>
        <v>154243.11189041092</v>
      </c>
      <c r="U3444" s="1">
        <f>Sueldos[[#This Row],[3 meses de sueldo]]+Sueldos[[#This Row],[20 dias por año]]</f>
        <v>270509.43189041089</v>
      </c>
    </row>
    <row r="3445" spans="1:21" x14ac:dyDescent="0.3">
      <c r="A3445" t="s">
        <v>703</v>
      </c>
      <c r="B3445" t="s">
        <v>539</v>
      </c>
      <c r="C3445" t="s">
        <v>193</v>
      </c>
      <c r="D3445" s="10">
        <v>40734</v>
      </c>
      <c r="E3445" t="s">
        <v>27</v>
      </c>
      <c r="F3445">
        <v>3</v>
      </c>
      <c r="G3445" s="1">
        <v>19187</v>
      </c>
      <c r="H3445" s="1">
        <v>1343.0900000000001</v>
      </c>
      <c r="I3445" s="1">
        <v>1534.96</v>
      </c>
      <c r="J3445" s="1">
        <v>575.61</v>
      </c>
      <c r="K3445" s="1">
        <v>4796.75</v>
      </c>
      <c r="L3445" s="1">
        <v>6331.71</v>
      </c>
      <c r="M3445" s="1">
        <f>SUM(Sueldos[[#This Row],[Salario Base]:[Bono General]])</f>
        <v>33769.120000000003</v>
      </c>
      <c r="N3445" s="1">
        <f>SUMPRODUCT(Sueldos[[#This Row],[Salario Base]:[Bono General]]*Porcentajes[])</f>
        <v>1333.4965000000002</v>
      </c>
      <c r="O3445" s="1">
        <f>Sueldos[[#This Row],[Aumento Mexicano]]*2</f>
        <v>2666.9930000000004</v>
      </c>
      <c r="P3445" s="1">
        <f>IF(Sueldos[[#This Row],[Calificación]]&gt;=4,Sueldos[[#This Row],[Aumento Mexicano]]*2,0)</f>
        <v>0</v>
      </c>
      <c r="Q3445" s="1">
        <f>Sueldos[[#This Row],[Sueldo total]]*3</f>
        <v>101307.36000000002</v>
      </c>
      <c r="R3445" s="9">
        <f>(43102-Sueldos[[#This Row],[Fecha de Contratación]])/365</f>
        <v>6.4876712328767123</v>
      </c>
      <c r="S3445" s="1">
        <f>Sueldos[[#This Row],[Sueldo total]]/30</f>
        <v>1125.6373333333333</v>
      </c>
      <c r="T3445" s="1">
        <f>Sueldos[[#This Row],[Salario diario]]*20*Sueldos[[#This Row],[dias del año]]</f>
        <v>146055.29892237444</v>
      </c>
      <c r="U3445" s="1">
        <f>Sueldos[[#This Row],[3 meses de sueldo]]+Sueldos[[#This Row],[20 dias por año]]</f>
        <v>247362.65892237445</v>
      </c>
    </row>
    <row r="3446" spans="1:21" x14ac:dyDescent="0.3">
      <c r="A3446" t="s">
        <v>704</v>
      </c>
      <c r="B3446" t="s">
        <v>539</v>
      </c>
      <c r="C3446" t="s">
        <v>160</v>
      </c>
      <c r="D3446" s="10">
        <v>40710</v>
      </c>
      <c r="E3446" t="s">
        <v>27</v>
      </c>
      <c r="F3446">
        <v>4</v>
      </c>
      <c r="G3446" s="1">
        <v>24582.800000000003</v>
      </c>
      <c r="H3446" s="1">
        <v>1720.7960000000003</v>
      </c>
      <c r="I3446" s="1">
        <v>3441.5920000000006</v>
      </c>
      <c r="J3446" s="1">
        <v>1966.6240000000003</v>
      </c>
      <c r="K3446" s="1">
        <v>9095.6360000000004</v>
      </c>
      <c r="L3446" s="1">
        <v>8849.8080000000009</v>
      </c>
      <c r="M3446" s="1">
        <f>SUM(Sueldos[[#This Row],[Salario Base]:[Bono General]])</f>
        <v>49657.256000000008</v>
      </c>
      <c r="N3446" s="1">
        <f>SUMPRODUCT(Sueldos[[#This Row],[Salario Base]:[Bono General]]*Porcentajes[])</f>
        <v>1969.0822800000001</v>
      </c>
      <c r="O3446" s="1">
        <f>Sueldos[[#This Row],[Aumento Mexicano]]*2</f>
        <v>3938.1645600000002</v>
      </c>
      <c r="P3446" s="1">
        <f>IF(Sueldos[[#This Row],[Calificación]]&gt;=4,Sueldos[[#This Row],[Aumento Mexicano]]*2,0)</f>
        <v>3938.1645600000002</v>
      </c>
      <c r="Q3446" s="1">
        <f>Sueldos[[#This Row],[Sueldo total]]*3</f>
        <v>148971.76800000004</v>
      </c>
      <c r="R3446" s="9">
        <f>(43102-Sueldos[[#This Row],[Fecha de Contratación]])/365</f>
        <v>6.5534246575342463</v>
      </c>
      <c r="S3446" s="1">
        <f>Sueldos[[#This Row],[Sueldo total]]/30</f>
        <v>1655.241866666667</v>
      </c>
      <c r="T3446" s="1">
        <f>Sueldos[[#This Row],[Salario diario]]*20*Sueldos[[#This Row],[dias del año]]</f>
        <v>216950.05726392695</v>
      </c>
      <c r="U3446" s="1">
        <f>Sueldos[[#This Row],[3 meses de sueldo]]+Sueldos[[#This Row],[20 dias por año]]</f>
        <v>365921.82526392699</v>
      </c>
    </row>
    <row r="3447" spans="1:21" x14ac:dyDescent="0.3">
      <c r="A3447" t="s">
        <v>705</v>
      </c>
      <c r="B3447" t="s">
        <v>539</v>
      </c>
      <c r="C3447" t="s">
        <v>52</v>
      </c>
      <c r="D3447" s="10">
        <v>42150</v>
      </c>
      <c r="E3447" t="s">
        <v>18</v>
      </c>
      <c r="F3447">
        <v>2</v>
      </c>
      <c r="G3447" s="1">
        <v>7761.6</v>
      </c>
      <c r="H3447" s="1">
        <v>465.69600000000003</v>
      </c>
      <c r="I3447" s="1">
        <v>465.69600000000003</v>
      </c>
      <c r="J3447" s="1">
        <v>1009.008</v>
      </c>
      <c r="K3447" s="1">
        <v>1940.4</v>
      </c>
      <c r="L3447" s="1">
        <v>2716.56</v>
      </c>
      <c r="M3447" s="1">
        <f>SUM(Sueldos[[#This Row],[Salario Base]:[Bono General]])</f>
        <v>14358.96</v>
      </c>
      <c r="N3447" s="1">
        <f>SUMPRODUCT(Sueldos[[#This Row],[Salario Base]:[Bono General]]*Porcentajes[])</f>
        <v>578.23919999999998</v>
      </c>
      <c r="O3447" s="1">
        <f>Sueldos[[#This Row],[Aumento Mexicano]]*2</f>
        <v>1156.4784</v>
      </c>
      <c r="P3447" s="1">
        <f>IF(Sueldos[[#This Row],[Calificación]]&gt;=4,Sueldos[[#This Row],[Aumento Mexicano]]*2,0)</f>
        <v>0</v>
      </c>
      <c r="Q3447" s="1">
        <f>Sueldos[[#This Row],[Sueldo total]]*3</f>
        <v>43076.88</v>
      </c>
      <c r="R3447" s="9">
        <f>(43102-Sueldos[[#This Row],[Fecha de Contratación]])/365</f>
        <v>2.6082191780821917</v>
      </c>
      <c r="S3447" s="1">
        <f>Sueldos[[#This Row],[Sueldo total]]/30</f>
        <v>478.63199999999995</v>
      </c>
      <c r="T3447" s="1">
        <f>Sueldos[[#This Row],[Salario diario]]*20*Sueldos[[#This Row],[dias del año]]</f>
        <v>24967.543232876709</v>
      </c>
      <c r="U3447" s="1">
        <f>Sueldos[[#This Row],[3 meses de sueldo]]+Sueldos[[#This Row],[20 dias por año]]</f>
        <v>68044.42323287671</v>
      </c>
    </row>
    <row r="3448" spans="1:21" x14ac:dyDescent="0.3">
      <c r="A3448" t="s">
        <v>706</v>
      </c>
      <c r="B3448" t="s">
        <v>539</v>
      </c>
      <c r="C3448" t="s">
        <v>121</v>
      </c>
      <c r="D3448" s="10">
        <v>41518</v>
      </c>
      <c r="E3448" t="s">
        <v>27</v>
      </c>
      <c r="F3448">
        <v>2</v>
      </c>
      <c r="G3448" s="1">
        <v>19179.900000000001</v>
      </c>
      <c r="H3448" s="1">
        <v>1342.5930000000003</v>
      </c>
      <c r="I3448" s="1">
        <v>383.59800000000001</v>
      </c>
      <c r="J3448" s="1">
        <v>2301.5880000000002</v>
      </c>
      <c r="K3448" s="1">
        <v>5753.97</v>
      </c>
      <c r="L3448" s="1">
        <v>6904.7640000000001</v>
      </c>
      <c r="M3448" s="1">
        <f>SUM(Sueldos[[#This Row],[Salario Base]:[Bono General]])</f>
        <v>35866.413000000008</v>
      </c>
      <c r="N3448" s="1">
        <f>SUMPRODUCT(Sueldos[[#This Row],[Salario Base]:[Bono General]]*Porcentajes[])</f>
        <v>1442.3284800000004</v>
      </c>
      <c r="O3448" s="1">
        <f>Sueldos[[#This Row],[Aumento Mexicano]]*2</f>
        <v>2884.6569600000007</v>
      </c>
      <c r="P3448" s="1">
        <f>IF(Sueldos[[#This Row],[Calificación]]&gt;=4,Sueldos[[#This Row],[Aumento Mexicano]]*2,0)</f>
        <v>0</v>
      </c>
      <c r="Q3448" s="1">
        <f>Sueldos[[#This Row],[Sueldo total]]*3</f>
        <v>107599.23900000003</v>
      </c>
      <c r="R3448" s="9">
        <f>(43102-Sueldos[[#This Row],[Fecha de Contratación]])/365</f>
        <v>4.3397260273972602</v>
      </c>
      <c r="S3448" s="1">
        <f>Sueldos[[#This Row],[Sueldo total]]/30</f>
        <v>1195.5471000000002</v>
      </c>
      <c r="T3448" s="1">
        <f>Sueldos[[#This Row],[Salario diario]]*20*Sueldos[[#This Row],[dias del año]]</f>
        <v>103766.93733698632</v>
      </c>
      <c r="U3448" s="1">
        <f>Sueldos[[#This Row],[3 meses de sueldo]]+Sueldos[[#This Row],[20 dias por año]]</f>
        <v>211366.17633698636</v>
      </c>
    </row>
    <row r="3449" spans="1:21" x14ac:dyDescent="0.3">
      <c r="A3449" t="s">
        <v>707</v>
      </c>
      <c r="B3449" t="s">
        <v>539</v>
      </c>
      <c r="C3449" t="s">
        <v>36</v>
      </c>
      <c r="D3449" s="10">
        <v>42515</v>
      </c>
      <c r="E3449" t="s">
        <v>53</v>
      </c>
      <c r="F3449">
        <v>5</v>
      </c>
      <c r="G3449" s="1">
        <v>107403.75</v>
      </c>
      <c r="H3449" s="1">
        <v>9666.3374999999996</v>
      </c>
      <c r="I3449" s="1">
        <v>12888.449999999999</v>
      </c>
      <c r="J3449" s="1">
        <v>12888.449999999999</v>
      </c>
      <c r="K3449" s="1">
        <v>36517.275000000001</v>
      </c>
      <c r="L3449" s="1">
        <v>35443.237500000003</v>
      </c>
      <c r="M3449" s="1">
        <f>SUM(Sueldos[[#This Row],[Salario Base]:[Bono General]])</f>
        <v>214807.5</v>
      </c>
      <c r="N3449" s="1">
        <f>SUMPRODUCT(Sueldos[[#This Row],[Salario Base]:[Bono General]]*Porcentajes[])</f>
        <v>8538.5981250000004</v>
      </c>
      <c r="O3449" s="1">
        <f>Sueldos[[#This Row],[Aumento Mexicano]]*2</f>
        <v>17077.196250000001</v>
      </c>
      <c r="P3449" s="1">
        <f>IF(Sueldos[[#This Row],[Calificación]]&gt;=4,Sueldos[[#This Row],[Aumento Mexicano]]*2,0)</f>
        <v>17077.196250000001</v>
      </c>
      <c r="Q3449" s="1">
        <f>Sueldos[[#This Row],[Sueldo total]]*3</f>
        <v>644422.5</v>
      </c>
      <c r="R3449" s="9">
        <f>(43102-Sueldos[[#This Row],[Fecha de Contratación]])/365</f>
        <v>1.6082191780821917</v>
      </c>
      <c r="S3449" s="1">
        <f>Sueldos[[#This Row],[Sueldo total]]/30</f>
        <v>7160.25</v>
      </c>
      <c r="T3449" s="1">
        <f>Sueldos[[#This Row],[Salario diario]]*20*Sueldos[[#This Row],[dias del año]]</f>
        <v>230305.02739726027</v>
      </c>
      <c r="U3449" s="1">
        <f>Sueldos[[#This Row],[3 meses de sueldo]]+Sueldos[[#This Row],[20 dias por año]]</f>
        <v>874727.5273972603</v>
      </c>
    </row>
    <row r="3450" spans="1:21" x14ac:dyDescent="0.3">
      <c r="A3450" t="s">
        <v>708</v>
      </c>
      <c r="B3450" t="s">
        <v>539</v>
      </c>
      <c r="C3450" t="s">
        <v>121</v>
      </c>
      <c r="D3450" s="10">
        <v>40606</v>
      </c>
      <c r="E3450" t="s">
        <v>15</v>
      </c>
      <c r="F3450">
        <v>3</v>
      </c>
      <c r="G3450" s="1">
        <v>31884</v>
      </c>
      <c r="H3450" s="1">
        <v>1913.04</v>
      </c>
      <c r="I3450" s="1">
        <v>1594.2</v>
      </c>
      <c r="J3450" s="1">
        <v>2869.56</v>
      </c>
      <c r="K3450" s="1">
        <v>12434.76</v>
      </c>
      <c r="L3450" s="1">
        <v>8927.52</v>
      </c>
      <c r="M3450" s="1">
        <f>SUM(Sueldos[[#This Row],[Salario Base]:[Bono General]])</f>
        <v>59623.08</v>
      </c>
      <c r="N3450" s="1">
        <f>SUMPRODUCT(Sueldos[[#This Row],[Salario Base]:[Bono General]]*Porcentajes[])</f>
        <v>2276.5176000000001</v>
      </c>
      <c r="O3450" s="1">
        <f>Sueldos[[#This Row],[Aumento Mexicano]]*2</f>
        <v>4553.0352000000003</v>
      </c>
      <c r="P3450" s="1">
        <f>IF(Sueldos[[#This Row],[Calificación]]&gt;=4,Sueldos[[#This Row],[Aumento Mexicano]]*2,0)</f>
        <v>0</v>
      </c>
      <c r="Q3450" s="1">
        <f>Sueldos[[#This Row],[Sueldo total]]*3</f>
        <v>178869.24</v>
      </c>
      <c r="R3450" s="9">
        <f>(43102-Sueldos[[#This Row],[Fecha de Contratación]])/365</f>
        <v>6.838356164383562</v>
      </c>
      <c r="S3450" s="1">
        <f>Sueldos[[#This Row],[Sueldo total]]/30</f>
        <v>1987.4360000000001</v>
      </c>
      <c r="T3450" s="1">
        <f>Sueldos[[#This Row],[Salario diario]]*20*Sueldos[[#This Row],[dias del año]]</f>
        <v>271815.90443835617</v>
      </c>
      <c r="U3450" s="1">
        <f>Sueldos[[#This Row],[3 meses de sueldo]]+Sueldos[[#This Row],[20 dias por año]]</f>
        <v>450685.14443835616</v>
      </c>
    </row>
    <row r="3451" spans="1:21" x14ac:dyDescent="0.3">
      <c r="A3451" t="s">
        <v>709</v>
      </c>
      <c r="B3451" t="s">
        <v>539</v>
      </c>
      <c r="C3451" t="s">
        <v>151</v>
      </c>
      <c r="D3451" s="10">
        <v>41997</v>
      </c>
      <c r="E3451" t="s">
        <v>18</v>
      </c>
      <c r="F3451">
        <v>4</v>
      </c>
      <c r="G3451" s="1">
        <v>9556.8000000000011</v>
      </c>
      <c r="H3451" s="1">
        <v>764.5440000000001</v>
      </c>
      <c r="I3451" s="1">
        <v>860.11200000000008</v>
      </c>
      <c r="J3451" s="1">
        <v>95.568000000000012</v>
      </c>
      <c r="K3451" s="1">
        <v>3727.1520000000005</v>
      </c>
      <c r="L3451" s="1">
        <v>3344.88</v>
      </c>
      <c r="M3451" s="1">
        <f>SUM(Sueldos[[#This Row],[Salario Base]:[Bono General]])</f>
        <v>18349.056</v>
      </c>
      <c r="N3451" s="1">
        <f>SUMPRODUCT(Sueldos[[#This Row],[Salario Base]:[Bono General]]*Porcentajes[])</f>
        <v>717.71568000000002</v>
      </c>
      <c r="O3451" s="1">
        <f>Sueldos[[#This Row],[Aumento Mexicano]]*2</f>
        <v>1435.43136</v>
      </c>
      <c r="P3451" s="1">
        <f>IF(Sueldos[[#This Row],[Calificación]]&gt;=4,Sueldos[[#This Row],[Aumento Mexicano]]*2,0)</f>
        <v>1435.43136</v>
      </c>
      <c r="Q3451" s="1">
        <f>Sueldos[[#This Row],[Sueldo total]]*3</f>
        <v>55047.168000000005</v>
      </c>
      <c r="R3451" s="9">
        <f>(43102-Sueldos[[#This Row],[Fecha de Contratación]])/365</f>
        <v>3.0273972602739727</v>
      </c>
      <c r="S3451" s="1">
        <f>Sueldos[[#This Row],[Sueldo total]]/30</f>
        <v>611.63520000000005</v>
      </c>
      <c r="T3451" s="1">
        <f>Sueldos[[#This Row],[Salario diario]]*20*Sueldos[[#This Row],[dias del año]]</f>
        <v>37033.254575342471</v>
      </c>
      <c r="U3451" s="1">
        <f>Sueldos[[#This Row],[3 meses de sueldo]]+Sueldos[[#This Row],[20 dias por año]]</f>
        <v>92080.422575342469</v>
      </c>
    </row>
    <row r="3452" spans="1:21" x14ac:dyDescent="0.3">
      <c r="A3452" t="s">
        <v>710</v>
      </c>
      <c r="B3452" t="s">
        <v>539</v>
      </c>
      <c r="C3452" t="s">
        <v>67</v>
      </c>
      <c r="D3452" s="10">
        <v>42620</v>
      </c>
      <c r="E3452" t="s">
        <v>18</v>
      </c>
      <c r="F3452">
        <v>3</v>
      </c>
      <c r="G3452" s="1">
        <v>8690</v>
      </c>
      <c r="H3452" s="1">
        <v>695.2</v>
      </c>
      <c r="I3452" s="1">
        <v>1042.8</v>
      </c>
      <c r="J3452" s="1">
        <v>1216.6000000000001</v>
      </c>
      <c r="K3452" s="1">
        <v>2346.3000000000002</v>
      </c>
      <c r="L3452" s="1">
        <v>2780.8</v>
      </c>
      <c r="M3452" s="1">
        <f>SUM(Sueldos[[#This Row],[Salario Base]:[Bono General]])</f>
        <v>16771.7</v>
      </c>
      <c r="N3452" s="1">
        <f>SUMPRODUCT(Sueldos[[#This Row],[Salario Base]:[Bono General]]*Porcentajes[])</f>
        <v>669.99900000000002</v>
      </c>
      <c r="O3452" s="1">
        <f>Sueldos[[#This Row],[Aumento Mexicano]]*2</f>
        <v>1339.998</v>
      </c>
      <c r="P3452" s="1">
        <f>IF(Sueldos[[#This Row],[Calificación]]&gt;=4,Sueldos[[#This Row],[Aumento Mexicano]]*2,0)</f>
        <v>0</v>
      </c>
      <c r="Q3452" s="1">
        <f>Sueldos[[#This Row],[Sueldo total]]*3</f>
        <v>50315.100000000006</v>
      </c>
      <c r="R3452" s="9">
        <f>(43102-Sueldos[[#This Row],[Fecha de Contratación]])/365</f>
        <v>1.3205479452054794</v>
      </c>
      <c r="S3452" s="1">
        <f>Sueldos[[#This Row],[Sueldo total]]/30</f>
        <v>559.05666666666673</v>
      </c>
      <c r="T3452" s="1">
        <f>Sueldos[[#This Row],[Salario diario]]*20*Sueldos[[#This Row],[dias del año]]</f>
        <v>14765.222648401828</v>
      </c>
      <c r="U3452" s="1">
        <f>Sueldos[[#This Row],[3 meses de sueldo]]+Sueldos[[#This Row],[20 dias por año]]</f>
        <v>65080.322648401838</v>
      </c>
    </row>
    <row r="3453" spans="1:21" x14ac:dyDescent="0.3">
      <c r="A3453" t="s">
        <v>711</v>
      </c>
      <c r="B3453" t="s">
        <v>539</v>
      </c>
      <c r="C3453" t="s">
        <v>46</v>
      </c>
      <c r="D3453" s="10">
        <v>41203</v>
      </c>
      <c r="E3453" t="s">
        <v>18</v>
      </c>
      <c r="F3453">
        <v>3</v>
      </c>
      <c r="G3453" s="1">
        <v>12199</v>
      </c>
      <c r="H3453" s="1">
        <v>731.93999999999994</v>
      </c>
      <c r="I3453" s="1">
        <v>853.93000000000006</v>
      </c>
      <c r="J3453" s="1">
        <v>121.99000000000001</v>
      </c>
      <c r="K3453" s="1">
        <v>3171.7400000000002</v>
      </c>
      <c r="L3453" s="1">
        <v>4879.6000000000004</v>
      </c>
      <c r="M3453" s="1">
        <f>SUM(Sueldos[[#This Row],[Salario Base]:[Bono General]])</f>
        <v>21958.200000000004</v>
      </c>
      <c r="N3453" s="1">
        <f>SUMPRODUCT(Sueldos[[#This Row],[Salario Base]:[Bono General]]*Porcentajes[])</f>
        <v>886.86730000000011</v>
      </c>
      <c r="O3453" s="1">
        <f>Sueldos[[#This Row],[Aumento Mexicano]]*2</f>
        <v>1773.7346000000002</v>
      </c>
      <c r="P3453" s="1">
        <f>IF(Sueldos[[#This Row],[Calificación]]&gt;=4,Sueldos[[#This Row],[Aumento Mexicano]]*2,0)</f>
        <v>0</v>
      </c>
      <c r="Q3453" s="1">
        <f>Sueldos[[#This Row],[Sueldo total]]*3</f>
        <v>65874.600000000006</v>
      </c>
      <c r="R3453" s="9">
        <f>(43102-Sueldos[[#This Row],[Fecha de Contratación]])/365</f>
        <v>5.2027397260273975</v>
      </c>
      <c r="S3453" s="1">
        <f>Sueldos[[#This Row],[Sueldo total]]/30</f>
        <v>731.94000000000017</v>
      </c>
      <c r="T3453" s="1">
        <f>Sueldos[[#This Row],[Salario diario]]*20*Sueldos[[#This Row],[dias del año]]</f>
        <v>76161.866301369882</v>
      </c>
      <c r="U3453" s="1">
        <f>Sueldos[[#This Row],[3 meses de sueldo]]+Sueldos[[#This Row],[20 dias por año]]</f>
        <v>142036.46630136989</v>
      </c>
    </row>
    <row r="3454" spans="1:21" x14ac:dyDescent="0.3">
      <c r="A3454" t="s">
        <v>712</v>
      </c>
      <c r="B3454" t="s">
        <v>539</v>
      </c>
      <c r="C3454" t="s">
        <v>482</v>
      </c>
      <c r="D3454" s="10">
        <v>41267</v>
      </c>
      <c r="E3454" t="s">
        <v>18</v>
      </c>
      <c r="F3454">
        <v>4</v>
      </c>
      <c r="G3454" s="1">
        <v>13641.1</v>
      </c>
      <c r="H3454" s="1">
        <v>682.05500000000006</v>
      </c>
      <c r="I3454" s="1">
        <v>136.411</v>
      </c>
      <c r="J3454" s="1">
        <v>272.822</v>
      </c>
      <c r="K3454" s="1">
        <v>5047.2070000000003</v>
      </c>
      <c r="L3454" s="1">
        <v>4910.7960000000003</v>
      </c>
      <c r="M3454" s="1">
        <f>SUM(Sueldos[[#This Row],[Salario Base]:[Bono General]])</f>
        <v>24690.391000000003</v>
      </c>
      <c r="N3454" s="1">
        <f>SUMPRODUCT(Sueldos[[#This Row],[Salario Base]:[Bono General]]*Porcentajes[])</f>
        <v>964.42577000000006</v>
      </c>
      <c r="O3454" s="1">
        <f>Sueldos[[#This Row],[Aumento Mexicano]]*2</f>
        <v>1928.8515400000001</v>
      </c>
      <c r="P3454" s="1">
        <f>IF(Sueldos[[#This Row],[Calificación]]&gt;=4,Sueldos[[#This Row],[Aumento Mexicano]]*2,0)</f>
        <v>1928.8515400000001</v>
      </c>
      <c r="Q3454" s="1">
        <f>Sueldos[[#This Row],[Sueldo total]]*3</f>
        <v>74071.17300000001</v>
      </c>
      <c r="R3454" s="9">
        <f>(43102-Sueldos[[#This Row],[Fecha de Contratación]])/365</f>
        <v>5.0273972602739727</v>
      </c>
      <c r="S3454" s="1">
        <f>Sueldos[[#This Row],[Sueldo total]]/30</f>
        <v>823.0130333333334</v>
      </c>
      <c r="T3454" s="1">
        <f>Sueldos[[#This Row],[Salario diario]]*20*Sueldos[[#This Row],[dias del año]]</f>
        <v>82752.26937899545</v>
      </c>
      <c r="U3454" s="1">
        <f>Sueldos[[#This Row],[3 meses de sueldo]]+Sueldos[[#This Row],[20 dias por año]]</f>
        <v>156823.44237899547</v>
      </c>
    </row>
    <row r="3455" spans="1:21" x14ac:dyDescent="0.3">
      <c r="A3455" t="s">
        <v>713</v>
      </c>
      <c r="B3455" t="s">
        <v>539</v>
      </c>
      <c r="C3455" t="s">
        <v>253</v>
      </c>
      <c r="D3455" s="10">
        <v>41600</v>
      </c>
      <c r="E3455" t="s">
        <v>18</v>
      </c>
      <c r="F3455">
        <v>4</v>
      </c>
      <c r="G3455" s="1">
        <v>13201.1</v>
      </c>
      <c r="H3455" s="1">
        <v>660.05500000000006</v>
      </c>
      <c r="I3455" s="1">
        <v>132.011</v>
      </c>
      <c r="J3455" s="1">
        <v>1056.088</v>
      </c>
      <c r="K3455" s="1">
        <v>5148.4290000000001</v>
      </c>
      <c r="L3455" s="1">
        <v>4224.3519999999999</v>
      </c>
      <c r="M3455" s="1">
        <f>SUM(Sueldos[[#This Row],[Salario Base]:[Bono General]])</f>
        <v>24422.035</v>
      </c>
      <c r="N3455" s="1">
        <f>SUMPRODUCT(Sueldos[[#This Row],[Salario Base]:[Bono General]]*Porcentajes[])</f>
        <v>943.87864999999999</v>
      </c>
      <c r="O3455" s="1">
        <f>Sueldos[[#This Row],[Aumento Mexicano]]*2</f>
        <v>1887.7573</v>
      </c>
      <c r="P3455" s="1">
        <f>IF(Sueldos[[#This Row],[Calificación]]&gt;=4,Sueldos[[#This Row],[Aumento Mexicano]]*2,0)</f>
        <v>1887.7573</v>
      </c>
      <c r="Q3455" s="1">
        <f>Sueldos[[#This Row],[Sueldo total]]*3</f>
        <v>73266.104999999996</v>
      </c>
      <c r="R3455" s="9">
        <f>(43102-Sueldos[[#This Row],[Fecha de Contratación]])/365</f>
        <v>4.1150684931506847</v>
      </c>
      <c r="S3455" s="1">
        <f>Sueldos[[#This Row],[Sueldo total]]/30</f>
        <v>814.06783333333328</v>
      </c>
      <c r="T3455" s="1">
        <f>Sueldos[[#This Row],[Salario diario]]*20*Sueldos[[#This Row],[dias del año]]</f>
        <v>66998.897844748848</v>
      </c>
      <c r="U3455" s="1">
        <f>Sueldos[[#This Row],[3 meses de sueldo]]+Sueldos[[#This Row],[20 dias por año]]</f>
        <v>140265.00284474884</v>
      </c>
    </row>
    <row r="3456" spans="1:21" x14ac:dyDescent="0.3">
      <c r="A3456" t="s">
        <v>714</v>
      </c>
      <c r="B3456" t="s">
        <v>539</v>
      </c>
      <c r="C3456" t="s">
        <v>186</v>
      </c>
      <c r="D3456" s="10">
        <v>42133</v>
      </c>
      <c r="E3456" t="s">
        <v>50</v>
      </c>
      <c r="F3456">
        <v>1</v>
      </c>
      <c r="G3456" s="1">
        <v>30677.25</v>
      </c>
      <c r="H3456" s="1">
        <v>3067.7250000000004</v>
      </c>
      <c r="I3456" s="1">
        <v>1227.0899999999999</v>
      </c>
      <c r="J3456" s="1">
        <v>2760.9524999999999</v>
      </c>
      <c r="K3456" s="1">
        <v>11657.355</v>
      </c>
      <c r="L3456" s="1">
        <v>10737.037499999999</v>
      </c>
      <c r="M3456" s="1">
        <f>SUM(Sueldos[[#This Row],[Salario Base]:[Bono General]])</f>
        <v>60127.409999999996</v>
      </c>
      <c r="N3456" s="1">
        <f>SUMPRODUCT(Sueldos[[#This Row],[Salario Base]:[Bono General]]*Porcentajes[])</f>
        <v>2392.8254999999999</v>
      </c>
      <c r="O3456" s="1">
        <f>Sueldos[[#This Row],[Aumento Mexicano]]*2</f>
        <v>4785.6509999999998</v>
      </c>
      <c r="P3456" s="1">
        <f>IF(Sueldos[[#This Row],[Calificación]]&gt;=4,Sueldos[[#This Row],[Aumento Mexicano]]*2,0)</f>
        <v>0</v>
      </c>
      <c r="Q3456" s="1">
        <f>Sueldos[[#This Row],[Sueldo total]]*3</f>
        <v>180382.22999999998</v>
      </c>
      <c r="R3456" s="9">
        <f>(43102-Sueldos[[#This Row],[Fecha de Contratación]])/365</f>
        <v>2.6547945205479451</v>
      </c>
      <c r="S3456" s="1">
        <f>Sueldos[[#This Row],[Sueldo total]]/30</f>
        <v>2004.2469999999998</v>
      </c>
      <c r="T3456" s="1">
        <f>Sueldos[[#This Row],[Salario diario]]*20*Sueldos[[#This Row],[dias del año]]</f>
        <v>106417.27906849314</v>
      </c>
      <c r="U3456" s="1">
        <f>Sueldos[[#This Row],[3 meses de sueldo]]+Sueldos[[#This Row],[20 dias por año]]</f>
        <v>286799.50906849315</v>
      </c>
    </row>
    <row r="3457" spans="1:21" x14ac:dyDescent="0.3">
      <c r="A3457" t="s">
        <v>715</v>
      </c>
      <c r="B3457" t="s">
        <v>539</v>
      </c>
      <c r="C3457" t="s">
        <v>330</v>
      </c>
      <c r="D3457" s="10">
        <v>41253</v>
      </c>
      <c r="E3457" t="s">
        <v>27</v>
      </c>
      <c r="F3457">
        <v>3</v>
      </c>
      <c r="G3457" s="1">
        <v>18641</v>
      </c>
      <c r="H3457" s="1">
        <v>1304.8700000000001</v>
      </c>
      <c r="I3457" s="1">
        <v>372.82</v>
      </c>
      <c r="J3457" s="1">
        <v>372.82</v>
      </c>
      <c r="K3457" s="1">
        <v>4846.66</v>
      </c>
      <c r="L3457" s="1">
        <v>5219.4800000000005</v>
      </c>
      <c r="M3457" s="1">
        <f>SUM(Sueldos[[#This Row],[Salario Base]:[Bono General]])</f>
        <v>30757.649999999998</v>
      </c>
      <c r="N3457" s="1">
        <f>SUMPRODUCT(Sueldos[[#This Row],[Salario Base]:[Bono General]]*Porcentajes[])</f>
        <v>1181.8394000000001</v>
      </c>
      <c r="O3457" s="1">
        <f>Sueldos[[#This Row],[Aumento Mexicano]]*2</f>
        <v>2363.6788000000001</v>
      </c>
      <c r="P3457" s="1">
        <f>IF(Sueldos[[#This Row],[Calificación]]&gt;=4,Sueldos[[#This Row],[Aumento Mexicano]]*2,0)</f>
        <v>0</v>
      </c>
      <c r="Q3457" s="1">
        <f>Sueldos[[#This Row],[Sueldo total]]*3</f>
        <v>92272.95</v>
      </c>
      <c r="R3457" s="9">
        <f>(43102-Sueldos[[#This Row],[Fecha de Contratación]])/365</f>
        <v>5.065753424657534</v>
      </c>
      <c r="S3457" s="1">
        <f>Sueldos[[#This Row],[Sueldo total]]/30</f>
        <v>1025.2549999999999</v>
      </c>
      <c r="T3457" s="1">
        <f>Sueldos[[#This Row],[Salario diario]]*20*Sueldos[[#This Row],[dias del año]]</f>
        <v>103873.78054794519</v>
      </c>
      <c r="U3457" s="1">
        <f>Sueldos[[#This Row],[3 meses de sueldo]]+Sueldos[[#This Row],[20 dias por año]]</f>
        <v>196146.73054794519</v>
      </c>
    </row>
    <row r="3458" spans="1:21" x14ac:dyDescent="0.3">
      <c r="A3458" t="s">
        <v>716</v>
      </c>
      <c r="B3458" t="s">
        <v>539</v>
      </c>
      <c r="C3458" t="s">
        <v>317</v>
      </c>
      <c r="D3458" s="10">
        <v>41488</v>
      </c>
      <c r="E3458" t="s">
        <v>115</v>
      </c>
      <c r="F3458">
        <v>5</v>
      </c>
      <c r="G3458" s="1">
        <v>68577.5</v>
      </c>
      <c r="H3458" s="1">
        <v>4114.6499999999996</v>
      </c>
      <c r="I3458" s="1">
        <v>2057.3249999999998</v>
      </c>
      <c r="J3458" s="1">
        <v>10286.625</v>
      </c>
      <c r="K3458" s="1">
        <v>24002.125</v>
      </c>
      <c r="L3458" s="1">
        <v>24002.125</v>
      </c>
      <c r="M3458" s="1">
        <f>SUM(Sueldos[[#This Row],[Salario Base]:[Bono General]])</f>
        <v>133040.34999999998</v>
      </c>
      <c r="N3458" s="1">
        <f>SUMPRODUCT(Sueldos[[#This Row],[Salario Base]:[Bono General]]*Porcentajes[])</f>
        <v>5301.0407500000001</v>
      </c>
      <c r="O3458" s="1">
        <f>Sueldos[[#This Row],[Aumento Mexicano]]*2</f>
        <v>10602.0815</v>
      </c>
      <c r="P3458" s="1">
        <f>IF(Sueldos[[#This Row],[Calificación]]&gt;=4,Sueldos[[#This Row],[Aumento Mexicano]]*2,0)</f>
        <v>10602.0815</v>
      </c>
      <c r="Q3458" s="1">
        <f>Sueldos[[#This Row],[Sueldo total]]*3</f>
        <v>399121.04999999993</v>
      </c>
      <c r="R3458" s="9">
        <f>(43102-Sueldos[[#This Row],[Fecha de Contratación]])/365</f>
        <v>4.4219178082191783</v>
      </c>
      <c r="S3458" s="1">
        <f>Sueldos[[#This Row],[Sueldo total]]/30</f>
        <v>4434.6783333333324</v>
      </c>
      <c r="T3458" s="1">
        <f>Sueldos[[#This Row],[Salario diario]]*20*Sueldos[[#This Row],[dias del año]]</f>
        <v>392195.66191780817</v>
      </c>
      <c r="U3458" s="1">
        <f>Sueldos[[#This Row],[3 meses de sueldo]]+Sueldos[[#This Row],[20 dias por año]]</f>
        <v>791316.71191780805</v>
      </c>
    </row>
    <row r="3459" spans="1:21" x14ac:dyDescent="0.3">
      <c r="A3459" t="s">
        <v>717</v>
      </c>
      <c r="B3459" t="s">
        <v>539</v>
      </c>
      <c r="C3459" t="s">
        <v>121</v>
      </c>
      <c r="D3459" s="10">
        <v>40852</v>
      </c>
      <c r="E3459" t="s">
        <v>53</v>
      </c>
      <c r="F3459">
        <v>3</v>
      </c>
      <c r="G3459" s="1">
        <v>106327</v>
      </c>
      <c r="H3459" s="1">
        <v>7442.89</v>
      </c>
      <c r="I3459" s="1">
        <v>6379.62</v>
      </c>
      <c r="J3459" s="1">
        <v>1063.27</v>
      </c>
      <c r="K3459" s="1">
        <v>30834.829999999998</v>
      </c>
      <c r="L3459" s="1">
        <v>34024.639999999999</v>
      </c>
      <c r="M3459" s="1">
        <f>SUM(Sueldos[[#This Row],[Salario Base]:[Bono General]])</f>
        <v>186072.25</v>
      </c>
      <c r="N3459" s="1">
        <f>SUMPRODUCT(Sueldos[[#This Row],[Salario Base]:[Bono General]]*Porcentajes[])</f>
        <v>7251.5013999999992</v>
      </c>
      <c r="O3459" s="1">
        <f>Sueldos[[#This Row],[Aumento Mexicano]]*2</f>
        <v>14503.002799999998</v>
      </c>
      <c r="P3459" s="1">
        <f>IF(Sueldos[[#This Row],[Calificación]]&gt;=4,Sueldos[[#This Row],[Aumento Mexicano]]*2,0)</f>
        <v>0</v>
      </c>
      <c r="Q3459" s="1">
        <f>Sueldos[[#This Row],[Sueldo total]]*3</f>
        <v>558216.75</v>
      </c>
      <c r="R3459" s="9">
        <f>(43102-Sueldos[[#This Row],[Fecha de Contratación]])/365</f>
        <v>6.1643835616438354</v>
      </c>
      <c r="S3459" s="1">
        <f>Sueldos[[#This Row],[Sueldo total]]/30</f>
        <v>6202.4083333333338</v>
      </c>
      <c r="T3459" s="1">
        <f>Sueldos[[#This Row],[Salario diario]]*20*Sueldos[[#This Row],[dias del año]]</f>
        <v>764680.47945205483</v>
      </c>
      <c r="U3459" s="1">
        <f>Sueldos[[#This Row],[3 meses de sueldo]]+Sueldos[[#This Row],[20 dias por año]]</f>
        <v>1322897.2294520549</v>
      </c>
    </row>
    <row r="3460" spans="1:21" x14ac:dyDescent="0.3">
      <c r="A3460" t="s">
        <v>718</v>
      </c>
      <c r="B3460" t="s">
        <v>539</v>
      </c>
      <c r="C3460" t="s">
        <v>285</v>
      </c>
      <c r="D3460" s="10">
        <v>42068</v>
      </c>
      <c r="E3460" t="s">
        <v>18</v>
      </c>
      <c r="F3460">
        <v>4</v>
      </c>
      <c r="G3460" s="1">
        <v>13522.300000000001</v>
      </c>
      <c r="H3460" s="1">
        <v>1217.0070000000001</v>
      </c>
      <c r="I3460" s="1">
        <v>270.44600000000003</v>
      </c>
      <c r="J3460" s="1">
        <v>1217.0070000000001</v>
      </c>
      <c r="K3460" s="1">
        <v>4191.9130000000005</v>
      </c>
      <c r="L3460" s="1">
        <v>3921.4670000000001</v>
      </c>
      <c r="M3460" s="1">
        <f>SUM(Sueldos[[#This Row],[Salario Base]:[Bono General]])</f>
        <v>24340.140000000003</v>
      </c>
      <c r="N3460" s="1">
        <f>SUMPRODUCT(Sueldos[[#This Row],[Salario Base]:[Bono General]]*Porcentajes[])</f>
        <v>950.61769000000004</v>
      </c>
      <c r="O3460" s="1">
        <f>Sueldos[[#This Row],[Aumento Mexicano]]*2</f>
        <v>1901.2353800000001</v>
      </c>
      <c r="P3460" s="1">
        <f>IF(Sueldos[[#This Row],[Calificación]]&gt;=4,Sueldos[[#This Row],[Aumento Mexicano]]*2,0)</f>
        <v>1901.2353800000001</v>
      </c>
      <c r="Q3460" s="1">
        <f>Sueldos[[#This Row],[Sueldo total]]*3</f>
        <v>73020.420000000013</v>
      </c>
      <c r="R3460" s="9">
        <f>(43102-Sueldos[[#This Row],[Fecha de Contratación]])/365</f>
        <v>2.8328767123287673</v>
      </c>
      <c r="S3460" s="1">
        <f>Sueldos[[#This Row],[Sueldo total]]/30</f>
        <v>811.33800000000008</v>
      </c>
      <c r="T3460" s="1">
        <f>Sueldos[[#This Row],[Salario diario]]*20*Sueldos[[#This Row],[dias del año]]</f>
        <v>45968.41052054795</v>
      </c>
      <c r="U3460" s="1">
        <f>Sueldos[[#This Row],[3 meses de sueldo]]+Sueldos[[#This Row],[20 dias por año]]</f>
        <v>118988.83052054796</v>
      </c>
    </row>
    <row r="3461" spans="1:21" x14ac:dyDescent="0.3">
      <c r="A3461" t="s">
        <v>719</v>
      </c>
      <c r="B3461" t="s">
        <v>539</v>
      </c>
      <c r="C3461" t="s">
        <v>24</v>
      </c>
      <c r="D3461" s="10">
        <v>41865</v>
      </c>
      <c r="E3461" t="s">
        <v>53</v>
      </c>
      <c r="F3461">
        <v>4</v>
      </c>
      <c r="G3461" s="1">
        <v>86436.900000000009</v>
      </c>
      <c r="H3461" s="1">
        <v>8643.69</v>
      </c>
      <c r="I3461" s="1">
        <v>12101.166000000003</v>
      </c>
      <c r="J3461" s="1">
        <v>4321.8450000000003</v>
      </c>
      <c r="K3461" s="1">
        <v>27659.808000000005</v>
      </c>
      <c r="L3461" s="1">
        <v>31981.653000000002</v>
      </c>
      <c r="M3461" s="1">
        <f>SUM(Sueldos[[#This Row],[Salario Base]:[Bono General]])</f>
        <v>171145.06200000001</v>
      </c>
      <c r="N3461" s="1">
        <f>SUMPRODUCT(Sueldos[[#This Row],[Salario Base]:[Bono General]]*Porcentajes[])</f>
        <v>6880.3772400000007</v>
      </c>
      <c r="O3461" s="1">
        <f>Sueldos[[#This Row],[Aumento Mexicano]]*2</f>
        <v>13760.754480000001</v>
      </c>
      <c r="P3461" s="1">
        <f>IF(Sueldos[[#This Row],[Calificación]]&gt;=4,Sueldos[[#This Row],[Aumento Mexicano]]*2,0)</f>
        <v>13760.754480000001</v>
      </c>
      <c r="Q3461" s="1">
        <f>Sueldos[[#This Row],[Sueldo total]]*3</f>
        <v>513435.18599999999</v>
      </c>
      <c r="R3461" s="9">
        <f>(43102-Sueldos[[#This Row],[Fecha de Contratación]])/365</f>
        <v>3.3890410958904109</v>
      </c>
      <c r="S3461" s="1">
        <f>Sueldos[[#This Row],[Sueldo total]]/30</f>
        <v>5704.8353999999999</v>
      </c>
      <c r="T3461" s="1">
        <f>Sueldos[[#This Row],[Salario diario]]*20*Sueldos[[#This Row],[dias del año]]</f>
        <v>386678.43231780821</v>
      </c>
      <c r="U3461" s="1">
        <f>Sueldos[[#This Row],[3 meses de sueldo]]+Sueldos[[#This Row],[20 dias por año]]</f>
        <v>900113.61831780826</v>
      </c>
    </row>
    <row r="3462" spans="1:21" x14ac:dyDescent="0.3">
      <c r="A3462" t="s">
        <v>720</v>
      </c>
      <c r="B3462" t="s">
        <v>539</v>
      </c>
      <c r="C3462" t="s">
        <v>57</v>
      </c>
      <c r="D3462" s="10">
        <v>40521</v>
      </c>
      <c r="E3462" t="s">
        <v>27</v>
      </c>
      <c r="F3462">
        <v>2</v>
      </c>
      <c r="G3462" s="1">
        <v>13011.300000000001</v>
      </c>
      <c r="H3462" s="1">
        <v>910.79100000000017</v>
      </c>
      <c r="I3462" s="1">
        <v>1821.5820000000003</v>
      </c>
      <c r="J3462" s="1">
        <v>910.79100000000017</v>
      </c>
      <c r="K3462" s="1">
        <v>4033.5030000000002</v>
      </c>
      <c r="L3462" s="1">
        <v>3513.0510000000004</v>
      </c>
      <c r="M3462" s="1">
        <f>SUM(Sueldos[[#This Row],[Salario Base]:[Bono General]])</f>
        <v>24201.018</v>
      </c>
      <c r="N3462" s="1">
        <f>SUMPRODUCT(Sueldos[[#This Row],[Salario Base]:[Bono General]]*Porcentajes[])</f>
        <v>930.30795000000001</v>
      </c>
      <c r="O3462" s="1">
        <f>Sueldos[[#This Row],[Aumento Mexicano]]*2</f>
        <v>1860.6159</v>
      </c>
      <c r="P3462" s="1">
        <f>IF(Sueldos[[#This Row],[Calificación]]&gt;=4,Sueldos[[#This Row],[Aumento Mexicano]]*2,0)</f>
        <v>0</v>
      </c>
      <c r="Q3462" s="1">
        <f>Sueldos[[#This Row],[Sueldo total]]*3</f>
        <v>72603.054000000004</v>
      </c>
      <c r="R3462" s="9">
        <f>(43102-Sueldos[[#This Row],[Fecha de Contratación]])/365</f>
        <v>7.0712328767123287</v>
      </c>
      <c r="S3462" s="1">
        <f>Sueldos[[#This Row],[Sueldo total]]/30</f>
        <v>806.70060000000001</v>
      </c>
      <c r="T3462" s="1">
        <f>Sueldos[[#This Row],[Salario diario]]*20*Sueldos[[#This Row],[dias del año]]</f>
        <v>114087.35608767123</v>
      </c>
      <c r="U3462" s="1">
        <f>Sueldos[[#This Row],[3 meses de sueldo]]+Sueldos[[#This Row],[20 dias por año]]</f>
        <v>186690.41008767125</v>
      </c>
    </row>
    <row r="3463" spans="1:21" x14ac:dyDescent="0.3">
      <c r="A3463" t="s">
        <v>721</v>
      </c>
      <c r="B3463" t="s">
        <v>539</v>
      </c>
      <c r="C3463" t="s">
        <v>20</v>
      </c>
      <c r="D3463" s="10">
        <v>40534</v>
      </c>
      <c r="E3463" t="s">
        <v>27</v>
      </c>
      <c r="F3463">
        <v>2</v>
      </c>
      <c r="G3463" s="1">
        <v>17937</v>
      </c>
      <c r="H3463" s="1">
        <v>1076.22</v>
      </c>
      <c r="I3463" s="1">
        <v>2331.81</v>
      </c>
      <c r="J3463" s="1">
        <v>717.48</v>
      </c>
      <c r="K3463" s="1">
        <v>6098.5800000000008</v>
      </c>
      <c r="L3463" s="1">
        <v>6277.95</v>
      </c>
      <c r="M3463" s="1">
        <f>SUM(Sueldos[[#This Row],[Salario Base]:[Bono General]])</f>
        <v>34439.040000000001</v>
      </c>
      <c r="N3463" s="1">
        <f>SUMPRODUCT(Sueldos[[#This Row],[Salario Base]:[Bono General]]*Porcentajes[])</f>
        <v>1354.2435</v>
      </c>
      <c r="O3463" s="1">
        <f>Sueldos[[#This Row],[Aumento Mexicano]]*2</f>
        <v>2708.4870000000001</v>
      </c>
      <c r="P3463" s="1">
        <f>IF(Sueldos[[#This Row],[Calificación]]&gt;=4,Sueldos[[#This Row],[Aumento Mexicano]]*2,0)</f>
        <v>0</v>
      </c>
      <c r="Q3463" s="1">
        <f>Sueldos[[#This Row],[Sueldo total]]*3</f>
        <v>103317.12</v>
      </c>
      <c r="R3463" s="9">
        <f>(43102-Sueldos[[#This Row],[Fecha de Contratación]])/365</f>
        <v>7.0356164383561648</v>
      </c>
      <c r="S3463" s="1">
        <f>Sueldos[[#This Row],[Sueldo total]]/30</f>
        <v>1147.9680000000001</v>
      </c>
      <c r="T3463" s="1">
        <f>Sueldos[[#This Row],[Salario diario]]*20*Sueldos[[#This Row],[dias del año]]</f>
        <v>161533.25063013699</v>
      </c>
      <c r="U3463" s="1">
        <f>Sueldos[[#This Row],[3 meses de sueldo]]+Sueldos[[#This Row],[20 dias por año]]</f>
        <v>264850.37063013698</v>
      </c>
    </row>
    <row r="3464" spans="1:21" x14ac:dyDescent="0.3">
      <c r="A3464" t="s">
        <v>722</v>
      </c>
      <c r="B3464" t="s">
        <v>539</v>
      </c>
      <c r="C3464" t="s">
        <v>110</v>
      </c>
      <c r="D3464" s="10">
        <v>42716</v>
      </c>
      <c r="E3464" t="s">
        <v>18</v>
      </c>
      <c r="F3464">
        <v>2</v>
      </c>
      <c r="G3464" s="1">
        <v>11691</v>
      </c>
      <c r="H3464" s="1">
        <v>584.55000000000007</v>
      </c>
      <c r="I3464" s="1">
        <v>1052.19</v>
      </c>
      <c r="J3464" s="1">
        <v>935.28</v>
      </c>
      <c r="K3464" s="1">
        <v>3390.39</v>
      </c>
      <c r="L3464" s="1">
        <v>4325.67</v>
      </c>
      <c r="M3464" s="1">
        <f>SUM(Sueldos[[#This Row],[Salario Base]:[Bono General]])</f>
        <v>21979.08</v>
      </c>
      <c r="N3464" s="1">
        <f>SUMPRODUCT(Sueldos[[#This Row],[Salario Base]:[Bono General]]*Porcentajes[])</f>
        <v>879.16319999999996</v>
      </c>
      <c r="O3464" s="1">
        <f>Sueldos[[#This Row],[Aumento Mexicano]]*2</f>
        <v>1758.3263999999999</v>
      </c>
      <c r="P3464" s="1">
        <f>IF(Sueldos[[#This Row],[Calificación]]&gt;=4,Sueldos[[#This Row],[Aumento Mexicano]]*2,0)</f>
        <v>0</v>
      </c>
      <c r="Q3464" s="1">
        <f>Sueldos[[#This Row],[Sueldo total]]*3</f>
        <v>65937.240000000005</v>
      </c>
      <c r="R3464" s="9">
        <f>(43102-Sueldos[[#This Row],[Fecha de Contratación]])/365</f>
        <v>1.0575342465753426</v>
      </c>
      <c r="S3464" s="1">
        <f>Sueldos[[#This Row],[Sueldo total]]/30</f>
        <v>732.63600000000008</v>
      </c>
      <c r="T3464" s="1">
        <f>Sueldos[[#This Row],[Salario diario]]*20*Sueldos[[#This Row],[dias del año]]</f>
        <v>15495.753205479456</v>
      </c>
      <c r="U3464" s="1">
        <f>Sueldos[[#This Row],[3 meses de sueldo]]+Sueldos[[#This Row],[20 dias por año]]</f>
        <v>81432.993205479463</v>
      </c>
    </row>
    <row r="3465" spans="1:21" x14ac:dyDescent="0.3">
      <c r="A3465" t="s">
        <v>723</v>
      </c>
      <c r="B3465" t="s">
        <v>539</v>
      </c>
      <c r="C3465" t="s">
        <v>92</v>
      </c>
      <c r="D3465" s="10">
        <v>40821</v>
      </c>
      <c r="E3465" t="s">
        <v>27</v>
      </c>
      <c r="F3465">
        <v>3</v>
      </c>
      <c r="G3465" s="1">
        <v>14255</v>
      </c>
      <c r="H3465" s="1">
        <v>997.85000000000014</v>
      </c>
      <c r="I3465" s="1">
        <v>855.3</v>
      </c>
      <c r="J3465" s="1">
        <v>142.55000000000001</v>
      </c>
      <c r="K3465" s="1">
        <v>3991.4000000000005</v>
      </c>
      <c r="L3465" s="1">
        <v>5131.8</v>
      </c>
      <c r="M3465" s="1">
        <f>SUM(Sueldos[[#This Row],[Salario Base]:[Bono General]])</f>
        <v>25373.899999999998</v>
      </c>
      <c r="N3465" s="1">
        <f>SUMPRODUCT(Sueldos[[#This Row],[Salario Base]:[Bono General]]*Porcentajes[])</f>
        <v>1007.8285000000001</v>
      </c>
      <c r="O3465" s="1">
        <f>Sueldos[[#This Row],[Aumento Mexicano]]*2</f>
        <v>2015.6570000000002</v>
      </c>
      <c r="P3465" s="1">
        <f>IF(Sueldos[[#This Row],[Calificación]]&gt;=4,Sueldos[[#This Row],[Aumento Mexicano]]*2,0)</f>
        <v>0</v>
      </c>
      <c r="Q3465" s="1">
        <f>Sueldos[[#This Row],[Sueldo total]]*3</f>
        <v>76121.7</v>
      </c>
      <c r="R3465" s="9">
        <f>(43102-Sueldos[[#This Row],[Fecha de Contratación]])/365</f>
        <v>6.2493150684931509</v>
      </c>
      <c r="S3465" s="1">
        <f>Sueldos[[#This Row],[Sueldo total]]/30</f>
        <v>845.79666666666662</v>
      </c>
      <c r="T3465" s="1">
        <f>Sueldos[[#This Row],[Salario diario]]*20*Sueldos[[#This Row],[dias del año]]</f>
        <v>105712.99707762558</v>
      </c>
      <c r="U3465" s="1">
        <f>Sueldos[[#This Row],[3 meses de sueldo]]+Sueldos[[#This Row],[20 dias por año]]</f>
        <v>181834.69707762558</v>
      </c>
    </row>
    <row r="3466" spans="1:21" x14ac:dyDescent="0.3">
      <c r="A3466" t="s">
        <v>724</v>
      </c>
      <c r="B3466" t="s">
        <v>539</v>
      </c>
      <c r="C3466" t="s">
        <v>55</v>
      </c>
      <c r="D3466" s="10">
        <v>42049</v>
      </c>
      <c r="E3466" t="s">
        <v>18</v>
      </c>
      <c r="F3466">
        <v>2</v>
      </c>
      <c r="G3466" s="1">
        <v>9444.6</v>
      </c>
      <c r="H3466" s="1">
        <v>755.5680000000001</v>
      </c>
      <c r="I3466" s="1">
        <v>472.23</v>
      </c>
      <c r="J3466" s="1">
        <v>1038.9059999999999</v>
      </c>
      <c r="K3466" s="1">
        <v>3494.502</v>
      </c>
      <c r="L3466" s="1">
        <v>2833.38</v>
      </c>
      <c r="M3466" s="1">
        <f>SUM(Sueldos[[#This Row],[Salario Base]:[Bono General]])</f>
        <v>18039.186000000002</v>
      </c>
      <c r="N3466" s="1">
        <f>SUMPRODUCT(Sueldos[[#This Row],[Salario Base]:[Bono General]]*Porcentajes[])</f>
        <v>702.67824000000019</v>
      </c>
      <c r="O3466" s="1">
        <f>Sueldos[[#This Row],[Aumento Mexicano]]*2</f>
        <v>1405.3564800000004</v>
      </c>
      <c r="P3466" s="1">
        <f>IF(Sueldos[[#This Row],[Calificación]]&gt;=4,Sueldos[[#This Row],[Aumento Mexicano]]*2,0)</f>
        <v>0</v>
      </c>
      <c r="Q3466" s="1">
        <f>Sueldos[[#This Row],[Sueldo total]]*3</f>
        <v>54117.558000000005</v>
      </c>
      <c r="R3466" s="9">
        <f>(43102-Sueldos[[#This Row],[Fecha de Contratación]])/365</f>
        <v>2.8849315068493149</v>
      </c>
      <c r="S3466" s="1">
        <f>Sueldos[[#This Row],[Sueldo total]]/30</f>
        <v>601.3062000000001</v>
      </c>
      <c r="T3466" s="1">
        <f>Sueldos[[#This Row],[Salario diario]]*20*Sueldos[[#This Row],[dias del año]]</f>
        <v>34694.544032876714</v>
      </c>
      <c r="U3466" s="1">
        <f>Sueldos[[#This Row],[3 meses de sueldo]]+Sueldos[[#This Row],[20 dias por año]]</f>
        <v>88812.102032876719</v>
      </c>
    </row>
    <row r="3467" spans="1:21" x14ac:dyDescent="0.3">
      <c r="A3467" t="s">
        <v>725</v>
      </c>
      <c r="B3467" t="s">
        <v>539</v>
      </c>
      <c r="C3467" t="s">
        <v>255</v>
      </c>
      <c r="D3467" s="10">
        <v>40906</v>
      </c>
      <c r="E3467" t="s">
        <v>50</v>
      </c>
      <c r="F3467">
        <v>4</v>
      </c>
      <c r="G3467" s="1">
        <v>48700.3</v>
      </c>
      <c r="H3467" s="1">
        <v>3896.0240000000003</v>
      </c>
      <c r="I3467" s="1">
        <v>1461.009</v>
      </c>
      <c r="J3467" s="1">
        <v>7305.0450000000001</v>
      </c>
      <c r="K3467" s="1">
        <v>14123.087</v>
      </c>
      <c r="L3467" s="1">
        <v>12662.078000000001</v>
      </c>
      <c r="M3467" s="1">
        <f>SUM(Sueldos[[#This Row],[Salario Base]:[Bono General]])</f>
        <v>88147.543000000005</v>
      </c>
      <c r="N3467" s="1">
        <f>SUMPRODUCT(Sueldos[[#This Row],[Salario Base]:[Bono General]]*Porcentajes[])</f>
        <v>3428.5011200000008</v>
      </c>
      <c r="O3467" s="1">
        <f>Sueldos[[#This Row],[Aumento Mexicano]]*2</f>
        <v>6857.0022400000016</v>
      </c>
      <c r="P3467" s="1">
        <f>IF(Sueldos[[#This Row],[Calificación]]&gt;=4,Sueldos[[#This Row],[Aumento Mexicano]]*2,0)</f>
        <v>6857.0022400000016</v>
      </c>
      <c r="Q3467" s="1">
        <f>Sueldos[[#This Row],[Sueldo total]]*3</f>
        <v>264442.62900000002</v>
      </c>
      <c r="R3467" s="9">
        <f>(43102-Sueldos[[#This Row],[Fecha de Contratación]])/365</f>
        <v>6.0164383561643833</v>
      </c>
      <c r="S3467" s="1">
        <f>Sueldos[[#This Row],[Sueldo total]]/30</f>
        <v>2938.2514333333334</v>
      </c>
      <c r="T3467" s="1">
        <f>Sueldos[[#This Row],[Salario diario]]*20*Sueldos[[#This Row],[dias del año]]</f>
        <v>353556.17247123283</v>
      </c>
      <c r="U3467" s="1">
        <f>Sueldos[[#This Row],[3 meses de sueldo]]+Sueldos[[#This Row],[20 dias por año]]</f>
        <v>617998.8014712329</v>
      </c>
    </row>
    <row r="3468" spans="1:21" x14ac:dyDescent="0.3">
      <c r="A3468" t="s">
        <v>726</v>
      </c>
      <c r="B3468" t="s">
        <v>539</v>
      </c>
      <c r="C3468" t="s">
        <v>330</v>
      </c>
      <c r="D3468" s="10">
        <v>41503</v>
      </c>
      <c r="E3468" t="s">
        <v>18</v>
      </c>
      <c r="F3468">
        <v>2</v>
      </c>
      <c r="G3468" s="1">
        <v>8316.9</v>
      </c>
      <c r="H3468" s="1">
        <v>831.69</v>
      </c>
      <c r="I3468" s="1">
        <v>249.50699999999998</v>
      </c>
      <c r="J3468" s="1">
        <v>83.168999999999997</v>
      </c>
      <c r="K3468" s="1">
        <v>3326.76</v>
      </c>
      <c r="L3468" s="1">
        <v>2328.732</v>
      </c>
      <c r="M3468" s="1">
        <f>SUM(Sueldos[[#This Row],[Salario Base]:[Bono General]])</f>
        <v>15136.758</v>
      </c>
      <c r="N3468" s="1">
        <f>SUMPRODUCT(Sueldos[[#This Row],[Salario Base]:[Bono General]]*Porcentajes[])</f>
        <v>576.36117000000002</v>
      </c>
      <c r="O3468" s="1">
        <f>Sueldos[[#This Row],[Aumento Mexicano]]*2</f>
        <v>1152.72234</v>
      </c>
      <c r="P3468" s="1">
        <f>IF(Sueldos[[#This Row],[Calificación]]&gt;=4,Sueldos[[#This Row],[Aumento Mexicano]]*2,0)</f>
        <v>0</v>
      </c>
      <c r="Q3468" s="1">
        <f>Sueldos[[#This Row],[Sueldo total]]*3</f>
        <v>45410.273999999998</v>
      </c>
      <c r="R3468" s="9">
        <f>(43102-Sueldos[[#This Row],[Fecha de Contratación]])/365</f>
        <v>4.3808219178082188</v>
      </c>
      <c r="S3468" s="1">
        <f>Sueldos[[#This Row],[Sueldo total]]/30</f>
        <v>504.55860000000001</v>
      </c>
      <c r="T3468" s="1">
        <f>Sueldos[[#This Row],[Salario diario]]*20*Sueldos[[#This Row],[dias del año]]</f>
        <v>44207.6274739726</v>
      </c>
      <c r="U3468" s="1">
        <f>Sueldos[[#This Row],[3 meses de sueldo]]+Sueldos[[#This Row],[20 dias por año]]</f>
        <v>89617.901473972597</v>
      </c>
    </row>
    <row r="3469" spans="1:21" x14ac:dyDescent="0.3">
      <c r="A3469" t="s">
        <v>727</v>
      </c>
      <c r="B3469" t="s">
        <v>539</v>
      </c>
      <c r="C3469" t="s">
        <v>312</v>
      </c>
      <c r="D3469" s="10">
        <v>41121</v>
      </c>
      <c r="E3469" t="s">
        <v>15</v>
      </c>
      <c r="F3469">
        <v>2</v>
      </c>
      <c r="G3469" s="1">
        <v>28908</v>
      </c>
      <c r="H3469" s="1">
        <v>1445.4</v>
      </c>
      <c r="I3469" s="1">
        <v>4047.1200000000003</v>
      </c>
      <c r="J3469" s="1">
        <v>1734.48</v>
      </c>
      <c r="K3469" s="1">
        <v>7516.08</v>
      </c>
      <c r="L3469" s="1">
        <v>8094.2400000000007</v>
      </c>
      <c r="M3469" s="1">
        <f>SUM(Sueldos[[#This Row],[Salario Base]:[Bono General]])</f>
        <v>51745.320000000007</v>
      </c>
      <c r="N3469" s="1">
        <f>SUMPRODUCT(Sueldos[[#This Row],[Salario Base]:[Bono General]]*Porcentajes[])</f>
        <v>1994.652</v>
      </c>
      <c r="O3469" s="1">
        <f>Sueldos[[#This Row],[Aumento Mexicano]]*2</f>
        <v>3989.3040000000001</v>
      </c>
      <c r="P3469" s="1">
        <f>IF(Sueldos[[#This Row],[Calificación]]&gt;=4,Sueldos[[#This Row],[Aumento Mexicano]]*2,0)</f>
        <v>0</v>
      </c>
      <c r="Q3469" s="1">
        <f>Sueldos[[#This Row],[Sueldo total]]*3</f>
        <v>155235.96000000002</v>
      </c>
      <c r="R3469" s="9">
        <f>(43102-Sueldos[[#This Row],[Fecha de Contratación]])/365</f>
        <v>5.4273972602739722</v>
      </c>
      <c r="S3469" s="1">
        <f>Sueldos[[#This Row],[Sueldo total]]/30</f>
        <v>1724.8440000000003</v>
      </c>
      <c r="T3469" s="1">
        <f>Sueldos[[#This Row],[Salario diario]]*20*Sueldos[[#This Row],[dias del año]]</f>
        <v>187228.272</v>
      </c>
      <c r="U3469" s="1">
        <f>Sueldos[[#This Row],[3 meses de sueldo]]+Sueldos[[#This Row],[20 dias por año]]</f>
        <v>342464.23200000002</v>
      </c>
    </row>
    <row r="3470" spans="1:21" x14ac:dyDescent="0.3">
      <c r="A3470" t="s">
        <v>728</v>
      </c>
      <c r="B3470" t="s">
        <v>539</v>
      </c>
      <c r="C3470" t="s">
        <v>177</v>
      </c>
      <c r="D3470" s="10">
        <v>40690</v>
      </c>
      <c r="E3470" t="s">
        <v>18</v>
      </c>
      <c r="F3470">
        <v>4</v>
      </c>
      <c r="G3470" s="1">
        <v>14393.500000000002</v>
      </c>
      <c r="H3470" s="1">
        <v>1295.4150000000002</v>
      </c>
      <c r="I3470" s="1">
        <v>1439.3500000000004</v>
      </c>
      <c r="J3470" s="1">
        <v>575.74000000000012</v>
      </c>
      <c r="K3470" s="1">
        <v>4893.7900000000009</v>
      </c>
      <c r="L3470" s="1">
        <v>3742.3100000000004</v>
      </c>
      <c r="M3470" s="1">
        <f>SUM(Sueldos[[#This Row],[Salario Base]:[Bono General]])</f>
        <v>26340.105000000007</v>
      </c>
      <c r="N3470" s="1">
        <f>SUMPRODUCT(Sueldos[[#This Row],[Salario Base]:[Bono General]]*Porcentajes[])</f>
        <v>1004.6663000000002</v>
      </c>
      <c r="O3470" s="1">
        <f>Sueldos[[#This Row],[Aumento Mexicano]]*2</f>
        <v>2009.3326000000004</v>
      </c>
      <c r="P3470" s="1">
        <f>IF(Sueldos[[#This Row],[Calificación]]&gt;=4,Sueldos[[#This Row],[Aumento Mexicano]]*2,0)</f>
        <v>2009.3326000000004</v>
      </c>
      <c r="Q3470" s="1">
        <f>Sueldos[[#This Row],[Sueldo total]]*3</f>
        <v>79020.315000000017</v>
      </c>
      <c r="R3470" s="9">
        <f>(43102-Sueldos[[#This Row],[Fecha de Contratación]])/365</f>
        <v>6.6082191780821917</v>
      </c>
      <c r="S3470" s="1">
        <f>Sueldos[[#This Row],[Sueldo total]]/30</f>
        <v>878.00350000000026</v>
      </c>
      <c r="T3470" s="1">
        <f>Sueldos[[#This Row],[Salario diario]]*20*Sueldos[[#This Row],[dias del año]]</f>
        <v>116040.7913424658</v>
      </c>
      <c r="U3470" s="1">
        <f>Sueldos[[#This Row],[3 meses de sueldo]]+Sueldos[[#This Row],[20 dias por año]]</f>
        <v>195061.10634246582</v>
      </c>
    </row>
    <row r="3471" spans="1:21" x14ac:dyDescent="0.3">
      <c r="A3471" t="s">
        <v>729</v>
      </c>
      <c r="B3471" t="s">
        <v>539</v>
      </c>
      <c r="C3471" t="s">
        <v>29</v>
      </c>
      <c r="D3471" s="10">
        <v>42794</v>
      </c>
      <c r="E3471" t="s">
        <v>18</v>
      </c>
      <c r="F3471">
        <v>3</v>
      </c>
      <c r="G3471" s="1">
        <v>15368</v>
      </c>
      <c r="H3471" s="1">
        <v>1536.8000000000002</v>
      </c>
      <c r="I3471" s="1">
        <v>1536.8000000000002</v>
      </c>
      <c r="J3471" s="1">
        <v>153.68</v>
      </c>
      <c r="K3471" s="1">
        <v>5993.52</v>
      </c>
      <c r="L3471" s="1">
        <v>3842</v>
      </c>
      <c r="M3471" s="1">
        <f>SUM(Sueldos[[#This Row],[Salario Base]:[Bono General]])</f>
        <v>28430.799999999999</v>
      </c>
      <c r="N3471" s="1">
        <f>SUMPRODUCT(Sueldos[[#This Row],[Salario Base]:[Bono General]]*Porcentajes[])</f>
        <v>1071.1496</v>
      </c>
      <c r="O3471" s="1">
        <f>Sueldos[[#This Row],[Aumento Mexicano]]*2</f>
        <v>2142.2991999999999</v>
      </c>
      <c r="P3471" s="1">
        <f>IF(Sueldos[[#This Row],[Calificación]]&gt;=4,Sueldos[[#This Row],[Aumento Mexicano]]*2,0)</f>
        <v>0</v>
      </c>
      <c r="Q3471" s="1">
        <f>Sueldos[[#This Row],[Sueldo total]]*3</f>
        <v>85292.4</v>
      </c>
      <c r="R3471" s="9">
        <f>(43102-Sueldos[[#This Row],[Fecha de Contratación]])/365</f>
        <v>0.84383561643835614</v>
      </c>
      <c r="S3471" s="1">
        <f>Sueldos[[#This Row],[Sueldo total]]/30</f>
        <v>947.69333333333327</v>
      </c>
      <c r="T3471" s="1">
        <f>Sueldos[[#This Row],[Salario diario]]*20*Sueldos[[#This Row],[dias del año]]</f>
        <v>15993.947762557076</v>
      </c>
      <c r="U3471" s="1">
        <f>Sueldos[[#This Row],[3 meses de sueldo]]+Sueldos[[#This Row],[20 dias por año]]</f>
        <v>101286.34776255707</v>
      </c>
    </row>
    <row r="3472" spans="1:21" x14ac:dyDescent="0.3">
      <c r="A3472" t="s">
        <v>730</v>
      </c>
      <c r="B3472" t="s">
        <v>539</v>
      </c>
      <c r="C3472" t="s">
        <v>17</v>
      </c>
      <c r="D3472" s="10">
        <v>42062</v>
      </c>
      <c r="E3472" t="s">
        <v>15</v>
      </c>
      <c r="F3472">
        <v>4</v>
      </c>
      <c r="G3472" s="1">
        <v>28783.7</v>
      </c>
      <c r="H3472" s="1">
        <v>2302.6959999999999</v>
      </c>
      <c r="I3472" s="1">
        <v>2302.6959999999999</v>
      </c>
      <c r="J3472" s="1">
        <v>287.83699999999999</v>
      </c>
      <c r="K3472" s="1">
        <v>8347.2729999999992</v>
      </c>
      <c r="L3472" s="1">
        <v>7483.7620000000006</v>
      </c>
      <c r="M3472" s="1">
        <f>SUM(Sueldos[[#This Row],[Salario Base]:[Bono General]])</f>
        <v>49507.964000000007</v>
      </c>
      <c r="N3472" s="1">
        <f>SUMPRODUCT(Sueldos[[#This Row],[Salario Base]:[Bono General]]*Porcentajes[])</f>
        <v>1882.45398</v>
      </c>
      <c r="O3472" s="1">
        <f>Sueldos[[#This Row],[Aumento Mexicano]]*2</f>
        <v>3764.90796</v>
      </c>
      <c r="P3472" s="1">
        <f>IF(Sueldos[[#This Row],[Calificación]]&gt;=4,Sueldos[[#This Row],[Aumento Mexicano]]*2,0)</f>
        <v>3764.90796</v>
      </c>
      <c r="Q3472" s="1">
        <f>Sueldos[[#This Row],[Sueldo total]]*3</f>
        <v>148523.89200000002</v>
      </c>
      <c r="R3472" s="9">
        <f>(43102-Sueldos[[#This Row],[Fecha de Contratación]])/365</f>
        <v>2.8493150684931505</v>
      </c>
      <c r="S3472" s="1">
        <f>Sueldos[[#This Row],[Sueldo total]]/30</f>
        <v>1650.265466666667</v>
      </c>
      <c r="T3472" s="1">
        <f>Sueldos[[#This Row],[Salario diario]]*20*Sueldos[[#This Row],[dias del año]]</f>
        <v>94042.525223744306</v>
      </c>
      <c r="U3472" s="1">
        <f>Sueldos[[#This Row],[3 meses de sueldo]]+Sueldos[[#This Row],[20 dias por año]]</f>
        <v>242566.41722374433</v>
      </c>
    </row>
    <row r="3473" spans="1:21" x14ac:dyDescent="0.3">
      <c r="A3473" t="s">
        <v>731</v>
      </c>
      <c r="B3473" t="s">
        <v>539</v>
      </c>
      <c r="C3473" t="s">
        <v>92</v>
      </c>
      <c r="D3473" s="10">
        <v>40495</v>
      </c>
      <c r="E3473" t="s">
        <v>18</v>
      </c>
      <c r="F3473">
        <v>3</v>
      </c>
      <c r="G3473" s="1">
        <v>14803</v>
      </c>
      <c r="H3473" s="1">
        <v>1332.27</v>
      </c>
      <c r="I3473" s="1">
        <v>1628.33</v>
      </c>
      <c r="J3473" s="1">
        <v>1480.3000000000002</v>
      </c>
      <c r="K3473" s="1">
        <v>5477.11</v>
      </c>
      <c r="L3473" s="1">
        <v>5773.17</v>
      </c>
      <c r="M3473" s="1">
        <f>SUM(Sueldos[[#This Row],[Salario Base]:[Bono General]])</f>
        <v>30494.18</v>
      </c>
      <c r="N3473" s="1">
        <f>SUMPRODUCT(Sueldos[[#This Row],[Salario Base]:[Bono General]]*Porcentajes[])</f>
        <v>1231.6096</v>
      </c>
      <c r="O3473" s="1">
        <f>Sueldos[[#This Row],[Aumento Mexicano]]*2</f>
        <v>2463.2192</v>
      </c>
      <c r="P3473" s="1">
        <f>IF(Sueldos[[#This Row],[Calificación]]&gt;=4,Sueldos[[#This Row],[Aumento Mexicano]]*2,0)</f>
        <v>0</v>
      </c>
      <c r="Q3473" s="1">
        <f>Sueldos[[#This Row],[Sueldo total]]*3</f>
        <v>91482.540000000008</v>
      </c>
      <c r="R3473" s="9">
        <f>(43102-Sueldos[[#This Row],[Fecha de Contratación]])/365</f>
        <v>7.1424657534246574</v>
      </c>
      <c r="S3473" s="1">
        <f>Sueldos[[#This Row],[Sueldo total]]/30</f>
        <v>1016.4726666666667</v>
      </c>
      <c r="T3473" s="1">
        <f>Sueldos[[#This Row],[Salario diario]]*20*Sueldos[[#This Row],[dias del año]]</f>
        <v>145202.42421917809</v>
      </c>
      <c r="U3473" s="1">
        <f>Sueldos[[#This Row],[3 meses de sueldo]]+Sueldos[[#This Row],[20 dias por año]]</f>
        <v>236684.9642191781</v>
      </c>
    </row>
    <row r="3474" spans="1:21" x14ac:dyDescent="0.3">
      <c r="A3474" t="s">
        <v>732</v>
      </c>
      <c r="B3474" t="s">
        <v>539</v>
      </c>
      <c r="C3474" t="s">
        <v>86</v>
      </c>
      <c r="D3474" s="10">
        <v>41985</v>
      </c>
      <c r="E3474" t="s">
        <v>15</v>
      </c>
      <c r="F3474">
        <v>3</v>
      </c>
      <c r="G3474" s="1">
        <v>30137</v>
      </c>
      <c r="H3474" s="1">
        <v>1808.22</v>
      </c>
      <c r="I3474" s="1">
        <v>1506.8500000000001</v>
      </c>
      <c r="J3474" s="1">
        <v>602.74</v>
      </c>
      <c r="K3474" s="1">
        <v>10849.32</v>
      </c>
      <c r="L3474" s="1">
        <v>9945.2100000000009</v>
      </c>
      <c r="M3474" s="1">
        <f>SUM(Sueldos[[#This Row],[Salario Base]:[Bono General]])</f>
        <v>54849.34</v>
      </c>
      <c r="N3474" s="1">
        <f>SUMPRODUCT(Sueldos[[#This Row],[Salario Base]:[Bono General]]*Porcentajes[])</f>
        <v>2124.6585000000005</v>
      </c>
      <c r="O3474" s="1">
        <f>Sueldos[[#This Row],[Aumento Mexicano]]*2</f>
        <v>4249.3170000000009</v>
      </c>
      <c r="P3474" s="1">
        <f>IF(Sueldos[[#This Row],[Calificación]]&gt;=4,Sueldos[[#This Row],[Aumento Mexicano]]*2,0)</f>
        <v>0</v>
      </c>
      <c r="Q3474" s="1">
        <f>Sueldos[[#This Row],[Sueldo total]]*3</f>
        <v>164548.01999999999</v>
      </c>
      <c r="R3474" s="9">
        <f>(43102-Sueldos[[#This Row],[Fecha de Contratación]])/365</f>
        <v>3.0602739726027397</v>
      </c>
      <c r="S3474" s="1">
        <f>Sueldos[[#This Row],[Sueldo total]]/30</f>
        <v>1828.3113333333333</v>
      </c>
      <c r="T3474" s="1">
        <f>Sueldos[[#This Row],[Salario diario]]*20*Sueldos[[#This Row],[dias del año]]</f>
        <v>111902.67174429224</v>
      </c>
      <c r="U3474" s="1">
        <f>Sueldos[[#This Row],[3 meses de sueldo]]+Sueldos[[#This Row],[20 dias por año]]</f>
        <v>276450.69174429221</v>
      </c>
    </row>
    <row r="3475" spans="1:21" x14ac:dyDescent="0.3">
      <c r="A3475" t="s">
        <v>733</v>
      </c>
      <c r="B3475" t="s">
        <v>539</v>
      </c>
      <c r="C3475" t="s">
        <v>46</v>
      </c>
      <c r="D3475" s="10">
        <v>42040</v>
      </c>
      <c r="E3475" t="s">
        <v>50</v>
      </c>
      <c r="F3475">
        <v>4</v>
      </c>
      <c r="G3475" s="1">
        <v>40631.800000000003</v>
      </c>
      <c r="H3475" s="1">
        <v>2031.5900000000001</v>
      </c>
      <c r="I3475" s="1">
        <v>5282.1340000000009</v>
      </c>
      <c r="J3475" s="1">
        <v>4469.4980000000005</v>
      </c>
      <c r="K3475" s="1">
        <v>13408.494000000002</v>
      </c>
      <c r="L3475" s="1">
        <v>11376.904000000002</v>
      </c>
      <c r="M3475" s="1">
        <f>SUM(Sueldos[[#This Row],[Salario Base]:[Bono General]])</f>
        <v>77200.420000000013</v>
      </c>
      <c r="N3475" s="1">
        <f>SUMPRODUCT(Sueldos[[#This Row],[Salario Base]:[Bono General]]*Porcentajes[])</f>
        <v>2974.2477600000002</v>
      </c>
      <c r="O3475" s="1">
        <f>Sueldos[[#This Row],[Aumento Mexicano]]*2</f>
        <v>5948.4955200000004</v>
      </c>
      <c r="P3475" s="1">
        <f>IF(Sueldos[[#This Row],[Calificación]]&gt;=4,Sueldos[[#This Row],[Aumento Mexicano]]*2,0)</f>
        <v>5948.4955200000004</v>
      </c>
      <c r="Q3475" s="1">
        <f>Sueldos[[#This Row],[Sueldo total]]*3</f>
        <v>231601.26000000004</v>
      </c>
      <c r="R3475" s="9">
        <f>(43102-Sueldos[[#This Row],[Fecha de Contratación]])/365</f>
        <v>2.9095890410958902</v>
      </c>
      <c r="S3475" s="1">
        <f>Sueldos[[#This Row],[Sueldo total]]/30</f>
        <v>2573.3473333333336</v>
      </c>
      <c r="T3475" s="1">
        <f>Sueldos[[#This Row],[Salario diario]]*20*Sueldos[[#This Row],[dias del año]]</f>
        <v>149747.66399999999</v>
      </c>
      <c r="U3475" s="1">
        <f>Sueldos[[#This Row],[3 meses de sueldo]]+Sueldos[[#This Row],[20 dias por año]]</f>
        <v>381348.924</v>
      </c>
    </row>
    <row r="3476" spans="1:21" x14ac:dyDescent="0.3">
      <c r="A3476" t="s">
        <v>453</v>
      </c>
      <c r="B3476" t="s">
        <v>539</v>
      </c>
      <c r="C3476" t="s">
        <v>237</v>
      </c>
      <c r="D3476" s="10">
        <v>42747</v>
      </c>
      <c r="E3476" t="s">
        <v>27</v>
      </c>
      <c r="F3476">
        <v>4</v>
      </c>
      <c r="G3476" s="1">
        <v>21864.7</v>
      </c>
      <c r="H3476" s="1">
        <v>1311.8820000000001</v>
      </c>
      <c r="I3476" s="1">
        <v>874.58800000000008</v>
      </c>
      <c r="J3476" s="1">
        <v>1749.1760000000002</v>
      </c>
      <c r="K3476" s="1">
        <v>5466.1750000000002</v>
      </c>
      <c r="L3476" s="1">
        <v>7433.9980000000005</v>
      </c>
      <c r="M3476" s="1">
        <f>SUM(Sueldos[[#This Row],[Salario Base]:[Bono General]])</f>
        <v>38700.519</v>
      </c>
      <c r="N3476" s="1">
        <f>SUMPRODUCT(Sueldos[[#This Row],[Salario Base]:[Bono General]]*Porcentajes[])</f>
        <v>1541.46135</v>
      </c>
      <c r="O3476" s="1">
        <f>Sueldos[[#This Row],[Aumento Mexicano]]*2</f>
        <v>3082.9227000000001</v>
      </c>
      <c r="P3476" s="1">
        <f>IF(Sueldos[[#This Row],[Calificación]]&gt;=4,Sueldos[[#This Row],[Aumento Mexicano]]*2,0)</f>
        <v>3082.9227000000001</v>
      </c>
      <c r="Q3476" s="1">
        <f>Sueldos[[#This Row],[Sueldo total]]*3</f>
        <v>116101.557</v>
      </c>
      <c r="R3476" s="9">
        <f>(43102-Sueldos[[#This Row],[Fecha de Contratación]])/365</f>
        <v>0.9726027397260274</v>
      </c>
      <c r="S3476" s="1">
        <f>Sueldos[[#This Row],[Sueldo total]]/30</f>
        <v>1290.0173</v>
      </c>
      <c r="T3476" s="1">
        <f>Sueldos[[#This Row],[Salario diario]]*20*Sueldos[[#This Row],[dias del año]]</f>
        <v>25093.48720547945</v>
      </c>
      <c r="U3476" s="1">
        <f>Sueldos[[#This Row],[3 meses de sueldo]]+Sueldos[[#This Row],[20 dias por año]]</f>
        <v>141195.04420547944</v>
      </c>
    </row>
    <row r="3477" spans="1:21" x14ac:dyDescent="0.3">
      <c r="A3477" t="s">
        <v>734</v>
      </c>
      <c r="B3477" t="s">
        <v>539</v>
      </c>
      <c r="C3477" t="s">
        <v>67</v>
      </c>
      <c r="D3477" s="10">
        <v>41111</v>
      </c>
      <c r="E3477" t="s">
        <v>27</v>
      </c>
      <c r="F3477">
        <v>4</v>
      </c>
      <c r="G3477" s="1">
        <v>19817.600000000002</v>
      </c>
      <c r="H3477" s="1">
        <v>990.88000000000011</v>
      </c>
      <c r="I3477" s="1">
        <v>1585.4080000000001</v>
      </c>
      <c r="J3477" s="1">
        <v>2378.1120000000001</v>
      </c>
      <c r="K3477" s="1">
        <v>6143.456000000001</v>
      </c>
      <c r="L3477" s="1">
        <v>6539.8080000000009</v>
      </c>
      <c r="M3477" s="1">
        <f>SUM(Sueldos[[#This Row],[Salario Base]:[Bono General]])</f>
        <v>37455.26400000001</v>
      </c>
      <c r="N3477" s="1">
        <f>SUMPRODUCT(Sueldos[[#This Row],[Salario Base]:[Bono General]]*Porcentajes[])</f>
        <v>1478.3929600000001</v>
      </c>
      <c r="O3477" s="1">
        <f>Sueldos[[#This Row],[Aumento Mexicano]]*2</f>
        <v>2956.7859200000003</v>
      </c>
      <c r="P3477" s="1">
        <f>IF(Sueldos[[#This Row],[Calificación]]&gt;=4,Sueldos[[#This Row],[Aumento Mexicano]]*2,0)</f>
        <v>2956.7859200000003</v>
      </c>
      <c r="Q3477" s="1">
        <f>Sueldos[[#This Row],[Sueldo total]]*3</f>
        <v>112365.79200000003</v>
      </c>
      <c r="R3477" s="9">
        <f>(43102-Sueldos[[#This Row],[Fecha de Contratación]])/365</f>
        <v>5.4547945205479449</v>
      </c>
      <c r="S3477" s="1">
        <f>Sueldos[[#This Row],[Sueldo total]]/30</f>
        <v>1248.5088000000003</v>
      </c>
      <c r="T3477" s="1">
        <f>Sueldos[[#This Row],[Salario diario]]*20*Sueldos[[#This Row],[dias del año]]</f>
        <v>136207.17922191785</v>
      </c>
      <c r="U3477" s="1">
        <f>Sueldos[[#This Row],[3 meses de sueldo]]+Sueldos[[#This Row],[20 dias por año]]</f>
        <v>248572.97122191789</v>
      </c>
    </row>
    <row r="3478" spans="1:21" x14ac:dyDescent="0.3">
      <c r="A3478" t="s">
        <v>735</v>
      </c>
      <c r="B3478" t="s">
        <v>539</v>
      </c>
      <c r="C3478" t="s">
        <v>413</v>
      </c>
      <c r="D3478" s="10">
        <v>42524</v>
      </c>
      <c r="E3478" t="s">
        <v>27</v>
      </c>
      <c r="F3478">
        <v>2</v>
      </c>
      <c r="G3478" s="1">
        <v>18909</v>
      </c>
      <c r="H3478" s="1">
        <v>1134.54</v>
      </c>
      <c r="I3478" s="1">
        <v>1890.9</v>
      </c>
      <c r="J3478" s="1">
        <v>945.45</v>
      </c>
      <c r="K3478" s="1">
        <v>5672.7</v>
      </c>
      <c r="L3478" s="1">
        <v>7185.42</v>
      </c>
      <c r="M3478" s="1">
        <f>SUM(Sueldos[[#This Row],[Salario Base]:[Bono General]])</f>
        <v>35738.01</v>
      </c>
      <c r="N3478" s="1">
        <f>SUMPRODUCT(Sueldos[[#This Row],[Salario Base]:[Bono General]]*Porcentajes[])</f>
        <v>1431.4113000000002</v>
      </c>
      <c r="O3478" s="1">
        <f>Sueldos[[#This Row],[Aumento Mexicano]]*2</f>
        <v>2862.8226000000004</v>
      </c>
      <c r="P3478" s="1">
        <f>IF(Sueldos[[#This Row],[Calificación]]&gt;=4,Sueldos[[#This Row],[Aumento Mexicano]]*2,0)</f>
        <v>0</v>
      </c>
      <c r="Q3478" s="1">
        <f>Sueldos[[#This Row],[Sueldo total]]*3</f>
        <v>107214.03</v>
      </c>
      <c r="R3478" s="9">
        <f>(43102-Sueldos[[#This Row],[Fecha de Contratación]])/365</f>
        <v>1.5835616438356164</v>
      </c>
      <c r="S3478" s="1">
        <f>Sueldos[[#This Row],[Sueldo total]]/30</f>
        <v>1191.2670000000001</v>
      </c>
      <c r="T3478" s="1">
        <f>Sueldos[[#This Row],[Salario diario]]*20*Sueldos[[#This Row],[dias del año]]</f>
        <v>37728.894575342463</v>
      </c>
      <c r="U3478" s="1">
        <f>Sueldos[[#This Row],[3 meses de sueldo]]+Sueldos[[#This Row],[20 dias por año]]</f>
        <v>144942.92457534245</v>
      </c>
    </row>
    <row r="3479" spans="1:21" x14ac:dyDescent="0.3">
      <c r="A3479" t="s">
        <v>736</v>
      </c>
      <c r="B3479" t="s">
        <v>539</v>
      </c>
      <c r="C3479" t="s">
        <v>96</v>
      </c>
      <c r="D3479" s="10">
        <v>40654</v>
      </c>
      <c r="E3479" t="s">
        <v>15</v>
      </c>
      <c r="F3479">
        <v>3</v>
      </c>
      <c r="G3479" s="1">
        <v>23332</v>
      </c>
      <c r="H3479" s="1">
        <v>1399.9199999999998</v>
      </c>
      <c r="I3479" s="1">
        <v>699.95999999999992</v>
      </c>
      <c r="J3479" s="1">
        <v>3499.7999999999997</v>
      </c>
      <c r="K3479" s="1">
        <v>8399.52</v>
      </c>
      <c r="L3479" s="1">
        <v>8866.16</v>
      </c>
      <c r="M3479" s="1">
        <f>SUM(Sueldos[[#This Row],[Salario Base]:[Bono General]])</f>
        <v>46197.36</v>
      </c>
      <c r="N3479" s="1">
        <f>SUMPRODUCT(Sueldos[[#This Row],[Salario Base]:[Bono General]]*Porcentajes[])</f>
        <v>1859.5603999999998</v>
      </c>
      <c r="O3479" s="1">
        <f>Sueldos[[#This Row],[Aumento Mexicano]]*2</f>
        <v>3719.1207999999997</v>
      </c>
      <c r="P3479" s="1">
        <f>IF(Sueldos[[#This Row],[Calificación]]&gt;=4,Sueldos[[#This Row],[Aumento Mexicano]]*2,0)</f>
        <v>0</v>
      </c>
      <c r="Q3479" s="1">
        <f>Sueldos[[#This Row],[Sueldo total]]*3</f>
        <v>138592.08000000002</v>
      </c>
      <c r="R3479" s="9">
        <f>(43102-Sueldos[[#This Row],[Fecha de Contratación]])/365</f>
        <v>6.7068493150684931</v>
      </c>
      <c r="S3479" s="1">
        <f>Sueldos[[#This Row],[Sueldo total]]/30</f>
        <v>1539.912</v>
      </c>
      <c r="T3479" s="1">
        <f>Sueldos[[#This Row],[Salario diario]]*20*Sueldos[[#This Row],[dias del año]]</f>
        <v>206559.15484931509</v>
      </c>
      <c r="U3479" s="1">
        <f>Sueldos[[#This Row],[3 meses de sueldo]]+Sueldos[[#This Row],[20 dias por año]]</f>
        <v>345151.23484931514</v>
      </c>
    </row>
    <row r="3480" spans="1:21" x14ac:dyDescent="0.3">
      <c r="A3480" t="s">
        <v>737</v>
      </c>
      <c r="B3480" t="s">
        <v>539</v>
      </c>
      <c r="C3480" t="s">
        <v>67</v>
      </c>
      <c r="D3480" s="10">
        <v>42880</v>
      </c>
      <c r="E3480" t="s">
        <v>18</v>
      </c>
      <c r="F3480">
        <v>2</v>
      </c>
      <c r="G3480" s="1">
        <v>12546</v>
      </c>
      <c r="H3480" s="1">
        <v>752.76</v>
      </c>
      <c r="I3480" s="1">
        <v>376.38</v>
      </c>
      <c r="J3480" s="1">
        <v>627.30000000000007</v>
      </c>
      <c r="K3480" s="1">
        <v>4892.9400000000005</v>
      </c>
      <c r="L3480" s="1">
        <v>4892.9400000000005</v>
      </c>
      <c r="M3480" s="1">
        <f>SUM(Sueldos[[#This Row],[Salario Base]:[Bono General]])</f>
        <v>24088.32</v>
      </c>
      <c r="N3480" s="1">
        <f>SUMPRODUCT(Sueldos[[#This Row],[Salario Base]:[Bono General]]*Porcentajes[])</f>
        <v>957.25980000000004</v>
      </c>
      <c r="O3480" s="1">
        <f>Sueldos[[#This Row],[Aumento Mexicano]]*2</f>
        <v>1914.5196000000001</v>
      </c>
      <c r="P3480" s="1">
        <f>IF(Sueldos[[#This Row],[Calificación]]&gt;=4,Sueldos[[#This Row],[Aumento Mexicano]]*2,0)</f>
        <v>0</v>
      </c>
      <c r="Q3480" s="1">
        <f>Sueldos[[#This Row],[Sueldo total]]*3</f>
        <v>72264.959999999992</v>
      </c>
      <c r="R3480" s="9">
        <f>(43102-Sueldos[[#This Row],[Fecha de Contratación]])/365</f>
        <v>0.60821917808219184</v>
      </c>
      <c r="S3480" s="1">
        <f>Sueldos[[#This Row],[Sueldo total]]/30</f>
        <v>802.94399999999996</v>
      </c>
      <c r="T3480" s="1">
        <f>Sueldos[[#This Row],[Salario diario]]*20*Sueldos[[#This Row],[dias del año]]</f>
        <v>9767.3187945205482</v>
      </c>
      <c r="U3480" s="1">
        <f>Sueldos[[#This Row],[3 meses de sueldo]]+Sueldos[[#This Row],[20 dias por año]]</f>
        <v>82032.278794520535</v>
      </c>
    </row>
    <row r="3481" spans="1:21" x14ac:dyDescent="0.3">
      <c r="A3481" t="s">
        <v>738</v>
      </c>
      <c r="B3481" t="s">
        <v>539</v>
      </c>
      <c r="C3481" t="s">
        <v>14</v>
      </c>
      <c r="D3481" s="10">
        <v>42984</v>
      </c>
      <c r="E3481" t="s">
        <v>18</v>
      </c>
      <c r="F3481">
        <v>3</v>
      </c>
      <c r="G3481" s="1">
        <v>8670</v>
      </c>
      <c r="H3481" s="1">
        <v>867</v>
      </c>
      <c r="I3481" s="1">
        <v>346.8</v>
      </c>
      <c r="J3481" s="1">
        <v>1040.3999999999999</v>
      </c>
      <c r="K3481" s="1">
        <v>3294.6</v>
      </c>
      <c r="L3481" s="1">
        <v>3294.6</v>
      </c>
      <c r="M3481" s="1">
        <f>SUM(Sueldos[[#This Row],[Salario Base]:[Bono General]])</f>
        <v>17513.399999999998</v>
      </c>
      <c r="N3481" s="1">
        <f>SUMPRODUCT(Sueldos[[#This Row],[Salario Base]:[Bono General]]*Porcentajes[])</f>
        <v>707.47199999999998</v>
      </c>
      <c r="O3481" s="1">
        <f>Sueldos[[#This Row],[Aumento Mexicano]]*2</f>
        <v>1414.944</v>
      </c>
      <c r="P3481" s="1">
        <f>IF(Sueldos[[#This Row],[Calificación]]&gt;=4,Sueldos[[#This Row],[Aumento Mexicano]]*2,0)</f>
        <v>0</v>
      </c>
      <c r="Q3481" s="1">
        <f>Sueldos[[#This Row],[Sueldo total]]*3</f>
        <v>52540.2</v>
      </c>
      <c r="R3481" s="9">
        <f>(43102-Sueldos[[#This Row],[Fecha de Contratación]])/365</f>
        <v>0.32328767123287672</v>
      </c>
      <c r="S3481" s="1">
        <f>Sueldos[[#This Row],[Sueldo total]]/30</f>
        <v>583.78</v>
      </c>
      <c r="T3481" s="1">
        <f>Sueldos[[#This Row],[Salario diario]]*20*Sueldos[[#This Row],[dias del año]]</f>
        <v>3774.5775342465749</v>
      </c>
      <c r="U3481" s="1">
        <f>Sueldos[[#This Row],[3 meses de sueldo]]+Sueldos[[#This Row],[20 dias por año]]</f>
        <v>56314.777534246576</v>
      </c>
    </row>
    <row r="3482" spans="1:21" x14ac:dyDescent="0.3">
      <c r="A3482" t="s">
        <v>739</v>
      </c>
      <c r="B3482" t="s">
        <v>539</v>
      </c>
      <c r="C3482" t="s">
        <v>190</v>
      </c>
      <c r="D3482" s="10">
        <v>41569</v>
      </c>
      <c r="E3482" t="s">
        <v>15</v>
      </c>
      <c r="F3482">
        <v>2</v>
      </c>
      <c r="G3482" s="1">
        <v>19521.900000000001</v>
      </c>
      <c r="H3482" s="1">
        <v>1561.7520000000002</v>
      </c>
      <c r="I3482" s="1">
        <v>2928.2850000000003</v>
      </c>
      <c r="J3482" s="1">
        <v>195.21900000000002</v>
      </c>
      <c r="K3482" s="1">
        <v>7027.884</v>
      </c>
      <c r="L3482" s="1">
        <v>7613.5410000000011</v>
      </c>
      <c r="M3482" s="1">
        <f>SUM(Sueldos[[#This Row],[Salario Base]:[Bono General]])</f>
        <v>38848.581000000006</v>
      </c>
      <c r="N3482" s="1">
        <f>SUMPRODUCT(Sueldos[[#This Row],[Salario Base]:[Bono General]]*Porcentajes[])</f>
        <v>1550.0388600000001</v>
      </c>
      <c r="O3482" s="1">
        <f>Sueldos[[#This Row],[Aumento Mexicano]]*2</f>
        <v>3100.0777200000002</v>
      </c>
      <c r="P3482" s="1">
        <f>IF(Sueldos[[#This Row],[Calificación]]&gt;=4,Sueldos[[#This Row],[Aumento Mexicano]]*2,0)</f>
        <v>0</v>
      </c>
      <c r="Q3482" s="1">
        <f>Sueldos[[#This Row],[Sueldo total]]*3</f>
        <v>116545.74300000002</v>
      </c>
      <c r="R3482" s="9">
        <f>(43102-Sueldos[[#This Row],[Fecha de Contratación]])/365</f>
        <v>4.2</v>
      </c>
      <c r="S3482" s="1">
        <f>Sueldos[[#This Row],[Sueldo total]]/30</f>
        <v>1294.9527000000003</v>
      </c>
      <c r="T3482" s="1">
        <f>Sueldos[[#This Row],[Salario diario]]*20*Sueldos[[#This Row],[dias del año]]</f>
        <v>108776.02680000002</v>
      </c>
      <c r="U3482" s="1">
        <f>Sueldos[[#This Row],[3 meses de sueldo]]+Sueldos[[#This Row],[20 dias por año]]</f>
        <v>225321.76980000004</v>
      </c>
    </row>
    <row r="3483" spans="1:21" x14ac:dyDescent="0.3">
      <c r="A3483" t="s">
        <v>740</v>
      </c>
      <c r="B3483" t="s">
        <v>539</v>
      </c>
      <c r="C3483" t="s">
        <v>71</v>
      </c>
      <c r="D3483" s="10">
        <v>40647</v>
      </c>
      <c r="E3483" t="s">
        <v>27</v>
      </c>
      <c r="F3483">
        <v>5</v>
      </c>
      <c r="G3483" s="1">
        <v>26736.25</v>
      </c>
      <c r="H3483" s="1">
        <v>1871.5375000000001</v>
      </c>
      <c r="I3483" s="1">
        <v>802.08749999999998</v>
      </c>
      <c r="J3483" s="1">
        <v>1336.8125</v>
      </c>
      <c r="K3483" s="1">
        <v>10694.5</v>
      </c>
      <c r="L3483" s="1">
        <v>7218.7875000000004</v>
      </c>
      <c r="M3483" s="1">
        <f>SUM(Sueldos[[#This Row],[Salario Base]:[Bono General]])</f>
        <v>48659.974999999999</v>
      </c>
      <c r="N3483" s="1">
        <f>SUMPRODUCT(Sueldos[[#This Row],[Salario Base]:[Bono General]]*Porcentajes[])</f>
        <v>1839.454</v>
      </c>
      <c r="O3483" s="1">
        <f>Sueldos[[#This Row],[Aumento Mexicano]]*2</f>
        <v>3678.9079999999999</v>
      </c>
      <c r="P3483" s="1">
        <f>IF(Sueldos[[#This Row],[Calificación]]&gt;=4,Sueldos[[#This Row],[Aumento Mexicano]]*2,0)</f>
        <v>3678.9079999999999</v>
      </c>
      <c r="Q3483" s="1">
        <f>Sueldos[[#This Row],[Sueldo total]]*3</f>
        <v>145979.92499999999</v>
      </c>
      <c r="R3483" s="9">
        <f>(43102-Sueldos[[#This Row],[Fecha de Contratación]])/365</f>
        <v>6.7260273972602738</v>
      </c>
      <c r="S3483" s="1">
        <f>Sueldos[[#This Row],[Sueldo total]]/30</f>
        <v>1621.9991666666667</v>
      </c>
      <c r="T3483" s="1">
        <f>Sueldos[[#This Row],[Salario diario]]*20*Sueldos[[#This Row],[dias del año]]</f>
        <v>218192.21666666667</v>
      </c>
      <c r="U3483" s="1">
        <f>Sueldos[[#This Row],[3 meses de sueldo]]+Sueldos[[#This Row],[20 dias por año]]</f>
        <v>364172.14166666666</v>
      </c>
    </row>
    <row r="3484" spans="1:21" x14ac:dyDescent="0.3">
      <c r="A3484" t="s">
        <v>741</v>
      </c>
      <c r="B3484" t="s">
        <v>539</v>
      </c>
      <c r="C3484" t="s">
        <v>42</v>
      </c>
      <c r="D3484" s="10">
        <v>42967</v>
      </c>
      <c r="E3484" t="s">
        <v>50</v>
      </c>
      <c r="F3484">
        <v>3</v>
      </c>
      <c r="G3484" s="1">
        <v>46575</v>
      </c>
      <c r="H3484" s="1">
        <v>2328.75</v>
      </c>
      <c r="I3484" s="1">
        <v>1863</v>
      </c>
      <c r="J3484" s="1">
        <v>5123.25</v>
      </c>
      <c r="K3484" s="1">
        <v>16301.249999999998</v>
      </c>
      <c r="L3484" s="1">
        <v>12575.25</v>
      </c>
      <c r="M3484" s="1">
        <f>SUM(Sueldos[[#This Row],[Salario Base]:[Bono General]])</f>
        <v>84766.5</v>
      </c>
      <c r="N3484" s="1">
        <f>SUMPRODUCT(Sueldos[[#This Row],[Salario Base]:[Bono General]]*Porcentajes[])</f>
        <v>3236.9624999999996</v>
      </c>
      <c r="O3484" s="1">
        <f>Sueldos[[#This Row],[Aumento Mexicano]]*2</f>
        <v>6473.9249999999993</v>
      </c>
      <c r="P3484" s="1">
        <f>IF(Sueldos[[#This Row],[Calificación]]&gt;=4,Sueldos[[#This Row],[Aumento Mexicano]]*2,0)</f>
        <v>0</v>
      </c>
      <c r="Q3484" s="1">
        <f>Sueldos[[#This Row],[Sueldo total]]*3</f>
        <v>254299.5</v>
      </c>
      <c r="R3484" s="9">
        <f>(43102-Sueldos[[#This Row],[Fecha de Contratación]])/365</f>
        <v>0.36986301369863012</v>
      </c>
      <c r="S3484" s="1">
        <f>Sueldos[[#This Row],[Sueldo total]]/30</f>
        <v>2825.55</v>
      </c>
      <c r="T3484" s="1">
        <f>Sueldos[[#This Row],[Salario diario]]*20*Sueldos[[#This Row],[dias del año]]</f>
        <v>20901.328767123287</v>
      </c>
      <c r="U3484" s="1">
        <f>Sueldos[[#This Row],[3 meses de sueldo]]+Sueldos[[#This Row],[20 dias por año]]</f>
        <v>275200.82876712328</v>
      </c>
    </row>
    <row r="3485" spans="1:21" x14ac:dyDescent="0.3">
      <c r="A3485" t="s">
        <v>742</v>
      </c>
      <c r="B3485" t="s">
        <v>539</v>
      </c>
      <c r="C3485" t="s">
        <v>213</v>
      </c>
      <c r="D3485" s="10">
        <v>42006</v>
      </c>
      <c r="E3485" t="s">
        <v>18</v>
      </c>
      <c r="F3485">
        <v>4</v>
      </c>
      <c r="G3485" s="1">
        <v>9805.4000000000015</v>
      </c>
      <c r="H3485" s="1">
        <v>686.37800000000016</v>
      </c>
      <c r="I3485" s="1">
        <v>392.21600000000007</v>
      </c>
      <c r="J3485" s="1">
        <v>294.16200000000003</v>
      </c>
      <c r="K3485" s="1">
        <v>3039.6740000000004</v>
      </c>
      <c r="L3485" s="1">
        <v>2647.4580000000005</v>
      </c>
      <c r="M3485" s="1">
        <f>SUM(Sueldos[[#This Row],[Salario Base]:[Bono General]])</f>
        <v>16865.288000000004</v>
      </c>
      <c r="N3485" s="1">
        <f>SUMPRODUCT(Sueldos[[#This Row],[Salario Base]:[Bono General]]*Porcentajes[])</f>
        <v>642.25370000000009</v>
      </c>
      <c r="O3485" s="1">
        <f>Sueldos[[#This Row],[Aumento Mexicano]]*2</f>
        <v>1284.5074000000002</v>
      </c>
      <c r="P3485" s="1">
        <f>IF(Sueldos[[#This Row],[Calificación]]&gt;=4,Sueldos[[#This Row],[Aumento Mexicano]]*2,0)</f>
        <v>1284.5074000000002</v>
      </c>
      <c r="Q3485" s="1">
        <f>Sueldos[[#This Row],[Sueldo total]]*3</f>
        <v>50595.864000000016</v>
      </c>
      <c r="R3485" s="9">
        <f>(43102-Sueldos[[#This Row],[Fecha de Contratación]])/365</f>
        <v>3.0027397260273974</v>
      </c>
      <c r="S3485" s="1">
        <f>Sueldos[[#This Row],[Sueldo total]]/30</f>
        <v>562.17626666666683</v>
      </c>
      <c r="T3485" s="1">
        <f>Sueldos[[#This Row],[Salario diario]]*20*Sueldos[[#This Row],[dias del año]]</f>
        <v>33761.380178995445</v>
      </c>
      <c r="U3485" s="1">
        <f>Sueldos[[#This Row],[3 meses de sueldo]]+Sueldos[[#This Row],[20 dias por año]]</f>
        <v>84357.244178995461</v>
      </c>
    </row>
    <row r="3486" spans="1:21" x14ac:dyDescent="0.3">
      <c r="A3486" t="s">
        <v>743</v>
      </c>
      <c r="B3486" t="s">
        <v>539</v>
      </c>
      <c r="C3486" t="s">
        <v>61</v>
      </c>
      <c r="D3486" s="10">
        <v>41985</v>
      </c>
      <c r="E3486" t="s">
        <v>18</v>
      </c>
      <c r="F3486">
        <v>3</v>
      </c>
      <c r="G3486" s="1">
        <v>9762</v>
      </c>
      <c r="H3486" s="1">
        <v>488.1</v>
      </c>
      <c r="I3486" s="1">
        <v>195.24</v>
      </c>
      <c r="J3486" s="1">
        <v>780.96</v>
      </c>
      <c r="K3486" s="1">
        <v>2635.7400000000002</v>
      </c>
      <c r="L3486" s="1">
        <v>3514.3199999999997</v>
      </c>
      <c r="M3486" s="1">
        <f>SUM(Sueldos[[#This Row],[Salario Base]:[Bono General]])</f>
        <v>17376.36</v>
      </c>
      <c r="N3486" s="1">
        <f>SUMPRODUCT(Sueldos[[#This Row],[Salario Base]:[Bono General]]*Porcentajes[])</f>
        <v>694.07820000000004</v>
      </c>
      <c r="O3486" s="1">
        <f>Sueldos[[#This Row],[Aumento Mexicano]]*2</f>
        <v>1388.1564000000001</v>
      </c>
      <c r="P3486" s="1">
        <f>IF(Sueldos[[#This Row],[Calificación]]&gt;=4,Sueldos[[#This Row],[Aumento Mexicano]]*2,0)</f>
        <v>0</v>
      </c>
      <c r="Q3486" s="1">
        <f>Sueldos[[#This Row],[Sueldo total]]*3</f>
        <v>52129.08</v>
      </c>
      <c r="R3486" s="9">
        <f>(43102-Sueldos[[#This Row],[Fecha de Contratación]])/365</f>
        <v>3.0602739726027397</v>
      </c>
      <c r="S3486" s="1">
        <f>Sueldos[[#This Row],[Sueldo total]]/30</f>
        <v>579.21199999999999</v>
      </c>
      <c r="T3486" s="1">
        <f>Sueldos[[#This Row],[Salario diario]]*20*Sueldos[[#This Row],[dias del año]]</f>
        <v>35450.948164383561</v>
      </c>
      <c r="U3486" s="1">
        <f>Sueldos[[#This Row],[3 meses de sueldo]]+Sueldos[[#This Row],[20 dias por año]]</f>
        <v>87580.028164383562</v>
      </c>
    </row>
    <row r="3487" spans="1:21" x14ac:dyDescent="0.3">
      <c r="A3487" t="s">
        <v>744</v>
      </c>
      <c r="B3487" t="s">
        <v>539</v>
      </c>
      <c r="C3487" t="s">
        <v>248</v>
      </c>
      <c r="D3487" s="10">
        <v>40492</v>
      </c>
      <c r="E3487" t="s">
        <v>115</v>
      </c>
      <c r="F3487">
        <v>2</v>
      </c>
      <c r="G3487" s="1">
        <v>51552</v>
      </c>
      <c r="H3487" s="1">
        <v>2577.6000000000004</v>
      </c>
      <c r="I3487" s="1">
        <v>4639.6799999999994</v>
      </c>
      <c r="J3487" s="1">
        <v>4639.6799999999994</v>
      </c>
      <c r="K3487" s="1">
        <v>18558.719999999998</v>
      </c>
      <c r="L3487" s="1">
        <v>19589.760000000002</v>
      </c>
      <c r="M3487" s="1">
        <f>SUM(Sueldos[[#This Row],[Salario Base]:[Bono General]])</f>
        <v>101557.44</v>
      </c>
      <c r="N3487" s="1">
        <f>SUMPRODUCT(Sueldos[[#This Row],[Salario Base]:[Bono General]]*Porcentajes[])</f>
        <v>4046.8319999999999</v>
      </c>
      <c r="O3487" s="1">
        <f>Sueldos[[#This Row],[Aumento Mexicano]]*2</f>
        <v>8093.6639999999998</v>
      </c>
      <c r="P3487" s="1">
        <f>IF(Sueldos[[#This Row],[Calificación]]&gt;=4,Sueldos[[#This Row],[Aumento Mexicano]]*2,0)</f>
        <v>0</v>
      </c>
      <c r="Q3487" s="1">
        <f>Sueldos[[#This Row],[Sueldo total]]*3</f>
        <v>304672.32</v>
      </c>
      <c r="R3487" s="9">
        <f>(43102-Sueldos[[#This Row],[Fecha de Contratación]])/365</f>
        <v>7.1506849315068495</v>
      </c>
      <c r="S3487" s="1">
        <f>Sueldos[[#This Row],[Sueldo total]]/30</f>
        <v>3385.248</v>
      </c>
      <c r="T3487" s="1">
        <f>Sueldos[[#This Row],[Salario diario]]*20*Sueldos[[#This Row],[dias del año]]</f>
        <v>484136.83726027404</v>
      </c>
      <c r="U3487" s="1">
        <f>Sueldos[[#This Row],[3 meses de sueldo]]+Sueldos[[#This Row],[20 dias por año]]</f>
        <v>788809.15726027405</v>
      </c>
    </row>
    <row r="3488" spans="1:21" x14ac:dyDescent="0.3">
      <c r="A3488" t="s">
        <v>745</v>
      </c>
      <c r="B3488" t="s">
        <v>539</v>
      </c>
      <c r="C3488" t="s">
        <v>180</v>
      </c>
      <c r="D3488" s="10">
        <v>43020</v>
      </c>
      <c r="E3488" t="s">
        <v>15</v>
      </c>
      <c r="F3488">
        <v>3</v>
      </c>
      <c r="G3488" s="1">
        <v>32258</v>
      </c>
      <c r="H3488" s="1">
        <v>2903.22</v>
      </c>
      <c r="I3488" s="1">
        <v>2903.22</v>
      </c>
      <c r="J3488" s="1">
        <v>2258.0600000000004</v>
      </c>
      <c r="K3488" s="1">
        <v>11290.3</v>
      </c>
      <c r="L3488" s="1">
        <v>11612.88</v>
      </c>
      <c r="M3488" s="1">
        <f>SUM(Sueldos[[#This Row],[Salario Base]:[Bono General]])</f>
        <v>63225.68</v>
      </c>
      <c r="N3488" s="1">
        <f>SUMPRODUCT(Sueldos[[#This Row],[Salario Base]:[Bono General]]*Porcentajes[])</f>
        <v>2522.5756000000001</v>
      </c>
      <c r="O3488" s="1">
        <f>Sueldos[[#This Row],[Aumento Mexicano]]*2</f>
        <v>5045.1512000000002</v>
      </c>
      <c r="P3488" s="1">
        <f>IF(Sueldos[[#This Row],[Calificación]]&gt;=4,Sueldos[[#This Row],[Aumento Mexicano]]*2,0)</f>
        <v>0</v>
      </c>
      <c r="Q3488" s="1">
        <f>Sueldos[[#This Row],[Sueldo total]]*3</f>
        <v>189677.04</v>
      </c>
      <c r="R3488" s="9">
        <f>(43102-Sueldos[[#This Row],[Fecha de Contratación]])/365</f>
        <v>0.22465753424657534</v>
      </c>
      <c r="S3488" s="1">
        <f>Sueldos[[#This Row],[Sueldo total]]/30</f>
        <v>2107.5226666666667</v>
      </c>
      <c r="T3488" s="1">
        <f>Sueldos[[#This Row],[Salario diario]]*20*Sueldos[[#This Row],[dias del año]]</f>
        <v>9469.4169132420102</v>
      </c>
      <c r="U3488" s="1">
        <f>Sueldos[[#This Row],[3 meses de sueldo]]+Sueldos[[#This Row],[20 dias por año]]</f>
        <v>199146.45691324203</v>
      </c>
    </row>
    <row r="3489" spans="1:21" x14ac:dyDescent="0.3">
      <c r="A3489" t="s">
        <v>746</v>
      </c>
      <c r="B3489" t="s">
        <v>539</v>
      </c>
      <c r="C3489" t="s">
        <v>151</v>
      </c>
      <c r="D3489" s="10">
        <v>41022</v>
      </c>
      <c r="E3489" t="s">
        <v>18</v>
      </c>
      <c r="F3489">
        <v>2</v>
      </c>
      <c r="G3489" s="1">
        <v>8700.3000000000011</v>
      </c>
      <c r="H3489" s="1">
        <v>522.01800000000003</v>
      </c>
      <c r="I3489" s="1">
        <v>87.003000000000014</v>
      </c>
      <c r="J3489" s="1">
        <v>435.0150000000001</v>
      </c>
      <c r="K3489" s="1">
        <v>2697.0930000000003</v>
      </c>
      <c r="L3489" s="1">
        <v>3306.1140000000005</v>
      </c>
      <c r="M3489" s="1">
        <f>SUM(Sueldos[[#This Row],[Salario Base]:[Bono General]])</f>
        <v>15747.543000000001</v>
      </c>
      <c r="N3489" s="1">
        <f>SUMPRODUCT(Sueldos[[#This Row],[Salario Base]:[Bono General]]*Porcentajes[])</f>
        <v>629.90172000000007</v>
      </c>
      <c r="O3489" s="1">
        <f>Sueldos[[#This Row],[Aumento Mexicano]]*2</f>
        <v>1259.8034400000001</v>
      </c>
      <c r="P3489" s="1">
        <f>IF(Sueldos[[#This Row],[Calificación]]&gt;=4,Sueldos[[#This Row],[Aumento Mexicano]]*2,0)</f>
        <v>0</v>
      </c>
      <c r="Q3489" s="1">
        <f>Sueldos[[#This Row],[Sueldo total]]*3</f>
        <v>47242.629000000001</v>
      </c>
      <c r="R3489" s="9">
        <f>(43102-Sueldos[[#This Row],[Fecha de Contratación]])/365</f>
        <v>5.6986301369863011</v>
      </c>
      <c r="S3489" s="1">
        <f>Sueldos[[#This Row],[Sueldo total]]/30</f>
        <v>524.91810000000009</v>
      </c>
      <c r="T3489" s="1">
        <f>Sueldos[[#This Row],[Salario diario]]*20*Sueldos[[#This Row],[dias del año]]</f>
        <v>59826.282082191785</v>
      </c>
      <c r="U3489" s="1">
        <f>Sueldos[[#This Row],[3 meses de sueldo]]+Sueldos[[#This Row],[20 dias por año]]</f>
        <v>107068.91108219179</v>
      </c>
    </row>
    <row r="3490" spans="1:21" x14ac:dyDescent="0.3">
      <c r="A3490" t="s">
        <v>747</v>
      </c>
      <c r="B3490" t="s">
        <v>539</v>
      </c>
      <c r="C3490" t="s">
        <v>160</v>
      </c>
      <c r="D3490" s="10">
        <v>42946</v>
      </c>
      <c r="E3490" t="s">
        <v>18</v>
      </c>
      <c r="F3490">
        <v>2</v>
      </c>
      <c r="G3490" s="1">
        <v>8415</v>
      </c>
      <c r="H3490" s="1">
        <v>420.75</v>
      </c>
      <c r="I3490" s="1">
        <v>841.5</v>
      </c>
      <c r="J3490" s="1">
        <v>589.05000000000007</v>
      </c>
      <c r="K3490" s="1">
        <v>2608.65</v>
      </c>
      <c r="L3490" s="1">
        <v>3029.4</v>
      </c>
      <c r="M3490" s="1">
        <f>SUM(Sueldos[[#This Row],[Salario Base]:[Bono General]])</f>
        <v>15904.349999999999</v>
      </c>
      <c r="N3490" s="1">
        <f>SUMPRODUCT(Sueldos[[#This Row],[Salario Base]:[Bono General]]*Porcentajes[])</f>
        <v>631.125</v>
      </c>
      <c r="O3490" s="1">
        <f>Sueldos[[#This Row],[Aumento Mexicano]]*2</f>
        <v>1262.25</v>
      </c>
      <c r="P3490" s="1">
        <f>IF(Sueldos[[#This Row],[Calificación]]&gt;=4,Sueldos[[#This Row],[Aumento Mexicano]]*2,0)</f>
        <v>0</v>
      </c>
      <c r="Q3490" s="1">
        <f>Sueldos[[#This Row],[Sueldo total]]*3</f>
        <v>47713.049999999996</v>
      </c>
      <c r="R3490" s="9">
        <f>(43102-Sueldos[[#This Row],[Fecha de Contratación]])/365</f>
        <v>0.42739726027397262</v>
      </c>
      <c r="S3490" s="1">
        <f>Sueldos[[#This Row],[Sueldo total]]/30</f>
        <v>530.14499999999998</v>
      </c>
      <c r="T3490" s="1">
        <f>Sueldos[[#This Row],[Salario diario]]*20*Sueldos[[#This Row],[dias del año]]</f>
        <v>4531.6504109589041</v>
      </c>
      <c r="U3490" s="1">
        <f>Sueldos[[#This Row],[3 meses de sueldo]]+Sueldos[[#This Row],[20 dias por año]]</f>
        <v>52244.700410958903</v>
      </c>
    </row>
    <row r="3491" spans="1:21" x14ac:dyDescent="0.3">
      <c r="A3491" t="s">
        <v>748</v>
      </c>
      <c r="B3491" t="s">
        <v>539</v>
      </c>
      <c r="C3491" t="s">
        <v>61</v>
      </c>
      <c r="D3491" s="10">
        <v>41493</v>
      </c>
      <c r="E3491" t="s">
        <v>15</v>
      </c>
      <c r="F3491">
        <v>4</v>
      </c>
      <c r="G3491" s="1">
        <v>33436.700000000004</v>
      </c>
      <c r="H3491" s="1">
        <v>2340.5690000000004</v>
      </c>
      <c r="I3491" s="1">
        <v>1003.1010000000001</v>
      </c>
      <c r="J3491" s="1">
        <v>2674.9360000000006</v>
      </c>
      <c r="K3491" s="1">
        <v>9362.2760000000017</v>
      </c>
      <c r="L3491" s="1">
        <v>11702.845000000001</v>
      </c>
      <c r="M3491" s="1">
        <f>SUM(Sueldos[[#This Row],[Salario Base]:[Bono General]])</f>
        <v>60520.427000000011</v>
      </c>
      <c r="N3491" s="1">
        <f>SUMPRODUCT(Sueldos[[#This Row],[Salario Base]:[Bono General]]*Porcentajes[])</f>
        <v>2417.4734100000005</v>
      </c>
      <c r="O3491" s="1">
        <f>Sueldos[[#This Row],[Aumento Mexicano]]*2</f>
        <v>4834.946820000001</v>
      </c>
      <c r="P3491" s="1">
        <f>IF(Sueldos[[#This Row],[Calificación]]&gt;=4,Sueldos[[#This Row],[Aumento Mexicano]]*2,0)</f>
        <v>4834.946820000001</v>
      </c>
      <c r="Q3491" s="1">
        <f>Sueldos[[#This Row],[Sueldo total]]*3</f>
        <v>181561.28100000002</v>
      </c>
      <c r="R3491" s="9">
        <f>(43102-Sueldos[[#This Row],[Fecha de Contratación]])/365</f>
        <v>4.4082191780821915</v>
      </c>
      <c r="S3491" s="1">
        <f>Sueldos[[#This Row],[Sueldo total]]/30</f>
        <v>2017.347566666667</v>
      </c>
      <c r="T3491" s="1">
        <f>Sueldos[[#This Row],[Salario diario]]*20*Sueldos[[#This Row],[dias del año]]</f>
        <v>177858.20464474888</v>
      </c>
      <c r="U3491" s="1">
        <f>Sueldos[[#This Row],[3 meses de sueldo]]+Sueldos[[#This Row],[20 dias por año]]</f>
        <v>359419.4856447489</v>
      </c>
    </row>
    <row r="3492" spans="1:21" x14ac:dyDescent="0.3">
      <c r="A3492" t="s">
        <v>749</v>
      </c>
      <c r="B3492" t="s">
        <v>539</v>
      </c>
      <c r="C3492" t="s">
        <v>61</v>
      </c>
      <c r="D3492" s="10">
        <v>42916</v>
      </c>
      <c r="E3492" t="s">
        <v>27</v>
      </c>
      <c r="F3492">
        <v>3</v>
      </c>
      <c r="G3492" s="1">
        <v>18242</v>
      </c>
      <c r="H3492" s="1">
        <v>912.1</v>
      </c>
      <c r="I3492" s="1">
        <v>1824.2</v>
      </c>
      <c r="J3492" s="1">
        <v>912.1</v>
      </c>
      <c r="K3492" s="1">
        <v>6931.96</v>
      </c>
      <c r="L3492" s="1">
        <v>7114.38</v>
      </c>
      <c r="M3492" s="1">
        <f>SUM(Sueldos[[#This Row],[Salario Base]:[Bono General]])</f>
        <v>35936.74</v>
      </c>
      <c r="N3492" s="1">
        <f>SUMPRODUCT(Sueldos[[#This Row],[Salario Base]:[Bono General]]*Porcentajes[])</f>
        <v>1426.5244</v>
      </c>
      <c r="O3492" s="1">
        <f>Sueldos[[#This Row],[Aumento Mexicano]]*2</f>
        <v>2853.0488</v>
      </c>
      <c r="P3492" s="1">
        <f>IF(Sueldos[[#This Row],[Calificación]]&gt;=4,Sueldos[[#This Row],[Aumento Mexicano]]*2,0)</f>
        <v>0</v>
      </c>
      <c r="Q3492" s="1">
        <f>Sueldos[[#This Row],[Sueldo total]]*3</f>
        <v>107810.22</v>
      </c>
      <c r="R3492" s="9">
        <f>(43102-Sueldos[[#This Row],[Fecha de Contratación]])/365</f>
        <v>0.50958904109589043</v>
      </c>
      <c r="S3492" s="1">
        <f>Sueldos[[#This Row],[Sueldo total]]/30</f>
        <v>1197.8913333333333</v>
      </c>
      <c r="T3492" s="1">
        <f>Sueldos[[#This Row],[Salario diario]]*20*Sueldos[[#This Row],[dias del año]]</f>
        <v>12208.645917808219</v>
      </c>
      <c r="U3492" s="1">
        <f>Sueldos[[#This Row],[3 meses de sueldo]]+Sueldos[[#This Row],[20 dias por año]]</f>
        <v>120018.86591780822</v>
      </c>
    </row>
    <row r="3493" spans="1:21" x14ac:dyDescent="0.3">
      <c r="A3493" t="s">
        <v>750</v>
      </c>
      <c r="B3493" t="s">
        <v>539</v>
      </c>
      <c r="C3493" t="s">
        <v>353</v>
      </c>
      <c r="D3493" s="10">
        <v>41701</v>
      </c>
      <c r="E3493" t="s">
        <v>18</v>
      </c>
      <c r="F3493">
        <v>3</v>
      </c>
      <c r="G3493" s="1">
        <v>11084</v>
      </c>
      <c r="H3493" s="1">
        <v>665.04</v>
      </c>
      <c r="I3493" s="1">
        <v>221.68</v>
      </c>
      <c r="J3493" s="1">
        <v>886.72</v>
      </c>
      <c r="K3493" s="1">
        <v>3214.3599999999997</v>
      </c>
      <c r="L3493" s="1">
        <v>3436.04</v>
      </c>
      <c r="M3493" s="1">
        <f>SUM(Sueldos[[#This Row],[Salario Base]:[Bono General]])</f>
        <v>19507.84</v>
      </c>
      <c r="N3493" s="1">
        <f>SUMPRODUCT(Sueldos[[#This Row],[Salario Base]:[Bono General]]*Porcentajes[])</f>
        <v>762.57920000000013</v>
      </c>
      <c r="O3493" s="1">
        <f>Sueldos[[#This Row],[Aumento Mexicano]]*2</f>
        <v>1525.1584000000003</v>
      </c>
      <c r="P3493" s="1">
        <f>IF(Sueldos[[#This Row],[Calificación]]&gt;=4,Sueldos[[#This Row],[Aumento Mexicano]]*2,0)</f>
        <v>0</v>
      </c>
      <c r="Q3493" s="1">
        <f>Sueldos[[#This Row],[Sueldo total]]*3</f>
        <v>58523.520000000004</v>
      </c>
      <c r="R3493" s="9">
        <f>(43102-Sueldos[[#This Row],[Fecha de Contratación]])/365</f>
        <v>3.8383561643835615</v>
      </c>
      <c r="S3493" s="1">
        <f>Sueldos[[#This Row],[Sueldo total]]/30</f>
        <v>650.26133333333337</v>
      </c>
      <c r="T3493" s="1">
        <f>Sueldos[[#This Row],[Salario diario]]*20*Sueldos[[#This Row],[dias del año]]</f>
        <v>49918.691945205479</v>
      </c>
      <c r="U3493" s="1">
        <f>Sueldos[[#This Row],[3 meses de sueldo]]+Sueldos[[#This Row],[20 dias por año]]</f>
        <v>108442.21194520549</v>
      </c>
    </row>
    <row r="3494" spans="1:21" x14ac:dyDescent="0.3">
      <c r="A3494" t="s">
        <v>751</v>
      </c>
      <c r="B3494" t="s">
        <v>539</v>
      </c>
      <c r="C3494" t="s">
        <v>190</v>
      </c>
      <c r="D3494" s="10">
        <v>41843</v>
      </c>
      <c r="E3494" t="s">
        <v>15</v>
      </c>
      <c r="F3494">
        <v>5</v>
      </c>
      <c r="G3494" s="1">
        <v>34972.5</v>
      </c>
      <c r="H3494" s="1">
        <v>2098.35</v>
      </c>
      <c r="I3494" s="1">
        <v>4196.7</v>
      </c>
      <c r="J3494" s="1">
        <v>2098.35</v>
      </c>
      <c r="K3494" s="1">
        <v>10841.475</v>
      </c>
      <c r="L3494" s="1">
        <v>10841.475</v>
      </c>
      <c r="M3494" s="1">
        <f>SUM(Sueldos[[#This Row],[Salario Base]:[Bono General]])</f>
        <v>65048.849999999991</v>
      </c>
      <c r="N3494" s="1">
        <f>SUMPRODUCT(Sueldos[[#This Row],[Salario Base]:[Bono General]]*Porcentajes[])</f>
        <v>2532.009</v>
      </c>
      <c r="O3494" s="1">
        <f>Sueldos[[#This Row],[Aumento Mexicano]]*2</f>
        <v>5064.018</v>
      </c>
      <c r="P3494" s="1">
        <f>IF(Sueldos[[#This Row],[Calificación]]&gt;=4,Sueldos[[#This Row],[Aumento Mexicano]]*2,0)</f>
        <v>5064.018</v>
      </c>
      <c r="Q3494" s="1">
        <f>Sueldos[[#This Row],[Sueldo total]]*3</f>
        <v>195146.55</v>
      </c>
      <c r="R3494" s="9">
        <f>(43102-Sueldos[[#This Row],[Fecha de Contratación]])/365</f>
        <v>3.4493150684931506</v>
      </c>
      <c r="S3494" s="1">
        <f>Sueldos[[#This Row],[Sueldo total]]/30</f>
        <v>2168.2949999999996</v>
      </c>
      <c r="T3494" s="1">
        <f>Sueldos[[#This Row],[Salario diario]]*20*Sueldos[[#This Row],[dias del año]]</f>
        <v>149582.65232876709</v>
      </c>
      <c r="U3494" s="1">
        <f>Sueldos[[#This Row],[3 meses de sueldo]]+Sueldos[[#This Row],[20 dias por año]]</f>
        <v>344729.20232876705</v>
      </c>
    </row>
    <row r="3495" spans="1:21" x14ac:dyDescent="0.3">
      <c r="A3495" t="s">
        <v>752</v>
      </c>
      <c r="B3495" t="s">
        <v>539</v>
      </c>
      <c r="C3495" t="s">
        <v>114</v>
      </c>
      <c r="D3495" s="10">
        <v>41552</v>
      </c>
      <c r="E3495" t="s">
        <v>50</v>
      </c>
      <c r="F3495">
        <v>2</v>
      </c>
      <c r="G3495" s="1">
        <v>36090.9</v>
      </c>
      <c r="H3495" s="1">
        <v>3609.09</v>
      </c>
      <c r="I3495" s="1">
        <v>5413.6350000000002</v>
      </c>
      <c r="J3495" s="1">
        <v>3609.09</v>
      </c>
      <c r="K3495" s="1">
        <v>10827.27</v>
      </c>
      <c r="L3495" s="1">
        <v>11909.997000000001</v>
      </c>
      <c r="M3495" s="1">
        <f>SUM(Sueldos[[#This Row],[Salario Base]:[Bono General]])</f>
        <v>71459.982000000018</v>
      </c>
      <c r="N3495" s="1">
        <f>SUMPRODUCT(Sueldos[[#This Row],[Salario Base]:[Bono General]]*Porcentajes[])</f>
        <v>2854.7901900000002</v>
      </c>
      <c r="O3495" s="1">
        <f>Sueldos[[#This Row],[Aumento Mexicano]]*2</f>
        <v>5709.5803800000003</v>
      </c>
      <c r="P3495" s="1">
        <f>IF(Sueldos[[#This Row],[Calificación]]&gt;=4,Sueldos[[#This Row],[Aumento Mexicano]]*2,0)</f>
        <v>0</v>
      </c>
      <c r="Q3495" s="1">
        <f>Sueldos[[#This Row],[Sueldo total]]*3</f>
        <v>214379.94600000005</v>
      </c>
      <c r="R3495" s="9">
        <f>(43102-Sueldos[[#This Row],[Fecha de Contratación]])/365</f>
        <v>4.2465753424657535</v>
      </c>
      <c r="S3495" s="1">
        <f>Sueldos[[#This Row],[Sueldo total]]/30</f>
        <v>2381.9994000000006</v>
      </c>
      <c r="T3495" s="1">
        <f>Sueldos[[#This Row],[Salario diario]]*20*Sueldos[[#This Row],[dias del año]]</f>
        <v>202306.79835616445</v>
      </c>
      <c r="U3495" s="1">
        <f>Sueldos[[#This Row],[3 meses de sueldo]]+Sueldos[[#This Row],[20 dias por año]]</f>
        <v>416686.74435616448</v>
      </c>
    </row>
    <row r="3496" spans="1:21" x14ac:dyDescent="0.3">
      <c r="A3496" t="s">
        <v>753</v>
      </c>
      <c r="B3496" t="s">
        <v>539</v>
      </c>
      <c r="C3496" t="s">
        <v>79</v>
      </c>
      <c r="D3496" s="10">
        <v>42710</v>
      </c>
      <c r="E3496" t="s">
        <v>50</v>
      </c>
      <c r="F3496">
        <v>3</v>
      </c>
      <c r="G3496" s="1">
        <v>39054</v>
      </c>
      <c r="H3496" s="1">
        <v>2733.78</v>
      </c>
      <c r="I3496" s="1">
        <v>5858.0999999999995</v>
      </c>
      <c r="J3496" s="1">
        <v>3514.8599999999997</v>
      </c>
      <c r="K3496" s="1">
        <v>11325.66</v>
      </c>
      <c r="L3496" s="1">
        <v>10544.58</v>
      </c>
      <c r="M3496" s="1">
        <f>SUM(Sueldos[[#This Row],[Salario Base]:[Bono General]])</f>
        <v>73030.98</v>
      </c>
      <c r="N3496" s="1">
        <f>SUMPRODUCT(Sueldos[[#This Row],[Salario Base]:[Bono General]]*Porcentajes[])</f>
        <v>2823.6042000000002</v>
      </c>
      <c r="O3496" s="1">
        <f>Sueldos[[#This Row],[Aumento Mexicano]]*2</f>
        <v>5647.2084000000004</v>
      </c>
      <c r="P3496" s="1">
        <f>IF(Sueldos[[#This Row],[Calificación]]&gt;=4,Sueldos[[#This Row],[Aumento Mexicano]]*2,0)</f>
        <v>0</v>
      </c>
      <c r="Q3496" s="1">
        <f>Sueldos[[#This Row],[Sueldo total]]*3</f>
        <v>219092.94</v>
      </c>
      <c r="R3496" s="9">
        <f>(43102-Sueldos[[#This Row],[Fecha de Contratación]])/365</f>
        <v>1.0739726027397261</v>
      </c>
      <c r="S3496" s="1">
        <f>Sueldos[[#This Row],[Sueldo total]]/30</f>
        <v>2434.366</v>
      </c>
      <c r="T3496" s="1">
        <f>Sueldos[[#This Row],[Salario diario]]*20*Sueldos[[#This Row],[dias del año]]</f>
        <v>52288.847780821918</v>
      </c>
      <c r="U3496" s="1">
        <f>Sueldos[[#This Row],[3 meses de sueldo]]+Sueldos[[#This Row],[20 dias por año]]</f>
        <v>271381.78778082191</v>
      </c>
    </row>
    <row r="3497" spans="1:21" x14ac:dyDescent="0.3">
      <c r="A3497" t="s">
        <v>754</v>
      </c>
      <c r="B3497" t="s">
        <v>539</v>
      </c>
      <c r="C3497" t="s">
        <v>248</v>
      </c>
      <c r="D3497" s="10">
        <v>42796</v>
      </c>
      <c r="E3497" t="s">
        <v>27</v>
      </c>
      <c r="F3497">
        <v>2</v>
      </c>
      <c r="G3497" s="1">
        <v>18014.400000000001</v>
      </c>
      <c r="H3497" s="1">
        <v>1441.152</v>
      </c>
      <c r="I3497" s="1">
        <v>1621.296</v>
      </c>
      <c r="J3497" s="1">
        <v>180.14400000000001</v>
      </c>
      <c r="K3497" s="1">
        <v>5764.6080000000002</v>
      </c>
      <c r="L3497" s="1">
        <v>4683.7440000000006</v>
      </c>
      <c r="M3497" s="1">
        <f>SUM(Sueldos[[#This Row],[Salario Base]:[Bono General]])</f>
        <v>31705.344000000005</v>
      </c>
      <c r="N3497" s="1">
        <f>SUMPRODUCT(Sueldos[[#This Row],[Salario Base]:[Bono General]]*Porcentajes[])</f>
        <v>1201.5604800000001</v>
      </c>
      <c r="O3497" s="1">
        <f>Sueldos[[#This Row],[Aumento Mexicano]]*2</f>
        <v>2403.1209600000002</v>
      </c>
      <c r="P3497" s="1">
        <f>IF(Sueldos[[#This Row],[Calificación]]&gt;=4,Sueldos[[#This Row],[Aumento Mexicano]]*2,0)</f>
        <v>0</v>
      </c>
      <c r="Q3497" s="1">
        <f>Sueldos[[#This Row],[Sueldo total]]*3</f>
        <v>95116.032000000007</v>
      </c>
      <c r="R3497" s="9">
        <f>(43102-Sueldos[[#This Row],[Fecha de Contratación]])/365</f>
        <v>0.83835616438356164</v>
      </c>
      <c r="S3497" s="1">
        <f>Sueldos[[#This Row],[Sueldo total]]/30</f>
        <v>1056.8448000000001</v>
      </c>
      <c r="T3497" s="1">
        <f>Sueldos[[#This Row],[Salario diario]]*20*Sueldos[[#This Row],[dias del año]]</f>
        <v>17720.247057534249</v>
      </c>
      <c r="U3497" s="1">
        <f>Sueldos[[#This Row],[3 meses de sueldo]]+Sueldos[[#This Row],[20 dias por año]]</f>
        <v>112836.27905753425</v>
      </c>
    </row>
    <row r="3498" spans="1:21" x14ac:dyDescent="0.3">
      <c r="A3498" t="s">
        <v>437</v>
      </c>
      <c r="B3498" t="s">
        <v>539</v>
      </c>
      <c r="C3498" t="s">
        <v>26</v>
      </c>
      <c r="D3498" s="10">
        <v>40913</v>
      </c>
      <c r="E3498" t="s">
        <v>27</v>
      </c>
      <c r="F3498">
        <v>4</v>
      </c>
      <c r="G3498" s="1">
        <v>18986</v>
      </c>
      <c r="H3498" s="1">
        <v>1708.74</v>
      </c>
      <c r="I3498" s="1">
        <v>2278.3199999999997</v>
      </c>
      <c r="J3498" s="1">
        <v>2088.46</v>
      </c>
      <c r="K3498" s="1">
        <v>5126.22</v>
      </c>
      <c r="L3498" s="1">
        <v>4936.3600000000006</v>
      </c>
      <c r="M3498" s="1">
        <f>SUM(Sueldos[[#This Row],[Salario Base]:[Bono General]])</f>
        <v>35124.100000000006</v>
      </c>
      <c r="N3498" s="1">
        <f>SUMPRODUCT(Sueldos[[#This Row],[Salario Base]:[Bono General]]*Porcentajes[])</f>
        <v>1366.992</v>
      </c>
      <c r="O3498" s="1">
        <f>Sueldos[[#This Row],[Aumento Mexicano]]*2</f>
        <v>2733.9839999999999</v>
      </c>
      <c r="P3498" s="1">
        <f>IF(Sueldos[[#This Row],[Calificación]]&gt;=4,Sueldos[[#This Row],[Aumento Mexicano]]*2,0)</f>
        <v>2733.9839999999999</v>
      </c>
      <c r="Q3498" s="1">
        <f>Sueldos[[#This Row],[Sueldo total]]*3</f>
        <v>105372.30000000002</v>
      </c>
      <c r="R3498" s="9">
        <f>(43102-Sueldos[[#This Row],[Fecha de Contratación]])/365</f>
        <v>5.9972602739726026</v>
      </c>
      <c r="S3498" s="1">
        <f>Sueldos[[#This Row],[Sueldo total]]/30</f>
        <v>1170.8033333333335</v>
      </c>
      <c r="T3498" s="1">
        <f>Sueldos[[#This Row],[Salario diario]]*20*Sueldos[[#This Row],[dias del año]]</f>
        <v>140432.24639269407</v>
      </c>
      <c r="U3498" s="1">
        <f>Sueldos[[#This Row],[3 meses de sueldo]]+Sueldos[[#This Row],[20 dias por año]]</f>
        <v>245804.54639269409</v>
      </c>
    </row>
    <row r="3499" spans="1:21" x14ac:dyDescent="0.3">
      <c r="A3499" t="s">
        <v>755</v>
      </c>
      <c r="B3499" t="s">
        <v>539</v>
      </c>
      <c r="C3499" t="s">
        <v>151</v>
      </c>
      <c r="D3499" s="10">
        <v>42009</v>
      </c>
      <c r="E3499" t="s">
        <v>18</v>
      </c>
      <c r="F3499">
        <v>3</v>
      </c>
      <c r="G3499" s="1">
        <v>14814</v>
      </c>
      <c r="H3499" s="1">
        <v>1185.1200000000001</v>
      </c>
      <c r="I3499" s="1">
        <v>444.41999999999996</v>
      </c>
      <c r="J3499" s="1">
        <v>740.7</v>
      </c>
      <c r="K3499" s="1">
        <v>3999.78</v>
      </c>
      <c r="L3499" s="1">
        <v>4888.62</v>
      </c>
      <c r="M3499" s="1">
        <f>SUM(Sueldos[[#This Row],[Salario Base]:[Bono General]])</f>
        <v>26072.639999999999</v>
      </c>
      <c r="N3499" s="1">
        <f>SUMPRODUCT(Sueldos[[#This Row],[Salario Base]:[Bono General]]*Porcentajes[])</f>
        <v>1032.5358000000001</v>
      </c>
      <c r="O3499" s="1">
        <f>Sueldos[[#This Row],[Aumento Mexicano]]*2</f>
        <v>2065.0716000000002</v>
      </c>
      <c r="P3499" s="1">
        <f>IF(Sueldos[[#This Row],[Calificación]]&gt;=4,Sueldos[[#This Row],[Aumento Mexicano]]*2,0)</f>
        <v>0</v>
      </c>
      <c r="Q3499" s="1">
        <f>Sueldos[[#This Row],[Sueldo total]]*3</f>
        <v>78217.919999999998</v>
      </c>
      <c r="R3499" s="9">
        <f>(43102-Sueldos[[#This Row],[Fecha de Contratación]])/365</f>
        <v>2.9945205479452053</v>
      </c>
      <c r="S3499" s="1">
        <f>Sueldos[[#This Row],[Sueldo total]]/30</f>
        <v>869.08799999999997</v>
      </c>
      <c r="T3499" s="1">
        <f>Sueldos[[#This Row],[Salario diario]]*20*Sueldos[[#This Row],[dias del año]]</f>
        <v>52050.037479452047</v>
      </c>
      <c r="U3499" s="1">
        <f>Sueldos[[#This Row],[3 meses de sueldo]]+Sueldos[[#This Row],[20 dias por año]]</f>
        <v>130267.95747945204</v>
      </c>
    </row>
    <row r="3500" spans="1:21" x14ac:dyDescent="0.3">
      <c r="A3500" t="s">
        <v>756</v>
      </c>
      <c r="B3500" t="s">
        <v>539</v>
      </c>
      <c r="C3500" t="s">
        <v>605</v>
      </c>
      <c r="D3500" s="10">
        <v>42659</v>
      </c>
      <c r="E3500" t="s">
        <v>18</v>
      </c>
      <c r="F3500">
        <v>4</v>
      </c>
      <c r="G3500" s="1">
        <v>11261.800000000001</v>
      </c>
      <c r="H3500" s="1">
        <v>1126.18</v>
      </c>
      <c r="I3500" s="1">
        <v>1576.6520000000003</v>
      </c>
      <c r="J3500" s="1">
        <v>450.47200000000004</v>
      </c>
      <c r="K3500" s="1">
        <v>2815.4500000000003</v>
      </c>
      <c r="L3500" s="1">
        <v>3378.5400000000004</v>
      </c>
      <c r="M3500" s="1">
        <f>SUM(Sueldos[[#This Row],[Salario Base]:[Bono General]])</f>
        <v>20609.094000000001</v>
      </c>
      <c r="N3500" s="1">
        <f>SUMPRODUCT(Sueldos[[#This Row],[Salario Base]:[Bono General]]*Porcentajes[])</f>
        <v>811.97578000000021</v>
      </c>
      <c r="O3500" s="1">
        <f>Sueldos[[#This Row],[Aumento Mexicano]]*2</f>
        <v>1623.9515600000004</v>
      </c>
      <c r="P3500" s="1">
        <f>IF(Sueldos[[#This Row],[Calificación]]&gt;=4,Sueldos[[#This Row],[Aumento Mexicano]]*2,0)</f>
        <v>1623.9515600000004</v>
      </c>
      <c r="Q3500" s="1">
        <f>Sueldos[[#This Row],[Sueldo total]]*3</f>
        <v>61827.282000000007</v>
      </c>
      <c r="R3500" s="9">
        <f>(43102-Sueldos[[#This Row],[Fecha de Contratación]])/365</f>
        <v>1.2136986301369863</v>
      </c>
      <c r="S3500" s="1">
        <f>Sueldos[[#This Row],[Sueldo total]]/30</f>
        <v>686.96980000000008</v>
      </c>
      <c r="T3500" s="1">
        <f>Sueldos[[#This Row],[Salario diario]]*20*Sueldos[[#This Row],[dias del año]]</f>
        <v>16675.48610410959</v>
      </c>
      <c r="U3500" s="1">
        <f>Sueldos[[#This Row],[3 meses de sueldo]]+Sueldos[[#This Row],[20 dias por año]]</f>
        <v>78502.768104109593</v>
      </c>
    </row>
    <row r="3501" spans="1:21" x14ac:dyDescent="0.3">
      <c r="A3501" t="s">
        <v>757</v>
      </c>
      <c r="B3501" t="s">
        <v>539</v>
      </c>
      <c r="C3501" t="s">
        <v>125</v>
      </c>
      <c r="D3501" s="10">
        <v>41533</v>
      </c>
      <c r="E3501" t="s">
        <v>15</v>
      </c>
      <c r="F3501">
        <v>5</v>
      </c>
      <c r="G3501" s="1">
        <v>38598.75</v>
      </c>
      <c r="H3501" s="1">
        <v>3087.9</v>
      </c>
      <c r="I3501" s="1">
        <v>5789.8125</v>
      </c>
      <c r="J3501" s="1">
        <v>1543.95</v>
      </c>
      <c r="K3501" s="1">
        <v>13123.575000000001</v>
      </c>
      <c r="L3501" s="1">
        <v>10421.6625</v>
      </c>
      <c r="M3501" s="1">
        <f>SUM(Sueldos[[#This Row],[Salario Base]:[Bono General]])</f>
        <v>72565.650000000009</v>
      </c>
      <c r="N3501" s="1">
        <f>SUMPRODUCT(Sueldos[[#This Row],[Salario Base]:[Bono General]]*Porcentajes[])</f>
        <v>2775.250125</v>
      </c>
      <c r="O3501" s="1">
        <f>Sueldos[[#This Row],[Aumento Mexicano]]*2</f>
        <v>5550.5002500000001</v>
      </c>
      <c r="P3501" s="1">
        <f>IF(Sueldos[[#This Row],[Calificación]]&gt;=4,Sueldos[[#This Row],[Aumento Mexicano]]*2,0)</f>
        <v>5550.5002500000001</v>
      </c>
      <c r="Q3501" s="1">
        <f>Sueldos[[#This Row],[Sueldo total]]*3</f>
        <v>217696.95</v>
      </c>
      <c r="R3501" s="9">
        <f>(43102-Sueldos[[#This Row],[Fecha de Contratación]])/365</f>
        <v>4.2986301369863016</v>
      </c>
      <c r="S3501" s="1">
        <f>Sueldos[[#This Row],[Sueldo total]]/30</f>
        <v>2418.8550000000005</v>
      </c>
      <c r="T3501" s="1">
        <f>Sueldos[[#This Row],[Salario diario]]*20*Sueldos[[#This Row],[dias del año]]</f>
        <v>207955.26000000004</v>
      </c>
      <c r="U3501" s="1">
        <f>Sueldos[[#This Row],[3 meses de sueldo]]+Sueldos[[#This Row],[20 dias por año]]</f>
        <v>425652.21000000008</v>
      </c>
    </row>
    <row r="3502" spans="1:21" x14ac:dyDescent="0.3">
      <c r="A3502" t="s">
        <v>758</v>
      </c>
      <c r="B3502" t="s">
        <v>539</v>
      </c>
      <c r="C3502" t="s">
        <v>96</v>
      </c>
      <c r="D3502" s="10">
        <v>42962</v>
      </c>
      <c r="E3502" t="s">
        <v>18</v>
      </c>
      <c r="F3502">
        <v>3</v>
      </c>
      <c r="G3502" s="1">
        <v>14062</v>
      </c>
      <c r="H3502" s="1">
        <v>984.34000000000015</v>
      </c>
      <c r="I3502" s="1">
        <v>140.62</v>
      </c>
      <c r="J3502" s="1">
        <v>1124.96</v>
      </c>
      <c r="K3502" s="1">
        <v>4077.9799999999996</v>
      </c>
      <c r="L3502" s="1">
        <v>4781.08</v>
      </c>
      <c r="M3502" s="1">
        <f>SUM(Sueldos[[#This Row],[Salario Base]:[Bono General]])</f>
        <v>25170.980000000003</v>
      </c>
      <c r="N3502" s="1">
        <f>SUMPRODUCT(Sueldos[[#This Row],[Salario Base]:[Bono General]]*Porcentajes[])</f>
        <v>999.80819999999994</v>
      </c>
      <c r="O3502" s="1">
        <f>Sueldos[[#This Row],[Aumento Mexicano]]*2</f>
        <v>1999.6163999999999</v>
      </c>
      <c r="P3502" s="1">
        <f>IF(Sueldos[[#This Row],[Calificación]]&gt;=4,Sueldos[[#This Row],[Aumento Mexicano]]*2,0)</f>
        <v>0</v>
      </c>
      <c r="Q3502" s="1">
        <f>Sueldos[[#This Row],[Sueldo total]]*3</f>
        <v>75512.94</v>
      </c>
      <c r="R3502" s="9">
        <f>(43102-Sueldos[[#This Row],[Fecha de Contratación]])/365</f>
        <v>0.38356164383561642</v>
      </c>
      <c r="S3502" s="1">
        <f>Sueldos[[#This Row],[Sueldo total]]/30</f>
        <v>839.03266666666673</v>
      </c>
      <c r="T3502" s="1">
        <f>Sueldos[[#This Row],[Salario diario]]*20*Sueldos[[#This Row],[dias del año]]</f>
        <v>6436.4149771689499</v>
      </c>
      <c r="U3502" s="1">
        <f>Sueldos[[#This Row],[3 meses de sueldo]]+Sueldos[[#This Row],[20 dias por año]]</f>
        <v>81949.354977168958</v>
      </c>
    </row>
    <row r="3503" spans="1:21" x14ac:dyDescent="0.3">
      <c r="A3503" t="s">
        <v>759</v>
      </c>
      <c r="B3503" t="s">
        <v>539</v>
      </c>
      <c r="C3503" t="s">
        <v>36</v>
      </c>
      <c r="D3503" s="10">
        <v>42561</v>
      </c>
      <c r="E3503" t="s">
        <v>18</v>
      </c>
      <c r="F3503">
        <v>2</v>
      </c>
      <c r="G3503" s="1">
        <v>13345.2</v>
      </c>
      <c r="H3503" s="1">
        <v>667.2600000000001</v>
      </c>
      <c r="I3503" s="1">
        <v>400.35599999999999</v>
      </c>
      <c r="J3503" s="1">
        <v>133.452</v>
      </c>
      <c r="K3503" s="1">
        <v>4270.4639999999999</v>
      </c>
      <c r="L3503" s="1">
        <v>5071.1760000000004</v>
      </c>
      <c r="M3503" s="1">
        <f>SUM(Sueldos[[#This Row],[Salario Base]:[Bono General]])</f>
        <v>23887.907999999999</v>
      </c>
      <c r="N3503" s="1">
        <f>SUMPRODUCT(Sueldos[[#This Row],[Salario Base]:[Bono General]]*Porcentajes[])</f>
        <v>946.17468000000008</v>
      </c>
      <c r="O3503" s="1">
        <f>Sueldos[[#This Row],[Aumento Mexicano]]*2</f>
        <v>1892.3493600000002</v>
      </c>
      <c r="P3503" s="1">
        <f>IF(Sueldos[[#This Row],[Calificación]]&gt;=4,Sueldos[[#This Row],[Aumento Mexicano]]*2,0)</f>
        <v>0</v>
      </c>
      <c r="Q3503" s="1">
        <f>Sueldos[[#This Row],[Sueldo total]]*3</f>
        <v>71663.724000000002</v>
      </c>
      <c r="R3503" s="9">
        <f>(43102-Sueldos[[#This Row],[Fecha de Contratación]])/365</f>
        <v>1.4821917808219178</v>
      </c>
      <c r="S3503" s="1">
        <f>Sueldos[[#This Row],[Sueldo total]]/30</f>
        <v>796.2636</v>
      </c>
      <c r="T3503" s="1">
        <f>Sueldos[[#This Row],[Salario diario]]*20*Sueldos[[#This Row],[dias del año]]</f>
        <v>23604.307265753425</v>
      </c>
      <c r="U3503" s="1">
        <f>Sueldos[[#This Row],[3 meses de sueldo]]+Sueldos[[#This Row],[20 dias por año]]</f>
        <v>95268.031265753423</v>
      </c>
    </row>
    <row r="3504" spans="1:21" x14ac:dyDescent="0.3">
      <c r="A3504" t="s">
        <v>760</v>
      </c>
      <c r="B3504" t="s">
        <v>539</v>
      </c>
      <c r="C3504" t="s">
        <v>46</v>
      </c>
      <c r="D3504" s="10">
        <v>41168</v>
      </c>
      <c r="E3504" t="s">
        <v>18</v>
      </c>
      <c r="F3504">
        <v>3</v>
      </c>
      <c r="G3504" s="1">
        <v>11081</v>
      </c>
      <c r="H3504" s="1">
        <v>1108.1000000000001</v>
      </c>
      <c r="I3504" s="1">
        <v>443.24</v>
      </c>
      <c r="J3504" s="1">
        <v>886.48</v>
      </c>
      <c r="K3504" s="1">
        <v>2881.06</v>
      </c>
      <c r="L3504" s="1">
        <v>2881.06</v>
      </c>
      <c r="M3504" s="1">
        <f>SUM(Sueldos[[#This Row],[Salario Base]:[Bono General]])</f>
        <v>19280.940000000002</v>
      </c>
      <c r="N3504" s="1">
        <f>SUMPRODUCT(Sueldos[[#This Row],[Salario Base]:[Bono General]]*Porcentajes[])</f>
        <v>749.07560000000001</v>
      </c>
      <c r="O3504" s="1">
        <f>Sueldos[[#This Row],[Aumento Mexicano]]*2</f>
        <v>1498.1512</v>
      </c>
      <c r="P3504" s="1">
        <f>IF(Sueldos[[#This Row],[Calificación]]&gt;=4,Sueldos[[#This Row],[Aumento Mexicano]]*2,0)</f>
        <v>0</v>
      </c>
      <c r="Q3504" s="1">
        <f>Sueldos[[#This Row],[Sueldo total]]*3</f>
        <v>57842.820000000007</v>
      </c>
      <c r="R3504" s="9">
        <f>(43102-Sueldos[[#This Row],[Fecha de Contratación]])/365</f>
        <v>5.2986301369863016</v>
      </c>
      <c r="S3504" s="1">
        <f>Sueldos[[#This Row],[Sueldo total]]/30</f>
        <v>642.69800000000009</v>
      </c>
      <c r="T3504" s="1">
        <f>Sueldos[[#This Row],[Salario diario]]*20*Sueldos[[#This Row],[dias del año]]</f>
        <v>68108.379835616463</v>
      </c>
      <c r="U3504" s="1">
        <f>Sueldos[[#This Row],[3 meses de sueldo]]+Sueldos[[#This Row],[20 dias por año]]</f>
        <v>125951.19983561647</v>
      </c>
    </row>
    <row r="3505" spans="1:21" x14ac:dyDescent="0.3">
      <c r="A3505" t="s">
        <v>761</v>
      </c>
      <c r="B3505" t="s">
        <v>539</v>
      </c>
      <c r="C3505" t="s">
        <v>144</v>
      </c>
      <c r="D3505" s="10">
        <v>40673</v>
      </c>
      <c r="E3505" t="s">
        <v>18</v>
      </c>
      <c r="F3505">
        <v>4</v>
      </c>
      <c r="G3505" s="1">
        <v>13261.6</v>
      </c>
      <c r="H3505" s="1">
        <v>795.69600000000003</v>
      </c>
      <c r="I3505" s="1">
        <v>1326.16</v>
      </c>
      <c r="J3505" s="1">
        <v>265.23200000000003</v>
      </c>
      <c r="K3505" s="1">
        <v>5304.64</v>
      </c>
      <c r="L3505" s="1">
        <v>3315.4</v>
      </c>
      <c r="M3505" s="1">
        <f>SUM(Sueldos[[#This Row],[Salario Base]:[Bono General]])</f>
        <v>24268.728000000003</v>
      </c>
      <c r="N3505" s="1">
        <f>SUMPRODUCT(Sueldos[[#This Row],[Salario Base]:[Bono General]]*Porcentajes[])</f>
        <v>903.11496000000011</v>
      </c>
      <c r="O3505" s="1">
        <f>Sueldos[[#This Row],[Aumento Mexicano]]*2</f>
        <v>1806.2299200000002</v>
      </c>
      <c r="P3505" s="1">
        <f>IF(Sueldos[[#This Row],[Calificación]]&gt;=4,Sueldos[[#This Row],[Aumento Mexicano]]*2,0)</f>
        <v>1806.2299200000002</v>
      </c>
      <c r="Q3505" s="1">
        <f>Sueldos[[#This Row],[Sueldo total]]*3</f>
        <v>72806.184000000008</v>
      </c>
      <c r="R3505" s="9">
        <f>(43102-Sueldos[[#This Row],[Fecha de Contratación]])/365</f>
        <v>6.6547945205479451</v>
      </c>
      <c r="S3505" s="1">
        <f>Sueldos[[#This Row],[Sueldo total]]/30</f>
        <v>808.95760000000007</v>
      </c>
      <c r="T3505" s="1">
        <f>Sueldos[[#This Row],[Salario diario]]*20*Sueldos[[#This Row],[dias del año]]</f>
        <v>107668.93207671234</v>
      </c>
      <c r="U3505" s="1">
        <f>Sueldos[[#This Row],[3 meses de sueldo]]+Sueldos[[#This Row],[20 dias por año]]</f>
        <v>180475.11607671235</v>
      </c>
    </row>
    <row r="3506" spans="1:21" x14ac:dyDescent="0.3">
      <c r="A3506" t="s">
        <v>762</v>
      </c>
      <c r="B3506" t="s">
        <v>539</v>
      </c>
      <c r="C3506" t="s">
        <v>168</v>
      </c>
      <c r="D3506" s="10">
        <v>42225</v>
      </c>
      <c r="E3506" t="s">
        <v>18</v>
      </c>
      <c r="F3506">
        <v>4</v>
      </c>
      <c r="G3506" s="1">
        <v>12120.900000000001</v>
      </c>
      <c r="H3506" s="1">
        <v>1212.0900000000001</v>
      </c>
      <c r="I3506" s="1">
        <v>848.46300000000019</v>
      </c>
      <c r="J3506" s="1">
        <v>121.20900000000002</v>
      </c>
      <c r="K3506" s="1">
        <v>3272.6430000000005</v>
      </c>
      <c r="L3506" s="1">
        <v>4484.7330000000002</v>
      </c>
      <c r="M3506" s="1">
        <f>SUM(Sueldos[[#This Row],[Salario Base]:[Bono General]])</f>
        <v>22060.038000000004</v>
      </c>
      <c r="N3506" s="1">
        <f>SUMPRODUCT(Sueldos[[#This Row],[Salario Base]:[Bono General]]*Porcentajes[])</f>
        <v>888.46197000000006</v>
      </c>
      <c r="O3506" s="1">
        <f>Sueldos[[#This Row],[Aumento Mexicano]]*2</f>
        <v>1776.9239400000001</v>
      </c>
      <c r="P3506" s="1">
        <f>IF(Sueldos[[#This Row],[Calificación]]&gt;=4,Sueldos[[#This Row],[Aumento Mexicano]]*2,0)</f>
        <v>1776.9239400000001</v>
      </c>
      <c r="Q3506" s="1">
        <f>Sueldos[[#This Row],[Sueldo total]]*3</f>
        <v>66180.114000000016</v>
      </c>
      <c r="R3506" s="9">
        <f>(43102-Sueldos[[#This Row],[Fecha de Contratación]])/365</f>
        <v>2.4027397260273973</v>
      </c>
      <c r="S3506" s="1">
        <f>Sueldos[[#This Row],[Sueldo total]]/30</f>
        <v>735.33460000000014</v>
      </c>
      <c r="T3506" s="1">
        <f>Sueldos[[#This Row],[Salario diario]]*20*Sueldos[[#This Row],[dias del año]]</f>
        <v>35336.353106849325</v>
      </c>
      <c r="U3506" s="1">
        <f>Sueldos[[#This Row],[3 meses de sueldo]]+Sueldos[[#This Row],[20 dias por año]]</f>
        <v>101516.46710684933</v>
      </c>
    </row>
    <row r="3507" spans="1:21" x14ac:dyDescent="0.3">
      <c r="A3507" t="s">
        <v>763</v>
      </c>
      <c r="B3507" t="s">
        <v>539</v>
      </c>
      <c r="C3507" t="s">
        <v>312</v>
      </c>
      <c r="D3507" s="10">
        <v>41214</v>
      </c>
      <c r="E3507" t="s">
        <v>18</v>
      </c>
      <c r="F3507">
        <v>3</v>
      </c>
      <c r="G3507" s="1">
        <v>10000</v>
      </c>
      <c r="H3507" s="1">
        <v>1000</v>
      </c>
      <c r="I3507" s="1">
        <v>300</v>
      </c>
      <c r="J3507" s="1">
        <v>400</v>
      </c>
      <c r="K3507" s="1">
        <v>2600</v>
      </c>
      <c r="L3507" s="1">
        <v>3400.0000000000005</v>
      </c>
      <c r="M3507" s="1">
        <f>SUM(Sueldos[[#This Row],[Salario Base]:[Bono General]])</f>
        <v>17700</v>
      </c>
      <c r="N3507" s="1">
        <f>SUMPRODUCT(Sueldos[[#This Row],[Salario Base]:[Bono General]]*Porcentajes[])</f>
        <v>708</v>
      </c>
      <c r="O3507" s="1">
        <f>Sueldos[[#This Row],[Aumento Mexicano]]*2</f>
        <v>1416</v>
      </c>
      <c r="P3507" s="1">
        <f>IF(Sueldos[[#This Row],[Calificación]]&gt;=4,Sueldos[[#This Row],[Aumento Mexicano]]*2,0)</f>
        <v>0</v>
      </c>
      <c r="Q3507" s="1">
        <f>Sueldos[[#This Row],[Sueldo total]]*3</f>
        <v>53100</v>
      </c>
      <c r="R3507" s="9">
        <f>(43102-Sueldos[[#This Row],[Fecha de Contratación]])/365</f>
        <v>5.1726027397260275</v>
      </c>
      <c r="S3507" s="1">
        <f>Sueldos[[#This Row],[Sueldo total]]/30</f>
        <v>590</v>
      </c>
      <c r="T3507" s="1">
        <f>Sueldos[[#This Row],[Salario diario]]*20*Sueldos[[#This Row],[dias del año]]</f>
        <v>61036.712328767127</v>
      </c>
      <c r="U3507" s="1">
        <f>Sueldos[[#This Row],[3 meses de sueldo]]+Sueldos[[#This Row],[20 dias por año]]</f>
        <v>114136.71232876713</v>
      </c>
    </row>
    <row r="3508" spans="1:21" x14ac:dyDescent="0.3">
      <c r="A3508" t="s">
        <v>764</v>
      </c>
      <c r="B3508" t="s">
        <v>539</v>
      </c>
      <c r="C3508" t="s">
        <v>198</v>
      </c>
      <c r="D3508" s="10">
        <v>42481</v>
      </c>
      <c r="E3508" t="s">
        <v>27</v>
      </c>
      <c r="F3508">
        <v>3</v>
      </c>
      <c r="G3508" s="1">
        <v>18032</v>
      </c>
      <c r="H3508" s="1">
        <v>1262.24</v>
      </c>
      <c r="I3508" s="1">
        <v>180.32</v>
      </c>
      <c r="J3508" s="1">
        <v>901.6</v>
      </c>
      <c r="K3508" s="1">
        <v>7032.4800000000005</v>
      </c>
      <c r="L3508" s="1">
        <v>7032.4800000000005</v>
      </c>
      <c r="M3508" s="1">
        <f>SUM(Sueldos[[#This Row],[Salario Base]:[Bono General]])</f>
        <v>34441.120000000003</v>
      </c>
      <c r="N3508" s="1">
        <f>SUMPRODUCT(Sueldos[[#This Row],[Salario Base]:[Bono General]]*Porcentajes[])</f>
        <v>1372.2352000000001</v>
      </c>
      <c r="O3508" s="1">
        <f>Sueldos[[#This Row],[Aumento Mexicano]]*2</f>
        <v>2744.4704000000002</v>
      </c>
      <c r="P3508" s="1">
        <f>IF(Sueldos[[#This Row],[Calificación]]&gt;=4,Sueldos[[#This Row],[Aumento Mexicano]]*2,0)</f>
        <v>0</v>
      </c>
      <c r="Q3508" s="1">
        <f>Sueldos[[#This Row],[Sueldo total]]*3</f>
        <v>103323.36000000002</v>
      </c>
      <c r="R3508" s="9">
        <f>(43102-Sueldos[[#This Row],[Fecha de Contratación]])/365</f>
        <v>1.7013698630136986</v>
      </c>
      <c r="S3508" s="1">
        <f>Sueldos[[#This Row],[Sueldo total]]/30</f>
        <v>1148.0373333333334</v>
      </c>
      <c r="T3508" s="1">
        <f>Sueldos[[#This Row],[Salario diario]]*20*Sueldos[[#This Row],[dias del año]]</f>
        <v>39064.722410958908</v>
      </c>
      <c r="U3508" s="1">
        <f>Sueldos[[#This Row],[3 meses de sueldo]]+Sueldos[[#This Row],[20 dias por año]]</f>
        <v>142388.08241095892</v>
      </c>
    </row>
    <row r="3509" spans="1:21" x14ac:dyDescent="0.3">
      <c r="A3509" t="s">
        <v>533</v>
      </c>
      <c r="B3509" t="s">
        <v>539</v>
      </c>
      <c r="C3509" t="s">
        <v>71</v>
      </c>
      <c r="D3509" s="10">
        <v>42553</v>
      </c>
      <c r="E3509" t="s">
        <v>50</v>
      </c>
      <c r="F3509">
        <v>3</v>
      </c>
      <c r="G3509" s="1">
        <v>42136</v>
      </c>
      <c r="H3509" s="1">
        <v>2949.5200000000004</v>
      </c>
      <c r="I3509" s="1">
        <v>5477.68</v>
      </c>
      <c r="J3509" s="1">
        <v>2528.16</v>
      </c>
      <c r="K3509" s="1">
        <v>11376.720000000001</v>
      </c>
      <c r="L3509" s="1">
        <v>15590.32</v>
      </c>
      <c r="M3509" s="1">
        <f>SUM(Sueldos[[#This Row],[Salario Base]:[Bono General]])</f>
        <v>80058.399999999994</v>
      </c>
      <c r="N3509" s="1">
        <f>SUMPRODUCT(Sueldos[[#This Row],[Salario Base]:[Bono General]]*Porcentajes[])</f>
        <v>3219.1903999999995</v>
      </c>
      <c r="O3509" s="1">
        <f>Sueldos[[#This Row],[Aumento Mexicano]]*2</f>
        <v>6438.380799999999</v>
      </c>
      <c r="P3509" s="1">
        <f>IF(Sueldos[[#This Row],[Calificación]]&gt;=4,Sueldos[[#This Row],[Aumento Mexicano]]*2,0)</f>
        <v>0</v>
      </c>
      <c r="Q3509" s="1">
        <f>Sueldos[[#This Row],[Sueldo total]]*3</f>
        <v>240175.19999999998</v>
      </c>
      <c r="R3509" s="9">
        <f>(43102-Sueldos[[#This Row],[Fecha de Contratación]])/365</f>
        <v>1.5041095890410958</v>
      </c>
      <c r="S3509" s="1">
        <f>Sueldos[[#This Row],[Sueldo total]]/30</f>
        <v>2668.6133333333332</v>
      </c>
      <c r="T3509" s="1">
        <f>Sueldos[[#This Row],[Salario diario]]*20*Sueldos[[#This Row],[dias del año]]</f>
        <v>80277.738082191776</v>
      </c>
      <c r="U3509" s="1">
        <f>Sueldos[[#This Row],[3 meses de sueldo]]+Sueldos[[#This Row],[20 dias por año]]</f>
        <v>320452.93808219174</v>
      </c>
    </row>
    <row r="3510" spans="1:21" x14ac:dyDescent="0.3">
      <c r="A3510" t="s">
        <v>765</v>
      </c>
      <c r="B3510" t="s">
        <v>539</v>
      </c>
      <c r="C3510" t="s">
        <v>353</v>
      </c>
      <c r="D3510" s="10">
        <v>40700</v>
      </c>
      <c r="E3510" t="s">
        <v>18</v>
      </c>
      <c r="F3510">
        <v>3</v>
      </c>
      <c r="G3510" s="1">
        <v>11608</v>
      </c>
      <c r="H3510" s="1">
        <v>1160.8</v>
      </c>
      <c r="I3510" s="1">
        <v>464.32</v>
      </c>
      <c r="J3510" s="1">
        <v>696.48</v>
      </c>
      <c r="K3510" s="1">
        <v>3366.3199999999997</v>
      </c>
      <c r="L3510" s="1">
        <v>3366.3199999999997</v>
      </c>
      <c r="M3510" s="1">
        <f>SUM(Sueldos[[#This Row],[Salario Base]:[Bono General]])</f>
        <v>20662.239999999998</v>
      </c>
      <c r="N3510" s="1">
        <f>SUMPRODUCT(Sueldos[[#This Row],[Salario Base]:[Bono General]]*Porcentajes[])</f>
        <v>807.91679999999997</v>
      </c>
      <c r="O3510" s="1">
        <f>Sueldos[[#This Row],[Aumento Mexicano]]*2</f>
        <v>1615.8335999999999</v>
      </c>
      <c r="P3510" s="1">
        <f>IF(Sueldos[[#This Row],[Calificación]]&gt;=4,Sueldos[[#This Row],[Aumento Mexicano]]*2,0)</f>
        <v>0</v>
      </c>
      <c r="Q3510" s="1">
        <f>Sueldos[[#This Row],[Sueldo total]]*3</f>
        <v>61986.719999999994</v>
      </c>
      <c r="R3510" s="9">
        <f>(43102-Sueldos[[#This Row],[Fecha de Contratación]])/365</f>
        <v>6.580821917808219</v>
      </c>
      <c r="S3510" s="1">
        <f>Sueldos[[#This Row],[Sueldo total]]/30</f>
        <v>688.74133333333327</v>
      </c>
      <c r="T3510" s="1">
        <f>Sueldos[[#This Row],[Salario diario]]*20*Sueldos[[#This Row],[dias del año]]</f>
        <v>90649.68124200913</v>
      </c>
      <c r="U3510" s="1">
        <f>Sueldos[[#This Row],[3 meses de sueldo]]+Sueldos[[#This Row],[20 dias por año]]</f>
        <v>152636.40124200913</v>
      </c>
    </row>
    <row r="3511" spans="1:21" x14ac:dyDescent="0.3">
      <c r="A3511" t="s">
        <v>766</v>
      </c>
      <c r="B3511" t="s">
        <v>539</v>
      </c>
      <c r="C3511" t="s">
        <v>117</v>
      </c>
      <c r="D3511" s="10">
        <v>40794</v>
      </c>
      <c r="E3511" t="s">
        <v>27</v>
      </c>
      <c r="F3511">
        <v>2</v>
      </c>
      <c r="G3511" s="1">
        <v>14940</v>
      </c>
      <c r="H3511" s="1">
        <v>1195.2</v>
      </c>
      <c r="I3511" s="1">
        <v>1045.8000000000002</v>
      </c>
      <c r="J3511" s="1">
        <v>448.2</v>
      </c>
      <c r="K3511" s="1">
        <v>4033.8</v>
      </c>
      <c r="L3511" s="1">
        <v>5527.8</v>
      </c>
      <c r="M3511" s="1">
        <f>SUM(Sueldos[[#This Row],[Salario Base]:[Bono General]])</f>
        <v>27190.799999999999</v>
      </c>
      <c r="N3511" s="1">
        <f>SUMPRODUCT(Sueldos[[#This Row],[Salario Base]:[Bono General]]*Porcentajes[])</f>
        <v>1092.114</v>
      </c>
      <c r="O3511" s="1">
        <f>Sueldos[[#This Row],[Aumento Mexicano]]*2</f>
        <v>2184.2280000000001</v>
      </c>
      <c r="P3511" s="1">
        <f>IF(Sueldos[[#This Row],[Calificación]]&gt;=4,Sueldos[[#This Row],[Aumento Mexicano]]*2,0)</f>
        <v>0</v>
      </c>
      <c r="Q3511" s="1">
        <f>Sueldos[[#This Row],[Sueldo total]]*3</f>
        <v>81572.399999999994</v>
      </c>
      <c r="R3511" s="9">
        <f>(43102-Sueldos[[#This Row],[Fecha de Contratación]])/365</f>
        <v>6.3232876712328769</v>
      </c>
      <c r="S3511" s="1">
        <f>Sueldos[[#This Row],[Sueldo total]]/30</f>
        <v>906.36</v>
      </c>
      <c r="T3511" s="1">
        <f>Sueldos[[#This Row],[Salario diario]]*20*Sueldos[[#This Row],[dias del año]]</f>
        <v>114623.5002739726</v>
      </c>
      <c r="U3511" s="1">
        <f>Sueldos[[#This Row],[3 meses de sueldo]]+Sueldos[[#This Row],[20 dias por año]]</f>
        <v>196195.9002739726</v>
      </c>
    </row>
    <row r="3512" spans="1:21" x14ac:dyDescent="0.3">
      <c r="A3512" t="s">
        <v>494</v>
      </c>
      <c r="B3512" t="s">
        <v>539</v>
      </c>
      <c r="C3512" t="s">
        <v>73</v>
      </c>
      <c r="D3512" s="10">
        <v>42638</v>
      </c>
      <c r="E3512" t="s">
        <v>18</v>
      </c>
      <c r="F3512">
        <v>5</v>
      </c>
      <c r="G3512" s="1">
        <v>15346.25</v>
      </c>
      <c r="H3512" s="1">
        <v>920.77499999999998</v>
      </c>
      <c r="I3512" s="1">
        <v>767.3125</v>
      </c>
      <c r="J3512" s="1">
        <v>1688.0875000000001</v>
      </c>
      <c r="K3512" s="1">
        <v>3836.5625</v>
      </c>
      <c r="L3512" s="1">
        <v>3836.5625</v>
      </c>
      <c r="M3512" s="1">
        <f>SUM(Sueldos[[#This Row],[Salario Base]:[Bono General]])</f>
        <v>26395.550000000003</v>
      </c>
      <c r="N3512" s="1">
        <f>SUMPRODUCT(Sueldos[[#This Row],[Salario Base]:[Bono General]]*Porcentajes[])</f>
        <v>1014.387125</v>
      </c>
      <c r="O3512" s="1">
        <f>Sueldos[[#This Row],[Aumento Mexicano]]*2</f>
        <v>2028.7742499999999</v>
      </c>
      <c r="P3512" s="1">
        <f>IF(Sueldos[[#This Row],[Calificación]]&gt;=4,Sueldos[[#This Row],[Aumento Mexicano]]*2,0)</f>
        <v>2028.7742499999999</v>
      </c>
      <c r="Q3512" s="1">
        <f>Sueldos[[#This Row],[Sueldo total]]*3</f>
        <v>79186.650000000009</v>
      </c>
      <c r="R3512" s="9">
        <f>(43102-Sueldos[[#This Row],[Fecha de Contratación]])/365</f>
        <v>1.2712328767123289</v>
      </c>
      <c r="S3512" s="1">
        <f>Sueldos[[#This Row],[Sueldo total]]/30</f>
        <v>879.8516666666668</v>
      </c>
      <c r="T3512" s="1">
        <f>Sueldos[[#This Row],[Salario diario]]*20*Sueldos[[#This Row],[dias del año]]</f>
        <v>22369.927305936078</v>
      </c>
      <c r="U3512" s="1">
        <f>Sueldos[[#This Row],[3 meses de sueldo]]+Sueldos[[#This Row],[20 dias por año]]</f>
        <v>101556.57730593608</v>
      </c>
    </row>
    <row r="3513" spans="1:21" x14ac:dyDescent="0.3">
      <c r="A3513" t="s">
        <v>767</v>
      </c>
      <c r="B3513" t="s">
        <v>539</v>
      </c>
      <c r="C3513" t="s">
        <v>55</v>
      </c>
      <c r="D3513" s="10">
        <v>42544</v>
      </c>
      <c r="E3513" t="s">
        <v>27</v>
      </c>
      <c r="F3513">
        <v>5</v>
      </c>
      <c r="G3513" s="1">
        <v>24158.75</v>
      </c>
      <c r="H3513" s="1">
        <v>2174.2874999999999</v>
      </c>
      <c r="I3513" s="1">
        <v>2899.0499999999997</v>
      </c>
      <c r="J3513" s="1">
        <v>3382.2250000000004</v>
      </c>
      <c r="K3513" s="1">
        <v>6039.6875</v>
      </c>
      <c r="L3513" s="1">
        <v>6281.2750000000005</v>
      </c>
      <c r="M3513" s="1">
        <f>SUM(Sueldos[[#This Row],[Salario Base]:[Bono General]])</f>
        <v>44935.275000000001</v>
      </c>
      <c r="N3513" s="1">
        <f>SUMPRODUCT(Sueldos[[#This Row],[Salario Base]:[Bono General]]*Porcentajes[])</f>
        <v>1761.1728750000002</v>
      </c>
      <c r="O3513" s="1">
        <f>Sueldos[[#This Row],[Aumento Mexicano]]*2</f>
        <v>3522.3457500000004</v>
      </c>
      <c r="P3513" s="1">
        <f>IF(Sueldos[[#This Row],[Calificación]]&gt;=4,Sueldos[[#This Row],[Aumento Mexicano]]*2,0)</f>
        <v>3522.3457500000004</v>
      </c>
      <c r="Q3513" s="1">
        <f>Sueldos[[#This Row],[Sueldo total]]*3</f>
        <v>134805.82500000001</v>
      </c>
      <c r="R3513" s="9">
        <f>(43102-Sueldos[[#This Row],[Fecha de Contratación]])/365</f>
        <v>1.5287671232876712</v>
      </c>
      <c r="S3513" s="1">
        <f>Sueldos[[#This Row],[Sueldo total]]/30</f>
        <v>1497.8425</v>
      </c>
      <c r="T3513" s="1">
        <f>Sueldos[[#This Row],[Salario diario]]*20*Sueldos[[#This Row],[dias del año]]</f>
        <v>45797.04739726027</v>
      </c>
      <c r="U3513" s="1">
        <f>Sueldos[[#This Row],[3 meses de sueldo]]+Sueldos[[#This Row],[20 dias por año]]</f>
        <v>180602.87239726027</v>
      </c>
    </row>
    <row r="3514" spans="1:21" x14ac:dyDescent="0.3">
      <c r="A3514" t="s">
        <v>768</v>
      </c>
      <c r="B3514" t="s">
        <v>539</v>
      </c>
      <c r="C3514" t="s">
        <v>413</v>
      </c>
      <c r="D3514" s="10">
        <v>42873</v>
      </c>
      <c r="E3514" t="s">
        <v>18</v>
      </c>
      <c r="F3514">
        <v>3</v>
      </c>
      <c r="G3514" s="1">
        <v>8559</v>
      </c>
      <c r="H3514" s="1">
        <v>855.90000000000009</v>
      </c>
      <c r="I3514" s="1">
        <v>427.95000000000005</v>
      </c>
      <c r="J3514" s="1">
        <v>1198.2600000000002</v>
      </c>
      <c r="K3514" s="1">
        <v>3252.42</v>
      </c>
      <c r="L3514" s="1">
        <v>3423.6000000000004</v>
      </c>
      <c r="M3514" s="1">
        <f>SUM(Sueldos[[#This Row],[Salario Base]:[Bono General]])</f>
        <v>17717.13</v>
      </c>
      <c r="N3514" s="1">
        <f>SUMPRODUCT(Sueldos[[#This Row],[Salario Base]:[Bono General]]*Porcentajes[])</f>
        <v>722.37959999999998</v>
      </c>
      <c r="O3514" s="1">
        <f>Sueldos[[#This Row],[Aumento Mexicano]]*2</f>
        <v>1444.7592</v>
      </c>
      <c r="P3514" s="1">
        <f>IF(Sueldos[[#This Row],[Calificación]]&gt;=4,Sueldos[[#This Row],[Aumento Mexicano]]*2,0)</f>
        <v>0</v>
      </c>
      <c r="Q3514" s="1">
        <f>Sueldos[[#This Row],[Sueldo total]]*3</f>
        <v>53151.39</v>
      </c>
      <c r="R3514" s="9">
        <f>(43102-Sueldos[[#This Row],[Fecha de Contratación]])/365</f>
        <v>0.62739726027397258</v>
      </c>
      <c r="S3514" s="1">
        <f>Sueldos[[#This Row],[Sueldo total]]/30</f>
        <v>590.57100000000003</v>
      </c>
      <c r="T3514" s="1">
        <f>Sueldos[[#This Row],[Salario diario]]*20*Sueldos[[#This Row],[dias del año]]</f>
        <v>7410.452547945205</v>
      </c>
      <c r="U3514" s="1">
        <f>Sueldos[[#This Row],[3 meses de sueldo]]+Sueldos[[#This Row],[20 dias por año]]</f>
        <v>60561.842547945205</v>
      </c>
    </row>
    <row r="3515" spans="1:21" x14ac:dyDescent="0.3">
      <c r="A3515" t="s">
        <v>769</v>
      </c>
      <c r="B3515" t="s">
        <v>539</v>
      </c>
      <c r="C3515" t="s">
        <v>237</v>
      </c>
      <c r="D3515" s="10">
        <v>41355</v>
      </c>
      <c r="E3515" t="s">
        <v>27</v>
      </c>
      <c r="F3515">
        <v>4</v>
      </c>
      <c r="G3515" s="1">
        <v>17733.100000000002</v>
      </c>
      <c r="H3515" s="1">
        <v>1241.3170000000002</v>
      </c>
      <c r="I3515" s="1">
        <v>1773.3100000000004</v>
      </c>
      <c r="J3515" s="1">
        <v>886.6550000000002</v>
      </c>
      <c r="K3515" s="1">
        <v>6383.9160000000002</v>
      </c>
      <c r="L3515" s="1">
        <v>5319.93</v>
      </c>
      <c r="M3515" s="1">
        <f>SUM(Sueldos[[#This Row],[Salario Base]:[Bono General]])</f>
        <v>33338.228000000003</v>
      </c>
      <c r="N3515" s="1">
        <f>SUMPRODUCT(Sueldos[[#This Row],[Salario Base]:[Bono General]]*Porcentajes[])</f>
        <v>1285.64975</v>
      </c>
      <c r="O3515" s="1">
        <f>Sueldos[[#This Row],[Aumento Mexicano]]*2</f>
        <v>2571.2995000000001</v>
      </c>
      <c r="P3515" s="1">
        <f>IF(Sueldos[[#This Row],[Calificación]]&gt;=4,Sueldos[[#This Row],[Aumento Mexicano]]*2,0)</f>
        <v>2571.2995000000001</v>
      </c>
      <c r="Q3515" s="1">
        <f>Sueldos[[#This Row],[Sueldo total]]*3</f>
        <v>100014.68400000001</v>
      </c>
      <c r="R3515" s="9">
        <f>(43102-Sueldos[[#This Row],[Fecha de Contratación]])/365</f>
        <v>4.7863013698630139</v>
      </c>
      <c r="S3515" s="1">
        <f>Sueldos[[#This Row],[Sueldo total]]/30</f>
        <v>1111.2742666666668</v>
      </c>
      <c r="T3515" s="1">
        <f>Sueldos[[#This Row],[Salario diario]]*20*Sueldos[[#This Row],[dias del año]]</f>
        <v>106377.87089680368</v>
      </c>
      <c r="U3515" s="1">
        <f>Sueldos[[#This Row],[3 meses de sueldo]]+Sueldos[[#This Row],[20 dias por año]]</f>
        <v>206392.55489680369</v>
      </c>
    </row>
    <row r="3516" spans="1:21" x14ac:dyDescent="0.3">
      <c r="A3516" t="s">
        <v>770</v>
      </c>
      <c r="B3516" t="s">
        <v>539</v>
      </c>
      <c r="C3516" t="s">
        <v>353</v>
      </c>
      <c r="D3516" s="10">
        <v>42890</v>
      </c>
      <c r="E3516" t="s">
        <v>18</v>
      </c>
      <c r="F3516">
        <v>2</v>
      </c>
      <c r="G3516" s="1">
        <v>11170.800000000001</v>
      </c>
      <c r="H3516" s="1">
        <v>893.6640000000001</v>
      </c>
      <c r="I3516" s="1">
        <v>1117.0800000000002</v>
      </c>
      <c r="J3516" s="1">
        <v>781.95600000000013</v>
      </c>
      <c r="K3516" s="1">
        <v>3909.78</v>
      </c>
      <c r="L3516" s="1">
        <v>3798.0720000000006</v>
      </c>
      <c r="M3516" s="1">
        <f>SUM(Sueldos[[#This Row],[Salario Base]:[Bono General]])</f>
        <v>21671.352000000003</v>
      </c>
      <c r="N3516" s="1">
        <f>SUMPRODUCT(Sueldos[[#This Row],[Salario Base]:[Bono General]]*Porcentajes[])</f>
        <v>855.6832800000002</v>
      </c>
      <c r="O3516" s="1">
        <f>Sueldos[[#This Row],[Aumento Mexicano]]*2</f>
        <v>1711.3665600000004</v>
      </c>
      <c r="P3516" s="1">
        <f>IF(Sueldos[[#This Row],[Calificación]]&gt;=4,Sueldos[[#This Row],[Aumento Mexicano]]*2,0)</f>
        <v>0</v>
      </c>
      <c r="Q3516" s="1">
        <f>Sueldos[[#This Row],[Sueldo total]]*3</f>
        <v>65014.056000000011</v>
      </c>
      <c r="R3516" s="9">
        <f>(43102-Sueldos[[#This Row],[Fecha de Contratación]])/365</f>
        <v>0.58082191780821912</v>
      </c>
      <c r="S3516" s="1">
        <f>Sueldos[[#This Row],[Sueldo total]]/30</f>
        <v>722.37840000000006</v>
      </c>
      <c r="T3516" s="1">
        <f>Sueldos[[#This Row],[Salario diario]]*20*Sueldos[[#This Row],[dias del año]]</f>
        <v>8391.4641534246566</v>
      </c>
      <c r="U3516" s="1">
        <f>Sueldos[[#This Row],[3 meses de sueldo]]+Sueldos[[#This Row],[20 dias por año]]</f>
        <v>73405.520153424673</v>
      </c>
    </row>
    <row r="3517" spans="1:21" x14ac:dyDescent="0.3">
      <c r="A3517" t="s">
        <v>771</v>
      </c>
      <c r="B3517" t="s">
        <v>539</v>
      </c>
      <c r="C3517" t="s">
        <v>38</v>
      </c>
      <c r="D3517" s="10">
        <v>42310</v>
      </c>
      <c r="E3517" t="s">
        <v>27</v>
      </c>
      <c r="F3517">
        <v>3</v>
      </c>
      <c r="G3517" s="1">
        <v>22772</v>
      </c>
      <c r="H3517" s="1">
        <v>2277.2000000000003</v>
      </c>
      <c r="I3517" s="1">
        <v>2732.64</v>
      </c>
      <c r="J3517" s="1">
        <v>1366.32</v>
      </c>
      <c r="K3517" s="1">
        <v>7287.04</v>
      </c>
      <c r="L3517" s="1">
        <v>7059.32</v>
      </c>
      <c r="M3517" s="1">
        <f>SUM(Sueldos[[#This Row],[Salario Base]:[Bono General]])</f>
        <v>43494.52</v>
      </c>
      <c r="N3517" s="1">
        <f>SUMPRODUCT(Sueldos[[#This Row],[Salario Base]:[Bono General]]*Porcentajes[])</f>
        <v>1710.1771999999999</v>
      </c>
      <c r="O3517" s="1">
        <f>Sueldos[[#This Row],[Aumento Mexicano]]*2</f>
        <v>3420.3543999999997</v>
      </c>
      <c r="P3517" s="1">
        <f>IF(Sueldos[[#This Row],[Calificación]]&gt;=4,Sueldos[[#This Row],[Aumento Mexicano]]*2,0)</f>
        <v>0</v>
      </c>
      <c r="Q3517" s="1">
        <f>Sueldos[[#This Row],[Sueldo total]]*3</f>
        <v>130483.56</v>
      </c>
      <c r="R3517" s="9">
        <f>(43102-Sueldos[[#This Row],[Fecha de Contratación]])/365</f>
        <v>2.1698630136986301</v>
      </c>
      <c r="S3517" s="1">
        <f>Sueldos[[#This Row],[Sueldo total]]/30</f>
        <v>1449.8173333333332</v>
      </c>
      <c r="T3517" s="1">
        <f>Sueldos[[#This Row],[Salario diario]]*20*Sueldos[[#This Row],[dias del año]]</f>
        <v>62918.100164383555</v>
      </c>
      <c r="U3517" s="1">
        <f>Sueldos[[#This Row],[3 meses de sueldo]]+Sueldos[[#This Row],[20 dias por año]]</f>
        <v>193401.66016438356</v>
      </c>
    </row>
    <row r="3518" spans="1:21" x14ac:dyDescent="0.3">
      <c r="A3518" t="s">
        <v>772</v>
      </c>
      <c r="B3518" t="s">
        <v>539</v>
      </c>
      <c r="C3518" t="s">
        <v>440</v>
      </c>
      <c r="D3518" s="10">
        <v>42984</v>
      </c>
      <c r="E3518" t="s">
        <v>115</v>
      </c>
      <c r="F3518">
        <v>5</v>
      </c>
      <c r="G3518" s="1">
        <v>53011.25</v>
      </c>
      <c r="H3518" s="1">
        <v>3710.7875000000004</v>
      </c>
      <c r="I3518" s="1">
        <v>1060.2249999999999</v>
      </c>
      <c r="J3518" s="1">
        <v>5831.2375000000002</v>
      </c>
      <c r="K3518" s="1">
        <v>20674.387500000001</v>
      </c>
      <c r="L3518" s="1">
        <v>18023.825000000001</v>
      </c>
      <c r="M3518" s="1">
        <f>SUM(Sueldos[[#This Row],[Salario Base]:[Bono General]])</f>
        <v>102311.71249999999</v>
      </c>
      <c r="N3518" s="1">
        <f>SUMPRODUCT(Sueldos[[#This Row],[Salario Base]:[Bono General]]*Porcentajes[])</f>
        <v>4028.855</v>
      </c>
      <c r="O3518" s="1">
        <f>Sueldos[[#This Row],[Aumento Mexicano]]*2</f>
        <v>8057.71</v>
      </c>
      <c r="P3518" s="1">
        <f>IF(Sueldos[[#This Row],[Calificación]]&gt;=4,Sueldos[[#This Row],[Aumento Mexicano]]*2,0)</f>
        <v>8057.71</v>
      </c>
      <c r="Q3518" s="1">
        <f>Sueldos[[#This Row],[Sueldo total]]*3</f>
        <v>306935.13749999995</v>
      </c>
      <c r="R3518" s="9">
        <f>(43102-Sueldos[[#This Row],[Fecha de Contratación]])/365</f>
        <v>0.32328767123287672</v>
      </c>
      <c r="S3518" s="1">
        <f>Sueldos[[#This Row],[Sueldo total]]/30</f>
        <v>3410.3904166666666</v>
      </c>
      <c r="T3518" s="1">
        <f>Sueldos[[#This Row],[Salario diario]]*20*Sueldos[[#This Row],[dias del año]]</f>
        <v>22050.743515981736</v>
      </c>
      <c r="U3518" s="1">
        <f>Sueldos[[#This Row],[3 meses de sueldo]]+Sueldos[[#This Row],[20 dias por año]]</f>
        <v>328985.88101598166</v>
      </c>
    </row>
    <row r="3519" spans="1:21" x14ac:dyDescent="0.3">
      <c r="A3519" t="s">
        <v>773</v>
      </c>
      <c r="B3519" t="s">
        <v>539</v>
      </c>
      <c r="C3519" t="s">
        <v>42</v>
      </c>
      <c r="D3519" s="10">
        <v>42126</v>
      </c>
      <c r="E3519" t="s">
        <v>18</v>
      </c>
      <c r="F3519">
        <v>2</v>
      </c>
      <c r="G3519" s="1">
        <v>8142.3</v>
      </c>
      <c r="H3519" s="1">
        <v>488.53800000000001</v>
      </c>
      <c r="I3519" s="1">
        <v>244.26900000000001</v>
      </c>
      <c r="J3519" s="1">
        <v>325.69200000000001</v>
      </c>
      <c r="K3519" s="1">
        <v>2198.4210000000003</v>
      </c>
      <c r="L3519" s="1">
        <v>2849.8049999999998</v>
      </c>
      <c r="M3519" s="1">
        <f>SUM(Sueldos[[#This Row],[Salario Base]:[Bono General]])</f>
        <v>14249.025</v>
      </c>
      <c r="N3519" s="1">
        <f>SUMPRODUCT(Sueldos[[#This Row],[Salario Base]:[Bono General]]*Porcentajes[])</f>
        <v>565.07562000000007</v>
      </c>
      <c r="O3519" s="1">
        <f>Sueldos[[#This Row],[Aumento Mexicano]]*2</f>
        <v>1130.1512400000001</v>
      </c>
      <c r="P3519" s="1">
        <f>IF(Sueldos[[#This Row],[Calificación]]&gt;=4,Sueldos[[#This Row],[Aumento Mexicano]]*2,0)</f>
        <v>0</v>
      </c>
      <c r="Q3519" s="1">
        <f>Sueldos[[#This Row],[Sueldo total]]*3</f>
        <v>42747.074999999997</v>
      </c>
      <c r="R3519" s="9">
        <f>(43102-Sueldos[[#This Row],[Fecha de Contratación]])/365</f>
        <v>2.6739726027397261</v>
      </c>
      <c r="S3519" s="1">
        <f>Sueldos[[#This Row],[Sueldo total]]/30</f>
        <v>474.96749999999997</v>
      </c>
      <c r="T3519" s="1">
        <f>Sueldos[[#This Row],[Salario diario]]*20*Sueldos[[#This Row],[dias del año]]</f>
        <v>25401.001643835614</v>
      </c>
      <c r="U3519" s="1">
        <f>Sueldos[[#This Row],[3 meses de sueldo]]+Sueldos[[#This Row],[20 dias por año]]</f>
        <v>68148.076643835608</v>
      </c>
    </row>
    <row r="3520" spans="1:21" x14ac:dyDescent="0.3">
      <c r="A3520" t="s">
        <v>774</v>
      </c>
      <c r="B3520" t="s">
        <v>539</v>
      </c>
      <c r="C3520" t="s">
        <v>119</v>
      </c>
      <c r="D3520" s="10">
        <v>40573</v>
      </c>
      <c r="E3520" t="s">
        <v>18</v>
      </c>
      <c r="F3520">
        <v>2</v>
      </c>
      <c r="G3520" s="1">
        <v>7833.6</v>
      </c>
      <c r="H3520" s="1">
        <v>626.68799999999999</v>
      </c>
      <c r="I3520" s="1">
        <v>235.00800000000001</v>
      </c>
      <c r="J3520" s="1">
        <v>391.68000000000006</v>
      </c>
      <c r="K3520" s="1">
        <v>2115.0720000000001</v>
      </c>
      <c r="L3520" s="1">
        <v>3055.1040000000003</v>
      </c>
      <c r="M3520" s="1">
        <f>SUM(Sueldos[[#This Row],[Salario Base]:[Bono General]])</f>
        <v>14257.152000000002</v>
      </c>
      <c r="N3520" s="1">
        <f>SUMPRODUCT(Sueldos[[#This Row],[Salario Base]:[Bono General]]*Porcentajes[])</f>
        <v>578.90304000000003</v>
      </c>
      <c r="O3520" s="1">
        <f>Sueldos[[#This Row],[Aumento Mexicano]]*2</f>
        <v>1157.8060800000001</v>
      </c>
      <c r="P3520" s="1">
        <f>IF(Sueldos[[#This Row],[Calificación]]&gt;=4,Sueldos[[#This Row],[Aumento Mexicano]]*2,0)</f>
        <v>0</v>
      </c>
      <c r="Q3520" s="1">
        <f>Sueldos[[#This Row],[Sueldo total]]*3</f>
        <v>42771.456000000006</v>
      </c>
      <c r="R3520" s="9">
        <f>(43102-Sueldos[[#This Row],[Fecha de Contratación]])/365</f>
        <v>6.9287671232876713</v>
      </c>
      <c r="S3520" s="1">
        <f>Sueldos[[#This Row],[Sueldo total]]/30</f>
        <v>475.23840000000007</v>
      </c>
      <c r="T3520" s="1">
        <f>Sueldos[[#This Row],[Salario diario]]*20*Sueldos[[#This Row],[dias del año]]</f>
        <v>65856.324032876728</v>
      </c>
      <c r="U3520" s="1">
        <f>Sueldos[[#This Row],[3 meses de sueldo]]+Sueldos[[#This Row],[20 dias por año]]</f>
        <v>108627.78003287673</v>
      </c>
    </row>
    <row r="3521" spans="1:21" x14ac:dyDescent="0.3">
      <c r="A3521" t="s">
        <v>775</v>
      </c>
      <c r="B3521" t="s">
        <v>539</v>
      </c>
      <c r="C3521" t="s">
        <v>193</v>
      </c>
      <c r="D3521" s="10">
        <v>43005</v>
      </c>
      <c r="E3521" t="s">
        <v>18</v>
      </c>
      <c r="F3521">
        <v>2</v>
      </c>
      <c r="G3521" s="1">
        <v>9019.8000000000011</v>
      </c>
      <c r="H3521" s="1">
        <v>450.99000000000007</v>
      </c>
      <c r="I3521" s="1">
        <v>631.38600000000008</v>
      </c>
      <c r="J3521" s="1">
        <v>992.17800000000011</v>
      </c>
      <c r="K3521" s="1">
        <v>3517.7220000000007</v>
      </c>
      <c r="L3521" s="1">
        <v>2886.3360000000002</v>
      </c>
      <c r="M3521" s="1">
        <f>SUM(Sueldos[[#This Row],[Salario Base]:[Bono General]])</f>
        <v>17498.412</v>
      </c>
      <c r="N3521" s="1">
        <f>SUMPRODUCT(Sueldos[[#This Row],[Salario Base]:[Bono General]]*Porcentajes[])</f>
        <v>680.09292000000016</v>
      </c>
      <c r="O3521" s="1">
        <f>Sueldos[[#This Row],[Aumento Mexicano]]*2</f>
        <v>1360.1858400000003</v>
      </c>
      <c r="P3521" s="1">
        <f>IF(Sueldos[[#This Row],[Calificación]]&gt;=4,Sueldos[[#This Row],[Aumento Mexicano]]*2,0)</f>
        <v>0</v>
      </c>
      <c r="Q3521" s="1">
        <f>Sueldos[[#This Row],[Sueldo total]]*3</f>
        <v>52495.236000000004</v>
      </c>
      <c r="R3521" s="9">
        <f>(43102-Sueldos[[#This Row],[Fecha de Contratación]])/365</f>
        <v>0.26575342465753427</v>
      </c>
      <c r="S3521" s="1">
        <f>Sueldos[[#This Row],[Sueldo total]]/30</f>
        <v>583.28039999999999</v>
      </c>
      <c r="T3521" s="1">
        <f>Sueldos[[#This Row],[Salario diario]]*20*Sueldos[[#This Row],[dias del año]]</f>
        <v>3100.1752767123289</v>
      </c>
      <c r="U3521" s="1">
        <f>Sueldos[[#This Row],[3 meses de sueldo]]+Sueldos[[#This Row],[20 dias por año]]</f>
        <v>55595.41127671233</v>
      </c>
    </row>
    <row r="3522" spans="1:21" x14ac:dyDescent="0.3">
      <c r="A3522" t="s">
        <v>776</v>
      </c>
      <c r="B3522" t="s">
        <v>539</v>
      </c>
      <c r="C3522" t="s">
        <v>46</v>
      </c>
      <c r="D3522" s="10">
        <v>41352</v>
      </c>
      <c r="E3522" t="s">
        <v>27</v>
      </c>
      <c r="F3522">
        <v>4</v>
      </c>
      <c r="G3522" s="1">
        <v>20508.400000000001</v>
      </c>
      <c r="H3522" s="1">
        <v>1640.6720000000003</v>
      </c>
      <c r="I3522" s="1">
        <v>1640.6720000000003</v>
      </c>
      <c r="J3522" s="1">
        <v>2871.1760000000004</v>
      </c>
      <c r="K3522" s="1">
        <v>6767.7720000000008</v>
      </c>
      <c r="L3522" s="1">
        <v>7998.2760000000007</v>
      </c>
      <c r="M3522" s="1">
        <f>SUM(Sueldos[[#This Row],[Salario Base]:[Bono General]])</f>
        <v>41426.967999999993</v>
      </c>
      <c r="N3522" s="1">
        <f>SUMPRODUCT(Sueldos[[#This Row],[Salario Base]:[Bono General]]*Porcentajes[])</f>
        <v>1685.7904800000001</v>
      </c>
      <c r="O3522" s="1">
        <f>Sueldos[[#This Row],[Aumento Mexicano]]*2</f>
        <v>3371.5809600000002</v>
      </c>
      <c r="P3522" s="1">
        <f>IF(Sueldos[[#This Row],[Calificación]]&gt;=4,Sueldos[[#This Row],[Aumento Mexicano]]*2,0)</f>
        <v>3371.5809600000002</v>
      </c>
      <c r="Q3522" s="1">
        <f>Sueldos[[#This Row],[Sueldo total]]*3</f>
        <v>124280.90399999998</v>
      </c>
      <c r="R3522" s="9">
        <f>(43102-Sueldos[[#This Row],[Fecha de Contratación]])/365</f>
        <v>4.7945205479452051</v>
      </c>
      <c r="S3522" s="1">
        <f>Sueldos[[#This Row],[Sueldo total]]/30</f>
        <v>1380.8989333333332</v>
      </c>
      <c r="T3522" s="1">
        <f>Sueldos[[#This Row],[Salario diario]]*20*Sueldos[[#This Row],[dias del año]]</f>
        <v>132414.96621004562</v>
      </c>
      <c r="U3522" s="1">
        <f>Sueldos[[#This Row],[3 meses de sueldo]]+Sueldos[[#This Row],[20 dias por año]]</f>
        <v>256695.8702100456</v>
      </c>
    </row>
    <row r="3523" spans="1:21" x14ac:dyDescent="0.3">
      <c r="A3523" t="s">
        <v>777</v>
      </c>
      <c r="B3523" t="s">
        <v>539</v>
      </c>
      <c r="C3523" t="s">
        <v>213</v>
      </c>
      <c r="D3523" s="10">
        <v>41864</v>
      </c>
      <c r="E3523" t="s">
        <v>27</v>
      </c>
      <c r="F3523">
        <v>3</v>
      </c>
      <c r="G3523" s="1">
        <v>21100</v>
      </c>
      <c r="H3523" s="1">
        <v>1899</v>
      </c>
      <c r="I3523" s="1">
        <v>2743</v>
      </c>
      <c r="J3523" s="1">
        <v>1899</v>
      </c>
      <c r="K3523" s="1">
        <v>6541</v>
      </c>
      <c r="L3523" s="1">
        <v>6752</v>
      </c>
      <c r="M3523" s="1">
        <f>SUM(Sueldos[[#This Row],[Salario Base]:[Bono General]])</f>
        <v>40934</v>
      </c>
      <c r="N3523" s="1">
        <f>SUMPRODUCT(Sueldos[[#This Row],[Salario Base]:[Bono General]]*Porcentajes[])</f>
        <v>1620.4800000000002</v>
      </c>
      <c r="O3523" s="1">
        <f>Sueldos[[#This Row],[Aumento Mexicano]]*2</f>
        <v>3240.9600000000005</v>
      </c>
      <c r="P3523" s="1">
        <f>IF(Sueldos[[#This Row],[Calificación]]&gt;=4,Sueldos[[#This Row],[Aumento Mexicano]]*2,0)</f>
        <v>0</v>
      </c>
      <c r="Q3523" s="1">
        <f>Sueldos[[#This Row],[Sueldo total]]*3</f>
        <v>122802</v>
      </c>
      <c r="R3523" s="9">
        <f>(43102-Sueldos[[#This Row],[Fecha de Contratación]])/365</f>
        <v>3.3917808219178083</v>
      </c>
      <c r="S3523" s="1">
        <f>Sueldos[[#This Row],[Sueldo total]]/30</f>
        <v>1364.4666666666667</v>
      </c>
      <c r="T3523" s="1">
        <f>Sueldos[[#This Row],[Salario diario]]*20*Sueldos[[#This Row],[dias del año]]</f>
        <v>92559.437442922383</v>
      </c>
      <c r="U3523" s="1">
        <f>Sueldos[[#This Row],[3 meses de sueldo]]+Sueldos[[#This Row],[20 dias por año]]</f>
        <v>215361.43744292238</v>
      </c>
    </row>
    <row r="3524" spans="1:21" x14ac:dyDescent="0.3">
      <c r="A3524" t="s">
        <v>778</v>
      </c>
      <c r="B3524" t="s">
        <v>539</v>
      </c>
      <c r="C3524" t="s">
        <v>133</v>
      </c>
      <c r="D3524" s="10">
        <v>40717</v>
      </c>
      <c r="E3524" t="s">
        <v>18</v>
      </c>
      <c r="F3524">
        <v>2</v>
      </c>
      <c r="G3524" s="1">
        <v>9380.7000000000007</v>
      </c>
      <c r="H3524" s="1">
        <v>750.45600000000002</v>
      </c>
      <c r="I3524" s="1">
        <v>1125.684</v>
      </c>
      <c r="J3524" s="1">
        <v>750.45600000000002</v>
      </c>
      <c r="K3524" s="1">
        <v>3658.4730000000004</v>
      </c>
      <c r="L3524" s="1">
        <v>3564.6660000000002</v>
      </c>
      <c r="M3524" s="1">
        <f>SUM(Sueldos[[#This Row],[Salario Base]:[Bono General]])</f>
        <v>19230.435000000001</v>
      </c>
      <c r="N3524" s="1">
        <f>SUMPRODUCT(Sueldos[[#This Row],[Salario Base]:[Bono General]]*Porcentajes[])</f>
        <v>768.27933000000007</v>
      </c>
      <c r="O3524" s="1">
        <f>Sueldos[[#This Row],[Aumento Mexicano]]*2</f>
        <v>1536.5586600000001</v>
      </c>
      <c r="P3524" s="1">
        <f>IF(Sueldos[[#This Row],[Calificación]]&gt;=4,Sueldos[[#This Row],[Aumento Mexicano]]*2,0)</f>
        <v>0</v>
      </c>
      <c r="Q3524" s="1">
        <f>Sueldos[[#This Row],[Sueldo total]]*3</f>
        <v>57691.305000000008</v>
      </c>
      <c r="R3524" s="9">
        <f>(43102-Sueldos[[#This Row],[Fecha de Contratación]])/365</f>
        <v>6.5342465753424657</v>
      </c>
      <c r="S3524" s="1">
        <f>Sueldos[[#This Row],[Sueldo total]]/30</f>
        <v>641.0145</v>
      </c>
      <c r="T3524" s="1">
        <f>Sueldos[[#This Row],[Salario diario]]*20*Sueldos[[#This Row],[dias del año]]</f>
        <v>83770.936027397271</v>
      </c>
      <c r="U3524" s="1">
        <f>Sueldos[[#This Row],[3 meses de sueldo]]+Sueldos[[#This Row],[20 dias por año]]</f>
        <v>141462.24102739728</v>
      </c>
    </row>
    <row r="3525" spans="1:21" x14ac:dyDescent="0.3">
      <c r="A3525" t="s">
        <v>779</v>
      </c>
      <c r="B3525" t="s">
        <v>539</v>
      </c>
      <c r="C3525" t="s">
        <v>137</v>
      </c>
      <c r="D3525" s="10">
        <v>40819</v>
      </c>
      <c r="E3525" t="s">
        <v>15</v>
      </c>
      <c r="F3525">
        <v>3</v>
      </c>
      <c r="G3525" s="1">
        <v>23261</v>
      </c>
      <c r="H3525" s="1">
        <v>1395.6599999999999</v>
      </c>
      <c r="I3525" s="1">
        <v>1163.05</v>
      </c>
      <c r="J3525" s="1">
        <v>2093.4899999999998</v>
      </c>
      <c r="K3525" s="1">
        <v>8141.3499999999995</v>
      </c>
      <c r="L3525" s="1">
        <v>6978.3</v>
      </c>
      <c r="M3525" s="1">
        <f>SUM(Sueldos[[#This Row],[Salario Base]:[Bono General]])</f>
        <v>43032.85</v>
      </c>
      <c r="N3525" s="1">
        <f>SUMPRODUCT(Sueldos[[#This Row],[Salario Base]:[Bono General]]*Porcentajes[])</f>
        <v>1665.4875999999999</v>
      </c>
      <c r="O3525" s="1">
        <f>Sueldos[[#This Row],[Aumento Mexicano]]*2</f>
        <v>3330.9751999999999</v>
      </c>
      <c r="P3525" s="1">
        <f>IF(Sueldos[[#This Row],[Calificación]]&gt;=4,Sueldos[[#This Row],[Aumento Mexicano]]*2,0)</f>
        <v>0</v>
      </c>
      <c r="Q3525" s="1">
        <f>Sueldos[[#This Row],[Sueldo total]]*3</f>
        <v>129098.54999999999</v>
      </c>
      <c r="R3525" s="9">
        <f>(43102-Sueldos[[#This Row],[Fecha de Contratación]])/365</f>
        <v>6.2547945205479456</v>
      </c>
      <c r="S3525" s="1">
        <f>Sueldos[[#This Row],[Sueldo total]]/30</f>
        <v>1434.4283333333333</v>
      </c>
      <c r="T3525" s="1">
        <f>Sueldos[[#This Row],[Salario diario]]*20*Sueldos[[#This Row],[dias del año]]</f>
        <v>179441.0895890411</v>
      </c>
      <c r="U3525" s="1">
        <f>Sueldos[[#This Row],[3 meses de sueldo]]+Sueldos[[#This Row],[20 dias por año]]</f>
        <v>308539.63958904112</v>
      </c>
    </row>
    <row r="3526" spans="1:21" x14ac:dyDescent="0.3">
      <c r="A3526" t="s">
        <v>780</v>
      </c>
      <c r="B3526" t="s">
        <v>539</v>
      </c>
      <c r="C3526" t="s">
        <v>373</v>
      </c>
      <c r="D3526" s="10">
        <v>42212</v>
      </c>
      <c r="E3526" t="s">
        <v>18</v>
      </c>
      <c r="F3526">
        <v>3</v>
      </c>
      <c r="G3526" s="1">
        <v>14611</v>
      </c>
      <c r="H3526" s="1">
        <v>1461.1000000000001</v>
      </c>
      <c r="I3526" s="1">
        <v>1899.43</v>
      </c>
      <c r="J3526" s="1">
        <v>1899.43</v>
      </c>
      <c r="K3526" s="1">
        <v>4821.63</v>
      </c>
      <c r="L3526" s="1">
        <v>5259.96</v>
      </c>
      <c r="M3526" s="1">
        <f>SUM(Sueldos[[#This Row],[Salario Base]:[Bono General]])</f>
        <v>29952.55</v>
      </c>
      <c r="N3526" s="1">
        <f>SUMPRODUCT(Sueldos[[#This Row],[Salario Base]:[Bono General]]*Porcentajes[])</f>
        <v>1209.7908</v>
      </c>
      <c r="O3526" s="1">
        <f>Sueldos[[#This Row],[Aumento Mexicano]]*2</f>
        <v>2419.5816</v>
      </c>
      <c r="P3526" s="1">
        <f>IF(Sueldos[[#This Row],[Calificación]]&gt;=4,Sueldos[[#This Row],[Aumento Mexicano]]*2,0)</f>
        <v>0</v>
      </c>
      <c r="Q3526" s="1">
        <f>Sueldos[[#This Row],[Sueldo total]]*3</f>
        <v>89857.65</v>
      </c>
      <c r="R3526" s="9">
        <f>(43102-Sueldos[[#This Row],[Fecha de Contratación]])/365</f>
        <v>2.4383561643835616</v>
      </c>
      <c r="S3526" s="1">
        <f>Sueldos[[#This Row],[Sueldo total]]/30</f>
        <v>998.41833333333329</v>
      </c>
      <c r="T3526" s="1">
        <f>Sueldos[[#This Row],[Salario diario]]*20*Sueldos[[#This Row],[dias del año]]</f>
        <v>48689.989954337892</v>
      </c>
      <c r="U3526" s="1">
        <f>Sueldos[[#This Row],[3 meses de sueldo]]+Sueldos[[#This Row],[20 dias por año]]</f>
        <v>138547.63995433788</v>
      </c>
    </row>
    <row r="3527" spans="1:21" x14ac:dyDescent="0.3">
      <c r="A3527" t="s">
        <v>781</v>
      </c>
      <c r="B3527" t="s">
        <v>539</v>
      </c>
      <c r="C3527" t="s">
        <v>117</v>
      </c>
      <c r="D3527" s="10">
        <v>42761</v>
      </c>
      <c r="E3527" t="s">
        <v>18</v>
      </c>
      <c r="F3527">
        <v>3</v>
      </c>
      <c r="G3527" s="1">
        <v>8142</v>
      </c>
      <c r="H3527" s="1">
        <v>407.1</v>
      </c>
      <c r="I3527" s="1">
        <v>977.04</v>
      </c>
      <c r="J3527" s="1">
        <v>732.78</v>
      </c>
      <c r="K3527" s="1">
        <v>2524.02</v>
      </c>
      <c r="L3527" s="1">
        <v>2931.12</v>
      </c>
      <c r="M3527" s="1">
        <f>SUM(Sueldos[[#This Row],[Salario Base]:[Bono General]])</f>
        <v>15714.060000000001</v>
      </c>
      <c r="N3527" s="1">
        <f>SUMPRODUCT(Sueldos[[#This Row],[Salario Base]:[Bono General]]*Porcentajes[])</f>
        <v>625.30559999999991</v>
      </c>
      <c r="O3527" s="1">
        <f>Sueldos[[#This Row],[Aumento Mexicano]]*2</f>
        <v>1250.6111999999998</v>
      </c>
      <c r="P3527" s="1">
        <f>IF(Sueldos[[#This Row],[Calificación]]&gt;=4,Sueldos[[#This Row],[Aumento Mexicano]]*2,0)</f>
        <v>0</v>
      </c>
      <c r="Q3527" s="1">
        <f>Sueldos[[#This Row],[Sueldo total]]*3</f>
        <v>47142.180000000008</v>
      </c>
      <c r="R3527" s="9">
        <f>(43102-Sueldos[[#This Row],[Fecha de Contratación]])/365</f>
        <v>0.9342465753424658</v>
      </c>
      <c r="S3527" s="1">
        <f>Sueldos[[#This Row],[Sueldo total]]/30</f>
        <v>523.80200000000002</v>
      </c>
      <c r="T3527" s="1">
        <f>Sueldos[[#This Row],[Salario diario]]*20*Sueldos[[#This Row],[dias del año]]</f>
        <v>9787.2044931506862</v>
      </c>
      <c r="U3527" s="1">
        <f>Sueldos[[#This Row],[3 meses de sueldo]]+Sueldos[[#This Row],[20 dias por año]]</f>
        <v>56929.38449315069</v>
      </c>
    </row>
    <row r="3528" spans="1:21" x14ac:dyDescent="0.3">
      <c r="A3528" t="s">
        <v>782</v>
      </c>
      <c r="B3528" t="s">
        <v>539</v>
      </c>
      <c r="C3528" t="s">
        <v>186</v>
      </c>
      <c r="D3528" s="10">
        <v>40816</v>
      </c>
      <c r="E3528" t="s">
        <v>27</v>
      </c>
      <c r="F3528">
        <v>3</v>
      </c>
      <c r="G3528" s="1">
        <v>21013</v>
      </c>
      <c r="H3528" s="1">
        <v>1050.6500000000001</v>
      </c>
      <c r="I3528" s="1">
        <v>210.13</v>
      </c>
      <c r="J3528" s="1">
        <v>1260.78</v>
      </c>
      <c r="K3528" s="1">
        <v>5463.38</v>
      </c>
      <c r="L3528" s="1">
        <v>5673.51</v>
      </c>
      <c r="M3528" s="1">
        <f>SUM(Sueldos[[#This Row],[Salario Base]:[Bono General]])</f>
        <v>34671.450000000004</v>
      </c>
      <c r="N3528" s="1">
        <f>SUMPRODUCT(Sueldos[[#This Row],[Salario Base]:[Bono General]]*Porcentajes[])</f>
        <v>1325.9203</v>
      </c>
      <c r="O3528" s="1">
        <f>Sueldos[[#This Row],[Aumento Mexicano]]*2</f>
        <v>2651.8406</v>
      </c>
      <c r="P3528" s="1">
        <f>IF(Sueldos[[#This Row],[Calificación]]&gt;=4,Sueldos[[#This Row],[Aumento Mexicano]]*2,0)</f>
        <v>0</v>
      </c>
      <c r="Q3528" s="1">
        <f>Sueldos[[#This Row],[Sueldo total]]*3</f>
        <v>104014.35</v>
      </c>
      <c r="R3528" s="9">
        <f>(43102-Sueldos[[#This Row],[Fecha de Contratación]])/365</f>
        <v>6.2630136986301368</v>
      </c>
      <c r="S3528" s="1">
        <f>Sueldos[[#This Row],[Sueldo total]]/30</f>
        <v>1155.7150000000001</v>
      </c>
      <c r="T3528" s="1">
        <f>Sueldos[[#This Row],[Salario diario]]*20*Sueldos[[#This Row],[dias del año]]</f>
        <v>144765.17753424658</v>
      </c>
      <c r="U3528" s="1">
        <f>Sueldos[[#This Row],[3 meses de sueldo]]+Sueldos[[#This Row],[20 dias por año]]</f>
        <v>248779.52753424659</v>
      </c>
    </row>
    <row r="3529" spans="1:21" x14ac:dyDescent="0.3">
      <c r="A3529" t="s">
        <v>783</v>
      </c>
      <c r="B3529" t="s">
        <v>539</v>
      </c>
      <c r="C3529" t="s">
        <v>73</v>
      </c>
      <c r="D3529" s="10">
        <v>41975</v>
      </c>
      <c r="E3529" t="s">
        <v>18</v>
      </c>
      <c r="F3529">
        <v>2</v>
      </c>
      <c r="G3529" s="1">
        <v>8571.6</v>
      </c>
      <c r="H3529" s="1">
        <v>771.44399999999996</v>
      </c>
      <c r="I3529" s="1">
        <v>428.58000000000004</v>
      </c>
      <c r="J3529" s="1">
        <v>342.86400000000003</v>
      </c>
      <c r="K3529" s="1">
        <v>3257.2080000000001</v>
      </c>
      <c r="L3529" s="1">
        <v>2142.9</v>
      </c>
      <c r="M3529" s="1">
        <f>SUM(Sueldos[[#This Row],[Salario Base]:[Bono General]])</f>
        <v>15514.596</v>
      </c>
      <c r="N3529" s="1">
        <f>SUMPRODUCT(Sueldos[[#This Row],[Salario Base]:[Bono General]]*Porcentajes[])</f>
        <v>585.44028000000003</v>
      </c>
      <c r="O3529" s="1">
        <f>Sueldos[[#This Row],[Aumento Mexicano]]*2</f>
        <v>1170.8805600000001</v>
      </c>
      <c r="P3529" s="1">
        <f>IF(Sueldos[[#This Row],[Calificación]]&gt;=4,Sueldos[[#This Row],[Aumento Mexicano]]*2,0)</f>
        <v>0</v>
      </c>
      <c r="Q3529" s="1">
        <f>Sueldos[[#This Row],[Sueldo total]]*3</f>
        <v>46543.788</v>
      </c>
      <c r="R3529" s="9">
        <f>(43102-Sueldos[[#This Row],[Fecha de Contratación]])/365</f>
        <v>3.0876712328767124</v>
      </c>
      <c r="S3529" s="1">
        <f>Sueldos[[#This Row],[Sueldo total]]/30</f>
        <v>517.15319999999997</v>
      </c>
      <c r="T3529" s="1">
        <f>Sueldos[[#This Row],[Salario diario]]*20*Sueldos[[#This Row],[dias del año]]</f>
        <v>31935.981172602736</v>
      </c>
      <c r="U3529" s="1">
        <f>Sueldos[[#This Row],[3 meses de sueldo]]+Sueldos[[#This Row],[20 dias por año]]</f>
        <v>78479.769172602741</v>
      </c>
    </row>
    <row r="3530" spans="1:21" x14ac:dyDescent="0.3">
      <c r="A3530" t="s">
        <v>784</v>
      </c>
      <c r="B3530" t="s">
        <v>539</v>
      </c>
      <c r="C3530" t="s">
        <v>22</v>
      </c>
      <c r="D3530" s="10">
        <v>41472</v>
      </c>
      <c r="E3530" t="s">
        <v>27</v>
      </c>
      <c r="F3530">
        <v>4</v>
      </c>
      <c r="G3530" s="1">
        <v>24325.4</v>
      </c>
      <c r="H3530" s="1">
        <v>2189.2860000000001</v>
      </c>
      <c r="I3530" s="1">
        <v>2189.2860000000001</v>
      </c>
      <c r="J3530" s="1">
        <v>2189.2860000000001</v>
      </c>
      <c r="K3530" s="1">
        <v>7784.1280000000006</v>
      </c>
      <c r="L3530" s="1">
        <v>7297.62</v>
      </c>
      <c r="M3530" s="1">
        <f>SUM(Sueldos[[#This Row],[Salario Base]:[Bono General]])</f>
        <v>45975.006000000001</v>
      </c>
      <c r="N3530" s="1">
        <f>SUMPRODUCT(Sueldos[[#This Row],[Salario Base]:[Bono General]]*Porcentajes[])</f>
        <v>1802.5121400000003</v>
      </c>
      <c r="O3530" s="1">
        <f>Sueldos[[#This Row],[Aumento Mexicano]]*2</f>
        <v>3605.0242800000005</v>
      </c>
      <c r="P3530" s="1">
        <f>IF(Sueldos[[#This Row],[Calificación]]&gt;=4,Sueldos[[#This Row],[Aumento Mexicano]]*2,0)</f>
        <v>3605.0242800000005</v>
      </c>
      <c r="Q3530" s="1">
        <f>Sueldos[[#This Row],[Sueldo total]]*3</f>
        <v>137925.01800000001</v>
      </c>
      <c r="R3530" s="9">
        <f>(43102-Sueldos[[#This Row],[Fecha de Contratación]])/365</f>
        <v>4.4657534246575343</v>
      </c>
      <c r="S3530" s="1">
        <f>Sueldos[[#This Row],[Sueldo total]]/30</f>
        <v>1532.5001999999999</v>
      </c>
      <c r="T3530" s="1">
        <f>Sueldos[[#This Row],[Salario diario]]*20*Sueldos[[#This Row],[dias del año]]</f>
        <v>136875.36032876713</v>
      </c>
      <c r="U3530" s="1">
        <f>Sueldos[[#This Row],[3 meses de sueldo]]+Sueldos[[#This Row],[20 dias por año]]</f>
        <v>274800.37832876714</v>
      </c>
    </row>
    <row r="3531" spans="1:21" x14ac:dyDescent="0.3">
      <c r="A3531" t="s">
        <v>785</v>
      </c>
      <c r="B3531" t="s">
        <v>539</v>
      </c>
      <c r="C3531" t="s">
        <v>137</v>
      </c>
      <c r="D3531" s="10">
        <v>42594</v>
      </c>
      <c r="E3531" t="s">
        <v>27</v>
      </c>
      <c r="F3531">
        <v>2</v>
      </c>
      <c r="G3531" s="1">
        <v>16466.400000000001</v>
      </c>
      <c r="H3531" s="1">
        <v>823.32000000000016</v>
      </c>
      <c r="I3531" s="1">
        <v>1975.9680000000001</v>
      </c>
      <c r="J3531" s="1">
        <v>493.99200000000002</v>
      </c>
      <c r="K3531" s="1">
        <v>6092.5680000000002</v>
      </c>
      <c r="L3531" s="1">
        <v>4445.9280000000008</v>
      </c>
      <c r="M3531" s="1">
        <f>SUM(Sueldos[[#This Row],[Salario Base]:[Bono General]])</f>
        <v>30298.175999999999</v>
      </c>
      <c r="N3531" s="1">
        <f>SUMPRODUCT(Sueldos[[#This Row],[Salario Base]:[Bono General]]*Porcentajes[])</f>
        <v>1141.1215200000001</v>
      </c>
      <c r="O3531" s="1">
        <f>Sueldos[[#This Row],[Aumento Mexicano]]*2</f>
        <v>2282.2430400000003</v>
      </c>
      <c r="P3531" s="1">
        <f>IF(Sueldos[[#This Row],[Calificación]]&gt;=4,Sueldos[[#This Row],[Aumento Mexicano]]*2,0)</f>
        <v>0</v>
      </c>
      <c r="Q3531" s="1">
        <f>Sueldos[[#This Row],[Sueldo total]]*3</f>
        <v>90894.527999999991</v>
      </c>
      <c r="R3531" s="9">
        <f>(43102-Sueldos[[#This Row],[Fecha de Contratación]])/365</f>
        <v>1.3917808219178083</v>
      </c>
      <c r="S3531" s="1">
        <f>Sueldos[[#This Row],[Sueldo total]]/30</f>
        <v>1009.9392</v>
      </c>
      <c r="T3531" s="1">
        <f>Sueldos[[#This Row],[Salario diario]]*20*Sueldos[[#This Row],[dias del año]]</f>
        <v>28112.280197260276</v>
      </c>
      <c r="U3531" s="1">
        <f>Sueldos[[#This Row],[3 meses de sueldo]]+Sueldos[[#This Row],[20 dias por año]]</f>
        <v>119006.80819726027</v>
      </c>
    </row>
    <row r="3532" spans="1:21" x14ac:dyDescent="0.3">
      <c r="A3532" t="s">
        <v>786</v>
      </c>
      <c r="B3532" t="s">
        <v>539</v>
      </c>
      <c r="C3532" t="s">
        <v>127</v>
      </c>
      <c r="D3532" s="10">
        <v>42213</v>
      </c>
      <c r="E3532" t="s">
        <v>18</v>
      </c>
      <c r="F3532">
        <v>5</v>
      </c>
      <c r="G3532" s="1">
        <v>13975</v>
      </c>
      <c r="H3532" s="1">
        <v>1118</v>
      </c>
      <c r="I3532" s="1">
        <v>279.5</v>
      </c>
      <c r="J3532" s="1">
        <v>1397.5</v>
      </c>
      <c r="K3532" s="1">
        <v>3773.2500000000005</v>
      </c>
      <c r="L3532" s="1">
        <v>3493.75</v>
      </c>
      <c r="M3532" s="1">
        <f>SUM(Sueldos[[#This Row],[Salario Base]:[Bono General]])</f>
        <v>24037</v>
      </c>
      <c r="N3532" s="1">
        <f>SUMPRODUCT(Sueldos[[#This Row],[Salario Base]:[Bono General]]*Porcentajes[])</f>
        <v>925.14499999999998</v>
      </c>
      <c r="O3532" s="1">
        <f>Sueldos[[#This Row],[Aumento Mexicano]]*2</f>
        <v>1850.29</v>
      </c>
      <c r="P3532" s="1">
        <f>IF(Sueldos[[#This Row],[Calificación]]&gt;=4,Sueldos[[#This Row],[Aumento Mexicano]]*2,0)</f>
        <v>1850.29</v>
      </c>
      <c r="Q3532" s="1">
        <f>Sueldos[[#This Row],[Sueldo total]]*3</f>
        <v>72111</v>
      </c>
      <c r="R3532" s="9">
        <f>(43102-Sueldos[[#This Row],[Fecha de Contratación]])/365</f>
        <v>2.4356164383561643</v>
      </c>
      <c r="S3532" s="1">
        <f>Sueldos[[#This Row],[Sueldo total]]/30</f>
        <v>801.23333333333335</v>
      </c>
      <c r="T3532" s="1">
        <f>Sueldos[[#This Row],[Salario diario]]*20*Sueldos[[#This Row],[dias del año]]</f>
        <v>39029.941552511416</v>
      </c>
      <c r="U3532" s="1">
        <f>Sueldos[[#This Row],[3 meses de sueldo]]+Sueldos[[#This Row],[20 dias por año]]</f>
        <v>111140.94155251142</v>
      </c>
    </row>
    <row r="3533" spans="1:21" x14ac:dyDescent="0.3">
      <c r="A3533" t="s">
        <v>787</v>
      </c>
      <c r="B3533" t="s">
        <v>539</v>
      </c>
      <c r="C3533" t="s">
        <v>117</v>
      </c>
      <c r="D3533" s="10">
        <v>41448</v>
      </c>
      <c r="E3533" t="s">
        <v>15</v>
      </c>
      <c r="F3533">
        <v>2</v>
      </c>
      <c r="G3533" s="1">
        <v>24424.2</v>
      </c>
      <c r="H3533" s="1">
        <v>1709.6940000000002</v>
      </c>
      <c r="I3533" s="1">
        <v>3175.1460000000002</v>
      </c>
      <c r="J3533" s="1">
        <v>488.48400000000004</v>
      </c>
      <c r="K3533" s="1">
        <v>7327.26</v>
      </c>
      <c r="L3533" s="1">
        <v>8059.9860000000008</v>
      </c>
      <c r="M3533" s="1">
        <f>SUM(Sueldos[[#This Row],[Salario Base]:[Bono General]])</f>
        <v>45184.770000000004</v>
      </c>
      <c r="N3533" s="1">
        <f>SUMPRODUCT(Sueldos[[#This Row],[Salario Base]:[Bono General]]*Porcentajes[])</f>
        <v>1770.7545</v>
      </c>
      <c r="O3533" s="1">
        <f>Sueldos[[#This Row],[Aumento Mexicano]]*2</f>
        <v>3541.509</v>
      </c>
      <c r="P3533" s="1">
        <f>IF(Sueldos[[#This Row],[Calificación]]&gt;=4,Sueldos[[#This Row],[Aumento Mexicano]]*2,0)</f>
        <v>0</v>
      </c>
      <c r="Q3533" s="1">
        <f>Sueldos[[#This Row],[Sueldo total]]*3</f>
        <v>135554.31</v>
      </c>
      <c r="R3533" s="9">
        <f>(43102-Sueldos[[#This Row],[Fecha de Contratación]])/365</f>
        <v>4.5315068493150683</v>
      </c>
      <c r="S3533" s="1">
        <f>Sueldos[[#This Row],[Sueldo total]]/30</f>
        <v>1506.1590000000001</v>
      </c>
      <c r="T3533" s="1">
        <f>Sueldos[[#This Row],[Salario diario]]*20*Sueldos[[#This Row],[dias del año]]</f>
        <v>136503.39649315068</v>
      </c>
      <c r="U3533" s="1">
        <f>Sueldos[[#This Row],[3 meses de sueldo]]+Sueldos[[#This Row],[20 dias por año]]</f>
        <v>272057.70649315068</v>
      </c>
    </row>
    <row r="3534" spans="1:21" x14ac:dyDescent="0.3">
      <c r="A3534" t="s">
        <v>788</v>
      </c>
      <c r="B3534" t="s">
        <v>539</v>
      </c>
      <c r="C3534" t="s">
        <v>253</v>
      </c>
      <c r="D3534" s="10">
        <v>41632</v>
      </c>
      <c r="E3534" t="s">
        <v>27</v>
      </c>
      <c r="F3534">
        <v>3</v>
      </c>
      <c r="G3534" s="1">
        <v>16214</v>
      </c>
      <c r="H3534" s="1">
        <v>1297.1200000000001</v>
      </c>
      <c r="I3534" s="1">
        <v>810.7</v>
      </c>
      <c r="J3534" s="1">
        <v>2107.8200000000002</v>
      </c>
      <c r="K3534" s="1">
        <v>5512.76</v>
      </c>
      <c r="L3534" s="1">
        <v>5026.34</v>
      </c>
      <c r="M3534" s="1">
        <f>SUM(Sueldos[[#This Row],[Salario Base]:[Bono General]])</f>
        <v>30968.74</v>
      </c>
      <c r="N3534" s="1">
        <f>SUMPRODUCT(Sueldos[[#This Row],[Salario Base]:[Bono General]]*Porcentajes[])</f>
        <v>1219.2927999999999</v>
      </c>
      <c r="O3534" s="1">
        <f>Sueldos[[#This Row],[Aumento Mexicano]]*2</f>
        <v>2438.5855999999999</v>
      </c>
      <c r="P3534" s="1">
        <f>IF(Sueldos[[#This Row],[Calificación]]&gt;=4,Sueldos[[#This Row],[Aumento Mexicano]]*2,0)</f>
        <v>0</v>
      </c>
      <c r="Q3534" s="1">
        <f>Sueldos[[#This Row],[Sueldo total]]*3</f>
        <v>92906.22</v>
      </c>
      <c r="R3534" s="9">
        <f>(43102-Sueldos[[#This Row],[Fecha de Contratación]])/365</f>
        <v>4.0273972602739727</v>
      </c>
      <c r="S3534" s="1">
        <f>Sueldos[[#This Row],[Sueldo total]]/30</f>
        <v>1032.2913333333333</v>
      </c>
      <c r="T3534" s="1">
        <f>Sueldos[[#This Row],[Salario diario]]*20*Sueldos[[#This Row],[dias del año]]</f>
        <v>83148.945753424661</v>
      </c>
      <c r="U3534" s="1">
        <f>Sueldos[[#This Row],[3 meses de sueldo]]+Sueldos[[#This Row],[20 dias por año]]</f>
        <v>176055.16575342466</v>
      </c>
    </row>
    <row r="3535" spans="1:21" x14ac:dyDescent="0.3">
      <c r="A3535" t="s">
        <v>789</v>
      </c>
      <c r="B3535" t="s">
        <v>539</v>
      </c>
      <c r="C3535" t="s">
        <v>151</v>
      </c>
      <c r="D3535" s="10">
        <v>40583</v>
      </c>
      <c r="E3535" t="s">
        <v>50</v>
      </c>
      <c r="F3535">
        <v>3</v>
      </c>
      <c r="G3535" s="1">
        <v>30051</v>
      </c>
      <c r="H3535" s="1">
        <v>1803.06</v>
      </c>
      <c r="I3535" s="1">
        <v>4207.1400000000003</v>
      </c>
      <c r="J3535" s="1">
        <v>300.51</v>
      </c>
      <c r="K3535" s="1">
        <v>10818.359999999999</v>
      </c>
      <c r="L3535" s="1">
        <v>9315.81</v>
      </c>
      <c r="M3535" s="1">
        <f>SUM(Sueldos[[#This Row],[Salario Base]:[Bono General]])</f>
        <v>56495.880000000005</v>
      </c>
      <c r="N3535" s="1">
        <f>SUMPRODUCT(Sueldos[[#This Row],[Salario Base]:[Bono General]]*Porcentajes[])</f>
        <v>2169.6822000000002</v>
      </c>
      <c r="O3535" s="1">
        <f>Sueldos[[#This Row],[Aumento Mexicano]]*2</f>
        <v>4339.3644000000004</v>
      </c>
      <c r="P3535" s="1">
        <f>IF(Sueldos[[#This Row],[Calificación]]&gt;=4,Sueldos[[#This Row],[Aumento Mexicano]]*2,0)</f>
        <v>0</v>
      </c>
      <c r="Q3535" s="1">
        <f>Sueldos[[#This Row],[Sueldo total]]*3</f>
        <v>169487.64</v>
      </c>
      <c r="R3535" s="9">
        <f>(43102-Sueldos[[#This Row],[Fecha de Contratación]])/365</f>
        <v>6.9013698630136986</v>
      </c>
      <c r="S3535" s="1">
        <f>Sueldos[[#This Row],[Sueldo total]]/30</f>
        <v>1883.1960000000001</v>
      </c>
      <c r="T3535" s="1">
        <f>Sueldos[[#This Row],[Salario diario]]*20*Sueldos[[#This Row],[dias del año]]</f>
        <v>259932.64241095894</v>
      </c>
      <c r="U3535" s="1">
        <f>Sueldos[[#This Row],[3 meses de sueldo]]+Sueldos[[#This Row],[20 dias por año]]</f>
        <v>429420.28241095896</v>
      </c>
    </row>
    <row r="3536" spans="1:21" x14ac:dyDescent="0.3">
      <c r="A3536" t="s">
        <v>790</v>
      </c>
      <c r="B3536" t="s">
        <v>539</v>
      </c>
      <c r="C3536" t="s">
        <v>440</v>
      </c>
      <c r="D3536" s="10">
        <v>42426</v>
      </c>
      <c r="E3536" t="s">
        <v>18</v>
      </c>
      <c r="F3536">
        <v>2</v>
      </c>
      <c r="G3536" s="1">
        <v>8820.9</v>
      </c>
      <c r="H3536" s="1">
        <v>441.04500000000002</v>
      </c>
      <c r="I3536" s="1">
        <v>529.25399999999991</v>
      </c>
      <c r="J3536" s="1">
        <v>88.209000000000003</v>
      </c>
      <c r="K3536" s="1">
        <v>2646.27</v>
      </c>
      <c r="L3536" s="1">
        <v>2381.643</v>
      </c>
      <c r="M3536" s="1">
        <f>SUM(Sueldos[[#This Row],[Salario Base]:[Bono General]])</f>
        <v>14907.321000000002</v>
      </c>
      <c r="N3536" s="1">
        <f>SUMPRODUCT(Sueldos[[#This Row],[Salario Base]:[Bono General]]*Porcentajes[])</f>
        <v>562.77341999999999</v>
      </c>
      <c r="O3536" s="1">
        <f>Sueldos[[#This Row],[Aumento Mexicano]]*2</f>
        <v>1125.54684</v>
      </c>
      <c r="P3536" s="1">
        <f>IF(Sueldos[[#This Row],[Calificación]]&gt;=4,Sueldos[[#This Row],[Aumento Mexicano]]*2,0)</f>
        <v>0</v>
      </c>
      <c r="Q3536" s="1">
        <f>Sueldos[[#This Row],[Sueldo total]]*3</f>
        <v>44721.963000000003</v>
      </c>
      <c r="R3536" s="9">
        <f>(43102-Sueldos[[#This Row],[Fecha de Contratación]])/365</f>
        <v>1.8520547945205479</v>
      </c>
      <c r="S3536" s="1">
        <f>Sueldos[[#This Row],[Sueldo total]]/30</f>
        <v>496.91070000000008</v>
      </c>
      <c r="T3536" s="1">
        <f>Sueldos[[#This Row],[Salario diario]]*20*Sueldos[[#This Row],[dias del año]]</f>
        <v>18406.116887671236</v>
      </c>
      <c r="U3536" s="1">
        <f>Sueldos[[#This Row],[3 meses de sueldo]]+Sueldos[[#This Row],[20 dias por año]]</f>
        <v>63128.079887671236</v>
      </c>
    </row>
    <row r="3537" spans="1:21" x14ac:dyDescent="0.3">
      <c r="A3537" t="s">
        <v>791</v>
      </c>
      <c r="B3537" t="s">
        <v>539</v>
      </c>
      <c r="C3537" t="s">
        <v>73</v>
      </c>
      <c r="D3537" s="10">
        <v>40554</v>
      </c>
      <c r="E3537" t="s">
        <v>18</v>
      </c>
      <c r="F3537">
        <v>3</v>
      </c>
      <c r="G3537" s="1">
        <v>12931</v>
      </c>
      <c r="H3537" s="1">
        <v>1293.1000000000001</v>
      </c>
      <c r="I3537" s="1">
        <v>1551.72</v>
      </c>
      <c r="J3537" s="1">
        <v>517.24</v>
      </c>
      <c r="K3537" s="1">
        <v>4396.54</v>
      </c>
      <c r="L3537" s="1">
        <v>4913.78</v>
      </c>
      <c r="M3537" s="1">
        <f>SUM(Sueldos[[#This Row],[Salario Base]:[Bono General]])</f>
        <v>25603.379999999997</v>
      </c>
      <c r="N3537" s="1">
        <f>SUMPRODUCT(Sueldos[[#This Row],[Salario Base]:[Bono General]]*Porcentajes[])</f>
        <v>1029.3076000000001</v>
      </c>
      <c r="O3537" s="1">
        <f>Sueldos[[#This Row],[Aumento Mexicano]]*2</f>
        <v>2058.6152000000002</v>
      </c>
      <c r="P3537" s="1">
        <f>IF(Sueldos[[#This Row],[Calificación]]&gt;=4,Sueldos[[#This Row],[Aumento Mexicano]]*2,0)</f>
        <v>0</v>
      </c>
      <c r="Q3537" s="1">
        <f>Sueldos[[#This Row],[Sueldo total]]*3</f>
        <v>76810.139999999985</v>
      </c>
      <c r="R3537" s="9">
        <f>(43102-Sueldos[[#This Row],[Fecha de Contratación]])/365</f>
        <v>6.9808219178082194</v>
      </c>
      <c r="S3537" s="1">
        <f>Sueldos[[#This Row],[Sueldo total]]/30</f>
        <v>853.44599999999991</v>
      </c>
      <c r="T3537" s="1">
        <f>Sueldos[[#This Row],[Salario diario]]*20*Sueldos[[#This Row],[dias del año]]</f>
        <v>119155.09084931506</v>
      </c>
      <c r="U3537" s="1">
        <f>Sueldos[[#This Row],[3 meses de sueldo]]+Sueldos[[#This Row],[20 dias por año]]</f>
        <v>195965.23084931506</v>
      </c>
    </row>
    <row r="3538" spans="1:21" x14ac:dyDescent="0.3">
      <c r="A3538" t="s">
        <v>792</v>
      </c>
      <c r="B3538" t="s">
        <v>539</v>
      </c>
      <c r="C3538" t="s">
        <v>180</v>
      </c>
      <c r="D3538" s="10">
        <v>40875</v>
      </c>
      <c r="E3538" t="s">
        <v>18</v>
      </c>
      <c r="F3538">
        <v>3</v>
      </c>
      <c r="G3538" s="1">
        <v>13310</v>
      </c>
      <c r="H3538" s="1">
        <v>1197.8999999999999</v>
      </c>
      <c r="I3538" s="1">
        <v>1464.1</v>
      </c>
      <c r="J3538" s="1">
        <v>532.4</v>
      </c>
      <c r="K3538" s="1">
        <v>4525.4000000000005</v>
      </c>
      <c r="L3538" s="1">
        <v>4924.7</v>
      </c>
      <c r="M3538" s="1">
        <f>SUM(Sueldos[[#This Row],[Salario Base]:[Bono General]])</f>
        <v>25954.500000000004</v>
      </c>
      <c r="N3538" s="1">
        <f>SUMPRODUCT(Sueldos[[#This Row],[Salario Base]:[Bono General]]*Porcentajes[])</f>
        <v>1036.8489999999999</v>
      </c>
      <c r="O3538" s="1">
        <f>Sueldos[[#This Row],[Aumento Mexicano]]*2</f>
        <v>2073.6979999999999</v>
      </c>
      <c r="P3538" s="1">
        <f>IF(Sueldos[[#This Row],[Calificación]]&gt;=4,Sueldos[[#This Row],[Aumento Mexicano]]*2,0)</f>
        <v>0</v>
      </c>
      <c r="Q3538" s="1">
        <f>Sueldos[[#This Row],[Sueldo total]]*3</f>
        <v>77863.500000000015</v>
      </c>
      <c r="R3538" s="9">
        <f>(43102-Sueldos[[#This Row],[Fecha de Contratación]])/365</f>
        <v>6.1013698630136988</v>
      </c>
      <c r="S3538" s="1">
        <f>Sueldos[[#This Row],[Sueldo total]]/30</f>
        <v>865.15000000000009</v>
      </c>
      <c r="T3538" s="1">
        <f>Sueldos[[#This Row],[Salario diario]]*20*Sueldos[[#This Row],[dias del año]]</f>
        <v>105572.00273972603</v>
      </c>
      <c r="U3538" s="1">
        <f>Sueldos[[#This Row],[3 meses de sueldo]]+Sueldos[[#This Row],[20 dias por año]]</f>
        <v>183435.50273972604</v>
      </c>
    </row>
    <row r="3539" spans="1:21" x14ac:dyDescent="0.3">
      <c r="A3539" t="s">
        <v>793</v>
      </c>
      <c r="B3539" t="s">
        <v>539</v>
      </c>
      <c r="C3539" t="s">
        <v>209</v>
      </c>
      <c r="D3539" s="10">
        <v>40993</v>
      </c>
      <c r="E3539" t="s">
        <v>18</v>
      </c>
      <c r="F3539">
        <v>2</v>
      </c>
      <c r="G3539" s="1">
        <v>8110.8</v>
      </c>
      <c r="H3539" s="1">
        <v>648.86400000000003</v>
      </c>
      <c r="I3539" s="1">
        <v>162.21600000000001</v>
      </c>
      <c r="J3539" s="1">
        <v>162.21600000000001</v>
      </c>
      <c r="K3539" s="1">
        <v>3163.212</v>
      </c>
      <c r="L3539" s="1">
        <v>3082.1040000000003</v>
      </c>
      <c r="M3539" s="1">
        <f>SUM(Sueldos[[#This Row],[Salario Base]:[Bono General]])</f>
        <v>15329.412</v>
      </c>
      <c r="N3539" s="1">
        <f>SUMPRODUCT(Sueldos[[#This Row],[Salario Base]:[Bono General]]*Porcentajes[])</f>
        <v>607.49892</v>
      </c>
      <c r="O3539" s="1">
        <f>Sueldos[[#This Row],[Aumento Mexicano]]*2</f>
        <v>1214.99784</v>
      </c>
      <c r="P3539" s="1">
        <f>IF(Sueldos[[#This Row],[Calificación]]&gt;=4,Sueldos[[#This Row],[Aumento Mexicano]]*2,0)</f>
        <v>0</v>
      </c>
      <c r="Q3539" s="1">
        <f>Sueldos[[#This Row],[Sueldo total]]*3</f>
        <v>45988.236000000004</v>
      </c>
      <c r="R3539" s="9">
        <f>(43102-Sueldos[[#This Row],[Fecha de Contratación]])/365</f>
        <v>5.7780821917808218</v>
      </c>
      <c r="S3539" s="1">
        <f>Sueldos[[#This Row],[Sueldo total]]/30</f>
        <v>510.98040000000003</v>
      </c>
      <c r="T3539" s="1">
        <f>Sueldos[[#This Row],[Salario diario]]*20*Sueldos[[#This Row],[dias del año]]</f>
        <v>59049.734991780824</v>
      </c>
      <c r="U3539" s="1">
        <f>Sueldos[[#This Row],[3 meses de sueldo]]+Sueldos[[#This Row],[20 dias por año]]</f>
        <v>105037.97099178084</v>
      </c>
    </row>
    <row r="3540" spans="1:21" x14ac:dyDescent="0.3">
      <c r="A3540" t="s">
        <v>794</v>
      </c>
      <c r="B3540" t="s">
        <v>539</v>
      </c>
      <c r="C3540" t="s">
        <v>411</v>
      </c>
      <c r="D3540" s="10">
        <v>41708</v>
      </c>
      <c r="E3540" t="s">
        <v>15</v>
      </c>
      <c r="F3540">
        <v>3</v>
      </c>
      <c r="G3540" s="1">
        <v>23895</v>
      </c>
      <c r="H3540" s="1">
        <v>1911.6000000000001</v>
      </c>
      <c r="I3540" s="1">
        <v>3584.25</v>
      </c>
      <c r="J3540" s="1">
        <v>3345.3</v>
      </c>
      <c r="K3540" s="1">
        <v>5973.75</v>
      </c>
      <c r="L3540" s="1">
        <v>9080.1</v>
      </c>
      <c r="M3540" s="1">
        <f>SUM(Sueldos[[#This Row],[Salario Base]:[Bono General]])</f>
        <v>47789.999999999993</v>
      </c>
      <c r="N3540" s="1">
        <f>SUMPRODUCT(Sueldos[[#This Row],[Salario Base]:[Bono General]]*Porcentajes[])</f>
        <v>1957.0005000000001</v>
      </c>
      <c r="O3540" s="1">
        <f>Sueldos[[#This Row],[Aumento Mexicano]]*2</f>
        <v>3914.0010000000002</v>
      </c>
      <c r="P3540" s="1">
        <f>IF(Sueldos[[#This Row],[Calificación]]&gt;=4,Sueldos[[#This Row],[Aumento Mexicano]]*2,0)</f>
        <v>0</v>
      </c>
      <c r="Q3540" s="1">
        <f>Sueldos[[#This Row],[Sueldo total]]*3</f>
        <v>143369.99999999997</v>
      </c>
      <c r="R3540" s="9">
        <f>(43102-Sueldos[[#This Row],[Fecha de Contratación]])/365</f>
        <v>3.8191780821917809</v>
      </c>
      <c r="S3540" s="1">
        <f>Sueldos[[#This Row],[Sueldo total]]/30</f>
        <v>1592.9999999999998</v>
      </c>
      <c r="T3540" s="1">
        <f>Sueldos[[#This Row],[Salario diario]]*20*Sueldos[[#This Row],[dias del año]]</f>
        <v>121679.01369863012</v>
      </c>
      <c r="U3540" s="1">
        <f>Sueldos[[#This Row],[3 meses de sueldo]]+Sueldos[[#This Row],[20 dias por año]]</f>
        <v>265049.01369863009</v>
      </c>
    </row>
    <row r="3541" spans="1:21" x14ac:dyDescent="0.3">
      <c r="A3541" t="s">
        <v>795</v>
      </c>
      <c r="B3541" t="s">
        <v>539</v>
      </c>
      <c r="C3541" t="s">
        <v>44</v>
      </c>
      <c r="D3541" s="10">
        <v>41067</v>
      </c>
      <c r="E3541" t="s">
        <v>18</v>
      </c>
      <c r="F3541">
        <v>4</v>
      </c>
      <c r="G3541" s="1">
        <v>10929.6</v>
      </c>
      <c r="H3541" s="1">
        <v>765.07200000000012</v>
      </c>
      <c r="I3541" s="1">
        <v>546.48</v>
      </c>
      <c r="J3541" s="1">
        <v>874.36800000000005</v>
      </c>
      <c r="K3541" s="1">
        <v>3388.1759999999999</v>
      </c>
      <c r="L3541" s="1">
        <v>3716.0640000000003</v>
      </c>
      <c r="M3541" s="1">
        <f>SUM(Sueldos[[#This Row],[Salario Base]:[Bono General]])</f>
        <v>20219.760000000002</v>
      </c>
      <c r="N3541" s="1">
        <f>SUMPRODUCT(Sueldos[[#This Row],[Salario Base]:[Bono General]]*Porcentajes[])</f>
        <v>801.13968</v>
      </c>
      <c r="O3541" s="1">
        <f>Sueldos[[#This Row],[Aumento Mexicano]]*2</f>
        <v>1602.27936</v>
      </c>
      <c r="P3541" s="1">
        <f>IF(Sueldos[[#This Row],[Calificación]]&gt;=4,Sueldos[[#This Row],[Aumento Mexicano]]*2,0)</f>
        <v>1602.27936</v>
      </c>
      <c r="Q3541" s="1">
        <f>Sueldos[[#This Row],[Sueldo total]]*3</f>
        <v>60659.280000000006</v>
      </c>
      <c r="R3541" s="9">
        <f>(43102-Sueldos[[#This Row],[Fecha de Contratación]])/365</f>
        <v>5.5753424657534243</v>
      </c>
      <c r="S3541" s="1">
        <f>Sueldos[[#This Row],[Sueldo total]]/30</f>
        <v>673.99200000000008</v>
      </c>
      <c r="T3541" s="1">
        <f>Sueldos[[#This Row],[Salario diario]]*20*Sueldos[[#This Row],[dias del año]]</f>
        <v>75154.724383561654</v>
      </c>
      <c r="U3541" s="1">
        <f>Sueldos[[#This Row],[3 meses de sueldo]]+Sueldos[[#This Row],[20 dias por año]]</f>
        <v>135814.00438356167</v>
      </c>
    </row>
    <row r="3542" spans="1:21" x14ac:dyDescent="0.3">
      <c r="A3542" t="s">
        <v>796</v>
      </c>
      <c r="B3542" t="s">
        <v>539</v>
      </c>
      <c r="C3542" t="s">
        <v>57</v>
      </c>
      <c r="D3542" s="10">
        <v>42366</v>
      </c>
      <c r="E3542" t="s">
        <v>18</v>
      </c>
      <c r="F3542">
        <v>2</v>
      </c>
      <c r="G3542" s="1">
        <v>12494.7</v>
      </c>
      <c r="H3542" s="1">
        <v>1249.4700000000003</v>
      </c>
      <c r="I3542" s="1">
        <v>1624.3110000000001</v>
      </c>
      <c r="J3542" s="1">
        <v>1749.2580000000003</v>
      </c>
      <c r="K3542" s="1">
        <v>3873.357</v>
      </c>
      <c r="L3542" s="1">
        <v>3123.6750000000002</v>
      </c>
      <c r="M3542" s="1">
        <f>SUM(Sueldos[[#This Row],[Salario Base]:[Bono General]])</f>
        <v>24114.771000000001</v>
      </c>
      <c r="N3542" s="1">
        <f>SUMPRODUCT(Sueldos[[#This Row],[Salario Base]:[Bono General]]*Porcentajes[])</f>
        <v>937.10249999999996</v>
      </c>
      <c r="O3542" s="1">
        <f>Sueldos[[#This Row],[Aumento Mexicano]]*2</f>
        <v>1874.2049999999999</v>
      </c>
      <c r="P3542" s="1">
        <f>IF(Sueldos[[#This Row],[Calificación]]&gt;=4,Sueldos[[#This Row],[Aumento Mexicano]]*2,0)</f>
        <v>0</v>
      </c>
      <c r="Q3542" s="1">
        <f>Sueldos[[#This Row],[Sueldo total]]*3</f>
        <v>72344.312999999995</v>
      </c>
      <c r="R3542" s="9">
        <f>(43102-Sueldos[[#This Row],[Fecha de Contratación]])/365</f>
        <v>2.0164383561643837</v>
      </c>
      <c r="S3542" s="1">
        <f>Sueldos[[#This Row],[Sueldo total]]/30</f>
        <v>803.82569999999998</v>
      </c>
      <c r="T3542" s="1">
        <f>Sueldos[[#This Row],[Salario diario]]*20*Sueldos[[#This Row],[dias del año]]</f>
        <v>32417.2994630137</v>
      </c>
      <c r="U3542" s="1">
        <f>Sueldos[[#This Row],[3 meses de sueldo]]+Sueldos[[#This Row],[20 dias por año]]</f>
        <v>104761.61246301369</v>
      </c>
    </row>
    <row r="3543" spans="1:21" x14ac:dyDescent="0.3">
      <c r="A3543" t="s">
        <v>403</v>
      </c>
      <c r="B3543" t="s">
        <v>539</v>
      </c>
      <c r="C3543" t="s">
        <v>59</v>
      </c>
      <c r="D3543" s="10">
        <v>42709</v>
      </c>
      <c r="E3543" t="s">
        <v>18</v>
      </c>
      <c r="F3543">
        <v>1</v>
      </c>
      <c r="G3543" s="1">
        <v>9478.5</v>
      </c>
      <c r="H3543" s="1">
        <v>663.49500000000012</v>
      </c>
      <c r="I3543" s="1">
        <v>1326.9900000000002</v>
      </c>
      <c r="J3543" s="1">
        <v>1137.4199999999998</v>
      </c>
      <c r="K3543" s="1">
        <v>2938.335</v>
      </c>
      <c r="L3543" s="1">
        <v>2938.335</v>
      </c>
      <c r="M3543" s="1">
        <f>SUM(Sueldos[[#This Row],[Salario Base]:[Bono General]])</f>
        <v>18483.075000000001</v>
      </c>
      <c r="N3543" s="1">
        <f>SUMPRODUCT(Sueldos[[#This Row],[Salario Base]:[Bono General]]*Porcentajes[])</f>
        <v>727.94880000000001</v>
      </c>
      <c r="O3543" s="1">
        <f>Sueldos[[#This Row],[Aumento Mexicano]]*2</f>
        <v>1455.8976</v>
      </c>
      <c r="P3543" s="1">
        <f>IF(Sueldos[[#This Row],[Calificación]]&gt;=4,Sueldos[[#This Row],[Aumento Mexicano]]*2,0)</f>
        <v>0</v>
      </c>
      <c r="Q3543" s="1">
        <f>Sueldos[[#This Row],[Sueldo total]]*3</f>
        <v>55449.225000000006</v>
      </c>
      <c r="R3543" s="9">
        <f>(43102-Sueldos[[#This Row],[Fecha de Contratación]])/365</f>
        <v>1.0767123287671232</v>
      </c>
      <c r="S3543" s="1">
        <f>Sueldos[[#This Row],[Sueldo total]]/30</f>
        <v>616.10250000000008</v>
      </c>
      <c r="T3543" s="1">
        <f>Sueldos[[#This Row],[Salario diario]]*20*Sueldos[[#This Row],[dias del año]]</f>
        <v>13267.303150684931</v>
      </c>
      <c r="U3543" s="1">
        <f>Sueldos[[#This Row],[3 meses de sueldo]]+Sueldos[[#This Row],[20 dias por año]]</f>
        <v>68716.528150684942</v>
      </c>
    </row>
    <row r="3544" spans="1:21" x14ac:dyDescent="0.3">
      <c r="A3544" t="s">
        <v>797</v>
      </c>
      <c r="B3544" t="s">
        <v>539</v>
      </c>
      <c r="C3544" t="s">
        <v>273</v>
      </c>
      <c r="D3544" s="10">
        <v>41176</v>
      </c>
      <c r="E3544" t="s">
        <v>18</v>
      </c>
      <c r="F3544">
        <v>2</v>
      </c>
      <c r="G3544" s="1">
        <v>13221</v>
      </c>
      <c r="H3544" s="1">
        <v>1322.1000000000001</v>
      </c>
      <c r="I3544" s="1">
        <v>528.84</v>
      </c>
      <c r="J3544" s="1">
        <v>1850.9400000000003</v>
      </c>
      <c r="K3544" s="1">
        <v>5023.9800000000005</v>
      </c>
      <c r="L3544" s="1">
        <v>4759.5599999999995</v>
      </c>
      <c r="M3544" s="1">
        <f>SUM(Sueldos[[#This Row],[Salario Base]:[Bono General]])</f>
        <v>26706.42</v>
      </c>
      <c r="N3544" s="1">
        <f>SUMPRODUCT(Sueldos[[#This Row],[Salario Base]:[Bono General]]*Porcentajes[])</f>
        <v>1073.5452</v>
      </c>
      <c r="O3544" s="1">
        <f>Sueldos[[#This Row],[Aumento Mexicano]]*2</f>
        <v>2147.0904</v>
      </c>
      <c r="P3544" s="1">
        <f>IF(Sueldos[[#This Row],[Calificación]]&gt;=4,Sueldos[[#This Row],[Aumento Mexicano]]*2,0)</f>
        <v>0</v>
      </c>
      <c r="Q3544" s="1">
        <f>Sueldos[[#This Row],[Sueldo total]]*3</f>
        <v>80119.259999999995</v>
      </c>
      <c r="R3544" s="9">
        <f>(43102-Sueldos[[#This Row],[Fecha de Contratación]])/365</f>
        <v>5.2767123287671236</v>
      </c>
      <c r="S3544" s="1">
        <f>Sueldos[[#This Row],[Sueldo total]]/30</f>
        <v>890.21399999999994</v>
      </c>
      <c r="T3544" s="1">
        <f>Sueldos[[#This Row],[Salario diario]]*20*Sueldos[[#This Row],[dias del año]]</f>
        <v>93948.063780821918</v>
      </c>
      <c r="U3544" s="1">
        <f>Sueldos[[#This Row],[3 meses de sueldo]]+Sueldos[[#This Row],[20 dias por año]]</f>
        <v>174067.32378082193</v>
      </c>
    </row>
    <row r="3545" spans="1:21" x14ac:dyDescent="0.3">
      <c r="A3545" t="s">
        <v>798</v>
      </c>
      <c r="B3545" t="s">
        <v>539</v>
      </c>
      <c r="C3545" t="s">
        <v>67</v>
      </c>
      <c r="D3545" s="10">
        <v>41675</v>
      </c>
      <c r="E3545" t="s">
        <v>18</v>
      </c>
      <c r="F3545">
        <v>4</v>
      </c>
      <c r="G3545" s="1">
        <v>16069.900000000001</v>
      </c>
      <c r="H3545" s="1">
        <v>1446.2910000000002</v>
      </c>
      <c r="I3545" s="1">
        <v>1285.5920000000001</v>
      </c>
      <c r="J3545" s="1">
        <v>2410.4850000000001</v>
      </c>
      <c r="K3545" s="1">
        <v>4017.4750000000004</v>
      </c>
      <c r="L3545" s="1">
        <v>6106.5620000000008</v>
      </c>
      <c r="M3545" s="1">
        <f>SUM(Sueldos[[#This Row],[Salario Base]:[Bono General]])</f>
        <v>31336.305000000004</v>
      </c>
      <c r="N3545" s="1">
        <f>SUMPRODUCT(Sueldos[[#This Row],[Salario Base]:[Bono General]]*Porcentajes[])</f>
        <v>1288.8059800000001</v>
      </c>
      <c r="O3545" s="1">
        <f>Sueldos[[#This Row],[Aumento Mexicano]]*2</f>
        <v>2577.6119600000002</v>
      </c>
      <c r="P3545" s="1">
        <f>IF(Sueldos[[#This Row],[Calificación]]&gt;=4,Sueldos[[#This Row],[Aumento Mexicano]]*2,0)</f>
        <v>2577.6119600000002</v>
      </c>
      <c r="Q3545" s="1">
        <f>Sueldos[[#This Row],[Sueldo total]]*3</f>
        <v>94008.915000000008</v>
      </c>
      <c r="R3545" s="9">
        <f>(43102-Sueldos[[#This Row],[Fecha de Contratación]])/365</f>
        <v>3.9095890410958902</v>
      </c>
      <c r="S3545" s="1">
        <f>Sueldos[[#This Row],[Sueldo total]]/30</f>
        <v>1044.5435000000002</v>
      </c>
      <c r="T3545" s="1">
        <f>Sueldos[[#This Row],[Salario diario]]*20*Sueldos[[#This Row],[dias del año]]</f>
        <v>81674.716410958907</v>
      </c>
      <c r="U3545" s="1">
        <f>Sueldos[[#This Row],[3 meses de sueldo]]+Sueldos[[#This Row],[20 dias por año]]</f>
        <v>175683.63141095891</v>
      </c>
    </row>
    <row r="3546" spans="1:21" x14ac:dyDescent="0.3">
      <c r="A3546" t="s">
        <v>799</v>
      </c>
      <c r="B3546" t="s">
        <v>539</v>
      </c>
      <c r="C3546" t="s">
        <v>396</v>
      </c>
      <c r="D3546" s="10">
        <v>40509</v>
      </c>
      <c r="E3546" t="s">
        <v>27</v>
      </c>
      <c r="F3546">
        <v>2</v>
      </c>
      <c r="G3546" s="1">
        <v>12812.4</v>
      </c>
      <c r="H3546" s="1">
        <v>768.74399999999991</v>
      </c>
      <c r="I3546" s="1">
        <v>1793.7360000000001</v>
      </c>
      <c r="J3546" s="1">
        <v>1665.6120000000001</v>
      </c>
      <c r="K3546" s="1">
        <v>4484.3399999999992</v>
      </c>
      <c r="L3546" s="1">
        <v>4612.4639999999999</v>
      </c>
      <c r="M3546" s="1">
        <f>SUM(Sueldos[[#This Row],[Salario Base]:[Bono General]])</f>
        <v>26137.296000000002</v>
      </c>
      <c r="N3546" s="1">
        <f>SUMPRODUCT(Sueldos[[#This Row],[Salario Base]:[Bono General]]*Porcentajes[])</f>
        <v>1042.9293599999999</v>
      </c>
      <c r="O3546" s="1">
        <f>Sueldos[[#This Row],[Aumento Mexicano]]*2</f>
        <v>2085.8587199999997</v>
      </c>
      <c r="P3546" s="1">
        <f>IF(Sueldos[[#This Row],[Calificación]]&gt;=4,Sueldos[[#This Row],[Aumento Mexicano]]*2,0)</f>
        <v>0</v>
      </c>
      <c r="Q3546" s="1">
        <f>Sueldos[[#This Row],[Sueldo total]]*3</f>
        <v>78411.888000000006</v>
      </c>
      <c r="R3546" s="9">
        <f>(43102-Sueldos[[#This Row],[Fecha de Contratación]])/365</f>
        <v>7.1041095890410961</v>
      </c>
      <c r="S3546" s="1">
        <f>Sueldos[[#This Row],[Sueldo total]]/30</f>
        <v>871.24320000000012</v>
      </c>
      <c r="T3546" s="1">
        <f>Sueldos[[#This Row],[Salario diario]]*20*Sueldos[[#This Row],[dias del año]]</f>
        <v>123788.143430137</v>
      </c>
      <c r="U3546" s="1">
        <f>Sueldos[[#This Row],[3 meses de sueldo]]+Sueldos[[#This Row],[20 dias por año]]</f>
        <v>202200.03143013699</v>
      </c>
    </row>
    <row r="3547" spans="1:21" x14ac:dyDescent="0.3">
      <c r="A3547" t="s">
        <v>487</v>
      </c>
      <c r="B3547" t="s">
        <v>539</v>
      </c>
      <c r="C3547" t="s">
        <v>253</v>
      </c>
      <c r="D3547" s="10">
        <v>40913</v>
      </c>
      <c r="E3547" t="s">
        <v>27</v>
      </c>
      <c r="F3547">
        <v>2</v>
      </c>
      <c r="G3547" s="1">
        <v>18124.2</v>
      </c>
      <c r="H3547" s="1">
        <v>1449.9360000000001</v>
      </c>
      <c r="I3547" s="1">
        <v>724.96800000000007</v>
      </c>
      <c r="J3547" s="1">
        <v>362.48400000000004</v>
      </c>
      <c r="K3547" s="1">
        <v>6343.47</v>
      </c>
      <c r="L3547" s="1">
        <v>4712.2920000000004</v>
      </c>
      <c r="M3547" s="1">
        <f>SUM(Sueldos[[#This Row],[Salario Base]:[Bono General]])</f>
        <v>31717.350000000006</v>
      </c>
      <c r="N3547" s="1">
        <f>SUMPRODUCT(Sueldos[[#This Row],[Salario Base]:[Bono General]]*Porcentajes[])</f>
        <v>1198.0096200000003</v>
      </c>
      <c r="O3547" s="1">
        <f>Sueldos[[#This Row],[Aumento Mexicano]]*2</f>
        <v>2396.0192400000005</v>
      </c>
      <c r="P3547" s="1">
        <f>IF(Sueldos[[#This Row],[Calificación]]&gt;=4,Sueldos[[#This Row],[Aumento Mexicano]]*2,0)</f>
        <v>0</v>
      </c>
      <c r="Q3547" s="1">
        <f>Sueldos[[#This Row],[Sueldo total]]*3</f>
        <v>95152.050000000017</v>
      </c>
      <c r="R3547" s="9">
        <f>(43102-Sueldos[[#This Row],[Fecha de Contratación]])/365</f>
        <v>5.9972602739726026</v>
      </c>
      <c r="S3547" s="1">
        <f>Sueldos[[#This Row],[Sueldo total]]/30</f>
        <v>1057.2450000000001</v>
      </c>
      <c r="T3547" s="1">
        <f>Sueldos[[#This Row],[Salario diario]]*20*Sueldos[[#This Row],[dias del año]]</f>
        <v>126811.4687671233</v>
      </c>
      <c r="U3547" s="1">
        <f>Sueldos[[#This Row],[3 meses de sueldo]]+Sueldos[[#This Row],[20 dias por año]]</f>
        <v>221963.51876712331</v>
      </c>
    </row>
    <row r="3548" spans="1:21" x14ac:dyDescent="0.3">
      <c r="A3548" t="s">
        <v>800</v>
      </c>
      <c r="B3548" t="s">
        <v>539</v>
      </c>
      <c r="C3548" t="s">
        <v>32</v>
      </c>
      <c r="D3548" s="10">
        <v>41828</v>
      </c>
      <c r="E3548" t="s">
        <v>18</v>
      </c>
      <c r="F3548">
        <v>2</v>
      </c>
      <c r="G3548" s="1">
        <v>13037.4</v>
      </c>
      <c r="H3548" s="1">
        <v>912.61800000000005</v>
      </c>
      <c r="I3548" s="1">
        <v>391.12199999999996</v>
      </c>
      <c r="J3548" s="1">
        <v>521.49599999999998</v>
      </c>
      <c r="K3548" s="1">
        <v>4302.3419999999996</v>
      </c>
      <c r="L3548" s="1">
        <v>4693.4639999999999</v>
      </c>
      <c r="M3548" s="1">
        <f>SUM(Sueldos[[#This Row],[Salario Base]:[Bono General]])</f>
        <v>23858.441999999999</v>
      </c>
      <c r="N3548" s="1">
        <f>SUMPRODUCT(Sueldos[[#This Row],[Salario Base]:[Bono General]]*Porcentajes[])</f>
        <v>945.21149999999989</v>
      </c>
      <c r="O3548" s="1">
        <f>Sueldos[[#This Row],[Aumento Mexicano]]*2</f>
        <v>1890.4229999999998</v>
      </c>
      <c r="P3548" s="1">
        <f>IF(Sueldos[[#This Row],[Calificación]]&gt;=4,Sueldos[[#This Row],[Aumento Mexicano]]*2,0)</f>
        <v>0</v>
      </c>
      <c r="Q3548" s="1">
        <f>Sueldos[[#This Row],[Sueldo total]]*3</f>
        <v>71575.326000000001</v>
      </c>
      <c r="R3548" s="9">
        <f>(43102-Sueldos[[#This Row],[Fecha de Contratación]])/365</f>
        <v>3.4904109589041097</v>
      </c>
      <c r="S3548" s="1">
        <f>Sueldos[[#This Row],[Sueldo total]]/30</f>
        <v>795.28139999999996</v>
      </c>
      <c r="T3548" s="1">
        <f>Sueldos[[#This Row],[Salario diario]]*20*Sueldos[[#This Row],[dias del año]]</f>
        <v>55517.178279452055</v>
      </c>
      <c r="U3548" s="1">
        <f>Sueldos[[#This Row],[3 meses de sueldo]]+Sueldos[[#This Row],[20 dias por año]]</f>
        <v>127092.50427945206</v>
      </c>
    </row>
    <row r="3549" spans="1:21" x14ac:dyDescent="0.3">
      <c r="A3549" t="s">
        <v>801</v>
      </c>
      <c r="B3549" t="s">
        <v>539</v>
      </c>
      <c r="C3549" t="s">
        <v>127</v>
      </c>
      <c r="D3549" s="10">
        <v>42876</v>
      </c>
      <c r="E3549" t="s">
        <v>50</v>
      </c>
      <c r="F3549">
        <v>3</v>
      </c>
      <c r="G3549" s="1">
        <v>40327</v>
      </c>
      <c r="H3549" s="1">
        <v>2016.3500000000001</v>
      </c>
      <c r="I3549" s="1">
        <v>403.27</v>
      </c>
      <c r="J3549" s="1">
        <v>806.54</v>
      </c>
      <c r="K3549" s="1">
        <v>11291.560000000001</v>
      </c>
      <c r="L3549" s="1">
        <v>14517.72</v>
      </c>
      <c r="M3549" s="1">
        <f>SUM(Sueldos[[#This Row],[Salario Base]:[Bono General]])</f>
        <v>69362.44</v>
      </c>
      <c r="N3549" s="1">
        <f>SUMPRODUCT(Sueldos[[#This Row],[Salario Base]:[Bono General]]*Porcentajes[])</f>
        <v>2742.2359999999999</v>
      </c>
      <c r="O3549" s="1">
        <f>Sueldos[[#This Row],[Aumento Mexicano]]*2</f>
        <v>5484.4719999999998</v>
      </c>
      <c r="P3549" s="1">
        <f>IF(Sueldos[[#This Row],[Calificación]]&gt;=4,Sueldos[[#This Row],[Aumento Mexicano]]*2,0)</f>
        <v>0</v>
      </c>
      <c r="Q3549" s="1">
        <f>Sueldos[[#This Row],[Sueldo total]]*3</f>
        <v>208087.32</v>
      </c>
      <c r="R3549" s="9">
        <f>(43102-Sueldos[[#This Row],[Fecha de Contratación]])/365</f>
        <v>0.61917808219178083</v>
      </c>
      <c r="S3549" s="1">
        <f>Sueldos[[#This Row],[Sueldo total]]/30</f>
        <v>2312.0813333333335</v>
      </c>
      <c r="T3549" s="1">
        <f>Sueldos[[#This Row],[Salario diario]]*20*Sueldos[[#This Row],[dias del año]]</f>
        <v>28631.801716894981</v>
      </c>
      <c r="U3549" s="1">
        <f>Sueldos[[#This Row],[3 meses de sueldo]]+Sueldos[[#This Row],[20 dias por año]]</f>
        <v>236719.121716895</v>
      </c>
    </row>
    <row r="3550" spans="1:21" x14ac:dyDescent="0.3">
      <c r="A3550" t="s">
        <v>802</v>
      </c>
      <c r="B3550" t="s">
        <v>539</v>
      </c>
      <c r="C3550" t="s">
        <v>24</v>
      </c>
      <c r="D3550" s="10">
        <v>41336</v>
      </c>
      <c r="E3550" t="s">
        <v>115</v>
      </c>
      <c r="F3550">
        <v>2</v>
      </c>
      <c r="G3550" s="1">
        <v>44712.9</v>
      </c>
      <c r="H3550" s="1">
        <v>2682.7739999999999</v>
      </c>
      <c r="I3550" s="1">
        <v>4918.4189999999999</v>
      </c>
      <c r="J3550" s="1">
        <v>447.12900000000002</v>
      </c>
      <c r="K3550" s="1">
        <v>17438.031000000003</v>
      </c>
      <c r="L3550" s="1">
        <v>12519.612000000001</v>
      </c>
      <c r="M3550" s="1">
        <f>SUM(Sueldos[[#This Row],[Salario Base]:[Bono General]])</f>
        <v>82718.864999999991</v>
      </c>
      <c r="N3550" s="1">
        <f>SUMPRODUCT(Sueldos[[#This Row],[Salario Base]:[Bono General]]*Porcentajes[])</f>
        <v>3120.9604199999999</v>
      </c>
      <c r="O3550" s="1">
        <f>Sueldos[[#This Row],[Aumento Mexicano]]*2</f>
        <v>6241.9208399999998</v>
      </c>
      <c r="P3550" s="1">
        <f>IF(Sueldos[[#This Row],[Calificación]]&gt;=4,Sueldos[[#This Row],[Aumento Mexicano]]*2,0)</f>
        <v>0</v>
      </c>
      <c r="Q3550" s="1">
        <f>Sueldos[[#This Row],[Sueldo total]]*3</f>
        <v>248156.59499999997</v>
      </c>
      <c r="R3550" s="9">
        <f>(43102-Sueldos[[#This Row],[Fecha de Contratación]])/365</f>
        <v>4.838356164383562</v>
      </c>
      <c r="S3550" s="1">
        <f>Sueldos[[#This Row],[Sueldo total]]/30</f>
        <v>2757.2954999999997</v>
      </c>
      <c r="T3550" s="1">
        <f>Sueldos[[#This Row],[Salario diario]]*20*Sueldos[[#This Row],[dias del año]]</f>
        <v>266815.55358904111</v>
      </c>
      <c r="U3550" s="1">
        <f>Sueldos[[#This Row],[3 meses de sueldo]]+Sueldos[[#This Row],[20 dias por año]]</f>
        <v>514972.14858904108</v>
      </c>
    </row>
    <row r="3551" spans="1:21" x14ac:dyDescent="0.3">
      <c r="A3551" t="s">
        <v>803</v>
      </c>
      <c r="B3551" t="s">
        <v>539</v>
      </c>
      <c r="C3551" t="s">
        <v>449</v>
      </c>
      <c r="D3551" s="10">
        <v>40716</v>
      </c>
      <c r="E3551" t="s">
        <v>27</v>
      </c>
      <c r="F3551">
        <v>3</v>
      </c>
      <c r="G3551" s="1">
        <v>19634</v>
      </c>
      <c r="H3551" s="1">
        <v>1963.4</v>
      </c>
      <c r="I3551" s="1">
        <v>1570.72</v>
      </c>
      <c r="J3551" s="1">
        <v>2159.7400000000002</v>
      </c>
      <c r="K3551" s="1">
        <v>4908.5</v>
      </c>
      <c r="L3551" s="1">
        <v>6871.9</v>
      </c>
      <c r="M3551" s="1">
        <f>SUM(Sueldos[[#This Row],[Salario Base]:[Bono General]])</f>
        <v>37108.26</v>
      </c>
      <c r="N3551" s="1">
        <f>SUMPRODUCT(Sueldos[[#This Row],[Salario Base]:[Bono General]]*Porcentajes[])</f>
        <v>1505.9277999999999</v>
      </c>
      <c r="O3551" s="1">
        <f>Sueldos[[#This Row],[Aumento Mexicano]]*2</f>
        <v>3011.8555999999999</v>
      </c>
      <c r="P3551" s="1">
        <f>IF(Sueldos[[#This Row],[Calificación]]&gt;=4,Sueldos[[#This Row],[Aumento Mexicano]]*2,0)</f>
        <v>0</v>
      </c>
      <c r="Q3551" s="1">
        <f>Sueldos[[#This Row],[Sueldo total]]*3</f>
        <v>111324.78</v>
      </c>
      <c r="R3551" s="9">
        <f>(43102-Sueldos[[#This Row],[Fecha de Contratación]])/365</f>
        <v>6.536986301369863</v>
      </c>
      <c r="S3551" s="1">
        <f>Sueldos[[#This Row],[Sueldo total]]/30</f>
        <v>1236.942</v>
      </c>
      <c r="T3551" s="1">
        <f>Sueldos[[#This Row],[Salario diario]]*20*Sueldos[[#This Row],[dias del año]]</f>
        <v>161717.45819178081</v>
      </c>
      <c r="U3551" s="1">
        <f>Sueldos[[#This Row],[3 meses de sueldo]]+Sueldos[[#This Row],[20 dias por año]]</f>
        <v>273042.23819178081</v>
      </c>
    </row>
    <row r="3552" spans="1:21" x14ac:dyDescent="0.3">
      <c r="A3552" t="s">
        <v>804</v>
      </c>
      <c r="B3552" t="s">
        <v>539</v>
      </c>
      <c r="C3552" t="s">
        <v>248</v>
      </c>
      <c r="D3552" s="10">
        <v>40937</v>
      </c>
      <c r="E3552" t="s">
        <v>18</v>
      </c>
      <c r="F3552">
        <v>1</v>
      </c>
      <c r="G3552" s="1">
        <v>6310.5</v>
      </c>
      <c r="H3552" s="1">
        <v>504.84000000000003</v>
      </c>
      <c r="I3552" s="1">
        <v>567.94499999999994</v>
      </c>
      <c r="J3552" s="1">
        <v>189.315</v>
      </c>
      <c r="K3552" s="1">
        <v>2524.2000000000003</v>
      </c>
      <c r="L3552" s="1">
        <v>2082.4650000000001</v>
      </c>
      <c r="M3552" s="1">
        <f>SUM(Sueldos[[#This Row],[Salario Base]:[Bono General]])</f>
        <v>12179.264999999999</v>
      </c>
      <c r="N3552" s="1">
        <f>SUMPRODUCT(Sueldos[[#This Row],[Salario Base]:[Bono General]]*Porcentajes[])</f>
        <v>473.28750000000002</v>
      </c>
      <c r="O3552" s="1">
        <f>Sueldos[[#This Row],[Aumento Mexicano]]*2</f>
        <v>946.57500000000005</v>
      </c>
      <c r="P3552" s="1">
        <f>IF(Sueldos[[#This Row],[Calificación]]&gt;=4,Sueldos[[#This Row],[Aumento Mexicano]]*2,0)</f>
        <v>0</v>
      </c>
      <c r="Q3552" s="1">
        <f>Sueldos[[#This Row],[Sueldo total]]*3</f>
        <v>36537.794999999998</v>
      </c>
      <c r="R3552" s="9">
        <f>(43102-Sueldos[[#This Row],[Fecha de Contratación]])/365</f>
        <v>5.9315068493150687</v>
      </c>
      <c r="S3552" s="1">
        <f>Sueldos[[#This Row],[Sueldo total]]/30</f>
        <v>405.97549999999995</v>
      </c>
      <c r="T3552" s="1">
        <f>Sueldos[[#This Row],[Salario diario]]*20*Sueldos[[#This Row],[dias del año]]</f>
        <v>48160.929178082188</v>
      </c>
      <c r="U3552" s="1">
        <f>Sueldos[[#This Row],[3 meses de sueldo]]+Sueldos[[#This Row],[20 dias por año]]</f>
        <v>84698.724178082193</v>
      </c>
    </row>
    <row r="3553" spans="1:21" x14ac:dyDescent="0.3">
      <c r="A3553" t="s">
        <v>805</v>
      </c>
      <c r="B3553" t="s">
        <v>539</v>
      </c>
      <c r="C3553" t="s">
        <v>17</v>
      </c>
      <c r="D3553" s="10">
        <v>42282</v>
      </c>
      <c r="E3553" t="s">
        <v>115</v>
      </c>
      <c r="F3553">
        <v>5</v>
      </c>
      <c r="G3553" s="1">
        <v>56535</v>
      </c>
      <c r="H3553" s="1">
        <v>2826.75</v>
      </c>
      <c r="I3553" s="1">
        <v>565.35</v>
      </c>
      <c r="J3553" s="1">
        <v>565.35</v>
      </c>
      <c r="K3553" s="1">
        <v>18091.2</v>
      </c>
      <c r="L3553" s="1">
        <v>15264.45</v>
      </c>
      <c r="M3553" s="1">
        <f>SUM(Sueldos[[#This Row],[Salario Base]:[Bono General]])</f>
        <v>93848.099999999991</v>
      </c>
      <c r="N3553" s="1">
        <f>SUMPRODUCT(Sueldos[[#This Row],[Salario Base]:[Bono General]]*Porcentajes[])</f>
        <v>3527.7840000000001</v>
      </c>
      <c r="O3553" s="1">
        <f>Sueldos[[#This Row],[Aumento Mexicano]]*2</f>
        <v>7055.5680000000002</v>
      </c>
      <c r="P3553" s="1">
        <f>IF(Sueldos[[#This Row],[Calificación]]&gt;=4,Sueldos[[#This Row],[Aumento Mexicano]]*2,0)</f>
        <v>7055.5680000000002</v>
      </c>
      <c r="Q3553" s="1">
        <f>Sueldos[[#This Row],[Sueldo total]]*3</f>
        <v>281544.3</v>
      </c>
      <c r="R3553" s="9">
        <f>(43102-Sueldos[[#This Row],[Fecha de Contratación]])/365</f>
        <v>2.2465753424657535</v>
      </c>
      <c r="S3553" s="1">
        <f>Sueldos[[#This Row],[Sueldo total]]/30</f>
        <v>3128.2699999999995</v>
      </c>
      <c r="T3553" s="1">
        <f>Sueldos[[#This Row],[Salario diario]]*20*Sueldos[[#This Row],[dias del año]]</f>
        <v>140557.88493150685</v>
      </c>
      <c r="U3553" s="1">
        <f>Sueldos[[#This Row],[3 meses de sueldo]]+Sueldos[[#This Row],[20 dias por año]]</f>
        <v>422102.18493150687</v>
      </c>
    </row>
    <row r="3554" spans="1:21" x14ac:dyDescent="0.3">
      <c r="A3554" t="s">
        <v>426</v>
      </c>
      <c r="B3554" t="s">
        <v>539</v>
      </c>
      <c r="C3554" t="s">
        <v>26</v>
      </c>
      <c r="D3554" s="10">
        <v>41204</v>
      </c>
      <c r="E3554" t="s">
        <v>18</v>
      </c>
      <c r="F3554">
        <v>2</v>
      </c>
      <c r="G3554" s="1">
        <v>9229.5</v>
      </c>
      <c r="H3554" s="1">
        <v>738.36</v>
      </c>
      <c r="I3554" s="1">
        <v>1107.54</v>
      </c>
      <c r="J3554" s="1">
        <v>922.95</v>
      </c>
      <c r="K3554" s="1">
        <v>3414.915</v>
      </c>
      <c r="L3554" s="1">
        <v>2399.67</v>
      </c>
      <c r="M3554" s="1">
        <f>SUM(Sueldos[[#This Row],[Salario Base]:[Bono General]])</f>
        <v>17812.935000000005</v>
      </c>
      <c r="N3554" s="1">
        <f>SUMPRODUCT(Sueldos[[#This Row],[Salario Base]:[Bono General]]*Porcentajes[])</f>
        <v>682.06005000000005</v>
      </c>
      <c r="O3554" s="1">
        <f>Sueldos[[#This Row],[Aumento Mexicano]]*2</f>
        <v>1364.1201000000001</v>
      </c>
      <c r="P3554" s="1">
        <f>IF(Sueldos[[#This Row],[Calificación]]&gt;=4,Sueldos[[#This Row],[Aumento Mexicano]]*2,0)</f>
        <v>0</v>
      </c>
      <c r="Q3554" s="1">
        <f>Sueldos[[#This Row],[Sueldo total]]*3</f>
        <v>53438.805000000015</v>
      </c>
      <c r="R3554" s="9">
        <f>(43102-Sueldos[[#This Row],[Fecha de Contratación]])/365</f>
        <v>5.2</v>
      </c>
      <c r="S3554" s="1">
        <f>Sueldos[[#This Row],[Sueldo total]]/30</f>
        <v>593.76450000000011</v>
      </c>
      <c r="T3554" s="1">
        <f>Sueldos[[#This Row],[Salario diario]]*20*Sueldos[[#This Row],[dias del año]]</f>
        <v>61751.508000000016</v>
      </c>
      <c r="U3554" s="1">
        <f>Sueldos[[#This Row],[3 meses de sueldo]]+Sueldos[[#This Row],[20 dias por año]]</f>
        <v>115190.31300000002</v>
      </c>
    </row>
    <row r="3555" spans="1:21" x14ac:dyDescent="0.3">
      <c r="A3555" t="s">
        <v>806</v>
      </c>
      <c r="B3555" t="s">
        <v>539</v>
      </c>
      <c r="C3555" t="s">
        <v>221</v>
      </c>
      <c r="D3555" s="10">
        <v>41043</v>
      </c>
      <c r="E3555" t="s">
        <v>18</v>
      </c>
      <c r="F3555">
        <v>3</v>
      </c>
      <c r="G3555" s="1">
        <v>12096</v>
      </c>
      <c r="H3555" s="1">
        <v>604.80000000000007</v>
      </c>
      <c r="I3555" s="1">
        <v>604.80000000000007</v>
      </c>
      <c r="J3555" s="1">
        <v>241.92000000000002</v>
      </c>
      <c r="K3555" s="1">
        <v>3144.96</v>
      </c>
      <c r="L3555" s="1">
        <v>3024</v>
      </c>
      <c r="M3555" s="1">
        <f>SUM(Sueldos[[#This Row],[Salario Base]:[Bono General]])</f>
        <v>19716.48</v>
      </c>
      <c r="N3555" s="1">
        <f>SUMPRODUCT(Sueldos[[#This Row],[Salario Base]:[Bono General]]*Porcentajes[])</f>
        <v>741.48479999999995</v>
      </c>
      <c r="O3555" s="1">
        <f>Sueldos[[#This Row],[Aumento Mexicano]]*2</f>
        <v>1482.9695999999999</v>
      </c>
      <c r="P3555" s="1">
        <f>IF(Sueldos[[#This Row],[Calificación]]&gt;=4,Sueldos[[#This Row],[Aumento Mexicano]]*2,0)</f>
        <v>0</v>
      </c>
      <c r="Q3555" s="1">
        <f>Sueldos[[#This Row],[Sueldo total]]*3</f>
        <v>59149.440000000002</v>
      </c>
      <c r="R3555" s="9">
        <f>(43102-Sueldos[[#This Row],[Fecha de Contratación]])/365</f>
        <v>5.6410958904109592</v>
      </c>
      <c r="S3555" s="1">
        <f>Sueldos[[#This Row],[Sueldo total]]/30</f>
        <v>657.21600000000001</v>
      </c>
      <c r="T3555" s="1">
        <f>Sueldos[[#This Row],[Salario diario]]*20*Sueldos[[#This Row],[dias del año]]</f>
        <v>74148.36953424658</v>
      </c>
      <c r="U3555" s="1">
        <f>Sueldos[[#This Row],[3 meses de sueldo]]+Sueldos[[#This Row],[20 dias por año]]</f>
        <v>133297.80953424657</v>
      </c>
    </row>
    <row r="3556" spans="1:21" x14ac:dyDescent="0.3">
      <c r="A3556" t="s">
        <v>807</v>
      </c>
      <c r="B3556" t="s">
        <v>539</v>
      </c>
      <c r="C3556" t="s">
        <v>248</v>
      </c>
      <c r="D3556" s="10">
        <v>41454</v>
      </c>
      <c r="E3556" t="s">
        <v>15</v>
      </c>
      <c r="F3556">
        <v>4</v>
      </c>
      <c r="G3556" s="1">
        <v>24637.800000000003</v>
      </c>
      <c r="H3556" s="1">
        <v>2463.7800000000007</v>
      </c>
      <c r="I3556" s="1">
        <v>1971.0240000000003</v>
      </c>
      <c r="J3556" s="1">
        <v>1724.6460000000004</v>
      </c>
      <c r="K3556" s="1">
        <v>8869.6080000000002</v>
      </c>
      <c r="L3556" s="1">
        <v>9855.1200000000026</v>
      </c>
      <c r="M3556" s="1">
        <f>SUM(Sueldos[[#This Row],[Salario Base]:[Bono General]])</f>
        <v>49521.97800000001</v>
      </c>
      <c r="N3556" s="1">
        <f>SUMPRODUCT(Sueldos[[#This Row],[Salario Base]:[Bono General]]*Porcentajes[])</f>
        <v>2007.9807000000005</v>
      </c>
      <c r="O3556" s="1">
        <f>Sueldos[[#This Row],[Aumento Mexicano]]*2</f>
        <v>4015.961400000001</v>
      </c>
      <c r="P3556" s="1">
        <f>IF(Sueldos[[#This Row],[Calificación]]&gt;=4,Sueldos[[#This Row],[Aumento Mexicano]]*2,0)</f>
        <v>4015.961400000001</v>
      </c>
      <c r="Q3556" s="1">
        <f>Sueldos[[#This Row],[Sueldo total]]*3</f>
        <v>148565.93400000004</v>
      </c>
      <c r="R3556" s="9">
        <f>(43102-Sueldos[[#This Row],[Fecha de Contratación]])/365</f>
        <v>4.515068493150685</v>
      </c>
      <c r="S3556" s="1">
        <f>Sueldos[[#This Row],[Sueldo total]]/30</f>
        <v>1650.7326000000003</v>
      </c>
      <c r="T3556" s="1">
        <f>Sueldos[[#This Row],[Salario diario]]*20*Sueldos[[#This Row],[dias del año]]</f>
        <v>149063.41505753426</v>
      </c>
      <c r="U3556" s="1">
        <f>Sueldos[[#This Row],[3 meses de sueldo]]+Sueldos[[#This Row],[20 dias por año]]</f>
        <v>297629.3490575343</v>
      </c>
    </row>
    <row r="3557" spans="1:21" x14ac:dyDescent="0.3">
      <c r="A3557" t="s">
        <v>808</v>
      </c>
      <c r="B3557" t="s">
        <v>539</v>
      </c>
      <c r="C3557" t="s">
        <v>133</v>
      </c>
      <c r="D3557" s="10">
        <v>41181</v>
      </c>
      <c r="E3557" t="s">
        <v>15</v>
      </c>
      <c r="F3557">
        <v>4</v>
      </c>
      <c r="G3557" s="1">
        <v>34478.400000000001</v>
      </c>
      <c r="H3557" s="1">
        <v>1723.92</v>
      </c>
      <c r="I3557" s="1">
        <v>4826.9760000000006</v>
      </c>
      <c r="J3557" s="1">
        <v>344.78400000000005</v>
      </c>
      <c r="K3557" s="1">
        <v>11722.656000000001</v>
      </c>
      <c r="L3557" s="1">
        <v>13101.792000000001</v>
      </c>
      <c r="M3557" s="1">
        <f>SUM(Sueldos[[#This Row],[Salario Base]:[Bono General]])</f>
        <v>66198.528000000006</v>
      </c>
      <c r="N3557" s="1">
        <f>SUMPRODUCT(Sueldos[[#This Row],[Salario Base]:[Bono General]]*Porcentajes[])</f>
        <v>2616.9105600000003</v>
      </c>
      <c r="O3557" s="1">
        <f>Sueldos[[#This Row],[Aumento Mexicano]]*2</f>
        <v>5233.8211200000005</v>
      </c>
      <c r="P3557" s="1">
        <f>IF(Sueldos[[#This Row],[Calificación]]&gt;=4,Sueldos[[#This Row],[Aumento Mexicano]]*2,0)</f>
        <v>5233.8211200000005</v>
      </c>
      <c r="Q3557" s="1">
        <f>Sueldos[[#This Row],[Sueldo total]]*3</f>
        <v>198595.58400000003</v>
      </c>
      <c r="R3557" s="9">
        <f>(43102-Sueldos[[#This Row],[Fecha de Contratación]])/365</f>
        <v>5.2630136986301368</v>
      </c>
      <c r="S3557" s="1">
        <f>Sueldos[[#This Row],[Sueldo total]]/30</f>
        <v>2206.6176</v>
      </c>
      <c r="T3557" s="1">
        <f>Sueldos[[#This Row],[Salario diario]]*20*Sueldos[[#This Row],[dias del año]]</f>
        <v>232269.17312876711</v>
      </c>
      <c r="U3557" s="1">
        <f>Sueldos[[#This Row],[3 meses de sueldo]]+Sueldos[[#This Row],[20 dias por año]]</f>
        <v>430864.75712876715</v>
      </c>
    </row>
    <row r="3558" spans="1:21" x14ac:dyDescent="0.3">
      <c r="A3558" t="s">
        <v>809</v>
      </c>
      <c r="B3558" t="s">
        <v>539</v>
      </c>
      <c r="C3558" t="s">
        <v>44</v>
      </c>
      <c r="D3558" s="10">
        <v>40671</v>
      </c>
      <c r="E3558" t="s">
        <v>18</v>
      </c>
      <c r="F3558">
        <v>2</v>
      </c>
      <c r="G3558" s="1">
        <v>12569.4</v>
      </c>
      <c r="H3558" s="1">
        <v>754.16399999999999</v>
      </c>
      <c r="I3558" s="1">
        <v>1256.94</v>
      </c>
      <c r="J3558" s="1">
        <v>251.38800000000001</v>
      </c>
      <c r="K3558" s="1">
        <v>4524.9839999999995</v>
      </c>
      <c r="L3558" s="1">
        <v>4650.6779999999999</v>
      </c>
      <c r="M3558" s="1">
        <f>SUM(Sueldos[[#This Row],[Salario Base]:[Bono General]])</f>
        <v>24007.554</v>
      </c>
      <c r="N3558" s="1">
        <f>SUMPRODUCT(Sueldos[[#This Row],[Salario Base]:[Bono General]]*Porcentajes[])</f>
        <v>946.47582</v>
      </c>
      <c r="O3558" s="1">
        <f>Sueldos[[#This Row],[Aumento Mexicano]]*2</f>
        <v>1892.95164</v>
      </c>
      <c r="P3558" s="1">
        <f>IF(Sueldos[[#This Row],[Calificación]]&gt;=4,Sueldos[[#This Row],[Aumento Mexicano]]*2,0)</f>
        <v>0</v>
      </c>
      <c r="Q3558" s="1">
        <f>Sueldos[[#This Row],[Sueldo total]]*3</f>
        <v>72022.661999999997</v>
      </c>
      <c r="R3558" s="9">
        <f>(43102-Sueldos[[#This Row],[Fecha de Contratación]])/365</f>
        <v>6.6602739726027398</v>
      </c>
      <c r="S3558" s="1">
        <f>Sueldos[[#This Row],[Sueldo total]]/30</f>
        <v>800.2518</v>
      </c>
      <c r="T3558" s="1">
        <f>Sueldos[[#This Row],[Salario diario]]*20*Sueldos[[#This Row],[dias del año]]</f>
        <v>106597.92470136986</v>
      </c>
      <c r="U3558" s="1">
        <f>Sueldos[[#This Row],[3 meses de sueldo]]+Sueldos[[#This Row],[20 dias por año]]</f>
        <v>178620.58670136984</v>
      </c>
    </row>
    <row r="3559" spans="1:21" x14ac:dyDescent="0.3">
      <c r="A3559" t="s">
        <v>810</v>
      </c>
      <c r="B3559" t="s">
        <v>539</v>
      </c>
      <c r="C3559" t="s">
        <v>2</v>
      </c>
      <c r="D3559" s="10">
        <v>42106</v>
      </c>
      <c r="E3559" t="s">
        <v>115</v>
      </c>
      <c r="F3559">
        <v>3</v>
      </c>
      <c r="G3559" s="1">
        <v>61334</v>
      </c>
      <c r="H3559" s="1">
        <v>3680.04</v>
      </c>
      <c r="I3559" s="1">
        <v>8586.76</v>
      </c>
      <c r="J3559" s="1">
        <v>3066.7000000000003</v>
      </c>
      <c r="K3559" s="1">
        <v>17786.86</v>
      </c>
      <c r="L3559" s="1">
        <v>20853.560000000001</v>
      </c>
      <c r="M3559" s="1">
        <f>SUM(Sueldos[[#This Row],[Salario Base]:[Bono General]])</f>
        <v>115307.92</v>
      </c>
      <c r="N3559" s="1">
        <f>SUMPRODUCT(Sueldos[[#This Row],[Salario Base]:[Bono General]]*Porcentajes[])</f>
        <v>4550.9828000000007</v>
      </c>
      <c r="O3559" s="1">
        <f>Sueldos[[#This Row],[Aumento Mexicano]]*2</f>
        <v>9101.9656000000014</v>
      </c>
      <c r="P3559" s="1">
        <f>IF(Sueldos[[#This Row],[Calificación]]&gt;=4,Sueldos[[#This Row],[Aumento Mexicano]]*2,0)</f>
        <v>0</v>
      </c>
      <c r="Q3559" s="1">
        <f>Sueldos[[#This Row],[Sueldo total]]*3</f>
        <v>345923.76</v>
      </c>
      <c r="R3559" s="9">
        <f>(43102-Sueldos[[#This Row],[Fecha de Contratación]])/365</f>
        <v>2.7287671232876711</v>
      </c>
      <c r="S3559" s="1">
        <f>Sueldos[[#This Row],[Sueldo total]]/30</f>
        <v>3843.5973333333332</v>
      </c>
      <c r="T3559" s="1">
        <f>Sueldos[[#This Row],[Salario diario]]*20*Sueldos[[#This Row],[dias del año]]</f>
        <v>209765.64076712326</v>
      </c>
      <c r="U3559" s="1">
        <f>Sueldos[[#This Row],[3 meses de sueldo]]+Sueldos[[#This Row],[20 dias por año]]</f>
        <v>555689.40076712333</v>
      </c>
    </row>
    <row r="3560" spans="1:21" x14ac:dyDescent="0.3">
      <c r="A3560" t="s">
        <v>811</v>
      </c>
      <c r="B3560" t="s">
        <v>539</v>
      </c>
      <c r="C3560" t="s">
        <v>117</v>
      </c>
      <c r="D3560" s="10">
        <v>41375</v>
      </c>
      <c r="E3560" t="s">
        <v>18</v>
      </c>
      <c r="F3560">
        <v>3</v>
      </c>
      <c r="G3560" s="1">
        <v>10699</v>
      </c>
      <c r="H3560" s="1">
        <v>641.93999999999994</v>
      </c>
      <c r="I3560" s="1">
        <v>106.99000000000001</v>
      </c>
      <c r="J3560" s="1">
        <v>1176.8900000000001</v>
      </c>
      <c r="K3560" s="1">
        <v>3530.67</v>
      </c>
      <c r="L3560" s="1">
        <v>3423.6800000000003</v>
      </c>
      <c r="M3560" s="1">
        <f>SUM(Sueldos[[#This Row],[Salario Base]:[Bono General]])</f>
        <v>19579.169999999998</v>
      </c>
      <c r="N3560" s="1">
        <f>SUMPRODUCT(Sueldos[[#This Row],[Salario Base]:[Bono General]]*Porcentajes[])</f>
        <v>768.18820000000005</v>
      </c>
      <c r="O3560" s="1">
        <f>Sueldos[[#This Row],[Aumento Mexicano]]*2</f>
        <v>1536.3764000000001</v>
      </c>
      <c r="P3560" s="1">
        <f>IF(Sueldos[[#This Row],[Calificación]]&gt;=4,Sueldos[[#This Row],[Aumento Mexicano]]*2,0)</f>
        <v>0</v>
      </c>
      <c r="Q3560" s="1">
        <f>Sueldos[[#This Row],[Sueldo total]]*3</f>
        <v>58737.509999999995</v>
      </c>
      <c r="R3560" s="9">
        <f>(43102-Sueldos[[#This Row],[Fecha de Contratación]])/365</f>
        <v>4.7315068493150685</v>
      </c>
      <c r="S3560" s="1">
        <f>Sueldos[[#This Row],[Sueldo total]]/30</f>
        <v>652.6389999999999</v>
      </c>
      <c r="T3560" s="1">
        <f>Sueldos[[#This Row],[Salario diario]]*20*Sueldos[[#This Row],[dias del año]]</f>
        <v>61759.317972602737</v>
      </c>
      <c r="U3560" s="1">
        <f>Sueldos[[#This Row],[3 meses de sueldo]]+Sueldos[[#This Row],[20 dias por año]]</f>
        <v>120496.82797260274</v>
      </c>
    </row>
    <row r="3561" spans="1:21" x14ac:dyDescent="0.3">
      <c r="A3561" t="s">
        <v>812</v>
      </c>
      <c r="B3561" t="s">
        <v>539</v>
      </c>
      <c r="C3561" t="s">
        <v>140</v>
      </c>
      <c r="D3561" s="10">
        <v>42656</v>
      </c>
      <c r="E3561" t="s">
        <v>15</v>
      </c>
      <c r="F3561">
        <v>4</v>
      </c>
      <c r="G3561" s="1">
        <v>23174.800000000003</v>
      </c>
      <c r="H3561" s="1">
        <v>1158.7400000000002</v>
      </c>
      <c r="I3561" s="1">
        <v>695.24400000000003</v>
      </c>
      <c r="J3561" s="1">
        <v>1853.9840000000004</v>
      </c>
      <c r="K3561" s="1">
        <v>9038.1720000000023</v>
      </c>
      <c r="L3561" s="1">
        <v>6952.4400000000005</v>
      </c>
      <c r="M3561" s="1">
        <f>SUM(Sueldos[[#This Row],[Salario Base]:[Bono General]])</f>
        <v>42873.380000000005</v>
      </c>
      <c r="N3561" s="1">
        <f>SUMPRODUCT(Sueldos[[#This Row],[Salario Base]:[Bono General]]*Porcentajes[])</f>
        <v>1643.0933200000002</v>
      </c>
      <c r="O3561" s="1">
        <f>Sueldos[[#This Row],[Aumento Mexicano]]*2</f>
        <v>3286.1866400000004</v>
      </c>
      <c r="P3561" s="1">
        <f>IF(Sueldos[[#This Row],[Calificación]]&gt;=4,Sueldos[[#This Row],[Aumento Mexicano]]*2,0)</f>
        <v>3286.1866400000004</v>
      </c>
      <c r="Q3561" s="1">
        <f>Sueldos[[#This Row],[Sueldo total]]*3</f>
        <v>128620.14000000001</v>
      </c>
      <c r="R3561" s="9">
        <f>(43102-Sueldos[[#This Row],[Fecha de Contratación]])/365</f>
        <v>1.2219178082191782</v>
      </c>
      <c r="S3561" s="1">
        <f>Sueldos[[#This Row],[Sueldo total]]/30</f>
        <v>1429.1126666666669</v>
      </c>
      <c r="T3561" s="1">
        <f>Sueldos[[#This Row],[Salario diario]]*20*Sueldos[[#This Row],[dias del año]]</f>
        <v>34925.164347031969</v>
      </c>
      <c r="U3561" s="1">
        <f>Sueldos[[#This Row],[3 meses de sueldo]]+Sueldos[[#This Row],[20 dias por año]]</f>
        <v>163545.30434703198</v>
      </c>
    </row>
    <row r="3562" spans="1:21" x14ac:dyDescent="0.3">
      <c r="A3562" t="s">
        <v>813</v>
      </c>
      <c r="B3562" t="s">
        <v>539</v>
      </c>
      <c r="C3562" t="s">
        <v>2</v>
      </c>
      <c r="D3562" s="10">
        <v>42951</v>
      </c>
      <c r="E3562" t="s">
        <v>18</v>
      </c>
      <c r="F3562">
        <v>3</v>
      </c>
      <c r="G3562" s="1">
        <v>10747</v>
      </c>
      <c r="H3562" s="1">
        <v>537.35</v>
      </c>
      <c r="I3562" s="1">
        <v>1074.7</v>
      </c>
      <c r="J3562" s="1">
        <v>859.76</v>
      </c>
      <c r="K3562" s="1">
        <v>3976.39</v>
      </c>
      <c r="L3562" s="1">
        <v>3653.9800000000005</v>
      </c>
      <c r="M3562" s="1">
        <f>SUM(Sueldos[[#This Row],[Salario Base]:[Bono General]])</f>
        <v>20849.18</v>
      </c>
      <c r="N3562" s="1">
        <f>SUMPRODUCT(Sueldos[[#This Row],[Salario Base]:[Bono General]]*Porcentajes[])</f>
        <v>815.69730000000004</v>
      </c>
      <c r="O3562" s="1">
        <f>Sueldos[[#This Row],[Aumento Mexicano]]*2</f>
        <v>1631.3946000000001</v>
      </c>
      <c r="P3562" s="1">
        <f>IF(Sueldos[[#This Row],[Calificación]]&gt;=4,Sueldos[[#This Row],[Aumento Mexicano]]*2,0)</f>
        <v>0</v>
      </c>
      <c r="Q3562" s="1">
        <f>Sueldos[[#This Row],[Sueldo total]]*3</f>
        <v>62547.54</v>
      </c>
      <c r="R3562" s="9">
        <f>(43102-Sueldos[[#This Row],[Fecha de Contratación]])/365</f>
        <v>0.41369863013698632</v>
      </c>
      <c r="S3562" s="1">
        <f>Sueldos[[#This Row],[Sueldo total]]/30</f>
        <v>694.97266666666667</v>
      </c>
      <c r="T3562" s="1">
        <f>Sueldos[[#This Row],[Salario diario]]*20*Sueldos[[#This Row],[dias del año]]</f>
        <v>5750.1848036529682</v>
      </c>
      <c r="U3562" s="1">
        <f>Sueldos[[#This Row],[3 meses de sueldo]]+Sueldos[[#This Row],[20 dias por año]]</f>
        <v>68297.724803652964</v>
      </c>
    </row>
    <row r="3563" spans="1:21" x14ac:dyDescent="0.3">
      <c r="A3563" t="s">
        <v>814</v>
      </c>
      <c r="B3563" t="s">
        <v>539</v>
      </c>
      <c r="C3563" t="s">
        <v>55</v>
      </c>
      <c r="D3563" s="10">
        <v>41618</v>
      </c>
      <c r="E3563" t="s">
        <v>18</v>
      </c>
      <c r="F3563">
        <v>3</v>
      </c>
      <c r="G3563" s="1">
        <v>13104</v>
      </c>
      <c r="H3563" s="1">
        <v>917.28000000000009</v>
      </c>
      <c r="I3563" s="1">
        <v>1179.3599999999999</v>
      </c>
      <c r="J3563" s="1">
        <v>1310.4000000000001</v>
      </c>
      <c r="K3563" s="1">
        <v>4848.4799999999996</v>
      </c>
      <c r="L3563" s="1">
        <v>3407.04</v>
      </c>
      <c r="M3563" s="1">
        <f>SUM(Sueldos[[#This Row],[Salario Base]:[Bono General]])</f>
        <v>24766.560000000001</v>
      </c>
      <c r="N3563" s="1">
        <f>SUMPRODUCT(Sueldos[[#This Row],[Salario Base]:[Bono General]]*Porcentajes[])</f>
        <v>944.79840000000002</v>
      </c>
      <c r="O3563" s="1">
        <f>Sueldos[[#This Row],[Aumento Mexicano]]*2</f>
        <v>1889.5968</v>
      </c>
      <c r="P3563" s="1">
        <f>IF(Sueldos[[#This Row],[Calificación]]&gt;=4,Sueldos[[#This Row],[Aumento Mexicano]]*2,0)</f>
        <v>0</v>
      </c>
      <c r="Q3563" s="1">
        <f>Sueldos[[#This Row],[Sueldo total]]*3</f>
        <v>74299.680000000008</v>
      </c>
      <c r="R3563" s="9">
        <f>(43102-Sueldos[[#This Row],[Fecha de Contratación]])/365</f>
        <v>4.065753424657534</v>
      </c>
      <c r="S3563" s="1">
        <f>Sueldos[[#This Row],[Sueldo total]]/30</f>
        <v>825.55200000000002</v>
      </c>
      <c r="T3563" s="1">
        <f>Sueldos[[#This Row],[Salario diario]]*20*Sueldos[[#This Row],[dias del año]]</f>
        <v>67129.817424657536</v>
      </c>
      <c r="U3563" s="1">
        <f>Sueldos[[#This Row],[3 meses de sueldo]]+Sueldos[[#This Row],[20 dias por año]]</f>
        <v>141429.49742465754</v>
      </c>
    </row>
    <row r="3564" spans="1:21" x14ac:dyDescent="0.3">
      <c r="A3564" t="s">
        <v>815</v>
      </c>
      <c r="B3564" t="s">
        <v>539</v>
      </c>
      <c r="C3564" t="s">
        <v>253</v>
      </c>
      <c r="D3564" s="10">
        <v>40595</v>
      </c>
      <c r="E3564" t="s">
        <v>27</v>
      </c>
      <c r="F3564">
        <v>3</v>
      </c>
      <c r="G3564" s="1">
        <v>22676</v>
      </c>
      <c r="H3564" s="1">
        <v>1587.3200000000002</v>
      </c>
      <c r="I3564" s="1">
        <v>1587.3200000000002</v>
      </c>
      <c r="J3564" s="1">
        <v>2721.12</v>
      </c>
      <c r="K3564" s="1">
        <v>6802.8</v>
      </c>
      <c r="L3564" s="1">
        <v>8843.64</v>
      </c>
      <c r="M3564" s="1">
        <f>SUM(Sueldos[[#This Row],[Salario Base]:[Bono General]])</f>
        <v>44218.2</v>
      </c>
      <c r="N3564" s="1">
        <f>SUMPRODUCT(Sueldos[[#This Row],[Salario Base]:[Bono General]]*Porcentajes[])</f>
        <v>1798.2067999999999</v>
      </c>
      <c r="O3564" s="1">
        <f>Sueldos[[#This Row],[Aumento Mexicano]]*2</f>
        <v>3596.4135999999999</v>
      </c>
      <c r="P3564" s="1">
        <f>IF(Sueldos[[#This Row],[Calificación]]&gt;=4,Sueldos[[#This Row],[Aumento Mexicano]]*2,0)</f>
        <v>0</v>
      </c>
      <c r="Q3564" s="1">
        <f>Sueldos[[#This Row],[Sueldo total]]*3</f>
        <v>132654.59999999998</v>
      </c>
      <c r="R3564" s="9">
        <f>(43102-Sueldos[[#This Row],[Fecha de Contratación]])/365</f>
        <v>6.8684931506849312</v>
      </c>
      <c r="S3564" s="1">
        <f>Sueldos[[#This Row],[Sueldo total]]/30</f>
        <v>1473.9399999999998</v>
      </c>
      <c r="T3564" s="1">
        <f>Sueldos[[#This Row],[Salario diario]]*20*Sueldos[[#This Row],[dias del año]]</f>
        <v>202474.93589041091</v>
      </c>
      <c r="U3564" s="1">
        <f>Sueldos[[#This Row],[3 meses de sueldo]]+Sueldos[[#This Row],[20 dias por año]]</f>
        <v>335129.53589041089</v>
      </c>
    </row>
    <row r="3565" spans="1:21" x14ac:dyDescent="0.3">
      <c r="A3565" t="s">
        <v>816</v>
      </c>
      <c r="B3565" t="s">
        <v>539</v>
      </c>
      <c r="C3565" t="s">
        <v>71</v>
      </c>
      <c r="D3565" s="10">
        <v>40606</v>
      </c>
      <c r="E3565" t="s">
        <v>18</v>
      </c>
      <c r="F3565">
        <v>2</v>
      </c>
      <c r="G3565" s="1">
        <v>12744.9</v>
      </c>
      <c r="H3565" s="1">
        <v>764.69399999999996</v>
      </c>
      <c r="I3565" s="1">
        <v>1274.49</v>
      </c>
      <c r="J3565" s="1">
        <v>1147.0409999999999</v>
      </c>
      <c r="K3565" s="1">
        <v>3823.47</v>
      </c>
      <c r="L3565" s="1">
        <v>3950.9189999999999</v>
      </c>
      <c r="M3565" s="1">
        <f>SUM(Sueldos[[#This Row],[Salario Base]:[Bono General]])</f>
        <v>23705.513999999996</v>
      </c>
      <c r="N3565" s="1">
        <f>SUMPRODUCT(Sueldos[[#This Row],[Salario Base]:[Bono General]]*Porcentajes[])</f>
        <v>927.82872000000009</v>
      </c>
      <c r="O3565" s="1">
        <f>Sueldos[[#This Row],[Aumento Mexicano]]*2</f>
        <v>1855.6574400000002</v>
      </c>
      <c r="P3565" s="1">
        <f>IF(Sueldos[[#This Row],[Calificación]]&gt;=4,Sueldos[[#This Row],[Aumento Mexicano]]*2,0)</f>
        <v>0</v>
      </c>
      <c r="Q3565" s="1">
        <f>Sueldos[[#This Row],[Sueldo total]]*3</f>
        <v>71116.541999999987</v>
      </c>
      <c r="R3565" s="9">
        <f>(43102-Sueldos[[#This Row],[Fecha de Contratación]])/365</f>
        <v>6.838356164383562</v>
      </c>
      <c r="S3565" s="1">
        <f>Sueldos[[#This Row],[Sueldo total]]/30</f>
        <v>790.18379999999991</v>
      </c>
      <c r="T3565" s="1">
        <f>Sueldos[[#This Row],[Salario diario]]*20*Sueldos[[#This Row],[dias del año]]</f>
        <v>108071.16519452054</v>
      </c>
      <c r="U3565" s="1">
        <f>Sueldos[[#This Row],[3 meses de sueldo]]+Sueldos[[#This Row],[20 dias por año]]</f>
        <v>179187.70719452051</v>
      </c>
    </row>
    <row r="3566" spans="1:21" x14ac:dyDescent="0.3">
      <c r="A3566" t="s">
        <v>817</v>
      </c>
      <c r="B3566" t="s">
        <v>539</v>
      </c>
      <c r="C3566" t="s">
        <v>177</v>
      </c>
      <c r="D3566" s="10">
        <v>42707</v>
      </c>
      <c r="E3566" t="s">
        <v>15</v>
      </c>
      <c r="F3566">
        <v>3</v>
      </c>
      <c r="G3566" s="1">
        <v>23373</v>
      </c>
      <c r="H3566" s="1">
        <v>1869.8400000000001</v>
      </c>
      <c r="I3566" s="1">
        <v>2571.0300000000002</v>
      </c>
      <c r="J3566" s="1">
        <v>1168.6500000000001</v>
      </c>
      <c r="K3566" s="1">
        <v>6778.1699999999992</v>
      </c>
      <c r="L3566" s="1">
        <v>8414.2799999999988</v>
      </c>
      <c r="M3566" s="1">
        <f>SUM(Sueldos[[#This Row],[Salario Base]:[Bono General]])</f>
        <v>44174.97</v>
      </c>
      <c r="N3566" s="1">
        <f>SUMPRODUCT(Sueldos[[#This Row],[Salario Base]:[Bono General]]*Porcentajes[])</f>
        <v>1766.9987999999998</v>
      </c>
      <c r="O3566" s="1">
        <f>Sueldos[[#This Row],[Aumento Mexicano]]*2</f>
        <v>3533.9975999999997</v>
      </c>
      <c r="P3566" s="1">
        <f>IF(Sueldos[[#This Row],[Calificación]]&gt;=4,Sueldos[[#This Row],[Aumento Mexicano]]*2,0)</f>
        <v>0</v>
      </c>
      <c r="Q3566" s="1">
        <f>Sueldos[[#This Row],[Sueldo total]]*3</f>
        <v>132524.91</v>
      </c>
      <c r="R3566" s="9">
        <f>(43102-Sueldos[[#This Row],[Fecha de Contratación]])/365</f>
        <v>1.0821917808219179</v>
      </c>
      <c r="S3566" s="1">
        <f>Sueldos[[#This Row],[Sueldo total]]/30</f>
        <v>1472.499</v>
      </c>
      <c r="T3566" s="1">
        <f>Sueldos[[#This Row],[Salario diario]]*20*Sueldos[[#This Row],[dias del año]]</f>
        <v>31870.526301369864</v>
      </c>
      <c r="U3566" s="1">
        <f>Sueldos[[#This Row],[3 meses de sueldo]]+Sueldos[[#This Row],[20 dias por año]]</f>
        <v>164395.43630136986</v>
      </c>
    </row>
    <row r="3567" spans="1:21" x14ac:dyDescent="0.3">
      <c r="A3567" t="s">
        <v>818</v>
      </c>
      <c r="B3567" t="s">
        <v>539</v>
      </c>
      <c r="C3567" t="s">
        <v>73</v>
      </c>
      <c r="D3567" s="10">
        <v>42492</v>
      </c>
      <c r="E3567" t="s">
        <v>18</v>
      </c>
      <c r="F3567">
        <v>4</v>
      </c>
      <c r="G3567" s="1">
        <v>10362</v>
      </c>
      <c r="H3567" s="1">
        <v>518.1</v>
      </c>
      <c r="I3567" s="1">
        <v>310.86</v>
      </c>
      <c r="J3567" s="1">
        <v>621.72</v>
      </c>
      <c r="K3567" s="1">
        <v>4144.8</v>
      </c>
      <c r="L3567" s="1">
        <v>4041.1800000000003</v>
      </c>
      <c r="M3567" s="1">
        <f>SUM(Sueldos[[#This Row],[Salario Base]:[Bono General]])</f>
        <v>19998.66</v>
      </c>
      <c r="N3567" s="1">
        <f>SUMPRODUCT(Sueldos[[#This Row],[Salario Base]:[Bono General]]*Porcentajes[])</f>
        <v>792.69299999999998</v>
      </c>
      <c r="O3567" s="1">
        <f>Sueldos[[#This Row],[Aumento Mexicano]]*2</f>
        <v>1585.386</v>
      </c>
      <c r="P3567" s="1">
        <f>IF(Sueldos[[#This Row],[Calificación]]&gt;=4,Sueldos[[#This Row],[Aumento Mexicano]]*2,0)</f>
        <v>1585.386</v>
      </c>
      <c r="Q3567" s="1">
        <f>Sueldos[[#This Row],[Sueldo total]]*3</f>
        <v>59995.979999999996</v>
      </c>
      <c r="R3567" s="9">
        <f>(43102-Sueldos[[#This Row],[Fecha de Contratación]])/365</f>
        <v>1.6712328767123288</v>
      </c>
      <c r="S3567" s="1">
        <f>Sueldos[[#This Row],[Sueldo total]]/30</f>
        <v>666.62199999999996</v>
      </c>
      <c r="T3567" s="1">
        <f>Sueldos[[#This Row],[Salario diario]]*20*Sueldos[[#This Row],[dias del año]]</f>
        <v>22281.612054794517</v>
      </c>
      <c r="U3567" s="1">
        <f>Sueldos[[#This Row],[3 meses de sueldo]]+Sueldos[[#This Row],[20 dias por año]]</f>
        <v>82277.592054794513</v>
      </c>
    </row>
    <row r="3568" spans="1:21" x14ac:dyDescent="0.3">
      <c r="A3568" t="s">
        <v>819</v>
      </c>
      <c r="B3568" t="s">
        <v>539</v>
      </c>
      <c r="C3568" t="s">
        <v>170</v>
      </c>
      <c r="D3568" s="10">
        <v>41855</v>
      </c>
      <c r="E3568" t="s">
        <v>27</v>
      </c>
      <c r="F3568">
        <v>3</v>
      </c>
      <c r="G3568" s="1">
        <v>16990</v>
      </c>
      <c r="H3568" s="1">
        <v>1529.1</v>
      </c>
      <c r="I3568" s="1">
        <v>2208.7000000000003</v>
      </c>
      <c r="J3568" s="1">
        <v>1868.9</v>
      </c>
      <c r="K3568" s="1">
        <v>5946.5</v>
      </c>
      <c r="L3568" s="1">
        <v>6456.2</v>
      </c>
      <c r="M3568" s="1">
        <f>SUM(Sueldos[[#This Row],[Salario Base]:[Bono General]])</f>
        <v>34999.4</v>
      </c>
      <c r="N3568" s="1">
        <f>SUMPRODUCT(Sueldos[[#This Row],[Salario Base]:[Bono General]]*Porcentajes[])</f>
        <v>1413.5680000000002</v>
      </c>
      <c r="O3568" s="1">
        <f>Sueldos[[#This Row],[Aumento Mexicano]]*2</f>
        <v>2827.1360000000004</v>
      </c>
      <c r="P3568" s="1">
        <f>IF(Sueldos[[#This Row],[Calificación]]&gt;=4,Sueldos[[#This Row],[Aumento Mexicano]]*2,0)</f>
        <v>0</v>
      </c>
      <c r="Q3568" s="1">
        <f>Sueldos[[#This Row],[Sueldo total]]*3</f>
        <v>104998.20000000001</v>
      </c>
      <c r="R3568" s="9">
        <f>(43102-Sueldos[[#This Row],[Fecha de Contratación]])/365</f>
        <v>3.4164383561643836</v>
      </c>
      <c r="S3568" s="1">
        <f>Sueldos[[#This Row],[Sueldo total]]/30</f>
        <v>1166.6466666666668</v>
      </c>
      <c r="T3568" s="1">
        <f>Sueldos[[#This Row],[Salario diario]]*20*Sueldos[[#This Row],[dias del año]]</f>
        <v>79715.528401826494</v>
      </c>
      <c r="U3568" s="1">
        <f>Sueldos[[#This Row],[3 meses de sueldo]]+Sueldos[[#This Row],[20 dias por año]]</f>
        <v>184713.72840182652</v>
      </c>
    </row>
    <row r="3569" spans="1:21" x14ac:dyDescent="0.3">
      <c r="A3569" t="s">
        <v>820</v>
      </c>
      <c r="B3569" t="s">
        <v>539</v>
      </c>
      <c r="C3569" t="s">
        <v>26</v>
      </c>
      <c r="D3569" s="10">
        <v>42792</v>
      </c>
      <c r="E3569" t="s">
        <v>27</v>
      </c>
      <c r="F3569">
        <v>4</v>
      </c>
      <c r="G3569" s="1">
        <v>23399.200000000001</v>
      </c>
      <c r="H3569" s="1">
        <v>1403.952</v>
      </c>
      <c r="I3569" s="1">
        <v>1169.96</v>
      </c>
      <c r="J3569" s="1">
        <v>1637.9440000000002</v>
      </c>
      <c r="K3569" s="1">
        <v>7487.7440000000006</v>
      </c>
      <c r="L3569" s="1">
        <v>6083.7920000000004</v>
      </c>
      <c r="M3569" s="1">
        <f>SUM(Sueldos[[#This Row],[Salario Base]:[Bono General]])</f>
        <v>41182.592000000004</v>
      </c>
      <c r="N3569" s="1">
        <f>SUMPRODUCT(Sueldos[[#This Row],[Salario Base]:[Bono General]]*Porcentajes[])</f>
        <v>1565.4064800000001</v>
      </c>
      <c r="O3569" s="1">
        <f>Sueldos[[#This Row],[Aumento Mexicano]]*2</f>
        <v>3130.8129600000002</v>
      </c>
      <c r="P3569" s="1">
        <f>IF(Sueldos[[#This Row],[Calificación]]&gt;=4,Sueldos[[#This Row],[Aumento Mexicano]]*2,0)</f>
        <v>3130.8129600000002</v>
      </c>
      <c r="Q3569" s="1">
        <f>Sueldos[[#This Row],[Sueldo total]]*3</f>
        <v>123547.77600000001</v>
      </c>
      <c r="R3569" s="9">
        <f>(43102-Sueldos[[#This Row],[Fecha de Contratación]])/365</f>
        <v>0.84931506849315064</v>
      </c>
      <c r="S3569" s="1">
        <f>Sueldos[[#This Row],[Sueldo total]]/30</f>
        <v>1372.7530666666669</v>
      </c>
      <c r="T3569" s="1">
        <f>Sueldos[[#This Row],[Salario diario]]*20*Sueldos[[#This Row],[dias del año]]</f>
        <v>23317.997296803656</v>
      </c>
      <c r="U3569" s="1">
        <f>Sueldos[[#This Row],[3 meses de sueldo]]+Sueldos[[#This Row],[20 dias por año]]</f>
        <v>146865.77329680367</v>
      </c>
    </row>
    <row r="3570" spans="1:21" x14ac:dyDescent="0.3">
      <c r="A3570" t="s">
        <v>821</v>
      </c>
      <c r="B3570" t="s">
        <v>539</v>
      </c>
      <c r="C3570" t="s">
        <v>127</v>
      </c>
      <c r="D3570" s="10">
        <v>42703</v>
      </c>
      <c r="E3570" t="s">
        <v>18</v>
      </c>
      <c r="F3570">
        <v>4</v>
      </c>
      <c r="G3570" s="1">
        <v>11255.2</v>
      </c>
      <c r="H3570" s="1">
        <v>787.86400000000015</v>
      </c>
      <c r="I3570" s="1">
        <v>225.10400000000001</v>
      </c>
      <c r="J3570" s="1">
        <v>1463.1760000000002</v>
      </c>
      <c r="K3570" s="1">
        <v>3151.4560000000006</v>
      </c>
      <c r="L3570" s="1">
        <v>4276.9760000000006</v>
      </c>
      <c r="M3570" s="1">
        <f>SUM(Sueldos[[#This Row],[Salario Base]:[Bono General]])</f>
        <v>21159.775999999998</v>
      </c>
      <c r="N3570" s="1">
        <f>SUMPRODUCT(Sueldos[[#This Row],[Salario Base]:[Bono General]]*Porcentajes[])</f>
        <v>861.02280000000019</v>
      </c>
      <c r="O3570" s="1">
        <f>Sueldos[[#This Row],[Aumento Mexicano]]*2</f>
        <v>1722.0456000000004</v>
      </c>
      <c r="P3570" s="1">
        <f>IF(Sueldos[[#This Row],[Calificación]]&gt;=4,Sueldos[[#This Row],[Aumento Mexicano]]*2,0)</f>
        <v>1722.0456000000004</v>
      </c>
      <c r="Q3570" s="1">
        <f>Sueldos[[#This Row],[Sueldo total]]*3</f>
        <v>63479.327999999994</v>
      </c>
      <c r="R3570" s="9">
        <f>(43102-Sueldos[[#This Row],[Fecha de Contratación]])/365</f>
        <v>1.0931506849315069</v>
      </c>
      <c r="S3570" s="1">
        <f>Sueldos[[#This Row],[Sueldo total]]/30</f>
        <v>705.32586666666657</v>
      </c>
      <c r="T3570" s="1">
        <f>Sueldos[[#This Row],[Salario diario]]*20*Sueldos[[#This Row],[dias del año]]</f>
        <v>15420.549084931507</v>
      </c>
      <c r="U3570" s="1">
        <f>Sueldos[[#This Row],[3 meses de sueldo]]+Sueldos[[#This Row],[20 dias por año]]</f>
        <v>78899.877084931504</v>
      </c>
    </row>
    <row r="3571" spans="1:21" x14ac:dyDescent="0.3">
      <c r="A3571" t="s">
        <v>822</v>
      </c>
      <c r="B3571" t="s">
        <v>539</v>
      </c>
      <c r="C3571" t="s">
        <v>146</v>
      </c>
      <c r="D3571" s="10">
        <v>41625</v>
      </c>
      <c r="E3571" t="s">
        <v>18</v>
      </c>
      <c r="F3571">
        <v>3</v>
      </c>
      <c r="G3571" s="1">
        <v>8034</v>
      </c>
      <c r="H3571" s="1">
        <v>803.40000000000009</v>
      </c>
      <c r="I3571" s="1">
        <v>1205.0999999999999</v>
      </c>
      <c r="J3571" s="1">
        <v>160.68</v>
      </c>
      <c r="K3571" s="1">
        <v>2169.1800000000003</v>
      </c>
      <c r="L3571" s="1">
        <v>3133.26</v>
      </c>
      <c r="M3571" s="1">
        <f>SUM(Sueldos[[#This Row],[Salario Base]:[Bono General]])</f>
        <v>15505.62</v>
      </c>
      <c r="N3571" s="1">
        <f>SUMPRODUCT(Sueldos[[#This Row],[Salario Base]:[Bono General]]*Porcentajes[])</f>
        <v>629.86560000000009</v>
      </c>
      <c r="O3571" s="1">
        <f>Sueldos[[#This Row],[Aumento Mexicano]]*2</f>
        <v>1259.7312000000002</v>
      </c>
      <c r="P3571" s="1">
        <f>IF(Sueldos[[#This Row],[Calificación]]&gt;=4,Sueldos[[#This Row],[Aumento Mexicano]]*2,0)</f>
        <v>0</v>
      </c>
      <c r="Q3571" s="1">
        <f>Sueldos[[#This Row],[Sueldo total]]*3</f>
        <v>46516.86</v>
      </c>
      <c r="R3571" s="9">
        <f>(43102-Sueldos[[#This Row],[Fecha de Contratación]])/365</f>
        <v>4.0465753424657533</v>
      </c>
      <c r="S3571" s="1">
        <f>Sueldos[[#This Row],[Sueldo total]]/30</f>
        <v>516.85400000000004</v>
      </c>
      <c r="T3571" s="1">
        <f>Sueldos[[#This Row],[Salario diario]]*20*Sueldos[[#This Row],[dias del año]]</f>
        <v>41829.773041095897</v>
      </c>
      <c r="U3571" s="1">
        <f>Sueldos[[#This Row],[3 meses de sueldo]]+Sueldos[[#This Row],[20 dias por año]]</f>
        <v>88346.633041095891</v>
      </c>
    </row>
    <row r="3572" spans="1:21" x14ac:dyDescent="0.3">
      <c r="A3572" t="s">
        <v>823</v>
      </c>
      <c r="B3572" t="s">
        <v>539</v>
      </c>
      <c r="C3572" t="s">
        <v>180</v>
      </c>
      <c r="D3572" s="10">
        <v>42619</v>
      </c>
      <c r="E3572" t="s">
        <v>18</v>
      </c>
      <c r="F3572">
        <v>1</v>
      </c>
      <c r="G3572" s="1">
        <v>8013.75</v>
      </c>
      <c r="H3572" s="1">
        <v>721.23749999999995</v>
      </c>
      <c r="I3572" s="1">
        <v>961.65</v>
      </c>
      <c r="J3572" s="1">
        <v>881.51250000000005</v>
      </c>
      <c r="K3572" s="1">
        <v>2163.7125000000001</v>
      </c>
      <c r="L3572" s="1">
        <v>2243.8500000000004</v>
      </c>
      <c r="M3572" s="1">
        <f>SUM(Sueldos[[#This Row],[Salario Base]:[Bono General]])</f>
        <v>14985.7125</v>
      </c>
      <c r="N3572" s="1">
        <f>SUMPRODUCT(Sueldos[[#This Row],[Salario Base]:[Bono General]]*Porcentajes[])</f>
        <v>588.20925</v>
      </c>
      <c r="O3572" s="1">
        <f>Sueldos[[#This Row],[Aumento Mexicano]]*2</f>
        <v>1176.4185</v>
      </c>
      <c r="P3572" s="1">
        <f>IF(Sueldos[[#This Row],[Calificación]]&gt;=4,Sueldos[[#This Row],[Aumento Mexicano]]*2,0)</f>
        <v>0</v>
      </c>
      <c r="Q3572" s="1">
        <f>Sueldos[[#This Row],[Sueldo total]]*3</f>
        <v>44957.137499999997</v>
      </c>
      <c r="R3572" s="9">
        <f>(43102-Sueldos[[#This Row],[Fecha de Contratación]])/365</f>
        <v>1.3232876712328767</v>
      </c>
      <c r="S3572" s="1">
        <f>Sueldos[[#This Row],[Sueldo total]]/30</f>
        <v>499.52375000000001</v>
      </c>
      <c r="T3572" s="1">
        <f>Sueldos[[#This Row],[Salario diario]]*20*Sueldos[[#This Row],[dias del año]]</f>
        <v>13220.272397260274</v>
      </c>
      <c r="U3572" s="1">
        <f>Sueldos[[#This Row],[3 meses de sueldo]]+Sueldos[[#This Row],[20 dias por año]]</f>
        <v>58177.409897260273</v>
      </c>
    </row>
    <row r="3573" spans="1:21" x14ac:dyDescent="0.3">
      <c r="A3573" t="s">
        <v>824</v>
      </c>
      <c r="B3573" t="s">
        <v>539</v>
      </c>
      <c r="C3573" t="s">
        <v>157</v>
      </c>
      <c r="D3573" s="10">
        <v>41071</v>
      </c>
      <c r="E3573" t="s">
        <v>18</v>
      </c>
      <c r="F3573">
        <v>3</v>
      </c>
      <c r="G3573" s="1">
        <v>11654</v>
      </c>
      <c r="H3573" s="1">
        <v>932.32</v>
      </c>
      <c r="I3573" s="1">
        <v>1631.5600000000002</v>
      </c>
      <c r="J3573" s="1">
        <v>1048.8599999999999</v>
      </c>
      <c r="K3573" s="1">
        <v>4311.9799999999996</v>
      </c>
      <c r="L3573" s="1">
        <v>3146.5800000000004</v>
      </c>
      <c r="M3573" s="1">
        <f>SUM(Sueldos[[#This Row],[Salario Base]:[Bono General]])</f>
        <v>22725.300000000003</v>
      </c>
      <c r="N3573" s="1">
        <f>SUMPRODUCT(Sueldos[[#This Row],[Salario Base]:[Bono General]]*Porcentajes[])</f>
        <v>872.88460000000009</v>
      </c>
      <c r="O3573" s="1">
        <f>Sueldos[[#This Row],[Aumento Mexicano]]*2</f>
        <v>1745.7692000000002</v>
      </c>
      <c r="P3573" s="1">
        <f>IF(Sueldos[[#This Row],[Calificación]]&gt;=4,Sueldos[[#This Row],[Aumento Mexicano]]*2,0)</f>
        <v>0</v>
      </c>
      <c r="Q3573" s="1">
        <f>Sueldos[[#This Row],[Sueldo total]]*3</f>
        <v>68175.900000000009</v>
      </c>
      <c r="R3573" s="9">
        <f>(43102-Sueldos[[#This Row],[Fecha de Contratación]])/365</f>
        <v>5.5643835616438357</v>
      </c>
      <c r="S3573" s="1">
        <f>Sueldos[[#This Row],[Sueldo total]]/30</f>
        <v>757.5100000000001</v>
      </c>
      <c r="T3573" s="1">
        <f>Sueldos[[#This Row],[Salario diario]]*20*Sueldos[[#This Row],[dias del año]]</f>
        <v>84301.523835616448</v>
      </c>
      <c r="U3573" s="1">
        <f>Sueldos[[#This Row],[3 meses de sueldo]]+Sueldos[[#This Row],[20 dias por año]]</f>
        <v>152477.42383561644</v>
      </c>
    </row>
    <row r="3574" spans="1:21" x14ac:dyDescent="0.3">
      <c r="A3574" t="s">
        <v>825</v>
      </c>
      <c r="B3574" t="s">
        <v>539</v>
      </c>
      <c r="C3574" t="s">
        <v>57</v>
      </c>
      <c r="D3574" s="10">
        <v>42604</v>
      </c>
      <c r="E3574" t="s">
        <v>18</v>
      </c>
      <c r="F3574">
        <v>2</v>
      </c>
      <c r="G3574" s="1">
        <v>11808</v>
      </c>
      <c r="H3574" s="1">
        <v>590.4</v>
      </c>
      <c r="I3574" s="1">
        <v>1062.72</v>
      </c>
      <c r="J3574" s="1">
        <v>1416.96</v>
      </c>
      <c r="K3574" s="1">
        <v>3306.2400000000002</v>
      </c>
      <c r="L3574" s="1">
        <v>4250.88</v>
      </c>
      <c r="M3574" s="1">
        <f>SUM(Sueldos[[#This Row],[Salario Base]:[Bono General]])</f>
        <v>22435.200000000001</v>
      </c>
      <c r="N3574" s="1">
        <f>SUMPRODUCT(Sueldos[[#This Row],[Salario Base]:[Bono General]]*Porcentajes[])</f>
        <v>899.76960000000008</v>
      </c>
      <c r="O3574" s="1">
        <f>Sueldos[[#This Row],[Aumento Mexicano]]*2</f>
        <v>1799.5392000000002</v>
      </c>
      <c r="P3574" s="1">
        <f>IF(Sueldos[[#This Row],[Calificación]]&gt;=4,Sueldos[[#This Row],[Aumento Mexicano]]*2,0)</f>
        <v>0</v>
      </c>
      <c r="Q3574" s="1">
        <f>Sueldos[[#This Row],[Sueldo total]]*3</f>
        <v>67305.600000000006</v>
      </c>
      <c r="R3574" s="9">
        <f>(43102-Sueldos[[#This Row],[Fecha de Contratación]])/365</f>
        <v>1.3643835616438356</v>
      </c>
      <c r="S3574" s="1">
        <f>Sueldos[[#This Row],[Sueldo total]]/30</f>
        <v>747.84</v>
      </c>
      <c r="T3574" s="1">
        <f>Sueldos[[#This Row],[Salario diario]]*20*Sueldos[[#This Row],[dias del año]]</f>
        <v>20406.812054794522</v>
      </c>
      <c r="U3574" s="1">
        <f>Sueldos[[#This Row],[3 meses de sueldo]]+Sueldos[[#This Row],[20 dias por año]]</f>
        <v>87712.41205479452</v>
      </c>
    </row>
    <row r="3575" spans="1:21" x14ac:dyDescent="0.3">
      <c r="A3575" t="s">
        <v>826</v>
      </c>
      <c r="B3575" t="s">
        <v>539</v>
      </c>
      <c r="C3575" t="s">
        <v>255</v>
      </c>
      <c r="D3575" s="10">
        <v>42101</v>
      </c>
      <c r="E3575" t="s">
        <v>18</v>
      </c>
      <c r="F3575">
        <v>5</v>
      </c>
      <c r="G3575" s="1">
        <v>10005</v>
      </c>
      <c r="H3575" s="1">
        <v>600.29999999999995</v>
      </c>
      <c r="I3575" s="1">
        <v>1000.5</v>
      </c>
      <c r="J3575" s="1">
        <v>1400.7</v>
      </c>
      <c r="K3575" s="1">
        <v>4002</v>
      </c>
      <c r="L3575" s="1">
        <v>3201.6</v>
      </c>
      <c r="M3575" s="1">
        <f>SUM(Sueldos[[#This Row],[Salario Base]:[Bono General]])</f>
        <v>20210.099999999999</v>
      </c>
      <c r="N3575" s="1">
        <f>SUMPRODUCT(Sueldos[[#This Row],[Salario Base]:[Bono General]]*Porcentajes[])</f>
        <v>790.39499999999998</v>
      </c>
      <c r="O3575" s="1">
        <f>Sueldos[[#This Row],[Aumento Mexicano]]*2</f>
        <v>1580.79</v>
      </c>
      <c r="P3575" s="1">
        <f>IF(Sueldos[[#This Row],[Calificación]]&gt;=4,Sueldos[[#This Row],[Aumento Mexicano]]*2,0)</f>
        <v>1580.79</v>
      </c>
      <c r="Q3575" s="1">
        <f>Sueldos[[#This Row],[Sueldo total]]*3</f>
        <v>60630.299999999996</v>
      </c>
      <c r="R3575" s="9">
        <f>(43102-Sueldos[[#This Row],[Fecha de Contratación]])/365</f>
        <v>2.7424657534246575</v>
      </c>
      <c r="S3575" s="1">
        <f>Sueldos[[#This Row],[Sueldo total]]/30</f>
        <v>673.67</v>
      </c>
      <c r="T3575" s="1">
        <f>Sueldos[[#This Row],[Salario diario]]*20*Sueldos[[#This Row],[dias del año]]</f>
        <v>36950.338082191782</v>
      </c>
      <c r="U3575" s="1">
        <f>Sueldos[[#This Row],[3 meses de sueldo]]+Sueldos[[#This Row],[20 dias por año]]</f>
        <v>97580.638082191785</v>
      </c>
    </row>
    <row r="3576" spans="1:21" x14ac:dyDescent="0.3">
      <c r="A3576" t="s">
        <v>827</v>
      </c>
      <c r="B3576" t="s">
        <v>539</v>
      </c>
      <c r="C3576" t="s">
        <v>142</v>
      </c>
      <c r="D3576" s="10">
        <v>41574</v>
      </c>
      <c r="E3576" t="s">
        <v>18</v>
      </c>
      <c r="F3576">
        <v>5</v>
      </c>
      <c r="G3576" s="1">
        <v>18107.5</v>
      </c>
      <c r="H3576" s="1">
        <v>1810.75</v>
      </c>
      <c r="I3576" s="1">
        <v>1086.45</v>
      </c>
      <c r="J3576" s="1">
        <v>905.375</v>
      </c>
      <c r="K3576" s="1">
        <v>6518.7</v>
      </c>
      <c r="L3576" s="1">
        <v>5794.4000000000005</v>
      </c>
      <c r="M3576" s="1">
        <f>SUM(Sueldos[[#This Row],[Salario Base]:[Bono General]])</f>
        <v>34223.175000000003</v>
      </c>
      <c r="N3576" s="1">
        <f>SUMPRODUCT(Sueldos[[#This Row],[Salario Base]:[Bono General]]*Porcentajes[])</f>
        <v>1341.76575</v>
      </c>
      <c r="O3576" s="1">
        <f>Sueldos[[#This Row],[Aumento Mexicano]]*2</f>
        <v>2683.5315000000001</v>
      </c>
      <c r="P3576" s="1">
        <f>IF(Sueldos[[#This Row],[Calificación]]&gt;=4,Sueldos[[#This Row],[Aumento Mexicano]]*2,0)</f>
        <v>2683.5315000000001</v>
      </c>
      <c r="Q3576" s="1">
        <f>Sueldos[[#This Row],[Sueldo total]]*3</f>
        <v>102669.52500000001</v>
      </c>
      <c r="R3576" s="9">
        <f>(43102-Sueldos[[#This Row],[Fecha de Contratación]])/365</f>
        <v>4.1863013698630134</v>
      </c>
      <c r="S3576" s="1">
        <f>Sueldos[[#This Row],[Sueldo total]]/30</f>
        <v>1140.7725</v>
      </c>
      <c r="T3576" s="1">
        <f>Sueldos[[#This Row],[Salario diario]]*20*Sueldos[[#This Row],[dias del año]]</f>
        <v>95512.349589041085</v>
      </c>
      <c r="U3576" s="1">
        <f>Sueldos[[#This Row],[3 meses de sueldo]]+Sueldos[[#This Row],[20 dias por año]]</f>
        <v>198181.87458904111</v>
      </c>
    </row>
    <row r="3577" spans="1:21" x14ac:dyDescent="0.3">
      <c r="A3577" t="s">
        <v>828</v>
      </c>
      <c r="B3577" t="s">
        <v>539</v>
      </c>
      <c r="C3577" t="s">
        <v>173</v>
      </c>
      <c r="D3577" s="10">
        <v>43032</v>
      </c>
      <c r="E3577" t="s">
        <v>15</v>
      </c>
      <c r="F3577">
        <v>3</v>
      </c>
      <c r="G3577" s="1">
        <v>22753</v>
      </c>
      <c r="H3577" s="1">
        <v>1592.7100000000003</v>
      </c>
      <c r="I3577" s="1">
        <v>2730.3599999999997</v>
      </c>
      <c r="J3577" s="1">
        <v>910.12</v>
      </c>
      <c r="K3577" s="1">
        <v>7053.43</v>
      </c>
      <c r="L3577" s="1">
        <v>8191.08</v>
      </c>
      <c r="M3577" s="1">
        <f>SUM(Sueldos[[#This Row],[Salario Base]:[Bono General]])</f>
        <v>43230.7</v>
      </c>
      <c r="N3577" s="1">
        <f>SUMPRODUCT(Sueldos[[#This Row],[Salario Base]:[Bono General]]*Porcentajes[])</f>
        <v>1717.8515</v>
      </c>
      <c r="O3577" s="1">
        <f>Sueldos[[#This Row],[Aumento Mexicano]]*2</f>
        <v>3435.703</v>
      </c>
      <c r="P3577" s="1">
        <f>IF(Sueldos[[#This Row],[Calificación]]&gt;=4,Sueldos[[#This Row],[Aumento Mexicano]]*2,0)</f>
        <v>0</v>
      </c>
      <c r="Q3577" s="1">
        <f>Sueldos[[#This Row],[Sueldo total]]*3</f>
        <v>129692.09999999999</v>
      </c>
      <c r="R3577" s="9">
        <f>(43102-Sueldos[[#This Row],[Fecha de Contratación]])/365</f>
        <v>0.19178082191780821</v>
      </c>
      <c r="S3577" s="1">
        <f>Sueldos[[#This Row],[Sueldo total]]/30</f>
        <v>1441.0233333333333</v>
      </c>
      <c r="T3577" s="1">
        <f>Sueldos[[#This Row],[Salario diario]]*20*Sueldos[[#This Row],[dias del año]]</f>
        <v>5527.2127853881275</v>
      </c>
      <c r="U3577" s="1">
        <f>Sueldos[[#This Row],[3 meses de sueldo]]+Sueldos[[#This Row],[20 dias por año]]</f>
        <v>135219.31278538812</v>
      </c>
    </row>
    <row r="3578" spans="1:21" x14ac:dyDescent="0.3">
      <c r="A3578" t="s">
        <v>829</v>
      </c>
      <c r="B3578" t="s">
        <v>539</v>
      </c>
      <c r="C3578" t="s">
        <v>67</v>
      </c>
      <c r="D3578" s="10">
        <v>41492</v>
      </c>
      <c r="E3578" t="s">
        <v>18</v>
      </c>
      <c r="F3578">
        <v>3</v>
      </c>
      <c r="G3578" s="1">
        <v>15448</v>
      </c>
      <c r="H3578" s="1">
        <v>1544.8000000000002</v>
      </c>
      <c r="I3578" s="1">
        <v>926.88</v>
      </c>
      <c r="J3578" s="1">
        <v>2008.24</v>
      </c>
      <c r="K3578" s="1">
        <v>4788.88</v>
      </c>
      <c r="L3578" s="1">
        <v>6024.72</v>
      </c>
      <c r="M3578" s="1">
        <f>SUM(Sueldos[[#This Row],[Salario Base]:[Bono General]])</f>
        <v>30741.520000000004</v>
      </c>
      <c r="N3578" s="1">
        <f>SUMPRODUCT(Sueldos[[#This Row],[Salario Base]:[Bono General]]*Porcentajes[])</f>
        <v>1259.0120000000002</v>
      </c>
      <c r="O3578" s="1">
        <f>Sueldos[[#This Row],[Aumento Mexicano]]*2</f>
        <v>2518.0240000000003</v>
      </c>
      <c r="P3578" s="1">
        <f>IF(Sueldos[[#This Row],[Calificación]]&gt;=4,Sueldos[[#This Row],[Aumento Mexicano]]*2,0)</f>
        <v>0</v>
      </c>
      <c r="Q3578" s="1">
        <f>Sueldos[[#This Row],[Sueldo total]]*3</f>
        <v>92224.560000000012</v>
      </c>
      <c r="R3578" s="9">
        <f>(43102-Sueldos[[#This Row],[Fecha de Contratación]])/365</f>
        <v>4.4109589041095889</v>
      </c>
      <c r="S3578" s="1">
        <f>Sueldos[[#This Row],[Sueldo total]]/30</f>
        <v>1024.7173333333335</v>
      </c>
      <c r="T3578" s="1">
        <f>Sueldos[[#This Row],[Salario diario]]*20*Sueldos[[#This Row],[dias del año]]</f>
        <v>90399.720913242025</v>
      </c>
      <c r="U3578" s="1">
        <f>Sueldos[[#This Row],[3 meses de sueldo]]+Sueldos[[#This Row],[20 dias por año]]</f>
        <v>182624.28091324202</v>
      </c>
    </row>
    <row r="3579" spans="1:21" x14ac:dyDescent="0.3">
      <c r="A3579" t="s">
        <v>830</v>
      </c>
      <c r="B3579" t="s">
        <v>539</v>
      </c>
      <c r="C3579" t="s">
        <v>177</v>
      </c>
      <c r="D3579" s="10">
        <v>42915</v>
      </c>
      <c r="E3579" t="s">
        <v>27</v>
      </c>
      <c r="F3579">
        <v>3</v>
      </c>
      <c r="G3579" s="1">
        <v>17343</v>
      </c>
      <c r="H3579" s="1">
        <v>1734.3000000000002</v>
      </c>
      <c r="I3579" s="1">
        <v>1387.44</v>
      </c>
      <c r="J3579" s="1">
        <v>1734.3000000000002</v>
      </c>
      <c r="K3579" s="1">
        <v>6763.77</v>
      </c>
      <c r="L3579" s="1">
        <v>6416.91</v>
      </c>
      <c r="M3579" s="1">
        <f>SUM(Sueldos[[#This Row],[Salario Base]:[Bono General]])</f>
        <v>35379.72</v>
      </c>
      <c r="N3579" s="1">
        <f>SUMPRODUCT(Sueldos[[#This Row],[Salario Base]:[Bono General]]*Porcentajes[])</f>
        <v>1418.6574000000001</v>
      </c>
      <c r="O3579" s="1">
        <f>Sueldos[[#This Row],[Aumento Mexicano]]*2</f>
        <v>2837.3148000000001</v>
      </c>
      <c r="P3579" s="1">
        <f>IF(Sueldos[[#This Row],[Calificación]]&gt;=4,Sueldos[[#This Row],[Aumento Mexicano]]*2,0)</f>
        <v>0</v>
      </c>
      <c r="Q3579" s="1">
        <f>Sueldos[[#This Row],[Sueldo total]]*3</f>
        <v>106139.16</v>
      </c>
      <c r="R3579" s="9">
        <f>(43102-Sueldos[[#This Row],[Fecha de Contratación]])/365</f>
        <v>0.51232876712328768</v>
      </c>
      <c r="S3579" s="1">
        <f>Sueldos[[#This Row],[Sueldo total]]/30</f>
        <v>1179.3240000000001</v>
      </c>
      <c r="T3579" s="1">
        <f>Sueldos[[#This Row],[Salario diario]]*20*Sueldos[[#This Row],[dias del año]]</f>
        <v>12084.032219178083</v>
      </c>
      <c r="U3579" s="1">
        <f>Sueldos[[#This Row],[3 meses de sueldo]]+Sueldos[[#This Row],[20 dias por año]]</f>
        <v>118223.19221917809</v>
      </c>
    </row>
    <row r="3580" spans="1:21" x14ac:dyDescent="0.3">
      <c r="A3580" t="s">
        <v>831</v>
      </c>
      <c r="B3580" t="s">
        <v>539</v>
      </c>
      <c r="C3580" t="s">
        <v>198</v>
      </c>
      <c r="D3580" s="10">
        <v>43036</v>
      </c>
      <c r="E3580" t="s">
        <v>18</v>
      </c>
      <c r="F3580">
        <v>3</v>
      </c>
      <c r="G3580" s="1">
        <v>14956</v>
      </c>
      <c r="H3580" s="1">
        <v>1346.04</v>
      </c>
      <c r="I3580" s="1">
        <v>149.56</v>
      </c>
      <c r="J3580" s="1">
        <v>299.12</v>
      </c>
      <c r="K3580" s="1">
        <v>5832.84</v>
      </c>
      <c r="L3580" s="1">
        <v>4486.8</v>
      </c>
      <c r="M3580" s="1">
        <f>SUM(Sueldos[[#This Row],[Salario Base]:[Bono General]])</f>
        <v>27070.36</v>
      </c>
      <c r="N3580" s="1">
        <f>SUMPRODUCT(Sueldos[[#This Row],[Salario Base]:[Bono General]]*Porcentajes[])</f>
        <v>1039.442</v>
      </c>
      <c r="O3580" s="1">
        <f>Sueldos[[#This Row],[Aumento Mexicano]]*2</f>
        <v>2078.884</v>
      </c>
      <c r="P3580" s="1">
        <f>IF(Sueldos[[#This Row],[Calificación]]&gt;=4,Sueldos[[#This Row],[Aumento Mexicano]]*2,0)</f>
        <v>0</v>
      </c>
      <c r="Q3580" s="1">
        <f>Sueldos[[#This Row],[Sueldo total]]*3</f>
        <v>81211.08</v>
      </c>
      <c r="R3580" s="9">
        <f>(43102-Sueldos[[#This Row],[Fecha de Contratación]])/365</f>
        <v>0.18082191780821918</v>
      </c>
      <c r="S3580" s="1">
        <f>Sueldos[[#This Row],[Sueldo total]]/30</f>
        <v>902.34533333333331</v>
      </c>
      <c r="T3580" s="1">
        <f>Sueldos[[#This Row],[Salario diario]]*20*Sueldos[[#This Row],[dias del año]]</f>
        <v>3263.2762739726027</v>
      </c>
      <c r="U3580" s="1">
        <f>Sueldos[[#This Row],[3 meses de sueldo]]+Sueldos[[#This Row],[20 dias por año]]</f>
        <v>84474.356273972604</v>
      </c>
    </row>
    <row r="3581" spans="1:21" x14ac:dyDescent="0.3">
      <c r="A3581" t="s">
        <v>832</v>
      </c>
      <c r="B3581" t="s">
        <v>539</v>
      </c>
      <c r="C3581" t="s">
        <v>260</v>
      </c>
      <c r="D3581" s="10">
        <v>40747</v>
      </c>
      <c r="E3581" t="s">
        <v>15</v>
      </c>
      <c r="F3581">
        <v>2</v>
      </c>
      <c r="G3581" s="1">
        <v>25749</v>
      </c>
      <c r="H3581" s="1">
        <v>2317.41</v>
      </c>
      <c r="I3581" s="1">
        <v>1287.45</v>
      </c>
      <c r="J3581" s="1">
        <v>3347.37</v>
      </c>
      <c r="K3581" s="1">
        <v>8239.68</v>
      </c>
      <c r="L3581" s="1">
        <v>9784.6200000000008</v>
      </c>
      <c r="M3581" s="1">
        <f>SUM(Sueldos[[#This Row],[Salario Base]:[Bono General]])</f>
        <v>50725.530000000006</v>
      </c>
      <c r="N3581" s="1">
        <f>SUMPRODUCT(Sueldos[[#This Row],[Salario Base]:[Bono General]]*Porcentajes[])</f>
        <v>2062.4949000000001</v>
      </c>
      <c r="O3581" s="1">
        <f>Sueldos[[#This Row],[Aumento Mexicano]]*2</f>
        <v>4124.9898000000003</v>
      </c>
      <c r="P3581" s="1">
        <f>IF(Sueldos[[#This Row],[Calificación]]&gt;=4,Sueldos[[#This Row],[Aumento Mexicano]]*2,0)</f>
        <v>0</v>
      </c>
      <c r="Q3581" s="1">
        <f>Sueldos[[#This Row],[Sueldo total]]*3</f>
        <v>152176.59000000003</v>
      </c>
      <c r="R3581" s="9">
        <f>(43102-Sueldos[[#This Row],[Fecha de Contratación]])/365</f>
        <v>6.4520547945205475</v>
      </c>
      <c r="S3581" s="1">
        <f>Sueldos[[#This Row],[Sueldo total]]/30</f>
        <v>1690.8510000000001</v>
      </c>
      <c r="T3581" s="1">
        <f>Sueldos[[#This Row],[Salario diario]]*20*Sueldos[[#This Row],[dias del año]]</f>
        <v>218189.26602739727</v>
      </c>
      <c r="U3581" s="1">
        <f>Sueldos[[#This Row],[3 meses de sueldo]]+Sueldos[[#This Row],[20 dias por año]]</f>
        <v>370365.85602739733</v>
      </c>
    </row>
    <row r="3582" spans="1:21" x14ac:dyDescent="0.3">
      <c r="A3582" t="s">
        <v>833</v>
      </c>
      <c r="B3582" t="s">
        <v>539</v>
      </c>
      <c r="C3582" t="s">
        <v>65</v>
      </c>
      <c r="D3582" s="10">
        <v>41157</v>
      </c>
      <c r="E3582" t="s">
        <v>18</v>
      </c>
      <c r="F3582">
        <v>2</v>
      </c>
      <c r="G3582" s="1">
        <v>8554.5</v>
      </c>
      <c r="H3582" s="1">
        <v>427.72500000000002</v>
      </c>
      <c r="I3582" s="1">
        <v>769.90499999999997</v>
      </c>
      <c r="J3582" s="1">
        <v>427.72500000000002</v>
      </c>
      <c r="K3582" s="1">
        <v>2309.7150000000001</v>
      </c>
      <c r="L3582" s="1">
        <v>2138.625</v>
      </c>
      <c r="M3582" s="1">
        <f>SUM(Sueldos[[#This Row],[Salario Base]:[Bono General]])</f>
        <v>14628.195000000002</v>
      </c>
      <c r="N3582" s="1">
        <f>SUMPRODUCT(Sueldos[[#This Row],[Salario Base]:[Bono General]]*Porcentajes[])</f>
        <v>553.47614999999996</v>
      </c>
      <c r="O3582" s="1">
        <f>Sueldos[[#This Row],[Aumento Mexicano]]*2</f>
        <v>1106.9522999999999</v>
      </c>
      <c r="P3582" s="1">
        <f>IF(Sueldos[[#This Row],[Calificación]]&gt;=4,Sueldos[[#This Row],[Aumento Mexicano]]*2,0)</f>
        <v>0</v>
      </c>
      <c r="Q3582" s="1">
        <f>Sueldos[[#This Row],[Sueldo total]]*3</f>
        <v>43884.585000000006</v>
      </c>
      <c r="R3582" s="9">
        <f>(43102-Sueldos[[#This Row],[Fecha de Contratación]])/365</f>
        <v>5.3287671232876717</v>
      </c>
      <c r="S3582" s="1">
        <f>Sueldos[[#This Row],[Sueldo total]]/30</f>
        <v>487.60650000000004</v>
      </c>
      <c r="T3582" s="1">
        <f>Sueldos[[#This Row],[Salario diario]]*20*Sueldos[[#This Row],[dias del año]]</f>
        <v>51966.829726027405</v>
      </c>
      <c r="U3582" s="1">
        <f>Sueldos[[#This Row],[3 meses de sueldo]]+Sueldos[[#This Row],[20 dias por año]]</f>
        <v>95851.414726027404</v>
      </c>
    </row>
    <row r="3583" spans="1:21" x14ac:dyDescent="0.3">
      <c r="A3583" t="s">
        <v>834</v>
      </c>
      <c r="B3583" t="s">
        <v>539</v>
      </c>
      <c r="C3583" t="s">
        <v>209</v>
      </c>
      <c r="D3583" s="10">
        <v>41818</v>
      </c>
      <c r="E3583" t="s">
        <v>18</v>
      </c>
      <c r="F3583">
        <v>3</v>
      </c>
      <c r="G3583" s="1">
        <v>8210</v>
      </c>
      <c r="H3583" s="1">
        <v>574.70000000000005</v>
      </c>
      <c r="I3583" s="1">
        <v>1149.4000000000001</v>
      </c>
      <c r="J3583" s="1">
        <v>821</v>
      </c>
      <c r="K3583" s="1">
        <v>2955.6</v>
      </c>
      <c r="L3583" s="1">
        <v>3119.8</v>
      </c>
      <c r="M3583" s="1">
        <f>SUM(Sueldos[[#This Row],[Salario Base]:[Bono General]])</f>
        <v>16830.5</v>
      </c>
      <c r="N3583" s="1">
        <f>SUMPRODUCT(Sueldos[[#This Row],[Salario Base]:[Bono General]]*Porcentajes[])</f>
        <v>674.86200000000008</v>
      </c>
      <c r="O3583" s="1">
        <f>Sueldos[[#This Row],[Aumento Mexicano]]*2</f>
        <v>1349.7240000000002</v>
      </c>
      <c r="P3583" s="1">
        <f>IF(Sueldos[[#This Row],[Calificación]]&gt;=4,Sueldos[[#This Row],[Aumento Mexicano]]*2,0)</f>
        <v>0</v>
      </c>
      <c r="Q3583" s="1">
        <f>Sueldos[[#This Row],[Sueldo total]]*3</f>
        <v>50491.5</v>
      </c>
      <c r="R3583" s="9">
        <f>(43102-Sueldos[[#This Row],[Fecha de Contratación]])/365</f>
        <v>3.5178082191780824</v>
      </c>
      <c r="S3583" s="1">
        <f>Sueldos[[#This Row],[Sueldo total]]/30</f>
        <v>561.01666666666665</v>
      </c>
      <c r="T3583" s="1">
        <f>Sueldos[[#This Row],[Salario diario]]*20*Sueldos[[#This Row],[dias del año]]</f>
        <v>39470.980821917808</v>
      </c>
      <c r="U3583" s="1">
        <f>Sueldos[[#This Row],[3 meses de sueldo]]+Sueldos[[#This Row],[20 dias por año]]</f>
        <v>89962.480821917808</v>
      </c>
    </row>
    <row r="3584" spans="1:21" x14ac:dyDescent="0.3">
      <c r="A3584" t="s">
        <v>835</v>
      </c>
      <c r="B3584" t="s">
        <v>539</v>
      </c>
      <c r="C3584" t="s">
        <v>96</v>
      </c>
      <c r="D3584" s="10">
        <v>42877</v>
      </c>
      <c r="E3584" t="s">
        <v>18</v>
      </c>
      <c r="F3584">
        <v>4</v>
      </c>
      <c r="G3584" s="1">
        <v>12655.500000000002</v>
      </c>
      <c r="H3584" s="1">
        <v>632.77500000000009</v>
      </c>
      <c r="I3584" s="1">
        <v>1771.7700000000004</v>
      </c>
      <c r="J3584" s="1">
        <v>885.88500000000022</v>
      </c>
      <c r="K3584" s="1">
        <v>4176.3150000000005</v>
      </c>
      <c r="L3584" s="1">
        <v>4935.6450000000004</v>
      </c>
      <c r="M3584" s="1">
        <f>SUM(Sueldos[[#This Row],[Salario Base]:[Bono General]])</f>
        <v>25057.890000000003</v>
      </c>
      <c r="N3584" s="1">
        <f>SUMPRODUCT(Sueldos[[#This Row],[Salario Base]:[Bono General]]*Porcentajes[])</f>
        <v>1003.5811500000001</v>
      </c>
      <c r="O3584" s="1">
        <f>Sueldos[[#This Row],[Aumento Mexicano]]*2</f>
        <v>2007.1623000000002</v>
      </c>
      <c r="P3584" s="1">
        <f>IF(Sueldos[[#This Row],[Calificación]]&gt;=4,Sueldos[[#This Row],[Aumento Mexicano]]*2,0)</f>
        <v>2007.1623000000002</v>
      </c>
      <c r="Q3584" s="1">
        <f>Sueldos[[#This Row],[Sueldo total]]*3</f>
        <v>75173.670000000013</v>
      </c>
      <c r="R3584" s="9">
        <f>(43102-Sueldos[[#This Row],[Fecha de Contratación]])/365</f>
        <v>0.61643835616438358</v>
      </c>
      <c r="S3584" s="1">
        <f>Sueldos[[#This Row],[Sueldo total]]/30</f>
        <v>835.26300000000015</v>
      </c>
      <c r="T3584" s="1">
        <f>Sueldos[[#This Row],[Salario diario]]*20*Sueldos[[#This Row],[dias del año]]</f>
        <v>10297.763013698632</v>
      </c>
      <c r="U3584" s="1">
        <f>Sueldos[[#This Row],[3 meses de sueldo]]+Sueldos[[#This Row],[20 dias por año]]</f>
        <v>85471.433013698639</v>
      </c>
    </row>
    <row r="3585" spans="1:21" x14ac:dyDescent="0.3">
      <c r="A3585" t="s">
        <v>836</v>
      </c>
      <c r="B3585" t="s">
        <v>539</v>
      </c>
      <c r="C3585" t="s">
        <v>133</v>
      </c>
      <c r="D3585" s="10">
        <v>41977</v>
      </c>
      <c r="E3585" t="s">
        <v>15</v>
      </c>
      <c r="F3585">
        <v>3</v>
      </c>
      <c r="G3585" s="1">
        <v>30895</v>
      </c>
      <c r="H3585" s="1">
        <v>3089.5</v>
      </c>
      <c r="I3585" s="1">
        <v>3398.45</v>
      </c>
      <c r="J3585" s="1">
        <v>3707.3999999999996</v>
      </c>
      <c r="K3585" s="1">
        <v>8959.5499999999993</v>
      </c>
      <c r="L3585" s="1">
        <v>10195.35</v>
      </c>
      <c r="M3585" s="1">
        <f>SUM(Sueldos[[#This Row],[Salario Base]:[Bono General]])</f>
        <v>60245.249999999993</v>
      </c>
      <c r="N3585" s="1">
        <f>SUMPRODUCT(Sueldos[[#This Row],[Salario Base]:[Bono General]]*Porcentajes[])</f>
        <v>2415.9889999999996</v>
      </c>
      <c r="O3585" s="1">
        <f>Sueldos[[#This Row],[Aumento Mexicano]]*2</f>
        <v>4831.9779999999992</v>
      </c>
      <c r="P3585" s="1">
        <f>IF(Sueldos[[#This Row],[Calificación]]&gt;=4,Sueldos[[#This Row],[Aumento Mexicano]]*2,0)</f>
        <v>0</v>
      </c>
      <c r="Q3585" s="1">
        <f>Sueldos[[#This Row],[Sueldo total]]*3</f>
        <v>180735.74999999997</v>
      </c>
      <c r="R3585" s="9">
        <f>(43102-Sueldos[[#This Row],[Fecha de Contratación]])/365</f>
        <v>3.0821917808219177</v>
      </c>
      <c r="S3585" s="1">
        <f>Sueldos[[#This Row],[Sueldo total]]/30</f>
        <v>2008.1749999999997</v>
      </c>
      <c r="T3585" s="1">
        <f>Sueldos[[#This Row],[Salario diario]]*20*Sueldos[[#This Row],[dias del año]]</f>
        <v>123791.60958904107</v>
      </c>
      <c r="U3585" s="1">
        <f>Sueldos[[#This Row],[3 meses de sueldo]]+Sueldos[[#This Row],[20 dias por año]]</f>
        <v>304527.35958904104</v>
      </c>
    </row>
    <row r="3586" spans="1:21" x14ac:dyDescent="0.3">
      <c r="A3586" t="s">
        <v>837</v>
      </c>
      <c r="B3586" t="s">
        <v>539</v>
      </c>
      <c r="C3586" t="s">
        <v>81</v>
      </c>
      <c r="D3586" s="10">
        <v>41105</v>
      </c>
      <c r="E3586" t="s">
        <v>18</v>
      </c>
      <c r="F3586">
        <v>2</v>
      </c>
      <c r="G3586" s="1">
        <v>12447.9</v>
      </c>
      <c r="H3586" s="1">
        <v>1244.79</v>
      </c>
      <c r="I3586" s="1">
        <v>497.916</v>
      </c>
      <c r="J3586" s="1">
        <v>995.83199999999999</v>
      </c>
      <c r="K3586" s="1">
        <v>4979.16</v>
      </c>
      <c r="L3586" s="1">
        <v>3236.4540000000002</v>
      </c>
      <c r="M3586" s="1">
        <f>SUM(Sueldos[[#This Row],[Salario Base]:[Bono General]])</f>
        <v>23402.052</v>
      </c>
      <c r="N3586" s="1">
        <f>SUMPRODUCT(Sueldos[[#This Row],[Salario Base]:[Bono General]]*Porcentajes[])</f>
        <v>893.75921999999991</v>
      </c>
      <c r="O3586" s="1">
        <f>Sueldos[[#This Row],[Aumento Mexicano]]*2</f>
        <v>1787.5184399999998</v>
      </c>
      <c r="P3586" s="1">
        <f>IF(Sueldos[[#This Row],[Calificación]]&gt;=4,Sueldos[[#This Row],[Aumento Mexicano]]*2,0)</f>
        <v>0</v>
      </c>
      <c r="Q3586" s="1">
        <f>Sueldos[[#This Row],[Sueldo total]]*3</f>
        <v>70206.156000000003</v>
      </c>
      <c r="R3586" s="9">
        <f>(43102-Sueldos[[#This Row],[Fecha de Contratación]])/365</f>
        <v>5.4712328767123291</v>
      </c>
      <c r="S3586" s="1">
        <f>Sueldos[[#This Row],[Sueldo total]]/30</f>
        <v>780.0684</v>
      </c>
      <c r="T3586" s="1">
        <f>Sueldos[[#This Row],[Salario diario]]*20*Sueldos[[#This Row],[dias del año]]</f>
        <v>85358.717523287676</v>
      </c>
      <c r="U3586" s="1">
        <f>Sueldos[[#This Row],[3 meses de sueldo]]+Sueldos[[#This Row],[20 dias por año]]</f>
        <v>155564.87352328768</v>
      </c>
    </row>
    <row r="3587" spans="1:21" x14ac:dyDescent="0.3">
      <c r="A3587" t="s">
        <v>838</v>
      </c>
      <c r="B3587" t="s">
        <v>539</v>
      </c>
      <c r="C3587" t="s">
        <v>601</v>
      </c>
      <c r="D3587" s="10">
        <v>42356</v>
      </c>
      <c r="E3587" t="s">
        <v>18</v>
      </c>
      <c r="F3587">
        <v>4</v>
      </c>
      <c r="G3587" s="1">
        <v>16845.400000000001</v>
      </c>
      <c r="H3587" s="1">
        <v>1010.724</v>
      </c>
      <c r="I3587" s="1">
        <v>505.36200000000002</v>
      </c>
      <c r="J3587" s="1">
        <v>673.81600000000003</v>
      </c>
      <c r="K3587" s="1">
        <v>4211.3500000000004</v>
      </c>
      <c r="L3587" s="1">
        <v>6569.706000000001</v>
      </c>
      <c r="M3587" s="1">
        <f>SUM(Sueldos[[#This Row],[Salario Base]:[Bono General]])</f>
        <v>29816.358000000004</v>
      </c>
      <c r="N3587" s="1">
        <f>SUMPRODUCT(Sueldos[[#This Row],[Salario Base]:[Bono General]]*Porcentajes[])</f>
        <v>1206.1306400000001</v>
      </c>
      <c r="O3587" s="1">
        <f>Sueldos[[#This Row],[Aumento Mexicano]]*2</f>
        <v>2412.2612800000002</v>
      </c>
      <c r="P3587" s="1">
        <f>IF(Sueldos[[#This Row],[Calificación]]&gt;=4,Sueldos[[#This Row],[Aumento Mexicano]]*2,0)</f>
        <v>2412.2612800000002</v>
      </c>
      <c r="Q3587" s="1">
        <f>Sueldos[[#This Row],[Sueldo total]]*3</f>
        <v>89449.074000000008</v>
      </c>
      <c r="R3587" s="9">
        <f>(43102-Sueldos[[#This Row],[Fecha de Contratación]])/365</f>
        <v>2.043835616438356</v>
      </c>
      <c r="S3587" s="1">
        <f>Sueldos[[#This Row],[Sueldo total]]/30</f>
        <v>993.87860000000012</v>
      </c>
      <c r="T3587" s="1">
        <f>Sueldos[[#This Row],[Salario diario]]*20*Sueldos[[#This Row],[dias del año]]</f>
        <v>40626.489621917812</v>
      </c>
      <c r="U3587" s="1">
        <f>Sueldos[[#This Row],[3 meses de sueldo]]+Sueldos[[#This Row],[20 dias por año]]</f>
        <v>130075.56362191783</v>
      </c>
    </row>
    <row r="3588" spans="1:21" x14ac:dyDescent="0.3">
      <c r="A3588" t="s">
        <v>839</v>
      </c>
      <c r="B3588" t="s">
        <v>539</v>
      </c>
      <c r="C3588" t="s">
        <v>142</v>
      </c>
      <c r="D3588" s="10">
        <v>41002</v>
      </c>
      <c r="E3588" t="s">
        <v>15</v>
      </c>
      <c r="F3588">
        <v>4</v>
      </c>
      <c r="G3588" s="1">
        <v>32683.200000000004</v>
      </c>
      <c r="H3588" s="1">
        <v>2614.6560000000004</v>
      </c>
      <c r="I3588" s="1">
        <v>1634.1600000000003</v>
      </c>
      <c r="J3588" s="1">
        <v>4248.8160000000007</v>
      </c>
      <c r="K3588" s="1">
        <v>8170.8000000000011</v>
      </c>
      <c r="L3588" s="1">
        <v>9151.2960000000021</v>
      </c>
      <c r="M3588" s="1">
        <f>SUM(Sueldos[[#This Row],[Salario Base]:[Bono General]])</f>
        <v>58502.928000000014</v>
      </c>
      <c r="N3588" s="1">
        <f>SUMPRODUCT(Sueldos[[#This Row],[Salario Base]:[Bono General]]*Porcentajes[])</f>
        <v>2300.8972800000006</v>
      </c>
      <c r="O3588" s="1">
        <f>Sueldos[[#This Row],[Aumento Mexicano]]*2</f>
        <v>4601.7945600000012</v>
      </c>
      <c r="P3588" s="1">
        <f>IF(Sueldos[[#This Row],[Calificación]]&gt;=4,Sueldos[[#This Row],[Aumento Mexicano]]*2,0)</f>
        <v>4601.7945600000012</v>
      </c>
      <c r="Q3588" s="1">
        <f>Sueldos[[#This Row],[Sueldo total]]*3</f>
        <v>175508.78400000004</v>
      </c>
      <c r="R3588" s="9">
        <f>(43102-Sueldos[[#This Row],[Fecha de Contratación]])/365</f>
        <v>5.7534246575342465</v>
      </c>
      <c r="S3588" s="1">
        <f>Sueldos[[#This Row],[Sueldo total]]/30</f>
        <v>1950.0976000000005</v>
      </c>
      <c r="T3588" s="1">
        <f>Sueldos[[#This Row],[Salario diario]]*20*Sueldos[[#This Row],[dias del año]]</f>
        <v>224394.79232876719</v>
      </c>
      <c r="U3588" s="1">
        <f>Sueldos[[#This Row],[3 meses de sueldo]]+Sueldos[[#This Row],[20 dias por año]]</f>
        <v>399903.57632876723</v>
      </c>
    </row>
    <row r="3589" spans="1:21" x14ac:dyDescent="0.3">
      <c r="A3589" t="s">
        <v>840</v>
      </c>
      <c r="B3589" t="s">
        <v>539</v>
      </c>
      <c r="C3589" t="s">
        <v>100</v>
      </c>
      <c r="D3589" s="10">
        <v>41027</v>
      </c>
      <c r="E3589" t="s">
        <v>18</v>
      </c>
      <c r="F3589">
        <v>4</v>
      </c>
      <c r="G3589" s="1">
        <v>12278.2</v>
      </c>
      <c r="H3589" s="1">
        <v>1227.8200000000002</v>
      </c>
      <c r="I3589" s="1">
        <v>613.91000000000008</v>
      </c>
      <c r="J3589" s="1">
        <v>1841.73</v>
      </c>
      <c r="K3589" s="1">
        <v>3806.2420000000002</v>
      </c>
      <c r="L3589" s="1">
        <v>4542.9340000000002</v>
      </c>
      <c r="M3589" s="1">
        <f>SUM(Sueldos[[#This Row],[Salario Base]:[Bono General]])</f>
        <v>24310.836000000003</v>
      </c>
      <c r="N3589" s="1">
        <f>SUMPRODUCT(Sueldos[[#This Row],[Salario Base]:[Bono General]]*Porcentajes[])</f>
        <v>990.85074000000009</v>
      </c>
      <c r="O3589" s="1">
        <f>Sueldos[[#This Row],[Aumento Mexicano]]*2</f>
        <v>1981.7014800000002</v>
      </c>
      <c r="P3589" s="1">
        <f>IF(Sueldos[[#This Row],[Calificación]]&gt;=4,Sueldos[[#This Row],[Aumento Mexicano]]*2,0)</f>
        <v>1981.7014800000002</v>
      </c>
      <c r="Q3589" s="1">
        <f>Sueldos[[#This Row],[Sueldo total]]*3</f>
        <v>72932.508000000002</v>
      </c>
      <c r="R3589" s="9">
        <f>(43102-Sueldos[[#This Row],[Fecha de Contratación]])/365</f>
        <v>5.6849315068493151</v>
      </c>
      <c r="S3589" s="1">
        <f>Sueldos[[#This Row],[Sueldo total]]/30</f>
        <v>810.36120000000005</v>
      </c>
      <c r="T3589" s="1">
        <f>Sueldos[[#This Row],[Salario diario]]*20*Sueldos[[#This Row],[dias del año]]</f>
        <v>92136.958356164396</v>
      </c>
      <c r="U3589" s="1">
        <f>Sueldos[[#This Row],[3 meses de sueldo]]+Sueldos[[#This Row],[20 dias por año]]</f>
        <v>165069.4663561644</v>
      </c>
    </row>
    <row r="3590" spans="1:21" x14ac:dyDescent="0.3">
      <c r="A3590" t="s">
        <v>841</v>
      </c>
      <c r="B3590" t="s">
        <v>539</v>
      </c>
      <c r="C3590" t="s">
        <v>129</v>
      </c>
      <c r="D3590" s="10">
        <v>41165</v>
      </c>
      <c r="E3590" t="s">
        <v>15</v>
      </c>
      <c r="F3590">
        <v>3</v>
      </c>
      <c r="G3590" s="1">
        <v>28503</v>
      </c>
      <c r="H3590" s="1">
        <v>1425.15</v>
      </c>
      <c r="I3590" s="1">
        <v>3135.33</v>
      </c>
      <c r="J3590" s="1">
        <v>3135.33</v>
      </c>
      <c r="K3590" s="1">
        <v>9120.9600000000009</v>
      </c>
      <c r="L3590" s="1">
        <v>7695.81</v>
      </c>
      <c r="M3590" s="1">
        <f>SUM(Sueldos[[#This Row],[Salario Base]:[Bono General]])</f>
        <v>53015.58</v>
      </c>
      <c r="N3590" s="1">
        <f>SUMPRODUCT(Sueldos[[#This Row],[Salario Base]:[Bono General]]*Porcentajes[])</f>
        <v>2035.1142</v>
      </c>
      <c r="O3590" s="1">
        <f>Sueldos[[#This Row],[Aumento Mexicano]]*2</f>
        <v>4070.2284</v>
      </c>
      <c r="P3590" s="1">
        <f>IF(Sueldos[[#This Row],[Calificación]]&gt;=4,Sueldos[[#This Row],[Aumento Mexicano]]*2,0)</f>
        <v>0</v>
      </c>
      <c r="Q3590" s="1">
        <f>Sueldos[[#This Row],[Sueldo total]]*3</f>
        <v>159046.74</v>
      </c>
      <c r="R3590" s="9">
        <f>(43102-Sueldos[[#This Row],[Fecha de Contratación]])/365</f>
        <v>5.3068493150684928</v>
      </c>
      <c r="S3590" s="1">
        <f>Sueldos[[#This Row],[Sueldo total]]/30</f>
        <v>1767.1860000000001</v>
      </c>
      <c r="T3590" s="1">
        <f>Sueldos[[#This Row],[Salario diario]]*20*Sueldos[[#This Row],[dias del año]]</f>
        <v>187563.79627397261</v>
      </c>
      <c r="U3590" s="1">
        <f>Sueldos[[#This Row],[3 meses de sueldo]]+Sueldos[[#This Row],[20 dias por año]]</f>
        <v>346610.5362739726</v>
      </c>
    </row>
    <row r="3591" spans="1:21" x14ac:dyDescent="0.3">
      <c r="A3591" t="s">
        <v>842</v>
      </c>
      <c r="B3591" t="s">
        <v>539</v>
      </c>
      <c r="C3591" t="s">
        <v>317</v>
      </c>
      <c r="D3591" s="10">
        <v>41336</v>
      </c>
      <c r="E3591" t="s">
        <v>18</v>
      </c>
      <c r="F3591">
        <v>3</v>
      </c>
      <c r="G3591" s="1">
        <v>14298</v>
      </c>
      <c r="H3591" s="1">
        <v>1143.8399999999999</v>
      </c>
      <c r="I3591" s="1">
        <v>285.95999999999998</v>
      </c>
      <c r="J3591" s="1">
        <v>285.95999999999998</v>
      </c>
      <c r="K3591" s="1">
        <v>5004.2999999999993</v>
      </c>
      <c r="L3591" s="1">
        <v>4003.4400000000005</v>
      </c>
      <c r="M3591" s="1">
        <f>SUM(Sueldos[[#This Row],[Salario Base]:[Bono General]])</f>
        <v>25021.5</v>
      </c>
      <c r="N3591" s="1">
        <f>SUMPRODUCT(Sueldos[[#This Row],[Salario Base]:[Bono General]]*Porcentajes[])</f>
        <v>953.67660000000001</v>
      </c>
      <c r="O3591" s="1">
        <f>Sueldos[[#This Row],[Aumento Mexicano]]*2</f>
        <v>1907.3532</v>
      </c>
      <c r="P3591" s="1">
        <f>IF(Sueldos[[#This Row],[Calificación]]&gt;=4,Sueldos[[#This Row],[Aumento Mexicano]]*2,0)</f>
        <v>0</v>
      </c>
      <c r="Q3591" s="1">
        <f>Sueldos[[#This Row],[Sueldo total]]*3</f>
        <v>75064.5</v>
      </c>
      <c r="R3591" s="9">
        <f>(43102-Sueldos[[#This Row],[Fecha de Contratación]])/365</f>
        <v>4.838356164383562</v>
      </c>
      <c r="S3591" s="1">
        <f>Sueldos[[#This Row],[Sueldo total]]/30</f>
        <v>834.05</v>
      </c>
      <c r="T3591" s="1">
        <f>Sueldos[[#This Row],[Salario diario]]*20*Sueldos[[#This Row],[dias del año]]</f>
        <v>80708.619178082197</v>
      </c>
      <c r="U3591" s="1">
        <f>Sueldos[[#This Row],[3 meses de sueldo]]+Sueldos[[#This Row],[20 dias por año]]</f>
        <v>155773.11917808221</v>
      </c>
    </row>
    <row r="3592" spans="1:21" x14ac:dyDescent="0.3">
      <c r="A3592" t="s">
        <v>843</v>
      </c>
      <c r="B3592" t="s">
        <v>539</v>
      </c>
      <c r="C3592" t="s">
        <v>330</v>
      </c>
      <c r="D3592" s="10">
        <v>42174</v>
      </c>
      <c r="E3592" t="s">
        <v>18</v>
      </c>
      <c r="F3592">
        <v>4</v>
      </c>
      <c r="G3592" s="1">
        <v>11526.900000000001</v>
      </c>
      <c r="H3592" s="1">
        <v>806.88300000000015</v>
      </c>
      <c r="I3592" s="1">
        <v>1037.421</v>
      </c>
      <c r="J3592" s="1">
        <v>691.61400000000003</v>
      </c>
      <c r="K3592" s="1">
        <v>3227.5320000000006</v>
      </c>
      <c r="L3592" s="1">
        <v>3342.8010000000004</v>
      </c>
      <c r="M3592" s="1">
        <f>SUM(Sueldos[[#This Row],[Salario Base]:[Bono General]])</f>
        <v>20633.151000000002</v>
      </c>
      <c r="N3592" s="1">
        <f>SUMPRODUCT(Sueldos[[#This Row],[Salario Base]:[Bono General]]*Porcentajes[])</f>
        <v>801.11955</v>
      </c>
      <c r="O3592" s="1">
        <f>Sueldos[[#This Row],[Aumento Mexicano]]*2</f>
        <v>1602.2391</v>
      </c>
      <c r="P3592" s="1">
        <f>IF(Sueldos[[#This Row],[Calificación]]&gt;=4,Sueldos[[#This Row],[Aumento Mexicano]]*2,0)</f>
        <v>1602.2391</v>
      </c>
      <c r="Q3592" s="1">
        <f>Sueldos[[#This Row],[Sueldo total]]*3</f>
        <v>61899.453000000009</v>
      </c>
      <c r="R3592" s="9">
        <f>(43102-Sueldos[[#This Row],[Fecha de Contratación]])/365</f>
        <v>2.5424657534246577</v>
      </c>
      <c r="S3592" s="1">
        <f>Sueldos[[#This Row],[Sueldo total]]/30</f>
        <v>687.77170000000001</v>
      </c>
      <c r="T3592" s="1">
        <f>Sueldos[[#This Row],[Salario diario]]*20*Sueldos[[#This Row],[dias del año]]</f>
        <v>34972.719868493157</v>
      </c>
      <c r="U3592" s="1">
        <f>Sueldos[[#This Row],[3 meses de sueldo]]+Sueldos[[#This Row],[20 dias por año]]</f>
        <v>96872.172868493159</v>
      </c>
    </row>
    <row r="3593" spans="1:21" x14ac:dyDescent="0.3">
      <c r="A3593" t="s">
        <v>844</v>
      </c>
      <c r="B3593" t="s">
        <v>539</v>
      </c>
      <c r="C3593" t="s">
        <v>363</v>
      </c>
      <c r="D3593" s="10">
        <v>41836</v>
      </c>
      <c r="E3593" t="s">
        <v>18</v>
      </c>
      <c r="F3593">
        <v>3</v>
      </c>
      <c r="G3593" s="1">
        <v>15373</v>
      </c>
      <c r="H3593" s="1">
        <v>1383.57</v>
      </c>
      <c r="I3593" s="1">
        <v>1383.57</v>
      </c>
      <c r="J3593" s="1">
        <v>1076.1100000000001</v>
      </c>
      <c r="K3593" s="1">
        <v>5073.09</v>
      </c>
      <c r="L3593" s="1">
        <v>5534.28</v>
      </c>
      <c r="M3593" s="1">
        <f>SUM(Sueldos[[#This Row],[Salario Base]:[Bono General]])</f>
        <v>29823.62</v>
      </c>
      <c r="N3593" s="1">
        <f>SUMPRODUCT(Sueldos[[#This Row],[Salario Base]:[Bono General]]*Porcentajes[])</f>
        <v>1192.9448</v>
      </c>
      <c r="O3593" s="1">
        <f>Sueldos[[#This Row],[Aumento Mexicano]]*2</f>
        <v>2385.8896</v>
      </c>
      <c r="P3593" s="1">
        <f>IF(Sueldos[[#This Row],[Calificación]]&gt;=4,Sueldos[[#This Row],[Aumento Mexicano]]*2,0)</f>
        <v>0</v>
      </c>
      <c r="Q3593" s="1">
        <f>Sueldos[[#This Row],[Sueldo total]]*3</f>
        <v>89470.86</v>
      </c>
      <c r="R3593" s="9">
        <f>(43102-Sueldos[[#This Row],[Fecha de Contratación]])/365</f>
        <v>3.4684931506849317</v>
      </c>
      <c r="S3593" s="1">
        <f>Sueldos[[#This Row],[Sueldo total]]/30</f>
        <v>994.12066666666658</v>
      </c>
      <c r="T3593" s="1">
        <f>Sueldos[[#This Row],[Salario diario]]*20*Sueldos[[#This Row],[dias del año]]</f>
        <v>68962.014465753411</v>
      </c>
      <c r="U3593" s="1">
        <f>Sueldos[[#This Row],[3 meses de sueldo]]+Sueldos[[#This Row],[20 dias por año]]</f>
        <v>158432.87446575341</v>
      </c>
    </row>
    <row r="3594" spans="1:21" x14ac:dyDescent="0.3">
      <c r="A3594" t="s">
        <v>845</v>
      </c>
      <c r="B3594" t="s">
        <v>539</v>
      </c>
      <c r="C3594" t="s">
        <v>135</v>
      </c>
      <c r="D3594" s="10">
        <v>41617</v>
      </c>
      <c r="E3594" t="s">
        <v>115</v>
      </c>
      <c r="F3594">
        <v>2</v>
      </c>
      <c r="G3594" s="1">
        <v>56504.700000000004</v>
      </c>
      <c r="H3594" s="1">
        <v>2825.2350000000006</v>
      </c>
      <c r="I3594" s="1">
        <v>3955.3290000000006</v>
      </c>
      <c r="J3594" s="1">
        <v>8475.7049999999999</v>
      </c>
      <c r="K3594" s="1">
        <v>17516.457000000002</v>
      </c>
      <c r="L3594" s="1">
        <v>21471.786000000004</v>
      </c>
      <c r="M3594" s="1">
        <f>SUM(Sueldos[[#This Row],[Salario Base]:[Bono General]])</f>
        <v>110749.21200000001</v>
      </c>
      <c r="N3594" s="1">
        <f>SUMPRODUCT(Sueldos[[#This Row],[Salario Base]:[Bono General]]*Porcentajes[])</f>
        <v>4475.1722400000008</v>
      </c>
      <c r="O3594" s="1">
        <f>Sueldos[[#This Row],[Aumento Mexicano]]*2</f>
        <v>8950.3444800000016</v>
      </c>
      <c r="P3594" s="1">
        <f>IF(Sueldos[[#This Row],[Calificación]]&gt;=4,Sueldos[[#This Row],[Aumento Mexicano]]*2,0)</f>
        <v>0</v>
      </c>
      <c r="Q3594" s="1">
        <f>Sueldos[[#This Row],[Sueldo total]]*3</f>
        <v>332247.63600000006</v>
      </c>
      <c r="R3594" s="9">
        <f>(43102-Sueldos[[#This Row],[Fecha de Contratación]])/365</f>
        <v>4.0684931506849313</v>
      </c>
      <c r="S3594" s="1">
        <f>Sueldos[[#This Row],[Sueldo total]]/30</f>
        <v>3691.6404000000007</v>
      </c>
      <c r="T3594" s="1">
        <f>Sueldos[[#This Row],[Salario diario]]*20*Sueldos[[#This Row],[dias del año]]</f>
        <v>300388.27364383568</v>
      </c>
      <c r="U3594" s="1">
        <f>Sueldos[[#This Row],[3 meses de sueldo]]+Sueldos[[#This Row],[20 dias por año]]</f>
        <v>632635.90964383574</v>
      </c>
    </row>
    <row r="3595" spans="1:21" x14ac:dyDescent="0.3">
      <c r="A3595" t="s">
        <v>846</v>
      </c>
      <c r="B3595" t="s">
        <v>539</v>
      </c>
      <c r="C3595" t="s">
        <v>2</v>
      </c>
      <c r="D3595" s="10">
        <v>41938</v>
      </c>
      <c r="E3595" t="s">
        <v>18</v>
      </c>
      <c r="F3595">
        <v>5</v>
      </c>
      <c r="G3595" s="1">
        <v>17430</v>
      </c>
      <c r="H3595" s="1">
        <v>1045.8</v>
      </c>
      <c r="I3595" s="1">
        <v>1917.3</v>
      </c>
      <c r="J3595" s="1">
        <v>1220.1000000000001</v>
      </c>
      <c r="K3595" s="1">
        <v>6623.4</v>
      </c>
      <c r="L3595" s="1">
        <v>5229</v>
      </c>
      <c r="M3595" s="1">
        <f>SUM(Sueldos[[#This Row],[Salario Base]:[Bono General]])</f>
        <v>33465.599999999999</v>
      </c>
      <c r="N3595" s="1">
        <f>SUMPRODUCT(Sueldos[[#This Row],[Salario Base]:[Bono General]]*Porcentajes[])</f>
        <v>1288.077</v>
      </c>
      <c r="O3595" s="1">
        <f>Sueldos[[#This Row],[Aumento Mexicano]]*2</f>
        <v>2576.154</v>
      </c>
      <c r="P3595" s="1">
        <f>IF(Sueldos[[#This Row],[Calificación]]&gt;=4,Sueldos[[#This Row],[Aumento Mexicano]]*2,0)</f>
        <v>2576.154</v>
      </c>
      <c r="Q3595" s="1">
        <f>Sueldos[[#This Row],[Sueldo total]]*3</f>
        <v>100396.79999999999</v>
      </c>
      <c r="R3595" s="9">
        <f>(43102-Sueldos[[#This Row],[Fecha de Contratación]])/365</f>
        <v>3.1890410958904107</v>
      </c>
      <c r="S3595" s="1">
        <f>Sueldos[[#This Row],[Sueldo total]]/30</f>
        <v>1115.52</v>
      </c>
      <c r="T3595" s="1">
        <f>Sueldos[[#This Row],[Salario diario]]*20*Sueldos[[#This Row],[dias del año]]</f>
        <v>71148.782465753422</v>
      </c>
      <c r="U3595" s="1">
        <f>Sueldos[[#This Row],[3 meses de sueldo]]+Sueldos[[#This Row],[20 dias por año]]</f>
        <v>171545.58246575342</v>
      </c>
    </row>
    <row r="3596" spans="1:21" x14ac:dyDescent="0.3">
      <c r="A3596" t="s">
        <v>461</v>
      </c>
      <c r="B3596" t="s">
        <v>539</v>
      </c>
      <c r="C3596" t="s">
        <v>63</v>
      </c>
      <c r="D3596" s="10">
        <v>42283</v>
      </c>
      <c r="E3596" t="s">
        <v>18</v>
      </c>
      <c r="F3596">
        <v>2</v>
      </c>
      <c r="G3596" s="1">
        <v>12327.300000000001</v>
      </c>
      <c r="H3596" s="1">
        <v>739.63800000000003</v>
      </c>
      <c r="I3596" s="1">
        <v>246.54600000000002</v>
      </c>
      <c r="J3596" s="1">
        <v>1602.5490000000002</v>
      </c>
      <c r="K3596" s="1">
        <v>4561.1010000000006</v>
      </c>
      <c r="L3596" s="1">
        <v>4437.8280000000004</v>
      </c>
      <c r="M3596" s="1">
        <f>SUM(Sueldos[[#This Row],[Salario Base]:[Bono General]])</f>
        <v>23914.962000000007</v>
      </c>
      <c r="N3596" s="1">
        <f>SUMPRODUCT(Sueldos[[#This Row],[Salario Base]:[Bono General]]*Porcentajes[])</f>
        <v>951.66756000000009</v>
      </c>
      <c r="O3596" s="1">
        <f>Sueldos[[#This Row],[Aumento Mexicano]]*2</f>
        <v>1903.3351200000002</v>
      </c>
      <c r="P3596" s="1">
        <f>IF(Sueldos[[#This Row],[Calificación]]&gt;=4,Sueldos[[#This Row],[Aumento Mexicano]]*2,0)</f>
        <v>0</v>
      </c>
      <c r="Q3596" s="1">
        <f>Sueldos[[#This Row],[Sueldo total]]*3</f>
        <v>71744.886000000028</v>
      </c>
      <c r="R3596" s="9">
        <f>(43102-Sueldos[[#This Row],[Fecha de Contratación]])/365</f>
        <v>2.2438356164383562</v>
      </c>
      <c r="S3596" s="1">
        <f>Sueldos[[#This Row],[Sueldo total]]/30</f>
        <v>797.1654000000002</v>
      </c>
      <c r="T3596" s="1">
        <f>Sueldos[[#This Row],[Salario diario]]*20*Sueldos[[#This Row],[dias del año]]</f>
        <v>35774.162334246583</v>
      </c>
      <c r="U3596" s="1">
        <f>Sueldos[[#This Row],[3 meses de sueldo]]+Sueldos[[#This Row],[20 dias por año]]</f>
        <v>107519.04833424662</v>
      </c>
    </row>
    <row r="3597" spans="1:21" x14ac:dyDescent="0.3">
      <c r="A3597" t="s">
        <v>847</v>
      </c>
      <c r="B3597" t="s">
        <v>539</v>
      </c>
      <c r="C3597" t="s">
        <v>323</v>
      </c>
      <c r="D3597" s="10">
        <v>41271</v>
      </c>
      <c r="E3597" t="s">
        <v>27</v>
      </c>
      <c r="F3597">
        <v>3</v>
      </c>
      <c r="G3597" s="1">
        <v>19993</v>
      </c>
      <c r="H3597" s="1">
        <v>1599.44</v>
      </c>
      <c r="I3597" s="1">
        <v>399.86</v>
      </c>
      <c r="J3597" s="1">
        <v>199.93</v>
      </c>
      <c r="K3597" s="1">
        <v>7597.34</v>
      </c>
      <c r="L3597" s="1">
        <v>5997.9</v>
      </c>
      <c r="M3597" s="1">
        <f>SUM(Sueldos[[#This Row],[Salario Base]:[Bono General]])</f>
        <v>35787.47</v>
      </c>
      <c r="N3597" s="1">
        <f>SUMPRODUCT(Sueldos[[#This Row],[Salario Base]:[Bono General]]*Porcentajes[])</f>
        <v>1369.5205000000001</v>
      </c>
      <c r="O3597" s="1">
        <f>Sueldos[[#This Row],[Aumento Mexicano]]*2</f>
        <v>2739.0410000000002</v>
      </c>
      <c r="P3597" s="1">
        <f>IF(Sueldos[[#This Row],[Calificación]]&gt;=4,Sueldos[[#This Row],[Aumento Mexicano]]*2,0)</f>
        <v>0</v>
      </c>
      <c r="Q3597" s="1">
        <f>Sueldos[[#This Row],[Sueldo total]]*3</f>
        <v>107362.41</v>
      </c>
      <c r="R3597" s="9">
        <f>(43102-Sueldos[[#This Row],[Fecha de Contratación]])/365</f>
        <v>5.0164383561643833</v>
      </c>
      <c r="S3597" s="1">
        <f>Sueldos[[#This Row],[Sueldo total]]/30</f>
        <v>1192.9156666666668</v>
      </c>
      <c r="T3597" s="1">
        <f>Sueldos[[#This Row],[Salario diario]]*20*Sueldos[[#This Row],[dias del año]]</f>
        <v>119683.75811872147</v>
      </c>
      <c r="U3597" s="1">
        <f>Sueldos[[#This Row],[3 meses de sueldo]]+Sueldos[[#This Row],[20 dias por año]]</f>
        <v>227046.16811872146</v>
      </c>
    </row>
    <row r="3598" spans="1:21" x14ac:dyDescent="0.3">
      <c r="A3598" t="s">
        <v>848</v>
      </c>
      <c r="B3598" t="s">
        <v>539</v>
      </c>
      <c r="C3598" t="s">
        <v>323</v>
      </c>
      <c r="D3598" s="10">
        <v>42271</v>
      </c>
      <c r="E3598" t="s">
        <v>115</v>
      </c>
      <c r="F3598">
        <v>1</v>
      </c>
      <c r="G3598" s="1">
        <v>45610.5</v>
      </c>
      <c r="H3598" s="1">
        <v>2280.5250000000001</v>
      </c>
      <c r="I3598" s="1">
        <v>456.10500000000002</v>
      </c>
      <c r="J3598" s="1">
        <v>5017.1549999999997</v>
      </c>
      <c r="K3598" s="1">
        <v>11402.625</v>
      </c>
      <c r="L3598" s="1">
        <v>12314.835000000001</v>
      </c>
      <c r="M3598" s="1">
        <f>SUM(Sueldos[[#This Row],[Salario Base]:[Bono General]])</f>
        <v>77081.74500000001</v>
      </c>
      <c r="N3598" s="1">
        <f>SUMPRODUCT(Sueldos[[#This Row],[Salario Base]:[Bono General]]*Porcentajes[])</f>
        <v>2978.3656500000002</v>
      </c>
      <c r="O3598" s="1">
        <f>Sueldos[[#This Row],[Aumento Mexicano]]*2</f>
        <v>5956.7313000000004</v>
      </c>
      <c r="P3598" s="1">
        <f>IF(Sueldos[[#This Row],[Calificación]]&gt;=4,Sueldos[[#This Row],[Aumento Mexicano]]*2,0)</f>
        <v>0</v>
      </c>
      <c r="Q3598" s="1">
        <f>Sueldos[[#This Row],[Sueldo total]]*3</f>
        <v>231245.23500000004</v>
      </c>
      <c r="R3598" s="9">
        <f>(43102-Sueldos[[#This Row],[Fecha de Contratación]])/365</f>
        <v>2.2767123287671232</v>
      </c>
      <c r="S3598" s="1">
        <f>Sueldos[[#This Row],[Sueldo total]]/30</f>
        <v>2569.3915000000002</v>
      </c>
      <c r="T3598" s="1">
        <f>Sueldos[[#This Row],[Salario diario]]*20*Sueldos[[#This Row],[dias del año]]</f>
        <v>116995.30610958904</v>
      </c>
      <c r="U3598" s="1">
        <f>Sueldos[[#This Row],[3 meses de sueldo]]+Sueldos[[#This Row],[20 dias por año]]</f>
        <v>348240.5411095891</v>
      </c>
    </row>
    <row r="3599" spans="1:21" x14ac:dyDescent="0.3">
      <c r="A3599" t="s">
        <v>849</v>
      </c>
      <c r="B3599" t="s">
        <v>539</v>
      </c>
      <c r="C3599" t="s">
        <v>186</v>
      </c>
      <c r="D3599" s="10">
        <v>42563</v>
      </c>
      <c r="E3599" t="s">
        <v>18</v>
      </c>
      <c r="F3599">
        <v>3</v>
      </c>
      <c r="G3599" s="1">
        <v>13065</v>
      </c>
      <c r="H3599" s="1">
        <v>1045.2</v>
      </c>
      <c r="I3599" s="1">
        <v>1045.2</v>
      </c>
      <c r="J3599" s="1">
        <v>261.3</v>
      </c>
      <c r="K3599" s="1">
        <v>4572.75</v>
      </c>
      <c r="L3599" s="1">
        <v>4572.75</v>
      </c>
      <c r="M3599" s="1">
        <f>SUM(Sueldos[[#This Row],[Salario Base]:[Bono General]])</f>
        <v>24562.2</v>
      </c>
      <c r="N3599" s="1">
        <f>SUMPRODUCT(Sueldos[[#This Row],[Salario Base]:[Bono General]]*Porcentajes[])</f>
        <v>966.81</v>
      </c>
      <c r="O3599" s="1">
        <f>Sueldos[[#This Row],[Aumento Mexicano]]*2</f>
        <v>1933.62</v>
      </c>
      <c r="P3599" s="1">
        <f>IF(Sueldos[[#This Row],[Calificación]]&gt;=4,Sueldos[[#This Row],[Aumento Mexicano]]*2,0)</f>
        <v>0</v>
      </c>
      <c r="Q3599" s="1">
        <f>Sueldos[[#This Row],[Sueldo total]]*3</f>
        <v>73686.600000000006</v>
      </c>
      <c r="R3599" s="9">
        <f>(43102-Sueldos[[#This Row],[Fecha de Contratación]])/365</f>
        <v>1.4767123287671233</v>
      </c>
      <c r="S3599" s="1">
        <f>Sueldos[[#This Row],[Sueldo total]]/30</f>
        <v>818.74</v>
      </c>
      <c r="T3599" s="1">
        <f>Sueldos[[#This Row],[Salario diario]]*20*Sueldos[[#This Row],[dias del año]]</f>
        <v>24180.869041095892</v>
      </c>
      <c r="U3599" s="1">
        <f>Sueldos[[#This Row],[3 meses de sueldo]]+Sueldos[[#This Row],[20 dias por año]]</f>
        <v>97867.469041095901</v>
      </c>
    </row>
    <row r="3600" spans="1:21" x14ac:dyDescent="0.3">
      <c r="A3600" t="s">
        <v>850</v>
      </c>
      <c r="B3600" t="s">
        <v>539</v>
      </c>
      <c r="C3600" t="s">
        <v>290</v>
      </c>
      <c r="D3600" s="10">
        <v>41823</v>
      </c>
      <c r="E3600" t="s">
        <v>18</v>
      </c>
      <c r="F3600">
        <v>3</v>
      </c>
      <c r="G3600" s="1">
        <v>12427</v>
      </c>
      <c r="H3600" s="1">
        <v>869.8900000000001</v>
      </c>
      <c r="I3600" s="1">
        <v>869.8900000000001</v>
      </c>
      <c r="J3600" s="1">
        <v>869.8900000000001</v>
      </c>
      <c r="K3600" s="1">
        <v>4225.18</v>
      </c>
      <c r="L3600" s="1">
        <v>3603.83</v>
      </c>
      <c r="M3600" s="1">
        <f>SUM(Sueldos[[#This Row],[Salario Base]:[Bono General]])</f>
        <v>22865.68</v>
      </c>
      <c r="N3600" s="1">
        <f>SUMPRODUCT(Sueldos[[#This Row],[Salario Base]:[Bono General]]*Porcentajes[])</f>
        <v>882.31700000000001</v>
      </c>
      <c r="O3600" s="1">
        <f>Sueldos[[#This Row],[Aumento Mexicano]]*2</f>
        <v>1764.634</v>
      </c>
      <c r="P3600" s="1">
        <f>IF(Sueldos[[#This Row],[Calificación]]&gt;=4,Sueldos[[#This Row],[Aumento Mexicano]]*2,0)</f>
        <v>0</v>
      </c>
      <c r="Q3600" s="1">
        <f>Sueldos[[#This Row],[Sueldo total]]*3</f>
        <v>68597.040000000008</v>
      </c>
      <c r="R3600" s="9">
        <f>(43102-Sueldos[[#This Row],[Fecha de Contratación]])/365</f>
        <v>3.504109589041096</v>
      </c>
      <c r="S3600" s="1">
        <f>Sueldos[[#This Row],[Sueldo total]]/30</f>
        <v>762.18933333333337</v>
      </c>
      <c r="T3600" s="1">
        <f>Sueldos[[#This Row],[Salario diario]]*20*Sueldos[[#This Row],[dias del año]]</f>
        <v>53415.899031963476</v>
      </c>
      <c r="U3600" s="1">
        <f>Sueldos[[#This Row],[3 meses de sueldo]]+Sueldos[[#This Row],[20 dias por año]]</f>
        <v>122012.93903196348</v>
      </c>
    </row>
    <row r="3601" spans="1:21" x14ac:dyDescent="0.3">
      <c r="A3601" t="s">
        <v>851</v>
      </c>
      <c r="B3601" t="s">
        <v>539</v>
      </c>
      <c r="C3601" t="s">
        <v>98</v>
      </c>
      <c r="D3601" s="10">
        <v>42243</v>
      </c>
      <c r="E3601" t="s">
        <v>18</v>
      </c>
      <c r="F3601">
        <v>2</v>
      </c>
      <c r="G3601" s="1">
        <v>11667.6</v>
      </c>
      <c r="H3601" s="1">
        <v>1166.76</v>
      </c>
      <c r="I3601" s="1">
        <v>1283.4360000000001</v>
      </c>
      <c r="J3601" s="1">
        <v>116.676</v>
      </c>
      <c r="K3601" s="1">
        <v>3616.9560000000001</v>
      </c>
      <c r="L3601" s="1">
        <v>3033.576</v>
      </c>
      <c r="M3601" s="1">
        <f>SUM(Sueldos[[#This Row],[Salario Base]:[Bono General]])</f>
        <v>20885.004000000001</v>
      </c>
      <c r="N3601" s="1">
        <f>SUMPRODUCT(Sueldos[[#This Row],[Salario Base]:[Bono General]]*Porcentajes[])</f>
        <v>798.06384000000003</v>
      </c>
      <c r="O3601" s="1">
        <f>Sueldos[[#This Row],[Aumento Mexicano]]*2</f>
        <v>1596.1276800000001</v>
      </c>
      <c r="P3601" s="1">
        <f>IF(Sueldos[[#This Row],[Calificación]]&gt;=4,Sueldos[[#This Row],[Aumento Mexicano]]*2,0)</f>
        <v>0</v>
      </c>
      <c r="Q3601" s="1">
        <f>Sueldos[[#This Row],[Sueldo total]]*3</f>
        <v>62655.012000000002</v>
      </c>
      <c r="R3601" s="9">
        <f>(43102-Sueldos[[#This Row],[Fecha de Contratación]])/365</f>
        <v>2.3534246575342466</v>
      </c>
      <c r="S3601" s="1">
        <f>Sueldos[[#This Row],[Sueldo total]]/30</f>
        <v>696.16680000000008</v>
      </c>
      <c r="T3601" s="1">
        <f>Sueldos[[#This Row],[Salario diario]]*20*Sueldos[[#This Row],[dias del año]]</f>
        <v>32767.522257534249</v>
      </c>
      <c r="U3601" s="1">
        <f>Sueldos[[#This Row],[3 meses de sueldo]]+Sueldos[[#This Row],[20 dias por año]]</f>
        <v>95422.534257534251</v>
      </c>
    </row>
    <row r="3602" spans="1:21" x14ac:dyDescent="0.3">
      <c r="A3602" t="s">
        <v>852</v>
      </c>
      <c r="B3602" t="s">
        <v>539</v>
      </c>
      <c r="C3602" t="s">
        <v>225</v>
      </c>
      <c r="D3602" s="10">
        <v>41989</v>
      </c>
      <c r="E3602" t="s">
        <v>18</v>
      </c>
      <c r="F3602">
        <v>4</v>
      </c>
      <c r="G3602" s="1">
        <v>14733.400000000001</v>
      </c>
      <c r="H3602" s="1">
        <v>1031.3380000000002</v>
      </c>
      <c r="I3602" s="1">
        <v>1473.3400000000001</v>
      </c>
      <c r="J3602" s="1">
        <v>2062.6760000000004</v>
      </c>
      <c r="K3602" s="1">
        <v>5746.0260000000007</v>
      </c>
      <c r="L3602" s="1">
        <v>5451.3580000000002</v>
      </c>
      <c r="M3602" s="1">
        <f>SUM(Sueldos[[#This Row],[Salario Base]:[Bono General]])</f>
        <v>30498.138000000003</v>
      </c>
      <c r="N3602" s="1">
        <f>SUMPRODUCT(Sueldos[[#This Row],[Salario Base]:[Bono General]]*Porcentajes[])</f>
        <v>1219.9255200000002</v>
      </c>
      <c r="O3602" s="1">
        <f>Sueldos[[#This Row],[Aumento Mexicano]]*2</f>
        <v>2439.8510400000005</v>
      </c>
      <c r="P3602" s="1">
        <f>IF(Sueldos[[#This Row],[Calificación]]&gt;=4,Sueldos[[#This Row],[Aumento Mexicano]]*2,0)</f>
        <v>2439.8510400000005</v>
      </c>
      <c r="Q3602" s="1">
        <f>Sueldos[[#This Row],[Sueldo total]]*3</f>
        <v>91494.414000000004</v>
      </c>
      <c r="R3602" s="9">
        <f>(43102-Sueldos[[#This Row],[Fecha de Contratación]])/365</f>
        <v>3.0493150684931507</v>
      </c>
      <c r="S3602" s="1">
        <f>Sueldos[[#This Row],[Sueldo total]]/30</f>
        <v>1016.6046000000001</v>
      </c>
      <c r="T3602" s="1">
        <f>Sueldos[[#This Row],[Salario diario]]*20*Sueldos[[#This Row],[dias del año]]</f>
        <v>61998.954509589057</v>
      </c>
      <c r="U3602" s="1">
        <f>Sueldos[[#This Row],[3 meses de sueldo]]+Sueldos[[#This Row],[20 dias por año]]</f>
        <v>153493.36850958905</v>
      </c>
    </row>
    <row r="3603" spans="1:21" x14ac:dyDescent="0.3">
      <c r="A3603" t="s">
        <v>348</v>
      </c>
      <c r="B3603" t="s">
        <v>539</v>
      </c>
      <c r="C3603" t="s">
        <v>260</v>
      </c>
      <c r="D3603" s="10">
        <v>42881</v>
      </c>
      <c r="E3603" t="s">
        <v>18</v>
      </c>
      <c r="F3603">
        <v>1</v>
      </c>
      <c r="G3603" s="1">
        <v>11303.25</v>
      </c>
      <c r="H3603" s="1">
        <v>904.26</v>
      </c>
      <c r="I3603" s="1">
        <v>1695.4875</v>
      </c>
      <c r="J3603" s="1">
        <v>904.26</v>
      </c>
      <c r="K3603" s="1">
        <v>4069.17</v>
      </c>
      <c r="L3603" s="1">
        <v>3730.0725000000002</v>
      </c>
      <c r="M3603" s="1">
        <f>SUM(Sueldos[[#This Row],[Salario Base]:[Bono General]])</f>
        <v>22606.5</v>
      </c>
      <c r="N3603" s="1">
        <f>SUMPRODUCT(Sueldos[[#This Row],[Salario Base]:[Bono General]]*Porcentajes[])</f>
        <v>889.56577500000003</v>
      </c>
      <c r="O3603" s="1">
        <f>Sueldos[[#This Row],[Aumento Mexicano]]*2</f>
        <v>1779.1315500000001</v>
      </c>
      <c r="P3603" s="1">
        <f>IF(Sueldos[[#This Row],[Calificación]]&gt;=4,Sueldos[[#This Row],[Aumento Mexicano]]*2,0)</f>
        <v>0</v>
      </c>
      <c r="Q3603" s="1">
        <f>Sueldos[[#This Row],[Sueldo total]]*3</f>
        <v>67819.5</v>
      </c>
      <c r="R3603" s="9">
        <f>(43102-Sueldos[[#This Row],[Fecha de Contratación]])/365</f>
        <v>0.60547945205479448</v>
      </c>
      <c r="S3603" s="1">
        <f>Sueldos[[#This Row],[Sueldo total]]/30</f>
        <v>753.55</v>
      </c>
      <c r="T3603" s="1">
        <f>Sueldos[[#This Row],[Salario diario]]*20*Sueldos[[#This Row],[dias del año]]</f>
        <v>9125.1808219178074</v>
      </c>
      <c r="U3603" s="1">
        <f>Sueldos[[#This Row],[3 meses de sueldo]]+Sueldos[[#This Row],[20 dias por año]]</f>
        <v>76944.680821917806</v>
      </c>
    </row>
    <row r="3604" spans="1:21" x14ac:dyDescent="0.3">
      <c r="A3604" t="s">
        <v>853</v>
      </c>
      <c r="B3604" t="s">
        <v>539</v>
      </c>
      <c r="C3604" t="s">
        <v>14</v>
      </c>
      <c r="D3604" s="10">
        <v>40619</v>
      </c>
      <c r="E3604" t="s">
        <v>18</v>
      </c>
      <c r="F3604">
        <v>2</v>
      </c>
      <c r="G3604" s="1">
        <v>12726.9</v>
      </c>
      <c r="H3604" s="1">
        <v>1145.4209999999998</v>
      </c>
      <c r="I3604" s="1">
        <v>763.61399999999992</v>
      </c>
      <c r="J3604" s="1">
        <v>636.34500000000003</v>
      </c>
      <c r="K3604" s="1">
        <v>4327.1460000000006</v>
      </c>
      <c r="L3604" s="1">
        <v>3818.0699999999997</v>
      </c>
      <c r="M3604" s="1">
        <f>SUM(Sueldos[[#This Row],[Salario Base]:[Bono General]])</f>
        <v>23417.495999999999</v>
      </c>
      <c r="N3604" s="1">
        <f>SUMPRODUCT(Sueldos[[#This Row],[Salario Base]:[Bono General]]*Porcentajes[])</f>
        <v>909.97334999999998</v>
      </c>
      <c r="O3604" s="1">
        <f>Sueldos[[#This Row],[Aumento Mexicano]]*2</f>
        <v>1819.9467</v>
      </c>
      <c r="P3604" s="1">
        <f>IF(Sueldos[[#This Row],[Calificación]]&gt;=4,Sueldos[[#This Row],[Aumento Mexicano]]*2,0)</f>
        <v>0</v>
      </c>
      <c r="Q3604" s="1">
        <f>Sueldos[[#This Row],[Sueldo total]]*3</f>
        <v>70252.487999999998</v>
      </c>
      <c r="R3604" s="9">
        <f>(43102-Sueldos[[#This Row],[Fecha de Contratación]])/365</f>
        <v>6.8027397260273972</v>
      </c>
      <c r="S3604" s="1">
        <f>Sueldos[[#This Row],[Sueldo total]]/30</f>
        <v>780.58319999999992</v>
      </c>
      <c r="T3604" s="1">
        <f>Sueldos[[#This Row],[Salario diario]]*20*Sueldos[[#This Row],[dias del año]]</f>
        <v>106202.08688219177</v>
      </c>
      <c r="U3604" s="1">
        <f>Sueldos[[#This Row],[3 meses de sueldo]]+Sueldos[[#This Row],[20 dias por año]]</f>
        <v>176454.57488219178</v>
      </c>
    </row>
    <row r="3605" spans="1:21" x14ac:dyDescent="0.3">
      <c r="A3605" t="s">
        <v>341</v>
      </c>
      <c r="B3605" t="s">
        <v>539</v>
      </c>
      <c r="C3605" t="s">
        <v>22</v>
      </c>
      <c r="D3605" s="10">
        <v>42783</v>
      </c>
      <c r="E3605" t="s">
        <v>15</v>
      </c>
      <c r="F3605">
        <v>3</v>
      </c>
      <c r="G3605" s="1">
        <v>29658</v>
      </c>
      <c r="H3605" s="1">
        <v>2669.22</v>
      </c>
      <c r="I3605" s="1">
        <v>1482.9</v>
      </c>
      <c r="J3605" s="1">
        <v>4448.7</v>
      </c>
      <c r="K3605" s="1">
        <v>10083.720000000001</v>
      </c>
      <c r="L3605" s="1">
        <v>11863.2</v>
      </c>
      <c r="M3605" s="1">
        <f>SUM(Sueldos[[#This Row],[Salario Base]:[Bono General]])</f>
        <v>60205.740000000005</v>
      </c>
      <c r="N3605" s="1">
        <f>SUMPRODUCT(Sueldos[[#This Row],[Salario Base]:[Bono General]]*Porcentajes[])</f>
        <v>2464.5798</v>
      </c>
      <c r="O3605" s="1">
        <f>Sueldos[[#This Row],[Aumento Mexicano]]*2</f>
        <v>4929.1596</v>
      </c>
      <c r="P3605" s="1">
        <f>IF(Sueldos[[#This Row],[Calificación]]&gt;=4,Sueldos[[#This Row],[Aumento Mexicano]]*2,0)</f>
        <v>0</v>
      </c>
      <c r="Q3605" s="1">
        <f>Sueldos[[#This Row],[Sueldo total]]*3</f>
        <v>180617.22000000003</v>
      </c>
      <c r="R3605" s="9">
        <f>(43102-Sueldos[[#This Row],[Fecha de Contratación]])/365</f>
        <v>0.87397260273972599</v>
      </c>
      <c r="S3605" s="1">
        <f>Sueldos[[#This Row],[Sueldo total]]/30</f>
        <v>2006.8580000000002</v>
      </c>
      <c r="T3605" s="1">
        <f>Sueldos[[#This Row],[Salario diario]]*20*Sueldos[[#This Row],[dias del año]]</f>
        <v>35078.778191780824</v>
      </c>
      <c r="U3605" s="1">
        <f>Sueldos[[#This Row],[3 meses de sueldo]]+Sueldos[[#This Row],[20 dias por año]]</f>
        <v>215695.99819178085</v>
      </c>
    </row>
    <row r="3606" spans="1:21" x14ac:dyDescent="0.3">
      <c r="A3606" t="s">
        <v>854</v>
      </c>
      <c r="B3606" t="s">
        <v>539</v>
      </c>
      <c r="C3606" t="s">
        <v>96</v>
      </c>
      <c r="D3606" s="10">
        <v>42039</v>
      </c>
      <c r="E3606" t="s">
        <v>27</v>
      </c>
      <c r="F3606">
        <v>3</v>
      </c>
      <c r="G3606" s="1">
        <v>21392</v>
      </c>
      <c r="H3606" s="1">
        <v>1711.3600000000001</v>
      </c>
      <c r="I3606" s="1">
        <v>2139.2000000000003</v>
      </c>
      <c r="J3606" s="1">
        <v>1711.3600000000001</v>
      </c>
      <c r="K3606" s="1">
        <v>5989.76</v>
      </c>
      <c r="L3606" s="1">
        <v>6845.4400000000005</v>
      </c>
      <c r="M3606" s="1">
        <f>SUM(Sueldos[[#This Row],[Salario Base]:[Bono General]])</f>
        <v>39789.120000000003</v>
      </c>
      <c r="N3606" s="1">
        <f>SUMPRODUCT(Sueldos[[#This Row],[Salario Base]:[Bono General]]*Porcentajes[])</f>
        <v>1574.4512</v>
      </c>
      <c r="O3606" s="1">
        <f>Sueldos[[#This Row],[Aumento Mexicano]]*2</f>
        <v>3148.9023999999999</v>
      </c>
      <c r="P3606" s="1">
        <f>IF(Sueldos[[#This Row],[Calificación]]&gt;=4,Sueldos[[#This Row],[Aumento Mexicano]]*2,0)</f>
        <v>0</v>
      </c>
      <c r="Q3606" s="1">
        <f>Sueldos[[#This Row],[Sueldo total]]*3</f>
        <v>119367.36000000002</v>
      </c>
      <c r="R3606" s="9">
        <f>(43102-Sueldos[[#This Row],[Fecha de Contratación]])/365</f>
        <v>2.9123287671232876</v>
      </c>
      <c r="S3606" s="1">
        <f>Sueldos[[#This Row],[Sueldo total]]/30</f>
        <v>1326.3040000000001</v>
      </c>
      <c r="T3606" s="1">
        <f>Sueldos[[#This Row],[Salario diario]]*20*Sueldos[[#This Row],[dias del año]]</f>
        <v>77252.665863013695</v>
      </c>
      <c r="U3606" s="1">
        <f>Sueldos[[#This Row],[3 meses de sueldo]]+Sueldos[[#This Row],[20 dias por año]]</f>
        <v>196620.0258630137</v>
      </c>
    </row>
    <row r="3607" spans="1:21" x14ac:dyDescent="0.3">
      <c r="A3607" t="s">
        <v>855</v>
      </c>
      <c r="B3607" t="s">
        <v>539</v>
      </c>
      <c r="C3607" t="s">
        <v>317</v>
      </c>
      <c r="D3607" s="10">
        <v>40851</v>
      </c>
      <c r="E3607" t="s">
        <v>18</v>
      </c>
      <c r="F3607">
        <v>4</v>
      </c>
      <c r="G3607" s="1">
        <v>15840.000000000002</v>
      </c>
      <c r="H3607" s="1">
        <v>792.00000000000011</v>
      </c>
      <c r="I3607" s="1">
        <v>792.00000000000011</v>
      </c>
      <c r="J3607" s="1">
        <v>2217.6000000000004</v>
      </c>
      <c r="K3607" s="1">
        <v>5702.4000000000005</v>
      </c>
      <c r="L3607" s="1">
        <v>6019.2000000000007</v>
      </c>
      <c r="M3607" s="1">
        <f>SUM(Sueldos[[#This Row],[Salario Base]:[Bono General]])</f>
        <v>31363.200000000008</v>
      </c>
      <c r="N3607" s="1">
        <f>SUMPRODUCT(Sueldos[[#This Row],[Salario Base]:[Bono General]]*Porcentajes[])</f>
        <v>1257.6960000000001</v>
      </c>
      <c r="O3607" s="1">
        <f>Sueldos[[#This Row],[Aumento Mexicano]]*2</f>
        <v>2515.3920000000003</v>
      </c>
      <c r="P3607" s="1">
        <f>IF(Sueldos[[#This Row],[Calificación]]&gt;=4,Sueldos[[#This Row],[Aumento Mexicano]]*2,0)</f>
        <v>2515.3920000000003</v>
      </c>
      <c r="Q3607" s="1">
        <f>Sueldos[[#This Row],[Sueldo total]]*3</f>
        <v>94089.60000000002</v>
      </c>
      <c r="R3607" s="9">
        <f>(43102-Sueldos[[#This Row],[Fecha de Contratación]])/365</f>
        <v>6.1671232876712327</v>
      </c>
      <c r="S3607" s="1">
        <f>Sueldos[[#This Row],[Sueldo total]]/30</f>
        <v>1045.4400000000003</v>
      </c>
      <c r="T3607" s="1">
        <f>Sueldos[[#This Row],[Salario diario]]*20*Sueldos[[#This Row],[dias del año]]</f>
        <v>128947.14739726031</v>
      </c>
      <c r="U3607" s="1">
        <f>Sueldos[[#This Row],[3 meses de sueldo]]+Sueldos[[#This Row],[20 dias por año]]</f>
        <v>223036.74739726033</v>
      </c>
    </row>
    <row r="3608" spans="1:21" x14ac:dyDescent="0.3">
      <c r="A3608" t="s">
        <v>856</v>
      </c>
      <c r="B3608" t="s">
        <v>539</v>
      </c>
      <c r="C3608" t="s">
        <v>182</v>
      </c>
      <c r="D3608" s="10">
        <v>41808</v>
      </c>
      <c r="E3608" t="s">
        <v>15</v>
      </c>
      <c r="F3608">
        <v>3</v>
      </c>
      <c r="G3608" s="1">
        <v>25467</v>
      </c>
      <c r="H3608" s="1">
        <v>2546.7000000000003</v>
      </c>
      <c r="I3608" s="1">
        <v>1018.6800000000001</v>
      </c>
      <c r="J3608" s="1">
        <v>254.67000000000002</v>
      </c>
      <c r="K3608" s="1">
        <v>7640.0999999999995</v>
      </c>
      <c r="L3608" s="1">
        <v>8149.4400000000005</v>
      </c>
      <c r="M3608" s="1">
        <f>SUM(Sueldos[[#This Row],[Salario Base]:[Bono General]])</f>
        <v>45076.590000000004</v>
      </c>
      <c r="N3608" s="1">
        <f>SUMPRODUCT(Sueldos[[#This Row],[Salario Base]:[Bono General]]*Porcentajes[])</f>
        <v>1769.9565</v>
      </c>
      <c r="O3608" s="1">
        <f>Sueldos[[#This Row],[Aumento Mexicano]]*2</f>
        <v>3539.913</v>
      </c>
      <c r="P3608" s="1">
        <f>IF(Sueldos[[#This Row],[Calificación]]&gt;=4,Sueldos[[#This Row],[Aumento Mexicano]]*2,0)</f>
        <v>0</v>
      </c>
      <c r="Q3608" s="1">
        <f>Sueldos[[#This Row],[Sueldo total]]*3</f>
        <v>135229.77000000002</v>
      </c>
      <c r="R3608" s="9">
        <f>(43102-Sueldos[[#This Row],[Fecha de Contratación]])/365</f>
        <v>3.5452054794520547</v>
      </c>
      <c r="S3608" s="1">
        <f>Sueldos[[#This Row],[Sueldo total]]/30</f>
        <v>1502.5530000000001</v>
      </c>
      <c r="T3608" s="1">
        <f>Sueldos[[#This Row],[Salario diario]]*20*Sueldos[[#This Row],[dias del año]]</f>
        <v>106537.18257534246</v>
      </c>
      <c r="U3608" s="1">
        <f>Sueldos[[#This Row],[3 meses de sueldo]]+Sueldos[[#This Row],[20 dias por año]]</f>
        <v>241766.9525753425</v>
      </c>
    </row>
    <row r="3609" spans="1:21" x14ac:dyDescent="0.3">
      <c r="A3609" t="s">
        <v>857</v>
      </c>
      <c r="B3609" t="s">
        <v>539</v>
      </c>
      <c r="C3609" t="s">
        <v>213</v>
      </c>
      <c r="D3609" s="10">
        <v>42986</v>
      </c>
      <c r="E3609" t="s">
        <v>50</v>
      </c>
      <c r="F3609">
        <v>4</v>
      </c>
      <c r="G3609" s="1">
        <v>48271.3</v>
      </c>
      <c r="H3609" s="1">
        <v>4827.13</v>
      </c>
      <c r="I3609" s="1">
        <v>4827.13</v>
      </c>
      <c r="J3609" s="1">
        <v>3861.7040000000002</v>
      </c>
      <c r="K3609" s="1">
        <v>13998.677</v>
      </c>
      <c r="L3609" s="1">
        <v>16894.955000000002</v>
      </c>
      <c r="M3609" s="1">
        <f>SUM(Sueldos[[#This Row],[Salario Base]:[Bono General]])</f>
        <v>92680.895999999993</v>
      </c>
      <c r="N3609" s="1">
        <f>SUMPRODUCT(Sueldos[[#This Row],[Salario Base]:[Bono General]]*Porcentajes[])</f>
        <v>3726.5443600000008</v>
      </c>
      <c r="O3609" s="1">
        <f>Sueldos[[#This Row],[Aumento Mexicano]]*2</f>
        <v>7453.0887200000016</v>
      </c>
      <c r="P3609" s="1">
        <f>IF(Sueldos[[#This Row],[Calificación]]&gt;=4,Sueldos[[#This Row],[Aumento Mexicano]]*2,0)</f>
        <v>7453.0887200000016</v>
      </c>
      <c r="Q3609" s="1">
        <f>Sueldos[[#This Row],[Sueldo total]]*3</f>
        <v>278042.68799999997</v>
      </c>
      <c r="R3609" s="9">
        <f>(43102-Sueldos[[#This Row],[Fecha de Contratación]])/365</f>
        <v>0.31780821917808222</v>
      </c>
      <c r="S3609" s="1">
        <f>Sueldos[[#This Row],[Sueldo total]]/30</f>
        <v>3089.3631999999998</v>
      </c>
      <c r="T3609" s="1">
        <f>Sueldos[[#This Row],[Salario diario]]*20*Sueldos[[#This Row],[dias del año]]</f>
        <v>19636.500339726026</v>
      </c>
      <c r="U3609" s="1">
        <f>Sueldos[[#This Row],[3 meses de sueldo]]+Sueldos[[#This Row],[20 dias por año]]</f>
        <v>297679.18833972601</v>
      </c>
    </row>
    <row r="3610" spans="1:21" x14ac:dyDescent="0.3">
      <c r="A3610" t="s">
        <v>858</v>
      </c>
      <c r="B3610" t="s">
        <v>539</v>
      </c>
      <c r="C3610" t="s">
        <v>482</v>
      </c>
      <c r="D3610" s="10">
        <v>40639</v>
      </c>
      <c r="E3610" t="s">
        <v>27</v>
      </c>
      <c r="F3610">
        <v>4</v>
      </c>
      <c r="G3610" s="1">
        <v>18421.7</v>
      </c>
      <c r="H3610" s="1">
        <v>921.08500000000004</v>
      </c>
      <c r="I3610" s="1">
        <v>2763.2550000000001</v>
      </c>
      <c r="J3610" s="1">
        <v>552.65099999999995</v>
      </c>
      <c r="K3610" s="1">
        <v>6816.0290000000005</v>
      </c>
      <c r="L3610" s="1">
        <v>5158.0760000000009</v>
      </c>
      <c r="M3610" s="1">
        <f>SUM(Sueldos[[#This Row],[Salario Base]:[Bono General]])</f>
        <v>34632.796000000002</v>
      </c>
      <c r="N3610" s="1">
        <f>SUMPRODUCT(Sueldos[[#This Row],[Salario Base]:[Bono General]]*Porcentajes[])</f>
        <v>1311.6250400000001</v>
      </c>
      <c r="O3610" s="1">
        <f>Sueldos[[#This Row],[Aumento Mexicano]]*2</f>
        <v>2623.2500800000003</v>
      </c>
      <c r="P3610" s="1">
        <f>IF(Sueldos[[#This Row],[Calificación]]&gt;=4,Sueldos[[#This Row],[Aumento Mexicano]]*2,0)</f>
        <v>2623.2500800000003</v>
      </c>
      <c r="Q3610" s="1">
        <f>Sueldos[[#This Row],[Sueldo total]]*3</f>
        <v>103898.38800000001</v>
      </c>
      <c r="R3610" s="9">
        <f>(43102-Sueldos[[#This Row],[Fecha de Contratación]])/365</f>
        <v>6.7479452054794518</v>
      </c>
      <c r="S3610" s="1">
        <f>Sueldos[[#This Row],[Sueldo total]]/30</f>
        <v>1154.4265333333335</v>
      </c>
      <c r="T3610" s="1">
        <f>Sueldos[[#This Row],[Salario diario]]*20*Sueldos[[#This Row],[dias del año]]</f>
        <v>155800.13981369865</v>
      </c>
      <c r="U3610" s="1">
        <f>Sueldos[[#This Row],[3 meses de sueldo]]+Sueldos[[#This Row],[20 dias por año]]</f>
        <v>259698.52781369866</v>
      </c>
    </row>
    <row r="3611" spans="1:21" x14ac:dyDescent="0.3">
      <c r="A3611" t="s">
        <v>859</v>
      </c>
      <c r="B3611" t="s">
        <v>539</v>
      </c>
      <c r="C3611" t="s">
        <v>100</v>
      </c>
      <c r="D3611" s="10">
        <v>41715</v>
      </c>
      <c r="E3611" t="s">
        <v>18</v>
      </c>
      <c r="F3611">
        <v>2</v>
      </c>
      <c r="G3611" s="1">
        <v>9891</v>
      </c>
      <c r="H3611" s="1">
        <v>494.55</v>
      </c>
      <c r="I3611" s="1">
        <v>1285.8300000000002</v>
      </c>
      <c r="J3611" s="1">
        <v>98.91</v>
      </c>
      <c r="K3611" s="1">
        <v>3362.94</v>
      </c>
      <c r="L3611" s="1">
        <v>2472.75</v>
      </c>
      <c r="M3611" s="1">
        <f>SUM(Sueldos[[#This Row],[Salario Base]:[Bono General]])</f>
        <v>17605.98</v>
      </c>
      <c r="N3611" s="1">
        <f>SUMPRODUCT(Sueldos[[#This Row],[Salario Base]:[Bono General]]*Porcentajes[])</f>
        <v>656.76239999999996</v>
      </c>
      <c r="O3611" s="1">
        <f>Sueldos[[#This Row],[Aumento Mexicano]]*2</f>
        <v>1313.5247999999999</v>
      </c>
      <c r="P3611" s="1">
        <f>IF(Sueldos[[#This Row],[Calificación]]&gt;=4,Sueldos[[#This Row],[Aumento Mexicano]]*2,0)</f>
        <v>0</v>
      </c>
      <c r="Q3611" s="1">
        <f>Sueldos[[#This Row],[Sueldo total]]*3</f>
        <v>52817.94</v>
      </c>
      <c r="R3611" s="9">
        <f>(43102-Sueldos[[#This Row],[Fecha de Contratación]])/365</f>
        <v>3.8</v>
      </c>
      <c r="S3611" s="1">
        <f>Sueldos[[#This Row],[Sueldo total]]/30</f>
        <v>586.86599999999999</v>
      </c>
      <c r="T3611" s="1">
        <f>Sueldos[[#This Row],[Salario diario]]*20*Sueldos[[#This Row],[dias del año]]</f>
        <v>44601.815999999999</v>
      </c>
      <c r="U3611" s="1">
        <f>Sueldos[[#This Row],[3 meses de sueldo]]+Sueldos[[#This Row],[20 dias por año]]</f>
        <v>97419.755999999994</v>
      </c>
    </row>
    <row r="3612" spans="1:21" x14ac:dyDescent="0.3">
      <c r="A3612" t="s">
        <v>860</v>
      </c>
      <c r="B3612" t="s">
        <v>539</v>
      </c>
      <c r="C3612" t="s">
        <v>137</v>
      </c>
      <c r="D3612" s="10">
        <v>41806</v>
      </c>
      <c r="E3612" t="s">
        <v>18</v>
      </c>
      <c r="F3612">
        <v>3</v>
      </c>
      <c r="G3612" s="1">
        <v>9354</v>
      </c>
      <c r="H3612" s="1">
        <v>748.32</v>
      </c>
      <c r="I3612" s="1">
        <v>1216.02</v>
      </c>
      <c r="J3612" s="1">
        <v>187.08</v>
      </c>
      <c r="K3612" s="1">
        <v>3367.44</v>
      </c>
      <c r="L3612" s="1">
        <v>2525.5800000000004</v>
      </c>
      <c r="M3612" s="1">
        <f>SUM(Sueldos[[#This Row],[Salario Base]:[Bono General]])</f>
        <v>17398.440000000002</v>
      </c>
      <c r="N3612" s="1">
        <f>SUMPRODUCT(Sueldos[[#This Row],[Salario Base]:[Bono General]]*Porcentajes[])</f>
        <v>661.32780000000002</v>
      </c>
      <c r="O3612" s="1">
        <f>Sueldos[[#This Row],[Aumento Mexicano]]*2</f>
        <v>1322.6556</v>
      </c>
      <c r="P3612" s="1">
        <f>IF(Sueldos[[#This Row],[Calificación]]&gt;=4,Sueldos[[#This Row],[Aumento Mexicano]]*2,0)</f>
        <v>0</v>
      </c>
      <c r="Q3612" s="1">
        <f>Sueldos[[#This Row],[Sueldo total]]*3</f>
        <v>52195.320000000007</v>
      </c>
      <c r="R3612" s="9">
        <f>(43102-Sueldos[[#This Row],[Fecha de Contratación]])/365</f>
        <v>3.5506849315068494</v>
      </c>
      <c r="S3612" s="1">
        <f>Sueldos[[#This Row],[Sueldo total]]/30</f>
        <v>579.94800000000009</v>
      </c>
      <c r="T3612" s="1">
        <f>Sueldos[[#This Row],[Salario diario]]*20*Sueldos[[#This Row],[dias del año]]</f>
        <v>41184.252493150692</v>
      </c>
      <c r="U3612" s="1">
        <f>Sueldos[[#This Row],[3 meses de sueldo]]+Sueldos[[#This Row],[20 dias por año]]</f>
        <v>93379.572493150699</v>
      </c>
    </row>
    <row r="3613" spans="1:21" x14ac:dyDescent="0.3">
      <c r="A3613" t="s">
        <v>861</v>
      </c>
      <c r="B3613" t="s">
        <v>539</v>
      </c>
      <c r="C3613" t="s">
        <v>29</v>
      </c>
      <c r="D3613" s="10">
        <v>41020</v>
      </c>
      <c r="E3613" t="s">
        <v>27</v>
      </c>
      <c r="F3613">
        <v>4</v>
      </c>
      <c r="G3613" s="1">
        <v>20654.7</v>
      </c>
      <c r="H3613" s="1">
        <v>1858.923</v>
      </c>
      <c r="I3613" s="1">
        <v>2891.6580000000004</v>
      </c>
      <c r="J3613" s="1">
        <v>826.1880000000001</v>
      </c>
      <c r="K3613" s="1">
        <v>7642.2390000000005</v>
      </c>
      <c r="L3613" s="1">
        <v>5163.6750000000002</v>
      </c>
      <c r="M3613" s="1">
        <f>SUM(Sueldos[[#This Row],[Salario Base]:[Bono General]])</f>
        <v>39037.383000000002</v>
      </c>
      <c r="N3613" s="1">
        <f>SUMPRODUCT(Sueldos[[#This Row],[Salario Base]:[Bono General]]*Porcentajes[])</f>
        <v>1478.8765200000003</v>
      </c>
      <c r="O3613" s="1">
        <f>Sueldos[[#This Row],[Aumento Mexicano]]*2</f>
        <v>2957.7530400000005</v>
      </c>
      <c r="P3613" s="1">
        <f>IF(Sueldos[[#This Row],[Calificación]]&gt;=4,Sueldos[[#This Row],[Aumento Mexicano]]*2,0)</f>
        <v>2957.7530400000005</v>
      </c>
      <c r="Q3613" s="1">
        <f>Sueldos[[#This Row],[Sueldo total]]*3</f>
        <v>117112.149</v>
      </c>
      <c r="R3613" s="9">
        <f>(43102-Sueldos[[#This Row],[Fecha de Contratación]])/365</f>
        <v>5.7041095890410958</v>
      </c>
      <c r="S3613" s="1">
        <f>Sueldos[[#This Row],[Sueldo total]]/30</f>
        <v>1301.2461000000001</v>
      </c>
      <c r="T3613" s="1">
        <f>Sueldos[[#This Row],[Salario diario]]*20*Sueldos[[#This Row],[dias del año]]</f>
        <v>148449.00713424658</v>
      </c>
      <c r="U3613" s="1">
        <f>Sueldos[[#This Row],[3 meses de sueldo]]+Sueldos[[#This Row],[20 dias por año]]</f>
        <v>265561.15613424662</v>
      </c>
    </row>
    <row r="3614" spans="1:21" x14ac:dyDescent="0.3">
      <c r="A3614" t="s">
        <v>862</v>
      </c>
      <c r="B3614" t="s">
        <v>539</v>
      </c>
      <c r="C3614" t="s">
        <v>180</v>
      </c>
      <c r="D3614" s="10">
        <v>40769</v>
      </c>
      <c r="E3614" t="s">
        <v>15</v>
      </c>
      <c r="F3614">
        <v>3</v>
      </c>
      <c r="G3614" s="1">
        <v>22204</v>
      </c>
      <c r="H3614" s="1">
        <v>1776.32</v>
      </c>
      <c r="I3614" s="1">
        <v>888.16</v>
      </c>
      <c r="J3614" s="1">
        <v>2664.48</v>
      </c>
      <c r="K3614" s="1">
        <v>6883.24</v>
      </c>
      <c r="L3614" s="1">
        <v>6661.2</v>
      </c>
      <c r="M3614" s="1">
        <f>SUM(Sueldos[[#This Row],[Salario Base]:[Bono General]])</f>
        <v>41077.399999999994</v>
      </c>
      <c r="N3614" s="1">
        <f>SUMPRODUCT(Sueldos[[#This Row],[Salario Base]:[Bono General]]*Porcentajes[])</f>
        <v>1614.2308</v>
      </c>
      <c r="O3614" s="1">
        <f>Sueldos[[#This Row],[Aumento Mexicano]]*2</f>
        <v>3228.4616000000001</v>
      </c>
      <c r="P3614" s="1">
        <f>IF(Sueldos[[#This Row],[Calificación]]&gt;=4,Sueldos[[#This Row],[Aumento Mexicano]]*2,0)</f>
        <v>0</v>
      </c>
      <c r="Q3614" s="1">
        <f>Sueldos[[#This Row],[Sueldo total]]*3</f>
        <v>123232.19999999998</v>
      </c>
      <c r="R3614" s="9">
        <f>(43102-Sueldos[[#This Row],[Fecha de Contratación]])/365</f>
        <v>6.3917808219178083</v>
      </c>
      <c r="S3614" s="1">
        <f>Sueldos[[#This Row],[Sueldo total]]/30</f>
        <v>1369.2466666666664</v>
      </c>
      <c r="T3614" s="1">
        <f>Sueldos[[#This Row],[Salario diario]]*20*Sueldos[[#This Row],[dias del año]]</f>
        <v>175038.49168949769</v>
      </c>
      <c r="U3614" s="1">
        <f>Sueldos[[#This Row],[3 meses de sueldo]]+Sueldos[[#This Row],[20 dias por año]]</f>
        <v>298270.69168949767</v>
      </c>
    </row>
    <row r="3615" spans="1:21" x14ac:dyDescent="0.3">
      <c r="A3615" t="s">
        <v>816</v>
      </c>
      <c r="B3615" t="s">
        <v>539</v>
      </c>
      <c r="C3615" t="s">
        <v>182</v>
      </c>
      <c r="D3615" s="10">
        <v>40790</v>
      </c>
      <c r="E3615" t="s">
        <v>50</v>
      </c>
      <c r="F3615">
        <v>4</v>
      </c>
      <c r="G3615" s="1">
        <v>44003.3</v>
      </c>
      <c r="H3615" s="1">
        <v>4400.3300000000008</v>
      </c>
      <c r="I3615" s="1">
        <v>1760.1320000000001</v>
      </c>
      <c r="J3615" s="1">
        <v>5280.3959999999997</v>
      </c>
      <c r="K3615" s="1">
        <v>14961.122000000001</v>
      </c>
      <c r="L3615" s="1">
        <v>14081.056</v>
      </c>
      <c r="M3615" s="1">
        <f>SUM(Sueldos[[#This Row],[Salario Base]:[Bono General]])</f>
        <v>84486.335999999996</v>
      </c>
      <c r="N3615" s="1">
        <f>SUMPRODUCT(Sueldos[[#This Row],[Salario Base]:[Bono General]]*Porcentajes[])</f>
        <v>3353.0514600000001</v>
      </c>
      <c r="O3615" s="1">
        <f>Sueldos[[#This Row],[Aumento Mexicano]]*2</f>
        <v>6706.1029200000003</v>
      </c>
      <c r="P3615" s="1">
        <f>IF(Sueldos[[#This Row],[Calificación]]&gt;=4,Sueldos[[#This Row],[Aumento Mexicano]]*2,0)</f>
        <v>6706.1029200000003</v>
      </c>
      <c r="Q3615" s="1">
        <f>Sueldos[[#This Row],[Sueldo total]]*3</f>
        <v>253459.00799999997</v>
      </c>
      <c r="R3615" s="9">
        <f>(43102-Sueldos[[#This Row],[Fecha de Contratación]])/365</f>
        <v>6.3342465753424655</v>
      </c>
      <c r="S3615" s="1">
        <f>Sueldos[[#This Row],[Sueldo total]]/30</f>
        <v>2816.2111999999997</v>
      </c>
      <c r="T3615" s="1">
        <f>Sueldos[[#This Row],[Salario diario]]*20*Sueldos[[#This Row],[dias del año]]</f>
        <v>356771.52298082184</v>
      </c>
      <c r="U3615" s="1">
        <f>Sueldos[[#This Row],[3 meses de sueldo]]+Sueldos[[#This Row],[20 dias por año]]</f>
        <v>610230.53098082182</v>
      </c>
    </row>
    <row r="3616" spans="1:21" x14ac:dyDescent="0.3">
      <c r="A3616" t="s">
        <v>863</v>
      </c>
      <c r="B3616" t="s">
        <v>539</v>
      </c>
      <c r="C3616" t="s">
        <v>98</v>
      </c>
      <c r="D3616" s="10">
        <v>41030</v>
      </c>
      <c r="E3616" t="s">
        <v>18</v>
      </c>
      <c r="F3616">
        <v>4</v>
      </c>
      <c r="G3616" s="1">
        <v>12920.6</v>
      </c>
      <c r="H3616" s="1">
        <v>775.23599999999999</v>
      </c>
      <c r="I3616" s="1">
        <v>258.41200000000003</v>
      </c>
      <c r="J3616" s="1">
        <v>1550.472</v>
      </c>
      <c r="K3616" s="1">
        <v>5039.0340000000006</v>
      </c>
      <c r="L3616" s="1">
        <v>3876.18</v>
      </c>
      <c r="M3616" s="1">
        <f>SUM(Sueldos[[#This Row],[Salario Base]:[Bono General]])</f>
        <v>24419.934000000001</v>
      </c>
      <c r="N3616" s="1">
        <f>SUMPRODUCT(Sueldos[[#This Row],[Salario Base]:[Bono General]]*Porcentajes[])</f>
        <v>944.49585999999999</v>
      </c>
      <c r="O3616" s="1">
        <f>Sueldos[[#This Row],[Aumento Mexicano]]*2</f>
        <v>1888.99172</v>
      </c>
      <c r="P3616" s="1">
        <f>IF(Sueldos[[#This Row],[Calificación]]&gt;=4,Sueldos[[#This Row],[Aumento Mexicano]]*2,0)</f>
        <v>1888.99172</v>
      </c>
      <c r="Q3616" s="1">
        <f>Sueldos[[#This Row],[Sueldo total]]*3</f>
        <v>73259.801999999996</v>
      </c>
      <c r="R3616" s="9">
        <f>(43102-Sueldos[[#This Row],[Fecha de Contratación]])/365</f>
        <v>5.6767123287671231</v>
      </c>
      <c r="S3616" s="1">
        <f>Sueldos[[#This Row],[Sueldo total]]/30</f>
        <v>813.99779999999998</v>
      </c>
      <c r="T3616" s="1">
        <f>Sueldos[[#This Row],[Salario diario]]*20*Sueldos[[#This Row],[dias del año]]</f>
        <v>92416.6269369863</v>
      </c>
      <c r="U3616" s="1">
        <f>Sueldos[[#This Row],[3 meses de sueldo]]+Sueldos[[#This Row],[20 dias por año]]</f>
        <v>165676.42893698631</v>
      </c>
    </row>
    <row r="3617" spans="1:21" x14ac:dyDescent="0.3">
      <c r="A3617" t="s">
        <v>864</v>
      </c>
      <c r="B3617" t="s">
        <v>539</v>
      </c>
      <c r="C3617" t="s">
        <v>34</v>
      </c>
      <c r="D3617" s="10">
        <v>42749</v>
      </c>
      <c r="E3617" t="s">
        <v>15</v>
      </c>
      <c r="F3617">
        <v>3</v>
      </c>
      <c r="G3617" s="1">
        <v>23477</v>
      </c>
      <c r="H3617" s="1">
        <v>2112.9299999999998</v>
      </c>
      <c r="I3617" s="1">
        <v>939.08</v>
      </c>
      <c r="J3617" s="1">
        <v>1643.39</v>
      </c>
      <c r="K3617" s="1">
        <v>9156.0300000000007</v>
      </c>
      <c r="L3617" s="1">
        <v>6338.79</v>
      </c>
      <c r="M3617" s="1">
        <f>SUM(Sueldos[[#This Row],[Salario Base]:[Bono General]])</f>
        <v>43667.22</v>
      </c>
      <c r="N3617" s="1">
        <f>SUMPRODUCT(Sueldos[[#This Row],[Salario Base]:[Bono General]]*Porcentajes[])</f>
        <v>1669.2147</v>
      </c>
      <c r="O3617" s="1">
        <f>Sueldos[[#This Row],[Aumento Mexicano]]*2</f>
        <v>3338.4294</v>
      </c>
      <c r="P3617" s="1">
        <f>IF(Sueldos[[#This Row],[Calificación]]&gt;=4,Sueldos[[#This Row],[Aumento Mexicano]]*2,0)</f>
        <v>0</v>
      </c>
      <c r="Q3617" s="1">
        <f>Sueldos[[#This Row],[Sueldo total]]*3</f>
        <v>131001.66</v>
      </c>
      <c r="R3617" s="9">
        <f>(43102-Sueldos[[#This Row],[Fecha de Contratación]])/365</f>
        <v>0.9671232876712329</v>
      </c>
      <c r="S3617" s="1">
        <f>Sueldos[[#This Row],[Sueldo total]]/30</f>
        <v>1455.5740000000001</v>
      </c>
      <c r="T3617" s="1">
        <f>Sueldos[[#This Row],[Salario diario]]*20*Sueldos[[#This Row],[dias del año]]</f>
        <v>28154.390246575345</v>
      </c>
      <c r="U3617" s="1">
        <f>Sueldos[[#This Row],[3 meses de sueldo]]+Sueldos[[#This Row],[20 dias por año]]</f>
        <v>159156.05024657535</v>
      </c>
    </row>
    <row r="3618" spans="1:21" x14ac:dyDescent="0.3">
      <c r="A3618" t="s">
        <v>865</v>
      </c>
      <c r="B3618" t="s">
        <v>539</v>
      </c>
      <c r="C3618" t="s">
        <v>312</v>
      </c>
      <c r="D3618" s="10">
        <v>42390</v>
      </c>
      <c r="E3618" t="s">
        <v>27</v>
      </c>
      <c r="F3618">
        <v>5</v>
      </c>
      <c r="G3618" s="1">
        <v>21997.5</v>
      </c>
      <c r="H3618" s="1">
        <v>1539.825</v>
      </c>
      <c r="I3618" s="1">
        <v>2859.6750000000002</v>
      </c>
      <c r="J3618" s="1">
        <v>3299.625</v>
      </c>
      <c r="K3618" s="1">
        <v>6379.2749999999996</v>
      </c>
      <c r="L3618" s="1">
        <v>8359.0499999999993</v>
      </c>
      <c r="M3618" s="1">
        <f>SUM(Sueldos[[#This Row],[Salario Base]:[Bono General]])</f>
        <v>44434.95</v>
      </c>
      <c r="N3618" s="1">
        <f>SUMPRODUCT(Sueldos[[#This Row],[Salario Base]:[Bono General]]*Porcentajes[])</f>
        <v>1808.1945000000001</v>
      </c>
      <c r="O3618" s="1">
        <f>Sueldos[[#This Row],[Aumento Mexicano]]*2</f>
        <v>3616.3890000000001</v>
      </c>
      <c r="P3618" s="1">
        <f>IF(Sueldos[[#This Row],[Calificación]]&gt;=4,Sueldos[[#This Row],[Aumento Mexicano]]*2,0)</f>
        <v>3616.3890000000001</v>
      </c>
      <c r="Q3618" s="1">
        <f>Sueldos[[#This Row],[Sueldo total]]*3</f>
        <v>133304.84999999998</v>
      </c>
      <c r="R3618" s="9">
        <f>(43102-Sueldos[[#This Row],[Fecha de Contratación]])/365</f>
        <v>1.9506849315068493</v>
      </c>
      <c r="S3618" s="1">
        <f>Sueldos[[#This Row],[Sueldo total]]/30</f>
        <v>1481.165</v>
      </c>
      <c r="T3618" s="1">
        <f>Sueldos[[#This Row],[Salario diario]]*20*Sueldos[[#This Row],[dias del año]]</f>
        <v>57785.724931506847</v>
      </c>
      <c r="U3618" s="1">
        <f>Sueldos[[#This Row],[3 meses de sueldo]]+Sueldos[[#This Row],[20 dias por año]]</f>
        <v>191090.57493150682</v>
      </c>
    </row>
    <row r="3619" spans="1:21" x14ac:dyDescent="0.3">
      <c r="A3619" t="s">
        <v>866</v>
      </c>
      <c r="B3619" t="s">
        <v>539</v>
      </c>
      <c r="C3619" t="s">
        <v>55</v>
      </c>
      <c r="D3619" s="10">
        <v>41687</v>
      </c>
      <c r="E3619" t="s">
        <v>18</v>
      </c>
      <c r="F3619">
        <v>2</v>
      </c>
      <c r="G3619" s="1">
        <v>10652.4</v>
      </c>
      <c r="H3619" s="1">
        <v>745.66800000000001</v>
      </c>
      <c r="I3619" s="1">
        <v>852.19200000000001</v>
      </c>
      <c r="J3619" s="1">
        <v>745.66800000000001</v>
      </c>
      <c r="K3619" s="1">
        <v>2876.1480000000001</v>
      </c>
      <c r="L3619" s="1">
        <v>2982.672</v>
      </c>
      <c r="M3619" s="1">
        <f>SUM(Sueldos[[#This Row],[Salario Base]:[Bono General]])</f>
        <v>18854.747999999996</v>
      </c>
      <c r="N3619" s="1">
        <f>SUMPRODUCT(Sueldos[[#This Row],[Salario Base]:[Bono General]]*Porcentajes[])</f>
        <v>730.75463999999999</v>
      </c>
      <c r="O3619" s="1">
        <f>Sueldos[[#This Row],[Aumento Mexicano]]*2</f>
        <v>1461.50928</v>
      </c>
      <c r="P3619" s="1">
        <f>IF(Sueldos[[#This Row],[Calificación]]&gt;=4,Sueldos[[#This Row],[Aumento Mexicano]]*2,0)</f>
        <v>0</v>
      </c>
      <c r="Q3619" s="1">
        <f>Sueldos[[#This Row],[Sueldo total]]*3</f>
        <v>56564.243999999992</v>
      </c>
      <c r="R3619" s="9">
        <f>(43102-Sueldos[[#This Row],[Fecha de Contratación]])/365</f>
        <v>3.8767123287671232</v>
      </c>
      <c r="S3619" s="1">
        <f>Sueldos[[#This Row],[Sueldo total]]/30</f>
        <v>628.49159999999983</v>
      </c>
      <c r="T3619" s="1">
        <f>Sueldos[[#This Row],[Salario diario]]*20*Sueldos[[#This Row],[dias del año]]</f>
        <v>48729.622684931492</v>
      </c>
      <c r="U3619" s="1">
        <f>Sueldos[[#This Row],[3 meses de sueldo]]+Sueldos[[#This Row],[20 dias por año]]</f>
        <v>105293.86668493148</v>
      </c>
    </row>
    <row r="3620" spans="1:21" x14ac:dyDescent="0.3">
      <c r="A3620" t="s">
        <v>867</v>
      </c>
      <c r="B3620" t="s">
        <v>539</v>
      </c>
      <c r="C3620" t="s">
        <v>112</v>
      </c>
      <c r="D3620" s="10">
        <v>42573</v>
      </c>
      <c r="E3620" t="s">
        <v>27</v>
      </c>
      <c r="F3620">
        <v>4</v>
      </c>
      <c r="G3620" s="1">
        <v>16109.500000000002</v>
      </c>
      <c r="H3620" s="1">
        <v>1288.7600000000002</v>
      </c>
      <c r="I3620" s="1">
        <v>1449.855</v>
      </c>
      <c r="J3620" s="1">
        <v>322.19000000000005</v>
      </c>
      <c r="K3620" s="1">
        <v>5799.42</v>
      </c>
      <c r="L3620" s="1">
        <v>5316.1350000000011</v>
      </c>
      <c r="M3620" s="1">
        <f>SUM(Sueldos[[#This Row],[Salario Base]:[Bono General]])</f>
        <v>30285.86</v>
      </c>
      <c r="N3620" s="1">
        <f>SUMPRODUCT(Sueldos[[#This Row],[Salario Base]:[Bono General]]*Porcentajes[])</f>
        <v>1180.82635</v>
      </c>
      <c r="O3620" s="1">
        <f>Sueldos[[#This Row],[Aumento Mexicano]]*2</f>
        <v>2361.6527000000001</v>
      </c>
      <c r="P3620" s="1">
        <f>IF(Sueldos[[#This Row],[Calificación]]&gt;=4,Sueldos[[#This Row],[Aumento Mexicano]]*2,0)</f>
        <v>2361.6527000000001</v>
      </c>
      <c r="Q3620" s="1">
        <f>Sueldos[[#This Row],[Sueldo total]]*3</f>
        <v>90857.58</v>
      </c>
      <c r="R3620" s="9">
        <f>(43102-Sueldos[[#This Row],[Fecha de Contratación]])/365</f>
        <v>1.4493150684931506</v>
      </c>
      <c r="S3620" s="1">
        <f>Sueldos[[#This Row],[Sueldo total]]/30</f>
        <v>1009.5286666666667</v>
      </c>
      <c r="T3620" s="1">
        <f>Sueldos[[#This Row],[Salario diario]]*20*Sueldos[[#This Row],[dias del año]]</f>
        <v>29262.502173515983</v>
      </c>
      <c r="U3620" s="1">
        <f>Sueldos[[#This Row],[3 meses de sueldo]]+Sueldos[[#This Row],[20 dias por año]]</f>
        <v>120120.08217351598</v>
      </c>
    </row>
    <row r="3621" spans="1:21" x14ac:dyDescent="0.3">
      <c r="A3621" t="s">
        <v>868</v>
      </c>
      <c r="B3621" t="s">
        <v>539</v>
      </c>
      <c r="C3621" t="s">
        <v>440</v>
      </c>
      <c r="D3621" s="10">
        <v>42074</v>
      </c>
      <c r="E3621" t="s">
        <v>18</v>
      </c>
      <c r="F3621">
        <v>4</v>
      </c>
      <c r="G3621" s="1">
        <v>13363.900000000001</v>
      </c>
      <c r="H3621" s="1">
        <v>668.19500000000016</v>
      </c>
      <c r="I3621" s="1">
        <v>1336.3900000000003</v>
      </c>
      <c r="J3621" s="1">
        <v>801.83400000000006</v>
      </c>
      <c r="K3621" s="1">
        <v>4276.4480000000003</v>
      </c>
      <c r="L3621" s="1">
        <v>4811.0039999999999</v>
      </c>
      <c r="M3621" s="1">
        <f>SUM(Sueldos[[#This Row],[Salario Base]:[Bono General]])</f>
        <v>25257.771000000001</v>
      </c>
      <c r="N3621" s="1">
        <f>SUMPRODUCT(Sueldos[[#This Row],[Salario Base]:[Bono General]]*Porcentajes[])</f>
        <v>999.61972000000014</v>
      </c>
      <c r="O3621" s="1">
        <f>Sueldos[[#This Row],[Aumento Mexicano]]*2</f>
        <v>1999.2394400000003</v>
      </c>
      <c r="P3621" s="1">
        <f>IF(Sueldos[[#This Row],[Calificación]]&gt;=4,Sueldos[[#This Row],[Aumento Mexicano]]*2,0)</f>
        <v>1999.2394400000003</v>
      </c>
      <c r="Q3621" s="1">
        <f>Sueldos[[#This Row],[Sueldo total]]*3</f>
        <v>75773.312999999995</v>
      </c>
      <c r="R3621" s="9">
        <f>(43102-Sueldos[[#This Row],[Fecha de Contratación]])/365</f>
        <v>2.8164383561643835</v>
      </c>
      <c r="S3621" s="1">
        <f>Sueldos[[#This Row],[Sueldo total]]/30</f>
        <v>841.92570000000001</v>
      </c>
      <c r="T3621" s="1">
        <f>Sueldos[[#This Row],[Salario diario]]*20*Sueldos[[#This Row],[dias del año]]</f>
        <v>47424.636690410953</v>
      </c>
      <c r="U3621" s="1">
        <f>Sueldos[[#This Row],[3 meses de sueldo]]+Sueldos[[#This Row],[20 dias por año]]</f>
        <v>123197.94969041095</v>
      </c>
    </row>
    <row r="3622" spans="1:21" x14ac:dyDescent="0.3">
      <c r="A3622" t="s">
        <v>869</v>
      </c>
      <c r="B3622" t="s">
        <v>539</v>
      </c>
      <c r="C3622" t="s">
        <v>46</v>
      </c>
      <c r="D3622" s="10">
        <v>41766</v>
      </c>
      <c r="E3622" t="s">
        <v>27</v>
      </c>
      <c r="F3622">
        <v>3</v>
      </c>
      <c r="G3622" s="1">
        <v>18501</v>
      </c>
      <c r="H3622" s="1">
        <v>1665.09</v>
      </c>
      <c r="I3622" s="1">
        <v>370.02</v>
      </c>
      <c r="J3622" s="1">
        <v>370.02</v>
      </c>
      <c r="K3622" s="1">
        <v>7400.4000000000005</v>
      </c>
      <c r="L3622" s="1">
        <v>6845.37</v>
      </c>
      <c r="M3622" s="1">
        <f>SUM(Sueldos[[#This Row],[Salario Base]:[Bono General]])</f>
        <v>35151.9</v>
      </c>
      <c r="N3622" s="1">
        <f>SUMPRODUCT(Sueldos[[#This Row],[Salario Base]:[Bono General]]*Porcentajes[])</f>
        <v>1389.4250999999999</v>
      </c>
      <c r="O3622" s="1">
        <f>Sueldos[[#This Row],[Aumento Mexicano]]*2</f>
        <v>2778.8501999999999</v>
      </c>
      <c r="P3622" s="1">
        <f>IF(Sueldos[[#This Row],[Calificación]]&gt;=4,Sueldos[[#This Row],[Aumento Mexicano]]*2,0)</f>
        <v>0</v>
      </c>
      <c r="Q3622" s="1">
        <f>Sueldos[[#This Row],[Sueldo total]]*3</f>
        <v>105455.70000000001</v>
      </c>
      <c r="R3622" s="9">
        <f>(43102-Sueldos[[#This Row],[Fecha de Contratación]])/365</f>
        <v>3.6602739726027398</v>
      </c>
      <c r="S3622" s="1">
        <f>Sueldos[[#This Row],[Sueldo total]]/30</f>
        <v>1171.73</v>
      </c>
      <c r="T3622" s="1">
        <f>Sueldos[[#This Row],[Salario diario]]*20*Sueldos[[#This Row],[dias del año]]</f>
        <v>85777.056438356158</v>
      </c>
      <c r="U3622" s="1">
        <f>Sueldos[[#This Row],[3 meses de sueldo]]+Sueldos[[#This Row],[20 dias por año]]</f>
        <v>191232.75643835618</v>
      </c>
    </row>
    <row r="3623" spans="1:21" x14ac:dyDescent="0.3">
      <c r="A3623" t="s">
        <v>870</v>
      </c>
      <c r="B3623" t="s">
        <v>539</v>
      </c>
      <c r="C3623" t="s">
        <v>221</v>
      </c>
      <c r="D3623" s="10">
        <v>42227</v>
      </c>
      <c r="E3623" t="s">
        <v>27</v>
      </c>
      <c r="F3623">
        <v>2</v>
      </c>
      <c r="G3623" s="1">
        <v>13682.7</v>
      </c>
      <c r="H3623" s="1">
        <v>957.7890000000001</v>
      </c>
      <c r="I3623" s="1">
        <v>1231.443</v>
      </c>
      <c r="J3623" s="1">
        <v>547.30799999999999</v>
      </c>
      <c r="K3623" s="1">
        <v>4104.8100000000004</v>
      </c>
      <c r="L3623" s="1">
        <v>3420.6750000000002</v>
      </c>
      <c r="M3623" s="1">
        <f>SUM(Sueldos[[#This Row],[Salario Base]:[Bono General]])</f>
        <v>23944.725000000002</v>
      </c>
      <c r="N3623" s="1">
        <f>SUMPRODUCT(Sueldos[[#This Row],[Salario Base]:[Bono General]]*Porcentajes[])</f>
        <v>907.1630100000001</v>
      </c>
      <c r="O3623" s="1">
        <f>Sueldos[[#This Row],[Aumento Mexicano]]*2</f>
        <v>1814.3260200000002</v>
      </c>
      <c r="P3623" s="1">
        <f>IF(Sueldos[[#This Row],[Calificación]]&gt;=4,Sueldos[[#This Row],[Aumento Mexicano]]*2,0)</f>
        <v>0</v>
      </c>
      <c r="Q3623" s="1">
        <f>Sueldos[[#This Row],[Sueldo total]]*3</f>
        <v>71834.175000000003</v>
      </c>
      <c r="R3623" s="9">
        <f>(43102-Sueldos[[#This Row],[Fecha de Contratación]])/365</f>
        <v>2.3972602739726026</v>
      </c>
      <c r="S3623" s="1">
        <f>Sueldos[[#This Row],[Sueldo total]]/30</f>
        <v>798.15750000000003</v>
      </c>
      <c r="T3623" s="1">
        <f>Sueldos[[#This Row],[Salario diario]]*20*Sueldos[[#This Row],[dias del año]]</f>
        <v>38267.825342465752</v>
      </c>
      <c r="U3623" s="1">
        <f>Sueldos[[#This Row],[3 meses de sueldo]]+Sueldos[[#This Row],[20 dias por año]]</f>
        <v>110102.00034246576</v>
      </c>
    </row>
    <row r="3624" spans="1:21" x14ac:dyDescent="0.3">
      <c r="A3624" t="s">
        <v>871</v>
      </c>
      <c r="B3624" t="s">
        <v>539</v>
      </c>
      <c r="C3624" t="s">
        <v>46</v>
      </c>
      <c r="D3624" s="10">
        <v>40793</v>
      </c>
      <c r="E3624" t="s">
        <v>18</v>
      </c>
      <c r="F3624">
        <v>2</v>
      </c>
      <c r="G3624" s="1">
        <v>9939.6</v>
      </c>
      <c r="H3624" s="1">
        <v>496.98</v>
      </c>
      <c r="I3624" s="1">
        <v>496.98</v>
      </c>
      <c r="J3624" s="1">
        <v>695.77200000000005</v>
      </c>
      <c r="K3624" s="1">
        <v>3578.2559999999999</v>
      </c>
      <c r="L3624" s="1">
        <v>3280.0680000000002</v>
      </c>
      <c r="M3624" s="1">
        <f>SUM(Sueldos[[#This Row],[Salario Base]:[Bono General]])</f>
        <v>18487.655999999999</v>
      </c>
      <c r="N3624" s="1">
        <f>SUMPRODUCT(Sueldos[[#This Row],[Salario Base]:[Bono General]]*Porcentajes[])</f>
        <v>719.62704000000008</v>
      </c>
      <c r="O3624" s="1">
        <f>Sueldos[[#This Row],[Aumento Mexicano]]*2</f>
        <v>1439.2540800000002</v>
      </c>
      <c r="P3624" s="1">
        <f>IF(Sueldos[[#This Row],[Calificación]]&gt;=4,Sueldos[[#This Row],[Aumento Mexicano]]*2,0)</f>
        <v>0</v>
      </c>
      <c r="Q3624" s="1">
        <f>Sueldos[[#This Row],[Sueldo total]]*3</f>
        <v>55462.967999999993</v>
      </c>
      <c r="R3624" s="9">
        <f>(43102-Sueldos[[#This Row],[Fecha de Contratación]])/365</f>
        <v>6.3260273972602743</v>
      </c>
      <c r="S3624" s="1">
        <f>Sueldos[[#This Row],[Sueldo total]]/30</f>
        <v>616.25519999999995</v>
      </c>
      <c r="T3624" s="1">
        <f>Sueldos[[#This Row],[Salario diario]]*20*Sueldos[[#This Row],[dias del año]]</f>
        <v>77968.945578082188</v>
      </c>
      <c r="U3624" s="1">
        <f>Sueldos[[#This Row],[3 meses de sueldo]]+Sueldos[[#This Row],[20 dias por año]]</f>
        <v>133431.91357808217</v>
      </c>
    </row>
    <row r="3625" spans="1:21" x14ac:dyDescent="0.3">
      <c r="A3625" t="s">
        <v>872</v>
      </c>
      <c r="B3625" t="s">
        <v>539</v>
      </c>
      <c r="C3625" t="s">
        <v>75</v>
      </c>
      <c r="D3625" s="10">
        <v>41187</v>
      </c>
      <c r="E3625" t="s">
        <v>18</v>
      </c>
      <c r="F3625">
        <v>4</v>
      </c>
      <c r="G3625" s="1">
        <v>15951.100000000002</v>
      </c>
      <c r="H3625" s="1">
        <v>957.06600000000014</v>
      </c>
      <c r="I3625" s="1">
        <v>478.53300000000007</v>
      </c>
      <c r="J3625" s="1">
        <v>797.55500000000018</v>
      </c>
      <c r="K3625" s="1">
        <v>5742.3960000000006</v>
      </c>
      <c r="L3625" s="1">
        <v>4466.3080000000009</v>
      </c>
      <c r="M3625" s="1">
        <f>SUM(Sueldos[[#This Row],[Salario Base]:[Bono General]])</f>
        <v>28392.958000000002</v>
      </c>
      <c r="N3625" s="1">
        <f>SUMPRODUCT(Sueldos[[#This Row],[Salario Base]:[Bono General]]*Porcentajes[])</f>
        <v>1079.8894700000001</v>
      </c>
      <c r="O3625" s="1">
        <f>Sueldos[[#This Row],[Aumento Mexicano]]*2</f>
        <v>2159.7789400000001</v>
      </c>
      <c r="P3625" s="1">
        <f>IF(Sueldos[[#This Row],[Calificación]]&gt;=4,Sueldos[[#This Row],[Aumento Mexicano]]*2,0)</f>
        <v>2159.7789400000001</v>
      </c>
      <c r="Q3625" s="1">
        <f>Sueldos[[#This Row],[Sueldo total]]*3</f>
        <v>85178.874000000011</v>
      </c>
      <c r="R3625" s="9">
        <f>(43102-Sueldos[[#This Row],[Fecha de Contratación]])/365</f>
        <v>5.2465753424657535</v>
      </c>
      <c r="S3625" s="1">
        <f>Sueldos[[#This Row],[Sueldo total]]/30</f>
        <v>946.4319333333334</v>
      </c>
      <c r="T3625" s="1">
        <f>Sueldos[[#This Row],[Salario diario]]*20*Sueldos[[#This Row],[dias del año]]</f>
        <v>99310.528894977178</v>
      </c>
      <c r="U3625" s="1">
        <f>Sueldos[[#This Row],[3 meses de sueldo]]+Sueldos[[#This Row],[20 dias por año]]</f>
        <v>184489.40289497719</v>
      </c>
    </row>
    <row r="3626" spans="1:21" x14ac:dyDescent="0.3">
      <c r="A3626" t="s">
        <v>873</v>
      </c>
      <c r="B3626" t="s">
        <v>539</v>
      </c>
      <c r="C3626" t="s">
        <v>255</v>
      </c>
      <c r="D3626" s="10">
        <v>40672</v>
      </c>
      <c r="E3626" t="s">
        <v>18</v>
      </c>
      <c r="F3626">
        <v>4</v>
      </c>
      <c r="G3626" s="1">
        <v>8856.1</v>
      </c>
      <c r="H3626" s="1">
        <v>885.61000000000013</v>
      </c>
      <c r="I3626" s="1">
        <v>619.92700000000013</v>
      </c>
      <c r="J3626" s="1">
        <v>1239.8540000000003</v>
      </c>
      <c r="K3626" s="1">
        <v>2568.2689999999998</v>
      </c>
      <c r="L3626" s="1">
        <v>2745.3910000000001</v>
      </c>
      <c r="M3626" s="1">
        <f>SUM(Sueldos[[#This Row],[Salario Base]:[Bono General]])</f>
        <v>16915.151000000002</v>
      </c>
      <c r="N3626" s="1">
        <f>SUMPRODUCT(Sueldos[[#This Row],[Salario Base]:[Bono General]]*Porcentajes[])</f>
        <v>674.83482000000004</v>
      </c>
      <c r="O3626" s="1">
        <f>Sueldos[[#This Row],[Aumento Mexicano]]*2</f>
        <v>1349.6696400000001</v>
      </c>
      <c r="P3626" s="1">
        <f>IF(Sueldos[[#This Row],[Calificación]]&gt;=4,Sueldos[[#This Row],[Aumento Mexicano]]*2,0)</f>
        <v>1349.6696400000001</v>
      </c>
      <c r="Q3626" s="1">
        <f>Sueldos[[#This Row],[Sueldo total]]*3</f>
        <v>50745.453000000009</v>
      </c>
      <c r="R3626" s="9">
        <f>(43102-Sueldos[[#This Row],[Fecha de Contratación]])/365</f>
        <v>6.6575342465753424</v>
      </c>
      <c r="S3626" s="1">
        <f>Sueldos[[#This Row],[Sueldo total]]/30</f>
        <v>563.83836666666673</v>
      </c>
      <c r="T3626" s="1">
        <f>Sueldos[[#This Row],[Salario diario]]*20*Sueldos[[#This Row],[dias del año]]</f>
        <v>75075.464712328772</v>
      </c>
      <c r="U3626" s="1">
        <f>Sueldos[[#This Row],[3 meses de sueldo]]+Sueldos[[#This Row],[20 dias por año]]</f>
        <v>125820.91771232878</v>
      </c>
    </row>
    <row r="3627" spans="1:21" x14ac:dyDescent="0.3">
      <c r="A3627" t="s">
        <v>874</v>
      </c>
      <c r="B3627" t="s">
        <v>539</v>
      </c>
      <c r="C3627" t="s">
        <v>14</v>
      </c>
      <c r="D3627" s="10">
        <v>41405</v>
      </c>
      <c r="E3627" t="s">
        <v>18</v>
      </c>
      <c r="F3627">
        <v>5</v>
      </c>
      <c r="G3627" s="1">
        <v>19333.75</v>
      </c>
      <c r="H3627" s="1">
        <v>1353.3625000000002</v>
      </c>
      <c r="I3627" s="1">
        <v>1160.0249999999999</v>
      </c>
      <c r="J3627" s="1">
        <v>386.67500000000001</v>
      </c>
      <c r="K3627" s="1">
        <v>5026.7750000000005</v>
      </c>
      <c r="L3627" s="1">
        <v>5606.7874999999995</v>
      </c>
      <c r="M3627" s="1">
        <f>SUM(Sueldos[[#This Row],[Salario Base]:[Bono General]])</f>
        <v>32867.375</v>
      </c>
      <c r="N3627" s="1">
        <f>SUMPRODUCT(Sueldos[[#This Row],[Salario Base]:[Bono General]]*Porcentajes[])</f>
        <v>1270.2273749999999</v>
      </c>
      <c r="O3627" s="1">
        <f>Sueldos[[#This Row],[Aumento Mexicano]]*2</f>
        <v>2540.4547499999999</v>
      </c>
      <c r="P3627" s="1">
        <f>IF(Sueldos[[#This Row],[Calificación]]&gt;=4,Sueldos[[#This Row],[Aumento Mexicano]]*2,0)</f>
        <v>2540.4547499999999</v>
      </c>
      <c r="Q3627" s="1">
        <f>Sueldos[[#This Row],[Sueldo total]]*3</f>
        <v>98602.125</v>
      </c>
      <c r="R3627" s="9">
        <f>(43102-Sueldos[[#This Row],[Fecha de Contratación]])/365</f>
        <v>4.6493150684931503</v>
      </c>
      <c r="S3627" s="1">
        <f>Sueldos[[#This Row],[Sueldo total]]/30</f>
        <v>1095.5791666666667</v>
      </c>
      <c r="T3627" s="1">
        <f>Sueldos[[#This Row],[Salario diario]]*20*Sueldos[[#This Row],[dias del año]]</f>
        <v>101873.85456621004</v>
      </c>
      <c r="U3627" s="1">
        <f>Sueldos[[#This Row],[3 meses de sueldo]]+Sueldos[[#This Row],[20 dias por año]]</f>
        <v>200475.97956621004</v>
      </c>
    </row>
    <row r="3628" spans="1:21" x14ac:dyDescent="0.3">
      <c r="A3628" t="s">
        <v>875</v>
      </c>
      <c r="B3628" t="s">
        <v>539</v>
      </c>
      <c r="C3628" t="s">
        <v>170</v>
      </c>
      <c r="D3628" s="10">
        <v>40835</v>
      </c>
      <c r="E3628" t="s">
        <v>27</v>
      </c>
      <c r="F3628">
        <v>4</v>
      </c>
      <c r="G3628" s="1">
        <v>17642.900000000001</v>
      </c>
      <c r="H3628" s="1">
        <v>1235.0030000000002</v>
      </c>
      <c r="I3628" s="1">
        <v>352.85800000000006</v>
      </c>
      <c r="J3628" s="1">
        <v>1587.8610000000001</v>
      </c>
      <c r="K3628" s="1">
        <v>6704.3020000000006</v>
      </c>
      <c r="L3628" s="1">
        <v>6527.8730000000005</v>
      </c>
      <c r="M3628" s="1">
        <f>SUM(Sueldos[[#This Row],[Salario Base]:[Bono General]])</f>
        <v>34050.797000000006</v>
      </c>
      <c r="N3628" s="1">
        <f>SUMPRODUCT(Sueldos[[#This Row],[Salario Base]:[Bono General]]*Porcentajes[])</f>
        <v>1354.9747200000002</v>
      </c>
      <c r="O3628" s="1">
        <f>Sueldos[[#This Row],[Aumento Mexicano]]*2</f>
        <v>2709.9494400000003</v>
      </c>
      <c r="P3628" s="1">
        <f>IF(Sueldos[[#This Row],[Calificación]]&gt;=4,Sueldos[[#This Row],[Aumento Mexicano]]*2,0)</f>
        <v>2709.9494400000003</v>
      </c>
      <c r="Q3628" s="1">
        <f>Sueldos[[#This Row],[Sueldo total]]*3</f>
        <v>102152.39100000002</v>
      </c>
      <c r="R3628" s="9">
        <f>(43102-Sueldos[[#This Row],[Fecha de Contratación]])/365</f>
        <v>6.2109589041095887</v>
      </c>
      <c r="S3628" s="1">
        <f>Sueldos[[#This Row],[Sueldo total]]/30</f>
        <v>1135.0265666666669</v>
      </c>
      <c r="T3628" s="1">
        <f>Sueldos[[#This Row],[Salario diario]]*20*Sueldos[[#This Row],[dias del año]]</f>
        <v>140992.06721278542</v>
      </c>
      <c r="U3628" s="1">
        <f>Sueldos[[#This Row],[3 meses de sueldo]]+Sueldos[[#This Row],[20 dias por año]]</f>
        <v>243144.45821278542</v>
      </c>
    </row>
    <row r="3629" spans="1:21" x14ac:dyDescent="0.3">
      <c r="A3629" t="s">
        <v>876</v>
      </c>
      <c r="B3629" t="s">
        <v>539</v>
      </c>
      <c r="C3629" t="s">
        <v>182</v>
      </c>
      <c r="D3629" s="10">
        <v>42848</v>
      </c>
      <c r="E3629" t="s">
        <v>27</v>
      </c>
      <c r="F3629">
        <v>1</v>
      </c>
      <c r="G3629" s="1">
        <v>13871.25</v>
      </c>
      <c r="H3629" s="1">
        <v>832.27499999999998</v>
      </c>
      <c r="I3629" s="1">
        <v>832.27499999999998</v>
      </c>
      <c r="J3629" s="1">
        <v>1248.4124999999999</v>
      </c>
      <c r="K3629" s="1">
        <v>5548.5</v>
      </c>
      <c r="L3629" s="1">
        <v>3883.9500000000003</v>
      </c>
      <c r="M3629" s="1">
        <f>SUM(Sueldos[[#This Row],[Salario Base]:[Bono General]])</f>
        <v>26216.662499999999</v>
      </c>
      <c r="N3629" s="1">
        <f>SUMPRODUCT(Sueldos[[#This Row],[Salario Base]:[Bono General]]*Porcentajes[])</f>
        <v>1000.117125</v>
      </c>
      <c r="O3629" s="1">
        <f>Sueldos[[#This Row],[Aumento Mexicano]]*2</f>
        <v>2000.23425</v>
      </c>
      <c r="P3629" s="1">
        <f>IF(Sueldos[[#This Row],[Calificación]]&gt;=4,Sueldos[[#This Row],[Aumento Mexicano]]*2,0)</f>
        <v>0</v>
      </c>
      <c r="Q3629" s="1">
        <f>Sueldos[[#This Row],[Sueldo total]]*3</f>
        <v>78649.987499999988</v>
      </c>
      <c r="R3629" s="9">
        <f>(43102-Sueldos[[#This Row],[Fecha de Contratación]])/365</f>
        <v>0.69589041095890414</v>
      </c>
      <c r="S3629" s="1">
        <f>Sueldos[[#This Row],[Sueldo total]]/30</f>
        <v>873.88874999999996</v>
      </c>
      <c r="T3629" s="1">
        <f>Sueldos[[#This Row],[Salario diario]]*20*Sueldos[[#This Row],[dias del año]]</f>
        <v>12162.61602739726</v>
      </c>
      <c r="U3629" s="1">
        <f>Sueldos[[#This Row],[3 meses de sueldo]]+Sueldos[[#This Row],[20 dias por año]]</f>
        <v>90812.603527397252</v>
      </c>
    </row>
    <row r="3630" spans="1:21" x14ac:dyDescent="0.3">
      <c r="A3630" t="s">
        <v>877</v>
      </c>
      <c r="B3630" t="s">
        <v>539</v>
      </c>
      <c r="C3630" t="s">
        <v>71</v>
      </c>
      <c r="D3630" s="10">
        <v>41294</v>
      </c>
      <c r="E3630" t="s">
        <v>50</v>
      </c>
      <c r="F3630">
        <v>3</v>
      </c>
      <c r="G3630" s="1">
        <v>38315</v>
      </c>
      <c r="H3630" s="1">
        <v>2298.9</v>
      </c>
      <c r="I3630" s="1">
        <v>4214.6499999999996</v>
      </c>
      <c r="J3630" s="1">
        <v>3065.2000000000003</v>
      </c>
      <c r="K3630" s="1">
        <v>10345.050000000001</v>
      </c>
      <c r="L3630" s="1">
        <v>13410.25</v>
      </c>
      <c r="M3630" s="1">
        <f>SUM(Sueldos[[#This Row],[Salario Base]:[Bono General]])</f>
        <v>71649.05</v>
      </c>
      <c r="N3630" s="1">
        <f>SUMPRODUCT(Sueldos[[#This Row],[Salario Base]:[Bono General]]*Porcentajes[])</f>
        <v>2858.299</v>
      </c>
      <c r="O3630" s="1">
        <f>Sueldos[[#This Row],[Aumento Mexicano]]*2</f>
        <v>5716.598</v>
      </c>
      <c r="P3630" s="1">
        <f>IF(Sueldos[[#This Row],[Calificación]]&gt;=4,Sueldos[[#This Row],[Aumento Mexicano]]*2,0)</f>
        <v>0</v>
      </c>
      <c r="Q3630" s="1">
        <f>Sueldos[[#This Row],[Sueldo total]]*3</f>
        <v>214947.15000000002</v>
      </c>
      <c r="R3630" s="9">
        <f>(43102-Sueldos[[#This Row],[Fecha de Contratación]])/365</f>
        <v>4.9534246575342467</v>
      </c>
      <c r="S3630" s="1">
        <f>Sueldos[[#This Row],[Sueldo total]]/30</f>
        <v>2388.3016666666667</v>
      </c>
      <c r="T3630" s="1">
        <f>Sueldos[[#This Row],[Salario diario]]*20*Sueldos[[#This Row],[dias del año]]</f>
        <v>236605.44730593608</v>
      </c>
      <c r="U3630" s="1">
        <f>Sueldos[[#This Row],[3 meses de sueldo]]+Sueldos[[#This Row],[20 dias por año]]</f>
        <v>451552.5973059361</v>
      </c>
    </row>
    <row r="3631" spans="1:21" x14ac:dyDescent="0.3">
      <c r="A3631" t="s">
        <v>878</v>
      </c>
      <c r="B3631" t="s">
        <v>539</v>
      </c>
      <c r="C3631" t="s">
        <v>84</v>
      </c>
      <c r="D3631" s="10">
        <v>42840</v>
      </c>
      <c r="E3631" t="s">
        <v>18</v>
      </c>
      <c r="F3631">
        <v>4</v>
      </c>
      <c r="G3631" s="1">
        <v>13454.1</v>
      </c>
      <c r="H3631" s="1">
        <v>1345.41</v>
      </c>
      <c r="I3631" s="1">
        <v>672.70500000000004</v>
      </c>
      <c r="J3631" s="1">
        <v>1749.0330000000001</v>
      </c>
      <c r="K3631" s="1">
        <v>4439.8530000000001</v>
      </c>
      <c r="L3631" s="1">
        <v>3767.1480000000006</v>
      </c>
      <c r="M3631" s="1">
        <f>SUM(Sueldos[[#This Row],[Salario Base]:[Bono General]])</f>
        <v>25428.249</v>
      </c>
      <c r="N3631" s="1">
        <f>SUMPRODUCT(Sueldos[[#This Row],[Salario Base]:[Bono General]]*Porcentajes[])</f>
        <v>995.60340000000008</v>
      </c>
      <c r="O3631" s="1">
        <f>Sueldos[[#This Row],[Aumento Mexicano]]*2</f>
        <v>1991.2068000000002</v>
      </c>
      <c r="P3631" s="1">
        <f>IF(Sueldos[[#This Row],[Calificación]]&gt;=4,Sueldos[[#This Row],[Aumento Mexicano]]*2,0)</f>
        <v>1991.2068000000002</v>
      </c>
      <c r="Q3631" s="1">
        <f>Sueldos[[#This Row],[Sueldo total]]*3</f>
        <v>76284.747000000003</v>
      </c>
      <c r="R3631" s="9">
        <f>(43102-Sueldos[[#This Row],[Fecha de Contratación]])/365</f>
        <v>0.71780821917808224</v>
      </c>
      <c r="S3631" s="1">
        <f>Sueldos[[#This Row],[Sueldo total]]/30</f>
        <v>847.60829999999999</v>
      </c>
      <c r="T3631" s="1">
        <f>Sueldos[[#This Row],[Salario diario]]*20*Sueldos[[#This Row],[dias del año]]</f>
        <v>12168.404087671235</v>
      </c>
      <c r="U3631" s="1">
        <f>Sueldos[[#This Row],[3 meses de sueldo]]+Sueldos[[#This Row],[20 dias por año]]</f>
        <v>88453.151087671242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AADD-BAF4-4E9F-AC2C-C1467B92FED9}">
  <sheetPr>
    <tabColor rgb="FFFFC000"/>
  </sheetPr>
  <dimension ref="A2:H42"/>
  <sheetViews>
    <sheetView tabSelected="1" topLeftCell="A23" workbookViewId="0">
      <selection activeCell="D33" sqref="D33"/>
    </sheetView>
  </sheetViews>
  <sheetFormatPr defaultRowHeight="14.4" x14ac:dyDescent="0.3"/>
  <cols>
    <col min="1" max="1" width="24.33203125" bestFit="1" customWidth="1"/>
    <col min="2" max="2" width="17.77734375" bestFit="1" customWidth="1"/>
    <col min="3" max="3" width="20" bestFit="1" customWidth="1"/>
    <col min="4" max="4" width="17.88671875" bestFit="1" customWidth="1"/>
    <col min="5" max="5" width="16.21875" customWidth="1"/>
    <col min="6" max="6" width="15" bestFit="1" customWidth="1"/>
    <col min="7" max="7" width="17.77734375" bestFit="1" customWidth="1"/>
    <col min="8" max="8" width="18.77734375" bestFit="1" customWidth="1"/>
  </cols>
  <sheetData>
    <row r="2" spans="1:6" x14ac:dyDescent="0.3">
      <c r="A2" t="s">
        <v>3160</v>
      </c>
    </row>
    <row r="4" spans="1:6" x14ac:dyDescent="0.3">
      <c r="A4" s="4" t="s">
        <v>6</v>
      </c>
      <c r="B4" s="6">
        <v>0.03</v>
      </c>
    </row>
    <row r="5" spans="1:6" x14ac:dyDescent="0.3">
      <c r="A5" s="4" t="s">
        <v>7</v>
      </c>
      <c r="B5" s="6">
        <v>0.06</v>
      </c>
    </row>
    <row r="6" spans="1:6" x14ac:dyDescent="0.3">
      <c r="A6" s="4" t="s">
        <v>8</v>
      </c>
      <c r="B6" s="6">
        <v>0.04</v>
      </c>
    </row>
    <row r="7" spans="1:6" x14ac:dyDescent="0.3">
      <c r="A7" s="4" t="s">
        <v>9</v>
      </c>
      <c r="B7" s="6">
        <v>0.05</v>
      </c>
    </row>
    <row r="8" spans="1:6" x14ac:dyDescent="0.3">
      <c r="A8" s="4" t="s">
        <v>10</v>
      </c>
      <c r="B8" s="6">
        <v>0.03</v>
      </c>
    </row>
    <row r="9" spans="1:6" x14ac:dyDescent="0.3">
      <c r="A9" s="5" t="s">
        <v>11</v>
      </c>
      <c r="B9" s="6">
        <v>7.0000000000000007E-2</v>
      </c>
    </row>
    <row r="11" spans="1:6" x14ac:dyDescent="0.3">
      <c r="A11" s="7" t="s">
        <v>6</v>
      </c>
      <c r="B11" s="7" t="s">
        <v>7</v>
      </c>
      <c r="C11" s="7" t="s">
        <v>8</v>
      </c>
      <c r="D11" s="7" t="s">
        <v>9</v>
      </c>
      <c r="E11" s="7" t="s">
        <v>10</v>
      </c>
      <c r="F11" s="8" t="s">
        <v>11</v>
      </c>
    </row>
    <row r="12" spans="1:6" x14ac:dyDescent="0.3">
      <c r="A12" s="6">
        <v>0.03</v>
      </c>
      <c r="B12" s="6">
        <v>0.06</v>
      </c>
      <c r="C12" s="6">
        <v>0.04</v>
      </c>
      <c r="D12" s="6">
        <v>0.05</v>
      </c>
      <c r="E12" s="6">
        <v>0.03</v>
      </c>
      <c r="F12" s="6">
        <v>7.0000000000000007E-2</v>
      </c>
    </row>
    <row r="16" spans="1:6" x14ac:dyDescent="0.3">
      <c r="A16" t="s">
        <v>3164</v>
      </c>
    </row>
    <row r="18" spans="1:8" x14ac:dyDescent="0.3">
      <c r="A18" t="s">
        <v>3165</v>
      </c>
    </row>
    <row r="20" spans="1:8" ht="24" x14ac:dyDescent="0.5">
      <c r="A20" s="12" t="s">
        <v>3181</v>
      </c>
    </row>
    <row r="21" spans="1:8" x14ac:dyDescent="0.3">
      <c r="A21" t="s">
        <v>3172</v>
      </c>
    </row>
    <row r="22" spans="1:8" x14ac:dyDescent="0.3">
      <c r="A22" s="11">
        <v>140475266.79749969</v>
      </c>
      <c r="B22" s="11">
        <f>GETPIVOTDATA("Sueldo total",$A$21)</f>
        <v>140475266.79749969</v>
      </c>
    </row>
    <row r="23" spans="1:8" x14ac:dyDescent="0.3">
      <c r="A23" s="2" t="s">
        <v>5</v>
      </c>
      <c r="B23" t="s">
        <v>3185</v>
      </c>
    </row>
    <row r="24" spans="1:8" ht="24" x14ac:dyDescent="0.5">
      <c r="A24" s="12" t="s">
        <v>3173</v>
      </c>
      <c r="C24" s="2" t="s">
        <v>5</v>
      </c>
      <c r="D24" s="3">
        <v>1</v>
      </c>
    </row>
    <row r="25" spans="1:8" x14ac:dyDescent="0.3">
      <c r="A25" t="s">
        <v>3174</v>
      </c>
    </row>
    <row r="26" spans="1:8" x14ac:dyDescent="0.3">
      <c r="A26" s="11">
        <v>3825311.5394799998</v>
      </c>
      <c r="B26" s="11">
        <f>GETPIVOTDATA("Aumento Americano1",$A$25)</f>
        <v>3825311.5394799998</v>
      </c>
      <c r="C26" t="s">
        <v>3175</v>
      </c>
      <c r="F26" s="14" t="s">
        <v>3182</v>
      </c>
    </row>
    <row r="27" spans="1:8" x14ac:dyDescent="0.3">
      <c r="C27" s="11">
        <v>21870655.676712327</v>
      </c>
      <c r="D27" s="11">
        <f>GETPIVOTDATA("Indemnizacion",$C$26)</f>
        <v>21870655.676712327</v>
      </c>
      <c r="E27" s="11">
        <f>SUM(GETPIVOTDATA("Indemnizacion",$C$26)+GETPIVOTDATA("Aumento Americano1",$A$25))</f>
        <v>25695967.216192327</v>
      </c>
      <c r="F27" s="15">
        <f>E27/GETPIVOTDATA("Sueldo total",$A$21)</f>
        <v>0.18292164736183786</v>
      </c>
    </row>
    <row r="28" spans="1:8" x14ac:dyDescent="0.3">
      <c r="D28" s="11">
        <f>D27/12</f>
        <v>1822554.6397260271</v>
      </c>
      <c r="E28" s="11">
        <f>SUM(D28+B26)</f>
        <v>5647866.1792060267</v>
      </c>
      <c r="F28" s="16">
        <f>E28/GETPIVOTDATA("Sueldo total",$A$21)</f>
        <v>4.0205413436570553E-2</v>
      </c>
    </row>
    <row r="29" spans="1:8" ht="24" x14ac:dyDescent="0.5">
      <c r="A29" s="12" t="s">
        <v>3176</v>
      </c>
      <c r="F29" s="12" t="s">
        <v>3179</v>
      </c>
    </row>
    <row r="30" spans="1:8" x14ac:dyDescent="0.3">
      <c r="A30" t="s">
        <v>3177</v>
      </c>
      <c r="B30" s="14" t="s">
        <v>3161</v>
      </c>
      <c r="F30" s="2" t="s">
        <v>3158</v>
      </c>
      <c r="G30" t="s">
        <v>3172</v>
      </c>
      <c r="H30" t="s">
        <v>3180</v>
      </c>
    </row>
    <row r="31" spans="1:8" x14ac:dyDescent="0.3">
      <c r="A31" s="11">
        <v>5533298.5584600028</v>
      </c>
      <c r="B31" s="16">
        <f>GETPIVOTDATA("Aumento Mexicano",$A$30)/GETPIVOTDATA("Sueldo total",$A$21)</f>
        <v>3.9389841960125682E-2</v>
      </c>
      <c r="F31" s="3" t="s">
        <v>926</v>
      </c>
      <c r="G31" s="11">
        <v>5071061.9629999995</v>
      </c>
      <c r="H31" s="13">
        <v>3.6099322525652233E-2</v>
      </c>
    </row>
    <row r="32" spans="1:8" x14ac:dyDescent="0.3">
      <c r="B32" s="11">
        <f>GETPIVOTDATA("Aumento Mexicano",$A$30)</f>
        <v>5533298.5584600028</v>
      </c>
      <c r="F32" s="3" t="s">
        <v>898</v>
      </c>
      <c r="G32" s="11">
        <v>26775931.671000041</v>
      </c>
      <c r="H32" s="13">
        <v>0.19060958047225834</v>
      </c>
    </row>
    <row r="33" spans="1:8" x14ac:dyDescent="0.3">
      <c r="F33" s="3" t="s">
        <v>940</v>
      </c>
      <c r="G33" s="11">
        <v>3414411.4234999991</v>
      </c>
      <c r="H33" s="13">
        <v>2.4306139446042072E-2</v>
      </c>
    </row>
    <row r="34" spans="1:8" ht="24" x14ac:dyDescent="0.5">
      <c r="A34" s="12" t="s">
        <v>3178</v>
      </c>
      <c r="F34" s="3" t="s">
        <v>139</v>
      </c>
      <c r="G34" s="11">
        <v>13708965.174499996</v>
      </c>
      <c r="H34" s="13">
        <v>9.7589885301744589E-2</v>
      </c>
    </row>
    <row r="35" spans="1:8" x14ac:dyDescent="0.3">
      <c r="A35" s="2" t="s">
        <v>3158</v>
      </c>
      <c r="B35" t="s">
        <v>3172</v>
      </c>
      <c r="F35" s="3" t="s">
        <v>13</v>
      </c>
      <c r="G35" s="11">
        <v>2769161.2690000017</v>
      </c>
      <c r="H35" s="13">
        <v>1.9712803058718115E-2</v>
      </c>
    </row>
    <row r="36" spans="1:8" x14ac:dyDescent="0.3">
      <c r="A36" s="3">
        <v>1</v>
      </c>
      <c r="B36" s="11">
        <v>3992837.3550000014</v>
      </c>
      <c r="F36" s="3" t="s">
        <v>883</v>
      </c>
      <c r="G36" s="11">
        <v>28449350.710499976</v>
      </c>
      <c r="H36" s="13">
        <v>0.20252213331981569</v>
      </c>
    </row>
    <row r="37" spans="1:8" x14ac:dyDescent="0.3">
      <c r="A37" s="3">
        <v>2</v>
      </c>
      <c r="B37" s="11">
        <v>31265066.925000001</v>
      </c>
      <c r="F37" s="3" t="s">
        <v>1087</v>
      </c>
      <c r="G37" s="11">
        <v>4387520.2260000017</v>
      </c>
      <c r="H37" s="13">
        <v>3.1233400199372922E-2</v>
      </c>
    </row>
    <row r="38" spans="1:8" x14ac:dyDescent="0.3">
      <c r="A38" s="3">
        <v>3</v>
      </c>
      <c r="B38" s="11">
        <v>56672713.049999937</v>
      </c>
      <c r="F38" s="3" t="s">
        <v>895</v>
      </c>
      <c r="G38" s="11">
        <v>3968538.0769999987</v>
      </c>
      <c r="H38" s="13">
        <v>2.8250795798243859E-2</v>
      </c>
    </row>
    <row r="39" spans="1:8" x14ac:dyDescent="0.3">
      <c r="A39" s="3">
        <v>4</v>
      </c>
      <c r="B39" s="11">
        <v>35293453.030000001</v>
      </c>
      <c r="F39" s="3" t="s">
        <v>909</v>
      </c>
      <c r="G39" s="11">
        <v>2649706.1229999997</v>
      </c>
      <c r="H39" s="13">
        <v>1.8862438800843449E-2</v>
      </c>
    </row>
    <row r="40" spans="1:8" x14ac:dyDescent="0.3">
      <c r="A40" s="3">
        <v>5</v>
      </c>
      <c r="B40" s="11">
        <v>13251196.437499994</v>
      </c>
      <c r="F40" s="3" t="s">
        <v>880</v>
      </c>
      <c r="G40" s="11">
        <v>34940318.084000006</v>
      </c>
      <c r="H40" s="13">
        <v>0.24872932353542129</v>
      </c>
    </row>
    <row r="41" spans="1:8" x14ac:dyDescent="0.3">
      <c r="A41" s="3" t="s">
        <v>3159</v>
      </c>
      <c r="B41" s="11">
        <v>140475266.79749992</v>
      </c>
      <c r="F41" s="3" t="s">
        <v>539</v>
      </c>
      <c r="G41" s="11">
        <v>14340302.076000001</v>
      </c>
      <c r="H41" s="13">
        <v>0.10208417754188746</v>
      </c>
    </row>
    <row r="42" spans="1:8" x14ac:dyDescent="0.3">
      <c r="F42" s="3" t="s">
        <v>3159</v>
      </c>
      <c r="G42" s="11">
        <v>140475266.79750001</v>
      </c>
      <c r="H42" s="13">
        <v>1</v>
      </c>
    </row>
  </sheetData>
  <pageMargins left="0.7" right="0.7" top="0.75" bottom="0.75" header="0.3" footer="0.3"/>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9A52-77FF-467F-A420-1BEC122BE7DE}">
  <sheetPr>
    <tabColor rgb="FF0070C0"/>
  </sheetPr>
  <dimension ref="K22:M35"/>
  <sheetViews>
    <sheetView showGridLines="0" zoomScale="77" workbookViewId="0">
      <selection activeCell="B16" sqref="B16"/>
    </sheetView>
  </sheetViews>
  <sheetFormatPr defaultRowHeight="14.4" x14ac:dyDescent="0.3"/>
  <cols>
    <col min="4" max="4" width="13.44140625" customWidth="1"/>
    <col min="6" max="6" width="16" customWidth="1"/>
    <col min="11" max="11" width="15" bestFit="1" customWidth="1"/>
    <col min="12" max="12" width="16.5546875" bestFit="1" customWidth="1"/>
    <col min="13" max="13" width="9.6640625" bestFit="1" customWidth="1"/>
  </cols>
  <sheetData>
    <row r="22" spans="11:13" ht="24" x14ac:dyDescent="0.5">
      <c r="K22" s="21" t="s">
        <v>3179</v>
      </c>
      <c r="L22" s="21"/>
      <c r="M22" s="21"/>
    </row>
    <row r="23" spans="11:13" x14ac:dyDescent="0.3">
      <c r="K23" s="18" t="s">
        <v>1</v>
      </c>
      <c r="L23" s="17" t="s">
        <v>3183</v>
      </c>
      <c r="M23" s="17" t="s">
        <v>3184</v>
      </c>
    </row>
    <row r="24" spans="11:13" x14ac:dyDescent="0.3">
      <c r="K24" s="17" t="s">
        <v>926</v>
      </c>
      <c r="L24" s="19">
        <v>5071061.9629999995</v>
      </c>
      <c r="M24" s="20">
        <v>3.6099322525652233E-2</v>
      </c>
    </row>
    <row r="25" spans="11:13" x14ac:dyDescent="0.3">
      <c r="K25" s="17" t="s">
        <v>898</v>
      </c>
      <c r="L25" s="19">
        <v>26775931.671000041</v>
      </c>
      <c r="M25" s="20">
        <v>0.19060958047225834</v>
      </c>
    </row>
    <row r="26" spans="11:13" x14ac:dyDescent="0.3">
      <c r="K26" s="17" t="s">
        <v>940</v>
      </c>
      <c r="L26" s="19">
        <v>3414411.4234999991</v>
      </c>
      <c r="M26" s="20">
        <v>2.4306139446042072E-2</v>
      </c>
    </row>
    <row r="27" spans="11:13" x14ac:dyDescent="0.3">
      <c r="K27" s="17" t="s">
        <v>139</v>
      </c>
      <c r="L27" s="19">
        <v>13708965.174499996</v>
      </c>
      <c r="M27" s="20">
        <v>9.7589885301744589E-2</v>
      </c>
    </row>
    <row r="28" spans="11:13" x14ac:dyDescent="0.3">
      <c r="K28" s="17" t="s">
        <v>13</v>
      </c>
      <c r="L28" s="19">
        <v>2769161.2690000017</v>
      </c>
      <c r="M28" s="20">
        <v>1.9712803058718115E-2</v>
      </c>
    </row>
    <row r="29" spans="11:13" x14ac:dyDescent="0.3">
      <c r="K29" s="17" t="s">
        <v>883</v>
      </c>
      <c r="L29" s="19">
        <v>28449350.710499976</v>
      </c>
      <c r="M29" s="20">
        <v>0.20252213331981569</v>
      </c>
    </row>
    <row r="30" spans="11:13" x14ac:dyDescent="0.3">
      <c r="K30" s="17" t="s">
        <v>1087</v>
      </c>
      <c r="L30" s="19">
        <v>4387520.2260000017</v>
      </c>
      <c r="M30" s="20">
        <v>3.1233400199372922E-2</v>
      </c>
    </row>
    <row r="31" spans="11:13" x14ac:dyDescent="0.3">
      <c r="K31" s="17" t="s">
        <v>895</v>
      </c>
      <c r="L31" s="19">
        <v>3968538.0769999987</v>
      </c>
      <c r="M31" s="20">
        <v>2.8250795798243859E-2</v>
      </c>
    </row>
    <row r="32" spans="11:13" x14ac:dyDescent="0.3">
      <c r="K32" s="17" t="s">
        <v>909</v>
      </c>
      <c r="L32" s="19">
        <v>2649706.1229999997</v>
      </c>
      <c r="M32" s="20">
        <v>1.8862438800843449E-2</v>
      </c>
    </row>
    <row r="33" spans="11:13" x14ac:dyDescent="0.3">
      <c r="K33" s="17" t="s">
        <v>880</v>
      </c>
      <c r="L33" s="19">
        <v>34940318.084000006</v>
      </c>
      <c r="M33" s="20">
        <v>0.24872932353542129</v>
      </c>
    </row>
    <row r="34" spans="11:13" x14ac:dyDescent="0.3">
      <c r="K34" s="17" t="s">
        <v>539</v>
      </c>
      <c r="L34" s="19">
        <v>14340302.076000001</v>
      </c>
      <c r="M34" s="20">
        <v>0.10208417754188746</v>
      </c>
    </row>
    <row r="35" spans="11:13" x14ac:dyDescent="0.3">
      <c r="K35" s="17" t="s">
        <v>3159</v>
      </c>
      <c r="L35" s="19">
        <v>140475266.79750001</v>
      </c>
      <c r="M35" s="20">
        <v>1</v>
      </c>
    </row>
  </sheetData>
  <mergeCells count="1">
    <mergeCell ref="K22:M2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C60F-3610-47EB-AD98-BD594CEC4DA4}">
  <sheetPr>
    <tabColor rgb="FFC00000"/>
  </sheetPr>
  <dimension ref="A1:L66"/>
  <sheetViews>
    <sheetView workbookViewId="0">
      <selection activeCell="G1" sqref="G1:L1"/>
    </sheetView>
  </sheetViews>
  <sheetFormatPr defaultColWidth="11.44140625"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41736</v>
      </c>
      <c r="E2" t="s">
        <v>15</v>
      </c>
      <c r="F2">
        <v>4</v>
      </c>
      <c r="G2" s="1">
        <v>35807.200000000004</v>
      </c>
      <c r="H2" s="1">
        <v>2506.5040000000004</v>
      </c>
      <c r="I2" s="1">
        <v>2148.4320000000002</v>
      </c>
      <c r="J2" s="1">
        <v>2864.5760000000005</v>
      </c>
      <c r="K2" s="1">
        <v>12890.592000000001</v>
      </c>
      <c r="L2" s="1">
        <v>10742.160000000002</v>
      </c>
    </row>
    <row r="3" spans="1:12" x14ac:dyDescent="0.3">
      <c r="A3" t="s">
        <v>16</v>
      </c>
      <c r="B3" t="s">
        <v>13</v>
      </c>
      <c r="C3" t="s">
        <v>17</v>
      </c>
      <c r="D3">
        <v>42399</v>
      </c>
      <c r="E3" t="s">
        <v>18</v>
      </c>
      <c r="F3">
        <v>2</v>
      </c>
      <c r="G3" s="1">
        <v>12090.6</v>
      </c>
      <c r="H3" s="1">
        <v>725.43600000000004</v>
      </c>
      <c r="I3" s="1">
        <v>1692.6840000000002</v>
      </c>
      <c r="J3" s="1">
        <v>483.62400000000002</v>
      </c>
      <c r="K3" s="1">
        <v>3506.2739999999999</v>
      </c>
      <c r="L3" s="1">
        <v>4715.3340000000007</v>
      </c>
    </row>
    <row r="4" spans="1:12" x14ac:dyDescent="0.3">
      <c r="A4" t="s">
        <v>19</v>
      </c>
      <c r="B4" t="s">
        <v>13</v>
      </c>
      <c r="C4" t="s">
        <v>20</v>
      </c>
      <c r="D4">
        <v>41604</v>
      </c>
      <c r="E4" t="s">
        <v>18</v>
      </c>
      <c r="F4">
        <v>3</v>
      </c>
      <c r="G4" s="1">
        <v>11959</v>
      </c>
      <c r="H4" s="1">
        <v>597.95000000000005</v>
      </c>
      <c r="I4" s="1">
        <v>1315.49</v>
      </c>
      <c r="J4" s="1">
        <v>358.77</v>
      </c>
      <c r="K4" s="1">
        <v>3826.88</v>
      </c>
      <c r="L4" s="1">
        <v>3109.34</v>
      </c>
    </row>
    <row r="5" spans="1:12" x14ac:dyDescent="0.3">
      <c r="A5" t="s">
        <v>21</v>
      </c>
      <c r="B5" t="s">
        <v>13</v>
      </c>
      <c r="C5" t="s">
        <v>22</v>
      </c>
      <c r="D5">
        <v>40955</v>
      </c>
      <c r="E5" t="s">
        <v>15</v>
      </c>
      <c r="F5">
        <v>3</v>
      </c>
      <c r="G5" s="1">
        <v>31466</v>
      </c>
      <c r="H5" s="1">
        <v>1573.3000000000002</v>
      </c>
      <c r="I5" s="1">
        <v>1887.96</v>
      </c>
      <c r="J5" s="1">
        <v>4405.2400000000007</v>
      </c>
      <c r="K5" s="1">
        <v>12586.400000000001</v>
      </c>
      <c r="L5" s="1">
        <v>11957.08</v>
      </c>
    </row>
    <row r="6" spans="1:12" x14ac:dyDescent="0.3">
      <c r="A6" t="s">
        <v>23</v>
      </c>
      <c r="B6" t="s">
        <v>13</v>
      </c>
      <c r="C6" t="s">
        <v>24</v>
      </c>
      <c r="D6">
        <v>41395</v>
      </c>
      <c r="E6" t="s">
        <v>18</v>
      </c>
      <c r="F6">
        <v>2</v>
      </c>
      <c r="G6" s="1">
        <v>13122.9</v>
      </c>
      <c r="H6" s="1">
        <v>787.37399999999991</v>
      </c>
      <c r="I6" s="1">
        <v>131.22899999999998</v>
      </c>
      <c r="J6" s="1">
        <v>1443.519</v>
      </c>
      <c r="K6" s="1">
        <v>4330.5569999999998</v>
      </c>
      <c r="L6" s="1">
        <v>3936.87</v>
      </c>
    </row>
    <row r="7" spans="1:12" x14ac:dyDescent="0.3">
      <c r="A7" t="s">
        <v>25</v>
      </c>
      <c r="B7" t="s">
        <v>13</v>
      </c>
      <c r="C7" t="s">
        <v>26</v>
      </c>
      <c r="D7">
        <v>41687</v>
      </c>
      <c r="E7" t="s">
        <v>27</v>
      </c>
      <c r="F7">
        <v>5</v>
      </c>
      <c r="G7" s="1">
        <v>24968.75</v>
      </c>
      <c r="H7" s="1">
        <v>1498.125</v>
      </c>
      <c r="I7" s="1">
        <v>249.6875</v>
      </c>
      <c r="J7" s="1">
        <v>2247.1875</v>
      </c>
      <c r="K7" s="1">
        <v>8988.75</v>
      </c>
      <c r="L7" s="1">
        <v>8239.6875</v>
      </c>
    </row>
    <row r="8" spans="1:12" x14ac:dyDescent="0.3">
      <c r="A8" t="s">
        <v>28</v>
      </c>
      <c r="B8" t="s">
        <v>13</v>
      </c>
      <c r="C8" t="s">
        <v>29</v>
      </c>
      <c r="D8">
        <v>40692</v>
      </c>
      <c r="E8" t="s">
        <v>18</v>
      </c>
      <c r="F8">
        <v>3</v>
      </c>
      <c r="G8" s="1">
        <v>14519</v>
      </c>
      <c r="H8" s="1">
        <v>1451.9</v>
      </c>
      <c r="I8" s="1">
        <v>725.95</v>
      </c>
      <c r="J8" s="1">
        <v>1161.52</v>
      </c>
      <c r="K8" s="1">
        <v>5372.03</v>
      </c>
      <c r="L8" s="1">
        <v>5517.22</v>
      </c>
    </row>
    <row r="9" spans="1:12" x14ac:dyDescent="0.3">
      <c r="A9" t="s">
        <v>30</v>
      </c>
      <c r="B9" t="s">
        <v>13</v>
      </c>
      <c r="C9" t="s">
        <v>29</v>
      </c>
      <c r="D9">
        <v>40881</v>
      </c>
      <c r="E9" t="s">
        <v>18</v>
      </c>
      <c r="F9">
        <v>2</v>
      </c>
      <c r="G9" s="1">
        <v>9736.2000000000007</v>
      </c>
      <c r="H9" s="1">
        <v>584.17200000000003</v>
      </c>
      <c r="I9" s="1">
        <v>97.362000000000009</v>
      </c>
      <c r="J9" s="1">
        <v>486.81000000000006</v>
      </c>
      <c r="K9" s="1">
        <v>2434.0500000000002</v>
      </c>
      <c r="L9" s="1">
        <v>3602.3940000000002</v>
      </c>
    </row>
    <row r="10" spans="1:12" x14ac:dyDescent="0.3">
      <c r="A10" t="s">
        <v>31</v>
      </c>
      <c r="B10" t="s">
        <v>13</v>
      </c>
      <c r="C10" t="s">
        <v>32</v>
      </c>
      <c r="D10">
        <v>42513</v>
      </c>
      <c r="E10" t="s">
        <v>27</v>
      </c>
      <c r="F10">
        <v>4</v>
      </c>
      <c r="G10" s="1">
        <v>19694.400000000001</v>
      </c>
      <c r="H10" s="1">
        <v>984.72000000000014</v>
      </c>
      <c r="I10" s="1">
        <v>1181.664</v>
      </c>
      <c r="J10" s="1">
        <v>1969.4400000000003</v>
      </c>
      <c r="K10" s="1">
        <v>7089.9840000000004</v>
      </c>
      <c r="L10" s="1">
        <v>7483.8720000000003</v>
      </c>
    </row>
    <row r="11" spans="1:12" x14ac:dyDescent="0.3">
      <c r="A11" t="s">
        <v>33</v>
      </c>
      <c r="B11" t="s">
        <v>13</v>
      </c>
      <c r="C11" t="s">
        <v>34</v>
      </c>
      <c r="D11">
        <v>43037</v>
      </c>
      <c r="E11" t="s">
        <v>18</v>
      </c>
      <c r="F11">
        <v>2</v>
      </c>
      <c r="G11" s="1">
        <v>11297.7</v>
      </c>
      <c r="H11" s="1">
        <v>903.81600000000003</v>
      </c>
      <c r="I11" s="1">
        <v>112.977</v>
      </c>
      <c r="J11" s="1">
        <v>1694.655</v>
      </c>
      <c r="K11" s="1">
        <v>3954.1950000000002</v>
      </c>
      <c r="L11" s="1">
        <v>3050.3790000000004</v>
      </c>
    </row>
    <row r="12" spans="1:12" x14ac:dyDescent="0.3">
      <c r="A12" t="s">
        <v>35</v>
      </c>
      <c r="B12" t="s">
        <v>13</v>
      </c>
      <c r="C12" t="s">
        <v>36</v>
      </c>
      <c r="D12">
        <v>42519</v>
      </c>
      <c r="E12" t="s">
        <v>18</v>
      </c>
      <c r="F12">
        <v>3</v>
      </c>
      <c r="G12" s="1">
        <v>14857</v>
      </c>
      <c r="H12" s="1">
        <v>1188.56</v>
      </c>
      <c r="I12" s="1">
        <v>2228.5499999999997</v>
      </c>
      <c r="J12" s="1">
        <v>742.85</v>
      </c>
      <c r="K12" s="1">
        <v>3862.82</v>
      </c>
      <c r="L12" s="1">
        <v>5348.5199999999995</v>
      </c>
    </row>
    <row r="13" spans="1:12" x14ac:dyDescent="0.3">
      <c r="A13" t="s">
        <v>37</v>
      </c>
      <c r="B13" t="s">
        <v>13</v>
      </c>
      <c r="C13" t="s">
        <v>38</v>
      </c>
      <c r="D13">
        <v>42675</v>
      </c>
      <c r="E13" t="s">
        <v>18</v>
      </c>
      <c r="F13">
        <v>3</v>
      </c>
      <c r="G13" s="1">
        <v>14478</v>
      </c>
      <c r="H13" s="1">
        <v>1303.02</v>
      </c>
      <c r="I13" s="1">
        <v>1592.58</v>
      </c>
      <c r="J13" s="1">
        <v>2026.9200000000003</v>
      </c>
      <c r="K13" s="1">
        <v>3619.5</v>
      </c>
      <c r="L13" s="1">
        <v>5067.2999999999993</v>
      </c>
    </row>
    <row r="14" spans="1:12" x14ac:dyDescent="0.3">
      <c r="A14" t="s">
        <v>39</v>
      </c>
      <c r="B14" t="s">
        <v>13</v>
      </c>
      <c r="C14" t="s">
        <v>40</v>
      </c>
      <c r="D14">
        <v>43032</v>
      </c>
      <c r="E14" t="s">
        <v>18</v>
      </c>
      <c r="F14">
        <v>5</v>
      </c>
      <c r="G14" s="1">
        <v>12718.75</v>
      </c>
      <c r="H14" s="1">
        <v>763.125</v>
      </c>
      <c r="I14" s="1">
        <v>1144.6875</v>
      </c>
      <c r="J14" s="1">
        <v>1399.0625</v>
      </c>
      <c r="K14" s="1">
        <v>4833.125</v>
      </c>
      <c r="L14" s="1">
        <v>3306.875</v>
      </c>
    </row>
    <row r="15" spans="1:12" x14ac:dyDescent="0.3">
      <c r="A15" t="s">
        <v>41</v>
      </c>
      <c r="B15" t="s">
        <v>13</v>
      </c>
      <c r="C15" t="s">
        <v>42</v>
      </c>
      <c r="D15">
        <v>41799</v>
      </c>
      <c r="E15" t="s">
        <v>15</v>
      </c>
      <c r="F15">
        <v>3</v>
      </c>
      <c r="G15" s="1">
        <v>29531</v>
      </c>
      <c r="H15" s="1">
        <v>2953.1000000000004</v>
      </c>
      <c r="I15" s="1">
        <v>3543.72</v>
      </c>
      <c r="J15" s="1">
        <v>3543.72</v>
      </c>
      <c r="K15" s="1">
        <v>8268.68</v>
      </c>
      <c r="L15" s="1">
        <v>11221.78</v>
      </c>
    </row>
    <row r="16" spans="1:12" x14ac:dyDescent="0.3">
      <c r="A16" t="s">
        <v>43</v>
      </c>
      <c r="B16" t="s">
        <v>13</v>
      </c>
      <c r="C16" t="s">
        <v>44</v>
      </c>
      <c r="D16">
        <v>42031</v>
      </c>
      <c r="E16" t="s">
        <v>27</v>
      </c>
      <c r="F16">
        <v>4</v>
      </c>
      <c r="G16" s="1">
        <v>19200.5</v>
      </c>
      <c r="H16" s="1">
        <v>1536.04</v>
      </c>
      <c r="I16" s="1">
        <v>2112.0549999999998</v>
      </c>
      <c r="J16" s="1">
        <v>2304.06</v>
      </c>
      <c r="K16" s="1">
        <v>6912.1799999999994</v>
      </c>
      <c r="L16" s="1">
        <v>5760.15</v>
      </c>
    </row>
    <row r="17" spans="1:12" x14ac:dyDescent="0.3">
      <c r="A17" t="s">
        <v>45</v>
      </c>
      <c r="B17" t="s">
        <v>13</v>
      </c>
      <c r="C17" t="s">
        <v>46</v>
      </c>
      <c r="D17">
        <v>41726</v>
      </c>
      <c r="E17" t="s">
        <v>27</v>
      </c>
      <c r="F17">
        <v>3</v>
      </c>
      <c r="G17" s="1">
        <v>15405</v>
      </c>
      <c r="H17" s="1">
        <v>1078.3500000000001</v>
      </c>
      <c r="I17" s="1">
        <v>308.10000000000002</v>
      </c>
      <c r="J17" s="1">
        <v>462.15</v>
      </c>
      <c r="K17" s="1">
        <v>5545.8</v>
      </c>
      <c r="L17" s="1">
        <v>5699.85</v>
      </c>
    </row>
    <row r="18" spans="1:12" x14ac:dyDescent="0.3">
      <c r="A18" t="s">
        <v>47</v>
      </c>
      <c r="B18" t="s">
        <v>13</v>
      </c>
      <c r="C18" t="s">
        <v>48</v>
      </c>
      <c r="D18">
        <v>42877</v>
      </c>
      <c r="E18" t="s">
        <v>18</v>
      </c>
      <c r="F18">
        <v>2</v>
      </c>
      <c r="G18" s="1">
        <v>11031.300000000001</v>
      </c>
      <c r="H18" s="1">
        <v>992.81700000000001</v>
      </c>
      <c r="I18" s="1">
        <v>330.93900000000002</v>
      </c>
      <c r="J18" s="1">
        <v>110.31300000000002</v>
      </c>
      <c r="K18" s="1">
        <v>4302.2070000000003</v>
      </c>
      <c r="L18" s="1">
        <v>3750.6420000000007</v>
      </c>
    </row>
    <row r="19" spans="1:12" x14ac:dyDescent="0.3">
      <c r="A19" t="s">
        <v>49</v>
      </c>
      <c r="B19" t="s">
        <v>13</v>
      </c>
      <c r="C19" t="s">
        <v>26</v>
      </c>
      <c r="D19">
        <v>42003</v>
      </c>
      <c r="E19" t="s">
        <v>50</v>
      </c>
      <c r="F19">
        <v>3</v>
      </c>
      <c r="G19" s="1">
        <v>41497</v>
      </c>
      <c r="H19" s="1">
        <v>4149.7</v>
      </c>
      <c r="I19" s="1">
        <v>2074.85</v>
      </c>
      <c r="J19" s="1">
        <v>4149.7</v>
      </c>
      <c r="K19" s="1">
        <v>14938.92</v>
      </c>
      <c r="L19" s="1">
        <v>14108.980000000001</v>
      </c>
    </row>
    <row r="20" spans="1:12" x14ac:dyDescent="0.3">
      <c r="A20" t="s">
        <v>51</v>
      </c>
      <c r="B20" t="s">
        <v>13</v>
      </c>
      <c r="C20" t="s">
        <v>52</v>
      </c>
      <c r="D20">
        <v>41488</v>
      </c>
      <c r="E20" t="s">
        <v>53</v>
      </c>
      <c r="F20">
        <v>2</v>
      </c>
      <c r="G20" s="1">
        <v>100134.90000000001</v>
      </c>
      <c r="H20" s="1">
        <v>7009.4430000000011</v>
      </c>
      <c r="I20" s="1">
        <v>15020.235000000001</v>
      </c>
      <c r="J20" s="1">
        <v>2002.6980000000003</v>
      </c>
      <c r="K20" s="1">
        <v>36048.563999999998</v>
      </c>
      <c r="L20" s="1">
        <v>33044.517000000007</v>
      </c>
    </row>
    <row r="21" spans="1:12" x14ac:dyDescent="0.3">
      <c r="A21" t="s">
        <v>54</v>
      </c>
      <c r="B21" t="s">
        <v>13</v>
      </c>
      <c r="C21" t="s">
        <v>55</v>
      </c>
      <c r="D21">
        <v>41288</v>
      </c>
      <c r="E21" t="s">
        <v>18</v>
      </c>
      <c r="F21">
        <v>3</v>
      </c>
      <c r="G21" s="1">
        <v>12080</v>
      </c>
      <c r="H21" s="1">
        <v>604</v>
      </c>
      <c r="I21" s="1">
        <v>845.60000000000014</v>
      </c>
      <c r="J21" s="1">
        <v>1449.6</v>
      </c>
      <c r="K21" s="1">
        <v>3744.8</v>
      </c>
      <c r="L21" s="1">
        <v>4228</v>
      </c>
    </row>
    <row r="22" spans="1:12" x14ac:dyDescent="0.3">
      <c r="A22" t="s">
        <v>56</v>
      </c>
      <c r="B22" t="s">
        <v>13</v>
      </c>
      <c r="C22" t="s">
        <v>57</v>
      </c>
      <c r="D22">
        <v>41456</v>
      </c>
      <c r="E22" t="s">
        <v>18</v>
      </c>
      <c r="F22">
        <v>2</v>
      </c>
      <c r="G22" s="1">
        <v>9681.3000000000011</v>
      </c>
      <c r="H22" s="1">
        <v>774.50400000000013</v>
      </c>
      <c r="I22" s="1">
        <v>290.43900000000002</v>
      </c>
      <c r="J22" s="1">
        <v>1452.1950000000002</v>
      </c>
      <c r="K22" s="1">
        <v>3001.2030000000004</v>
      </c>
      <c r="L22" s="1">
        <v>2904.3900000000003</v>
      </c>
    </row>
    <row r="23" spans="1:12" x14ac:dyDescent="0.3">
      <c r="A23" t="s">
        <v>58</v>
      </c>
      <c r="B23" t="s">
        <v>13</v>
      </c>
      <c r="C23" t="s">
        <v>59</v>
      </c>
      <c r="D23">
        <v>40888</v>
      </c>
      <c r="E23" t="s">
        <v>27</v>
      </c>
      <c r="F23">
        <v>3</v>
      </c>
      <c r="G23" s="1">
        <v>14989</v>
      </c>
      <c r="H23" s="1">
        <v>1199.1200000000001</v>
      </c>
      <c r="I23" s="1">
        <v>1798.6799999999998</v>
      </c>
      <c r="J23" s="1">
        <v>1648.79</v>
      </c>
      <c r="K23" s="1">
        <v>5246.15</v>
      </c>
      <c r="L23" s="1">
        <v>5695.82</v>
      </c>
    </row>
    <row r="24" spans="1:12" x14ac:dyDescent="0.3">
      <c r="A24" t="s">
        <v>60</v>
      </c>
      <c r="B24" t="s">
        <v>13</v>
      </c>
      <c r="C24" t="s">
        <v>61</v>
      </c>
      <c r="D24">
        <v>42826</v>
      </c>
      <c r="E24" t="s">
        <v>27</v>
      </c>
      <c r="F24">
        <v>4</v>
      </c>
      <c r="G24" s="1">
        <v>17719.900000000001</v>
      </c>
      <c r="H24" s="1">
        <v>1240.3930000000003</v>
      </c>
      <c r="I24" s="1">
        <v>1771.9900000000002</v>
      </c>
      <c r="J24" s="1">
        <v>1063.194</v>
      </c>
      <c r="K24" s="1">
        <v>5138.7709999999997</v>
      </c>
      <c r="L24" s="1">
        <v>4784.3730000000005</v>
      </c>
    </row>
    <row r="25" spans="1:12" x14ac:dyDescent="0.3">
      <c r="A25" t="s">
        <v>62</v>
      </c>
      <c r="B25" t="s">
        <v>13</v>
      </c>
      <c r="C25" t="s">
        <v>63</v>
      </c>
      <c r="D25">
        <v>41756</v>
      </c>
      <c r="E25" t="s">
        <v>18</v>
      </c>
      <c r="F25">
        <v>4</v>
      </c>
      <c r="G25" s="1">
        <v>11936.1</v>
      </c>
      <c r="H25" s="1">
        <v>835.52700000000016</v>
      </c>
      <c r="I25" s="1">
        <v>1432.3319999999999</v>
      </c>
      <c r="J25" s="1">
        <v>238.72200000000001</v>
      </c>
      <c r="K25" s="1">
        <v>3580.83</v>
      </c>
      <c r="L25" s="1">
        <v>3103.3860000000004</v>
      </c>
    </row>
    <row r="26" spans="1:12" x14ac:dyDescent="0.3">
      <c r="A26" t="s">
        <v>64</v>
      </c>
      <c r="B26" t="s">
        <v>13</v>
      </c>
      <c r="C26" t="s">
        <v>65</v>
      </c>
      <c r="D26">
        <v>42707</v>
      </c>
      <c r="E26" t="s">
        <v>18</v>
      </c>
      <c r="F26">
        <v>5</v>
      </c>
      <c r="G26" s="1">
        <v>18055</v>
      </c>
      <c r="H26" s="1">
        <v>1263.8500000000001</v>
      </c>
      <c r="I26" s="1">
        <v>2347.15</v>
      </c>
      <c r="J26" s="1">
        <v>1986.05</v>
      </c>
      <c r="K26" s="1">
        <v>4513.75</v>
      </c>
      <c r="L26" s="1">
        <v>6860.9</v>
      </c>
    </row>
    <row r="27" spans="1:12" x14ac:dyDescent="0.3">
      <c r="A27" t="s">
        <v>66</v>
      </c>
      <c r="B27" t="s">
        <v>13</v>
      </c>
      <c r="C27" t="s">
        <v>67</v>
      </c>
      <c r="D27">
        <v>42875</v>
      </c>
      <c r="E27" t="s">
        <v>18</v>
      </c>
      <c r="F27">
        <v>4</v>
      </c>
      <c r="G27" s="1">
        <v>15160.2</v>
      </c>
      <c r="H27" s="1">
        <v>1061.2140000000002</v>
      </c>
      <c r="I27" s="1">
        <v>1819.2239999999999</v>
      </c>
      <c r="J27" s="1">
        <v>1667.6220000000001</v>
      </c>
      <c r="K27" s="1">
        <v>4093.2540000000004</v>
      </c>
      <c r="L27" s="1">
        <v>5609.2740000000003</v>
      </c>
    </row>
    <row r="28" spans="1:12" x14ac:dyDescent="0.3">
      <c r="A28" t="s">
        <v>68</v>
      </c>
      <c r="B28" t="s">
        <v>13</v>
      </c>
      <c r="C28" t="s">
        <v>69</v>
      </c>
      <c r="D28">
        <v>41205</v>
      </c>
      <c r="E28" t="s">
        <v>50</v>
      </c>
      <c r="F28">
        <v>5</v>
      </c>
      <c r="G28" s="1">
        <v>51185</v>
      </c>
      <c r="H28" s="1">
        <v>2559.25</v>
      </c>
      <c r="I28" s="1">
        <v>3582.9500000000003</v>
      </c>
      <c r="J28" s="1">
        <v>3071.1</v>
      </c>
      <c r="K28" s="1">
        <v>14331.800000000001</v>
      </c>
      <c r="L28" s="1">
        <v>13308.1</v>
      </c>
    </row>
    <row r="29" spans="1:12" x14ac:dyDescent="0.3">
      <c r="A29" t="s">
        <v>70</v>
      </c>
      <c r="B29" t="s">
        <v>13</v>
      </c>
      <c r="C29" t="s">
        <v>71</v>
      </c>
      <c r="D29">
        <v>42208</v>
      </c>
      <c r="E29" t="s">
        <v>18</v>
      </c>
      <c r="F29">
        <v>2</v>
      </c>
      <c r="G29" s="1">
        <v>11016</v>
      </c>
      <c r="H29" s="1">
        <v>881.28</v>
      </c>
      <c r="I29" s="1">
        <v>660.95999999999992</v>
      </c>
      <c r="J29" s="1">
        <v>660.95999999999992</v>
      </c>
      <c r="K29" s="1">
        <v>3745.44</v>
      </c>
      <c r="L29" s="1">
        <v>4075.92</v>
      </c>
    </row>
    <row r="30" spans="1:12" x14ac:dyDescent="0.3">
      <c r="A30" t="s">
        <v>72</v>
      </c>
      <c r="B30" t="s">
        <v>13</v>
      </c>
      <c r="C30" t="s">
        <v>73</v>
      </c>
      <c r="D30">
        <v>42169</v>
      </c>
      <c r="E30" t="s">
        <v>18</v>
      </c>
      <c r="F30">
        <v>3</v>
      </c>
      <c r="G30" s="1">
        <v>12495</v>
      </c>
      <c r="H30" s="1">
        <v>749.69999999999993</v>
      </c>
      <c r="I30" s="1">
        <v>1374.45</v>
      </c>
      <c r="J30" s="1">
        <v>874.65000000000009</v>
      </c>
      <c r="K30" s="1">
        <v>4873.05</v>
      </c>
      <c r="L30" s="1">
        <v>4248.3</v>
      </c>
    </row>
    <row r="31" spans="1:12" x14ac:dyDescent="0.3">
      <c r="A31" t="s">
        <v>74</v>
      </c>
      <c r="B31" t="s">
        <v>13</v>
      </c>
      <c r="C31" t="s">
        <v>75</v>
      </c>
      <c r="D31">
        <v>42633</v>
      </c>
      <c r="E31" t="s">
        <v>27</v>
      </c>
      <c r="F31">
        <v>3</v>
      </c>
      <c r="G31" s="1">
        <v>19600</v>
      </c>
      <c r="H31" s="1">
        <v>980</v>
      </c>
      <c r="I31" s="1">
        <v>2156</v>
      </c>
      <c r="J31" s="1">
        <v>980</v>
      </c>
      <c r="K31" s="1">
        <v>6664.0000000000009</v>
      </c>
      <c r="L31" s="1">
        <v>7840</v>
      </c>
    </row>
    <row r="32" spans="1:12" x14ac:dyDescent="0.3">
      <c r="A32" t="s">
        <v>76</v>
      </c>
      <c r="B32" t="s">
        <v>13</v>
      </c>
      <c r="C32" t="s">
        <v>77</v>
      </c>
      <c r="D32">
        <v>41909</v>
      </c>
      <c r="E32" t="s">
        <v>15</v>
      </c>
      <c r="F32">
        <v>2</v>
      </c>
      <c r="G32" s="1">
        <v>25893.9</v>
      </c>
      <c r="H32" s="1">
        <v>1812.5730000000003</v>
      </c>
      <c r="I32" s="1">
        <v>258.93900000000002</v>
      </c>
      <c r="J32" s="1">
        <v>3884.085</v>
      </c>
      <c r="K32" s="1">
        <v>8544.987000000001</v>
      </c>
      <c r="L32" s="1">
        <v>7250.2920000000013</v>
      </c>
    </row>
    <row r="33" spans="1:12" x14ac:dyDescent="0.3">
      <c r="A33" t="s">
        <v>78</v>
      </c>
      <c r="B33" t="s">
        <v>13</v>
      </c>
      <c r="C33" t="s">
        <v>79</v>
      </c>
      <c r="D33">
        <v>42782</v>
      </c>
      <c r="E33" t="s">
        <v>18</v>
      </c>
      <c r="F33">
        <v>4</v>
      </c>
      <c r="G33" s="1">
        <v>13072.400000000001</v>
      </c>
      <c r="H33" s="1">
        <v>653.62000000000012</v>
      </c>
      <c r="I33" s="1">
        <v>1830.1360000000004</v>
      </c>
      <c r="J33" s="1">
        <v>392.17200000000003</v>
      </c>
      <c r="K33" s="1">
        <v>4706.0640000000003</v>
      </c>
      <c r="L33" s="1">
        <v>3790.9960000000001</v>
      </c>
    </row>
    <row r="34" spans="1:12" x14ac:dyDescent="0.3">
      <c r="A34" t="s">
        <v>80</v>
      </c>
      <c r="B34" t="s">
        <v>13</v>
      </c>
      <c r="C34" t="s">
        <v>81</v>
      </c>
      <c r="D34">
        <v>40812</v>
      </c>
      <c r="E34" t="s">
        <v>15</v>
      </c>
      <c r="F34">
        <v>3</v>
      </c>
      <c r="G34" s="1">
        <v>31397</v>
      </c>
      <c r="H34" s="1">
        <v>2825.73</v>
      </c>
      <c r="I34" s="1">
        <v>4395.5800000000008</v>
      </c>
      <c r="J34" s="1">
        <v>941.91</v>
      </c>
      <c r="K34" s="1">
        <v>8477.19</v>
      </c>
      <c r="L34" s="1">
        <v>11302.92</v>
      </c>
    </row>
    <row r="35" spans="1:12" x14ac:dyDescent="0.3">
      <c r="A35" t="s">
        <v>82</v>
      </c>
      <c r="B35" t="s">
        <v>13</v>
      </c>
      <c r="C35" t="s">
        <v>52</v>
      </c>
      <c r="D35">
        <v>42326</v>
      </c>
      <c r="E35" t="s">
        <v>18</v>
      </c>
      <c r="F35">
        <v>1</v>
      </c>
      <c r="G35" s="1">
        <v>7209.75</v>
      </c>
      <c r="H35" s="1">
        <v>360.48750000000001</v>
      </c>
      <c r="I35" s="1">
        <v>288.39</v>
      </c>
      <c r="J35" s="1">
        <v>360.48750000000001</v>
      </c>
      <c r="K35" s="1">
        <v>2739.7049999999999</v>
      </c>
      <c r="L35" s="1">
        <v>2811.8025000000002</v>
      </c>
    </row>
    <row r="36" spans="1:12" x14ac:dyDescent="0.3">
      <c r="A36" t="s">
        <v>83</v>
      </c>
      <c r="B36" t="s">
        <v>13</v>
      </c>
      <c r="C36" t="s">
        <v>84</v>
      </c>
      <c r="D36">
        <v>41880</v>
      </c>
      <c r="E36" t="s">
        <v>27</v>
      </c>
      <c r="F36">
        <v>3</v>
      </c>
      <c r="G36" s="1">
        <v>16476</v>
      </c>
      <c r="H36" s="1">
        <v>988.56</v>
      </c>
      <c r="I36" s="1">
        <v>659.04</v>
      </c>
      <c r="J36" s="1">
        <v>494.28</v>
      </c>
      <c r="K36" s="1">
        <v>5437.08</v>
      </c>
      <c r="L36" s="1">
        <v>4283.76</v>
      </c>
    </row>
    <row r="37" spans="1:12" x14ac:dyDescent="0.3">
      <c r="A37" t="s">
        <v>85</v>
      </c>
      <c r="B37" t="s">
        <v>13</v>
      </c>
      <c r="C37" t="s">
        <v>86</v>
      </c>
      <c r="D37">
        <v>42129</v>
      </c>
      <c r="E37" t="s">
        <v>53</v>
      </c>
      <c r="F37">
        <v>4</v>
      </c>
      <c r="G37" s="1">
        <v>111559.8</v>
      </c>
      <c r="H37" s="1">
        <v>8924.7839999999997</v>
      </c>
      <c r="I37" s="1">
        <v>13387.175999999999</v>
      </c>
      <c r="J37" s="1">
        <v>15618.372000000001</v>
      </c>
      <c r="K37" s="1">
        <v>43508.322</v>
      </c>
      <c r="L37" s="1">
        <v>32352.341999999997</v>
      </c>
    </row>
    <row r="38" spans="1:12" x14ac:dyDescent="0.3">
      <c r="A38" t="s">
        <v>87</v>
      </c>
      <c r="B38" t="s">
        <v>13</v>
      </c>
      <c r="C38" t="s">
        <v>88</v>
      </c>
      <c r="D38">
        <v>41855</v>
      </c>
      <c r="E38" t="s">
        <v>50</v>
      </c>
      <c r="F38">
        <v>3</v>
      </c>
      <c r="G38" s="1">
        <v>33274</v>
      </c>
      <c r="H38" s="1">
        <v>1996.4399999999998</v>
      </c>
      <c r="I38" s="1">
        <v>2661.92</v>
      </c>
      <c r="J38" s="1">
        <v>2994.66</v>
      </c>
      <c r="K38" s="1">
        <v>9982.1999999999989</v>
      </c>
      <c r="L38" s="1">
        <v>9982.1999999999989</v>
      </c>
    </row>
    <row r="39" spans="1:12" x14ac:dyDescent="0.3">
      <c r="A39" t="s">
        <v>89</v>
      </c>
      <c r="B39" t="s">
        <v>13</v>
      </c>
      <c r="C39" t="s">
        <v>90</v>
      </c>
      <c r="D39">
        <v>42290</v>
      </c>
      <c r="E39" t="s">
        <v>15</v>
      </c>
      <c r="F39">
        <v>3</v>
      </c>
      <c r="G39" s="1">
        <v>31870</v>
      </c>
      <c r="H39" s="1">
        <v>3187</v>
      </c>
      <c r="I39" s="1">
        <v>4143.1000000000004</v>
      </c>
      <c r="J39" s="1">
        <v>2868.2999999999997</v>
      </c>
      <c r="K39" s="1">
        <v>9879.7000000000007</v>
      </c>
      <c r="L39" s="1">
        <v>11154.5</v>
      </c>
    </row>
    <row r="40" spans="1:12" x14ac:dyDescent="0.3">
      <c r="A40" t="s">
        <v>91</v>
      </c>
      <c r="B40" t="s">
        <v>13</v>
      </c>
      <c r="C40" t="s">
        <v>92</v>
      </c>
      <c r="D40">
        <v>40973</v>
      </c>
      <c r="E40" t="s">
        <v>27</v>
      </c>
      <c r="F40">
        <v>1</v>
      </c>
      <c r="G40" s="1">
        <v>16816.5</v>
      </c>
      <c r="H40" s="1">
        <v>1513.4849999999999</v>
      </c>
      <c r="I40" s="1">
        <v>504.495</v>
      </c>
      <c r="J40" s="1">
        <v>1008.99</v>
      </c>
      <c r="K40" s="1">
        <v>6390.27</v>
      </c>
      <c r="L40" s="1">
        <v>4204.125</v>
      </c>
    </row>
    <row r="41" spans="1:12" x14ac:dyDescent="0.3">
      <c r="A41" t="s">
        <v>93</v>
      </c>
      <c r="B41" t="s">
        <v>13</v>
      </c>
      <c r="C41" t="s">
        <v>17</v>
      </c>
      <c r="D41">
        <v>40745</v>
      </c>
      <c r="E41" t="s">
        <v>18</v>
      </c>
      <c r="F41">
        <v>3</v>
      </c>
      <c r="G41" s="1">
        <v>11236</v>
      </c>
      <c r="H41" s="1">
        <v>1011.24</v>
      </c>
      <c r="I41" s="1">
        <v>1011.24</v>
      </c>
      <c r="J41" s="1">
        <v>674.16</v>
      </c>
      <c r="K41" s="1">
        <v>2809</v>
      </c>
      <c r="L41" s="1">
        <v>4044.96</v>
      </c>
    </row>
    <row r="42" spans="1:12" x14ac:dyDescent="0.3">
      <c r="A42" t="s">
        <v>94</v>
      </c>
      <c r="B42" t="s">
        <v>13</v>
      </c>
      <c r="C42" t="s">
        <v>26</v>
      </c>
      <c r="D42">
        <v>42640</v>
      </c>
      <c r="E42" t="s">
        <v>15</v>
      </c>
      <c r="F42">
        <v>2</v>
      </c>
      <c r="G42" s="1">
        <v>28531.8</v>
      </c>
      <c r="H42" s="1">
        <v>1711.9079999999999</v>
      </c>
      <c r="I42" s="1">
        <v>855.95399999999995</v>
      </c>
      <c r="J42" s="1">
        <v>2853.1800000000003</v>
      </c>
      <c r="K42" s="1">
        <v>9986.1299999999992</v>
      </c>
      <c r="L42" s="1">
        <v>9700.8119999999999</v>
      </c>
    </row>
    <row r="43" spans="1:12" x14ac:dyDescent="0.3">
      <c r="A43" t="s">
        <v>95</v>
      </c>
      <c r="B43" t="s">
        <v>13</v>
      </c>
      <c r="C43" t="s">
        <v>96</v>
      </c>
      <c r="D43">
        <v>42467</v>
      </c>
      <c r="E43" t="s">
        <v>18</v>
      </c>
      <c r="F43">
        <v>3</v>
      </c>
      <c r="G43" s="1">
        <v>12412</v>
      </c>
      <c r="H43" s="1">
        <v>1117.08</v>
      </c>
      <c r="I43" s="1">
        <v>1737.68</v>
      </c>
      <c r="J43" s="1">
        <v>1365.32</v>
      </c>
      <c r="K43" s="1">
        <v>4840.68</v>
      </c>
      <c r="L43" s="1">
        <v>4964.8</v>
      </c>
    </row>
    <row r="44" spans="1:12" x14ac:dyDescent="0.3">
      <c r="A44" t="s">
        <v>97</v>
      </c>
      <c r="B44" t="s">
        <v>13</v>
      </c>
      <c r="C44" t="s">
        <v>98</v>
      </c>
      <c r="D44">
        <v>40934</v>
      </c>
      <c r="E44" t="s">
        <v>27</v>
      </c>
      <c r="F44">
        <v>3</v>
      </c>
      <c r="G44" s="1">
        <v>19299</v>
      </c>
      <c r="H44" s="1">
        <v>1929.9</v>
      </c>
      <c r="I44" s="1">
        <v>1543.92</v>
      </c>
      <c r="J44" s="1">
        <v>1543.92</v>
      </c>
      <c r="K44" s="1">
        <v>5982.69</v>
      </c>
      <c r="L44" s="1">
        <v>5982.69</v>
      </c>
    </row>
    <row r="45" spans="1:12" x14ac:dyDescent="0.3">
      <c r="A45" t="s">
        <v>99</v>
      </c>
      <c r="B45" t="s">
        <v>13</v>
      </c>
      <c r="C45" t="s">
        <v>100</v>
      </c>
      <c r="D45">
        <v>41194</v>
      </c>
      <c r="E45" t="s">
        <v>27</v>
      </c>
      <c r="F45">
        <v>3</v>
      </c>
      <c r="G45" s="1">
        <v>21595</v>
      </c>
      <c r="H45" s="1">
        <v>1727.6000000000001</v>
      </c>
      <c r="I45" s="1">
        <v>2591.4</v>
      </c>
      <c r="J45" s="1">
        <v>2375.4499999999998</v>
      </c>
      <c r="K45" s="1">
        <v>6910.4000000000005</v>
      </c>
      <c r="L45" s="1">
        <v>8422.0500000000011</v>
      </c>
    </row>
    <row r="46" spans="1:12" x14ac:dyDescent="0.3">
      <c r="A46" t="s">
        <v>101</v>
      </c>
      <c r="B46" t="s">
        <v>13</v>
      </c>
      <c r="C46" t="s">
        <v>71</v>
      </c>
      <c r="D46">
        <v>42199</v>
      </c>
      <c r="E46" t="s">
        <v>50</v>
      </c>
      <c r="F46">
        <v>2</v>
      </c>
      <c r="G46" s="1">
        <v>37330.200000000004</v>
      </c>
      <c r="H46" s="1">
        <v>1866.5100000000002</v>
      </c>
      <c r="I46" s="1">
        <v>5226.228000000001</v>
      </c>
      <c r="J46" s="1">
        <v>4852.9260000000004</v>
      </c>
      <c r="K46" s="1">
        <v>9705.8520000000008</v>
      </c>
      <c r="L46" s="1">
        <v>14185.476000000002</v>
      </c>
    </row>
    <row r="47" spans="1:12" x14ac:dyDescent="0.3">
      <c r="A47" t="s">
        <v>102</v>
      </c>
      <c r="B47" t="s">
        <v>13</v>
      </c>
      <c r="C47" t="s">
        <v>29</v>
      </c>
      <c r="D47">
        <v>42789</v>
      </c>
      <c r="E47" t="s">
        <v>18</v>
      </c>
      <c r="F47">
        <v>4</v>
      </c>
      <c r="G47" s="1">
        <v>9676.7000000000007</v>
      </c>
      <c r="H47" s="1">
        <v>774.13600000000008</v>
      </c>
      <c r="I47" s="1">
        <v>1064.4370000000001</v>
      </c>
      <c r="J47" s="1">
        <v>1354.7380000000003</v>
      </c>
      <c r="K47" s="1">
        <v>3193.3110000000006</v>
      </c>
      <c r="L47" s="1">
        <v>3870.6800000000003</v>
      </c>
    </row>
    <row r="48" spans="1:12" x14ac:dyDescent="0.3">
      <c r="A48" t="s">
        <v>103</v>
      </c>
      <c r="B48" t="s">
        <v>13</v>
      </c>
      <c r="C48" t="s">
        <v>104</v>
      </c>
      <c r="D48">
        <v>42286</v>
      </c>
      <c r="E48" t="s">
        <v>15</v>
      </c>
      <c r="F48">
        <v>3</v>
      </c>
      <c r="G48" s="1">
        <v>23093</v>
      </c>
      <c r="H48" s="1">
        <v>2078.37</v>
      </c>
      <c r="I48" s="1">
        <v>2771.16</v>
      </c>
      <c r="J48" s="1">
        <v>2540.23</v>
      </c>
      <c r="K48" s="1">
        <v>6927.9</v>
      </c>
      <c r="L48" s="1">
        <v>7851.6200000000008</v>
      </c>
    </row>
    <row r="49" spans="1:12" x14ac:dyDescent="0.3">
      <c r="A49" t="s">
        <v>105</v>
      </c>
      <c r="B49" t="s">
        <v>13</v>
      </c>
      <c r="C49" t="s">
        <v>69</v>
      </c>
      <c r="D49">
        <v>42019</v>
      </c>
      <c r="E49" t="s">
        <v>27</v>
      </c>
      <c r="F49">
        <v>4</v>
      </c>
      <c r="G49" s="1">
        <v>21990.100000000002</v>
      </c>
      <c r="H49" s="1">
        <v>1319.4060000000002</v>
      </c>
      <c r="I49" s="1">
        <v>1539.3070000000002</v>
      </c>
      <c r="J49" s="1">
        <v>2638.8120000000004</v>
      </c>
      <c r="K49" s="1">
        <v>8356.2380000000012</v>
      </c>
      <c r="L49" s="1">
        <v>8796.0400000000009</v>
      </c>
    </row>
    <row r="50" spans="1:12" x14ac:dyDescent="0.3">
      <c r="A50" t="s">
        <v>106</v>
      </c>
      <c r="B50" t="s">
        <v>13</v>
      </c>
      <c r="C50" t="s">
        <v>107</v>
      </c>
      <c r="D50">
        <v>40678</v>
      </c>
      <c r="E50" t="s">
        <v>27</v>
      </c>
      <c r="F50">
        <v>4</v>
      </c>
      <c r="G50" s="1">
        <v>24838.000000000004</v>
      </c>
      <c r="H50" s="1">
        <v>1738.6600000000003</v>
      </c>
      <c r="I50" s="1">
        <v>2235.42</v>
      </c>
      <c r="J50" s="1">
        <v>3725.7000000000003</v>
      </c>
      <c r="K50" s="1">
        <v>8196.5400000000009</v>
      </c>
      <c r="L50" s="1">
        <v>7948.1600000000017</v>
      </c>
    </row>
    <row r="51" spans="1:12" x14ac:dyDescent="0.3">
      <c r="A51" t="s">
        <v>108</v>
      </c>
      <c r="B51" t="s">
        <v>13</v>
      </c>
      <c r="C51" t="s">
        <v>55</v>
      </c>
      <c r="D51">
        <v>42922</v>
      </c>
      <c r="E51" t="s">
        <v>27</v>
      </c>
      <c r="F51">
        <v>3</v>
      </c>
      <c r="G51" s="1">
        <v>21884</v>
      </c>
      <c r="H51" s="1">
        <v>1094.2</v>
      </c>
      <c r="I51" s="1">
        <v>1969.56</v>
      </c>
      <c r="J51" s="1">
        <v>1094.2</v>
      </c>
      <c r="K51" s="1">
        <v>8534.76</v>
      </c>
      <c r="L51" s="1">
        <v>5908.68</v>
      </c>
    </row>
    <row r="52" spans="1:12" x14ac:dyDescent="0.3">
      <c r="A52" t="s">
        <v>109</v>
      </c>
      <c r="B52" t="s">
        <v>13</v>
      </c>
      <c r="C52" t="s">
        <v>110</v>
      </c>
      <c r="D52">
        <v>41489</v>
      </c>
      <c r="E52" t="s">
        <v>18</v>
      </c>
      <c r="F52">
        <v>2</v>
      </c>
      <c r="G52" s="1">
        <v>8438.4</v>
      </c>
      <c r="H52" s="1">
        <v>843.84</v>
      </c>
      <c r="I52" s="1">
        <v>168.768</v>
      </c>
      <c r="J52" s="1">
        <v>253.15199999999999</v>
      </c>
      <c r="K52" s="1">
        <v>2953.4399999999996</v>
      </c>
      <c r="L52" s="1">
        <v>3037.8239999999996</v>
      </c>
    </row>
    <row r="53" spans="1:12" x14ac:dyDescent="0.3">
      <c r="A53" t="s">
        <v>111</v>
      </c>
      <c r="B53" t="s">
        <v>13</v>
      </c>
      <c r="C53" t="s">
        <v>112</v>
      </c>
      <c r="D53">
        <v>42077</v>
      </c>
      <c r="E53" t="s">
        <v>18</v>
      </c>
      <c r="F53">
        <v>5</v>
      </c>
      <c r="G53" s="1">
        <v>18256.25</v>
      </c>
      <c r="H53" s="1">
        <v>1460.5</v>
      </c>
      <c r="I53" s="1">
        <v>1643.0625</v>
      </c>
      <c r="J53" s="1">
        <v>1825.625</v>
      </c>
      <c r="K53" s="1">
        <v>6937.375</v>
      </c>
      <c r="L53" s="1">
        <v>5111.7500000000009</v>
      </c>
    </row>
    <row r="54" spans="1:12" x14ac:dyDescent="0.3">
      <c r="A54" t="s">
        <v>113</v>
      </c>
      <c r="B54" t="s">
        <v>13</v>
      </c>
      <c r="C54" t="s">
        <v>114</v>
      </c>
      <c r="D54">
        <v>41709</v>
      </c>
      <c r="E54" t="s">
        <v>115</v>
      </c>
      <c r="F54">
        <v>2</v>
      </c>
      <c r="G54" s="1">
        <v>47468.700000000004</v>
      </c>
      <c r="H54" s="1">
        <v>4746.8700000000008</v>
      </c>
      <c r="I54" s="1">
        <v>6170.9310000000005</v>
      </c>
      <c r="J54" s="1">
        <v>2848.1220000000003</v>
      </c>
      <c r="K54" s="1">
        <v>14240.61</v>
      </c>
      <c r="L54" s="1">
        <v>12816.549000000003</v>
      </c>
    </row>
    <row r="55" spans="1:12" x14ac:dyDescent="0.3">
      <c r="A55" t="s">
        <v>116</v>
      </c>
      <c r="B55" t="s">
        <v>13</v>
      </c>
      <c r="C55" t="s">
        <v>117</v>
      </c>
      <c r="D55">
        <v>42991</v>
      </c>
      <c r="E55" t="s">
        <v>15</v>
      </c>
      <c r="F55">
        <v>3</v>
      </c>
      <c r="G55" s="1">
        <v>30323</v>
      </c>
      <c r="H55" s="1">
        <v>1516.15</v>
      </c>
      <c r="I55" s="1">
        <v>3638.7599999999998</v>
      </c>
      <c r="J55" s="1">
        <v>909.68999999999994</v>
      </c>
      <c r="K55" s="1">
        <v>10613.05</v>
      </c>
      <c r="L55" s="1">
        <v>11219.51</v>
      </c>
    </row>
    <row r="56" spans="1:12" x14ac:dyDescent="0.3">
      <c r="A56" t="s">
        <v>118</v>
      </c>
      <c r="B56" t="s">
        <v>13</v>
      </c>
      <c r="C56" t="s">
        <v>119</v>
      </c>
      <c r="D56">
        <v>42026</v>
      </c>
      <c r="E56" t="s">
        <v>18</v>
      </c>
      <c r="F56">
        <v>2</v>
      </c>
      <c r="G56" s="1">
        <v>9241.2000000000007</v>
      </c>
      <c r="H56" s="1">
        <v>462.06000000000006</v>
      </c>
      <c r="I56" s="1">
        <v>369.64800000000002</v>
      </c>
      <c r="J56" s="1">
        <v>646.88400000000013</v>
      </c>
      <c r="K56" s="1">
        <v>2864.7720000000004</v>
      </c>
      <c r="L56" s="1">
        <v>2957.1840000000002</v>
      </c>
    </row>
    <row r="57" spans="1:12" x14ac:dyDescent="0.3">
      <c r="A57" t="s">
        <v>120</v>
      </c>
      <c r="B57" t="s">
        <v>13</v>
      </c>
      <c r="C57" t="s">
        <v>121</v>
      </c>
      <c r="D57">
        <v>41964</v>
      </c>
      <c r="E57" t="s">
        <v>27</v>
      </c>
      <c r="F57">
        <v>3</v>
      </c>
      <c r="G57" s="1">
        <v>22423</v>
      </c>
      <c r="H57" s="1">
        <v>2018.07</v>
      </c>
      <c r="I57" s="1">
        <v>448.46000000000004</v>
      </c>
      <c r="J57" s="1">
        <v>3139.2200000000003</v>
      </c>
      <c r="K57" s="1">
        <v>6726.9</v>
      </c>
      <c r="L57" s="1">
        <v>8072.28</v>
      </c>
    </row>
    <row r="58" spans="1:12" x14ac:dyDescent="0.3">
      <c r="A58" t="s">
        <v>122</v>
      </c>
      <c r="B58" t="s">
        <v>13</v>
      </c>
      <c r="C58" t="s">
        <v>123</v>
      </c>
      <c r="D58">
        <v>40524</v>
      </c>
      <c r="E58" t="s">
        <v>27</v>
      </c>
      <c r="F58">
        <v>2</v>
      </c>
      <c r="G58" s="1">
        <v>15688.800000000001</v>
      </c>
      <c r="H58" s="1">
        <v>784.44</v>
      </c>
      <c r="I58" s="1">
        <v>1098.2160000000001</v>
      </c>
      <c r="J58" s="1">
        <v>156.88800000000001</v>
      </c>
      <c r="K58" s="1">
        <v>5020.4160000000002</v>
      </c>
      <c r="L58" s="1">
        <v>4235.9760000000006</v>
      </c>
    </row>
    <row r="59" spans="1:12" x14ac:dyDescent="0.3">
      <c r="A59" t="s">
        <v>124</v>
      </c>
      <c r="B59" t="s">
        <v>13</v>
      </c>
      <c r="C59" t="s">
        <v>125</v>
      </c>
      <c r="D59">
        <v>40532</v>
      </c>
      <c r="E59" t="s">
        <v>50</v>
      </c>
      <c r="F59">
        <v>3</v>
      </c>
      <c r="G59" s="1">
        <v>36997</v>
      </c>
      <c r="H59" s="1">
        <v>3699.7000000000003</v>
      </c>
      <c r="I59" s="1">
        <v>1479.88</v>
      </c>
      <c r="J59" s="1">
        <v>5179.5800000000008</v>
      </c>
      <c r="K59" s="1">
        <v>12209.01</v>
      </c>
      <c r="L59" s="1">
        <v>14798.800000000001</v>
      </c>
    </row>
    <row r="60" spans="1:12" x14ac:dyDescent="0.3">
      <c r="A60" t="s">
        <v>126</v>
      </c>
      <c r="B60" t="s">
        <v>13</v>
      </c>
      <c r="C60" t="s">
        <v>127</v>
      </c>
      <c r="D60">
        <v>42593</v>
      </c>
      <c r="E60" t="s">
        <v>27</v>
      </c>
      <c r="F60">
        <v>2</v>
      </c>
      <c r="G60" s="1">
        <v>14497.2</v>
      </c>
      <c r="H60" s="1">
        <v>869.83199999999999</v>
      </c>
      <c r="I60" s="1">
        <v>144.97200000000001</v>
      </c>
      <c r="J60" s="1">
        <v>2174.58</v>
      </c>
      <c r="K60" s="1">
        <v>4639.1040000000003</v>
      </c>
      <c r="L60" s="1">
        <v>5798.880000000001</v>
      </c>
    </row>
    <row r="61" spans="1:12" x14ac:dyDescent="0.3">
      <c r="A61" t="s">
        <v>128</v>
      </c>
      <c r="B61" t="s">
        <v>13</v>
      </c>
      <c r="C61" t="s">
        <v>129</v>
      </c>
      <c r="D61">
        <v>40538</v>
      </c>
      <c r="E61" t="s">
        <v>15</v>
      </c>
      <c r="F61">
        <v>1</v>
      </c>
      <c r="G61" s="1">
        <v>21584.25</v>
      </c>
      <c r="H61" s="1">
        <v>1726.74</v>
      </c>
      <c r="I61" s="1">
        <v>1726.74</v>
      </c>
      <c r="J61" s="1">
        <v>2805.9524999999999</v>
      </c>
      <c r="K61" s="1">
        <v>6259.4324999999999</v>
      </c>
      <c r="L61" s="1">
        <v>6475.2749999999996</v>
      </c>
    </row>
    <row r="62" spans="1:12" x14ac:dyDescent="0.3">
      <c r="A62" t="s">
        <v>130</v>
      </c>
      <c r="B62" t="s">
        <v>13</v>
      </c>
      <c r="C62" t="s">
        <v>75</v>
      </c>
      <c r="D62">
        <v>42728</v>
      </c>
      <c r="E62" t="s">
        <v>18</v>
      </c>
      <c r="F62">
        <v>3</v>
      </c>
      <c r="G62" s="1">
        <v>10196</v>
      </c>
      <c r="H62" s="1">
        <v>815.68000000000006</v>
      </c>
      <c r="I62" s="1">
        <v>101.96000000000001</v>
      </c>
      <c r="J62" s="1">
        <v>203.92000000000002</v>
      </c>
      <c r="K62" s="1">
        <v>3160.7599999999998</v>
      </c>
      <c r="L62" s="1">
        <v>3364.6800000000003</v>
      </c>
    </row>
    <row r="63" spans="1:12" x14ac:dyDescent="0.3">
      <c r="A63" t="s">
        <v>131</v>
      </c>
      <c r="B63" t="s">
        <v>13</v>
      </c>
      <c r="C63" t="s">
        <v>46</v>
      </c>
      <c r="D63">
        <v>42619</v>
      </c>
      <c r="E63" t="s">
        <v>18</v>
      </c>
      <c r="F63">
        <v>5</v>
      </c>
      <c r="G63" s="1">
        <v>13541.25</v>
      </c>
      <c r="H63" s="1">
        <v>947.88750000000005</v>
      </c>
      <c r="I63" s="1">
        <v>1895.7750000000001</v>
      </c>
      <c r="J63" s="1">
        <v>1624.95</v>
      </c>
      <c r="K63" s="1">
        <v>5145.6750000000002</v>
      </c>
      <c r="L63" s="1">
        <v>4604.0250000000005</v>
      </c>
    </row>
    <row r="64" spans="1:12" x14ac:dyDescent="0.3">
      <c r="A64" t="s">
        <v>132</v>
      </c>
      <c r="B64" t="s">
        <v>13</v>
      </c>
      <c r="C64" t="s">
        <v>133</v>
      </c>
      <c r="D64">
        <v>42225</v>
      </c>
      <c r="E64" t="s">
        <v>27</v>
      </c>
      <c r="F64">
        <v>3</v>
      </c>
      <c r="G64" s="1">
        <v>16486</v>
      </c>
      <c r="H64" s="1">
        <v>1318.88</v>
      </c>
      <c r="I64" s="1">
        <v>2308.0400000000004</v>
      </c>
      <c r="J64" s="1">
        <v>1978.32</v>
      </c>
      <c r="K64" s="1">
        <v>5110.66</v>
      </c>
      <c r="L64" s="1">
        <v>4616.0800000000008</v>
      </c>
    </row>
    <row r="65" spans="1:12" x14ac:dyDescent="0.3">
      <c r="A65" t="s">
        <v>134</v>
      </c>
      <c r="B65" t="s">
        <v>13</v>
      </c>
      <c r="C65" t="s">
        <v>135</v>
      </c>
      <c r="D65">
        <v>40516</v>
      </c>
      <c r="E65" t="s">
        <v>18</v>
      </c>
      <c r="F65">
        <v>4</v>
      </c>
      <c r="G65" s="1">
        <v>15258.1</v>
      </c>
      <c r="H65" s="1">
        <v>762.90500000000009</v>
      </c>
      <c r="I65" s="1">
        <v>1068.0670000000002</v>
      </c>
      <c r="J65" s="1">
        <v>152.58100000000002</v>
      </c>
      <c r="K65" s="1">
        <v>4119.6870000000008</v>
      </c>
      <c r="L65" s="1">
        <v>5645.4970000000003</v>
      </c>
    </row>
    <row r="66" spans="1:12" x14ac:dyDescent="0.3">
      <c r="A66" t="s">
        <v>136</v>
      </c>
      <c r="B66" t="s">
        <v>13</v>
      </c>
      <c r="C66" t="s">
        <v>137</v>
      </c>
      <c r="D66">
        <v>41595</v>
      </c>
      <c r="E66" t="s">
        <v>18</v>
      </c>
      <c r="F66">
        <v>2</v>
      </c>
      <c r="G66" s="1">
        <v>10609.2</v>
      </c>
      <c r="H66" s="1">
        <v>742.64400000000012</v>
      </c>
      <c r="I66" s="1">
        <v>106.09200000000001</v>
      </c>
      <c r="J66" s="1">
        <v>848.7360000000001</v>
      </c>
      <c r="K66" s="1">
        <v>3925.404</v>
      </c>
      <c r="L66" s="1">
        <v>3713.22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7122-DE15-42CB-B200-B7BF1581ACF6}">
  <sheetPr>
    <tabColor rgb="FFC00000"/>
  </sheetPr>
  <dimension ref="A1:L364"/>
  <sheetViews>
    <sheetView topLeftCell="A2" workbookViewId="0">
      <selection activeCell="A2" sqref="A2"/>
    </sheetView>
  </sheetViews>
  <sheetFormatPr defaultColWidth="11.44140625"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138</v>
      </c>
      <c r="B2" t="s">
        <v>139</v>
      </c>
      <c r="C2" t="s">
        <v>140</v>
      </c>
      <c r="D2">
        <v>40907</v>
      </c>
      <c r="E2" t="s">
        <v>18</v>
      </c>
      <c r="F2">
        <v>3</v>
      </c>
      <c r="G2" s="1">
        <v>15031</v>
      </c>
      <c r="H2" s="1">
        <v>1503.1000000000001</v>
      </c>
      <c r="I2" s="1">
        <v>901.86</v>
      </c>
      <c r="J2" s="1">
        <v>1352.79</v>
      </c>
      <c r="K2" s="1">
        <v>5711.78</v>
      </c>
      <c r="L2" s="1">
        <v>3908.06</v>
      </c>
    </row>
    <row r="3" spans="1:12" x14ac:dyDescent="0.3">
      <c r="A3" t="s">
        <v>141</v>
      </c>
      <c r="B3" t="s">
        <v>139</v>
      </c>
      <c r="C3" t="s">
        <v>22</v>
      </c>
      <c r="D3">
        <v>41138</v>
      </c>
      <c r="E3" t="s">
        <v>18</v>
      </c>
      <c r="F3">
        <v>4</v>
      </c>
      <c r="G3" s="1">
        <v>9024.4000000000015</v>
      </c>
      <c r="H3" s="1">
        <v>902.44000000000017</v>
      </c>
      <c r="I3" s="1">
        <v>270.73200000000003</v>
      </c>
      <c r="J3" s="1">
        <v>180.48800000000003</v>
      </c>
      <c r="K3" s="1">
        <v>2436.5880000000006</v>
      </c>
      <c r="L3" s="1">
        <v>3339.0280000000007</v>
      </c>
    </row>
    <row r="4" spans="1:12" x14ac:dyDescent="0.3">
      <c r="A4" t="s">
        <v>12</v>
      </c>
      <c r="B4" t="s">
        <v>139</v>
      </c>
      <c r="C4" t="s">
        <v>142</v>
      </c>
      <c r="D4">
        <v>41455</v>
      </c>
      <c r="E4" t="s">
        <v>18</v>
      </c>
      <c r="F4">
        <v>4</v>
      </c>
      <c r="G4" s="1">
        <v>9081.6</v>
      </c>
      <c r="H4" s="1">
        <v>908.16000000000008</v>
      </c>
      <c r="I4" s="1">
        <v>1180.6080000000002</v>
      </c>
      <c r="J4" s="1">
        <v>817.34400000000005</v>
      </c>
      <c r="K4" s="1">
        <v>2270.4</v>
      </c>
      <c r="L4" s="1">
        <v>2996.9280000000003</v>
      </c>
    </row>
    <row r="5" spans="1:12" x14ac:dyDescent="0.3">
      <c r="A5" t="s">
        <v>143</v>
      </c>
      <c r="B5" t="s">
        <v>139</v>
      </c>
      <c r="C5" t="s">
        <v>144</v>
      </c>
      <c r="D5">
        <v>40703</v>
      </c>
      <c r="E5" t="s">
        <v>27</v>
      </c>
      <c r="F5">
        <v>3</v>
      </c>
      <c r="G5" s="1">
        <v>22419</v>
      </c>
      <c r="H5" s="1">
        <v>2017.71</v>
      </c>
      <c r="I5" s="1">
        <v>224.19</v>
      </c>
      <c r="J5" s="1">
        <v>2017.71</v>
      </c>
      <c r="K5" s="1">
        <v>7398.27</v>
      </c>
      <c r="L5" s="1">
        <v>8743.41</v>
      </c>
    </row>
    <row r="6" spans="1:12" x14ac:dyDescent="0.3">
      <c r="A6" t="s">
        <v>145</v>
      </c>
      <c r="B6" t="s">
        <v>139</v>
      </c>
      <c r="C6" t="s">
        <v>146</v>
      </c>
      <c r="D6">
        <v>41434</v>
      </c>
      <c r="E6" t="s">
        <v>18</v>
      </c>
      <c r="F6">
        <v>2</v>
      </c>
      <c r="G6" s="1">
        <v>10968.300000000001</v>
      </c>
      <c r="H6" s="1">
        <v>658.09800000000007</v>
      </c>
      <c r="I6" s="1">
        <v>1096.8300000000002</v>
      </c>
      <c r="J6" s="1">
        <v>438.73200000000003</v>
      </c>
      <c r="K6" s="1">
        <v>3948.5880000000002</v>
      </c>
      <c r="L6" s="1">
        <v>4058.2710000000002</v>
      </c>
    </row>
    <row r="7" spans="1:12" x14ac:dyDescent="0.3">
      <c r="A7" t="s">
        <v>147</v>
      </c>
      <c r="B7" t="s">
        <v>139</v>
      </c>
      <c r="C7" t="s">
        <v>73</v>
      </c>
      <c r="D7">
        <v>40710</v>
      </c>
      <c r="E7" t="s">
        <v>18</v>
      </c>
      <c r="F7">
        <v>3</v>
      </c>
      <c r="G7" s="1">
        <v>8200</v>
      </c>
      <c r="H7" s="1">
        <v>574</v>
      </c>
      <c r="I7" s="1">
        <v>164</v>
      </c>
      <c r="J7" s="1">
        <v>1230</v>
      </c>
      <c r="K7" s="1">
        <v>2788</v>
      </c>
      <c r="L7" s="1">
        <v>2542</v>
      </c>
    </row>
    <row r="8" spans="1:12" x14ac:dyDescent="0.3">
      <c r="A8" t="s">
        <v>148</v>
      </c>
      <c r="B8" t="s">
        <v>139</v>
      </c>
      <c r="C8" t="s">
        <v>59</v>
      </c>
      <c r="D8">
        <v>40759</v>
      </c>
      <c r="E8" t="s">
        <v>18</v>
      </c>
      <c r="F8">
        <v>5</v>
      </c>
      <c r="G8" s="1">
        <v>14260</v>
      </c>
      <c r="H8" s="1">
        <v>998.2</v>
      </c>
      <c r="I8" s="1">
        <v>1996.4</v>
      </c>
      <c r="J8" s="1">
        <v>2139</v>
      </c>
      <c r="K8" s="1">
        <v>5704</v>
      </c>
      <c r="L8" s="1">
        <v>4420.6000000000004</v>
      </c>
    </row>
    <row r="9" spans="1:12" x14ac:dyDescent="0.3">
      <c r="A9" t="s">
        <v>149</v>
      </c>
      <c r="B9" t="s">
        <v>139</v>
      </c>
      <c r="C9" t="s">
        <v>137</v>
      </c>
      <c r="D9">
        <v>42107</v>
      </c>
      <c r="E9" t="s">
        <v>18</v>
      </c>
      <c r="F9">
        <v>3</v>
      </c>
      <c r="G9" s="1">
        <v>14466</v>
      </c>
      <c r="H9" s="1">
        <v>723.30000000000007</v>
      </c>
      <c r="I9" s="1">
        <v>1591.26</v>
      </c>
      <c r="J9" s="1">
        <v>144.66</v>
      </c>
      <c r="K9" s="1">
        <v>4339.8</v>
      </c>
      <c r="L9" s="1">
        <v>4339.8</v>
      </c>
    </row>
    <row r="10" spans="1:12" x14ac:dyDescent="0.3">
      <c r="A10" t="s">
        <v>150</v>
      </c>
      <c r="B10" t="s">
        <v>139</v>
      </c>
      <c r="C10" t="s">
        <v>151</v>
      </c>
      <c r="D10">
        <v>42309</v>
      </c>
      <c r="E10" t="s">
        <v>15</v>
      </c>
      <c r="F10">
        <v>3</v>
      </c>
      <c r="G10" s="1">
        <v>29562</v>
      </c>
      <c r="H10" s="1">
        <v>2069.34</v>
      </c>
      <c r="I10" s="1">
        <v>3251.82</v>
      </c>
      <c r="J10" s="1">
        <v>591.24</v>
      </c>
      <c r="K10" s="1">
        <v>8277.36</v>
      </c>
      <c r="L10" s="1">
        <v>11824.800000000001</v>
      </c>
    </row>
    <row r="11" spans="1:12" x14ac:dyDescent="0.3">
      <c r="A11" t="s">
        <v>152</v>
      </c>
      <c r="B11" t="s">
        <v>139</v>
      </c>
      <c r="C11" t="s">
        <v>88</v>
      </c>
      <c r="D11">
        <v>40664</v>
      </c>
      <c r="E11" t="s">
        <v>50</v>
      </c>
      <c r="F11">
        <v>4</v>
      </c>
      <c r="G11" s="1">
        <v>39006</v>
      </c>
      <c r="H11" s="1">
        <v>3120.48</v>
      </c>
      <c r="I11" s="1">
        <v>5070.78</v>
      </c>
      <c r="J11" s="1">
        <v>2730.42</v>
      </c>
      <c r="K11" s="1">
        <v>10141.56</v>
      </c>
      <c r="L11" s="1">
        <v>10141.56</v>
      </c>
    </row>
    <row r="12" spans="1:12" x14ac:dyDescent="0.3">
      <c r="A12" t="s">
        <v>153</v>
      </c>
      <c r="B12" t="s">
        <v>139</v>
      </c>
      <c r="C12" t="s">
        <v>125</v>
      </c>
      <c r="D12">
        <v>40750</v>
      </c>
      <c r="E12" t="s">
        <v>53</v>
      </c>
      <c r="F12">
        <v>4</v>
      </c>
      <c r="G12" s="1">
        <v>71196.400000000009</v>
      </c>
      <c r="H12" s="1">
        <v>7119.6400000000012</v>
      </c>
      <c r="I12" s="1">
        <v>7831.6040000000012</v>
      </c>
      <c r="J12" s="1">
        <v>2847.8560000000002</v>
      </c>
      <c r="K12" s="1">
        <v>19934.992000000006</v>
      </c>
      <c r="L12" s="1">
        <v>23494.812000000005</v>
      </c>
    </row>
    <row r="13" spans="1:12" x14ac:dyDescent="0.3">
      <c r="A13" t="s">
        <v>154</v>
      </c>
      <c r="B13" t="s">
        <v>139</v>
      </c>
      <c r="C13" t="s">
        <v>17</v>
      </c>
      <c r="D13">
        <v>42327</v>
      </c>
      <c r="E13" t="s">
        <v>15</v>
      </c>
      <c r="F13">
        <v>2</v>
      </c>
      <c r="G13" s="1">
        <v>29696.400000000001</v>
      </c>
      <c r="H13" s="1">
        <v>1781.7840000000001</v>
      </c>
      <c r="I13" s="1">
        <v>4157.496000000001</v>
      </c>
      <c r="J13" s="1">
        <v>2672.6759999999999</v>
      </c>
      <c r="K13" s="1">
        <v>10690.704</v>
      </c>
      <c r="L13" s="1">
        <v>11581.596000000001</v>
      </c>
    </row>
    <row r="14" spans="1:12" x14ac:dyDescent="0.3">
      <c r="A14" t="s">
        <v>155</v>
      </c>
      <c r="B14" t="s">
        <v>139</v>
      </c>
      <c r="C14" t="s">
        <v>40</v>
      </c>
      <c r="D14">
        <v>42912</v>
      </c>
      <c r="E14" t="s">
        <v>27</v>
      </c>
      <c r="F14">
        <v>4</v>
      </c>
      <c r="G14" s="1">
        <v>19519.5</v>
      </c>
      <c r="H14" s="1">
        <v>1366.3650000000002</v>
      </c>
      <c r="I14" s="1">
        <v>1366.3650000000002</v>
      </c>
      <c r="J14" s="1">
        <v>2732.7300000000005</v>
      </c>
      <c r="K14" s="1">
        <v>5660.6549999999997</v>
      </c>
      <c r="L14" s="1">
        <v>5075.0700000000006</v>
      </c>
    </row>
    <row r="15" spans="1:12" x14ac:dyDescent="0.3">
      <c r="A15" t="s">
        <v>156</v>
      </c>
      <c r="B15" t="s">
        <v>139</v>
      </c>
      <c r="C15" t="s">
        <v>157</v>
      </c>
      <c r="D15">
        <v>42531</v>
      </c>
      <c r="E15" t="s">
        <v>18</v>
      </c>
      <c r="F15">
        <v>4</v>
      </c>
      <c r="G15" s="1">
        <v>10443.400000000001</v>
      </c>
      <c r="H15" s="1">
        <v>939.90600000000006</v>
      </c>
      <c r="I15" s="1">
        <v>1253.2080000000001</v>
      </c>
      <c r="J15" s="1">
        <v>104.43400000000001</v>
      </c>
      <c r="K15" s="1">
        <v>3237.4540000000006</v>
      </c>
      <c r="L15" s="1">
        <v>2715.2840000000006</v>
      </c>
    </row>
    <row r="16" spans="1:12" x14ac:dyDescent="0.3">
      <c r="A16" t="s">
        <v>158</v>
      </c>
      <c r="B16" t="s">
        <v>139</v>
      </c>
      <c r="C16" t="s">
        <v>137</v>
      </c>
      <c r="D16">
        <v>42245</v>
      </c>
      <c r="E16" t="s">
        <v>18</v>
      </c>
      <c r="F16">
        <v>3</v>
      </c>
      <c r="G16" s="1">
        <v>14605</v>
      </c>
      <c r="H16" s="1">
        <v>1022.3500000000001</v>
      </c>
      <c r="I16" s="1">
        <v>1606.55</v>
      </c>
      <c r="J16" s="1">
        <v>1022.3500000000001</v>
      </c>
      <c r="K16" s="1">
        <v>5403.85</v>
      </c>
      <c r="L16" s="1">
        <v>4527.55</v>
      </c>
    </row>
    <row r="17" spans="1:12" x14ac:dyDescent="0.3">
      <c r="A17" t="s">
        <v>159</v>
      </c>
      <c r="B17" t="s">
        <v>139</v>
      </c>
      <c r="C17" t="s">
        <v>160</v>
      </c>
      <c r="D17">
        <v>41055</v>
      </c>
      <c r="E17" t="s">
        <v>15</v>
      </c>
      <c r="F17">
        <v>3</v>
      </c>
      <c r="G17" s="1">
        <v>22700</v>
      </c>
      <c r="H17" s="1">
        <v>2270</v>
      </c>
      <c r="I17" s="1">
        <v>454</v>
      </c>
      <c r="J17" s="1">
        <v>908</v>
      </c>
      <c r="K17" s="1">
        <v>7037</v>
      </c>
      <c r="L17" s="1">
        <v>7491</v>
      </c>
    </row>
    <row r="18" spans="1:12" x14ac:dyDescent="0.3">
      <c r="A18" t="s">
        <v>161</v>
      </c>
      <c r="B18" t="s">
        <v>139</v>
      </c>
      <c r="C18" t="s">
        <v>73</v>
      </c>
      <c r="D18">
        <v>42423</v>
      </c>
      <c r="E18" t="s">
        <v>15</v>
      </c>
      <c r="F18">
        <v>4</v>
      </c>
      <c r="G18" s="1">
        <v>24866.600000000002</v>
      </c>
      <c r="H18" s="1">
        <v>1740.6620000000003</v>
      </c>
      <c r="I18" s="1">
        <v>1491.9960000000001</v>
      </c>
      <c r="J18" s="1">
        <v>2735.3260000000005</v>
      </c>
      <c r="K18" s="1">
        <v>8454.6440000000021</v>
      </c>
      <c r="L18" s="1">
        <v>7957.3120000000008</v>
      </c>
    </row>
    <row r="19" spans="1:12" x14ac:dyDescent="0.3">
      <c r="A19" t="s">
        <v>162</v>
      </c>
      <c r="B19" t="s">
        <v>139</v>
      </c>
      <c r="C19" t="s">
        <v>96</v>
      </c>
      <c r="D19">
        <v>42680</v>
      </c>
      <c r="E19" t="s">
        <v>18</v>
      </c>
      <c r="F19">
        <v>1</v>
      </c>
      <c r="G19" s="1">
        <v>8859.75</v>
      </c>
      <c r="H19" s="1">
        <v>442.98750000000001</v>
      </c>
      <c r="I19" s="1">
        <v>88.597499999999997</v>
      </c>
      <c r="J19" s="1">
        <v>885.97500000000002</v>
      </c>
      <c r="K19" s="1">
        <v>3100.9124999999999</v>
      </c>
      <c r="L19" s="1">
        <v>3543.9</v>
      </c>
    </row>
    <row r="20" spans="1:12" x14ac:dyDescent="0.3">
      <c r="A20" t="s">
        <v>163</v>
      </c>
      <c r="B20" t="s">
        <v>139</v>
      </c>
      <c r="C20" t="s">
        <v>24</v>
      </c>
      <c r="D20">
        <v>41449</v>
      </c>
      <c r="E20" t="s">
        <v>27</v>
      </c>
      <c r="F20">
        <v>2</v>
      </c>
      <c r="G20" s="1">
        <v>18693.900000000001</v>
      </c>
      <c r="H20" s="1">
        <v>1869.3900000000003</v>
      </c>
      <c r="I20" s="1">
        <v>1495.5120000000002</v>
      </c>
      <c r="J20" s="1">
        <v>1682.451</v>
      </c>
      <c r="K20" s="1">
        <v>6168.987000000001</v>
      </c>
      <c r="L20" s="1">
        <v>7477.5600000000013</v>
      </c>
    </row>
    <row r="21" spans="1:12" x14ac:dyDescent="0.3">
      <c r="A21" t="s">
        <v>164</v>
      </c>
      <c r="B21" t="s">
        <v>139</v>
      </c>
      <c r="C21" t="s">
        <v>142</v>
      </c>
      <c r="D21">
        <v>41936</v>
      </c>
      <c r="E21" t="s">
        <v>27</v>
      </c>
      <c r="F21">
        <v>2</v>
      </c>
      <c r="G21" s="1">
        <v>18502.2</v>
      </c>
      <c r="H21" s="1">
        <v>1295.1540000000002</v>
      </c>
      <c r="I21" s="1">
        <v>1295.1540000000002</v>
      </c>
      <c r="J21" s="1">
        <v>185.02200000000002</v>
      </c>
      <c r="K21" s="1">
        <v>4810.5720000000001</v>
      </c>
      <c r="L21" s="1">
        <v>5735.6819999999998</v>
      </c>
    </row>
    <row r="22" spans="1:12" x14ac:dyDescent="0.3">
      <c r="A22" t="s">
        <v>165</v>
      </c>
      <c r="B22" t="s">
        <v>139</v>
      </c>
      <c r="C22" t="s">
        <v>166</v>
      </c>
      <c r="D22">
        <v>42974</v>
      </c>
      <c r="E22" t="s">
        <v>18</v>
      </c>
      <c r="F22">
        <v>3</v>
      </c>
      <c r="G22" s="1">
        <v>12327</v>
      </c>
      <c r="H22" s="1">
        <v>1109.43</v>
      </c>
      <c r="I22" s="1">
        <v>739.62</v>
      </c>
      <c r="J22" s="1">
        <v>1109.43</v>
      </c>
      <c r="K22" s="1">
        <v>4314.45</v>
      </c>
      <c r="L22" s="1">
        <v>3205.02</v>
      </c>
    </row>
    <row r="23" spans="1:12" x14ac:dyDescent="0.3">
      <c r="A23" t="s">
        <v>167</v>
      </c>
      <c r="B23" t="s">
        <v>139</v>
      </c>
      <c r="C23" t="s">
        <v>168</v>
      </c>
      <c r="D23">
        <v>41717</v>
      </c>
      <c r="E23" t="s">
        <v>27</v>
      </c>
      <c r="F23">
        <v>5</v>
      </c>
      <c r="G23" s="1">
        <v>25060</v>
      </c>
      <c r="H23" s="1">
        <v>2004.8</v>
      </c>
      <c r="I23" s="1">
        <v>2756.6</v>
      </c>
      <c r="J23" s="1">
        <v>3007.2</v>
      </c>
      <c r="K23" s="1">
        <v>9522.7999999999993</v>
      </c>
      <c r="L23" s="1">
        <v>6265</v>
      </c>
    </row>
    <row r="24" spans="1:12" x14ac:dyDescent="0.3">
      <c r="A24" t="s">
        <v>169</v>
      </c>
      <c r="B24" t="s">
        <v>139</v>
      </c>
      <c r="C24" t="s">
        <v>170</v>
      </c>
      <c r="D24">
        <v>42254</v>
      </c>
      <c r="E24" t="s">
        <v>27</v>
      </c>
      <c r="F24">
        <v>3</v>
      </c>
      <c r="G24" s="1">
        <v>17547</v>
      </c>
      <c r="H24" s="1">
        <v>877.35</v>
      </c>
      <c r="I24" s="1">
        <v>1579.23</v>
      </c>
      <c r="J24" s="1">
        <v>1403.76</v>
      </c>
      <c r="K24" s="1">
        <v>4386.75</v>
      </c>
      <c r="L24" s="1">
        <v>7018.8</v>
      </c>
    </row>
    <row r="25" spans="1:12" x14ac:dyDescent="0.3">
      <c r="A25" t="s">
        <v>171</v>
      </c>
      <c r="B25" t="s">
        <v>139</v>
      </c>
      <c r="C25" t="s">
        <v>17</v>
      </c>
      <c r="D25">
        <v>41529</v>
      </c>
      <c r="E25" t="s">
        <v>18</v>
      </c>
      <c r="F25">
        <v>3</v>
      </c>
      <c r="G25" s="1">
        <v>12888</v>
      </c>
      <c r="H25" s="1">
        <v>1159.9199999999998</v>
      </c>
      <c r="I25" s="1">
        <v>515.52</v>
      </c>
      <c r="J25" s="1">
        <v>902.16000000000008</v>
      </c>
      <c r="K25" s="1">
        <v>3737.5199999999995</v>
      </c>
      <c r="L25" s="1">
        <v>3222</v>
      </c>
    </row>
    <row r="26" spans="1:12" x14ac:dyDescent="0.3">
      <c r="A26" t="s">
        <v>172</v>
      </c>
      <c r="B26" t="s">
        <v>139</v>
      </c>
      <c r="C26" t="s">
        <v>173</v>
      </c>
      <c r="D26">
        <v>41710</v>
      </c>
      <c r="E26" t="s">
        <v>18</v>
      </c>
      <c r="F26">
        <v>3</v>
      </c>
      <c r="G26" s="1">
        <v>15251</v>
      </c>
      <c r="H26" s="1">
        <v>1067.5700000000002</v>
      </c>
      <c r="I26" s="1">
        <v>305.02</v>
      </c>
      <c r="J26" s="1">
        <v>1067.5700000000002</v>
      </c>
      <c r="K26" s="1">
        <v>5947.89</v>
      </c>
      <c r="L26" s="1">
        <v>4422.79</v>
      </c>
    </row>
    <row r="27" spans="1:12" x14ac:dyDescent="0.3">
      <c r="A27" t="s">
        <v>174</v>
      </c>
      <c r="B27" t="s">
        <v>139</v>
      </c>
      <c r="C27" t="s">
        <v>168</v>
      </c>
      <c r="D27">
        <v>40526</v>
      </c>
      <c r="E27" t="s">
        <v>18</v>
      </c>
      <c r="F27">
        <v>3</v>
      </c>
      <c r="G27" s="1">
        <v>14327</v>
      </c>
      <c r="H27" s="1">
        <v>1002.8900000000001</v>
      </c>
      <c r="I27" s="1">
        <v>1432.7</v>
      </c>
      <c r="J27" s="1">
        <v>1719.24</v>
      </c>
      <c r="K27" s="1">
        <v>5730.8</v>
      </c>
      <c r="L27" s="1">
        <v>3725.02</v>
      </c>
    </row>
    <row r="28" spans="1:12" x14ac:dyDescent="0.3">
      <c r="A28" t="s">
        <v>175</v>
      </c>
      <c r="B28" t="s">
        <v>139</v>
      </c>
      <c r="C28" t="s">
        <v>46</v>
      </c>
      <c r="D28">
        <v>41746</v>
      </c>
      <c r="E28" t="s">
        <v>50</v>
      </c>
      <c r="F28">
        <v>4</v>
      </c>
      <c r="G28" s="1">
        <v>34981.100000000006</v>
      </c>
      <c r="H28" s="1">
        <v>1749.0550000000003</v>
      </c>
      <c r="I28" s="1">
        <v>5247.1650000000009</v>
      </c>
      <c r="J28" s="1">
        <v>5247.1650000000009</v>
      </c>
      <c r="K28" s="1">
        <v>9444.8970000000027</v>
      </c>
      <c r="L28" s="1">
        <v>10144.519</v>
      </c>
    </row>
    <row r="29" spans="1:12" x14ac:dyDescent="0.3">
      <c r="A29" t="s">
        <v>176</v>
      </c>
      <c r="B29" t="s">
        <v>139</v>
      </c>
      <c r="C29" t="s">
        <v>177</v>
      </c>
      <c r="D29">
        <v>42541</v>
      </c>
      <c r="E29" t="s">
        <v>18</v>
      </c>
      <c r="F29">
        <v>3</v>
      </c>
      <c r="G29" s="1">
        <v>11987</v>
      </c>
      <c r="H29" s="1">
        <v>958.96</v>
      </c>
      <c r="I29" s="1">
        <v>359.61</v>
      </c>
      <c r="J29" s="1">
        <v>359.61</v>
      </c>
      <c r="K29" s="1">
        <v>3835.84</v>
      </c>
      <c r="L29" s="1">
        <v>3116.62</v>
      </c>
    </row>
    <row r="30" spans="1:12" x14ac:dyDescent="0.3">
      <c r="A30" t="s">
        <v>178</v>
      </c>
      <c r="B30" t="s">
        <v>139</v>
      </c>
      <c r="C30" t="s">
        <v>48</v>
      </c>
      <c r="D30">
        <v>41189</v>
      </c>
      <c r="E30" t="s">
        <v>15</v>
      </c>
      <c r="F30">
        <v>4</v>
      </c>
      <c r="G30" s="1">
        <v>24461.800000000003</v>
      </c>
      <c r="H30" s="1">
        <v>1712.3260000000005</v>
      </c>
      <c r="I30" s="1">
        <v>3180.0340000000006</v>
      </c>
      <c r="J30" s="1">
        <v>2935.4160000000002</v>
      </c>
      <c r="K30" s="1">
        <v>7827.7760000000007</v>
      </c>
      <c r="L30" s="1">
        <v>6115.4500000000007</v>
      </c>
    </row>
    <row r="31" spans="1:12" x14ac:dyDescent="0.3">
      <c r="A31" t="s">
        <v>179</v>
      </c>
      <c r="B31" t="s">
        <v>139</v>
      </c>
      <c r="C31" t="s">
        <v>180</v>
      </c>
      <c r="D31">
        <v>42893</v>
      </c>
      <c r="E31" t="s">
        <v>18</v>
      </c>
      <c r="F31">
        <v>3</v>
      </c>
      <c r="G31" s="1">
        <v>12858</v>
      </c>
      <c r="H31" s="1">
        <v>771.48</v>
      </c>
      <c r="I31" s="1">
        <v>1028.6400000000001</v>
      </c>
      <c r="J31" s="1">
        <v>1028.6400000000001</v>
      </c>
      <c r="K31" s="1">
        <v>4886.04</v>
      </c>
      <c r="L31" s="1">
        <v>4500.2999999999993</v>
      </c>
    </row>
    <row r="32" spans="1:12" x14ac:dyDescent="0.3">
      <c r="A32" t="s">
        <v>181</v>
      </c>
      <c r="B32" t="s">
        <v>139</v>
      </c>
      <c r="C32" t="s">
        <v>182</v>
      </c>
      <c r="D32">
        <v>41128</v>
      </c>
      <c r="E32" t="s">
        <v>183</v>
      </c>
      <c r="F32">
        <v>3</v>
      </c>
      <c r="G32" s="1">
        <v>8290</v>
      </c>
      <c r="H32" s="1">
        <v>497.4</v>
      </c>
      <c r="I32" s="1">
        <v>911.9</v>
      </c>
      <c r="J32" s="1">
        <v>663.2</v>
      </c>
      <c r="K32" s="1">
        <v>2487</v>
      </c>
      <c r="L32" s="1">
        <v>3150.2</v>
      </c>
    </row>
    <row r="33" spans="1:12" x14ac:dyDescent="0.3">
      <c r="A33" t="s">
        <v>184</v>
      </c>
      <c r="B33" t="s">
        <v>139</v>
      </c>
      <c r="C33" t="s">
        <v>180</v>
      </c>
      <c r="D33">
        <v>41394</v>
      </c>
      <c r="E33" t="s">
        <v>18</v>
      </c>
      <c r="F33">
        <v>3</v>
      </c>
      <c r="G33" s="1">
        <v>8607</v>
      </c>
      <c r="H33" s="1">
        <v>774.63</v>
      </c>
      <c r="I33" s="1">
        <v>602.49</v>
      </c>
      <c r="J33" s="1">
        <v>1204.98</v>
      </c>
      <c r="K33" s="1">
        <v>2668.17</v>
      </c>
      <c r="L33" s="1">
        <v>2840.31</v>
      </c>
    </row>
    <row r="34" spans="1:12" x14ac:dyDescent="0.3">
      <c r="A34" t="s">
        <v>185</v>
      </c>
      <c r="B34" t="s">
        <v>139</v>
      </c>
      <c r="C34" t="s">
        <v>186</v>
      </c>
      <c r="D34">
        <v>42812</v>
      </c>
      <c r="E34" t="s">
        <v>15</v>
      </c>
      <c r="F34">
        <v>4</v>
      </c>
      <c r="G34" s="1">
        <v>26737.7</v>
      </c>
      <c r="H34" s="1">
        <v>2406.393</v>
      </c>
      <c r="I34" s="1">
        <v>2673.7700000000004</v>
      </c>
      <c r="J34" s="1">
        <v>1871.6390000000001</v>
      </c>
      <c r="K34" s="1">
        <v>9358.1949999999997</v>
      </c>
      <c r="L34" s="1">
        <v>9358.1949999999997</v>
      </c>
    </row>
    <row r="35" spans="1:12" x14ac:dyDescent="0.3">
      <c r="A35" t="s">
        <v>187</v>
      </c>
      <c r="B35" t="s">
        <v>139</v>
      </c>
      <c r="C35" t="s">
        <v>77</v>
      </c>
      <c r="D35">
        <v>41474</v>
      </c>
      <c r="E35" t="s">
        <v>15</v>
      </c>
      <c r="F35">
        <v>4</v>
      </c>
      <c r="G35" s="1">
        <v>35202.200000000004</v>
      </c>
      <c r="H35" s="1">
        <v>3520.2200000000007</v>
      </c>
      <c r="I35" s="1">
        <v>4928.3080000000009</v>
      </c>
      <c r="J35" s="1">
        <v>1760.1100000000004</v>
      </c>
      <c r="K35" s="1">
        <v>14080.880000000003</v>
      </c>
      <c r="L35" s="1">
        <v>9504.594000000001</v>
      </c>
    </row>
    <row r="36" spans="1:12" x14ac:dyDescent="0.3">
      <c r="A36" t="s">
        <v>188</v>
      </c>
      <c r="B36" t="s">
        <v>139</v>
      </c>
      <c r="C36" t="s">
        <v>86</v>
      </c>
      <c r="D36">
        <v>42600</v>
      </c>
      <c r="E36" t="s">
        <v>18</v>
      </c>
      <c r="F36">
        <v>3</v>
      </c>
      <c r="G36" s="1">
        <v>15473</v>
      </c>
      <c r="H36" s="1">
        <v>1237.8399999999999</v>
      </c>
      <c r="I36" s="1">
        <v>1856.76</v>
      </c>
      <c r="J36" s="1">
        <v>309.45999999999998</v>
      </c>
      <c r="K36" s="1">
        <v>3868.25</v>
      </c>
      <c r="L36" s="1">
        <v>6189.2000000000007</v>
      </c>
    </row>
    <row r="37" spans="1:12" x14ac:dyDescent="0.3">
      <c r="A37" t="s">
        <v>189</v>
      </c>
      <c r="B37" t="s">
        <v>139</v>
      </c>
      <c r="C37" t="s">
        <v>190</v>
      </c>
      <c r="D37">
        <v>40815</v>
      </c>
      <c r="E37" t="s">
        <v>27</v>
      </c>
      <c r="F37">
        <v>4</v>
      </c>
      <c r="G37" s="1">
        <v>22860.2</v>
      </c>
      <c r="H37" s="1">
        <v>1828.816</v>
      </c>
      <c r="I37" s="1">
        <v>685.80600000000004</v>
      </c>
      <c r="J37" s="1">
        <v>685.80600000000004</v>
      </c>
      <c r="K37" s="1">
        <v>6858.06</v>
      </c>
      <c r="L37" s="1">
        <v>8001.07</v>
      </c>
    </row>
    <row r="38" spans="1:12" x14ac:dyDescent="0.3">
      <c r="A38" t="s">
        <v>191</v>
      </c>
      <c r="B38" t="s">
        <v>139</v>
      </c>
      <c r="C38" t="s">
        <v>100</v>
      </c>
      <c r="D38">
        <v>40595</v>
      </c>
      <c r="E38" t="s">
        <v>18</v>
      </c>
      <c r="F38">
        <v>2</v>
      </c>
      <c r="G38" s="1">
        <v>9863.1</v>
      </c>
      <c r="H38" s="1">
        <v>887.67899999999997</v>
      </c>
      <c r="I38" s="1">
        <v>394.524</v>
      </c>
      <c r="J38" s="1">
        <v>98.631</v>
      </c>
      <c r="K38" s="1">
        <v>2958.93</v>
      </c>
      <c r="L38" s="1">
        <v>3649.3470000000002</v>
      </c>
    </row>
    <row r="39" spans="1:12" x14ac:dyDescent="0.3">
      <c r="A39" t="s">
        <v>192</v>
      </c>
      <c r="B39" t="s">
        <v>139</v>
      </c>
      <c r="C39" t="s">
        <v>193</v>
      </c>
      <c r="D39">
        <v>42718</v>
      </c>
      <c r="E39" t="s">
        <v>18</v>
      </c>
      <c r="F39">
        <v>5</v>
      </c>
      <c r="G39" s="1">
        <v>12887.5</v>
      </c>
      <c r="H39" s="1">
        <v>644.375</v>
      </c>
      <c r="I39" s="1">
        <v>515.5</v>
      </c>
      <c r="J39" s="1">
        <v>257.75</v>
      </c>
      <c r="K39" s="1">
        <v>4639.5</v>
      </c>
      <c r="L39" s="1">
        <v>4768.375</v>
      </c>
    </row>
    <row r="40" spans="1:12" x14ac:dyDescent="0.3">
      <c r="A40" t="s">
        <v>194</v>
      </c>
      <c r="B40" t="s">
        <v>139</v>
      </c>
      <c r="C40" t="s">
        <v>81</v>
      </c>
      <c r="D40">
        <v>42922</v>
      </c>
      <c r="E40" t="s">
        <v>27</v>
      </c>
      <c r="F40">
        <v>3</v>
      </c>
      <c r="G40" s="1">
        <v>15252</v>
      </c>
      <c r="H40" s="1">
        <v>1067.6400000000001</v>
      </c>
      <c r="I40" s="1">
        <v>1830.24</v>
      </c>
      <c r="J40" s="1">
        <v>762.6</v>
      </c>
      <c r="K40" s="1">
        <v>5338.2</v>
      </c>
      <c r="L40" s="1">
        <v>4880.6400000000003</v>
      </c>
    </row>
    <row r="41" spans="1:12" x14ac:dyDescent="0.3">
      <c r="A41" t="s">
        <v>195</v>
      </c>
      <c r="B41" t="s">
        <v>139</v>
      </c>
      <c r="C41" t="s">
        <v>186</v>
      </c>
      <c r="D41">
        <v>41473</v>
      </c>
      <c r="E41" t="s">
        <v>18</v>
      </c>
      <c r="F41">
        <v>2</v>
      </c>
      <c r="G41" s="1">
        <v>12868.2</v>
      </c>
      <c r="H41" s="1">
        <v>900.77400000000011</v>
      </c>
      <c r="I41" s="1">
        <v>1158.1379999999999</v>
      </c>
      <c r="J41" s="1">
        <v>1415.5020000000002</v>
      </c>
      <c r="K41" s="1">
        <v>4632.5519999999997</v>
      </c>
      <c r="L41" s="1">
        <v>3860.46</v>
      </c>
    </row>
    <row r="42" spans="1:12" x14ac:dyDescent="0.3">
      <c r="A42" t="s">
        <v>196</v>
      </c>
      <c r="B42" t="s">
        <v>139</v>
      </c>
      <c r="C42" t="s">
        <v>137</v>
      </c>
      <c r="D42">
        <v>41024</v>
      </c>
      <c r="E42" t="s">
        <v>18</v>
      </c>
      <c r="F42">
        <v>3</v>
      </c>
      <c r="G42" s="1">
        <v>10500</v>
      </c>
      <c r="H42" s="1">
        <v>630</v>
      </c>
      <c r="I42" s="1">
        <v>630</v>
      </c>
      <c r="J42" s="1">
        <v>525</v>
      </c>
      <c r="K42" s="1">
        <v>4200</v>
      </c>
      <c r="L42" s="1">
        <v>2625</v>
      </c>
    </row>
    <row r="43" spans="1:12" x14ac:dyDescent="0.3">
      <c r="A43" t="s">
        <v>197</v>
      </c>
      <c r="B43" t="s">
        <v>139</v>
      </c>
      <c r="C43" t="s">
        <v>198</v>
      </c>
      <c r="D43">
        <v>42606</v>
      </c>
      <c r="E43" t="s">
        <v>18</v>
      </c>
      <c r="F43">
        <v>3</v>
      </c>
      <c r="G43" s="1">
        <v>13345</v>
      </c>
      <c r="H43" s="1">
        <v>1334.5</v>
      </c>
      <c r="I43" s="1">
        <v>1067.5999999999999</v>
      </c>
      <c r="J43" s="1">
        <v>934.15000000000009</v>
      </c>
      <c r="K43" s="1">
        <v>4270.3999999999996</v>
      </c>
      <c r="L43" s="1">
        <v>4003.5</v>
      </c>
    </row>
    <row r="44" spans="1:12" x14ac:dyDescent="0.3">
      <c r="A44" t="s">
        <v>199</v>
      </c>
      <c r="B44" t="s">
        <v>139</v>
      </c>
      <c r="C44" t="s">
        <v>180</v>
      </c>
      <c r="D44">
        <v>40584</v>
      </c>
      <c r="E44" t="s">
        <v>18</v>
      </c>
      <c r="F44">
        <v>3</v>
      </c>
      <c r="G44" s="1">
        <v>11664</v>
      </c>
      <c r="H44" s="1">
        <v>816.48000000000013</v>
      </c>
      <c r="I44" s="1">
        <v>1632.9600000000003</v>
      </c>
      <c r="J44" s="1">
        <v>933.12</v>
      </c>
      <c r="K44" s="1">
        <v>3732.48</v>
      </c>
      <c r="L44" s="1">
        <v>3149.28</v>
      </c>
    </row>
    <row r="45" spans="1:12" x14ac:dyDescent="0.3">
      <c r="A45" t="s">
        <v>200</v>
      </c>
      <c r="B45" t="s">
        <v>139</v>
      </c>
      <c r="C45" t="s">
        <v>125</v>
      </c>
      <c r="D45">
        <v>42939</v>
      </c>
      <c r="E45" t="s">
        <v>27</v>
      </c>
      <c r="F45">
        <v>2</v>
      </c>
      <c r="G45" s="1">
        <v>14670</v>
      </c>
      <c r="H45" s="1">
        <v>880.19999999999993</v>
      </c>
      <c r="I45" s="1">
        <v>2053.8000000000002</v>
      </c>
      <c r="J45" s="1">
        <v>1320.3</v>
      </c>
      <c r="K45" s="1">
        <v>4987.8</v>
      </c>
      <c r="L45" s="1">
        <v>4547.7</v>
      </c>
    </row>
    <row r="46" spans="1:12" x14ac:dyDescent="0.3">
      <c r="A46" t="s">
        <v>201</v>
      </c>
      <c r="B46" t="s">
        <v>139</v>
      </c>
      <c r="C46" t="s">
        <v>20</v>
      </c>
      <c r="D46">
        <v>42716</v>
      </c>
      <c r="E46" t="s">
        <v>18</v>
      </c>
      <c r="F46">
        <v>4</v>
      </c>
      <c r="G46" s="1">
        <v>16418.600000000002</v>
      </c>
      <c r="H46" s="1">
        <v>1149.3020000000004</v>
      </c>
      <c r="I46" s="1">
        <v>1970.2320000000002</v>
      </c>
      <c r="J46" s="1">
        <v>656.74400000000014</v>
      </c>
      <c r="K46" s="1">
        <v>5418.1380000000008</v>
      </c>
      <c r="L46" s="1">
        <v>5910.6960000000008</v>
      </c>
    </row>
    <row r="47" spans="1:12" x14ac:dyDescent="0.3">
      <c r="A47" t="s">
        <v>202</v>
      </c>
      <c r="B47" t="s">
        <v>139</v>
      </c>
      <c r="C47" t="s">
        <v>173</v>
      </c>
      <c r="D47">
        <v>41592</v>
      </c>
      <c r="E47" t="s">
        <v>18</v>
      </c>
      <c r="F47">
        <v>2</v>
      </c>
      <c r="G47" s="1">
        <v>12349.800000000001</v>
      </c>
      <c r="H47" s="1">
        <v>1111.482</v>
      </c>
      <c r="I47" s="1">
        <v>617.49000000000012</v>
      </c>
      <c r="J47" s="1">
        <v>1358.4780000000001</v>
      </c>
      <c r="K47" s="1">
        <v>3334.4460000000004</v>
      </c>
      <c r="L47" s="1">
        <v>4692.9240000000009</v>
      </c>
    </row>
    <row r="48" spans="1:12" x14ac:dyDescent="0.3">
      <c r="A48" t="s">
        <v>203</v>
      </c>
      <c r="B48" t="s">
        <v>139</v>
      </c>
      <c r="C48" t="s">
        <v>142</v>
      </c>
      <c r="D48">
        <v>40700</v>
      </c>
      <c r="E48" t="s">
        <v>183</v>
      </c>
      <c r="F48">
        <v>4</v>
      </c>
      <c r="G48" s="1">
        <v>10377.400000000001</v>
      </c>
      <c r="H48" s="1">
        <v>622.64400000000012</v>
      </c>
      <c r="I48" s="1">
        <v>1037.7400000000002</v>
      </c>
      <c r="J48" s="1">
        <v>1556.6100000000001</v>
      </c>
      <c r="K48" s="1">
        <v>4047.1860000000006</v>
      </c>
      <c r="L48" s="1">
        <v>3424.5420000000008</v>
      </c>
    </row>
    <row r="49" spans="1:12" x14ac:dyDescent="0.3">
      <c r="A49" t="s">
        <v>204</v>
      </c>
      <c r="B49" t="s">
        <v>139</v>
      </c>
      <c r="C49" t="s">
        <v>63</v>
      </c>
      <c r="D49">
        <v>40552</v>
      </c>
      <c r="E49" t="s">
        <v>18</v>
      </c>
      <c r="F49">
        <v>3</v>
      </c>
      <c r="G49" s="1">
        <v>14565</v>
      </c>
      <c r="H49" s="1">
        <v>728.25</v>
      </c>
      <c r="I49" s="1">
        <v>436.95</v>
      </c>
      <c r="J49" s="1">
        <v>873.9</v>
      </c>
      <c r="K49" s="1">
        <v>4515.1499999999996</v>
      </c>
      <c r="L49" s="1">
        <v>5389.05</v>
      </c>
    </row>
    <row r="50" spans="1:12" x14ac:dyDescent="0.3">
      <c r="A50" t="s">
        <v>205</v>
      </c>
      <c r="B50" t="s">
        <v>139</v>
      </c>
      <c r="C50" t="s">
        <v>86</v>
      </c>
      <c r="D50">
        <v>42026</v>
      </c>
      <c r="E50" t="s">
        <v>15</v>
      </c>
      <c r="F50">
        <v>3</v>
      </c>
      <c r="G50" s="1">
        <v>25121</v>
      </c>
      <c r="H50" s="1">
        <v>1256.0500000000002</v>
      </c>
      <c r="I50" s="1">
        <v>1758.4700000000003</v>
      </c>
      <c r="J50" s="1">
        <v>3014.52</v>
      </c>
      <c r="K50" s="1">
        <v>9294.77</v>
      </c>
      <c r="L50" s="1">
        <v>7033.880000000001</v>
      </c>
    </row>
    <row r="51" spans="1:12" x14ac:dyDescent="0.3">
      <c r="A51" t="s">
        <v>206</v>
      </c>
      <c r="B51" t="s">
        <v>139</v>
      </c>
      <c r="C51" t="s">
        <v>86</v>
      </c>
      <c r="D51">
        <v>42731</v>
      </c>
      <c r="E51" t="s">
        <v>18</v>
      </c>
      <c r="F51">
        <v>2</v>
      </c>
      <c r="G51" s="1">
        <v>7364.7</v>
      </c>
      <c r="H51" s="1">
        <v>441.88199999999995</v>
      </c>
      <c r="I51" s="1">
        <v>810.11699999999996</v>
      </c>
      <c r="J51" s="1">
        <v>441.88199999999995</v>
      </c>
      <c r="K51" s="1">
        <v>2356.7040000000002</v>
      </c>
      <c r="L51" s="1">
        <v>2209.41</v>
      </c>
    </row>
    <row r="52" spans="1:12" x14ac:dyDescent="0.3">
      <c r="A52" t="s">
        <v>207</v>
      </c>
      <c r="B52" t="s">
        <v>139</v>
      </c>
      <c r="C52" t="s">
        <v>42</v>
      </c>
      <c r="D52">
        <v>42886</v>
      </c>
      <c r="E52" t="s">
        <v>18</v>
      </c>
      <c r="F52">
        <v>3</v>
      </c>
      <c r="G52" s="1">
        <v>14312</v>
      </c>
      <c r="H52" s="1">
        <v>1288.08</v>
      </c>
      <c r="I52" s="1">
        <v>143.12</v>
      </c>
      <c r="J52" s="1">
        <v>2003.6800000000003</v>
      </c>
      <c r="K52" s="1">
        <v>4293.5999999999995</v>
      </c>
      <c r="L52" s="1">
        <v>5581.68</v>
      </c>
    </row>
    <row r="53" spans="1:12" x14ac:dyDescent="0.3">
      <c r="A53" t="s">
        <v>208</v>
      </c>
      <c r="B53" t="s">
        <v>139</v>
      </c>
      <c r="C53" t="s">
        <v>209</v>
      </c>
      <c r="D53">
        <v>40494</v>
      </c>
      <c r="E53" t="s">
        <v>18</v>
      </c>
      <c r="F53">
        <v>2</v>
      </c>
      <c r="G53" s="1">
        <v>9137.7000000000007</v>
      </c>
      <c r="H53" s="1">
        <v>913.7700000000001</v>
      </c>
      <c r="I53" s="1">
        <v>274.13100000000003</v>
      </c>
      <c r="J53" s="1">
        <v>822.39300000000003</v>
      </c>
      <c r="K53" s="1">
        <v>3106.8180000000007</v>
      </c>
      <c r="L53" s="1">
        <v>3015.4410000000003</v>
      </c>
    </row>
    <row r="54" spans="1:12" x14ac:dyDescent="0.3">
      <c r="A54" t="s">
        <v>210</v>
      </c>
      <c r="B54" t="s">
        <v>139</v>
      </c>
      <c r="C54" t="s">
        <v>26</v>
      </c>
      <c r="D54">
        <v>42290</v>
      </c>
      <c r="E54" t="s">
        <v>15</v>
      </c>
      <c r="F54">
        <v>4</v>
      </c>
      <c r="G54" s="1">
        <v>29606.500000000004</v>
      </c>
      <c r="H54" s="1">
        <v>2368.5200000000004</v>
      </c>
      <c r="I54" s="1">
        <v>1184.2600000000002</v>
      </c>
      <c r="J54" s="1">
        <v>2664.585</v>
      </c>
      <c r="K54" s="1">
        <v>10362.275000000001</v>
      </c>
      <c r="L54" s="1">
        <v>8585.8850000000002</v>
      </c>
    </row>
    <row r="55" spans="1:12" x14ac:dyDescent="0.3">
      <c r="A55" t="s">
        <v>211</v>
      </c>
      <c r="B55" t="s">
        <v>139</v>
      </c>
      <c r="C55" t="s">
        <v>123</v>
      </c>
      <c r="D55">
        <v>42469</v>
      </c>
      <c r="E55" t="s">
        <v>15</v>
      </c>
      <c r="F55">
        <v>4</v>
      </c>
      <c r="G55" s="1">
        <v>27421.9</v>
      </c>
      <c r="H55" s="1">
        <v>2742.1900000000005</v>
      </c>
      <c r="I55" s="1">
        <v>2467.971</v>
      </c>
      <c r="J55" s="1">
        <v>1371.0950000000003</v>
      </c>
      <c r="K55" s="1">
        <v>6855.4750000000004</v>
      </c>
      <c r="L55" s="1">
        <v>9323.4460000000017</v>
      </c>
    </row>
    <row r="56" spans="1:12" x14ac:dyDescent="0.3">
      <c r="A56" t="s">
        <v>212</v>
      </c>
      <c r="B56" t="s">
        <v>139</v>
      </c>
      <c r="C56" t="s">
        <v>213</v>
      </c>
      <c r="D56">
        <v>41779</v>
      </c>
      <c r="E56" t="s">
        <v>18</v>
      </c>
      <c r="F56">
        <v>3</v>
      </c>
      <c r="G56" s="1">
        <v>9663</v>
      </c>
      <c r="H56" s="1">
        <v>579.78</v>
      </c>
      <c r="I56" s="1">
        <v>289.89</v>
      </c>
      <c r="J56" s="1">
        <v>483.15000000000003</v>
      </c>
      <c r="K56" s="1">
        <v>3188.79</v>
      </c>
      <c r="L56" s="1">
        <v>2415.75</v>
      </c>
    </row>
    <row r="57" spans="1:12" x14ac:dyDescent="0.3">
      <c r="A57" t="s">
        <v>214</v>
      </c>
      <c r="B57" t="s">
        <v>139</v>
      </c>
      <c r="C57" t="s">
        <v>142</v>
      </c>
      <c r="D57">
        <v>42878</v>
      </c>
      <c r="E57" t="s">
        <v>18</v>
      </c>
      <c r="F57">
        <v>2</v>
      </c>
      <c r="G57" s="1">
        <v>9940.5</v>
      </c>
      <c r="H57" s="1">
        <v>894.64499999999998</v>
      </c>
      <c r="I57" s="1">
        <v>1292.2650000000001</v>
      </c>
      <c r="J57" s="1">
        <v>596.42999999999995</v>
      </c>
      <c r="K57" s="1">
        <v>3777.39</v>
      </c>
      <c r="L57" s="1">
        <v>3280.3650000000002</v>
      </c>
    </row>
    <row r="58" spans="1:12" x14ac:dyDescent="0.3">
      <c r="A58" t="s">
        <v>215</v>
      </c>
      <c r="B58" t="s">
        <v>139</v>
      </c>
      <c r="C58" t="s">
        <v>146</v>
      </c>
      <c r="D58">
        <v>43003</v>
      </c>
      <c r="E58" t="s">
        <v>53</v>
      </c>
      <c r="F58">
        <v>3</v>
      </c>
      <c r="G58" s="1">
        <v>99786</v>
      </c>
      <c r="H58" s="1">
        <v>8980.74</v>
      </c>
      <c r="I58" s="1">
        <v>4989.3</v>
      </c>
      <c r="J58" s="1">
        <v>2993.58</v>
      </c>
      <c r="K58" s="1">
        <v>33927.240000000005</v>
      </c>
      <c r="L58" s="1">
        <v>38916.54</v>
      </c>
    </row>
    <row r="59" spans="1:12" x14ac:dyDescent="0.3">
      <c r="A59" t="s">
        <v>216</v>
      </c>
      <c r="B59" t="s">
        <v>139</v>
      </c>
      <c r="C59" t="s">
        <v>160</v>
      </c>
      <c r="D59">
        <v>41386</v>
      </c>
      <c r="E59" t="s">
        <v>18</v>
      </c>
      <c r="F59">
        <v>3</v>
      </c>
      <c r="G59" s="1">
        <v>11699</v>
      </c>
      <c r="H59" s="1">
        <v>818.93000000000006</v>
      </c>
      <c r="I59" s="1">
        <v>818.93000000000006</v>
      </c>
      <c r="J59" s="1">
        <v>233.98000000000002</v>
      </c>
      <c r="K59" s="1">
        <v>4679.6000000000004</v>
      </c>
      <c r="L59" s="1">
        <v>4562.6100000000006</v>
      </c>
    </row>
    <row r="60" spans="1:12" x14ac:dyDescent="0.3">
      <c r="A60" t="s">
        <v>217</v>
      </c>
      <c r="B60" t="s">
        <v>139</v>
      </c>
      <c r="C60" t="s">
        <v>168</v>
      </c>
      <c r="D60">
        <v>42736</v>
      </c>
      <c r="E60" t="s">
        <v>50</v>
      </c>
      <c r="F60">
        <v>2</v>
      </c>
      <c r="G60" s="1">
        <v>39678.300000000003</v>
      </c>
      <c r="H60" s="1">
        <v>3967.8300000000004</v>
      </c>
      <c r="I60" s="1">
        <v>1587.1320000000001</v>
      </c>
      <c r="J60" s="1">
        <v>5158.179000000001</v>
      </c>
      <c r="K60" s="1">
        <v>13490.622000000001</v>
      </c>
      <c r="L60" s="1">
        <v>13887.405000000001</v>
      </c>
    </row>
    <row r="61" spans="1:12" x14ac:dyDescent="0.3">
      <c r="A61" t="s">
        <v>218</v>
      </c>
      <c r="B61" t="s">
        <v>139</v>
      </c>
      <c r="C61" t="s">
        <v>55</v>
      </c>
      <c r="D61">
        <v>42026</v>
      </c>
      <c r="E61" t="s">
        <v>18</v>
      </c>
      <c r="F61">
        <v>3</v>
      </c>
      <c r="G61" s="1">
        <v>9545</v>
      </c>
      <c r="H61" s="1">
        <v>477.25</v>
      </c>
      <c r="I61" s="1">
        <v>668.15000000000009</v>
      </c>
      <c r="J61" s="1">
        <v>381.8</v>
      </c>
      <c r="K61" s="1">
        <v>2863.5</v>
      </c>
      <c r="L61" s="1">
        <v>3818</v>
      </c>
    </row>
    <row r="62" spans="1:12" x14ac:dyDescent="0.3">
      <c r="A62" t="s">
        <v>219</v>
      </c>
      <c r="B62" t="s">
        <v>139</v>
      </c>
      <c r="C62" t="s">
        <v>38</v>
      </c>
      <c r="D62">
        <v>40494</v>
      </c>
      <c r="E62" t="s">
        <v>15</v>
      </c>
      <c r="F62">
        <v>3</v>
      </c>
      <c r="G62" s="1">
        <v>27363</v>
      </c>
      <c r="H62" s="1">
        <v>2736.3</v>
      </c>
      <c r="I62" s="1">
        <v>3009.93</v>
      </c>
      <c r="J62" s="1">
        <v>2189.04</v>
      </c>
      <c r="K62" s="1">
        <v>7388.01</v>
      </c>
      <c r="L62" s="1">
        <v>10671.57</v>
      </c>
    </row>
    <row r="63" spans="1:12" x14ac:dyDescent="0.3">
      <c r="A63" t="s">
        <v>220</v>
      </c>
      <c r="B63" t="s">
        <v>139</v>
      </c>
      <c r="C63" t="s">
        <v>221</v>
      </c>
      <c r="D63">
        <v>42782</v>
      </c>
      <c r="E63" t="s">
        <v>222</v>
      </c>
      <c r="F63">
        <v>3</v>
      </c>
      <c r="G63" s="1">
        <v>15820</v>
      </c>
      <c r="H63" s="1">
        <v>1107.4000000000001</v>
      </c>
      <c r="I63" s="1">
        <v>1107.4000000000001</v>
      </c>
      <c r="J63" s="1">
        <v>316.40000000000003</v>
      </c>
      <c r="K63" s="1">
        <v>4904.2</v>
      </c>
      <c r="L63" s="1">
        <v>4746</v>
      </c>
    </row>
    <row r="64" spans="1:12" x14ac:dyDescent="0.3">
      <c r="A64" t="s">
        <v>223</v>
      </c>
      <c r="B64" t="s">
        <v>139</v>
      </c>
      <c r="C64" t="s">
        <v>79</v>
      </c>
      <c r="D64">
        <v>42105</v>
      </c>
      <c r="E64" t="s">
        <v>50</v>
      </c>
      <c r="F64">
        <v>5</v>
      </c>
      <c r="G64" s="1">
        <v>56388.75</v>
      </c>
      <c r="H64" s="1">
        <v>3383.3249999999998</v>
      </c>
      <c r="I64" s="1">
        <v>3383.3249999999998</v>
      </c>
      <c r="J64" s="1">
        <v>6202.7624999999998</v>
      </c>
      <c r="K64" s="1">
        <v>14661.075000000001</v>
      </c>
      <c r="L64" s="1">
        <v>21427.724999999999</v>
      </c>
    </row>
    <row r="65" spans="1:12" x14ac:dyDescent="0.3">
      <c r="A65" t="s">
        <v>224</v>
      </c>
      <c r="B65" t="s">
        <v>139</v>
      </c>
      <c r="C65" t="s">
        <v>225</v>
      </c>
      <c r="D65">
        <v>42553</v>
      </c>
      <c r="E65" t="s">
        <v>27</v>
      </c>
      <c r="F65">
        <v>3</v>
      </c>
      <c r="G65" s="1">
        <v>16535</v>
      </c>
      <c r="H65" s="1">
        <v>1488.1499999999999</v>
      </c>
      <c r="I65" s="1">
        <v>661.4</v>
      </c>
      <c r="J65" s="1">
        <v>2149.5500000000002</v>
      </c>
      <c r="K65" s="1">
        <v>5787.25</v>
      </c>
      <c r="L65" s="1">
        <v>5787.25</v>
      </c>
    </row>
    <row r="66" spans="1:12" x14ac:dyDescent="0.3">
      <c r="A66" t="s">
        <v>226</v>
      </c>
      <c r="B66" t="s">
        <v>139</v>
      </c>
      <c r="C66" t="s">
        <v>186</v>
      </c>
      <c r="D66">
        <v>42377</v>
      </c>
      <c r="E66" t="s">
        <v>15</v>
      </c>
      <c r="F66">
        <v>4</v>
      </c>
      <c r="G66" s="1">
        <v>30714.2</v>
      </c>
      <c r="H66" s="1">
        <v>2764.2779999999998</v>
      </c>
      <c r="I66" s="1">
        <v>4299.9880000000003</v>
      </c>
      <c r="J66" s="1">
        <v>4607.13</v>
      </c>
      <c r="K66" s="1">
        <v>12285.68</v>
      </c>
      <c r="L66" s="1">
        <v>8599.9760000000006</v>
      </c>
    </row>
    <row r="67" spans="1:12" x14ac:dyDescent="0.3">
      <c r="A67" t="s">
        <v>227</v>
      </c>
      <c r="B67" t="s">
        <v>139</v>
      </c>
      <c r="C67" t="s">
        <v>24</v>
      </c>
      <c r="D67">
        <v>42595</v>
      </c>
      <c r="E67" t="s">
        <v>18</v>
      </c>
      <c r="F67">
        <v>3</v>
      </c>
      <c r="G67" s="1">
        <v>11981</v>
      </c>
      <c r="H67" s="1">
        <v>838.67000000000007</v>
      </c>
      <c r="I67" s="1">
        <v>838.67000000000007</v>
      </c>
      <c r="J67" s="1">
        <v>1437.72</v>
      </c>
      <c r="K67" s="1">
        <v>3714.11</v>
      </c>
      <c r="L67" s="1">
        <v>3234.8700000000003</v>
      </c>
    </row>
    <row r="68" spans="1:12" x14ac:dyDescent="0.3">
      <c r="A68" t="s">
        <v>228</v>
      </c>
      <c r="B68" t="s">
        <v>139</v>
      </c>
      <c r="C68" t="s">
        <v>67</v>
      </c>
      <c r="D68">
        <v>41906</v>
      </c>
      <c r="E68" t="s">
        <v>18</v>
      </c>
      <c r="F68">
        <v>2</v>
      </c>
      <c r="G68" s="1">
        <v>12602.7</v>
      </c>
      <c r="H68" s="1">
        <v>756.16200000000003</v>
      </c>
      <c r="I68" s="1">
        <v>1386.297</v>
      </c>
      <c r="J68" s="1">
        <v>630.1350000000001</v>
      </c>
      <c r="K68" s="1">
        <v>4915.0530000000008</v>
      </c>
      <c r="L68" s="1">
        <v>3276.7020000000002</v>
      </c>
    </row>
    <row r="69" spans="1:12" x14ac:dyDescent="0.3">
      <c r="A69" t="s">
        <v>229</v>
      </c>
      <c r="B69" t="s">
        <v>139</v>
      </c>
      <c r="C69" t="s">
        <v>213</v>
      </c>
      <c r="D69">
        <v>42332</v>
      </c>
      <c r="E69" t="s">
        <v>15</v>
      </c>
      <c r="F69">
        <v>2</v>
      </c>
      <c r="G69" s="1">
        <v>20770.2</v>
      </c>
      <c r="H69" s="1">
        <v>1869.318</v>
      </c>
      <c r="I69" s="1">
        <v>2284.7220000000002</v>
      </c>
      <c r="J69" s="1">
        <v>207.702</v>
      </c>
      <c r="K69" s="1">
        <v>6023.3580000000002</v>
      </c>
      <c r="L69" s="1">
        <v>6231.06</v>
      </c>
    </row>
    <row r="70" spans="1:12" x14ac:dyDescent="0.3">
      <c r="A70" t="s">
        <v>230</v>
      </c>
      <c r="B70" t="s">
        <v>139</v>
      </c>
      <c r="C70" t="s">
        <v>213</v>
      </c>
      <c r="D70">
        <v>41865</v>
      </c>
      <c r="E70" t="s">
        <v>18</v>
      </c>
      <c r="F70">
        <v>3</v>
      </c>
      <c r="G70" s="1">
        <v>11296</v>
      </c>
      <c r="H70" s="1">
        <v>790.72</v>
      </c>
      <c r="I70" s="1">
        <v>338.88</v>
      </c>
      <c r="J70" s="1">
        <v>1468.48</v>
      </c>
      <c r="K70" s="1">
        <v>3275.8399999999997</v>
      </c>
      <c r="L70" s="1">
        <v>4518.4000000000005</v>
      </c>
    </row>
    <row r="71" spans="1:12" x14ac:dyDescent="0.3">
      <c r="A71" t="s">
        <v>231</v>
      </c>
      <c r="B71" t="s">
        <v>139</v>
      </c>
      <c r="C71" t="s">
        <v>146</v>
      </c>
      <c r="D71">
        <v>40624</v>
      </c>
      <c r="E71" t="s">
        <v>18</v>
      </c>
      <c r="F71">
        <v>4</v>
      </c>
      <c r="G71" s="1">
        <v>8849.5</v>
      </c>
      <c r="H71" s="1">
        <v>619.46500000000003</v>
      </c>
      <c r="I71" s="1">
        <v>530.97</v>
      </c>
      <c r="J71" s="1">
        <v>973.44500000000005</v>
      </c>
      <c r="K71" s="1">
        <v>2831.84</v>
      </c>
      <c r="L71" s="1">
        <v>2477.86</v>
      </c>
    </row>
    <row r="72" spans="1:12" x14ac:dyDescent="0.3">
      <c r="A72" t="s">
        <v>232</v>
      </c>
      <c r="B72" t="s">
        <v>139</v>
      </c>
      <c r="C72" t="s">
        <v>65</v>
      </c>
      <c r="D72">
        <v>41419</v>
      </c>
      <c r="E72" t="s">
        <v>15</v>
      </c>
      <c r="F72">
        <v>4</v>
      </c>
      <c r="G72" s="1">
        <v>30530.500000000004</v>
      </c>
      <c r="H72" s="1">
        <v>1526.5250000000003</v>
      </c>
      <c r="I72" s="1">
        <v>3968.9650000000006</v>
      </c>
      <c r="J72" s="1">
        <v>2442.4400000000005</v>
      </c>
      <c r="K72" s="1">
        <v>7937.9300000000012</v>
      </c>
      <c r="L72" s="1">
        <v>10075.065000000002</v>
      </c>
    </row>
    <row r="73" spans="1:12" x14ac:dyDescent="0.3">
      <c r="A73" t="s">
        <v>233</v>
      </c>
      <c r="B73" t="s">
        <v>139</v>
      </c>
      <c r="C73" t="s">
        <v>166</v>
      </c>
      <c r="D73">
        <v>41808</v>
      </c>
      <c r="E73" t="s">
        <v>18</v>
      </c>
      <c r="F73">
        <v>2</v>
      </c>
      <c r="G73" s="1">
        <v>8280.9</v>
      </c>
      <c r="H73" s="1">
        <v>662.47199999999998</v>
      </c>
      <c r="I73" s="1">
        <v>662.47199999999998</v>
      </c>
      <c r="J73" s="1">
        <v>662.47199999999998</v>
      </c>
      <c r="K73" s="1">
        <v>3063.933</v>
      </c>
      <c r="L73" s="1">
        <v>2484.27</v>
      </c>
    </row>
    <row r="74" spans="1:12" x14ac:dyDescent="0.3">
      <c r="A74" t="s">
        <v>234</v>
      </c>
      <c r="B74" t="s">
        <v>139</v>
      </c>
      <c r="C74" t="s">
        <v>63</v>
      </c>
      <c r="D74">
        <v>42851</v>
      </c>
      <c r="E74" t="s">
        <v>27</v>
      </c>
      <c r="F74">
        <v>4</v>
      </c>
      <c r="G74" s="1">
        <v>21667.800000000003</v>
      </c>
      <c r="H74" s="1">
        <v>1300.0680000000002</v>
      </c>
      <c r="I74" s="1">
        <v>2166.7800000000002</v>
      </c>
      <c r="J74" s="1">
        <v>216.67800000000003</v>
      </c>
      <c r="K74" s="1">
        <v>6066.9840000000013</v>
      </c>
      <c r="L74" s="1">
        <v>7367.0520000000015</v>
      </c>
    </row>
    <row r="75" spans="1:12" x14ac:dyDescent="0.3">
      <c r="A75" t="s">
        <v>235</v>
      </c>
      <c r="B75" t="s">
        <v>139</v>
      </c>
      <c r="C75" t="s">
        <v>86</v>
      </c>
      <c r="D75">
        <v>40544</v>
      </c>
      <c r="E75" t="s">
        <v>18</v>
      </c>
      <c r="F75">
        <v>4</v>
      </c>
      <c r="G75" s="1">
        <v>12325.500000000002</v>
      </c>
      <c r="H75" s="1">
        <v>1109.2950000000001</v>
      </c>
      <c r="I75" s="1">
        <v>1232.5500000000002</v>
      </c>
      <c r="J75" s="1">
        <v>862.7850000000002</v>
      </c>
      <c r="K75" s="1">
        <v>4930.2000000000007</v>
      </c>
      <c r="L75" s="1">
        <v>3327.8850000000007</v>
      </c>
    </row>
    <row r="76" spans="1:12" x14ac:dyDescent="0.3">
      <c r="A76" t="s">
        <v>236</v>
      </c>
      <c r="B76" t="s">
        <v>139</v>
      </c>
      <c r="C76" t="s">
        <v>237</v>
      </c>
      <c r="D76">
        <v>42457</v>
      </c>
      <c r="E76" t="s">
        <v>18</v>
      </c>
      <c r="F76">
        <v>2</v>
      </c>
      <c r="G76" s="1">
        <v>10741.5</v>
      </c>
      <c r="H76" s="1">
        <v>537.07500000000005</v>
      </c>
      <c r="I76" s="1">
        <v>429.66</v>
      </c>
      <c r="J76" s="1">
        <v>1396.395</v>
      </c>
      <c r="K76" s="1">
        <v>3866.94</v>
      </c>
      <c r="L76" s="1">
        <v>4189.1850000000004</v>
      </c>
    </row>
    <row r="77" spans="1:12" x14ac:dyDescent="0.3">
      <c r="A77" t="s">
        <v>238</v>
      </c>
      <c r="B77" t="s">
        <v>139</v>
      </c>
      <c r="C77" t="s">
        <v>29</v>
      </c>
      <c r="D77">
        <v>40540</v>
      </c>
      <c r="E77" t="s">
        <v>27</v>
      </c>
      <c r="F77">
        <v>2</v>
      </c>
      <c r="G77" s="1">
        <v>17280.900000000001</v>
      </c>
      <c r="H77" s="1">
        <v>1209.6630000000002</v>
      </c>
      <c r="I77" s="1">
        <v>1036.854</v>
      </c>
      <c r="J77" s="1">
        <v>864.04500000000007</v>
      </c>
      <c r="K77" s="1">
        <v>4320.2250000000004</v>
      </c>
      <c r="L77" s="1">
        <v>4665.8430000000008</v>
      </c>
    </row>
    <row r="78" spans="1:12" x14ac:dyDescent="0.3">
      <c r="A78" t="s">
        <v>239</v>
      </c>
      <c r="B78" t="s">
        <v>139</v>
      </c>
      <c r="C78" t="s">
        <v>61</v>
      </c>
      <c r="D78">
        <v>42165</v>
      </c>
      <c r="E78" t="s">
        <v>18</v>
      </c>
      <c r="F78">
        <v>1</v>
      </c>
      <c r="G78" s="1">
        <v>10247.25</v>
      </c>
      <c r="H78" s="1">
        <v>922.25249999999994</v>
      </c>
      <c r="I78" s="1">
        <v>1127.1975</v>
      </c>
      <c r="J78" s="1">
        <v>1127.1975</v>
      </c>
      <c r="K78" s="1">
        <v>3689.0099999999998</v>
      </c>
      <c r="L78" s="1">
        <v>3279.12</v>
      </c>
    </row>
    <row r="79" spans="1:12" x14ac:dyDescent="0.3">
      <c r="A79" t="s">
        <v>240</v>
      </c>
      <c r="B79" t="s">
        <v>139</v>
      </c>
      <c r="C79" t="s">
        <v>170</v>
      </c>
      <c r="D79">
        <v>41155</v>
      </c>
      <c r="E79" t="s">
        <v>53</v>
      </c>
      <c r="F79">
        <v>4</v>
      </c>
      <c r="G79" s="1">
        <v>86412.700000000012</v>
      </c>
      <c r="H79" s="1">
        <v>8641.2700000000023</v>
      </c>
      <c r="I79" s="1">
        <v>6913.0160000000014</v>
      </c>
      <c r="J79" s="1">
        <v>8641.2700000000023</v>
      </c>
      <c r="K79" s="1">
        <v>26787.937000000002</v>
      </c>
      <c r="L79" s="1">
        <v>21603.175000000003</v>
      </c>
    </row>
    <row r="80" spans="1:12" x14ac:dyDescent="0.3">
      <c r="A80" t="s">
        <v>241</v>
      </c>
      <c r="B80" t="s">
        <v>139</v>
      </c>
      <c r="C80" t="s">
        <v>100</v>
      </c>
      <c r="D80">
        <v>40733</v>
      </c>
      <c r="E80" t="s">
        <v>18</v>
      </c>
      <c r="F80">
        <v>3</v>
      </c>
      <c r="G80" s="1">
        <v>10639</v>
      </c>
      <c r="H80" s="1">
        <v>531.95000000000005</v>
      </c>
      <c r="I80" s="1">
        <v>957.51</v>
      </c>
      <c r="J80" s="1">
        <v>1276.68</v>
      </c>
      <c r="K80" s="1">
        <v>4255.6000000000004</v>
      </c>
      <c r="L80" s="1">
        <v>2872.53</v>
      </c>
    </row>
    <row r="81" spans="1:12" x14ac:dyDescent="0.3">
      <c r="A81" t="s">
        <v>242</v>
      </c>
      <c r="B81" t="s">
        <v>139</v>
      </c>
      <c r="C81" t="s">
        <v>77</v>
      </c>
      <c r="D81">
        <v>41550</v>
      </c>
      <c r="E81" t="s">
        <v>18</v>
      </c>
      <c r="F81">
        <v>3</v>
      </c>
      <c r="G81" s="1">
        <v>12034</v>
      </c>
      <c r="H81" s="1">
        <v>601.70000000000005</v>
      </c>
      <c r="I81" s="1">
        <v>120.34</v>
      </c>
      <c r="J81" s="1">
        <v>120.34</v>
      </c>
      <c r="K81" s="1">
        <v>3128.84</v>
      </c>
      <c r="L81" s="1">
        <v>3971.2200000000003</v>
      </c>
    </row>
    <row r="82" spans="1:12" x14ac:dyDescent="0.3">
      <c r="A82" t="s">
        <v>243</v>
      </c>
      <c r="B82" t="s">
        <v>139</v>
      </c>
      <c r="C82" t="s">
        <v>61</v>
      </c>
      <c r="D82">
        <v>42211</v>
      </c>
      <c r="E82" t="s">
        <v>18</v>
      </c>
      <c r="F82">
        <v>2</v>
      </c>
      <c r="G82" s="1">
        <v>9771.3000000000011</v>
      </c>
      <c r="H82" s="1">
        <v>781.70400000000006</v>
      </c>
      <c r="I82" s="1">
        <v>1367.9820000000002</v>
      </c>
      <c r="J82" s="1">
        <v>879.41700000000003</v>
      </c>
      <c r="K82" s="1">
        <v>3322.2420000000006</v>
      </c>
      <c r="L82" s="1">
        <v>2931.3900000000003</v>
      </c>
    </row>
    <row r="83" spans="1:12" x14ac:dyDescent="0.3">
      <c r="A83" t="s">
        <v>244</v>
      </c>
      <c r="B83" t="s">
        <v>139</v>
      </c>
      <c r="C83" t="s">
        <v>135</v>
      </c>
      <c r="D83">
        <v>41901</v>
      </c>
      <c r="E83" t="s">
        <v>18</v>
      </c>
      <c r="F83">
        <v>3</v>
      </c>
      <c r="G83" s="1">
        <v>14413</v>
      </c>
      <c r="H83" s="1">
        <v>864.78</v>
      </c>
      <c r="I83" s="1">
        <v>1441.3000000000002</v>
      </c>
      <c r="J83" s="1">
        <v>576.52</v>
      </c>
      <c r="K83" s="1">
        <v>4612.16</v>
      </c>
      <c r="L83" s="1">
        <v>5765.2000000000007</v>
      </c>
    </row>
    <row r="84" spans="1:12" x14ac:dyDescent="0.3">
      <c r="A84" t="s">
        <v>245</v>
      </c>
      <c r="B84" t="s">
        <v>139</v>
      </c>
      <c r="C84" t="s">
        <v>59</v>
      </c>
      <c r="D84">
        <v>42258</v>
      </c>
      <c r="E84" t="s">
        <v>18</v>
      </c>
      <c r="F84">
        <v>1</v>
      </c>
      <c r="G84" s="1">
        <v>8439</v>
      </c>
      <c r="H84" s="1">
        <v>759.51</v>
      </c>
      <c r="I84" s="1">
        <v>675.12</v>
      </c>
      <c r="J84" s="1">
        <v>84.39</v>
      </c>
      <c r="K84" s="1">
        <v>3291.21</v>
      </c>
      <c r="L84" s="1">
        <v>2278.5300000000002</v>
      </c>
    </row>
    <row r="85" spans="1:12" x14ac:dyDescent="0.3">
      <c r="A85" t="s">
        <v>246</v>
      </c>
      <c r="B85" t="s">
        <v>139</v>
      </c>
      <c r="C85" t="s">
        <v>107</v>
      </c>
      <c r="D85">
        <v>41130</v>
      </c>
      <c r="E85" t="s">
        <v>18</v>
      </c>
      <c r="F85">
        <v>4</v>
      </c>
      <c r="G85" s="1">
        <v>10640.300000000001</v>
      </c>
      <c r="H85" s="1">
        <v>851.22400000000016</v>
      </c>
      <c r="I85" s="1">
        <v>212.80600000000004</v>
      </c>
      <c r="J85" s="1">
        <v>532.0150000000001</v>
      </c>
      <c r="K85" s="1">
        <v>3085.6869999999999</v>
      </c>
      <c r="L85" s="1">
        <v>3404.8960000000006</v>
      </c>
    </row>
    <row r="86" spans="1:12" x14ac:dyDescent="0.3">
      <c r="A86" t="s">
        <v>247</v>
      </c>
      <c r="B86" t="s">
        <v>139</v>
      </c>
      <c r="C86" t="s">
        <v>248</v>
      </c>
      <c r="D86">
        <v>41220</v>
      </c>
      <c r="E86" t="s">
        <v>18</v>
      </c>
      <c r="F86">
        <v>3</v>
      </c>
      <c r="G86" s="1">
        <v>13155</v>
      </c>
      <c r="H86" s="1">
        <v>657.75</v>
      </c>
      <c r="I86" s="1">
        <v>1973.25</v>
      </c>
      <c r="J86" s="1">
        <v>1315.5</v>
      </c>
      <c r="K86" s="1">
        <v>3946.5</v>
      </c>
      <c r="L86" s="1">
        <v>4078.05</v>
      </c>
    </row>
    <row r="87" spans="1:12" x14ac:dyDescent="0.3">
      <c r="A87" t="s">
        <v>249</v>
      </c>
      <c r="B87" t="s">
        <v>139</v>
      </c>
      <c r="C87" t="s">
        <v>14</v>
      </c>
      <c r="D87">
        <v>42462</v>
      </c>
      <c r="E87" t="s">
        <v>18</v>
      </c>
      <c r="F87">
        <v>1</v>
      </c>
      <c r="G87" s="1">
        <v>11169</v>
      </c>
      <c r="H87" s="1">
        <v>558.45000000000005</v>
      </c>
      <c r="I87" s="1">
        <v>1451.97</v>
      </c>
      <c r="J87" s="1">
        <v>1340.28</v>
      </c>
      <c r="K87" s="1">
        <v>3350.7</v>
      </c>
      <c r="L87" s="1">
        <v>3909.1499999999996</v>
      </c>
    </row>
    <row r="88" spans="1:12" x14ac:dyDescent="0.3">
      <c r="A88" t="s">
        <v>250</v>
      </c>
      <c r="B88" t="s">
        <v>139</v>
      </c>
      <c r="C88" t="s">
        <v>112</v>
      </c>
      <c r="D88">
        <v>40516</v>
      </c>
      <c r="E88" t="s">
        <v>18</v>
      </c>
      <c r="F88">
        <v>3</v>
      </c>
      <c r="G88" s="1">
        <v>10467</v>
      </c>
      <c r="H88" s="1">
        <v>942.03</v>
      </c>
      <c r="I88" s="1">
        <v>418.68</v>
      </c>
      <c r="J88" s="1">
        <v>104.67</v>
      </c>
      <c r="K88" s="1">
        <v>3663.45</v>
      </c>
      <c r="L88" s="1">
        <v>3349.44</v>
      </c>
    </row>
    <row r="89" spans="1:12" x14ac:dyDescent="0.3">
      <c r="A89" t="s">
        <v>251</v>
      </c>
      <c r="B89" t="s">
        <v>139</v>
      </c>
      <c r="C89" t="s">
        <v>123</v>
      </c>
      <c r="D89">
        <v>42139</v>
      </c>
      <c r="E89" t="s">
        <v>27</v>
      </c>
      <c r="F89">
        <v>2</v>
      </c>
      <c r="G89" s="1">
        <v>18031.5</v>
      </c>
      <c r="H89" s="1">
        <v>1442.52</v>
      </c>
      <c r="I89" s="1">
        <v>1262.2050000000002</v>
      </c>
      <c r="J89" s="1">
        <v>2163.7799999999997</v>
      </c>
      <c r="K89" s="1">
        <v>4868.5050000000001</v>
      </c>
      <c r="L89" s="1">
        <v>4507.875</v>
      </c>
    </row>
    <row r="90" spans="1:12" x14ac:dyDescent="0.3">
      <c r="A90" t="s">
        <v>252</v>
      </c>
      <c r="B90" t="s">
        <v>139</v>
      </c>
      <c r="C90" t="s">
        <v>253</v>
      </c>
      <c r="D90">
        <v>42391</v>
      </c>
      <c r="E90" t="s">
        <v>18</v>
      </c>
      <c r="F90">
        <v>4</v>
      </c>
      <c r="G90" s="1">
        <v>15271.300000000001</v>
      </c>
      <c r="H90" s="1">
        <v>763.56500000000005</v>
      </c>
      <c r="I90" s="1">
        <v>1374.4170000000001</v>
      </c>
      <c r="J90" s="1">
        <v>1832.556</v>
      </c>
      <c r="K90" s="1">
        <v>4428.6769999999997</v>
      </c>
      <c r="L90" s="1">
        <v>5497.6680000000006</v>
      </c>
    </row>
    <row r="91" spans="1:12" x14ac:dyDescent="0.3">
      <c r="A91" t="s">
        <v>254</v>
      </c>
      <c r="B91" t="s">
        <v>139</v>
      </c>
      <c r="C91" t="s">
        <v>255</v>
      </c>
      <c r="D91">
        <v>41378</v>
      </c>
      <c r="E91" t="s">
        <v>18</v>
      </c>
      <c r="F91">
        <v>4</v>
      </c>
      <c r="G91" s="1">
        <v>16962</v>
      </c>
      <c r="H91" s="1">
        <v>1526.58</v>
      </c>
      <c r="I91" s="1">
        <v>2374.6800000000003</v>
      </c>
      <c r="J91" s="1">
        <v>1865.82</v>
      </c>
      <c r="K91" s="1">
        <v>5258.22</v>
      </c>
      <c r="L91" s="1">
        <v>4240.5</v>
      </c>
    </row>
    <row r="92" spans="1:12" x14ac:dyDescent="0.3">
      <c r="A92" t="s">
        <v>256</v>
      </c>
      <c r="B92" t="s">
        <v>139</v>
      </c>
      <c r="C92" t="s">
        <v>173</v>
      </c>
      <c r="D92">
        <v>40537</v>
      </c>
      <c r="E92" t="s">
        <v>18</v>
      </c>
      <c r="F92">
        <v>2</v>
      </c>
      <c r="G92" s="1">
        <v>9814.5</v>
      </c>
      <c r="H92" s="1">
        <v>490.72500000000002</v>
      </c>
      <c r="I92" s="1">
        <v>1275.885</v>
      </c>
      <c r="J92" s="1">
        <v>687.0150000000001</v>
      </c>
      <c r="K92" s="1">
        <v>3042.4949999999999</v>
      </c>
      <c r="L92" s="1">
        <v>3140.64</v>
      </c>
    </row>
    <row r="93" spans="1:12" x14ac:dyDescent="0.3">
      <c r="A93" t="s">
        <v>257</v>
      </c>
      <c r="B93" t="s">
        <v>139</v>
      </c>
      <c r="C93" t="s">
        <v>168</v>
      </c>
      <c r="D93">
        <v>42293</v>
      </c>
      <c r="E93" t="s">
        <v>18</v>
      </c>
      <c r="F93">
        <v>4</v>
      </c>
      <c r="G93" s="1">
        <v>8940.8000000000011</v>
      </c>
      <c r="H93" s="1">
        <v>447.04000000000008</v>
      </c>
      <c r="I93" s="1">
        <v>804.67200000000003</v>
      </c>
      <c r="J93" s="1">
        <v>625.85600000000011</v>
      </c>
      <c r="K93" s="1">
        <v>2235.2000000000003</v>
      </c>
      <c r="L93" s="1">
        <v>2771.6480000000001</v>
      </c>
    </row>
    <row r="94" spans="1:12" x14ac:dyDescent="0.3">
      <c r="A94" t="s">
        <v>258</v>
      </c>
      <c r="B94" t="s">
        <v>139</v>
      </c>
      <c r="C94" t="s">
        <v>86</v>
      </c>
      <c r="D94">
        <v>41809</v>
      </c>
      <c r="E94" t="s">
        <v>18</v>
      </c>
      <c r="F94">
        <v>3</v>
      </c>
      <c r="G94" s="1">
        <v>14115</v>
      </c>
      <c r="H94" s="1">
        <v>1411.5</v>
      </c>
      <c r="I94" s="1">
        <v>282.3</v>
      </c>
      <c r="J94" s="1">
        <v>1693.8</v>
      </c>
      <c r="K94" s="1">
        <v>4093.35</v>
      </c>
      <c r="L94" s="1">
        <v>5222.55</v>
      </c>
    </row>
    <row r="95" spans="1:12" x14ac:dyDescent="0.3">
      <c r="A95" t="s">
        <v>175</v>
      </c>
      <c r="B95" t="s">
        <v>139</v>
      </c>
      <c r="C95" t="s">
        <v>22</v>
      </c>
      <c r="D95">
        <v>42362</v>
      </c>
      <c r="E95" t="s">
        <v>18</v>
      </c>
      <c r="F95">
        <v>4</v>
      </c>
      <c r="G95" s="1">
        <v>13174.7</v>
      </c>
      <c r="H95" s="1">
        <v>1185.723</v>
      </c>
      <c r="I95" s="1">
        <v>263.49400000000003</v>
      </c>
      <c r="J95" s="1">
        <v>658.73500000000013</v>
      </c>
      <c r="K95" s="1">
        <v>5269.880000000001</v>
      </c>
      <c r="L95" s="1">
        <v>4479.3980000000001</v>
      </c>
    </row>
    <row r="96" spans="1:12" x14ac:dyDescent="0.3">
      <c r="A96" t="s">
        <v>259</v>
      </c>
      <c r="B96" t="s">
        <v>139</v>
      </c>
      <c r="C96" t="s">
        <v>260</v>
      </c>
      <c r="D96">
        <v>41151</v>
      </c>
      <c r="E96" t="s">
        <v>18</v>
      </c>
      <c r="F96">
        <v>5</v>
      </c>
      <c r="G96" s="1">
        <v>19320</v>
      </c>
      <c r="H96" s="1">
        <v>966</v>
      </c>
      <c r="I96" s="1">
        <v>772.80000000000007</v>
      </c>
      <c r="J96" s="1">
        <v>579.6</v>
      </c>
      <c r="K96" s="1">
        <v>6762</v>
      </c>
      <c r="L96" s="1">
        <v>5023.2</v>
      </c>
    </row>
    <row r="97" spans="1:12" x14ac:dyDescent="0.3">
      <c r="A97" t="s">
        <v>261</v>
      </c>
      <c r="B97" t="s">
        <v>139</v>
      </c>
      <c r="C97" t="s">
        <v>90</v>
      </c>
      <c r="D97">
        <v>42194</v>
      </c>
      <c r="E97" t="s">
        <v>27</v>
      </c>
      <c r="F97">
        <v>2</v>
      </c>
      <c r="G97" s="1">
        <v>15809.4</v>
      </c>
      <c r="H97" s="1">
        <v>948.56399999999996</v>
      </c>
      <c r="I97" s="1">
        <v>316.18799999999999</v>
      </c>
      <c r="J97" s="1">
        <v>1739.0339999999999</v>
      </c>
      <c r="K97" s="1">
        <v>4900.9139999999998</v>
      </c>
      <c r="L97" s="1">
        <v>5533.29</v>
      </c>
    </row>
    <row r="98" spans="1:12" x14ac:dyDescent="0.3">
      <c r="A98" t="s">
        <v>262</v>
      </c>
      <c r="B98" t="s">
        <v>139</v>
      </c>
      <c r="C98" t="s">
        <v>26</v>
      </c>
      <c r="D98">
        <v>40707</v>
      </c>
      <c r="E98" t="s">
        <v>15</v>
      </c>
      <c r="F98">
        <v>3</v>
      </c>
      <c r="G98" s="1">
        <v>21509</v>
      </c>
      <c r="H98" s="1">
        <v>1075.45</v>
      </c>
      <c r="I98" s="1">
        <v>430.18</v>
      </c>
      <c r="J98" s="1">
        <v>3011.26</v>
      </c>
      <c r="K98" s="1">
        <v>5377.25</v>
      </c>
      <c r="L98" s="1">
        <v>7743.24</v>
      </c>
    </row>
    <row r="99" spans="1:12" x14ac:dyDescent="0.3">
      <c r="A99" t="s">
        <v>263</v>
      </c>
      <c r="B99" t="s">
        <v>139</v>
      </c>
      <c r="C99" t="s">
        <v>29</v>
      </c>
      <c r="D99">
        <v>42137</v>
      </c>
      <c r="E99" t="s">
        <v>18</v>
      </c>
      <c r="F99">
        <v>4</v>
      </c>
      <c r="G99" s="1">
        <v>9275.2000000000007</v>
      </c>
      <c r="H99" s="1">
        <v>927.5200000000001</v>
      </c>
      <c r="I99" s="1">
        <v>1298.5280000000002</v>
      </c>
      <c r="J99" s="1">
        <v>742.01600000000008</v>
      </c>
      <c r="K99" s="1">
        <v>2875.3120000000004</v>
      </c>
      <c r="L99" s="1">
        <v>3060.8160000000003</v>
      </c>
    </row>
    <row r="100" spans="1:12" x14ac:dyDescent="0.3">
      <c r="A100" t="s">
        <v>264</v>
      </c>
      <c r="B100" t="s">
        <v>139</v>
      </c>
      <c r="C100" t="s">
        <v>166</v>
      </c>
      <c r="D100">
        <v>41869</v>
      </c>
      <c r="E100" t="s">
        <v>18</v>
      </c>
      <c r="F100">
        <v>3</v>
      </c>
      <c r="G100" s="1">
        <v>12832</v>
      </c>
      <c r="H100" s="1">
        <v>1283.2</v>
      </c>
      <c r="I100" s="1">
        <v>513.28</v>
      </c>
      <c r="J100" s="1">
        <v>769.92</v>
      </c>
      <c r="K100" s="1">
        <v>4234.5600000000004</v>
      </c>
      <c r="L100" s="1">
        <v>4491.2</v>
      </c>
    </row>
    <row r="101" spans="1:12" x14ac:dyDescent="0.3">
      <c r="A101" t="s">
        <v>265</v>
      </c>
      <c r="B101" t="s">
        <v>139</v>
      </c>
      <c r="C101" t="s">
        <v>59</v>
      </c>
      <c r="D101">
        <v>41641</v>
      </c>
      <c r="E101" t="s">
        <v>18</v>
      </c>
      <c r="F101">
        <v>4</v>
      </c>
      <c r="G101" s="1">
        <v>14762.000000000002</v>
      </c>
      <c r="H101" s="1">
        <v>885.72</v>
      </c>
      <c r="I101" s="1">
        <v>1033.3400000000001</v>
      </c>
      <c r="J101" s="1">
        <v>295.24000000000007</v>
      </c>
      <c r="K101" s="1">
        <v>4871.4600000000009</v>
      </c>
      <c r="L101" s="1">
        <v>5904.8000000000011</v>
      </c>
    </row>
    <row r="102" spans="1:12" x14ac:dyDescent="0.3">
      <c r="A102" t="s">
        <v>266</v>
      </c>
      <c r="B102" t="s">
        <v>139</v>
      </c>
      <c r="C102" t="s">
        <v>112</v>
      </c>
      <c r="D102">
        <v>41751</v>
      </c>
      <c r="E102" t="s">
        <v>15</v>
      </c>
      <c r="F102">
        <v>3</v>
      </c>
      <c r="G102" s="1">
        <v>22605</v>
      </c>
      <c r="H102" s="1">
        <v>1130.25</v>
      </c>
      <c r="I102" s="1">
        <v>226.05</v>
      </c>
      <c r="J102" s="1">
        <v>1356.3</v>
      </c>
      <c r="K102" s="1">
        <v>8815.9500000000007</v>
      </c>
      <c r="L102" s="1">
        <v>6103.35</v>
      </c>
    </row>
    <row r="103" spans="1:12" x14ac:dyDescent="0.3">
      <c r="A103" t="s">
        <v>267</v>
      </c>
      <c r="B103" t="s">
        <v>139</v>
      </c>
      <c r="C103" t="s">
        <v>237</v>
      </c>
      <c r="D103">
        <v>41532</v>
      </c>
      <c r="E103" t="s">
        <v>18</v>
      </c>
      <c r="F103">
        <v>4</v>
      </c>
      <c r="G103" s="1">
        <v>12602.7</v>
      </c>
      <c r="H103" s="1">
        <v>630.1350000000001</v>
      </c>
      <c r="I103" s="1">
        <v>378.08100000000002</v>
      </c>
      <c r="J103" s="1">
        <v>126.02700000000002</v>
      </c>
      <c r="K103" s="1">
        <v>4158.8910000000005</v>
      </c>
      <c r="L103" s="1">
        <v>4789.0260000000007</v>
      </c>
    </row>
    <row r="104" spans="1:12" x14ac:dyDescent="0.3">
      <c r="A104" t="s">
        <v>268</v>
      </c>
      <c r="B104" t="s">
        <v>139</v>
      </c>
      <c r="C104" t="s">
        <v>137</v>
      </c>
      <c r="D104">
        <v>41701</v>
      </c>
      <c r="E104" t="s">
        <v>18</v>
      </c>
      <c r="F104">
        <v>3</v>
      </c>
      <c r="G104" s="1">
        <v>12214</v>
      </c>
      <c r="H104" s="1">
        <v>977.12</v>
      </c>
      <c r="I104" s="1">
        <v>122.14</v>
      </c>
      <c r="J104" s="1">
        <v>1587.8200000000002</v>
      </c>
      <c r="K104" s="1">
        <v>3175.6400000000003</v>
      </c>
      <c r="L104" s="1">
        <v>3053.5</v>
      </c>
    </row>
    <row r="105" spans="1:12" x14ac:dyDescent="0.3">
      <c r="A105" t="s">
        <v>269</v>
      </c>
      <c r="B105" t="s">
        <v>139</v>
      </c>
      <c r="C105" t="s">
        <v>86</v>
      </c>
      <c r="D105">
        <v>41929</v>
      </c>
      <c r="E105" t="s">
        <v>15</v>
      </c>
      <c r="F105">
        <v>4</v>
      </c>
      <c r="G105" s="1">
        <v>31216.9</v>
      </c>
      <c r="H105" s="1">
        <v>3121.6900000000005</v>
      </c>
      <c r="I105" s="1">
        <v>1873.0140000000001</v>
      </c>
      <c r="J105" s="1">
        <v>3746.0280000000002</v>
      </c>
      <c r="K105" s="1">
        <v>9052.9009999999998</v>
      </c>
      <c r="L105" s="1">
        <v>11550.253000000001</v>
      </c>
    </row>
    <row r="106" spans="1:12" x14ac:dyDescent="0.3">
      <c r="A106" t="s">
        <v>270</v>
      </c>
      <c r="B106" t="s">
        <v>139</v>
      </c>
      <c r="C106" t="s">
        <v>57</v>
      </c>
      <c r="D106">
        <v>40802</v>
      </c>
      <c r="E106" t="s">
        <v>27</v>
      </c>
      <c r="F106">
        <v>5</v>
      </c>
      <c r="G106" s="1">
        <v>28330</v>
      </c>
      <c r="H106" s="1">
        <v>2549.6999999999998</v>
      </c>
      <c r="I106" s="1">
        <v>1983.1000000000001</v>
      </c>
      <c r="J106" s="1">
        <v>1416.5</v>
      </c>
      <c r="K106" s="1">
        <v>7932.4000000000005</v>
      </c>
      <c r="L106" s="1">
        <v>10198.799999999999</v>
      </c>
    </row>
    <row r="107" spans="1:12" x14ac:dyDescent="0.3">
      <c r="A107" t="s">
        <v>271</v>
      </c>
      <c r="B107" t="s">
        <v>139</v>
      </c>
      <c r="C107" t="s">
        <v>84</v>
      </c>
      <c r="D107">
        <v>40710</v>
      </c>
      <c r="E107" t="s">
        <v>18</v>
      </c>
      <c r="F107">
        <v>4</v>
      </c>
      <c r="G107" s="1">
        <v>12232.000000000002</v>
      </c>
      <c r="H107" s="1">
        <v>856.24000000000024</v>
      </c>
      <c r="I107" s="1">
        <v>244.64000000000004</v>
      </c>
      <c r="J107" s="1">
        <v>244.64000000000004</v>
      </c>
      <c r="K107" s="1">
        <v>3180.3200000000006</v>
      </c>
      <c r="L107" s="1">
        <v>3669.6000000000004</v>
      </c>
    </row>
    <row r="108" spans="1:12" x14ac:dyDescent="0.3">
      <c r="A108" t="s">
        <v>272</v>
      </c>
      <c r="B108" t="s">
        <v>139</v>
      </c>
      <c r="C108" t="s">
        <v>273</v>
      </c>
      <c r="D108">
        <v>40824</v>
      </c>
      <c r="E108" t="s">
        <v>27</v>
      </c>
      <c r="F108">
        <v>2</v>
      </c>
      <c r="G108" s="1">
        <v>13532.4</v>
      </c>
      <c r="H108" s="1">
        <v>1082.5920000000001</v>
      </c>
      <c r="I108" s="1">
        <v>2029.86</v>
      </c>
      <c r="J108" s="1">
        <v>2029.86</v>
      </c>
      <c r="K108" s="1">
        <v>4601.0160000000005</v>
      </c>
      <c r="L108" s="1">
        <v>4871.6639999999998</v>
      </c>
    </row>
    <row r="109" spans="1:12" x14ac:dyDescent="0.3">
      <c r="A109" t="s">
        <v>274</v>
      </c>
      <c r="B109" t="s">
        <v>139</v>
      </c>
      <c r="C109" t="s">
        <v>193</v>
      </c>
      <c r="D109">
        <v>42905</v>
      </c>
      <c r="E109" t="s">
        <v>50</v>
      </c>
      <c r="F109">
        <v>2</v>
      </c>
      <c r="G109" s="1">
        <v>31835.7</v>
      </c>
      <c r="H109" s="1">
        <v>1591.7850000000001</v>
      </c>
      <c r="I109" s="1">
        <v>4138.6410000000005</v>
      </c>
      <c r="J109" s="1">
        <v>955.07100000000003</v>
      </c>
      <c r="K109" s="1">
        <v>8595.639000000001</v>
      </c>
      <c r="L109" s="1">
        <v>10505.781000000001</v>
      </c>
    </row>
    <row r="110" spans="1:12" x14ac:dyDescent="0.3">
      <c r="A110" t="s">
        <v>275</v>
      </c>
      <c r="B110" t="s">
        <v>139</v>
      </c>
      <c r="C110" t="s">
        <v>151</v>
      </c>
      <c r="D110">
        <v>42001</v>
      </c>
      <c r="E110" t="s">
        <v>50</v>
      </c>
      <c r="F110">
        <v>3</v>
      </c>
      <c r="G110" s="1">
        <v>43296</v>
      </c>
      <c r="H110" s="1">
        <v>2164.8000000000002</v>
      </c>
      <c r="I110" s="1">
        <v>4762.5600000000004</v>
      </c>
      <c r="J110" s="1">
        <v>1298.8799999999999</v>
      </c>
      <c r="K110" s="1">
        <v>15153.599999999999</v>
      </c>
      <c r="L110" s="1">
        <v>13854.720000000001</v>
      </c>
    </row>
    <row r="111" spans="1:12" x14ac:dyDescent="0.3">
      <c r="A111" t="s">
        <v>276</v>
      </c>
      <c r="B111" t="s">
        <v>139</v>
      </c>
      <c r="C111" t="s">
        <v>157</v>
      </c>
      <c r="D111">
        <v>41771</v>
      </c>
      <c r="E111" t="s">
        <v>18</v>
      </c>
      <c r="F111">
        <v>2</v>
      </c>
      <c r="G111" s="1">
        <v>12465</v>
      </c>
      <c r="H111" s="1">
        <v>747.9</v>
      </c>
      <c r="I111" s="1">
        <v>997.2</v>
      </c>
      <c r="J111" s="1">
        <v>1246.5</v>
      </c>
      <c r="K111" s="1">
        <v>3116.25</v>
      </c>
      <c r="L111" s="1">
        <v>4861.3500000000004</v>
      </c>
    </row>
    <row r="112" spans="1:12" x14ac:dyDescent="0.3">
      <c r="A112" t="s">
        <v>277</v>
      </c>
      <c r="B112" t="s">
        <v>139</v>
      </c>
      <c r="C112" t="s">
        <v>198</v>
      </c>
      <c r="D112">
        <v>41820</v>
      </c>
      <c r="E112" t="s">
        <v>18</v>
      </c>
      <c r="F112">
        <v>5</v>
      </c>
      <c r="G112" s="1">
        <v>15528.75</v>
      </c>
      <c r="H112" s="1">
        <v>1087.0125</v>
      </c>
      <c r="I112" s="1">
        <v>155.28749999999999</v>
      </c>
      <c r="J112" s="1">
        <v>1242.3</v>
      </c>
      <c r="K112" s="1">
        <v>5279.7750000000005</v>
      </c>
      <c r="L112" s="1">
        <v>4192.7625000000007</v>
      </c>
    </row>
    <row r="113" spans="1:12" x14ac:dyDescent="0.3">
      <c r="A113" t="s">
        <v>278</v>
      </c>
      <c r="B113" t="s">
        <v>139</v>
      </c>
      <c r="C113" t="s">
        <v>168</v>
      </c>
      <c r="D113">
        <v>40864</v>
      </c>
      <c r="E113" t="s">
        <v>18</v>
      </c>
      <c r="F113">
        <v>5</v>
      </c>
      <c r="G113" s="1">
        <v>14413.75</v>
      </c>
      <c r="H113" s="1">
        <v>1153.1000000000001</v>
      </c>
      <c r="I113" s="1">
        <v>576.55000000000007</v>
      </c>
      <c r="J113" s="1">
        <v>1585.5125</v>
      </c>
      <c r="K113" s="1">
        <v>5333.0874999999996</v>
      </c>
      <c r="L113" s="1">
        <v>5044.8125</v>
      </c>
    </row>
    <row r="114" spans="1:12" x14ac:dyDescent="0.3">
      <c r="A114" t="s">
        <v>279</v>
      </c>
      <c r="B114" t="s">
        <v>139</v>
      </c>
      <c r="C114" t="s">
        <v>81</v>
      </c>
      <c r="D114">
        <v>42906</v>
      </c>
      <c r="E114" t="s">
        <v>15</v>
      </c>
      <c r="F114">
        <v>4</v>
      </c>
      <c r="G114" s="1">
        <v>34103.300000000003</v>
      </c>
      <c r="H114" s="1">
        <v>1705.1650000000002</v>
      </c>
      <c r="I114" s="1">
        <v>1364.1320000000001</v>
      </c>
      <c r="J114" s="1">
        <v>1364.1320000000001</v>
      </c>
      <c r="K114" s="1">
        <v>10230.99</v>
      </c>
      <c r="L114" s="1">
        <v>11254.089000000002</v>
      </c>
    </row>
    <row r="115" spans="1:12" x14ac:dyDescent="0.3">
      <c r="A115" t="s">
        <v>280</v>
      </c>
      <c r="B115" t="s">
        <v>139</v>
      </c>
      <c r="C115" t="s">
        <v>237</v>
      </c>
      <c r="D115">
        <v>42718</v>
      </c>
      <c r="E115" t="s">
        <v>18</v>
      </c>
      <c r="F115">
        <v>4</v>
      </c>
      <c r="G115" s="1">
        <v>12054.900000000001</v>
      </c>
      <c r="H115" s="1">
        <v>1084.941</v>
      </c>
      <c r="I115" s="1">
        <v>361.64700000000005</v>
      </c>
      <c r="J115" s="1">
        <v>1205.4900000000002</v>
      </c>
      <c r="K115" s="1">
        <v>4821.9600000000009</v>
      </c>
      <c r="L115" s="1">
        <v>4339.7640000000001</v>
      </c>
    </row>
    <row r="116" spans="1:12" x14ac:dyDescent="0.3">
      <c r="A116" t="s">
        <v>281</v>
      </c>
      <c r="B116" t="s">
        <v>139</v>
      </c>
      <c r="C116" t="s">
        <v>29</v>
      </c>
      <c r="D116">
        <v>41810</v>
      </c>
      <c r="E116" t="s">
        <v>18</v>
      </c>
      <c r="F116">
        <v>5</v>
      </c>
      <c r="G116" s="1">
        <v>10606.25</v>
      </c>
      <c r="H116" s="1">
        <v>1060.625</v>
      </c>
      <c r="I116" s="1">
        <v>1060.625</v>
      </c>
      <c r="J116" s="1">
        <v>530.3125</v>
      </c>
      <c r="K116" s="1">
        <v>3287.9375</v>
      </c>
      <c r="L116" s="1">
        <v>4242.5</v>
      </c>
    </row>
    <row r="117" spans="1:12" x14ac:dyDescent="0.3">
      <c r="A117" t="s">
        <v>282</v>
      </c>
      <c r="B117" t="s">
        <v>139</v>
      </c>
      <c r="C117" t="s">
        <v>71</v>
      </c>
      <c r="D117">
        <v>40944</v>
      </c>
      <c r="E117" t="s">
        <v>15</v>
      </c>
      <c r="F117">
        <v>4</v>
      </c>
      <c r="G117" s="1">
        <v>31489.7</v>
      </c>
      <c r="H117" s="1">
        <v>3148.9700000000003</v>
      </c>
      <c r="I117" s="1">
        <v>1889.3820000000001</v>
      </c>
      <c r="J117" s="1">
        <v>2519.1759999999999</v>
      </c>
      <c r="K117" s="1">
        <v>11651.189</v>
      </c>
      <c r="L117" s="1">
        <v>9761.8070000000007</v>
      </c>
    </row>
    <row r="118" spans="1:12" x14ac:dyDescent="0.3">
      <c r="A118" t="s">
        <v>283</v>
      </c>
      <c r="B118" t="s">
        <v>139</v>
      </c>
      <c r="C118" t="s">
        <v>2</v>
      </c>
      <c r="D118">
        <v>40517</v>
      </c>
      <c r="E118" t="s">
        <v>15</v>
      </c>
      <c r="F118">
        <v>2</v>
      </c>
      <c r="G118" s="1">
        <v>20495.7</v>
      </c>
      <c r="H118" s="1">
        <v>1844.6130000000001</v>
      </c>
      <c r="I118" s="1">
        <v>1639.6560000000002</v>
      </c>
      <c r="J118" s="1">
        <v>2869.3980000000006</v>
      </c>
      <c r="K118" s="1">
        <v>6558.6240000000007</v>
      </c>
      <c r="L118" s="1">
        <v>5328.8820000000005</v>
      </c>
    </row>
    <row r="119" spans="1:12" x14ac:dyDescent="0.3">
      <c r="A119" t="s">
        <v>284</v>
      </c>
      <c r="B119" t="s">
        <v>139</v>
      </c>
      <c r="C119" t="s">
        <v>285</v>
      </c>
      <c r="D119">
        <v>41243</v>
      </c>
      <c r="E119" t="s">
        <v>18</v>
      </c>
      <c r="F119">
        <v>3</v>
      </c>
      <c r="G119" s="1">
        <v>11599</v>
      </c>
      <c r="H119" s="1">
        <v>1043.9099999999999</v>
      </c>
      <c r="I119" s="1">
        <v>695.93999999999994</v>
      </c>
      <c r="J119" s="1">
        <v>1043.9099999999999</v>
      </c>
      <c r="K119" s="1">
        <v>4407.62</v>
      </c>
      <c r="L119" s="1">
        <v>3943.6600000000003</v>
      </c>
    </row>
    <row r="120" spans="1:12" x14ac:dyDescent="0.3">
      <c r="A120" t="s">
        <v>286</v>
      </c>
      <c r="B120" t="s">
        <v>139</v>
      </c>
      <c r="C120" t="s">
        <v>14</v>
      </c>
      <c r="D120">
        <v>40829</v>
      </c>
      <c r="E120" t="s">
        <v>53</v>
      </c>
      <c r="F120">
        <v>1</v>
      </c>
      <c r="G120" s="1">
        <v>78378.75</v>
      </c>
      <c r="H120" s="1">
        <v>7054.0874999999996</v>
      </c>
      <c r="I120" s="1">
        <v>7837.875</v>
      </c>
      <c r="J120" s="1">
        <v>783.78750000000002</v>
      </c>
      <c r="K120" s="1">
        <v>21946.050000000003</v>
      </c>
      <c r="L120" s="1">
        <v>25081.200000000001</v>
      </c>
    </row>
    <row r="121" spans="1:12" x14ac:dyDescent="0.3">
      <c r="A121" t="s">
        <v>287</v>
      </c>
      <c r="B121" t="s">
        <v>139</v>
      </c>
      <c r="C121" t="s">
        <v>177</v>
      </c>
      <c r="D121">
        <v>41636</v>
      </c>
      <c r="E121" t="s">
        <v>27</v>
      </c>
      <c r="F121">
        <v>4</v>
      </c>
      <c r="G121" s="1">
        <v>18401.900000000001</v>
      </c>
      <c r="H121" s="1">
        <v>1656.171</v>
      </c>
      <c r="I121" s="1">
        <v>1288.1330000000003</v>
      </c>
      <c r="J121" s="1">
        <v>1840.1900000000003</v>
      </c>
      <c r="K121" s="1">
        <v>4600.4750000000004</v>
      </c>
      <c r="L121" s="1">
        <v>5152.5320000000011</v>
      </c>
    </row>
    <row r="122" spans="1:12" x14ac:dyDescent="0.3">
      <c r="A122" t="s">
        <v>288</v>
      </c>
      <c r="B122" t="s">
        <v>139</v>
      </c>
      <c r="C122" t="s">
        <v>119</v>
      </c>
      <c r="D122">
        <v>41947</v>
      </c>
      <c r="E122" t="s">
        <v>15</v>
      </c>
      <c r="F122">
        <v>2</v>
      </c>
      <c r="G122" s="1">
        <v>19982.7</v>
      </c>
      <c r="H122" s="1">
        <v>999.1350000000001</v>
      </c>
      <c r="I122" s="1">
        <v>199.827</v>
      </c>
      <c r="J122" s="1">
        <v>1598.616</v>
      </c>
      <c r="K122" s="1">
        <v>6794.1180000000004</v>
      </c>
      <c r="L122" s="1">
        <v>6794.1180000000004</v>
      </c>
    </row>
    <row r="123" spans="1:12" x14ac:dyDescent="0.3">
      <c r="A123" t="s">
        <v>289</v>
      </c>
      <c r="B123" t="s">
        <v>139</v>
      </c>
      <c r="C123" t="s">
        <v>290</v>
      </c>
      <c r="D123">
        <v>41507</v>
      </c>
      <c r="E123" t="s">
        <v>15</v>
      </c>
      <c r="F123">
        <v>2</v>
      </c>
      <c r="G123" s="1">
        <v>19692.900000000001</v>
      </c>
      <c r="H123" s="1">
        <v>1969.2900000000002</v>
      </c>
      <c r="I123" s="1">
        <v>590.78700000000003</v>
      </c>
      <c r="J123" s="1">
        <v>2166.2190000000001</v>
      </c>
      <c r="K123" s="1">
        <v>7089.4440000000004</v>
      </c>
      <c r="L123" s="1">
        <v>6498.6570000000011</v>
      </c>
    </row>
    <row r="124" spans="1:12" x14ac:dyDescent="0.3">
      <c r="A124" t="s">
        <v>291</v>
      </c>
      <c r="B124" t="s">
        <v>139</v>
      </c>
      <c r="C124" t="s">
        <v>237</v>
      </c>
      <c r="D124">
        <v>42690</v>
      </c>
      <c r="E124" t="s">
        <v>50</v>
      </c>
      <c r="F124">
        <v>5</v>
      </c>
      <c r="G124" s="1">
        <v>58501.25</v>
      </c>
      <c r="H124" s="1">
        <v>2925.0625</v>
      </c>
      <c r="I124" s="1">
        <v>5265.1125000000002</v>
      </c>
      <c r="J124" s="1">
        <v>2340.0500000000002</v>
      </c>
      <c r="K124" s="1">
        <v>20475.4375</v>
      </c>
      <c r="L124" s="1">
        <v>15795.337500000001</v>
      </c>
    </row>
    <row r="125" spans="1:12" x14ac:dyDescent="0.3">
      <c r="A125" t="s">
        <v>292</v>
      </c>
      <c r="B125" t="s">
        <v>139</v>
      </c>
      <c r="C125" t="s">
        <v>142</v>
      </c>
      <c r="D125">
        <v>42711</v>
      </c>
      <c r="E125" t="s">
        <v>27</v>
      </c>
      <c r="F125">
        <v>4</v>
      </c>
      <c r="G125" s="1">
        <v>19687.800000000003</v>
      </c>
      <c r="H125" s="1">
        <v>1378.1460000000004</v>
      </c>
      <c r="I125" s="1">
        <v>393.75600000000009</v>
      </c>
      <c r="J125" s="1">
        <v>1378.1460000000004</v>
      </c>
      <c r="K125" s="1">
        <v>7284.4860000000008</v>
      </c>
      <c r="L125" s="1">
        <v>7481.3640000000014</v>
      </c>
    </row>
    <row r="126" spans="1:12" x14ac:dyDescent="0.3">
      <c r="A126" t="s">
        <v>293</v>
      </c>
      <c r="B126" t="s">
        <v>139</v>
      </c>
      <c r="C126" t="s">
        <v>285</v>
      </c>
      <c r="D126">
        <v>40593</v>
      </c>
      <c r="E126" t="s">
        <v>18</v>
      </c>
      <c r="F126">
        <v>3</v>
      </c>
      <c r="G126" s="1">
        <v>8089</v>
      </c>
      <c r="H126" s="1">
        <v>647.12</v>
      </c>
      <c r="I126" s="1">
        <v>728.01</v>
      </c>
      <c r="J126" s="1">
        <v>1051.57</v>
      </c>
      <c r="K126" s="1">
        <v>2022.25</v>
      </c>
      <c r="L126" s="1">
        <v>2669.3700000000003</v>
      </c>
    </row>
    <row r="127" spans="1:12" x14ac:dyDescent="0.3">
      <c r="A127" t="s">
        <v>229</v>
      </c>
      <c r="B127" t="s">
        <v>139</v>
      </c>
      <c r="C127" t="s">
        <v>75</v>
      </c>
      <c r="D127">
        <v>41597</v>
      </c>
      <c r="E127" t="s">
        <v>27</v>
      </c>
      <c r="F127">
        <v>3</v>
      </c>
      <c r="G127" s="1">
        <v>14695</v>
      </c>
      <c r="H127" s="1">
        <v>1469.5</v>
      </c>
      <c r="I127" s="1">
        <v>146.95000000000002</v>
      </c>
      <c r="J127" s="1">
        <v>293.90000000000003</v>
      </c>
      <c r="K127" s="1">
        <v>3967.65</v>
      </c>
      <c r="L127" s="1">
        <v>4114.6000000000004</v>
      </c>
    </row>
    <row r="128" spans="1:12" x14ac:dyDescent="0.3">
      <c r="A128" t="s">
        <v>294</v>
      </c>
      <c r="B128" t="s">
        <v>139</v>
      </c>
      <c r="C128" t="s">
        <v>135</v>
      </c>
      <c r="D128">
        <v>41266</v>
      </c>
      <c r="E128" t="s">
        <v>18</v>
      </c>
      <c r="F128">
        <v>3</v>
      </c>
      <c r="G128" s="1">
        <v>12619</v>
      </c>
      <c r="H128" s="1">
        <v>630.95000000000005</v>
      </c>
      <c r="I128" s="1">
        <v>1892.85</v>
      </c>
      <c r="J128" s="1">
        <v>1514.28</v>
      </c>
      <c r="K128" s="1">
        <v>4921.41</v>
      </c>
      <c r="L128" s="1">
        <v>4290.46</v>
      </c>
    </row>
    <row r="129" spans="1:12" x14ac:dyDescent="0.3">
      <c r="A129" t="s">
        <v>295</v>
      </c>
      <c r="B129" t="s">
        <v>139</v>
      </c>
      <c r="C129" t="s">
        <v>38</v>
      </c>
      <c r="D129">
        <v>40783</v>
      </c>
      <c r="E129" t="s">
        <v>18</v>
      </c>
      <c r="F129">
        <v>2</v>
      </c>
      <c r="G129" s="1">
        <v>13186.800000000001</v>
      </c>
      <c r="H129" s="1">
        <v>923.07600000000014</v>
      </c>
      <c r="I129" s="1">
        <v>1978.02</v>
      </c>
      <c r="J129" s="1">
        <v>131.86800000000002</v>
      </c>
      <c r="K129" s="1">
        <v>5142.8520000000008</v>
      </c>
      <c r="L129" s="1">
        <v>4219.7760000000007</v>
      </c>
    </row>
    <row r="130" spans="1:12" x14ac:dyDescent="0.3">
      <c r="A130" t="s">
        <v>296</v>
      </c>
      <c r="B130" t="s">
        <v>139</v>
      </c>
      <c r="C130" t="s">
        <v>55</v>
      </c>
      <c r="D130">
        <v>40554</v>
      </c>
      <c r="E130" t="s">
        <v>27</v>
      </c>
      <c r="F130">
        <v>3</v>
      </c>
      <c r="G130" s="1">
        <v>22650</v>
      </c>
      <c r="H130" s="1">
        <v>2038.5</v>
      </c>
      <c r="I130" s="1">
        <v>3397.5</v>
      </c>
      <c r="J130" s="1">
        <v>2944.5</v>
      </c>
      <c r="K130" s="1">
        <v>5662.5</v>
      </c>
      <c r="L130" s="1">
        <v>7701.0000000000009</v>
      </c>
    </row>
    <row r="131" spans="1:12" x14ac:dyDescent="0.3">
      <c r="A131" t="s">
        <v>297</v>
      </c>
      <c r="B131" t="s">
        <v>139</v>
      </c>
      <c r="C131" t="s">
        <v>273</v>
      </c>
      <c r="D131">
        <v>42332</v>
      </c>
      <c r="E131" t="s">
        <v>18</v>
      </c>
      <c r="F131">
        <v>3</v>
      </c>
      <c r="G131" s="1">
        <v>8292</v>
      </c>
      <c r="H131" s="1">
        <v>497.52</v>
      </c>
      <c r="I131" s="1">
        <v>497.52</v>
      </c>
      <c r="J131" s="1">
        <v>331.68</v>
      </c>
      <c r="K131" s="1">
        <v>3068.04</v>
      </c>
      <c r="L131" s="1">
        <v>3316.8</v>
      </c>
    </row>
    <row r="132" spans="1:12" x14ac:dyDescent="0.3">
      <c r="A132" t="s">
        <v>298</v>
      </c>
      <c r="B132" t="s">
        <v>139</v>
      </c>
      <c r="C132" t="s">
        <v>22</v>
      </c>
      <c r="D132">
        <v>42145</v>
      </c>
      <c r="E132" t="s">
        <v>18</v>
      </c>
      <c r="F132">
        <v>4</v>
      </c>
      <c r="G132" s="1">
        <v>13328.7</v>
      </c>
      <c r="H132" s="1">
        <v>1199.5830000000001</v>
      </c>
      <c r="I132" s="1">
        <v>533.14800000000002</v>
      </c>
      <c r="J132" s="1">
        <v>666.43500000000006</v>
      </c>
      <c r="K132" s="1">
        <v>4265.1840000000002</v>
      </c>
      <c r="L132" s="1">
        <v>4265.1840000000002</v>
      </c>
    </row>
    <row r="133" spans="1:12" x14ac:dyDescent="0.3">
      <c r="A133" t="s">
        <v>299</v>
      </c>
      <c r="B133" t="s">
        <v>139</v>
      </c>
      <c r="C133" t="s">
        <v>209</v>
      </c>
      <c r="D133">
        <v>42465</v>
      </c>
      <c r="E133" t="s">
        <v>50</v>
      </c>
      <c r="F133">
        <v>2</v>
      </c>
      <c r="G133" s="1">
        <v>35169.300000000003</v>
      </c>
      <c r="H133" s="1">
        <v>3165.2370000000001</v>
      </c>
      <c r="I133" s="1">
        <v>4220.3159999999998</v>
      </c>
      <c r="J133" s="1">
        <v>2110.1579999999999</v>
      </c>
      <c r="K133" s="1">
        <v>10902.483</v>
      </c>
      <c r="L133" s="1">
        <v>13364.334000000001</v>
      </c>
    </row>
    <row r="134" spans="1:12" x14ac:dyDescent="0.3">
      <c r="A134" t="s">
        <v>300</v>
      </c>
      <c r="B134" t="s">
        <v>139</v>
      </c>
      <c r="C134" t="s">
        <v>20</v>
      </c>
      <c r="D134">
        <v>41389</v>
      </c>
      <c r="E134" t="s">
        <v>18</v>
      </c>
      <c r="F134">
        <v>2</v>
      </c>
      <c r="G134" s="1">
        <v>10798.2</v>
      </c>
      <c r="H134" s="1">
        <v>971.83800000000008</v>
      </c>
      <c r="I134" s="1">
        <v>863.85600000000011</v>
      </c>
      <c r="J134" s="1">
        <v>107.98200000000001</v>
      </c>
      <c r="K134" s="1">
        <v>3563.4060000000004</v>
      </c>
      <c r="L134" s="1">
        <v>3347.442</v>
      </c>
    </row>
    <row r="135" spans="1:12" x14ac:dyDescent="0.3">
      <c r="A135" t="s">
        <v>301</v>
      </c>
      <c r="B135" t="s">
        <v>139</v>
      </c>
      <c r="C135" t="s">
        <v>14</v>
      </c>
      <c r="D135">
        <v>42421</v>
      </c>
      <c r="E135" t="s">
        <v>18</v>
      </c>
      <c r="F135">
        <v>3</v>
      </c>
      <c r="G135" s="1">
        <v>13962</v>
      </c>
      <c r="H135" s="1">
        <v>1256.58</v>
      </c>
      <c r="I135" s="1">
        <v>558.48</v>
      </c>
      <c r="J135" s="1">
        <v>279.24</v>
      </c>
      <c r="K135" s="1">
        <v>5445.18</v>
      </c>
      <c r="L135" s="1">
        <v>4188.5999999999995</v>
      </c>
    </row>
    <row r="136" spans="1:12" x14ac:dyDescent="0.3">
      <c r="A136" t="s">
        <v>302</v>
      </c>
      <c r="B136" t="s">
        <v>139</v>
      </c>
      <c r="C136" t="s">
        <v>46</v>
      </c>
      <c r="D136">
        <v>42170</v>
      </c>
      <c r="E136" t="s">
        <v>50</v>
      </c>
      <c r="F136">
        <v>4</v>
      </c>
      <c r="G136" s="1">
        <v>34387.100000000006</v>
      </c>
      <c r="H136" s="1">
        <v>2750.9680000000003</v>
      </c>
      <c r="I136" s="1">
        <v>4470.3230000000012</v>
      </c>
      <c r="J136" s="1">
        <v>1719.3550000000005</v>
      </c>
      <c r="K136" s="1">
        <v>8596.7750000000015</v>
      </c>
      <c r="L136" s="1">
        <v>11347.743000000002</v>
      </c>
    </row>
    <row r="137" spans="1:12" x14ac:dyDescent="0.3">
      <c r="A137" t="s">
        <v>303</v>
      </c>
      <c r="B137" t="s">
        <v>139</v>
      </c>
      <c r="C137" t="s">
        <v>273</v>
      </c>
      <c r="D137">
        <v>40651</v>
      </c>
      <c r="E137" t="s">
        <v>18</v>
      </c>
      <c r="F137">
        <v>3</v>
      </c>
      <c r="G137" s="1">
        <v>12023</v>
      </c>
      <c r="H137" s="1">
        <v>1082.07</v>
      </c>
      <c r="I137" s="1">
        <v>360.69</v>
      </c>
      <c r="J137" s="1">
        <v>601.15</v>
      </c>
      <c r="K137" s="1">
        <v>4208.05</v>
      </c>
      <c r="L137" s="1">
        <v>3486.6699999999996</v>
      </c>
    </row>
    <row r="138" spans="1:12" x14ac:dyDescent="0.3">
      <c r="A138" t="s">
        <v>41</v>
      </c>
      <c r="B138" t="s">
        <v>139</v>
      </c>
      <c r="C138" t="s">
        <v>117</v>
      </c>
      <c r="D138">
        <v>42028</v>
      </c>
      <c r="E138" t="s">
        <v>27</v>
      </c>
      <c r="F138">
        <v>2</v>
      </c>
      <c r="G138" s="1">
        <v>20204.100000000002</v>
      </c>
      <c r="H138" s="1">
        <v>1818.3690000000001</v>
      </c>
      <c r="I138" s="1">
        <v>1414.2870000000003</v>
      </c>
      <c r="J138" s="1">
        <v>1414.2870000000003</v>
      </c>
      <c r="K138" s="1">
        <v>8081.6400000000012</v>
      </c>
      <c r="L138" s="1">
        <v>7071.4350000000004</v>
      </c>
    </row>
    <row r="139" spans="1:12" x14ac:dyDescent="0.3">
      <c r="A139" t="s">
        <v>304</v>
      </c>
      <c r="B139" t="s">
        <v>139</v>
      </c>
      <c r="C139" t="s">
        <v>273</v>
      </c>
      <c r="D139">
        <v>41740</v>
      </c>
      <c r="E139" t="s">
        <v>15</v>
      </c>
      <c r="F139">
        <v>3</v>
      </c>
      <c r="G139" s="1">
        <v>24555</v>
      </c>
      <c r="H139" s="1">
        <v>2209.9499999999998</v>
      </c>
      <c r="I139" s="1">
        <v>1227.75</v>
      </c>
      <c r="J139" s="1">
        <v>3683.25</v>
      </c>
      <c r="K139" s="1">
        <v>6875.4000000000005</v>
      </c>
      <c r="L139" s="1">
        <v>8348.7000000000007</v>
      </c>
    </row>
    <row r="140" spans="1:12" x14ac:dyDescent="0.3">
      <c r="A140" t="s">
        <v>305</v>
      </c>
      <c r="B140" t="s">
        <v>139</v>
      </c>
      <c r="C140" t="s">
        <v>96</v>
      </c>
      <c r="D140">
        <v>40697</v>
      </c>
      <c r="E140" t="s">
        <v>15</v>
      </c>
      <c r="F140">
        <v>2</v>
      </c>
      <c r="G140" s="1">
        <v>28611.9</v>
      </c>
      <c r="H140" s="1">
        <v>2575.0709999999999</v>
      </c>
      <c r="I140" s="1">
        <v>1716.7139999999999</v>
      </c>
      <c r="J140" s="1">
        <v>4005.6660000000006</v>
      </c>
      <c r="K140" s="1">
        <v>8869.6890000000003</v>
      </c>
      <c r="L140" s="1">
        <v>10586.403</v>
      </c>
    </row>
    <row r="141" spans="1:12" x14ac:dyDescent="0.3">
      <c r="A141" t="s">
        <v>306</v>
      </c>
      <c r="B141" t="s">
        <v>139</v>
      </c>
      <c r="C141" t="s">
        <v>221</v>
      </c>
      <c r="D141">
        <v>42095</v>
      </c>
      <c r="E141" t="s">
        <v>27</v>
      </c>
      <c r="F141">
        <v>4</v>
      </c>
      <c r="G141" s="1">
        <v>23009.800000000003</v>
      </c>
      <c r="H141" s="1">
        <v>1840.7840000000003</v>
      </c>
      <c r="I141" s="1">
        <v>2300.9800000000005</v>
      </c>
      <c r="J141" s="1">
        <v>690.2940000000001</v>
      </c>
      <c r="K141" s="1">
        <v>5752.4500000000007</v>
      </c>
      <c r="L141" s="1">
        <v>6442.7440000000015</v>
      </c>
    </row>
    <row r="142" spans="1:12" x14ac:dyDescent="0.3">
      <c r="A142" t="s">
        <v>307</v>
      </c>
      <c r="B142" t="s">
        <v>139</v>
      </c>
      <c r="C142" t="s">
        <v>22</v>
      </c>
      <c r="D142">
        <v>42914</v>
      </c>
      <c r="E142" t="s">
        <v>18</v>
      </c>
      <c r="F142">
        <v>2</v>
      </c>
      <c r="G142" s="1">
        <v>11907</v>
      </c>
      <c r="H142" s="1">
        <v>952.56000000000006</v>
      </c>
      <c r="I142" s="1">
        <v>476.28000000000003</v>
      </c>
      <c r="J142" s="1">
        <v>1190.7</v>
      </c>
      <c r="K142" s="1">
        <v>3572.1</v>
      </c>
      <c r="L142" s="1">
        <v>4405.59</v>
      </c>
    </row>
    <row r="143" spans="1:12" x14ac:dyDescent="0.3">
      <c r="A143" t="s">
        <v>308</v>
      </c>
      <c r="B143" t="s">
        <v>139</v>
      </c>
      <c r="C143" t="s">
        <v>67</v>
      </c>
      <c r="D143">
        <v>42741</v>
      </c>
      <c r="E143" t="s">
        <v>27</v>
      </c>
      <c r="F143">
        <v>3</v>
      </c>
      <c r="G143" s="1">
        <v>20785</v>
      </c>
      <c r="H143" s="1">
        <v>1247.0999999999999</v>
      </c>
      <c r="I143" s="1">
        <v>415.7</v>
      </c>
      <c r="J143" s="1">
        <v>623.54999999999995</v>
      </c>
      <c r="K143" s="1">
        <v>5819.8</v>
      </c>
      <c r="L143" s="1">
        <v>6859.05</v>
      </c>
    </row>
    <row r="144" spans="1:12" x14ac:dyDescent="0.3">
      <c r="A144" t="s">
        <v>309</v>
      </c>
      <c r="B144" t="s">
        <v>139</v>
      </c>
      <c r="C144" t="s">
        <v>190</v>
      </c>
      <c r="D144">
        <v>41948</v>
      </c>
      <c r="E144" t="s">
        <v>18</v>
      </c>
      <c r="F144">
        <v>3</v>
      </c>
      <c r="G144" s="1">
        <v>9832</v>
      </c>
      <c r="H144" s="1">
        <v>983.2</v>
      </c>
      <c r="I144" s="1">
        <v>98.320000000000007</v>
      </c>
      <c r="J144" s="1">
        <v>786.56000000000006</v>
      </c>
      <c r="K144" s="1">
        <v>3047.92</v>
      </c>
      <c r="L144" s="1">
        <v>2556.3200000000002</v>
      </c>
    </row>
    <row r="145" spans="1:12" x14ac:dyDescent="0.3">
      <c r="A145" t="s">
        <v>310</v>
      </c>
      <c r="B145" t="s">
        <v>139</v>
      </c>
      <c r="C145" t="s">
        <v>55</v>
      </c>
      <c r="D145">
        <v>42773</v>
      </c>
      <c r="E145" t="s">
        <v>27</v>
      </c>
      <c r="F145">
        <v>4</v>
      </c>
      <c r="G145" s="1">
        <v>23994.300000000003</v>
      </c>
      <c r="H145" s="1">
        <v>1199.7150000000001</v>
      </c>
      <c r="I145" s="1">
        <v>1679.6010000000003</v>
      </c>
      <c r="J145" s="1">
        <v>2159.4870000000001</v>
      </c>
      <c r="K145" s="1">
        <v>7198.2900000000009</v>
      </c>
      <c r="L145" s="1">
        <v>6478.4610000000011</v>
      </c>
    </row>
    <row r="146" spans="1:12" x14ac:dyDescent="0.3">
      <c r="A146" t="s">
        <v>311</v>
      </c>
      <c r="B146" t="s">
        <v>139</v>
      </c>
      <c r="C146" t="s">
        <v>312</v>
      </c>
      <c r="D146">
        <v>42647</v>
      </c>
      <c r="E146" t="s">
        <v>18</v>
      </c>
      <c r="F146">
        <v>2</v>
      </c>
      <c r="G146" s="1">
        <v>13384.800000000001</v>
      </c>
      <c r="H146" s="1">
        <v>1070.7840000000001</v>
      </c>
      <c r="I146" s="1">
        <v>1873.8720000000003</v>
      </c>
      <c r="J146" s="1">
        <v>1740.0240000000001</v>
      </c>
      <c r="K146" s="1">
        <v>4283.1360000000004</v>
      </c>
      <c r="L146" s="1">
        <v>3747.7440000000006</v>
      </c>
    </row>
    <row r="147" spans="1:12" x14ac:dyDescent="0.3">
      <c r="A147" t="s">
        <v>313</v>
      </c>
      <c r="B147" t="s">
        <v>139</v>
      </c>
      <c r="C147" t="s">
        <v>173</v>
      </c>
      <c r="D147">
        <v>41997</v>
      </c>
      <c r="E147" t="s">
        <v>27</v>
      </c>
      <c r="F147">
        <v>2</v>
      </c>
      <c r="G147" s="1">
        <v>19430.100000000002</v>
      </c>
      <c r="H147" s="1">
        <v>971.50500000000011</v>
      </c>
      <c r="I147" s="1">
        <v>2525.9130000000005</v>
      </c>
      <c r="J147" s="1">
        <v>582.90300000000002</v>
      </c>
      <c r="K147" s="1">
        <v>7577.7390000000014</v>
      </c>
      <c r="L147" s="1">
        <v>6994.8360000000002</v>
      </c>
    </row>
    <row r="148" spans="1:12" x14ac:dyDescent="0.3">
      <c r="A148" t="s">
        <v>314</v>
      </c>
      <c r="B148" t="s">
        <v>139</v>
      </c>
      <c r="C148" t="s">
        <v>146</v>
      </c>
      <c r="D148">
        <v>41636</v>
      </c>
      <c r="E148" t="s">
        <v>18</v>
      </c>
      <c r="F148">
        <v>2</v>
      </c>
      <c r="G148" s="1">
        <v>10289.700000000001</v>
      </c>
      <c r="H148" s="1">
        <v>823.17600000000004</v>
      </c>
      <c r="I148" s="1">
        <v>205.79400000000001</v>
      </c>
      <c r="J148" s="1">
        <v>411.58800000000002</v>
      </c>
      <c r="K148" s="1">
        <v>3189.8070000000002</v>
      </c>
      <c r="L148" s="1">
        <v>3704.2919999999999</v>
      </c>
    </row>
    <row r="149" spans="1:12" x14ac:dyDescent="0.3">
      <c r="A149" t="s">
        <v>315</v>
      </c>
      <c r="B149" t="s">
        <v>139</v>
      </c>
      <c r="C149" t="s">
        <v>96</v>
      </c>
      <c r="D149">
        <v>41684</v>
      </c>
      <c r="E149" t="s">
        <v>18</v>
      </c>
      <c r="F149">
        <v>3</v>
      </c>
      <c r="G149" s="1">
        <v>8006</v>
      </c>
      <c r="H149" s="1">
        <v>400.3</v>
      </c>
      <c r="I149" s="1">
        <v>1040.78</v>
      </c>
      <c r="J149" s="1">
        <v>1040.78</v>
      </c>
      <c r="K149" s="1">
        <v>2561.92</v>
      </c>
      <c r="L149" s="1">
        <v>2321.7399999999998</v>
      </c>
    </row>
    <row r="150" spans="1:12" x14ac:dyDescent="0.3">
      <c r="A150" t="s">
        <v>316</v>
      </c>
      <c r="B150" t="s">
        <v>139</v>
      </c>
      <c r="C150" t="s">
        <v>317</v>
      </c>
      <c r="D150">
        <v>42937</v>
      </c>
      <c r="E150" t="s">
        <v>18</v>
      </c>
      <c r="F150">
        <v>1</v>
      </c>
      <c r="G150" s="1">
        <v>10436.25</v>
      </c>
      <c r="H150" s="1">
        <v>521.8125</v>
      </c>
      <c r="I150" s="1">
        <v>104.3625</v>
      </c>
      <c r="J150" s="1">
        <v>939.26249999999993</v>
      </c>
      <c r="K150" s="1">
        <v>2817.7875000000004</v>
      </c>
      <c r="L150" s="1">
        <v>3339.6</v>
      </c>
    </row>
    <row r="151" spans="1:12" x14ac:dyDescent="0.3">
      <c r="A151" t="s">
        <v>318</v>
      </c>
      <c r="B151" t="s">
        <v>139</v>
      </c>
      <c r="C151" t="s">
        <v>117</v>
      </c>
      <c r="D151">
        <v>40887</v>
      </c>
      <c r="E151" t="s">
        <v>18</v>
      </c>
      <c r="F151">
        <v>3</v>
      </c>
      <c r="G151" s="1">
        <v>14310</v>
      </c>
      <c r="H151" s="1">
        <v>1144.8</v>
      </c>
      <c r="I151" s="1">
        <v>1860.3</v>
      </c>
      <c r="J151" s="1">
        <v>1144.8</v>
      </c>
      <c r="K151" s="1">
        <v>4293</v>
      </c>
      <c r="L151" s="1">
        <v>5580.9000000000005</v>
      </c>
    </row>
    <row r="152" spans="1:12" x14ac:dyDescent="0.3">
      <c r="A152" t="s">
        <v>319</v>
      </c>
      <c r="B152" t="s">
        <v>139</v>
      </c>
      <c r="C152" t="s">
        <v>133</v>
      </c>
      <c r="D152">
        <v>40526</v>
      </c>
      <c r="E152" t="s">
        <v>15</v>
      </c>
      <c r="F152">
        <v>4</v>
      </c>
      <c r="G152" s="1">
        <v>32293.800000000003</v>
      </c>
      <c r="H152" s="1">
        <v>3229.3800000000006</v>
      </c>
      <c r="I152" s="1">
        <v>3875.2560000000003</v>
      </c>
      <c r="J152" s="1">
        <v>2583.5040000000004</v>
      </c>
      <c r="K152" s="1">
        <v>9365.2019999999993</v>
      </c>
      <c r="L152" s="1">
        <v>11302.83</v>
      </c>
    </row>
    <row r="153" spans="1:12" x14ac:dyDescent="0.3">
      <c r="A153" t="s">
        <v>320</v>
      </c>
      <c r="B153" t="s">
        <v>139</v>
      </c>
      <c r="C153" t="s">
        <v>14</v>
      </c>
      <c r="D153">
        <v>40848</v>
      </c>
      <c r="E153" t="s">
        <v>18</v>
      </c>
      <c r="F153">
        <v>3</v>
      </c>
      <c r="G153" s="1">
        <v>13603</v>
      </c>
      <c r="H153" s="1">
        <v>952.21</v>
      </c>
      <c r="I153" s="1">
        <v>1632.36</v>
      </c>
      <c r="J153" s="1">
        <v>544.12</v>
      </c>
      <c r="K153" s="1">
        <v>4761.0499999999993</v>
      </c>
      <c r="L153" s="1">
        <v>3672.8100000000004</v>
      </c>
    </row>
    <row r="154" spans="1:12" x14ac:dyDescent="0.3">
      <c r="A154" t="s">
        <v>321</v>
      </c>
      <c r="B154" t="s">
        <v>139</v>
      </c>
      <c r="C154" t="s">
        <v>57</v>
      </c>
      <c r="D154">
        <v>41238</v>
      </c>
      <c r="E154" t="s">
        <v>15</v>
      </c>
      <c r="F154">
        <v>2</v>
      </c>
      <c r="G154" s="1">
        <v>27891</v>
      </c>
      <c r="H154" s="1">
        <v>1952.3700000000001</v>
      </c>
      <c r="I154" s="1">
        <v>1673.46</v>
      </c>
      <c r="J154" s="1">
        <v>1673.46</v>
      </c>
      <c r="K154" s="1">
        <v>7251.66</v>
      </c>
      <c r="L154" s="1">
        <v>10319.67</v>
      </c>
    </row>
    <row r="155" spans="1:12" x14ac:dyDescent="0.3">
      <c r="A155" t="s">
        <v>322</v>
      </c>
      <c r="B155" t="s">
        <v>139</v>
      </c>
      <c r="C155" t="s">
        <v>323</v>
      </c>
      <c r="D155">
        <v>42741</v>
      </c>
      <c r="E155" t="s">
        <v>50</v>
      </c>
      <c r="F155">
        <v>3</v>
      </c>
      <c r="G155" s="1">
        <v>43695</v>
      </c>
      <c r="H155" s="1">
        <v>3495.6</v>
      </c>
      <c r="I155" s="1">
        <v>4806.45</v>
      </c>
      <c r="J155" s="1">
        <v>5680.35</v>
      </c>
      <c r="K155" s="1">
        <v>16604.099999999999</v>
      </c>
      <c r="L155" s="1">
        <v>12234.6</v>
      </c>
    </row>
    <row r="156" spans="1:12" x14ac:dyDescent="0.3">
      <c r="A156" t="s">
        <v>324</v>
      </c>
      <c r="B156" t="s">
        <v>139</v>
      </c>
      <c r="C156" t="s">
        <v>107</v>
      </c>
      <c r="D156">
        <v>41049</v>
      </c>
      <c r="E156" t="s">
        <v>15</v>
      </c>
      <c r="F156">
        <v>4</v>
      </c>
      <c r="G156" s="1">
        <v>31192.7</v>
      </c>
      <c r="H156" s="1">
        <v>1559.6350000000002</v>
      </c>
      <c r="I156" s="1">
        <v>1871.5619999999999</v>
      </c>
      <c r="J156" s="1">
        <v>1871.5619999999999</v>
      </c>
      <c r="K156" s="1">
        <v>9357.81</v>
      </c>
      <c r="L156" s="1">
        <v>10605.518000000002</v>
      </c>
    </row>
    <row r="157" spans="1:12" x14ac:dyDescent="0.3">
      <c r="A157" t="s">
        <v>325</v>
      </c>
      <c r="B157" t="s">
        <v>139</v>
      </c>
      <c r="C157" t="s">
        <v>225</v>
      </c>
      <c r="D157">
        <v>42590</v>
      </c>
      <c r="E157" t="s">
        <v>15</v>
      </c>
      <c r="F157">
        <v>4</v>
      </c>
      <c r="G157" s="1">
        <v>33598.400000000001</v>
      </c>
      <c r="H157" s="1">
        <v>1679.92</v>
      </c>
      <c r="I157" s="1">
        <v>5039.76</v>
      </c>
      <c r="J157" s="1">
        <v>4703.7760000000007</v>
      </c>
      <c r="K157" s="1">
        <v>10079.52</v>
      </c>
      <c r="L157" s="1">
        <v>12431.408000000001</v>
      </c>
    </row>
    <row r="158" spans="1:12" x14ac:dyDescent="0.3">
      <c r="A158" t="s">
        <v>326</v>
      </c>
      <c r="B158" t="s">
        <v>139</v>
      </c>
      <c r="C158" t="s">
        <v>29</v>
      </c>
      <c r="D158">
        <v>41584</v>
      </c>
      <c r="E158" t="s">
        <v>50</v>
      </c>
      <c r="F158">
        <v>4</v>
      </c>
      <c r="G158" s="1">
        <v>41331.4</v>
      </c>
      <c r="H158" s="1">
        <v>2479.884</v>
      </c>
      <c r="I158" s="1">
        <v>2479.884</v>
      </c>
      <c r="J158" s="1">
        <v>3719.826</v>
      </c>
      <c r="K158" s="1">
        <v>14465.99</v>
      </c>
      <c r="L158" s="1">
        <v>16532.560000000001</v>
      </c>
    </row>
    <row r="159" spans="1:12" x14ac:dyDescent="0.3">
      <c r="A159" t="s">
        <v>327</v>
      </c>
      <c r="B159" t="s">
        <v>139</v>
      </c>
      <c r="C159" t="s">
        <v>63</v>
      </c>
      <c r="D159">
        <v>42280</v>
      </c>
      <c r="E159" t="s">
        <v>18</v>
      </c>
      <c r="F159">
        <v>5</v>
      </c>
      <c r="G159" s="1">
        <v>19026.25</v>
      </c>
      <c r="H159" s="1">
        <v>1331.8375000000001</v>
      </c>
      <c r="I159" s="1">
        <v>2663.6750000000002</v>
      </c>
      <c r="J159" s="1">
        <v>2663.6750000000002</v>
      </c>
      <c r="K159" s="1">
        <v>5517.6124999999993</v>
      </c>
      <c r="L159" s="1">
        <v>4756.5625</v>
      </c>
    </row>
    <row r="160" spans="1:12" x14ac:dyDescent="0.3">
      <c r="A160" t="s">
        <v>328</v>
      </c>
      <c r="B160" t="s">
        <v>139</v>
      </c>
      <c r="C160" t="s">
        <v>61</v>
      </c>
      <c r="D160">
        <v>42295</v>
      </c>
      <c r="E160" t="s">
        <v>27</v>
      </c>
      <c r="F160">
        <v>3</v>
      </c>
      <c r="G160" s="1">
        <v>19461</v>
      </c>
      <c r="H160" s="1">
        <v>1167.6599999999999</v>
      </c>
      <c r="I160" s="1">
        <v>1556.88</v>
      </c>
      <c r="J160" s="1">
        <v>1362.2700000000002</v>
      </c>
      <c r="K160" s="1">
        <v>6032.91</v>
      </c>
      <c r="L160" s="1">
        <v>7589.79</v>
      </c>
    </row>
    <row r="161" spans="1:12" x14ac:dyDescent="0.3">
      <c r="A161" t="s">
        <v>329</v>
      </c>
      <c r="B161" t="s">
        <v>139</v>
      </c>
      <c r="C161" t="s">
        <v>330</v>
      </c>
      <c r="D161">
        <v>41261</v>
      </c>
      <c r="E161" t="s">
        <v>15</v>
      </c>
      <c r="F161">
        <v>3</v>
      </c>
      <c r="G161" s="1">
        <v>23498</v>
      </c>
      <c r="H161" s="1">
        <v>1409.8799999999999</v>
      </c>
      <c r="I161" s="1">
        <v>2114.8199999999997</v>
      </c>
      <c r="J161" s="1">
        <v>2114.8199999999997</v>
      </c>
      <c r="K161" s="1">
        <v>7284.38</v>
      </c>
      <c r="L161" s="1">
        <v>7284.38</v>
      </c>
    </row>
    <row r="162" spans="1:12" x14ac:dyDescent="0.3">
      <c r="A162" t="s">
        <v>331</v>
      </c>
      <c r="B162" t="s">
        <v>139</v>
      </c>
      <c r="C162" t="s">
        <v>121</v>
      </c>
      <c r="D162">
        <v>41607</v>
      </c>
      <c r="E162" t="s">
        <v>15</v>
      </c>
      <c r="F162">
        <v>2</v>
      </c>
      <c r="G162" s="1">
        <v>24014.7</v>
      </c>
      <c r="H162" s="1">
        <v>2401.4700000000003</v>
      </c>
      <c r="I162" s="1">
        <v>2161.3229999999999</v>
      </c>
      <c r="J162" s="1">
        <v>1681.0290000000002</v>
      </c>
      <c r="K162" s="1">
        <v>6243.8220000000001</v>
      </c>
      <c r="L162" s="1">
        <v>8885.4390000000003</v>
      </c>
    </row>
    <row r="163" spans="1:12" x14ac:dyDescent="0.3">
      <c r="A163" t="s">
        <v>332</v>
      </c>
      <c r="B163" t="s">
        <v>139</v>
      </c>
      <c r="C163" t="s">
        <v>146</v>
      </c>
      <c r="D163">
        <v>40885</v>
      </c>
      <c r="E163" t="s">
        <v>27</v>
      </c>
      <c r="F163">
        <v>4</v>
      </c>
      <c r="G163" s="1">
        <v>22782.100000000002</v>
      </c>
      <c r="H163" s="1">
        <v>1366.9260000000002</v>
      </c>
      <c r="I163" s="1">
        <v>1822.5680000000002</v>
      </c>
      <c r="J163" s="1">
        <v>911.28400000000011</v>
      </c>
      <c r="K163" s="1">
        <v>7745.9140000000016</v>
      </c>
      <c r="L163" s="1">
        <v>5695.5250000000005</v>
      </c>
    </row>
    <row r="164" spans="1:12" x14ac:dyDescent="0.3">
      <c r="A164" t="s">
        <v>333</v>
      </c>
      <c r="B164" t="s">
        <v>139</v>
      </c>
      <c r="C164" t="s">
        <v>20</v>
      </c>
      <c r="D164">
        <v>42017</v>
      </c>
      <c r="E164" t="s">
        <v>18</v>
      </c>
      <c r="F164">
        <v>2</v>
      </c>
      <c r="G164" s="1">
        <v>12406.5</v>
      </c>
      <c r="H164" s="1">
        <v>1240.6500000000001</v>
      </c>
      <c r="I164" s="1">
        <v>1116.585</v>
      </c>
      <c r="J164" s="1">
        <v>1240.6500000000001</v>
      </c>
      <c r="K164" s="1">
        <v>3101.625</v>
      </c>
      <c r="L164" s="1">
        <v>3225.69</v>
      </c>
    </row>
    <row r="165" spans="1:12" x14ac:dyDescent="0.3">
      <c r="A165" t="s">
        <v>334</v>
      </c>
      <c r="B165" t="s">
        <v>139</v>
      </c>
      <c r="C165" t="s">
        <v>104</v>
      </c>
      <c r="D165">
        <v>41898</v>
      </c>
      <c r="E165" t="s">
        <v>18</v>
      </c>
      <c r="F165">
        <v>2</v>
      </c>
      <c r="G165" s="1">
        <v>7690.5</v>
      </c>
      <c r="H165" s="1">
        <v>384.52500000000003</v>
      </c>
      <c r="I165" s="1">
        <v>615.24</v>
      </c>
      <c r="J165" s="1">
        <v>922.86</v>
      </c>
      <c r="K165" s="1">
        <v>2384.0549999999998</v>
      </c>
      <c r="L165" s="1">
        <v>2076.4349999999999</v>
      </c>
    </row>
    <row r="166" spans="1:12" x14ac:dyDescent="0.3">
      <c r="A166" t="s">
        <v>335</v>
      </c>
      <c r="B166" t="s">
        <v>139</v>
      </c>
      <c r="C166" t="s">
        <v>100</v>
      </c>
      <c r="D166">
        <v>42967</v>
      </c>
      <c r="E166" t="s">
        <v>15</v>
      </c>
      <c r="F166">
        <v>2</v>
      </c>
      <c r="G166" s="1">
        <v>27954.9</v>
      </c>
      <c r="H166" s="1">
        <v>2236.3920000000003</v>
      </c>
      <c r="I166" s="1">
        <v>3634.1370000000002</v>
      </c>
      <c r="J166" s="1">
        <v>838.64700000000005</v>
      </c>
      <c r="K166" s="1">
        <v>10902.411</v>
      </c>
      <c r="L166" s="1">
        <v>8106.9210000000003</v>
      </c>
    </row>
    <row r="167" spans="1:12" x14ac:dyDescent="0.3">
      <c r="A167" t="s">
        <v>336</v>
      </c>
      <c r="B167" t="s">
        <v>139</v>
      </c>
      <c r="C167" t="s">
        <v>285</v>
      </c>
      <c r="D167">
        <v>42661</v>
      </c>
      <c r="E167" t="s">
        <v>15</v>
      </c>
      <c r="F167">
        <v>3</v>
      </c>
      <c r="G167" s="1">
        <v>31208</v>
      </c>
      <c r="H167" s="1">
        <v>1560.4</v>
      </c>
      <c r="I167" s="1">
        <v>4681.2</v>
      </c>
      <c r="J167" s="1">
        <v>936.24</v>
      </c>
      <c r="K167" s="1">
        <v>9674.48</v>
      </c>
      <c r="L167" s="1">
        <v>10298.640000000001</v>
      </c>
    </row>
    <row r="168" spans="1:12" x14ac:dyDescent="0.3">
      <c r="A168" t="s">
        <v>337</v>
      </c>
      <c r="B168" t="s">
        <v>139</v>
      </c>
      <c r="C168" t="s">
        <v>173</v>
      </c>
      <c r="D168">
        <v>42284</v>
      </c>
      <c r="E168" t="s">
        <v>27</v>
      </c>
      <c r="F168">
        <v>3</v>
      </c>
      <c r="G168" s="1">
        <v>15579</v>
      </c>
      <c r="H168" s="1">
        <v>778.95</v>
      </c>
      <c r="I168" s="1">
        <v>1090.5300000000002</v>
      </c>
      <c r="J168" s="1">
        <v>467.37</v>
      </c>
      <c r="K168" s="1">
        <v>4985.28</v>
      </c>
      <c r="L168" s="1">
        <v>4050.54</v>
      </c>
    </row>
    <row r="169" spans="1:12" x14ac:dyDescent="0.3">
      <c r="A169" t="s">
        <v>338</v>
      </c>
      <c r="B169" t="s">
        <v>139</v>
      </c>
      <c r="C169" t="s">
        <v>112</v>
      </c>
      <c r="D169">
        <v>41619</v>
      </c>
      <c r="E169" t="s">
        <v>50</v>
      </c>
      <c r="F169">
        <v>5</v>
      </c>
      <c r="G169" s="1">
        <v>39960</v>
      </c>
      <c r="H169" s="1">
        <v>2797.2000000000003</v>
      </c>
      <c r="I169" s="1">
        <v>3596.4</v>
      </c>
      <c r="J169" s="1">
        <v>5594.4000000000005</v>
      </c>
      <c r="K169" s="1">
        <v>13586.400000000001</v>
      </c>
      <c r="L169" s="1">
        <v>15584.4</v>
      </c>
    </row>
    <row r="170" spans="1:12" x14ac:dyDescent="0.3">
      <c r="A170" t="s">
        <v>339</v>
      </c>
      <c r="B170" t="s">
        <v>139</v>
      </c>
      <c r="C170" t="s">
        <v>198</v>
      </c>
      <c r="D170">
        <v>42324</v>
      </c>
      <c r="E170" t="s">
        <v>15</v>
      </c>
      <c r="F170">
        <v>4</v>
      </c>
      <c r="G170" s="1">
        <v>35690.600000000006</v>
      </c>
      <c r="H170" s="1">
        <v>2141.4360000000001</v>
      </c>
      <c r="I170" s="1">
        <v>2855.2480000000005</v>
      </c>
      <c r="J170" s="1">
        <v>3212.1540000000005</v>
      </c>
      <c r="K170" s="1">
        <v>8922.6500000000015</v>
      </c>
      <c r="L170" s="1">
        <v>11064.086000000001</v>
      </c>
    </row>
    <row r="171" spans="1:12" x14ac:dyDescent="0.3">
      <c r="A171" t="s">
        <v>340</v>
      </c>
      <c r="B171" t="s">
        <v>139</v>
      </c>
      <c r="C171" t="s">
        <v>14</v>
      </c>
      <c r="D171">
        <v>41391</v>
      </c>
      <c r="E171" t="s">
        <v>18</v>
      </c>
      <c r="F171">
        <v>4</v>
      </c>
      <c r="G171" s="1">
        <v>11114.400000000001</v>
      </c>
      <c r="H171" s="1">
        <v>778.00800000000015</v>
      </c>
      <c r="I171" s="1">
        <v>1111.4400000000003</v>
      </c>
      <c r="J171" s="1">
        <v>1667.16</v>
      </c>
      <c r="K171" s="1">
        <v>2778.6000000000004</v>
      </c>
      <c r="L171" s="1">
        <v>3223.1760000000004</v>
      </c>
    </row>
    <row r="172" spans="1:12" x14ac:dyDescent="0.3">
      <c r="A172" t="s">
        <v>341</v>
      </c>
      <c r="B172" t="s">
        <v>139</v>
      </c>
      <c r="C172" t="s">
        <v>127</v>
      </c>
      <c r="D172">
        <v>41399</v>
      </c>
      <c r="E172" t="s">
        <v>27</v>
      </c>
      <c r="F172">
        <v>3</v>
      </c>
      <c r="G172" s="1">
        <v>16265</v>
      </c>
      <c r="H172" s="1">
        <v>1463.85</v>
      </c>
      <c r="I172" s="1">
        <v>1138.5500000000002</v>
      </c>
      <c r="J172" s="1">
        <v>2439.75</v>
      </c>
      <c r="K172" s="1">
        <v>5367.45</v>
      </c>
      <c r="L172" s="1">
        <v>6506</v>
      </c>
    </row>
    <row r="173" spans="1:12" x14ac:dyDescent="0.3">
      <c r="A173" t="s">
        <v>342</v>
      </c>
      <c r="B173" t="s">
        <v>139</v>
      </c>
      <c r="C173" t="s">
        <v>221</v>
      </c>
      <c r="D173">
        <v>41949</v>
      </c>
      <c r="E173" t="s">
        <v>15</v>
      </c>
      <c r="F173">
        <v>4</v>
      </c>
      <c r="G173" s="1">
        <v>29420.600000000002</v>
      </c>
      <c r="H173" s="1">
        <v>2059.4420000000005</v>
      </c>
      <c r="I173" s="1">
        <v>588.41200000000003</v>
      </c>
      <c r="J173" s="1">
        <v>3530.4720000000002</v>
      </c>
      <c r="K173" s="1">
        <v>10885.622000000001</v>
      </c>
      <c r="L173" s="1">
        <v>9414.5920000000006</v>
      </c>
    </row>
    <row r="174" spans="1:12" x14ac:dyDescent="0.3">
      <c r="A174" t="s">
        <v>343</v>
      </c>
      <c r="B174" t="s">
        <v>139</v>
      </c>
      <c r="C174" t="s">
        <v>96</v>
      </c>
      <c r="D174">
        <v>41104</v>
      </c>
      <c r="E174" t="s">
        <v>18</v>
      </c>
      <c r="F174">
        <v>3</v>
      </c>
      <c r="G174" s="1">
        <v>10586</v>
      </c>
      <c r="H174" s="1">
        <v>741.0200000000001</v>
      </c>
      <c r="I174" s="1">
        <v>1164.46</v>
      </c>
      <c r="J174" s="1">
        <v>1482.0400000000002</v>
      </c>
      <c r="K174" s="1">
        <v>3810.96</v>
      </c>
      <c r="L174" s="1">
        <v>3175.7999999999997</v>
      </c>
    </row>
    <row r="175" spans="1:12" x14ac:dyDescent="0.3">
      <c r="A175" t="s">
        <v>344</v>
      </c>
      <c r="B175" t="s">
        <v>139</v>
      </c>
      <c r="C175" t="s">
        <v>253</v>
      </c>
      <c r="D175">
        <v>42316</v>
      </c>
      <c r="E175" t="s">
        <v>18</v>
      </c>
      <c r="F175">
        <v>5</v>
      </c>
      <c r="G175" s="1">
        <v>13788.75</v>
      </c>
      <c r="H175" s="1">
        <v>965.21250000000009</v>
      </c>
      <c r="I175" s="1">
        <v>2068.3125</v>
      </c>
      <c r="J175" s="1">
        <v>965.21250000000009</v>
      </c>
      <c r="K175" s="1">
        <v>4826.0625</v>
      </c>
      <c r="L175" s="1">
        <v>5101.8374999999996</v>
      </c>
    </row>
    <row r="176" spans="1:12" x14ac:dyDescent="0.3">
      <c r="A176" t="s">
        <v>345</v>
      </c>
      <c r="B176" t="s">
        <v>139</v>
      </c>
      <c r="C176" t="s">
        <v>100</v>
      </c>
      <c r="D176">
        <v>42406</v>
      </c>
      <c r="E176" t="s">
        <v>18</v>
      </c>
      <c r="F176">
        <v>2</v>
      </c>
      <c r="G176" s="1">
        <v>7218.9000000000005</v>
      </c>
      <c r="H176" s="1">
        <v>360.94500000000005</v>
      </c>
      <c r="I176" s="1">
        <v>72.189000000000007</v>
      </c>
      <c r="J176" s="1">
        <v>1010.6460000000002</v>
      </c>
      <c r="K176" s="1">
        <v>2237.8590000000004</v>
      </c>
      <c r="L176" s="1">
        <v>2526.6150000000002</v>
      </c>
    </row>
    <row r="177" spans="1:12" x14ac:dyDescent="0.3">
      <c r="A177" t="s">
        <v>346</v>
      </c>
      <c r="B177" t="s">
        <v>139</v>
      </c>
      <c r="C177" t="s">
        <v>190</v>
      </c>
      <c r="D177">
        <v>43009</v>
      </c>
      <c r="E177" t="s">
        <v>18</v>
      </c>
      <c r="F177">
        <v>3</v>
      </c>
      <c r="G177" s="1">
        <v>12495</v>
      </c>
      <c r="H177" s="1">
        <v>1249.5</v>
      </c>
      <c r="I177" s="1">
        <v>999.6</v>
      </c>
      <c r="J177" s="1">
        <v>1624.3500000000001</v>
      </c>
      <c r="K177" s="1">
        <v>3498.6000000000004</v>
      </c>
      <c r="L177" s="1">
        <v>4998</v>
      </c>
    </row>
    <row r="178" spans="1:12" x14ac:dyDescent="0.3">
      <c r="A178" t="s">
        <v>347</v>
      </c>
      <c r="B178" t="s">
        <v>139</v>
      </c>
      <c r="C178" t="s">
        <v>168</v>
      </c>
      <c r="D178">
        <v>42491</v>
      </c>
      <c r="E178" t="s">
        <v>18</v>
      </c>
      <c r="F178">
        <v>5</v>
      </c>
      <c r="G178" s="1">
        <v>17787.5</v>
      </c>
      <c r="H178" s="1">
        <v>1245.1250000000002</v>
      </c>
      <c r="I178" s="1">
        <v>889.375</v>
      </c>
      <c r="J178" s="1">
        <v>2490.2500000000005</v>
      </c>
      <c r="K178" s="1">
        <v>5514.125</v>
      </c>
      <c r="L178" s="1">
        <v>5336.25</v>
      </c>
    </row>
    <row r="179" spans="1:12" x14ac:dyDescent="0.3">
      <c r="A179" t="s">
        <v>348</v>
      </c>
      <c r="B179" t="s">
        <v>139</v>
      </c>
      <c r="C179" t="s">
        <v>29</v>
      </c>
      <c r="D179">
        <v>42211</v>
      </c>
      <c r="E179" t="s">
        <v>18</v>
      </c>
      <c r="F179">
        <v>4</v>
      </c>
      <c r="G179" s="1">
        <v>11609.400000000001</v>
      </c>
      <c r="H179" s="1">
        <v>580.47000000000014</v>
      </c>
      <c r="I179" s="1">
        <v>464.37600000000009</v>
      </c>
      <c r="J179" s="1">
        <v>1277.0340000000001</v>
      </c>
      <c r="K179" s="1">
        <v>4411.572000000001</v>
      </c>
      <c r="L179" s="1">
        <v>3366.7260000000001</v>
      </c>
    </row>
    <row r="180" spans="1:12" x14ac:dyDescent="0.3">
      <c r="A180" t="s">
        <v>349</v>
      </c>
      <c r="B180" t="s">
        <v>139</v>
      </c>
      <c r="C180" t="s">
        <v>107</v>
      </c>
      <c r="D180">
        <v>41186</v>
      </c>
      <c r="E180" t="s">
        <v>27</v>
      </c>
      <c r="F180">
        <v>4</v>
      </c>
      <c r="G180" s="1">
        <v>19233.5</v>
      </c>
      <c r="H180" s="1">
        <v>1346.345</v>
      </c>
      <c r="I180" s="1">
        <v>2500.355</v>
      </c>
      <c r="J180" s="1">
        <v>1731.0149999999999</v>
      </c>
      <c r="K180" s="1">
        <v>7116.3949999999995</v>
      </c>
      <c r="L180" s="1">
        <v>7308.7300000000005</v>
      </c>
    </row>
    <row r="181" spans="1:12" x14ac:dyDescent="0.3">
      <c r="A181" t="s">
        <v>350</v>
      </c>
      <c r="B181" t="s">
        <v>139</v>
      </c>
      <c r="C181" t="s">
        <v>2</v>
      </c>
      <c r="D181">
        <v>42467</v>
      </c>
      <c r="E181" t="s">
        <v>15</v>
      </c>
      <c r="F181">
        <v>3</v>
      </c>
      <c r="G181" s="1">
        <v>29900</v>
      </c>
      <c r="H181" s="1">
        <v>2691</v>
      </c>
      <c r="I181" s="1">
        <v>1196</v>
      </c>
      <c r="J181" s="1">
        <v>2392</v>
      </c>
      <c r="K181" s="1">
        <v>11960</v>
      </c>
      <c r="L181" s="1">
        <v>8671</v>
      </c>
    </row>
    <row r="182" spans="1:12" x14ac:dyDescent="0.3">
      <c r="A182" t="s">
        <v>351</v>
      </c>
      <c r="B182" t="s">
        <v>139</v>
      </c>
      <c r="C182" t="s">
        <v>22</v>
      </c>
      <c r="D182">
        <v>40824</v>
      </c>
      <c r="E182" t="s">
        <v>27</v>
      </c>
      <c r="F182">
        <v>2</v>
      </c>
      <c r="G182" s="1">
        <v>12694.5</v>
      </c>
      <c r="H182" s="1">
        <v>1142.5049999999999</v>
      </c>
      <c r="I182" s="1">
        <v>1269.45</v>
      </c>
      <c r="J182" s="1">
        <v>253.89000000000001</v>
      </c>
      <c r="K182" s="1">
        <v>4062.2400000000002</v>
      </c>
      <c r="L182" s="1">
        <v>3427.5150000000003</v>
      </c>
    </row>
    <row r="183" spans="1:12" x14ac:dyDescent="0.3">
      <c r="A183" t="s">
        <v>352</v>
      </c>
      <c r="B183" t="s">
        <v>139</v>
      </c>
      <c r="C183" t="s">
        <v>353</v>
      </c>
      <c r="D183">
        <v>41623</v>
      </c>
      <c r="E183" t="s">
        <v>15</v>
      </c>
      <c r="F183">
        <v>3</v>
      </c>
      <c r="G183" s="1">
        <v>23091</v>
      </c>
      <c r="H183" s="1">
        <v>1385.46</v>
      </c>
      <c r="I183" s="1">
        <v>3001.83</v>
      </c>
      <c r="J183" s="1">
        <v>2770.92</v>
      </c>
      <c r="K183" s="1">
        <v>5772.75</v>
      </c>
      <c r="L183" s="1">
        <v>7158.21</v>
      </c>
    </row>
    <row r="184" spans="1:12" x14ac:dyDescent="0.3">
      <c r="A184" t="s">
        <v>354</v>
      </c>
      <c r="B184" t="s">
        <v>139</v>
      </c>
      <c r="C184" t="s">
        <v>69</v>
      </c>
      <c r="D184">
        <v>41324</v>
      </c>
      <c r="E184" t="s">
        <v>18</v>
      </c>
      <c r="F184">
        <v>3</v>
      </c>
      <c r="G184" s="1">
        <v>9030</v>
      </c>
      <c r="H184" s="1">
        <v>722.4</v>
      </c>
      <c r="I184" s="1">
        <v>361.2</v>
      </c>
      <c r="J184" s="1">
        <v>812.69999999999993</v>
      </c>
      <c r="K184" s="1">
        <v>2889.6</v>
      </c>
      <c r="L184" s="1">
        <v>3431.4</v>
      </c>
    </row>
    <row r="185" spans="1:12" x14ac:dyDescent="0.3">
      <c r="A185" t="s">
        <v>355</v>
      </c>
      <c r="B185" t="s">
        <v>139</v>
      </c>
      <c r="C185" t="s">
        <v>186</v>
      </c>
      <c r="D185">
        <v>41922</v>
      </c>
      <c r="E185" t="s">
        <v>15</v>
      </c>
      <c r="F185">
        <v>3</v>
      </c>
      <c r="G185" s="1">
        <v>23301</v>
      </c>
      <c r="H185" s="1">
        <v>2330.1</v>
      </c>
      <c r="I185" s="1">
        <v>1398.06</v>
      </c>
      <c r="J185" s="1">
        <v>1165.05</v>
      </c>
      <c r="K185" s="1">
        <v>8388.36</v>
      </c>
      <c r="L185" s="1">
        <v>8854.3799999999992</v>
      </c>
    </row>
    <row r="186" spans="1:12" x14ac:dyDescent="0.3">
      <c r="A186" t="s">
        <v>356</v>
      </c>
      <c r="B186" t="s">
        <v>139</v>
      </c>
      <c r="C186" t="s">
        <v>32</v>
      </c>
      <c r="D186">
        <v>42031</v>
      </c>
      <c r="E186" t="s">
        <v>15</v>
      </c>
      <c r="F186">
        <v>3</v>
      </c>
      <c r="G186" s="1">
        <v>30384</v>
      </c>
      <c r="H186" s="1">
        <v>2734.56</v>
      </c>
      <c r="I186" s="1">
        <v>1215.3600000000001</v>
      </c>
      <c r="J186" s="1">
        <v>1519.2</v>
      </c>
      <c r="K186" s="1">
        <v>12153.6</v>
      </c>
      <c r="L186" s="1">
        <v>10330.560000000001</v>
      </c>
    </row>
    <row r="187" spans="1:12" x14ac:dyDescent="0.3">
      <c r="A187" t="s">
        <v>357</v>
      </c>
      <c r="B187" t="s">
        <v>139</v>
      </c>
      <c r="C187" t="s">
        <v>14</v>
      </c>
      <c r="D187">
        <v>40594</v>
      </c>
      <c r="E187" t="s">
        <v>27</v>
      </c>
      <c r="F187">
        <v>4</v>
      </c>
      <c r="G187" s="1">
        <v>18421.7</v>
      </c>
      <c r="H187" s="1">
        <v>1657.953</v>
      </c>
      <c r="I187" s="1">
        <v>2579.0380000000005</v>
      </c>
      <c r="J187" s="1">
        <v>2026.3870000000002</v>
      </c>
      <c r="K187" s="1">
        <v>6631.8119999999999</v>
      </c>
      <c r="L187" s="1">
        <v>5710.7269999999999</v>
      </c>
    </row>
    <row r="188" spans="1:12" x14ac:dyDescent="0.3">
      <c r="A188" t="s">
        <v>358</v>
      </c>
      <c r="B188" t="s">
        <v>139</v>
      </c>
      <c r="C188" t="s">
        <v>186</v>
      </c>
      <c r="D188">
        <v>40609</v>
      </c>
      <c r="E188" t="s">
        <v>27</v>
      </c>
      <c r="F188">
        <v>5</v>
      </c>
      <c r="G188" s="1">
        <v>18235</v>
      </c>
      <c r="H188" s="1">
        <v>1276.45</v>
      </c>
      <c r="I188" s="1">
        <v>2552.9</v>
      </c>
      <c r="J188" s="1">
        <v>2370.5500000000002</v>
      </c>
      <c r="K188" s="1">
        <v>7294</v>
      </c>
      <c r="L188" s="1">
        <v>6746.95</v>
      </c>
    </row>
    <row r="189" spans="1:12" x14ac:dyDescent="0.3">
      <c r="A189" t="s">
        <v>359</v>
      </c>
      <c r="B189" t="s">
        <v>139</v>
      </c>
      <c r="C189" t="s">
        <v>137</v>
      </c>
      <c r="D189">
        <v>41319</v>
      </c>
      <c r="E189" t="s">
        <v>53</v>
      </c>
      <c r="F189">
        <v>2</v>
      </c>
      <c r="G189" s="1">
        <v>85127.400000000009</v>
      </c>
      <c r="H189" s="1">
        <v>4256.3700000000008</v>
      </c>
      <c r="I189" s="1">
        <v>5107.6440000000002</v>
      </c>
      <c r="J189" s="1">
        <v>11066.562000000002</v>
      </c>
      <c r="K189" s="1">
        <v>29794.59</v>
      </c>
      <c r="L189" s="1">
        <v>30645.864000000001</v>
      </c>
    </row>
    <row r="190" spans="1:12" x14ac:dyDescent="0.3">
      <c r="A190" t="s">
        <v>360</v>
      </c>
      <c r="B190" t="s">
        <v>139</v>
      </c>
      <c r="C190" t="s">
        <v>157</v>
      </c>
      <c r="D190">
        <v>40916</v>
      </c>
      <c r="E190" t="s">
        <v>18</v>
      </c>
      <c r="F190">
        <v>3</v>
      </c>
      <c r="G190" s="1">
        <v>8124</v>
      </c>
      <c r="H190" s="1">
        <v>568.68000000000006</v>
      </c>
      <c r="I190" s="1">
        <v>649.91999999999996</v>
      </c>
      <c r="J190" s="1">
        <v>1056.1200000000001</v>
      </c>
      <c r="K190" s="1">
        <v>2193.48</v>
      </c>
      <c r="L190" s="1">
        <v>2599.6799999999998</v>
      </c>
    </row>
    <row r="191" spans="1:12" x14ac:dyDescent="0.3">
      <c r="A191" t="s">
        <v>361</v>
      </c>
      <c r="B191" t="s">
        <v>139</v>
      </c>
      <c r="C191" t="s">
        <v>104</v>
      </c>
      <c r="D191">
        <v>41675</v>
      </c>
      <c r="E191" t="s">
        <v>18</v>
      </c>
      <c r="F191">
        <v>5</v>
      </c>
      <c r="G191" s="1">
        <v>13926.25</v>
      </c>
      <c r="H191" s="1">
        <v>1114.1000000000001</v>
      </c>
      <c r="I191" s="1">
        <v>974.83750000000009</v>
      </c>
      <c r="J191" s="1">
        <v>1253.3625</v>
      </c>
      <c r="K191" s="1">
        <v>4317.1374999999998</v>
      </c>
      <c r="L191" s="1">
        <v>4874.1875</v>
      </c>
    </row>
    <row r="192" spans="1:12" x14ac:dyDescent="0.3">
      <c r="A192" t="s">
        <v>362</v>
      </c>
      <c r="B192" t="s">
        <v>139</v>
      </c>
      <c r="C192" t="s">
        <v>363</v>
      </c>
      <c r="D192">
        <v>41891</v>
      </c>
      <c r="E192" t="s">
        <v>15</v>
      </c>
      <c r="F192">
        <v>3</v>
      </c>
      <c r="G192" s="1">
        <v>27368</v>
      </c>
      <c r="H192" s="1">
        <v>1368.4</v>
      </c>
      <c r="I192" s="1">
        <v>1368.4</v>
      </c>
      <c r="J192" s="1">
        <v>2736.8</v>
      </c>
      <c r="K192" s="1">
        <v>7115.68</v>
      </c>
      <c r="L192" s="1">
        <v>7936.7199999999993</v>
      </c>
    </row>
    <row r="193" spans="1:12" x14ac:dyDescent="0.3">
      <c r="A193" t="s">
        <v>364</v>
      </c>
      <c r="B193" t="s">
        <v>139</v>
      </c>
      <c r="C193" t="s">
        <v>36</v>
      </c>
      <c r="D193">
        <v>41144</v>
      </c>
      <c r="E193" t="s">
        <v>15</v>
      </c>
      <c r="F193">
        <v>3</v>
      </c>
      <c r="G193" s="1">
        <v>22354</v>
      </c>
      <c r="H193" s="1">
        <v>1788.32</v>
      </c>
      <c r="I193" s="1">
        <v>2011.86</v>
      </c>
      <c r="J193" s="1">
        <v>1341.24</v>
      </c>
      <c r="K193" s="1">
        <v>8270.98</v>
      </c>
      <c r="L193" s="1">
        <v>8270.98</v>
      </c>
    </row>
    <row r="194" spans="1:12" x14ac:dyDescent="0.3">
      <c r="A194" t="s">
        <v>365</v>
      </c>
      <c r="B194" t="s">
        <v>139</v>
      </c>
      <c r="C194" t="s">
        <v>363</v>
      </c>
      <c r="D194">
        <v>42025</v>
      </c>
      <c r="E194" t="s">
        <v>27</v>
      </c>
      <c r="F194">
        <v>3</v>
      </c>
      <c r="G194" s="1">
        <v>15517</v>
      </c>
      <c r="H194" s="1">
        <v>1241.3600000000001</v>
      </c>
      <c r="I194" s="1">
        <v>310.34000000000003</v>
      </c>
      <c r="J194" s="1">
        <v>1241.3600000000001</v>
      </c>
      <c r="K194" s="1">
        <v>4965.4400000000005</v>
      </c>
      <c r="L194" s="1">
        <v>6206.8</v>
      </c>
    </row>
    <row r="195" spans="1:12" x14ac:dyDescent="0.3">
      <c r="A195" t="s">
        <v>366</v>
      </c>
      <c r="B195" t="s">
        <v>139</v>
      </c>
      <c r="C195" t="s">
        <v>107</v>
      </c>
      <c r="D195">
        <v>41019</v>
      </c>
      <c r="E195" t="s">
        <v>18</v>
      </c>
      <c r="F195">
        <v>3</v>
      </c>
      <c r="G195" s="1">
        <v>9732</v>
      </c>
      <c r="H195" s="1">
        <v>973.2</v>
      </c>
      <c r="I195" s="1">
        <v>1167.8399999999999</v>
      </c>
      <c r="J195" s="1">
        <v>389.28000000000003</v>
      </c>
      <c r="K195" s="1">
        <v>3600.84</v>
      </c>
      <c r="L195" s="1">
        <v>3503.52</v>
      </c>
    </row>
    <row r="196" spans="1:12" x14ac:dyDescent="0.3">
      <c r="A196" t="s">
        <v>367</v>
      </c>
      <c r="B196" t="s">
        <v>139</v>
      </c>
      <c r="C196" t="s">
        <v>142</v>
      </c>
      <c r="D196">
        <v>40577</v>
      </c>
      <c r="E196" t="s">
        <v>27</v>
      </c>
      <c r="F196">
        <v>3</v>
      </c>
      <c r="G196" s="1">
        <v>17656</v>
      </c>
      <c r="H196" s="1">
        <v>1059.3599999999999</v>
      </c>
      <c r="I196" s="1">
        <v>1765.6000000000001</v>
      </c>
      <c r="J196" s="1">
        <v>882.80000000000007</v>
      </c>
      <c r="K196" s="1">
        <v>6179.5999999999995</v>
      </c>
      <c r="L196" s="1">
        <v>4414</v>
      </c>
    </row>
    <row r="197" spans="1:12" x14ac:dyDescent="0.3">
      <c r="A197" t="s">
        <v>368</v>
      </c>
      <c r="B197" t="s">
        <v>139</v>
      </c>
      <c r="C197" t="s">
        <v>107</v>
      </c>
      <c r="D197">
        <v>41116</v>
      </c>
      <c r="E197" t="s">
        <v>27</v>
      </c>
      <c r="F197">
        <v>2</v>
      </c>
      <c r="G197" s="1">
        <v>14601.6</v>
      </c>
      <c r="H197" s="1">
        <v>876.096</v>
      </c>
      <c r="I197" s="1">
        <v>1314.144</v>
      </c>
      <c r="J197" s="1">
        <v>584.06400000000008</v>
      </c>
      <c r="K197" s="1">
        <v>5402.5919999999996</v>
      </c>
      <c r="L197" s="1">
        <v>3942.4320000000002</v>
      </c>
    </row>
    <row r="198" spans="1:12" x14ac:dyDescent="0.3">
      <c r="A198" t="s">
        <v>369</v>
      </c>
      <c r="B198" t="s">
        <v>139</v>
      </c>
      <c r="C198" t="s">
        <v>90</v>
      </c>
      <c r="D198">
        <v>40730</v>
      </c>
      <c r="E198" t="s">
        <v>18</v>
      </c>
      <c r="F198">
        <v>4</v>
      </c>
      <c r="G198" s="1">
        <v>10191.5</v>
      </c>
      <c r="H198" s="1">
        <v>917.23500000000001</v>
      </c>
      <c r="I198" s="1">
        <v>203.83</v>
      </c>
      <c r="J198" s="1">
        <v>1019.1500000000001</v>
      </c>
      <c r="K198" s="1">
        <v>3567.0249999999996</v>
      </c>
      <c r="L198" s="1">
        <v>3261.28</v>
      </c>
    </row>
    <row r="199" spans="1:12" x14ac:dyDescent="0.3">
      <c r="A199" t="s">
        <v>370</v>
      </c>
      <c r="B199" t="s">
        <v>139</v>
      </c>
      <c r="C199" t="s">
        <v>140</v>
      </c>
      <c r="D199">
        <v>42976</v>
      </c>
      <c r="E199" t="s">
        <v>27</v>
      </c>
      <c r="F199">
        <v>3</v>
      </c>
      <c r="G199" s="1">
        <v>18138</v>
      </c>
      <c r="H199" s="1">
        <v>1088.28</v>
      </c>
      <c r="I199" s="1">
        <v>1995.18</v>
      </c>
      <c r="J199" s="1">
        <v>1451.04</v>
      </c>
      <c r="K199" s="1">
        <v>5078.6400000000003</v>
      </c>
      <c r="L199" s="1">
        <v>5622.78</v>
      </c>
    </row>
    <row r="200" spans="1:12" x14ac:dyDescent="0.3">
      <c r="A200" t="s">
        <v>371</v>
      </c>
      <c r="B200" t="s">
        <v>139</v>
      </c>
      <c r="C200" t="s">
        <v>142</v>
      </c>
      <c r="D200">
        <v>42853</v>
      </c>
      <c r="E200" t="s">
        <v>50</v>
      </c>
      <c r="F200">
        <v>2</v>
      </c>
      <c r="G200" s="1">
        <v>30586.5</v>
      </c>
      <c r="H200" s="1">
        <v>3058.65</v>
      </c>
      <c r="I200" s="1">
        <v>611.73</v>
      </c>
      <c r="J200" s="1">
        <v>3364.5149999999999</v>
      </c>
      <c r="K200" s="1">
        <v>9481.8150000000005</v>
      </c>
      <c r="L200" s="1">
        <v>7646.625</v>
      </c>
    </row>
    <row r="201" spans="1:12" x14ac:dyDescent="0.3">
      <c r="A201" t="s">
        <v>372</v>
      </c>
      <c r="B201" t="s">
        <v>139</v>
      </c>
      <c r="C201" t="s">
        <v>373</v>
      </c>
      <c r="D201">
        <v>41101</v>
      </c>
      <c r="E201" t="s">
        <v>18</v>
      </c>
      <c r="F201">
        <v>3</v>
      </c>
      <c r="G201" s="1">
        <v>15266</v>
      </c>
      <c r="H201" s="1">
        <v>1068.6200000000001</v>
      </c>
      <c r="I201" s="1">
        <v>152.66</v>
      </c>
      <c r="J201" s="1">
        <v>1831.9199999999998</v>
      </c>
      <c r="K201" s="1">
        <v>5037.7800000000007</v>
      </c>
      <c r="L201" s="1">
        <v>5648.42</v>
      </c>
    </row>
    <row r="202" spans="1:12" x14ac:dyDescent="0.3">
      <c r="A202" t="s">
        <v>374</v>
      </c>
      <c r="B202" t="s">
        <v>139</v>
      </c>
      <c r="C202" t="s">
        <v>44</v>
      </c>
      <c r="D202">
        <v>42357</v>
      </c>
      <c r="E202" t="s">
        <v>183</v>
      </c>
      <c r="F202">
        <v>2</v>
      </c>
      <c r="G202" s="1">
        <v>9352.8000000000011</v>
      </c>
      <c r="H202" s="1">
        <v>654.69600000000014</v>
      </c>
      <c r="I202" s="1">
        <v>841.75200000000007</v>
      </c>
      <c r="J202" s="1">
        <v>93.528000000000006</v>
      </c>
      <c r="K202" s="1">
        <v>2338.2000000000003</v>
      </c>
      <c r="L202" s="1">
        <v>2525.2560000000003</v>
      </c>
    </row>
    <row r="203" spans="1:12" x14ac:dyDescent="0.3">
      <c r="A203" t="s">
        <v>375</v>
      </c>
      <c r="B203" t="s">
        <v>139</v>
      </c>
      <c r="C203" t="s">
        <v>182</v>
      </c>
      <c r="D203">
        <v>40993</v>
      </c>
      <c r="E203" t="s">
        <v>27</v>
      </c>
      <c r="F203">
        <v>5</v>
      </c>
      <c r="G203" s="1">
        <v>21375</v>
      </c>
      <c r="H203" s="1">
        <v>1496.2500000000002</v>
      </c>
      <c r="I203" s="1">
        <v>641.25</v>
      </c>
      <c r="J203" s="1">
        <v>1710</v>
      </c>
      <c r="K203" s="1">
        <v>6840</v>
      </c>
      <c r="L203" s="1">
        <v>6840</v>
      </c>
    </row>
    <row r="204" spans="1:12" x14ac:dyDescent="0.3">
      <c r="A204" t="s">
        <v>376</v>
      </c>
      <c r="B204" t="s">
        <v>139</v>
      </c>
      <c r="C204" t="s">
        <v>160</v>
      </c>
      <c r="D204">
        <v>42261</v>
      </c>
      <c r="E204" t="s">
        <v>50</v>
      </c>
      <c r="F204">
        <v>3</v>
      </c>
      <c r="G204" s="1">
        <v>34262</v>
      </c>
      <c r="H204" s="1">
        <v>2055.7199999999998</v>
      </c>
      <c r="I204" s="1">
        <v>4454.0600000000004</v>
      </c>
      <c r="J204" s="1">
        <v>4454.0600000000004</v>
      </c>
      <c r="K204" s="1">
        <v>10963.84</v>
      </c>
      <c r="L204" s="1">
        <v>9593.36</v>
      </c>
    </row>
    <row r="205" spans="1:12" x14ac:dyDescent="0.3">
      <c r="A205" t="s">
        <v>377</v>
      </c>
      <c r="B205" t="s">
        <v>139</v>
      </c>
      <c r="C205" t="s">
        <v>84</v>
      </c>
      <c r="D205">
        <v>42710</v>
      </c>
      <c r="E205" t="s">
        <v>18</v>
      </c>
      <c r="F205">
        <v>1</v>
      </c>
      <c r="G205" s="1">
        <v>10330.5</v>
      </c>
      <c r="H205" s="1">
        <v>1033.05</v>
      </c>
      <c r="I205" s="1">
        <v>206.61</v>
      </c>
      <c r="J205" s="1">
        <v>309.91499999999996</v>
      </c>
      <c r="K205" s="1">
        <v>4028.895</v>
      </c>
      <c r="L205" s="1">
        <v>2995.8449999999998</v>
      </c>
    </row>
    <row r="206" spans="1:12" x14ac:dyDescent="0.3">
      <c r="A206" t="s">
        <v>378</v>
      </c>
      <c r="B206" t="s">
        <v>139</v>
      </c>
      <c r="C206" t="s">
        <v>123</v>
      </c>
      <c r="D206">
        <v>40986</v>
      </c>
      <c r="E206" t="s">
        <v>18</v>
      </c>
      <c r="F206">
        <v>3</v>
      </c>
      <c r="G206" s="1">
        <v>12398</v>
      </c>
      <c r="H206" s="1">
        <v>743.88</v>
      </c>
      <c r="I206" s="1">
        <v>123.98</v>
      </c>
      <c r="J206" s="1">
        <v>991.84</v>
      </c>
      <c r="K206" s="1">
        <v>4587.26</v>
      </c>
      <c r="L206" s="1">
        <v>4215.3200000000006</v>
      </c>
    </row>
    <row r="207" spans="1:12" x14ac:dyDescent="0.3">
      <c r="A207" t="s">
        <v>379</v>
      </c>
      <c r="B207" t="s">
        <v>139</v>
      </c>
      <c r="C207" t="s">
        <v>38</v>
      </c>
      <c r="D207">
        <v>42384</v>
      </c>
      <c r="E207" t="s">
        <v>50</v>
      </c>
      <c r="F207">
        <v>2</v>
      </c>
      <c r="G207" s="1">
        <v>34333.200000000004</v>
      </c>
      <c r="H207" s="1">
        <v>2746.6560000000004</v>
      </c>
      <c r="I207" s="1">
        <v>1029.9960000000001</v>
      </c>
      <c r="J207" s="1">
        <v>4806.648000000001</v>
      </c>
      <c r="K207" s="1">
        <v>9613.2960000000021</v>
      </c>
      <c r="L207" s="1">
        <v>12016.62</v>
      </c>
    </row>
    <row r="208" spans="1:12" x14ac:dyDescent="0.3">
      <c r="A208" t="s">
        <v>89</v>
      </c>
      <c r="B208" t="s">
        <v>139</v>
      </c>
      <c r="C208" t="s">
        <v>330</v>
      </c>
      <c r="D208">
        <v>42366</v>
      </c>
      <c r="E208" t="s">
        <v>18</v>
      </c>
      <c r="F208">
        <v>2</v>
      </c>
      <c r="G208" s="1">
        <v>11124</v>
      </c>
      <c r="H208" s="1">
        <v>1112.4000000000001</v>
      </c>
      <c r="I208" s="1">
        <v>222.48000000000002</v>
      </c>
      <c r="J208" s="1">
        <v>333.71999999999997</v>
      </c>
      <c r="K208" s="1">
        <v>3782.1600000000003</v>
      </c>
      <c r="L208" s="1">
        <v>3337.2</v>
      </c>
    </row>
    <row r="209" spans="1:12" x14ac:dyDescent="0.3">
      <c r="A209" t="s">
        <v>380</v>
      </c>
      <c r="B209" t="s">
        <v>139</v>
      </c>
      <c r="C209" t="s">
        <v>144</v>
      </c>
      <c r="D209">
        <v>42856</v>
      </c>
      <c r="E209" t="s">
        <v>15</v>
      </c>
      <c r="F209">
        <v>4</v>
      </c>
      <c r="G209" s="1">
        <v>32686.500000000004</v>
      </c>
      <c r="H209" s="1">
        <v>2614.9200000000005</v>
      </c>
      <c r="I209" s="1">
        <v>2614.9200000000005</v>
      </c>
      <c r="J209" s="1">
        <v>3922.38</v>
      </c>
      <c r="K209" s="1">
        <v>9152.2200000000012</v>
      </c>
      <c r="L209" s="1">
        <v>11440.275000000001</v>
      </c>
    </row>
    <row r="210" spans="1:12" x14ac:dyDescent="0.3">
      <c r="A210" t="s">
        <v>381</v>
      </c>
      <c r="B210" t="s">
        <v>139</v>
      </c>
      <c r="C210" t="s">
        <v>221</v>
      </c>
      <c r="D210">
        <v>41494</v>
      </c>
      <c r="E210" t="s">
        <v>18</v>
      </c>
      <c r="F210">
        <v>3</v>
      </c>
      <c r="G210" s="1">
        <v>9959</v>
      </c>
      <c r="H210" s="1">
        <v>995.90000000000009</v>
      </c>
      <c r="I210" s="1">
        <v>398.36</v>
      </c>
      <c r="J210" s="1">
        <v>99.59</v>
      </c>
      <c r="K210" s="1">
        <v>2987.7</v>
      </c>
      <c r="L210" s="1">
        <v>3884.01</v>
      </c>
    </row>
    <row r="211" spans="1:12" x14ac:dyDescent="0.3">
      <c r="A211" t="s">
        <v>382</v>
      </c>
      <c r="B211" t="s">
        <v>139</v>
      </c>
      <c r="C211" t="s">
        <v>79</v>
      </c>
      <c r="D211">
        <v>40492</v>
      </c>
      <c r="E211" t="s">
        <v>18</v>
      </c>
      <c r="F211">
        <v>2</v>
      </c>
      <c r="G211" s="1">
        <v>9945.9</v>
      </c>
      <c r="H211" s="1">
        <v>596.75399999999991</v>
      </c>
      <c r="I211" s="1">
        <v>795.67200000000003</v>
      </c>
      <c r="J211" s="1">
        <v>596.75399999999991</v>
      </c>
      <c r="K211" s="1">
        <v>3182.6880000000001</v>
      </c>
      <c r="L211" s="1">
        <v>3083.2289999999998</v>
      </c>
    </row>
    <row r="212" spans="1:12" x14ac:dyDescent="0.3">
      <c r="A212" t="s">
        <v>383</v>
      </c>
      <c r="B212" t="s">
        <v>139</v>
      </c>
      <c r="C212" t="s">
        <v>63</v>
      </c>
      <c r="D212">
        <v>42024</v>
      </c>
      <c r="E212" t="s">
        <v>18</v>
      </c>
      <c r="F212">
        <v>5</v>
      </c>
      <c r="G212" s="1">
        <v>15221.25</v>
      </c>
      <c r="H212" s="1">
        <v>913.27499999999998</v>
      </c>
      <c r="I212" s="1">
        <v>1065.4875000000002</v>
      </c>
      <c r="J212" s="1">
        <v>1674.3375000000001</v>
      </c>
      <c r="K212" s="1">
        <v>4718.5874999999996</v>
      </c>
      <c r="L212" s="1">
        <v>5936.2875000000004</v>
      </c>
    </row>
    <row r="213" spans="1:12" x14ac:dyDescent="0.3">
      <c r="A213" t="s">
        <v>384</v>
      </c>
      <c r="B213" t="s">
        <v>139</v>
      </c>
      <c r="C213" t="s">
        <v>123</v>
      </c>
      <c r="D213">
        <v>40872</v>
      </c>
      <c r="E213" t="s">
        <v>15</v>
      </c>
      <c r="F213">
        <v>3</v>
      </c>
      <c r="G213" s="1">
        <v>21016</v>
      </c>
      <c r="H213" s="1">
        <v>1681.28</v>
      </c>
      <c r="I213" s="1">
        <v>2311.7600000000002</v>
      </c>
      <c r="J213" s="1">
        <v>1891.4399999999998</v>
      </c>
      <c r="K213" s="1">
        <v>6094.6399999999994</v>
      </c>
      <c r="L213" s="1">
        <v>6514.96</v>
      </c>
    </row>
    <row r="214" spans="1:12" x14ac:dyDescent="0.3">
      <c r="A214" t="s">
        <v>385</v>
      </c>
      <c r="B214" t="s">
        <v>139</v>
      </c>
      <c r="C214" t="s">
        <v>312</v>
      </c>
      <c r="D214">
        <v>42140</v>
      </c>
      <c r="E214" t="s">
        <v>18</v>
      </c>
      <c r="F214">
        <v>2</v>
      </c>
      <c r="G214" s="1">
        <v>9490.5</v>
      </c>
      <c r="H214" s="1">
        <v>664.33500000000004</v>
      </c>
      <c r="I214" s="1">
        <v>664.33500000000004</v>
      </c>
      <c r="J214" s="1">
        <v>569.42999999999995</v>
      </c>
      <c r="K214" s="1">
        <v>2467.5300000000002</v>
      </c>
      <c r="L214" s="1">
        <v>2562.4349999999999</v>
      </c>
    </row>
    <row r="215" spans="1:12" x14ac:dyDescent="0.3">
      <c r="A215" t="s">
        <v>386</v>
      </c>
      <c r="B215" t="s">
        <v>139</v>
      </c>
      <c r="C215" t="s">
        <v>170</v>
      </c>
      <c r="D215">
        <v>40515</v>
      </c>
      <c r="E215" t="s">
        <v>50</v>
      </c>
      <c r="F215">
        <v>3</v>
      </c>
      <c r="G215" s="1">
        <v>39331</v>
      </c>
      <c r="H215" s="1">
        <v>3539.79</v>
      </c>
      <c r="I215" s="1">
        <v>786.62</v>
      </c>
      <c r="J215" s="1">
        <v>393.31</v>
      </c>
      <c r="K215" s="1">
        <v>11012.68</v>
      </c>
      <c r="L215" s="1">
        <v>13372.54</v>
      </c>
    </row>
    <row r="216" spans="1:12" x14ac:dyDescent="0.3">
      <c r="A216" t="s">
        <v>387</v>
      </c>
      <c r="B216" t="s">
        <v>139</v>
      </c>
      <c r="C216" t="s">
        <v>121</v>
      </c>
      <c r="D216">
        <v>41219</v>
      </c>
      <c r="E216" t="s">
        <v>115</v>
      </c>
      <c r="F216">
        <v>4</v>
      </c>
      <c r="G216" s="1">
        <v>49333.9</v>
      </c>
      <c r="H216" s="1">
        <v>3453.3730000000005</v>
      </c>
      <c r="I216" s="1">
        <v>2466.6950000000002</v>
      </c>
      <c r="J216" s="1">
        <v>1480.0170000000001</v>
      </c>
      <c r="K216" s="1">
        <v>19733.560000000001</v>
      </c>
      <c r="L216" s="1">
        <v>16773.526000000002</v>
      </c>
    </row>
    <row r="217" spans="1:12" x14ac:dyDescent="0.3">
      <c r="A217" t="s">
        <v>388</v>
      </c>
      <c r="B217" t="s">
        <v>139</v>
      </c>
      <c r="C217" t="s">
        <v>52</v>
      </c>
      <c r="D217">
        <v>41221</v>
      </c>
      <c r="E217" t="s">
        <v>18</v>
      </c>
      <c r="F217">
        <v>3</v>
      </c>
      <c r="G217" s="1">
        <v>8481</v>
      </c>
      <c r="H217" s="1">
        <v>508.85999999999996</v>
      </c>
      <c r="I217" s="1">
        <v>169.62</v>
      </c>
      <c r="J217" s="1">
        <v>169.62</v>
      </c>
      <c r="K217" s="1">
        <v>3307.59</v>
      </c>
      <c r="L217" s="1">
        <v>2968.35</v>
      </c>
    </row>
    <row r="218" spans="1:12" x14ac:dyDescent="0.3">
      <c r="A218" t="s">
        <v>389</v>
      </c>
      <c r="B218" t="s">
        <v>139</v>
      </c>
      <c r="C218" t="s">
        <v>92</v>
      </c>
      <c r="D218">
        <v>42295</v>
      </c>
      <c r="E218" t="s">
        <v>18</v>
      </c>
      <c r="F218">
        <v>5</v>
      </c>
      <c r="G218" s="1">
        <v>16586.25</v>
      </c>
      <c r="H218" s="1">
        <v>995.17499999999995</v>
      </c>
      <c r="I218" s="1">
        <v>165.86250000000001</v>
      </c>
      <c r="J218" s="1">
        <v>2322.0750000000003</v>
      </c>
      <c r="K218" s="1">
        <v>5141.7375000000002</v>
      </c>
      <c r="L218" s="1">
        <v>4644.1500000000005</v>
      </c>
    </row>
    <row r="219" spans="1:12" x14ac:dyDescent="0.3">
      <c r="A219" t="s">
        <v>390</v>
      </c>
      <c r="B219" t="s">
        <v>139</v>
      </c>
      <c r="C219" t="s">
        <v>88</v>
      </c>
      <c r="D219">
        <v>42234</v>
      </c>
      <c r="E219" t="s">
        <v>27</v>
      </c>
      <c r="F219">
        <v>3</v>
      </c>
      <c r="G219" s="1">
        <v>20300</v>
      </c>
      <c r="H219" s="1">
        <v>1218</v>
      </c>
      <c r="I219" s="1">
        <v>812</v>
      </c>
      <c r="J219" s="1">
        <v>3045</v>
      </c>
      <c r="K219" s="1">
        <v>6293</v>
      </c>
      <c r="L219" s="1">
        <v>8120</v>
      </c>
    </row>
    <row r="220" spans="1:12" x14ac:dyDescent="0.3">
      <c r="A220" t="s">
        <v>391</v>
      </c>
      <c r="B220" t="s">
        <v>139</v>
      </c>
      <c r="C220" t="s">
        <v>285</v>
      </c>
      <c r="D220">
        <v>42965</v>
      </c>
      <c r="E220" t="s">
        <v>27</v>
      </c>
      <c r="F220">
        <v>4</v>
      </c>
      <c r="G220" s="1">
        <v>19404</v>
      </c>
      <c r="H220" s="1">
        <v>1164.24</v>
      </c>
      <c r="I220" s="1">
        <v>1552.32</v>
      </c>
      <c r="J220" s="1">
        <v>2910.6</v>
      </c>
      <c r="K220" s="1">
        <v>5239.08</v>
      </c>
      <c r="L220" s="1">
        <v>6403.3200000000006</v>
      </c>
    </row>
    <row r="221" spans="1:12" x14ac:dyDescent="0.3">
      <c r="A221" t="s">
        <v>392</v>
      </c>
      <c r="B221" t="s">
        <v>139</v>
      </c>
      <c r="C221" t="s">
        <v>151</v>
      </c>
      <c r="D221">
        <v>41340</v>
      </c>
      <c r="E221" t="s">
        <v>18</v>
      </c>
      <c r="F221">
        <v>4</v>
      </c>
      <c r="G221" s="1">
        <v>16277.800000000001</v>
      </c>
      <c r="H221" s="1">
        <v>1139.4460000000001</v>
      </c>
      <c r="I221" s="1">
        <v>1790.5580000000002</v>
      </c>
      <c r="J221" s="1">
        <v>2278.8920000000003</v>
      </c>
      <c r="K221" s="1">
        <v>6022.7860000000001</v>
      </c>
      <c r="L221" s="1">
        <v>6511.1200000000008</v>
      </c>
    </row>
    <row r="222" spans="1:12" x14ac:dyDescent="0.3">
      <c r="A222" t="s">
        <v>393</v>
      </c>
      <c r="B222" t="s">
        <v>139</v>
      </c>
      <c r="C222" t="s">
        <v>59</v>
      </c>
      <c r="D222">
        <v>41351</v>
      </c>
      <c r="E222" t="s">
        <v>18</v>
      </c>
      <c r="F222">
        <v>3</v>
      </c>
      <c r="G222" s="1">
        <v>8486</v>
      </c>
      <c r="H222" s="1">
        <v>509.15999999999997</v>
      </c>
      <c r="I222" s="1">
        <v>594.0200000000001</v>
      </c>
      <c r="J222" s="1">
        <v>1018.3199999999999</v>
      </c>
      <c r="K222" s="1">
        <v>2460.94</v>
      </c>
      <c r="L222" s="1">
        <v>2630.66</v>
      </c>
    </row>
    <row r="223" spans="1:12" x14ac:dyDescent="0.3">
      <c r="A223" t="s">
        <v>394</v>
      </c>
      <c r="B223" t="s">
        <v>139</v>
      </c>
      <c r="C223" t="s">
        <v>173</v>
      </c>
      <c r="D223">
        <v>42770</v>
      </c>
      <c r="E223" t="s">
        <v>18</v>
      </c>
      <c r="F223">
        <v>4</v>
      </c>
      <c r="G223" s="1">
        <v>9175.1</v>
      </c>
      <c r="H223" s="1">
        <v>550.50599999999997</v>
      </c>
      <c r="I223" s="1">
        <v>550.50599999999997</v>
      </c>
      <c r="J223" s="1">
        <v>1284.5140000000001</v>
      </c>
      <c r="K223" s="1">
        <v>3303.0360000000001</v>
      </c>
      <c r="L223" s="1">
        <v>2936.0320000000002</v>
      </c>
    </row>
    <row r="224" spans="1:12" x14ac:dyDescent="0.3">
      <c r="A224" t="s">
        <v>395</v>
      </c>
      <c r="B224" t="s">
        <v>139</v>
      </c>
      <c r="C224" t="s">
        <v>396</v>
      </c>
      <c r="D224">
        <v>41933</v>
      </c>
      <c r="E224" t="s">
        <v>27</v>
      </c>
      <c r="F224">
        <v>3</v>
      </c>
      <c r="G224" s="1">
        <v>14877</v>
      </c>
      <c r="H224" s="1">
        <v>1190.1600000000001</v>
      </c>
      <c r="I224" s="1">
        <v>1934.01</v>
      </c>
      <c r="J224" s="1">
        <v>2231.5499999999997</v>
      </c>
      <c r="K224" s="1">
        <v>5504.49</v>
      </c>
      <c r="L224" s="1">
        <v>5653.26</v>
      </c>
    </row>
    <row r="225" spans="1:12" x14ac:dyDescent="0.3">
      <c r="A225" t="s">
        <v>397</v>
      </c>
      <c r="B225" t="s">
        <v>139</v>
      </c>
      <c r="C225" t="s">
        <v>121</v>
      </c>
      <c r="D225">
        <v>42509</v>
      </c>
      <c r="E225" t="s">
        <v>27</v>
      </c>
      <c r="F225">
        <v>5</v>
      </c>
      <c r="G225" s="1">
        <v>18303.75</v>
      </c>
      <c r="H225" s="1">
        <v>915.1875</v>
      </c>
      <c r="I225" s="1">
        <v>1464.3</v>
      </c>
      <c r="J225" s="1">
        <v>2562.5250000000001</v>
      </c>
      <c r="K225" s="1">
        <v>7321.5</v>
      </c>
      <c r="L225" s="1">
        <v>5674.1625000000004</v>
      </c>
    </row>
    <row r="226" spans="1:12" x14ac:dyDescent="0.3">
      <c r="A226" t="s">
        <v>398</v>
      </c>
      <c r="B226" t="s">
        <v>139</v>
      </c>
      <c r="C226" t="s">
        <v>63</v>
      </c>
      <c r="D226">
        <v>41669</v>
      </c>
      <c r="E226" t="s">
        <v>18</v>
      </c>
      <c r="F226">
        <v>4</v>
      </c>
      <c r="G226" s="1">
        <v>12345.300000000001</v>
      </c>
      <c r="H226" s="1">
        <v>1111.077</v>
      </c>
      <c r="I226" s="1">
        <v>1604.8890000000001</v>
      </c>
      <c r="J226" s="1">
        <v>123.45300000000002</v>
      </c>
      <c r="K226" s="1">
        <v>4073.9490000000005</v>
      </c>
      <c r="L226" s="1">
        <v>3209.7780000000002</v>
      </c>
    </row>
    <row r="227" spans="1:12" x14ac:dyDescent="0.3">
      <c r="A227" t="s">
        <v>399</v>
      </c>
      <c r="B227" t="s">
        <v>139</v>
      </c>
      <c r="C227" t="s">
        <v>129</v>
      </c>
      <c r="D227">
        <v>40723</v>
      </c>
      <c r="E227" t="s">
        <v>18</v>
      </c>
      <c r="F227">
        <v>3</v>
      </c>
      <c r="G227" s="1">
        <v>8611</v>
      </c>
      <c r="H227" s="1">
        <v>430.55</v>
      </c>
      <c r="I227" s="1">
        <v>861.1</v>
      </c>
      <c r="J227" s="1">
        <v>258.33</v>
      </c>
      <c r="K227" s="1">
        <v>2927.7400000000002</v>
      </c>
      <c r="L227" s="1">
        <v>3358.29</v>
      </c>
    </row>
    <row r="228" spans="1:12" x14ac:dyDescent="0.3">
      <c r="A228" t="s">
        <v>400</v>
      </c>
      <c r="B228" t="s">
        <v>139</v>
      </c>
      <c r="C228" t="s">
        <v>24</v>
      </c>
      <c r="D228">
        <v>41529</v>
      </c>
      <c r="E228" t="s">
        <v>18</v>
      </c>
      <c r="F228">
        <v>3</v>
      </c>
      <c r="G228" s="1">
        <v>10022</v>
      </c>
      <c r="H228" s="1">
        <v>1002.2</v>
      </c>
      <c r="I228" s="1">
        <v>200.44</v>
      </c>
      <c r="J228" s="1">
        <v>1302.8600000000001</v>
      </c>
      <c r="K228" s="1">
        <v>3106.82</v>
      </c>
      <c r="L228" s="1">
        <v>2605.7200000000003</v>
      </c>
    </row>
    <row r="229" spans="1:12" x14ac:dyDescent="0.3">
      <c r="A229" t="s">
        <v>401</v>
      </c>
      <c r="B229" t="s">
        <v>139</v>
      </c>
      <c r="C229" t="s">
        <v>363</v>
      </c>
      <c r="D229">
        <v>41372</v>
      </c>
      <c r="E229" t="s">
        <v>50</v>
      </c>
      <c r="F229">
        <v>3</v>
      </c>
      <c r="G229" s="1">
        <v>32723</v>
      </c>
      <c r="H229" s="1">
        <v>2617.84</v>
      </c>
      <c r="I229" s="1">
        <v>3272.3</v>
      </c>
      <c r="J229" s="1">
        <v>3599.53</v>
      </c>
      <c r="K229" s="1">
        <v>8507.98</v>
      </c>
      <c r="L229" s="1">
        <v>10144.129999999999</v>
      </c>
    </row>
    <row r="230" spans="1:12" x14ac:dyDescent="0.3">
      <c r="A230" t="s">
        <v>402</v>
      </c>
      <c r="B230" t="s">
        <v>139</v>
      </c>
      <c r="C230" t="s">
        <v>133</v>
      </c>
      <c r="D230">
        <v>42115</v>
      </c>
      <c r="E230" t="s">
        <v>18</v>
      </c>
      <c r="F230">
        <v>2</v>
      </c>
      <c r="G230" s="1">
        <v>9802.8000000000011</v>
      </c>
      <c r="H230" s="1">
        <v>686.19600000000014</v>
      </c>
      <c r="I230" s="1">
        <v>588.16800000000001</v>
      </c>
      <c r="J230" s="1">
        <v>294.084</v>
      </c>
      <c r="K230" s="1">
        <v>2646.7560000000003</v>
      </c>
      <c r="L230" s="1">
        <v>2842.8119999999999</v>
      </c>
    </row>
    <row r="231" spans="1:12" x14ac:dyDescent="0.3">
      <c r="A231" t="s">
        <v>403</v>
      </c>
      <c r="B231" t="s">
        <v>139</v>
      </c>
      <c r="C231" t="s">
        <v>209</v>
      </c>
      <c r="D231">
        <v>41283</v>
      </c>
      <c r="E231" t="s">
        <v>53</v>
      </c>
      <c r="F231">
        <v>3</v>
      </c>
      <c r="G231" s="1">
        <v>88853</v>
      </c>
      <c r="H231" s="1">
        <v>6219.7100000000009</v>
      </c>
      <c r="I231" s="1">
        <v>1777.06</v>
      </c>
      <c r="J231" s="1">
        <v>9773.83</v>
      </c>
      <c r="K231" s="1">
        <v>24878.840000000004</v>
      </c>
      <c r="L231" s="1">
        <v>22213.25</v>
      </c>
    </row>
    <row r="232" spans="1:12" x14ac:dyDescent="0.3">
      <c r="A232" t="s">
        <v>404</v>
      </c>
      <c r="B232" t="s">
        <v>139</v>
      </c>
      <c r="C232" t="s">
        <v>34</v>
      </c>
      <c r="D232">
        <v>42622</v>
      </c>
      <c r="E232" t="s">
        <v>18</v>
      </c>
      <c r="F232">
        <v>3</v>
      </c>
      <c r="G232" s="1">
        <v>12552</v>
      </c>
      <c r="H232" s="1">
        <v>627.6</v>
      </c>
      <c r="I232" s="1">
        <v>1506.24</v>
      </c>
      <c r="J232" s="1">
        <v>627.6</v>
      </c>
      <c r="K232" s="1">
        <v>4016.64</v>
      </c>
      <c r="L232" s="1">
        <v>4016.64</v>
      </c>
    </row>
    <row r="233" spans="1:12" x14ac:dyDescent="0.3">
      <c r="A233" t="s">
        <v>405</v>
      </c>
      <c r="B233" t="s">
        <v>139</v>
      </c>
      <c r="C233" t="s">
        <v>129</v>
      </c>
      <c r="D233">
        <v>42875</v>
      </c>
      <c r="E233" t="s">
        <v>18</v>
      </c>
      <c r="F233">
        <v>4</v>
      </c>
      <c r="G233" s="1">
        <v>16409.800000000003</v>
      </c>
      <c r="H233" s="1">
        <v>820.49000000000024</v>
      </c>
      <c r="I233" s="1">
        <v>2461.4700000000003</v>
      </c>
      <c r="J233" s="1">
        <v>984.58800000000019</v>
      </c>
      <c r="K233" s="1">
        <v>4594.7440000000015</v>
      </c>
      <c r="L233" s="1">
        <v>6235.7240000000011</v>
      </c>
    </row>
    <row r="234" spans="1:12" x14ac:dyDescent="0.3">
      <c r="A234" t="s">
        <v>406</v>
      </c>
      <c r="B234" t="s">
        <v>139</v>
      </c>
      <c r="C234" t="s">
        <v>186</v>
      </c>
      <c r="D234">
        <v>41385</v>
      </c>
      <c r="E234" t="s">
        <v>115</v>
      </c>
      <c r="F234">
        <v>2</v>
      </c>
      <c r="G234" s="1">
        <v>39530.700000000004</v>
      </c>
      <c r="H234" s="1">
        <v>3162.4560000000006</v>
      </c>
      <c r="I234" s="1">
        <v>3557.7630000000004</v>
      </c>
      <c r="J234" s="1">
        <v>3162.4560000000006</v>
      </c>
      <c r="K234" s="1">
        <v>9882.6750000000011</v>
      </c>
      <c r="L234" s="1">
        <v>11859.210000000001</v>
      </c>
    </row>
    <row r="235" spans="1:12" x14ac:dyDescent="0.3">
      <c r="A235" t="s">
        <v>407</v>
      </c>
      <c r="B235" t="s">
        <v>139</v>
      </c>
      <c r="C235" t="s">
        <v>71</v>
      </c>
      <c r="D235">
        <v>41505</v>
      </c>
      <c r="E235" t="s">
        <v>18</v>
      </c>
      <c r="F235">
        <v>2</v>
      </c>
      <c r="G235" s="1">
        <v>9901.8000000000011</v>
      </c>
      <c r="H235" s="1">
        <v>990.18000000000018</v>
      </c>
      <c r="I235" s="1">
        <v>792.14400000000012</v>
      </c>
      <c r="J235" s="1">
        <v>1485.2700000000002</v>
      </c>
      <c r="K235" s="1">
        <v>3861.7020000000007</v>
      </c>
      <c r="L235" s="1">
        <v>3861.7020000000007</v>
      </c>
    </row>
    <row r="236" spans="1:12" x14ac:dyDescent="0.3">
      <c r="A236" t="s">
        <v>408</v>
      </c>
      <c r="B236" t="s">
        <v>139</v>
      </c>
      <c r="C236" t="s">
        <v>123</v>
      </c>
      <c r="D236">
        <v>42775</v>
      </c>
      <c r="E236" t="s">
        <v>18</v>
      </c>
      <c r="F236">
        <v>2</v>
      </c>
      <c r="G236" s="1">
        <v>10174.5</v>
      </c>
      <c r="H236" s="1">
        <v>508.72500000000002</v>
      </c>
      <c r="I236" s="1">
        <v>305.23500000000001</v>
      </c>
      <c r="J236" s="1">
        <v>1220.94</v>
      </c>
      <c r="K236" s="1">
        <v>2645.37</v>
      </c>
      <c r="L236" s="1">
        <v>3052.35</v>
      </c>
    </row>
    <row r="237" spans="1:12" x14ac:dyDescent="0.3">
      <c r="A237" t="s">
        <v>409</v>
      </c>
      <c r="B237" t="s">
        <v>139</v>
      </c>
      <c r="C237" t="s">
        <v>170</v>
      </c>
      <c r="D237">
        <v>40908</v>
      </c>
      <c r="E237" t="s">
        <v>115</v>
      </c>
      <c r="F237">
        <v>4</v>
      </c>
      <c r="G237" s="1">
        <v>50312.9</v>
      </c>
      <c r="H237" s="1">
        <v>3018.7739999999999</v>
      </c>
      <c r="I237" s="1">
        <v>7546.9349999999995</v>
      </c>
      <c r="J237" s="1">
        <v>1006.258</v>
      </c>
      <c r="K237" s="1">
        <v>15596.999</v>
      </c>
      <c r="L237" s="1">
        <v>18615.773000000001</v>
      </c>
    </row>
    <row r="238" spans="1:12" x14ac:dyDescent="0.3">
      <c r="A238" t="s">
        <v>410</v>
      </c>
      <c r="B238" t="s">
        <v>139</v>
      </c>
      <c r="C238" t="s">
        <v>411</v>
      </c>
      <c r="D238">
        <v>41733</v>
      </c>
      <c r="E238" t="s">
        <v>18</v>
      </c>
      <c r="F238">
        <v>3</v>
      </c>
      <c r="G238" s="1">
        <v>12956</v>
      </c>
      <c r="H238" s="1">
        <v>777.36</v>
      </c>
      <c r="I238" s="1">
        <v>1036.48</v>
      </c>
      <c r="J238" s="1">
        <v>1684.28</v>
      </c>
      <c r="K238" s="1">
        <v>5052.84</v>
      </c>
      <c r="L238" s="1">
        <v>4145.92</v>
      </c>
    </row>
    <row r="239" spans="1:12" x14ac:dyDescent="0.3">
      <c r="A239" t="s">
        <v>412</v>
      </c>
      <c r="B239" t="s">
        <v>139</v>
      </c>
      <c r="C239" t="s">
        <v>413</v>
      </c>
      <c r="D239">
        <v>41794</v>
      </c>
      <c r="E239" t="s">
        <v>50</v>
      </c>
      <c r="F239">
        <v>2</v>
      </c>
      <c r="G239" s="1">
        <v>30257.100000000002</v>
      </c>
      <c r="H239" s="1">
        <v>1512.8550000000002</v>
      </c>
      <c r="I239" s="1">
        <v>302.57100000000003</v>
      </c>
      <c r="J239" s="1">
        <v>1512.8550000000002</v>
      </c>
      <c r="K239" s="1">
        <v>10589.985000000001</v>
      </c>
      <c r="L239" s="1">
        <v>10287.414000000001</v>
      </c>
    </row>
    <row r="240" spans="1:12" x14ac:dyDescent="0.3">
      <c r="A240" t="s">
        <v>414</v>
      </c>
      <c r="B240" t="s">
        <v>139</v>
      </c>
      <c r="C240" t="s">
        <v>290</v>
      </c>
      <c r="D240">
        <v>41806</v>
      </c>
      <c r="E240" t="s">
        <v>15</v>
      </c>
      <c r="F240">
        <v>2</v>
      </c>
      <c r="G240" s="1">
        <v>27752.400000000001</v>
      </c>
      <c r="H240" s="1">
        <v>1387.6200000000001</v>
      </c>
      <c r="I240" s="1">
        <v>1665.144</v>
      </c>
      <c r="J240" s="1">
        <v>1110.096</v>
      </c>
      <c r="K240" s="1">
        <v>11100.960000000001</v>
      </c>
      <c r="L240" s="1">
        <v>9158.2920000000013</v>
      </c>
    </row>
    <row r="241" spans="1:12" x14ac:dyDescent="0.3">
      <c r="A241" t="s">
        <v>415</v>
      </c>
      <c r="B241" t="s">
        <v>139</v>
      </c>
      <c r="C241" t="s">
        <v>323</v>
      </c>
      <c r="D241">
        <v>41353</v>
      </c>
      <c r="E241" t="s">
        <v>27</v>
      </c>
      <c r="F241">
        <v>2</v>
      </c>
      <c r="G241" s="1">
        <v>13999.5</v>
      </c>
      <c r="H241" s="1">
        <v>979.96500000000015</v>
      </c>
      <c r="I241" s="1">
        <v>1959.9300000000003</v>
      </c>
      <c r="J241" s="1">
        <v>419.98499999999996</v>
      </c>
      <c r="K241" s="1">
        <v>4899.8249999999998</v>
      </c>
      <c r="L241" s="1">
        <v>4339.8450000000003</v>
      </c>
    </row>
    <row r="242" spans="1:12" x14ac:dyDescent="0.3">
      <c r="A242" t="s">
        <v>416</v>
      </c>
      <c r="B242" t="s">
        <v>139</v>
      </c>
      <c r="C242" t="s">
        <v>253</v>
      </c>
      <c r="D242">
        <v>42191</v>
      </c>
      <c r="E242" t="s">
        <v>18</v>
      </c>
      <c r="F242">
        <v>4</v>
      </c>
      <c r="G242" s="1">
        <v>15222.900000000001</v>
      </c>
      <c r="H242" s="1">
        <v>1522.2900000000002</v>
      </c>
      <c r="I242" s="1">
        <v>1674.5190000000002</v>
      </c>
      <c r="J242" s="1">
        <v>304.45800000000003</v>
      </c>
      <c r="K242" s="1">
        <v>5480.2440000000006</v>
      </c>
      <c r="L242" s="1">
        <v>4566.87</v>
      </c>
    </row>
    <row r="243" spans="1:12" x14ac:dyDescent="0.3">
      <c r="A243" t="s">
        <v>417</v>
      </c>
      <c r="B243" t="s">
        <v>139</v>
      </c>
      <c r="C243" t="s">
        <v>69</v>
      </c>
      <c r="D243">
        <v>42776</v>
      </c>
      <c r="E243" t="s">
        <v>15</v>
      </c>
      <c r="F243">
        <v>1</v>
      </c>
      <c r="G243" s="1">
        <v>22377</v>
      </c>
      <c r="H243" s="1">
        <v>1790.16</v>
      </c>
      <c r="I243" s="1">
        <v>2461.4699999999998</v>
      </c>
      <c r="J243" s="1">
        <v>1342.62</v>
      </c>
      <c r="K243" s="1">
        <v>8055.7199999999993</v>
      </c>
      <c r="L243" s="1">
        <v>7384.4100000000008</v>
      </c>
    </row>
    <row r="244" spans="1:12" x14ac:dyDescent="0.3">
      <c r="A244" t="s">
        <v>418</v>
      </c>
      <c r="B244" t="s">
        <v>139</v>
      </c>
      <c r="C244" t="s">
        <v>290</v>
      </c>
      <c r="D244">
        <v>42617</v>
      </c>
      <c r="E244" t="s">
        <v>18</v>
      </c>
      <c r="F244">
        <v>4</v>
      </c>
      <c r="G244" s="1">
        <v>11796.400000000001</v>
      </c>
      <c r="H244" s="1">
        <v>707.78400000000011</v>
      </c>
      <c r="I244" s="1">
        <v>471.85600000000005</v>
      </c>
      <c r="J244" s="1">
        <v>1061.6760000000002</v>
      </c>
      <c r="K244" s="1">
        <v>4482.6320000000005</v>
      </c>
      <c r="L244" s="1">
        <v>4246.7040000000006</v>
      </c>
    </row>
    <row r="245" spans="1:12" x14ac:dyDescent="0.3">
      <c r="A245" t="s">
        <v>419</v>
      </c>
      <c r="B245" t="s">
        <v>139</v>
      </c>
      <c r="C245" t="s">
        <v>107</v>
      </c>
      <c r="D245">
        <v>41032</v>
      </c>
      <c r="E245" t="s">
        <v>27</v>
      </c>
      <c r="F245">
        <v>3</v>
      </c>
      <c r="G245" s="1">
        <v>15829</v>
      </c>
      <c r="H245" s="1">
        <v>1424.61</v>
      </c>
      <c r="I245" s="1">
        <v>1108.0300000000002</v>
      </c>
      <c r="J245" s="1">
        <v>791.45</v>
      </c>
      <c r="K245" s="1">
        <v>3957.25</v>
      </c>
      <c r="L245" s="1">
        <v>5856.73</v>
      </c>
    </row>
    <row r="246" spans="1:12" x14ac:dyDescent="0.3">
      <c r="A246" t="s">
        <v>420</v>
      </c>
      <c r="B246" t="s">
        <v>139</v>
      </c>
      <c r="C246" t="s">
        <v>198</v>
      </c>
      <c r="D246">
        <v>42936</v>
      </c>
      <c r="E246" t="s">
        <v>18</v>
      </c>
      <c r="F246">
        <v>3</v>
      </c>
      <c r="G246" s="1">
        <v>10317</v>
      </c>
      <c r="H246" s="1">
        <v>825.36</v>
      </c>
      <c r="I246" s="1">
        <v>1444.38</v>
      </c>
      <c r="J246" s="1">
        <v>103.17</v>
      </c>
      <c r="K246" s="1">
        <v>3507.78</v>
      </c>
      <c r="L246" s="1">
        <v>3198.27</v>
      </c>
    </row>
    <row r="247" spans="1:12" x14ac:dyDescent="0.3">
      <c r="A247" t="s">
        <v>421</v>
      </c>
      <c r="B247" t="s">
        <v>139</v>
      </c>
      <c r="C247" t="s">
        <v>63</v>
      </c>
      <c r="D247">
        <v>42842</v>
      </c>
      <c r="E247" t="s">
        <v>27</v>
      </c>
      <c r="F247">
        <v>3</v>
      </c>
      <c r="G247" s="1">
        <v>18970</v>
      </c>
      <c r="H247" s="1">
        <v>1327.9</v>
      </c>
      <c r="I247" s="1">
        <v>1897</v>
      </c>
      <c r="J247" s="1">
        <v>379.40000000000003</v>
      </c>
      <c r="K247" s="1">
        <v>7208.6</v>
      </c>
      <c r="L247" s="1">
        <v>4932.2</v>
      </c>
    </row>
    <row r="248" spans="1:12" x14ac:dyDescent="0.3">
      <c r="A248" t="s">
        <v>422</v>
      </c>
      <c r="B248" t="s">
        <v>139</v>
      </c>
      <c r="C248" t="s">
        <v>81</v>
      </c>
      <c r="D248">
        <v>42808</v>
      </c>
      <c r="E248" t="s">
        <v>18</v>
      </c>
      <c r="F248">
        <v>2</v>
      </c>
      <c r="G248" s="1">
        <v>8683.2000000000007</v>
      </c>
      <c r="H248" s="1">
        <v>694.65600000000006</v>
      </c>
      <c r="I248" s="1">
        <v>868.32000000000016</v>
      </c>
      <c r="J248" s="1">
        <v>347.32800000000003</v>
      </c>
      <c r="K248" s="1">
        <v>2257.6320000000001</v>
      </c>
      <c r="L248" s="1">
        <v>2518.1280000000002</v>
      </c>
    </row>
    <row r="249" spans="1:12" x14ac:dyDescent="0.3">
      <c r="A249" t="s">
        <v>423</v>
      </c>
      <c r="B249" t="s">
        <v>139</v>
      </c>
      <c r="C249" t="s">
        <v>55</v>
      </c>
      <c r="D249">
        <v>40886</v>
      </c>
      <c r="E249" t="s">
        <v>18</v>
      </c>
      <c r="F249">
        <v>3</v>
      </c>
      <c r="G249" s="1">
        <v>13350</v>
      </c>
      <c r="H249" s="1">
        <v>667.5</v>
      </c>
      <c r="I249" s="1">
        <v>667.5</v>
      </c>
      <c r="J249" s="1">
        <v>801</v>
      </c>
      <c r="K249" s="1">
        <v>4939.5</v>
      </c>
      <c r="L249" s="1">
        <v>3471</v>
      </c>
    </row>
    <row r="250" spans="1:12" x14ac:dyDescent="0.3">
      <c r="A250" t="s">
        <v>424</v>
      </c>
      <c r="B250" t="s">
        <v>139</v>
      </c>
      <c r="C250" t="s">
        <v>140</v>
      </c>
      <c r="D250">
        <v>42729</v>
      </c>
      <c r="E250" t="s">
        <v>18</v>
      </c>
      <c r="F250">
        <v>3</v>
      </c>
      <c r="G250" s="1">
        <v>15206</v>
      </c>
      <c r="H250" s="1">
        <v>1520.6000000000001</v>
      </c>
      <c r="I250" s="1">
        <v>1520.6000000000001</v>
      </c>
      <c r="J250" s="1">
        <v>1824.72</v>
      </c>
      <c r="K250" s="1">
        <v>5170.04</v>
      </c>
      <c r="L250" s="1">
        <v>4561.8</v>
      </c>
    </row>
    <row r="251" spans="1:12" x14ac:dyDescent="0.3">
      <c r="A251" t="s">
        <v>425</v>
      </c>
      <c r="B251" t="s">
        <v>139</v>
      </c>
      <c r="C251" t="s">
        <v>373</v>
      </c>
      <c r="D251">
        <v>41761</v>
      </c>
      <c r="E251" t="s">
        <v>18</v>
      </c>
      <c r="F251">
        <v>2</v>
      </c>
      <c r="G251" s="1">
        <v>13657.5</v>
      </c>
      <c r="H251" s="1">
        <v>1229.175</v>
      </c>
      <c r="I251" s="1">
        <v>682.875</v>
      </c>
      <c r="J251" s="1">
        <v>273.14999999999998</v>
      </c>
      <c r="K251" s="1">
        <v>4643.55</v>
      </c>
      <c r="L251" s="1">
        <v>4780.125</v>
      </c>
    </row>
    <row r="252" spans="1:12" x14ac:dyDescent="0.3">
      <c r="A252" t="s">
        <v>426</v>
      </c>
      <c r="B252" t="s">
        <v>139</v>
      </c>
      <c r="C252" t="s">
        <v>117</v>
      </c>
      <c r="D252">
        <v>42994</v>
      </c>
      <c r="E252" t="s">
        <v>18</v>
      </c>
      <c r="F252">
        <v>1</v>
      </c>
      <c r="G252" s="1">
        <v>7241.25</v>
      </c>
      <c r="H252" s="1">
        <v>434.47499999999997</v>
      </c>
      <c r="I252" s="1">
        <v>506.88750000000005</v>
      </c>
      <c r="J252" s="1">
        <v>724.125</v>
      </c>
      <c r="K252" s="1">
        <v>2172.375</v>
      </c>
      <c r="L252" s="1">
        <v>2679.2624999999998</v>
      </c>
    </row>
    <row r="253" spans="1:12" x14ac:dyDescent="0.3">
      <c r="A253" t="s">
        <v>427</v>
      </c>
      <c r="B253" t="s">
        <v>139</v>
      </c>
      <c r="C253" t="s">
        <v>353</v>
      </c>
      <c r="D253">
        <v>40582</v>
      </c>
      <c r="E253" t="s">
        <v>18</v>
      </c>
      <c r="F253">
        <v>3</v>
      </c>
      <c r="G253" s="1">
        <v>11622</v>
      </c>
      <c r="H253" s="1">
        <v>813.54000000000008</v>
      </c>
      <c r="I253" s="1">
        <v>1743.3</v>
      </c>
      <c r="J253" s="1">
        <v>1743.3</v>
      </c>
      <c r="K253" s="1">
        <v>3137.94</v>
      </c>
      <c r="L253" s="1">
        <v>4648.8</v>
      </c>
    </row>
    <row r="254" spans="1:12" x14ac:dyDescent="0.3">
      <c r="A254" t="s">
        <v>428</v>
      </c>
      <c r="B254" t="s">
        <v>139</v>
      </c>
      <c r="C254" t="s">
        <v>135</v>
      </c>
      <c r="D254">
        <v>40611</v>
      </c>
      <c r="E254" t="s">
        <v>27</v>
      </c>
      <c r="F254">
        <v>3</v>
      </c>
      <c r="G254" s="1">
        <v>15173</v>
      </c>
      <c r="H254" s="1">
        <v>1517.3000000000002</v>
      </c>
      <c r="I254" s="1">
        <v>1820.76</v>
      </c>
      <c r="J254" s="1">
        <v>303.45999999999998</v>
      </c>
      <c r="K254" s="1">
        <v>3793.25</v>
      </c>
      <c r="L254" s="1">
        <v>5158.8200000000006</v>
      </c>
    </row>
    <row r="255" spans="1:12" x14ac:dyDescent="0.3">
      <c r="A255" t="s">
        <v>429</v>
      </c>
      <c r="B255" t="s">
        <v>139</v>
      </c>
      <c r="C255" t="s">
        <v>137</v>
      </c>
      <c r="D255">
        <v>42648</v>
      </c>
      <c r="E255" t="s">
        <v>18</v>
      </c>
      <c r="F255">
        <v>4</v>
      </c>
      <c r="G255" s="1">
        <v>9081.6</v>
      </c>
      <c r="H255" s="1">
        <v>726.52800000000002</v>
      </c>
      <c r="I255" s="1">
        <v>1089.7919999999999</v>
      </c>
      <c r="J255" s="1">
        <v>272.44799999999998</v>
      </c>
      <c r="K255" s="1">
        <v>2452.0320000000002</v>
      </c>
      <c r="L255" s="1">
        <v>3178.56</v>
      </c>
    </row>
    <row r="256" spans="1:12" x14ac:dyDescent="0.3">
      <c r="A256" t="s">
        <v>430</v>
      </c>
      <c r="B256" t="s">
        <v>139</v>
      </c>
      <c r="C256" t="s">
        <v>180</v>
      </c>
      <c r="D256">
        <v>42580</v>
      </c>
      <c r="E256" t="s">
        <v>15</v>
      </c>
      <c r="F256">
        <v>2</v>
      </c>
      <c r="G256" s="1">
        <v>18905.400000000001</v>
      </c>
      <c r="H256" s="1">
        <v>1512.4320000000002</v>
      </c>
      <c r="I256" s="1">
        <v>378.10800000000006</v>
      </c>
      <c r="J256" s="1">
        <v>1701.4860000000001</v>
      </c>
      <c r="K256" s="1">
        <v>5860.674</v>
      </c>
      <c r="L256" s="1">
        <v>5860.674</v>
      </c>
    </row>
    <row r="257" spans="1:12" x14ac:dyDescent="0.3">
      <c r="A257" t="s">
        <v>431</v>
      </c>
      <c r="B257" t="s">
        <v>139</v>
      </c>
      <c r="C257" t="s">
        <v>248</v>
      </c>
      <c r="D257">
        <v>42319</v>
      </c>
      <c r="E257" t="s">
        <v>15</v>
      </c>
      <c r="F257">
        <v>3</v>
      </c>
      <c r="G257" s="1">
        <v>21242</v>
      </c>
      <c r="H257" s="1">
        <v>1699.3600000000001</v>
      </c>
      <c r="I257" s="1">
        <v>2973.88</v>
      </c>
      <c r="J257" s="1">
        <v>212.42000000000002</v>
      </c>
      <c r="K257" s="1">
        <v>7434.7</v>
      </c>
      <c r="L257" s="1">
        <v>6160.1799999999994</v>
      </c>
    </row>
    <row r="258" spans="1:12" x14ac:dyDescent="0.3">
      <c r="A258" t="s">
        <v>432</v>
      </c>
      <c r="B258" t="s">
        <v>139</v>
      </c>
      <c r="C258" t="s">
        <v>48</v>
      </c>
      <c r="D258">
        <v>41934</v>
      </c>
      <c r="E258" t="s">
        <v>53</v>
      </c>
      <c r="F258">
        <v>3</v>
      </c>
      <c r="G258" s="1">
        <v>70288</v>
      </c>
      <c r="H258" s="1">
        <v>5623.04</v>
      </c>
      <c r="I258" s="1">
        <v>4920.1600000000008</v>
      </c>
      <c r="J258" s="1">
        <v>4217.28</v>
      </c>
      <c r="K258" s="1">
        <v>18274.88</v>
      </c>
      <c r="L258" s="1">
        <v>26006.560000000001</v>
      </c>
    </row>
    <row r="259" spans="1:12" x14ac:dyDescent="0.3">
      <c r="A259" t="s">
        <v>433</v>
      </c>
      <c r="B259" t="s">
        <v>139</v>
      </c>
      <c r="C259" t="s">
        <v>213</v>
      </c>
      <c r="D259">
        <v>42528</v>
      </c>
      <c r="E259" t="s">
        <v>18</v>
      </c>
      <c r="F259">
        <v>3</v>
      </c>
      <c r="G259" s="1">
        <v>8361</v>
      </c>
      <c r="H259" s="1">
        <v>418.05</v>
      </c>
      <c r="I259" s="1">
        <v>752.49</v>
      </c>
      <c r="J259" s="1">
        <v>501.65999999999997</v>
      </c>
      <c r="K259" s="1">
        <v>3093.57</v>
      </c>
      <c r="L259" s="1">
        <v>2591.91</v>
      </c>
    </row>
    <row r="260" spans="1:12" x14ac:dyDescent="0.3">
      <c r="A260" t="s">
        <v>434</v>
      </c>
      <c r="B260" t="s">
        <v>139</v>
      </c>
      <c r="C260" t="s">
        <v>129</v>
      </c>
      <c r="D260">
        <v>40651</v>
      </c>
      <c r="E260" t="s">
        <v>18</v>
      </c>
      <c r="F260">
        <v>3</v>
      </c>
      <c r="G260" s="1">
        <v>8552</v>
      </c>
      <c r="H260" s="1">
        <v>598.6400000000001</v>
      </c>
      <c r="I260" s="1">
        <v>85.52</v>
      </c>
      <c r="J260" s="1">
        <v>1197.2800000000002</v>
      </c>
      <c r="K260" s="1">
        <v>2138</v>
      </c>
      <c r="L260" s="1">
        <v>2138</v>
      </c>
    </row>
    <row r="261" spans="1:12" x14ac:dyDescent="0.3">
      <c r="A261" t="s">
        <v>435</v>
      </c>
      <c r="B261" t="s">
        <v>139</v>
      </c>
      <c r="C261" t="s">
        <v>112</v>
      </c>
      <c r="D261">
        <v>40523</v>
      </c>
      <c r="E261" t="s">
        <v>115</v>
      </c>
      <c r="F261">
        <v>3</v>
      </c>
      <c r="G261" s="1">
        <v>51450</v>
      </c>
      <c r="H261" s="1">
        <v>3087</v>
      </c>
      <c r="I261" s="1">
        <v>1029</v>
      </c>
      <c r="J261" s="1">
        <v>6174</v>
      </c>
      <c r="K261" s="1">
        <v>13377</v>
      </c>
      <c r="L261" s="1">
        <v>15949.5</v>
      </c>
    </row>
    <row r="262" spans="1:12" x14ac:dyDescent="0.3">
      <c r="A262" t="s">
        <v>436</v>
      </c>
      <c r="B262" t="s">
        <v>139</v>
      </c>
      <c r="C262" t="s">
        <v>73</v>
      </c>
      <c r="D262">
        <v>42868</v>
      </c>
      <c r="E262" t="s">
        <v>27</v>
      </c>
      <c r="F262">
        <v>4</v>
      </c>
      <c r="G262" s="1">
        <v>21712.9</v>
      </c>
      <c r="H262" s="1">
        <v>2171.2900000000004</v>
      </c>
      <c r="I262" s="1">
        <v>2171.2900000000004</v>
      </c>
      <c r="J262" s="1">
        <v>1519.9030000000002</v>
      </c>
      <c r="K262" s="1">
        <v>6513.87</v>
      </c>
      <c r="L262" s="1">
        <v>5862.4830000000011</v>
      </c>
    </row>
    <row r="263" spans="1:12" x14ac:dyDescent="0.3">
      <c r="A263" t="s">
        <v>437</v>
      </c>
      <c r="B263" t="s">
        <v>139</v>
      </c>
      <c r="C263" t="s">
        <v>363</v>
      </c>
      <c r="D263">
        <v>41577</v>
      </c>
      <c r="E263" t="s">
        <v>15</v>
      </c>
      <c r="F263">
        <v>5</v>
      </c>
      <c r="G263" s="1">
        <v>34143.75</v>
      </c>
      <c r="H263" s="1">
        <v>2048.625</v>
      </c>
      <c r="I263" s="1">
        <v>3072.9375</v>
      </c>
      <c r="J263" s="1">
        <v>1707.1875</v>
      </c>
      <c r="K263" s="1">
        <v>11950.3125</v>
      </c>
      <c r="L263" s="1">
        <v>11608.875</v>
      </c>
    </row>
    <row r="264" spans="1:12" x14ac:dyDescent="0.3">
      <c r="A264" t="s">
        <v>438</v>
      </c>
      <c r="B264" t="s">
        <v>139</v>
      </c>
      <c r="C264" t="s">
        <v>160</v>
      </c>
      <c r="D264">
        <v>41452</v>
      </c>
      <c r="E264" t="s">
        <v>18</v>
      </c>
      <c r="F264">
        <v>3</v>
      </c>
      <c r="G264" s="1">
        <v>14298</v>
      </c>
      <c r="H264" s="1">
        <v>1286.82</v>
      </c>
      <c r="I264" s="1">
        <v>142.97999999999999</v>
      </c>
      <c r="J264" s="1">
        <v>2144.6999999999998</v>
      </c>
      <c r="K264" s="1">
        <v>3860.46</v>
      </c>
      <c r="L264" s="1">
        <v>4432.38</v>
      </c>
    </row>
    <row r="265" spans="1:12" x14ac:dyDescent="0.3">
      <c r="A265" t="s">
        <v>439</v>
      </c>
      <c r="B265" t="s">
        <v>139</v>
      </c>
      <c r="C265" t="s">
        <v>440</v>
      </c>
      <c r="D265">
        <v>42216</v>
      </c>
      <c r="E265" t="s">
        <v>18</v>
      </c>
      <c r="F265">
        <v>4</v>
      </c>
      <c r="G265" s="1">
        <v>9318.1</v>
      </c>
      <c r="H265" s="1">
        <v>838.62900000000002</v>
      </c>
      <c r="I265" s="1">
        <v>1118.172</v>
      </c>
      <c r="J265" s="1">
        <v>1211.3530000000001</v>
      </c>
      <c r="K265" s="1">
        <v>3727.2400000000002</v>
      </c>
      <c r="L265" s="1">
        <v>2422.7060000000001</v>
      </c>
    </row>
    <row r="266" spans="1:12" x14ac:dyDescent="0.3">
      <c r="A266" t="s">
        <v>441</v>
      </c>
      <c r="B266" t="s">
        <v>139</v>
      </c>
      <c r="C266" t="s">
        <v>353</v>
      </c>
      <c r="D266">
        <v>40826</v>
      </c>
      <c r="E266" t="s">
        <v>18</v>
      </c>
      <c r="F266">
        <v>3</v>
      </c>
      <c r="G266" s="1">
        <v>15366</v>
      </c>
      <c r="H266" s="1">
        <v>768.30000000000007</v>
      </c>
      <c r="I266" s="1">
        <v>307.32</v>
      </c>
      <c r="J266" s="1">
        <v>2304.9</v>
      </c>
      <c r="K266" s="1">
        <v>4763.46</v>
      </c>
      <c r="L266" s="1">
        <v>4917.12</v>
      </c>
    </row>
    <row r="267" spans="1:12" x14ac:dyDescent="0.3">
      <c r="A267" t="s">
        <v>442</v>
      </c>
      <c r="B267" t="s">
        <v>139</v>
      </c>
      <c r="C267" t="s">
        <v>61</v>
      </c>
      <c r="D267">
        <v>40846</v>
      </c>
      <c r="E267" t="s">
        <v>15</v>
      </c>
      <c r="F267">
        <v>5</v>
      </c>
      <c r="G267" s="1">
        <v>30525</v>
      </c>
      <c r="H267" s="1">
        <v>2747.25</v>
      </c>
      <c r="I267" s="1">
        <v>305.25</v>
      </c>
      <c r="J267" s="1">
        <v>4578.75</v>
      </c>
      <c r="K267" s="1">
        <v>8852.25</v>
      </c>
      <c r="L267" s="1">
        <v>12210</v>
      </c>
    </row>
    <row r="268" spans="1:12" x14ac:dyDescent="0.3">
      <c r="A268" t="s">
        <v>443</v>
      </c>
      <c r="B268" t="s">
        <v>139</v>
      </c>
      <c r="C268" t="s">
        <v>20</v>
      </c>
      <c r="D268">
        <v>41876</v>
      </c>
      <c r="E268" t="s">
        <v>50</v>
      </c>
      <c r="F268">
        <v>5</v>
      </c>
      <c r="G268" s="1">
        <v>55415</v>
      </c>
      <c r="H268" s="1">
        <v>4987.3499999999995</v>
      </c>
      <c r="I268" s="1">
        <v>6095.65</v>
      </c>
      <c r="J268" s="1">
        <v>1108.3</v>
      </c>
      <c r="K268" s="1">
        <v>14962.050000000001</v>
      </c>
      <c r="L268" s="1">
        <v>19395.25</v>
      </c>
    </row>
    <row r="269" spans="1:12" x14ac:dyDescent="0.3">
      <c r="A269" t="s">
        <v>444</v>
      </c>
      <c r="B269" t="s">
        <v>139</v>
      </c>
      <c r="C269" t="s">
        <v>440</v>
      </c>
      <c r="D269">
        <v>40530</v>
      </c>
      <c r="E269" t="s">
        <v>115</v>
      </c>
      <c r="F269">
        <v>1</v>
      </c>
      <c r="G269" s="1">
        <v>47538</v>
      </c>
      <c r="H269" s="1">
        <v>3327.6600000000003</v>
      </c>
      <c r="I269" s="1">
        <v>2376.9</v>
      </c>
      <c r="J269" s="1">
        <v>5229.18</v>
      </c>
      <c r="K269" s="1">
        <v>16162.920000000002</v>
      </c>
      <c r="L269" s="1">
        <v>16162.920000000002</v>
      </c>
    </row>
    <row r="270" spans="1:12" x14ac:dyDescent="0.3">
      <c r="A270" t="s">
        <v>445</v>
      </c>
      <c r="B270" t="s">
        <v>139</v>
      </c>
      <c r="C270" t="s">
        <v>160</v>
      </c>
      <c r="D270">
        <v>42704</v>
      </c>
      <c r="E270" t="s">
        <v>50</v>
      </c>
      <c r="F270">
        <v>4</v>
      </c>
      <c r="G270" s="1">
        <v>33805.200000000004</v>
      </c>
      <c r="H270" s="1">
        <v>2028.3120000000001</v>
      </c>
      <c r="I270" s="1">
        <v>1014.1560000000001</v>
      </c>
      <c r="J270" s="1">
        <v>676.10400000000016</v>
      </c>
      <c r="K270" s="1">
        <v>12845.976000000002</v>
      </c>
      <c r="L270" s="1">
        <v>11493.768000000002</v>
      </c>
    </row>
    <row r="271" spans="1:12" x14ac:dyDescent="0.3">
      <c r="A271" t="s">
        <v>446</v>
      </c>
      <c r="B271" t="s">
        <v>139</v>
      </c>
      <c r="C271" t="s">
        <v>213</v>
      </c>
      <c r="D271">
        <v>42422</v>
      </c>
      <c r="E271" t="s">
        <v>27</v>
      </c>
      <c r="F271">
        <v>4</v>
      </c>
      <c r="G271" s="1">
        <v>19087.2</v>
      </c>
      <c r="H271" s="1">
        <v>1717.848</v>
      </c>
      <c r="I271" s="1">
        <v>2863.08</v>
      </c>
      <c r="J271" s="1">
        <v>1717.848</v>
      </c>
      <c r="K271" s="1">
        <v>5153.5440000000008</v>
      </c>
      <c r="L271" s="1">
        <v>6298.7760000000007</v>
      </c>
    </row>
    <row r="272" spans="1:12" x14ac:dyDescent="0.3">
      <c r="A272" t="s">
        <v>447</v>
      </c>
      <c r="B272" t="s">
        <v>139</v>
      </c>
      <c r="C272" t="s">
        <v>110</v>
      </c>
      <c r="D272">
        <v>40823</v>
      </c>
      <c r="E272" t="s">
        <v>18</v>
      </c>
      <c r="F272">
        <v>3</v>
      </c>
      <c r="G272" s="1">
        <v>12041</v>
      </c>
      <c r="H272" s="1">
        <v>1083.69</v>
      </c>
      <c r="I272" s="1">
        <v>1324.51</v>
      </c>
      <c r="J272" s="1">
        <v>1806.1499999999999</v>
      </c>
      <c r="K272" s="1">
        <v>3010.25</v>
      </c>
      <c r="L272" s="1">
        <v>3130.6600000000003</v>
      </c>
    </row>
    <row r="273" spans="1:12" x14ac:dyDescent="0.3">
      <c r="A273" t="s">
        <v>448</v>
      </c>
      <c r="B273" t="s">
        <v>139</v>
      </c>
      <c r="C273" t="s">
        <v>449</v>
      </c>
      <c r="D273">
        <v>41797</v>
      </c>
      <c r="E273" t="s">
        <v>18</v>
      </c>
      <c r="F273">
        <v>3</v>
      </c>
      <c r="G273" s="1">
        <v>8718</v>
      </c>
      <c r="H273" s="1">
        <v>697.44</v>
      </c>
      <c r="I273" s="1">
        <v>1220.5200000000002</v>
      </c>
      <c r="J273" s="1">
        <v>174.36</v>
      </c>
      <c r="K273" s="1">
        <v>2266.6800000000003</v>
      </c>
      <c r="L273" s="1">
        <v>2528.2199999999998</v>
      </c>
    </row>
    <row r="274" spans="1:12" x14ac:dyDescent="0.3">
      <c r="A274" t="s">
        <v>450</v>
      </c>
      <c r="B274" t="s">
        <v>139</v>
      </c>
      <c r="C274" t="s">
        <v>44</v>
      </c>
      <c r="D274">
        <v>40601</v>
      </c>
      <c r="E274" t="s">
        <v>27</v>
      </c>
      <c r="F274">
        <v>4</v>
      </c>
      <c r="G274" s="1">
        <v>19825.300000000003</v>
      </c>
      <c r="H274" s="1">
        <v>991.26500000000021</v>
      </c>
      <c r="I274" s="1">
        <v>1586.0240000000003</v>
      </c>
      <c r="J274" s="1">
        <v>2973.7950000000005</v>
      </c>
      <c r="K274" s="1">
        <v>6344.0960000000014</v>
      </c>
      <c r="L274" s="1">
        <v>5947.5900000000011</v>
      </c>
    </row>
    <row r="275" spans="1:12" x14ac:dyDescent="0.3">
      <c r="A275" t="s">
        <v>451</v>
      </c>
      <c r="B275" t="s">
        <v>139</v>
      </c>
      <c r="C275" t="s">
        <v>114</v>
      </c>
      <c r="D275">
        <v>41766</v>
      </c>
      <c r="E275" t="s">
        <v>18</v>
      </c>
      <c r="F275">
        <v>5</v>
      </c>
      <c r="G275" s="1">
        <v>14192.5</v>
      </c>
      <c r="H275" s="1">
        <v>851.55</v>
      </c>
      <c r="I275" s="1">
        <v>425.77499999999998</v>
      </c>
      <c r="J275" s="1">
        <v>1419.25</v>
      </c>
      <c r="K275" s="1">
        <v>5393.15</v>
      </c>
      <c r="L275" s="1">
        <v>3690.05</v>
      </c>
    </row>
    <row r="276" spans="1:12" x14ac:dyDescent="0.3">
      <c r="A276" t="s">
        <v>452</v>
      </c>
      <c r="B276" t="s">
        <v>139</v>
      </c>
      <c r="C276" t="s">
        <v>180</v>
      </c>
      <c r="D276">
        <v>41403</v>
      </c>
      <c r="E276" t="s">
        <v>27</v>
      </c>
      <c r="F276">
        <v>4</v>
      </c>
      <c r="G276" s="1">
        <v>23672.000000000004</v>
      </c>
      <c r="H276" s="1">
        <v>2130.4800000000005</v>
      </c>
      <c r="I276" s="1">
        <v>2840.6400000000003</v>
      </c>
      <c r="J276" s="1">
        <v>2367.2000000000003</v>
      </c>
      <c r="K276" s="1">
        <v>8995.36</v>
      </c>
      <c r="L276" s="1">
        <v>7811.7600000000011</v>
      </c>
    </row>
    <row r="277" spans="1:12" x14ac:dyDescent="0.3">
      <c r="A277" t="s">
        <v>453</v>
      </c>
      <c r="B277" t="s">
        <v>139</v>
      </c>
      <c r="C277" t="s">
        <v>46</v>
      </c>
      <c r="D277">
        <v>42482</v>
      </c>
      <c r="E277" t="s">
        <v>15</v>
      </c>
      <c r="F277">
        <v>2</v>
      </c>
      <c r="G277" s="1">
        <v>28441.8</v>
      </c>
      <c r="H277" s="1">
        <v>2559.7619999999997</v>
      </c>
      <c r="I277" s="1">
        <v>2275.3440000000001</v>
      </c>
      <c r="J277" s="1">
        <v>1137.672</v>
      </c>
      <c r="K277" s="1">
        <v>9101.3760000000002</v>
      </c>
      <c r="L277" s="1">
        <v>11376.720000000001</v>
      </c>
    </row>
    <row r="278" spans="1:12" x14ac:dyDescent="0.3">
      <c r="A278" t="s">
        <v>454</v>
      </c>
      <c r="B278" t="s">
        <v>139</v>
      </c>
      <c r="C278" t="s">
        <v>173</v>
      </c>
      <c r="D278">
        <v>41617</v>
      </c>
      <c r="E278" t="s">
        <v>18</v>
      </c>
      <c r="F278">
        <v>3</v>
      </c>
      <c r="G278" s="1">
        <v>9392</v>
      </c>
      <c r="H278" s="1">
        <v>469.6</v>
      </c>
      <c r="I278" s="1">
        <v>751.36</v>
      </c>
      <c r="J278" s="1">
        <v>939.2</v>
      </c>
      <c r="K278" s="1">
        <v>3475.04</v>
      </c>
      <c r="L278" s="1">
        <v>3005.44</v>
      </c>
    </row>
    <row r="279" spans="1:12" x14ac:dyDescent="0.3">
      <c r="A279" t="s">
        <v>455</v>
      </c>
      <c r="B279" t="s">
        <v>139</v>
      </c>
      <c r="C279" t="s">
        <v>255</v>
      </c>
      <c r="D279">
        <v>42208</v>
      </c>
      <c r="E279" t="s">
        <v>15</v>
      </c>
      <c r="F279">
        <v>4</v>
      </c>
      <c r="G279" s="1">
        <v>27135.9</v>
      </c>
      <c r="H279" s="1">
        <v>2170.8720000000003</v>
      </c>
      <c r="I279" s="1">
        <v>542.71800000000007</v>
      </c>
      <c r="J279" s="1">
        <v>2442.2310000000002</v>
      </c>
      <c r="K279" s="1">
        <v>10583.001</v>
      </c>
      <c r="L279" s="1">
        <v>10583.001</v>
      </c>
    </row>
    <row r="280" spans="1:12" x14ac:dyDescent="0.3">
      <c r="A280" t="s">
        <v>456</v>
      </c>
      <c r="B280" t="s">
        <v>139</v>
      </c>
      <c r="C280" t="s">
        <v>69</v>
      </c>
      <c r="D280">
        <v>42678</v>
      </c>
      <c r="E280" t="s">
        <v>27</v>
      </c>
      <c r="F280">
        <v>3</v>
      </c>
      <c r="G280" s="1">
        <v>18753</v>
      </c>
      <c r="H280" s="1">
        <v>1687.77</v>
      </c>
      <c r="I280" s="1">
        <v>1500.24</v>
      </c>
      <c r="J280" s="1">
        <v>937.65000000000009</v>
      </c>
      <c r="K280" s="1">
        <v>6188.4900000000007</v>
      </c>
      <c r="L280" s="1">
        <v>5438.37</v>
      </c>
    </row>
    <row r="281" spans="1:12" x14ac:dyDescent="0.3">
      <c r="A281" t="s">
        <v>457</v>
      </c>
      <c r="B281" t="s">
        <v>139</v>
      </c>
      <c r="C281" t="s">
        <v>317</v>
      </c>
      <c r="D281">
        <v>40962</v>
      </c>
      <c r="E281" t="s">
        <v>18</v>
      </c>
      <c r="F281">
        <v>3</v>
      </c>
      <c r="G281" s="1">
        <v>14514</v>
      </c>
      <c r="H281" s="1">
        <v>1306.26</v>
      </c>
      <c r="I281" s="1">
        <v>1451.4</v>
      </c>
      <c r="J281" s="1">
        <v>435.41999999999996</v>
      </c>
      <c r="K281" s="1">
        <v>5225.04</v>
      </c>
      <c r="L281" s="1">
        <v>5225.04</v>
      </c>
    </row>
    <row r="282" spans="1:12" x14ac:dyDescent="0.3">
      <c r="A282" t="s">
        <v>458</v>
      </c>
      <c r="B282" t="s">
        <v>139</v>
      </c>
      <c r="C282" t="s">
        <v>65</v>
      </c>
      <c r="D282">
        <v>42889</v>
      </c>
      <c r="E282" t="s">
        <v>27</v>
      </c>
      <c r="F282">
        <v>3</v>
      </c>
      <c r="G282" s="1">
        <v>22757</v>
      </c>
      <c r="H282" s="1">
        <v>1592.9900000000002</v>
      </c>
      <c r="I282" s="1">
        <v>2958.4100000000003</v>
      </c>
      <c r="J282" s="1">
        <v>2503.27</v>
      </c>
      <c r="K282" s="1">
        <v>8420.09</v>
      </c>
      <c r="L282" s="1">
        <v>5689.25</v>
      </c>
    </row>
    <row r="283" spans="1:12" x14ac:dyDescent="0.3">
      <c r="A283" t="s">
        <v>459</v>
      </c>
      <c r="B283" t="s">
        <v>139</v>
      </c>
      <c r="C283" t="s">
        <v>44</v>
      </c>
      <c r="D283">
        <v>41526</v>
      </c>
      <c r="E283" t="s">
        <v>27</v>
      </c>
      <c r="F283">
        <v>3</v>
      </c>
      <c r="G283" s="1">
        <v>20086</v>
      </c>
      <c r="H283" s="1">
        <v>2008.6000000000001</v>
      </c>
      <c r="I283" s="1">
        <v>2611.1800000000003</v>
      </c>
      <c r="J283" s="1">
        <v>803.44</v>
      </c>
      <c r="K283" s="1">
        <v>6226.66</v>
      </c>
      <c r="L283" s="1">
        <v>5624.0800000000008</v>
      </c>
    </row>
    <row r="284" spans="1:12" x14ac:dyDescent="0.3">
      <c r="A284" t="s">
        <v>460</v>
      </c>
      <c r="B284" t="s">
        <v>139</v>
      </c>
      <c r="C284" t="s">
        <v>260</v>
      </c>
      <c r="D284">
        <v>41215</v>
      </c>
      <c r="E284" t="s">
        <v>27</v>
      </c>
      <c r="F284">
        <v>4</v>
      </c>
      <c r="G284" s="1">
        <v>16099.600000000002</v>
      </c>
      <c r="H284" s="1">
        <v>1609.9600000000003</v>
      </c>
      <c r="I284" s="1">
        <v>1448.9640000000002</v>
      </c>
      <c r="J284" s="1">
        <v>804.98000000000013</v>
      </c>
      <c r="K284" s="1">
        <v>4346.8920000000007</v>
      </c>
      <c r="L284" s="1">
        <v>4829.88</v>
      </c>
    </row>
    <row r="285" spans="1:12" x14ac:dyDescent="0.3">
      <c r="A285" t="s">
        <v>461</v>
      </c>
      <c r="B285" t="s">
        <v>139</v>
      </c>
      <c r="C285" t="s">
        <v>61</v>
      </c>
      <c r="D285">
        <v>42640</v>
      </c>
      <c r="E285" t="s">
        <v>18</v>
      </c>
      <c r="F285">
        <v>3</v>
      </c>
      <c r="G285" s="1">
        <v>8609</v>
      </c>
      <c r="H285" s="1">
        <v>860.90000000000009</v>
      </c>
      <c r="I285" s="1">
        <v>860.90000000000009</v>
      </c>
      <c r="J285" s="1">
        <v>774.81</v>
      </c>
      <c r="K285" s="1">
        <v>2840.9700000000003</v>
      </c>
      <c r="L285" s="1">
        <v>3185.33</v>
      </c>
    </row>
    <row r="286" spans="1:12" x14ac:dyDescent="0.3">
      <c r="A286" t="s">
        <v>462</v>
      </c>
      <c r="B286" t="s">
        <v>139</v>
      </c>
      <c r="C286" t="s">
        <v>77</v>
      </c>
      <c r="D286">
        <v>41815</v>
      </c>
      <c r="E286" t="s">
        <v>18</v>
      </c>
      <c r="F286">
        <v>3</v>
      </c>
      <c r="G286" s="1">
        <v>15310</v>
      </c>
      <c r="H286" s="1">
        <v>1377.8999999999999</v>
      </c>
      <c r="I286" s="1">
        <v>1684.1</v>
      </c>
      <c r="J286" s="1">
        <v>1377.8999999999999</v>
      </c>
      <c r="K286" s="1">
        <v>4899.2</v>
      </c>
      <c r="L286" s="1">
        <v>5052.3</v>
      </c>
    </row>
    <row r="287" spans="1:12" x14ac:dyDescent="0.3">
      <c r="A287" t="s">
        <v>463</v>
      </c>
      <c r="B287" t="s">
        <v>139</v>
      </c>
      <c r="C287" t="s">
        <v>32</v>
      </c>
      <c r="D287">
        <v>40513</v>
      </c>
      <c r="E287" t="s">
        <v>15</v>
      </c>
      <c r="F287">
        <v>4</v>
      </c>
      <c r="G287" s="1">
        <v>26651.9</v>
      </c>
      <c r="H287" s="1">
        <v>2665.1900000000005</v>
      </c>
      <c r="I287" s="1">
        <v>2398.6709999999998</v>
      </c>
      <c r="J287" s="1">
        <v>799.55700000000002</v>
      </c>
      <c r="K287" s="1">
        <v>10394.241000000002</v>
      </c>
      <c r="L287" s="1">
        <v>8528.6080000000002</v>
      </c>
    </row>
    <row r="288" spans="1:12" x14ac:dyDescent="0.3">
      <c r="A288" t="s">
        <v>464</v>
      </c>
      <c r="B288" t="s">
        <v>139</v>
      </c>
      <c r="C288" t="s">
        <v>65</v>
      </c>
      <c r="D288">
        <v>41681</v>
      </c>
      <c r="E288" t="s">
        <v>18</v>
      </c>
      <c r="F288">
        <v>4</v>
      </c>
      <c r="G288" s="1">
        <v>12274.900000000001</v>
      </c>
      <c r="H288" s="1">
        <v>859.24300000000017</v>
      </c>
      <c r="I288" s="1">
        <v>1841.2350000000001</v>
      </c>
      <c r="J288" s="1">
        <v>1718.4860000000003</v>
      </c>
      <c r="K288" s="1">
        <v>3068.7250000000004</v>
      </c>
      <c r="L288" s="1">
        <v>3927.9680000000008</v>
      </c>
    </row>
    <row r="289" spans="1:12" x14ac:dyDescent="0.3">
      <c r="A289" t="s">
        <v>465</v>
      </c>
      <c r="B289" t="s">
        <v>139</v>
      </c>
      <c r="C289" t="s">
        <v>317</v>
      </c>
      <c r="D289">
        <v>40973</v>
      </c>
      <c r="E289" t="s">
        <v>15</v>
      </c>
      <c r="F289">
        <v>3</v>
      </c>
      <c r="G289" s="1">
        <v>26337</v>
      </c>
      <c r="H289" s="1">
        <v>2633.7000000000003</v>
      </c>
      <c r="I289" s="1">
        <v>526.74</v>
      </c>
      <c r="J289" s="1">
        <v>1316.8500000000001</v>
      </c>
      <c r="K289" s="1">
        <v>9744.69</v>
      </c>
      <c r="L289" s="1">
        <v>9217.9499999999989</v>
      </c>
    </row>
    <row r="290" spans="1:12" x14ac:dyDescent="0.3">
      <c r="A290" t="s">
        <v>466</v>
      </c>
      <c r="B290" t="s">
        <v>139</v>
      </c>
      <c r="C290" t="s">
        <v>330</v>
      </c>
      <c r="D290">
        <v>41283</v>
      </c>
      <c r="E290" t="s">
        <v>15</v>
      </c>
      <c r="F290">
        <v>3</v>
      </c>
      <c r="G290" s="1">
        <v>25789</v>
      </c>
      <c r="H290" s="1">
        <v>1805.2300000000002</v>
      </c>
      <c r="I290" s="1">
        <v>3094.68</v>
      </c>
      <c r="J290" s="1">
        <v>2578.9</v>
      </c>
      <c r="K290" s="1">
        <v>7736.7</v>
      </c>
      <c r="L290" s="1">
        <v>6447.25</v>
      </c>
    </row>
    <row r="291" spans="1:12" x14ac:dyDescent="0.3">
      <c r="A291" t="s">
        <v>467</v>
      </c>
      <c r="B291" t="s">
        <v>139</v>
      </c>
      <c r="C291" t="s">
        <v>237</v>
      </c>
      <c r="D291">
        <v>41139</v>
      </c>
      <c r="E291" t="s">
        <v>18</v>
      </c>
      <c r="F291">
        <v>3</v>
      </c>
      <c r="G291" s="1">
        <v>9668</v>
      </c>
      <c r="H291" s="1">
        <v>676.7600000000001</v>
      </c>
      <c r="I291" s="1">
        <v>966.80000000000007</v>
      </c>
      <c r="J291" s="1">
        <v>96.68</v>
      </c>
      <c r="K291" s="1">
        <v>2513.6800000000003</v>
      </c>
      <c r="L291" s="1">
        <v>3383.7999999999997</v>
      </c>
    </row>
    <row r="292" spans="1:12" x14ac:dyDescent="0.3">
      <c r="A292" t="s">
        <v>468</v>
      </c>
      <c r="B292" t="s">
        <v>139</v>
      </c>
      <c r="C292" t="s">
        <v>22</v>
      </c>
      <c r="D292">
        <v>41557</v>
      </c>
      <c r="E292" t="s">
        <v>18</v>
      </c>
      <c r="F292">
        <v>2</v>
      </c>
      <c r="G292" s="1">
        <v>12225.6</v>
      </c>
      <c r="H292" s="1">
        <v>978.048</v>
      </c>
      <c r="I292" s="1">
        <v>733.53599999999994</v>
      </c>
      <c r="J292" s="1">
        <v>1467.0719999999999</v>
      </c>
      <c r="K292" s="1">
        <v>3545.424</v>
      </c>
      <c r="L292" s="1">
        <v>3178.6560000000004</v>
      </c>
    </row>
    <row r="293" spans="1:12" x14ac:dyDescent="0.3">
      <c r="A293" t="s">
        <v>469</v>
      </c>
      <c r="B293" t="s">
        <v>139</v>
      </c>
      <c r="C293" t="s">
        <v>193</v>
      </c>
      <c r="D293">
        <v>42817</v>
      </c>
      <c r="E293" t="s">
        <v>50</v>
      </c>
      <c r="F293">
        <v>3</v>
      </c>
      <c r="G293" s="1">
        <v>45411</v>
      </c>
      <c r="H293" s="1">
        <v>3632.88</v>
      </c>
      <c r="I293" s="1">
        <v>3178.7700000000004</v>
      </c>
      <c r="J293" s="1">
        <v>4086.99</v>
      </c>
      <c r="K293" s="1">
        <v>15439.740000000002</v>
      </c>
      <c r="L293" s="1">
        <v>14531.52</v>
      </c>
    </row>
    <row r="294" spans="1:12" x14ac:dyDescent="0.3">
      <c r="A294" t="s">
        <v>426</v>
      </c>
      <c r="B294" t="s">
        <v>139</v>
      </c>
      <c r="C294" t="s">
        <v>96</v>
      </c>
      <c r="D294">
        <v>42748</v>
      </c>
      <c r="E294" t="s">
        <v>18</v>
      </c>
      <c r="F294">
        <v>3</v>
      </c>
      <c r="G294" s="1">
        <v>14461</v>
      </c>
      <c r="H294" s="1">
        <v>1446.1000000000001</v>
      </c>
      <c r="I294" s="1">
        <v>1879.93</v>
      </c>
      <c r="J294" s="1">
        <v>1735.32</v>
      </c>
      <c r="K294" s="1">
        <v>5495.18</v>
      </c>
      <c r="L294" s="1">
        <v>5495.18</v>
      </c>
    </row>
    <row r="295" spans="1:12" x14ac:dyDescent="0.3">
      <c r="A295" t="s">
        <v>470</v>
      </c>
      <c r="B295" t="s">
        <v>139</v>
      </c>
      <c r="C295" t="s">
        <v>449</v>
      </c>
      <c r="D295">
        <v>42094</v>
      </c>
      <c r="E295" t="s">
        <v>50</v>
      </c>
      <c r="F295">
        <v>2</v>
      </c>
      <c r="G295" s="1">
        <v>30102.3</v>
      </c>
      <c r="H295" s="1">
        <v>1806.1379999999999</v>
      </c>
      <c r="I295" s="1">
        <v>602.04600000000005</v>
      </c>
      <c r="J295" s="1">
        <v>3612.2759999999998</v>
      </c>
      <c r="K295" s="1">
        <v>9030.6899999999987</v>
      </c>
      <c r="L295" s="1">
        <v>9933.759</v>
      </c>
    </row>
    <row r="296" spans="1:12" x14ac:dyDescent="0.3">
      <c r="A296" t="s">
        <v>471</v>
      </c>
      <c r="B296" t="s">
        <v>139</v>
      </c>
      <c r="C296" t="s">
        <v>32</v>
      </c>
      <c r="D296">
        <v>42346</v>
      </c>
      <c r="E296" t="s">
        <v>27</v>
      </c>
      <c r="F296">
        <v>3</v>
      </c>
      <c r="G296" s="1">
        <v>16460</v>
      </c>
      <c r="H296" s="1">
        <v>987.59999999999991</v>
      </c>
      <c r="I296" s="1">
        <v>2304.4</v>
      </c>
      <c r="J296" s="1">
        <v>1481.3999999999999</v>
      </c>
      <c r="K296" s="1">
        <v>5267.2</v>
      </c>
      <c r="L296" s="1">
        <v>4773.3999999999996</v>
      </c>
    </row>
    <row r="297" spans="1:12" x14ac:dyDescent="0.3">
      <c r="A297" t="s">
        <v>281</v>
      </c>
      <c r="B297" t="s">
        <v>139</v>
      </c>
      <c r="C297" t="s">
        <v>63</v>
      </c>
      <c r="D297">
        <v>41554</v>
      </c>
      <c r="E297" t="s">
        <v>18</v>
      </c>
      <c r="F297">
        <v>3</v>
      </c>
      <c r="G297" s="1">
        <v>12546</v>
      </c>
      <c r="H297" s="1">
        <v>878.22</v>
      </c>
      <c r="I297" s="1">
        <v>501.84000000000003</v>
      </c>
      <c r="J297" s="1">
        <v>627.30000000000007</v>
      </c>
      <c r="K297" s="1">
        <v>3638.3399999999997</v>
      </c>
      <c r="L297" s="1">
        <v>3261.96</v>
      </c>
    </row>
    <row r="298" spans="1:12" x14ac:dyDescent="0.3">
      <c r="A298" t="s">
        <v>472</v>
      </c>
      <c r="B298" t="s">
        <v>139</v>
      </c>
      <c r="C298" t="s">
        <v>168</v>
      </c>
      <c r="D298">
        <v>41729</v>
      </c>
      <c r="E298" t="s">
        <v>27</v>
      </c>
      <c r="F298">
        <v>3</v>
      </c>
      <c r="G298" s="1">
        <v>14841</v>
      </c>
      <c r="H298" s="1">
        <v>1335.69</v>
      </c>
      <c r="I298" s="1">
        <v>1632.51</v>
      </c>
      <c r="J298" s="1">
        <v>1484.1000000000001</v>
      </c>
      <c r="K298" s="1">
        <v>5639.58</v>
      </c>
      <c r="L298" s="1">
        <v>4600.71</v>
      </c>
    </row>
    <row r="299" spans="1:12" x14ac:dyDescent="0.3">
      <c r="A299" t="s">
        <v>473</v>
      </c>
      <c r="B299" t="s">
        <v>139</v>
      </c>
      <c r="C299" t="s">
        <v>213</v>
      </c>
      <c r="D299">
        <v>41164</v>
      </c>
      <c r="E299" t="s">
        <v>27</v>
      </c>
      <c r="F299">
        <v>4</v>
      </c>
      <c r="G299" s="1">
        <v>15856.500000000002</v>
      </c>
      <c r="H299" s="1">
        <v>1427.085</v>
      </c>
      <c r="I299" s="1">
        <v>1585.6500000000003</v>
      </c>
      <c r="J299" s="1">
        <v>158.56500000000003</v>
      </c>
      <c r="K299" s="1">
        <v>4598.3850000000002</v>
      </c>
      <c r="L299" s="1">
        <v>4122.6900000000005</v>
      </c>
    </row>
    <row r="300" spans="1:12" x14ac:dyDescent="0.3">
      <c r="A300" t="s">
        <v>474</v>
      </c>
      <c r="B300" t="s">
        <v>139</v>
      </c>
      <c r="C300" t="s">
        <v>29</v>
      </c>
      <c r="D300">
        <v>40925</v>
      </c>
      <c r="E300" t="s">
        <v>18</v>
      </c>
      <c r="F300">
        <v>3</v>
      </c>
      <c r="G300" s="1">
        <v>10093</v>
      </c>
      <c r="H300" s="1">
        <v>908.37</v>
      </c>
      <c r="I300" s="1">
        <v>807.44</v>
      </c>
      <c r="J300" s="1">
        <v>605.57999999999993</v>
      </c>
      <c r="K300" s="1">
        <v>3027.9</v>
      </c>
      <c r="L300" s="1">
        <v>3330.69</v>
      </c>
    </row>
    <row r="301" spans="1:12" x14ac:dyDescent="0.3">
      <c r="A301" t="s">
        <v>422</v>
      </c>
      <c r="B301" t="s">
        <v>139</v>
      </c>
      <c r="C301" t="s">
        <v>413</v>
      </c>
      <c r="D301">
        <v>41160</v>
      </c>
      <c r="E301" t="s">
        <v>53</v>
      </c>
      <c r="F301">
        <v>3</v>
      </c>
      <c r="G301" s="1">
        <v>79322</v>
      </c>
      <c r="H301" s="1">
        <v>6345.76</v>
      </c>
      <c r="I301" s="1">
        <v>4759.32</v>
      </c>
      <c r="J301" s="1">
        <v>1586.44</v>
      </c>
      <c r="K301" s="1">
        <v>29349.14</v>
      </c>
      <c r="L301" s="1">
        <v>19830.5</v>
      </c>
    </row>
    <row r="302" spans="1:12" x14ac:dyDescent="0.3">
      <c r="A302" t="s">
        <v>475</v>
      </c>
      <c r="B302" t="s">
        <v>139</v>
      </c>
      <c r="C302" t="s">
        <v>114</v>
      </c>
      <c r="D302">
        <v>42435</v>
      </c>
      <c r="E302" t="s">
        <v>27</v>
      </c>
      <c r="F302">
        <v>2</v>
      </c>
      <c r="G302" s="1">
        <v>18048.600000000002</v>
      </c>
      <c r="H302" s="1">
        <v>1443.8880000000001</v>
      </c>
      <c r="I302" s="1">
        <v>902.43000000000018</v>
      </c>
      <c r="J302" s="1">
        <v>2346.3180000000002</v>
      </c>
      <c r="K302" s="1">
        <v>5053.6080000000011</v>
      </c>
      <c r="L302" s="1">
        <v>5053.6080000000011</v>
      </c>
    </row>
    <row r="303" spans="1:12" x14ac:dyDescent="0.3">
      <c r="A303" t="s">
        <v>476</v>
      </c>
      <c r="B303" t="s">
        <v>139</v>
      </c>
      <c r="C303" t="s">
        <v>34</v>
      </c>
      <c r="D303">
        <v>41279</v>
      </c>
      <c r="E303" t="s">
        <v>15</v>
      </c>
      <c r="F303">
        <v>3</v>
      </c>
      <c r="G303" s="1">
        <v>26611</v>
      </c>
      <c r="H303" s="1">
        <v>2394.9899999999998</v>
      </c>
      <c r="I303" s="1">
        <v>2128.88</v>
      </c>
      <c r="J303" s="1">
        <v>3991.6499999999996</v>
      </c>
      <c r="K303" s="1">
        <v>10378.290000000001</v>
      </c>
      <c r="L303" s="1">
        <v>8781.630000000001</v>
      </c>
    </row>
    <row r="304" spans="1:12" x14ac:dyDescent="0.3">
      <c r="A304" t="s">
        <v>477</v>
      </c>
      <c r="B304" t="s">
        <v>139</v>
      </c>
      <c r="C304" t="s">
        <v>81</v>
      </c>
      <c r="D304">
        <v>41780</v>
      </c>
      <c r="E304" t="s">
        <v>15</v>
      </c>
      <c r="F304">
        <v>2</v>
      </c>
      <c r="G304" s="1">
        <v>18984.600000000002</v>
      </c>
      <c r="H304" s="1">
        <v>1898.4600000000003</v>
      </c>
      <c r="I304" s="1">
        <v>2088.306</v>
      </c>
      <c r="J304" s="1">
        <v>569.53800000000001</v>
      </c>
      <c r="K304" s="1">
        <v>5695.38</v>
      </c>
      <c r="L304" s="1">
        <v>5125.8420000000006</v>
      </c>
    </row>
    <row r="305" spans="1:12" x14ac:dyDescent="0.3">
      <c r="A305" t="s">
        <v>478</v>
      </c>
      <c r="B305" t="s">
        <v>139</v>
      </c>
      <c r="C305" t="s">
        <v>100</v>
      </c>
      <c r="D305">
        <v>42391</v>
      </c>
      <c r="E305" t="s">
        <v>50</v>
      </c>
      <c r="F305">
        <v>5</v>
      </c>
      <c r="G305" s="1">
        <v>52507.5</v>
      </c>
      <c r="H305" s="1">
        <v>2625.375</v>
      </c>
      <c r="I305" s="1">
        <v>3150.45</v>
      </c>
      <c r="J305" s="1">
        <v>7351.0500000000011</v>
      </c>
      <c r="K305" s="1">
        <v>14177.025000000001</v>
      </c>
      <c r="L305" s="1">
        <v>21003</v>
      </c>
    </row>
    <row r="306" spans="1:12" x14ac:dyDescent="0.3">
      <c r="A306" t="s">
        <v>479</v>
      </c>
      <c r="B306" t="s">
        <v>139</v>
      </c>
      <c r="C306" t="s">
        <v>65</v>
      </c>
      <c r="D306">
        <v>40852</v>
      </c>
      <c r="E306" t="s">
        <v>18</v>
      </c>
      <c r="F306">
        <v>4</v>
      </c>
      <c r="G306" s="1">
        <v>16311.900000000001</v>
      </c>
      <c r="H306" s="1">
        <v>1631.1900000000003</v>
      </c>
      <c r="I306" s="1">
        <v>815.59500000000014</v>
      </c>
      <c r="J306" s="1">
        <v>652.47600000000011</v>
      </c>
      <c r="K306" s="1">
        <v>5709.165</v>
      </c>
      <c r="L306" s="1">
        <v>4077.9750000000004</v>
      </c>
    </row>
    <row r="307" spans="1:12" x14ac:dyDescent="0.3">
      <c r="A307" t="s">
        <v>480</v>
      </c>
      <c r="B307" t="s">
        <v>139</v>
      </c>
      <c r="C307" t="s">
        <v>166</v>
      </c>
      <c r="D307">
        <v>42153</v>
      </c>
      <c r="E307" t="s">
        <v>18</v>
      </c>
      <c r="F307">
        <v>3</v>
      </c>
      <c r="G307" s="1">
        <v>12851</v>
      </c>
      <c r="H307" s="1">
        <v>771.06</v>
      </c>
      <c r="I307" s="1">
        <v>899.57</v>
      </c>
      <c r="J307" s="1">
        <v>1028.08</v>
      </c>
      <c r="K307" s="1">
        <v>4112.32</v>
      </c>
      <c r="L307" s="1">
        <v>3341.26</v>
      </c>
    </row>
    <row r="308" spans="1:12" x14ac:dyDescent="0.3">
      <c r="A308" t="s">
        <v>481</v>
      </c>
      <c r="B308" t="s">
        <v>139</v>
      </c>
      <c r="C308" t="s">
        <v>482</v>
      </c>
      <c r="D308">
        <v>41578</v>
      </c>
      <c r="E308" t="s">
        <v>18</v>
      </c>
      <c r="F308">
        <v>4</v>
      </c>
      <c r="G308" s="1">
        <v>12415.7</v>
      </c>
      <c r="H308" s="1">
        <v>993.25600000000009</v>
      </c>
      <c r="I308" s="1">
        <v>869.09900000000016</v>
      </c>
      <c r="J308" s="1">
        <v>620.78500000000008</v>
      </c>
      <c r="K308" s="1">
        <v>3973.0240000000003</v>
      </c>
      <c r="L308" s="1">
        <v>4221.3380000000006</v>
      </c>
    </row>
    <row r="309" spans="1:12" x14ac:dyDescent="0.3">
      <c r="A309" t="s">
        <v>483</v>
      </c>
      <c r="B309" t="s">
        <v>139</v>
      </c>
      <c r="C309" t="s">
        <v>34</v>
      </c>
      <c r="D309">
        <v>42975</v>
      </c>
      <c r="E309" t="s">
        <v>18</v>
      </c>
      <c r="F309">
        <v>4</v>
      </c>
      <c r="G309" s="1">
        <v>11315.7</v>
      </c>
      <c r="H309" s="1">
        <v>792.09900000000016</v>
      </c>
      <c r="I309" s="1">
        <v>678.94200000000001</v>
      </c>
      <c r="J309" s="1">
        <v>1357.884</v>
      </c>
      <c r="K309" s="1">
        <v>4186.8090000000002</v>
      </c>
      <c r="L309" s="1">
        <v>3055.2390000000005</v>
      </c>
    </row>
    <row r="310" spans="1:12" x14ac:dyDescent="0.3">
      <c r="A310" t="s">
        <v>484</v>
      </c>
      <c r="B310" t="s">
        <v>139</v>
      </c>
      <c r="C310" t="s">
        <v>81</v>
      </c>
      <c r="D310">
        <v>40746</v>
      </c>
      <c r="E310" t="s">
        <v>18</v>
      </c>
      <c r="F310">
        <v>4</v>
      </c>
      <c r="G310" s="1">
        <v>14260.400000000001</v>
      </c>
      <c r="H310" s="1">
        <v>855.62400000000002</v>
      </c>
      <c r="I310" s="1">
        <v>1853.8520000000003</v>
      </c>
      <c r="J310" s="1">
        <v>1568.6440000000002</v>
      </c>
      <c r="K310" s="1">
        <v>4705.9320000000007</v>
      </c>
      <c r="L310" s="1">
        <v>5418.9520000000002</v>
      </c>
    </row>
    <row r="311" spans="1:12" x14ac:dyDescent="0.3">
      <c r="A311" t="s">
        <v>485</v>
      </c>
      <c r="B311" t="s">
        <v>139</v>
      </c>
      <c r="C311" t="s">
        <v>157</v>
      </c>
      <c r="D311">
        <v>41309</v>
      </c>
      <c r="E311" t="s">
        <v>18</v>
      </c>
      <c r="F311">
        <v>2</v>
      </c>
      <c r="G311" s="1">
        <v>13605.300000000001</v>
      </c>
      <c r="H311" s="1">
        <v>1224.4770000000001</v>
      </c>
      <c r="I311" s="1">
        <v>1632.636</v>
      </c>
      <c r="J311" s="1">
        <v>1496.5830000000001</v>
      </c>
      <c r="K311" s="1">
        <v>3673.4310000000005</v>
      </c>
      <c r="L311" s="1">
        <v>4761.8550000000005</v>
      </c>
    </row>
    <row r="312" spans="1:12" x14ac:dyDescent="0.3">
      <c r="A312" t="s">
        <v>486</v>
      </c>
      <c r="B312" t="s">
        <v>139</v>
      </c>
      <c r="C312" t="s">
        <v>84</v>
      </c>
      <c r="D312">
        <v>42789</v>
      </c>
      <c r="E312" t="s">
        <v>183</v>
      </c>
      <c r="F312">
        <v>2</v>
      </c>
      <c r="G312" s="1">
        <v>10202.4</v>
      </c>
      <c r="H312" s="1">
        <v>816.19200000000001</v>
      </c>
      <c r="I312" s="1">
        <v>612.14400000000001</v>
      </c>
      <c r="J312" s="1">
        <v>306.072</v>
      </c>
      <c r="K312" s="1">
        <v>3060.72</v>
      </c>
      <c r="L312" s="1">
        <v>2652.6239999999998</v>
      </c>
    </row>
    <row r="313" spans="1:12" x14ac:dyDescent="0.3">
      <c r="A313" t="s">
        <v>487</v>
      </c>
      <c r="B313" t="s">
        <v>139</v>
      </c>
      <c r="C313" t="s">
        <v>213</v>
      </c>
      <c r="D313">
        <v>41938</v>
      </c>
      <c r="E313" t="s">
        <v>18</v>
      </c>
      <c r="F313">
        <v>2</v>
      </c>
      <c r="G313" s="1">
        <v>8640.9</v>
      </c>
      <c r="H313" s="1">
        <v>604.86300000000006</v>
      </c>
      <c r="I313" s="1">
        <v>1296.135</v>
      </c>
      <c r="J313" s="1">
        <v>604.86300000000006</v>
      </c>
      <c r="K313" s="1">
        <v>3110.7239999999997</v>
      </c>
      <c r="L313" s="1">
        <v>2419.4520000000002</v>
      </c>
    </row>
    <row r="314" spans="1:12" x14ac:dyDescent="0.3">
      <c r="A314" t="s">
        <v>488</v>
      </c>
      <c r="B314" t="s">
        <v>139</v>
      </c>
      <c r="C314" t="s">
        <v>96</v>
      </c>
      <c r="D314">
        <v>42084</v>
      </c>
      <c r="E314" t="s">
        <v>18</v>
      </c>
      <c r="F314">
        <v>2</v>
      </c>
      <c r="G314" s="1">
        <v>9779.4</v>
      </c>
      <c r="H314" s="1">
        <v>488.97</v>
      </c>
      <c r="I314" s="1">
        <v>1466.9099999999999</v>
      </c>
      <c r="J314" s="1">
        <v>1173.528</v>
      </c>
      <c r="K314" s="1">
        <v>3129.4079999999999</v>
      </c>
      <c r="L314" s="1">
        <v>2933.8199999999997</v>
      </c>
    </row>
    <row r="315" spans="1:12" x14ac:dyDescent="0.3">
      <c r="A315" t="s">
        <v>489</v>
      </c>
      <c r="B315" t="s">
        <v>139</v>
      </c>
      <c r="C315" t="s">
        <v>193</v>
      </c>
      <c r="D315">
        <v>41438</v>
      </c>
      <c r="E315" t="s">
        <v>27</v>
      </c>
      <c r="F315">
        <v>2</v>
      </c>
      <c r="G315" s="1">
        <v>16750.8</v>
      </c>
      <c r="H315" s="1">
        <v>1675.08</v>
      </c>
      <c r="I315" s="1">
        <v>1675.08</v>
      </c>
      <c r="J315" s="1">
        <v>1842.588</v>
      </c>
      <c r="K315" s="1">
        <v>4857.7319999999991</v>
      </c>
      <c r="L315" s="1">
        <v>5360.2560000000003</v>
      </c>
    </row>
    <row r="316" spans="1:12" x14ac:dyDescent="0.3">
      <c r="A316" t="s">
        <v>490</v>
      </c>
      <c r="B316" t="s">
        <v>139</v>
      </c>
      <c r="C316" t="s">
        <v>221</v>
      </c>
      <c r="D316">
        <v>42687</v>
      </c>
      <c r="E316" t="s">
        <v>15</v>
      </c>
      <c r="F316">
        <v>2</v>
      </c>
      <c r="G316" s="1">
        <v>20876.400000000001</v>
      </c>
      <c r="H316" s="1">
        <v>1878.876</v>
      </c>
      <c r="I316" s="1">
        <v>1461.3480000000002</v>
      </c>
      <c r="J316" s="1">
        <v>2505.1680000000001</v>
      </c>
      <c r="K316" s="1">
        <v>6054.1559999999999</v>
      </c>
      <c r="L316" s="1">
        <v>7097.9760000000006</v>
      </c>
    </row>
    <row r="317" spans="1:12" x14ac:dyDescent="0.3">
      <c r="A317" t="s">
        <v>491</v>
      </c>
      <c r="B317" t="s">
        <v>139</v>
      </c>
      <c r="C317" t="s">
        <v>225</v>
      </c>
      <c r="D317">
        <v>41364</v>
      </c>
      <c r="E317" t="s">
        <v>18</v>
      </c>
      <c r="F317">
        <v>2</v>
      </c>
      <c r="G317" s="1">
        <v>10223.1</v>
      </c>
      <c r="H317" s="1">
        <v>920.07899999999995</v>
      </c>
      <c r="I317" s="1">
        <v>204.46200000000002</v>
      </c>
      <c r="J317" s="1">
        <v>511.15500000000003</v>
      </c>
      <c r="K317" s="1">
        <v>3271.3920000000003</v>
      </c>
      <c r="L317" s="1">
        <v>3578.085</v>
      </c>
    </row>
    <row r="318" spans="1:12" x14ac:dyDescent="0.3">
      <c r="A318" t="s">
        <v>492</v>
      </c>
      <c r="B318" t="s">
        <v>139</v>
      </c>
      <c r="C318" t="s">
        <v>46</v>
      </c>
      <c r="D318">
        <v>40612</v>
      </c>
      <c r="E318" t="s">
        <v>27</v>
      </c>
      <c r="F318">
        <v>3</v>
      </c>
      <c r="G318" s="1">
        <v>18728</v>
      </c>
      <c r="H318" s="1">
        <v>1498.24</v>
      </c>
      <c r="I318" s="1">
        <v>374.56</v>
      </c>
      <c r="J318" s="1">
        <v>1123.68</v>
      </c>
      <c r="K318" s="1">
        <v>6742.08</v>
      </c>
      <c r="L318" s="1">
        <v>7491.2000000000007</v>
      </c>
    </row>
    <row r="319" spans="1:12" x14ac:dyDescent="0.3">
      <c r="A319" t="s">
        <v>493</v>
      </c>
      <c r="B319" t="s">
        <v>139</v>
      </c>
      <c r="C319" t="s">
        <v>260</v>
      </c>
      <c r="D319">
        <v>42492</v>
      </c>
      <c r="E319" t="s">
        <v>15</v>
      </c>
      <c r="F319">
        <v>2</v>
      </c>
      <c r="G319" s="1">
        <v>23658.3</v>
      </c>
      <c r="H319" s="1">
        <v>1892.664</v>
      </c>
      <c r="I319" s="1">
        <v>3312.1620000000003</v>
      </c>
      <c r="J319" s="1">
        <v>2129.2469999999998</v>
      </c>
      <c r="K319" s="1">
        <v>6860.9069999999992</v>
      </c>
      <c r="L319" s="1">
        <v>8753.5709999999999</v>
      </c>
    </row>
    <row r="320" spans="1:12" x14ac:dyDescent="0.3">
      <c r="A320" t="s">
        <v>494</v>
      </c>
      <c r="B320" t="s">
        <v>139</v>
      </c>
      <c r="C320" t="s">
        <v>253</v>
      </c>
      <c r="D320">
        <v>42304</v>
      </c>
      <c r="E320" t="s">
        <v>18</v>
      </c>
      <c r="F320">
        <v>4</v>
      </c>
      <c r="G320" s="1">
        <v>16382.300000000001</v>
      </c>
      <c r="H320" s="1">
        <v>1474.4070000000002</v>
      </c>
      <c r="I320" s="1">
        <v>819.11500000000012</v>
      </c>
      <c r="J320" s="1">
        <v>163.82300000000001</v>
      </c>
      <c r="K320" s="1">
        <v>6389.0970000000007</v>
      </c>
      <c r="L320" s="1">
        <v>4914.6900000000005</v>
      </c>
    </row>
    <row r="321" spans="1:12" x14ac:dyDescent="0.3">
      <c r="A321" t="s">
        <v>495</v>
      </c>
      <c r="B321" t="s">
        <v>139</v>
      </c>
      <c r="C321" t="s">
        <v>119</v>
      </c>
      <c r="D321">
        <v>40934</v>
      </c>
      <c r="E321" t="s">
        <v>18</v>
      </c>
      <c r="F321">
        <v>1</v>
      </c>
      <c r="G321" s="1">
        <v>8805.75</v>
      </c>
      <c r="H321" s="1">
        <v>792.51749999999993</v>
      </c>
      <c r="I321" s="1">
        <v>528.34500000000003</v>
      </c>
      <c r="J321" s="1">
        <v>528.34500000000003</v>
      </c>
      <c r="K321" s="1">
        <v>3170.0699999999997</v>
      </c>
      <c r="L321" s="1">
        <v>3258.1275000000001</v>
      </c>
    </row>
    <row r="322" spans="1:12" x14ac:dyDescent="0.3">
      <c r="A322" t="s">
        <v>496</v>
      </c>
      <c r="B322" t="s">
        <v>139</v>
      </c>
      <c r="C322" t="s">
        <v>17</v>
      </c>
      <c r="D322">
        <v>42519</v>
      </c>
      <c r="E322" t="s">
        <v>27</v>
      </c>
      <c r="F322">
        <v>4</v>
      </c>
      <c r="G322" s="1">
        <v>21819.600000000002</v>
      </c>
      <c r="H322" s="1">
        <v>1963.7640000000001</v>
      </c>
      <c r="I322" s="1">
        <v>2618.3520000000003</v>
      </c>
      <c r="J322" s="1">
        <v>2618.3520000000003</v>
      </c>
      <c r="K322" s="1">
        <v>8509.6440000000002</v>
      </c>
      <c r="L322" s="1">
        <v>6109.4880000000012</v>
      </c>
    </row>
    <row r="323" spans="1:12" x14ac:dyDescent="0.3">
      <c r="A323" t="s">
        <v>497</v>
      </c>
      <c r="B323" t="s">
        <v>139</v>
      </c>
      <c r="C323" t="s">
        <v>65</v>
      </c>
      <c r="D323">
        <v>41493</v>
      </c>
      <c r="E323" t="s">
        <v>18</v>
      </c>
      <c r="F323">
        <v>4</v>
      </c>
      <c r="G323" s="1">
        <v>17010.400000000001</v>
      </c>
      <c r="H323" s="1">
        <v>1020.624</v>
      </c>
      <c r="I323" s="1">
        <v>1530.9360000000001</v>
      </c>
      <c r="J323" s="1">
        <v>1530.9360000000001</v>
      </c>
      <c r="K323" s="1">
        <v>4422.7040000000006</v>
      </c>
      <c r="L323" s="1">
        <v>6293.8480000000009</v>
      </c>
    </row>
    <row r="324" spans="1:12" x14ac:dyDescent="0.3">
      <c r="A324" t="s">
        <v>498</v>
      </c>
      <c r="B324" t="s">
        <v>139</v>
      </c>
      <c r="C324" t="s">
        <v>180</v>
      </c>
      <c r="D324">
        <v>43026</v>
      </c>
      <c r="E324" t="s">
        <v>18</v>
      </c>
      <c r="F324">
        <v>4</v>
      </c>
      <c r="G324" s="1">
        <v>16524.2</v>
      </c>
      <c r="H324" s="1">
        <v>1487.1780000000001</v>
      </c>
      <c r="I324" s="1">
        <v>2148.1460000000002</v>
      </c>
      <c r="J324" s="1">
        <v>1156.6940000000002</v>
      </c>
      <c r="K324" s="1">
        <v>4461.5340000000006</v>
      </c>
      <c r="L324" s="1">
        <v>5287.7440000000006</v>
      </c>
    </row>
    <row r="325" spans="1:12" x14ac:dyDescent="0.3">
      <c r="A325" t="s">
        <v>499</v>
      </c>
      <c r="B325" t="s">
        <v>139</v>
      </c>
      <c r="C325" t="s">
        <v>32</v>
      </c>
      <c r="D325">
        <v>42592</v>
      </c>
      <c r="E325" t="s">
        <v>27</v>
      </c>
      <c r="F325">
        <v>4</v>
      </c>
      <c r="G325" s="1">
        <v>22763.4</v>
      </c>
      <c r="H325" s="1">
        <v>2048.7060000000001</v>
      </c>
      <c r="I325" s="1">
        <v>1821.0720000000001</v>
      </c>
      <c r="J325" s="1">
        <v>1593.4380000000003</v>
      </c>
      <c r="K325" s="1">
        <v>7284.2880000000005</v>
      </c>
      <c r="L325" s="1">
        <v>7739.5560000000014</v>
      </c>
    </row>
    <row r="326" spans="1:12" x14ac:dyDescent="0.3">
      <c r="A326" t="s">
        <v>500</v>
      </c>
      <c r="B326" t="s">
        <v>139</v>
      </c>
      <c r="C326" t="s">
        <v>34</v>
      </c>
      <c r="D326">
        <v>41540</v>
      </c>
      <c r="E326" t="s">
        <v>50</v>
      </c>
      <c r="F326">
        <v>4</v>
      </c>
      <c r="G326" s="1">
        <v>36129.5</v>
      </c>
      <c r="H326" s="1">
        <v>3251.6549999999997</v>
      </c>
      <c r="I326" s="1">
        <v>722.59</v>
      </c>
      <c r="J326" s="1">
        <v>5419.4250000000002</v>
      </c>
      <c r="K326" s="1">
        <v>13729.210000000001</v>
      </c>
      <c r="L326" s="1">
        <v>13006.619999999999</v>
      </c>
    </row>
    <row r="327" spans="1:12" x14ac:dyDescent="0.3">
      <c r="A327" t="s">
        <v>501</v>
      </c>
      <c r="B327" t="s">
        <v>139</v>
      </c>
      <c r="C327" t="s">
        <v>63</v>
      </c>
      <c r="D327">
        <v>42756</v>
      </c>
      <c r="E327" t="s">
        <v>50</v>
      </c>
      <c r="F327">
        <v>4</v>
      </c>
      <c r="G327" s="1">
        <v>34171.5</v>
      </c>
      <c r="H327" s="1">
        <v>2733.7200000000003</v>
      </c>
      <c r="I327" s="1">
        <v>2392.0050000000001</v>
      </c>
      <c r="J327" s="1">
        <v>5125.7249999999995</v>
      </c>
      <c r="K327" s="1">
        <v>11276.595000000001</v>
      </c>
      <c r="L327" s="1">
        <v>11618.310000000001</v>
      </c>
    </row>
    <row r="328" spans="1:12" x14ac:dyDescent="0.3">
      <c r="A328" t="s">
        <v>502</v>
      </c>
      <c r="B328" t="s">
        <v>139</v>
      </c>
      <c r="C328" t="s">
        <v>125</v>
      </c>
      <c r="D328">
        <v>42044</v>
      </c>
      <c r="E328" t="s">
        <v>18</v>
      </c>
      <c r="F328">
        <v>4</v>
      </c>
      <c r="G328" s="1">
        <v>12850.2</v>
      </c>
      <c r="H328" s="1">
        <v>1028.0160000000001</v>
      </c>
      <c r="I328" s="1">
        <v>1413.5220000000002</v>
      </c>
      <c r="J328" s="1">
        <v>899.51400000000012</v>
      </c>
      <c r="K328" s="1">
        <v>4112.0640000000003</v>
      </c>
      <c r="L328" s="1">
        <v>3983.5620000000004</v>
      </c>
    </row>
    <row r="329" spans="1:12" x14ac:dyDescent="0.3">
      <c r="A329" t="s">
        <v>503</v>
      </c>
      <c r="B329" t="s">
        <v>139</v>
      </c>
      <c r="C329" t="s">
        <v>137</v>
      </c>
      <c r="D329">
        <v>40758</v>
      </c>
      <c r="E329" t="s">
        <v>18</v>
      </c>
      <c r="F329">
        <v>3</v>
      </c>
      <c r="G329" s="1">
        <v>8200</v>
      </c>
      <c r="H329" s="1">
        <v>820</v>
      </c>
      <c r="I329" s="1">
        <v>246</v>
      </c>
      <c r="J329" s="1">
        <v>328</v>
      </c>
      <c r="K329" s="1">
        <v>2542</v>
      </c>
      <c r="L329" s="1">
        <v>2624</v>
      </c>
    </row>
    <row r="330" spans="1:12" x14ac:dyDescent="0.3">
      <c r="A330" t="s">
        <v>504</v>
      </c>
      <c r="B330" t="s">
        <v>139</v>
      </c>
      <c r="C330" t="s">
        <v>57</v>
      </c>
      <c r="D330">
        <v>42569</v>
      </c>
      <c r="E330" t="s">
        <v>15</v>
      </c>
      <c r="F330">
        <v>3</v>
      </c>
      <c r="G330" s="1">
        <v>32188</v>
      </c>
      <c r="H330" s="1">
        <v>2575.04</v>
      </c>
      <c r="I330" s="1">
        <v>4506.3200000000006</v>
      </c>
      <c r="J330" s="1">
        <v>1609.4</v>
      </c>
      <c r="K330" s="1">
        <v>12231.44</v>
      </c>
      <c r="L330" s="1">
        <v>11265.8</v>
      </c>
    </row>
    <row r="331" spans="1:12" x14ac:dyDescent="0.3">
      <c r="A331" t="s">
        <v>505</v>
      </c>
      <c r="B331" t="s">
        <v>139</v>
      </c>
      <c r="C331" t="s">
        <v>482</v>
      </c>
      <c r="D331">
        <v>42743</v>
      </c>
      <c r="E331" t="s">
        <v>18</v>
      </c>
      <c r="F331">
        <v>3</v>
      </c>
      <c r="G331" s="1">
        <v>11593</v>
      </c>
      <c r="H331" s="1">
        <v>695.57999999999993</v>
      </c>
      <c r="I331" s="1">
        <v>1623.0200000000002</v>
      </c>
      <c r="J331" s="1">
        <v>1507.0900000000001</v>
      </c>
      <c r="K331" s="1">
        <v>3593.83</v>
      </c>
      <c r="L331" s="1">
        <v>3361.97</v>
      </c>
    </row>
    <row r="332" spans="1:12" x14ac:dyDescent="0.3">
      <c r="A332" t="s">
        <v>506</v>
      </c>
      <c r="B332" t="s">
        <v>139</v>
      </c>
      <c r="C332" t="s">
        <v>182</v>
      </c>
      <c r="D332">
        <v>40970</v>
      </c>
      <c r="E332" t="s">
        <v>27</v>
      </c>
      <c r="F332">
        <v>2</v>
      </c>
      <c r="G332" s="1">
        <v>15532.2</v>
      </c>
      <c r="H332" s="1">
        <v>1087.2540000000001</v>
      </c>
      <c r="I332" s="1">
        <v>1553.2200000000003</v>
      </c>
      <c r="J332" s="1">
        <v>310.64400000000001</v>
      </c>
      <c r="K332" s="1">
        <v>6212.880000000001</v>
      </c>
      <c r="L332" s="1">
        <v>4193.6940000000004</v>
      </c>
    </row>
    <row r="333" spans="1:12" x14ac:dyDescent="0.3">
      <c r="A333" t="s">
        <v>507</v>
      </c>
      <c r="B333" t="s">
        <v>139</v>
      </c>
      <c r="C333" t="s">
        <v>52</v>
      </c>
      <c r="D333">
        <v>42290</v>
      </c>
      <c r="E333" t="s">
        <v>18</v>
      </c>
      <c r="F333">
        <v>3</v>
      </c>
      <c r="G333" s="1">
        <v>12755</v>
      </c>
      <c r="H333" s="1">
        <v>637.75</v>
      </c>
      <c r="I333" s="1">
        <v>1403.05</v>
      </c>
      <c r="J333" s="1">
        <v>127.55</v>
      </c>
      <c r="K333" s="1">
        <v>4974.45</v>
      </c>
      <c r="L333" s="1">
        <v>4464.25</v>
      </c>
    </row>
    <row r="334" spans="1:12" x14ac:dyDescent="0.3">
      <c r="A334" t="s">
        <v>508</v>
      </c>
      <c r="B334" t="s">
        <v>139</v>
      </c>
      <c r="C334" t="s">
        <v>440</v>
      </c>
      <c r="D334">
        <v>41200</v>
      </c>
      <c r="E334" t="s">
        <v>115</v>
      </c>
      <c r="F334">
        <v>3</v>
      </c>
      <c r="G334" s="1">
        <v>46915</v>
      </c>
      <c r="H334" s="1">
        <v>4222.3499999999995</v>
      </c>
      <c r="I334" s="1">
        <v>5629.8</v>
      </c>
      <c r="J334" s="1">
        <v>1407.45</v>
      </c>
      <c r="K334" s="1">
        <v>15481.95</v>
      </c>
      <c r="L334" s="1">
        <v>12667.050000000001</v>
      </c>
    </row>
    <row r="335" spans="1:12" x14ac:dyDescent="0.3">
      <c r="A335" t="s">
        <v>509</v>
      </c>
      <c r="B335" t="s">
        <v>139</v>
      </c>
      <c r="C335" t="s">
        <v>180</v>
      </c>
      <c r="D335">
        <v>42781</v>
      </c>
      <c r="E335" t="s">
        <v>15</v>
      </c>
      <c r="F335">
        <v>2</v>
      </c>
      <c r="G335" s="1">
        <v>28933.200000000001</v>
      </c>
      <c r="H335" s="1">
        <v>2893.32</v>
      </c>
      <c r="I335" s="1">
        <v>867.99599999999998</v>
      </c>
      <c r="J335" s="1">
        <v>1157.328</v>
      </c>
      <c r="K335" s="1">
        <v>8679.9599999999991</v>
      </c>
      <c r="L335" s="1">
        <v>9837.2880000000005</v>
      </c>
    </row>
    <row r="336" spans="1:12" x14ac:dyDescent="0.3">
      <c r="A336" t="s">
        <v>510</v>
      </c>
      <c r="B336" t="s">
        <v>139</v>
      </c>
      <c r="C336" t="s">
        <v>396</v>
      </c>
      <c r="D336">
        <v>41200</v>
      </c>
      <c r="E336" t="s">
        <v>18</v>
      </c>
      <c r="F336">
        <v>3</v>
      </c>
      <c r="G336" s="1">
        <v>13464</v>
      </c>
      <c r="H336" s="1">
        <v>942.48000000000013</v>
      </c>
      <c r="I336" s="1">
        <v>269.28000000000003</v>
      </c>
      <c r="J336" s="1">
        <v>134.64000000000001</v>
      </c>
      <c r="K336" s="1">
        <v>3769.9200000000005</v>
      </c>
      <c r="L336" s="1">
        <v>4847.04</v>
      </c>
    </row>
    <row r="337" spans="1:12" x14ac:dyDescent="0.3">
      <c r="A337" t="s">
        <v>511</v>
      </c>
      <c r="B337" t="s">
        <v>139</v>
      </c>
      <c r="C337" t="s">
        <v>127</v>
      </c>
      <c r="D337">
        <v>41838</v>
      </c>
      <c r="E337" t="s">
        <v>18</v>
      </c>
      <c r="F337">
        <v>2</v>
      </c>
      <c r="G337" s="1">
        <v>7860.6</v>
      </c>
      <c r="H337" s="1">
        <v>471.63600000000002</v>
      </c>
      <c r="I337" s="1">
        <v>1021.878</v>
      </c>
      <c r="J337" s="1">
        <v>314.42400000000004</v>
      </c>
      <c r="K337" s="1">
        <v>2515.3920000000003</v>
      </c>
      <c r="L337" s="1">
        <v>3065.6340000000005</v>
      </c>
    </row>
    <row r="338" spans="1:12" x14ac:dyDescent="0.3">
      <c r="A338" t="s">
        <v>512</v>
      </c>
      <c r="B338" t="s">
        <v>139</v>
      </c>
      <c r="C338" t="s">
        <v>114</v>
      </c>
      <c r="D338">
        <v>41737</v>
      </c>
      <c r="E338" t="s">
        <v>18</v>
      </c>
      <c r="F338">
        <v>5</v>
      </c>
      <c r="G338" s="1">
        <v>14962.5</v>
      </c>
      <c r="H338" s="1">
        <v>748.125</v>
      </c>
      <c r="I338" s="1">
        <v>299.25</v>
      </c>
      <c r="J338" s="1">
        <v>748.125</v>
      </c>
      <c r="K338" s="1">
        <v>4339.125</v>
      </c>
      <c r="L338" s="1">
        <v>4788</v>
      </c>
    </row>
    <row r="339" spans="1:12" x14ac:dyDescent="0.3">
      <c r="A339" t="s">
        <v>513</v>
      </c>
      <c r="B339" t="s">
        <v>139</v>
      </c>
      <c r="C339" t="s">
        <v>373</v>
      </c>
      <c r="D339">
        <v>42884</v>
      </c>
      <c r="E339" t="s">
        <v>27</v>
      </c>
      <c r="F339">
        <v>2</v>
      </c>
      <c r="G339" s="1">
        <v>13788.9</v>
      </c>
      <c r="H339" s="1">
        <v>1241.001</v>
      </c>
      <c r="I339" s="1">
        <v>1654.6679999999999</v>
      </c>
      <c r="J339" s="1">
        <v>551.55600000000004</v>
      </c>
      <c r="K339" s="1">
        <v>4826.1149999999998</v>
      </c>
      <c r="L339" s="1">
        <v>4274.5590000000002</v>
      </c>
    </row>
    <row r="340" spans="1:12" x14ac:dyDescent="0.3">
      <c r="A340" t="s">
        <v>514</v>
      </c>
      <c r="B340" t="s">
        <v>139</v>
      </c>
      <c r="C340" t="s">
        <v>42</v>
      </c>
      <c r="D340">
        <v>41423</v>
      </c>
      <c r="E340" t="s">
        <v>18</v>
      </c>
      <c r="F340">
        <v>3</v>
      </c>
      <c r="G340" s="1">
        <v>13464</v>
      </c>
      <c r="H340" s="1">
        <v>1211.76</v>
      </c>
      <c r="I340" s="1">
        <v>1077.1200000000001</v>
      </c>
      <c r="J340" s="1">
        <v>1481.04</v>
      </c>
      <c r="K340" s="1">
        <v>5250.96</v>
      </c>
      <c r="L340" s="1">
        <v>3904.56</v>
      </c>
    </row>
    <row r="341" spans="1:12" x14ac:dyDescent="0.3">
      <c r="A341" t="s">
        <v>515</v>
      </c>
      <c r="B341" t="s">
        <v>139</v>
      </c>
      <c r="C341" t="s">
        <v>198</v>
      </c>
      <c r="D341">
        <v>40996</v>
      </c>
      <c r="E341" t="s">
        <v>18</v>
      </c>
      <c r="F341">
        <v>4</v>
      </c>
      <c r="G341" s="1">
        <v>12802.900000000001</v>
      </c>
      <c r="H341" s="1">
        <v>1024.2320000000002</v>
      </c>
      <c r="I341" s="1">
        <v>384.08700000000005</v>
      </c>
      <c r="J341" s="1">
        <v>1024.2320000000002</v>
      </c>
      <c r="K341" s="1">
        <v>3200.7250000000004</v>
      </c>
      <c r="L341" s="1">
        <v>4224.9570000000003</v>
      </c>
    </row>
    <row r="342" spans="1:12" x14ac:dyDescent="0.3">
      <c r="A342" t="s">
        <v>516</v>
      </c>
      <c r="B342" t="s">
        <v>139</v>
      </c>
      <c r="C342" t="s">
        <v>48</v>
      </c>
      <c r="D342">
        <v>40529</v>
      </c>
      <c r="E342" t="s">
        <v>18</v>
      </c>
      <c r="F342">
        <v>3</v>
      </c>
      <c r="G342" s="1">
        <v>14080</v>
      </c>
      <c r="H342" s="1">
        <v>985.60000000000014</v>
      </c>
      <c r="I342" s="1">
        <v>563.20000000000005</v>
      </c>
      <c r="J342" s="1">
        <v>422.4</v>
      </c>
      <c r="K342" s="1">
        <v>4505.6000000000004</v>
      </c>
      <c r="L342" s="1">
        <v>3520</v>
      </c>
    </row>
    <row r="343" spans="1:12" x14ac:dyDescent="0.3">
      <c r="A343" t="s">
        <v>517</v>
      </c>
      <c r="B343" t="s">
        <v>139</v>
      </c>
      <c r="C343" t="s">
        <v>14</v>
      </c>
      <c r="D343">
        <v>40996</v>
      </c>
      <c r="E343" t="s">
        <v>15</v>
      </c>
      <c r="F343">
        <v>3</v>
      </c>
      <c r="G343" s="1">
        <v>26684</v>
      </c>
      <c r="H343" s="1">
        <v>1334.2</v>
      </c>
      <c r="I343" s="1">
        <v>1601.04</v>
      </c>
      <c r="J343" s="1">
        <v>1067.3600000000001</v>
      </c>
      <c r="K343" s="1">
        <v>6671</v>
      </c>
      <c r="L343" s="1">
        <v>8272.0399999999991</v>
      </c>
    </row>
    <row r="344" spans="1:12" x14ac:dyDescent="0.3">
      <c r="A344" t="s">
        <v>518</v>
      </c>
      <c r="B344" t="s">
        <v>139</v>
      </c>
      <c r="C344" t="s">
        <v>273</v>
      </c>
      <c r="D344">
        <v>40568</v>
      </c>
      <c r="E344" t="s">
        <v>50</v>
      </c>
      <c r="F344">
        <v>3</v>
      </c>
      <c r="G344" s="1">
        <v>44991</v>
      </c>
      <c r="H344" s="1">
        <v>2249.5500000000002</v>
      </c>
      <c r="I344" s="1">
        <v>3149.3700000000003</v>
      </c>
      <c r="J344" s="1">
        <v>4949.01</v>
      </c>
      <c r="K344" s="1">
        <v>16196.76</v>
      </c>
      <c r="L344" s="1">
        <v>11247.75</v>
      </c>
    </row>
    <row r="345" spans="1:12" x14ac:dyDescent="0.3">
      <c r="A345" t="s">
        <v>519</v>
      </c>
      <c r="B345" t="s">
        <v>139</v>
      </c>
      <c r="C345" t="s">
        <v>166</v>
      </c>
      <c r="D345">
        <v>42401</v>
      </c>
      <c r="E345" t="s">
        <v>18</v>
      </c>
      <c r="F345">
        <v>4</v>
      </c>
      <c r="G345" s="1">
        <v>16769.5</v>
      </c>
      <c r="H345" s="1">
        <v>1676.95</v>
      </c>
      <c r="I345" s="1">
        <v>1509.2549999999999</v>
      </c>
      <c r="J345" s="1">
        <v>2347.73</v>
      </c>
      <c r="K345" s="1">
        <v>5198.5450000000001</v>
      </c>
      <c r="L345" s="1">
        <v>5533.9350000000004</v>
      </c>
    </row>
    <row r="346" spans="1:12" x14ac:dyDescent="0.3">
      <c r="A346" t="s">
        <v>520</v>
      </c>
      <c r="B346" t="s">
        <v>139</v>
      </c>
      <c r="C346" t="s">
        <v>69</v>
      </c>
      <c r="D346">
        <v>42152</v>
      </c>
      <c r="E346" t="s">
        <v>27</v>
      </c>
      <c r="F346">
        <v>5</v>
      </c>
      <c r="G346" s="1">
        <v>27721.25</v>
      </c>
      <c r="H346" s="1">
        <v>1386.0625</v>
      </c>
      <c r="I346" s="1">
        <v>1386.0625</v>
      </c>
      <c r="J346" s="1">
        <v>2217.7000000000003</v>
      </c>
      <c r="K346" s="1">
        <v>9148.0125000000007</v>
      </c>
      <c r="L346" s="1">
        <v>9425.2250000000004</v>
      </c>
    </row>
    <row r="347" spans="1:12" x14ac:dyDescent="0.3">
      <c r="A347" t="s">
        <v>521</v>
      </c>
      <c r="B347" t="s">
        <v>139</v>
      </c>
      <c r="C347" t="s">
        <v>133</v>
      </c>
      <c r="D347">
        <v>40945</v>
      </c>
      <c r="E347" t="s">
        <v>18</v>
      </c>
      <c r="F347">
        <v>3</v>
      </c>
      <c r="G347" s="1">
        <v>9283</v>
      </c>
      <c r="H347" s="1">
        <v>649.81000000000006</v>
      </c>
      <c r="I347" s="1">
        <v>464.15000000000003</v>
      </c>
      <c r="J347" s="1">
        <v>1299.6200000000001</v>
      </c>
      <c r="K347" s="1">
        <v>3063.3900000000003</v>
      </c>
      <c r="L347" s="1">
        <v>2320.75</v>
      </c>
    </row>
    <row r="348" spans="1:12" x14ac:dyDescent="0.3">
      <c r="A348" t="s">
        <v>522</v>
      </c>
      <c r="B348" t="s">
        <v>139</v>
      </c>
      <c r="C348" t="s">
        <v>198</v>
      </c>
      <c r="D348">
        <v>40980</v>
      </c>
      <c r="E348" t="s">
        <v>18</v>
      </c>
      <c r="F348">
        <v>3</v>
      </c>
      <c r="G348" s="1">
        <v>11528</v>
      </c>
      <c r="H348" s="1">
        <v>1152.8</v>
      </c>
      <c r="I348" s="1">
        <v>1152.8</v>
      </c>
      <c r="J348" s="1">
        <v>1613.92</v>
      </c>
      <c r="K348" s="1">
        <v>4611.2</v>
      </c>
      <c r="L348" s="1">
        <v>3919.5200000000004</v>
      </c>
    </row>
    <row r="349" spans="1:12" x14ac:dyDescent="0.3">
      <c r="A349" t="s">
        <v>523</v>
      </c>
      <c r="B349" t="s">
        <v>139</v>
      </c>
      <c r="C349" t="s">
        <v>129</v>
      </c>
      <c r="D349">
        <v>41252</v>
      </c>
      <c r="E349" t="s">
        <v>53</v>
      </c>
      <c r="F349">
        <v>3</v>
      </c>
      <c r="G349" s="1">
        <v>118517</v>
      </c>
      <c r="H349" s="1">
        <v>9481.36</v>
      </c>
      <c r="I349" s="1">
        <v>9481.36</v>
      </c>
      <c r="J349" s="1">
        <v>5925.85</v>
      </c>
      <c r="K349" s="1">
        <v>29629.25</v>
      </c>
      <c r="L349" s="1">
        <v>41480.949999999997</v>
      </c>
    </row>
    <row r="350" spans="1:12" x14ac:dyDescent="0.3">
      <c r="A350" t="s">
        <v>524</v>
      </c>
      <c r="B350" t="s">
        <v>139</v>
      </c>
      <c r="C350" t="s">
        <v>67</v>
      </c>
      <c r="D350">
        <v>41717</v>
      </c>
      <c r="E350" t="s">
        <v>18</v>
      </c>
      <c r="F350">
        <v>2</v>
      </c>
      <c r="G350" s="1">
        <v>11330.1</v>
      </c>
      <c r="H350" s="1">
        <v>1133.01</v>
      </c>
      <c r="I350" s="1">
        <v>679.80600000000004</v>
      </c>
      <c r="J350" s="1">
        <v>1699.5150000000001</v>
      </c>
      <c r="K350" s="1">
        <v>3738.9330000000004</v>
      </c>
      <c r="L350" s="1">
        <v>4078.8359999999998</v>
      </c>
    </row>
    <row r="351" spans="1:12" x14ac:dyDescent="0.3">
      <c r="A351" t="s">
        <v>525</v>
      </c>
      <c r="B351" t="s">
        <v>139</v>
      </c>
      <c r="C351" t="s">
        <v>71</v>
      </c>
      <c r="D351">
        <v>42875</v>
      </c>
      <c r="E351" t="s">
        <v>27</v>
      </c>
      <c r="F351">
        <v>1</v>
      </c>
      <c r="G351" s="1">
        <v>14978.25</v>
      </c>
      <c r="H351" s="1">
        <v>898.69499999999994</v>
      </c>
      <c r="I351" s="1">
        <v>449.34749999999997</v>
      </c>
      <c r="J351" s="1">
        <v>1048.4775000000002</v>
      </c>
      <c r="K351" s="1">
        <v>4643.2574999999997</v>
      </c>
      <c r="L351" s="1">
        <v>4193.9100000000008</v>
      </c>
    </row>
    <row r="352" spans="1:12" x14ac:dyDescent="0.3">
      <c r="A352" t="s">
        <v>526</v>
      </c>
      <c r="B352" t="s">
        <v>139</v>
      </c>
      <c r="C352" t="s">
        <v>114</v>
      </c>
      <c r="D352">
        <v>42654</v>
      </c>
      <c r="E352" t="s">
        <v>18</v>
      </c>
      <c r="F352">
        <v>2</v>
      </c>
      <c r="G352" s="1">
        <v>12702.6</v>
      </c>
      <c r="H352" s="1">
        <v>889.18200000000013</v>
      </c>
      <c r="I352" s="1">
        <v>1524.3119999999999</v>
      </c>
      <c r="J352" s="1">
        <v>1143.2339999999999</v>
      </c>
      <c r="K352" s="1">
        <v>3810.7799999999997</v>
      </c>
      <c r="L352" s="1">
        <v>3556.7280000000005</v>
      </c>
    </row>
    <row r="353" spans="1:12" x14ac:dyDescent="0.3">
      <c r="A353" t="s">
        <v>527</v>
      </c>
      <c r="B353" t="s">
        <v>139</v>
      </c>
      <c r="C353" t="s">
        <v>42</v>
      </c>
      <c r="D353">
        <v>41409</v>
      </c>
      <c r="E353" t="s">
        <v>50</v>
      </c>
      <c r="F353">
        <v>4</v>
      </c>
      <c r="G353" s="1">
        <v>39312.9</v>
      </c>
      <c r="H353" s="1">
        <v>3931.2900000000004</v>
      </c>
      <c r="I353" s="1">
        <v>786.25800000000004</v>
      </c>
      <c r="J353" s="1">
        <v>3145.0320000000002</v>
      </c>
      <c r="K353" s="1">
        <v>12186.999</v>
      </c>
      <c r="L353" s="1">
        <v>11793.87</v>
      </c>
    </row>
    <row r="354" spans="1:12" x14ac:dyDescent="0.3">
      <c r="A354" t="s">
        <v>439</v>
      </c>
      <c r="B354" t="s">
        <v>139</v>
      </c>
      <c r="C354" t="s">
        <v>57</v>
      </c>
      <c r="D354">
        <v>42684</v>
      </c>
      <c r="E354" t="s">
        <v>27</v>
      </c>
      <c r="F354">
        <v>1</v>
      </c>
      <c r="G354" s="1">
        <v>14808</v>
      </c>
      <c r="H354" s="1">
        <v>1480.8000000000002</v>
      </c>
      <c r="I354" s="1">
        <v>2221.1999999999998</v>
      </c>
      <c r="J354" s="1">
        <v>1925.04</v>
      </c>
      <c r="K354" s="1">
        <v>4738.5600000000004</v>
      </c>
      <c r="L354" s="1">
        <v>4146.2400000000007</v>
      </c>
    </row>
    <row r="355" spans="1:12" x14ac:dyDescent="0.3">
      <c r="A355" t="s">
        <v>528</v>
      </c>
      <c r="B355" t="s">
        <v>139</v>
      </c>
      <c r="C355" t="s">
        <v>213</v>
      </c>
      <c r="D355">
        <v>40587</v>
      </c>
      <c r="E355" t="s">
        <v>18</v>
      </c>
      <c r="F355">
        <v>5</v>
      </c>
      <c r="G355" s="1">
        <v>13233.75</v>
      </c>
      <c r="H355" s="1">
        <v>1323.375</v>
      </c>
      <c r="I355" s="1">
        <v>1455.7125000000001</v>
      </c>
      <c r="J355" s="1">
        <v>1191.0374999999999</v>
      </c>
      <c r="K355" s="1">
        <v>3573.1125000000002</v>
      </c>
      <c r="L355" s="1">
        <v>4234.8</v>
      </c>
    </row>
    <row r="356" spans="1:12" x14ac:dyDescent="0.3">
      <c r="A356" t="s">
        <v>529</v>
      </c>
      <c r="B356" t="s">
        <v>139</v>
      </c>
      <c r="C356" t="s">
        <v>63</v>
      </c>
      <c r="D356">
        <v>40957</v>
      </c>
      <c r="E356" t="s">
        <v>18</v>
      </c>
      <c r="F356">
        <v>2</v>
      </c>
      <c r="G356" s="1">
        <v>10021.5</v>
      </c>
      <c r="H356" s="1">
        <v>501.07500000000005</v>
      </c>
      <c r="I356" s="1">
        <v>801.72</v>
      </c>
      <c r="J356" s="1">
        <v>1503.2249999999999</v>
      </c>
      <c r="K356" s="1">
        <v>3908.3850000000002</v>
      </c>
      <c r="L356" s="1">
        <v>2605.59</v>
      </c>
    </row>
    <row r="357" spans="1:12" x14ac:dyDescent="0.3">
      <c r="A357" t="s">
        <v>530</v>
      </c>
      <c r="B357" t="s">
        <v>139</v>
      </c>
      <c r="C357" t="s">
        <v>413</v>
      </c>
      <c r="D357">
        <v>41074</v>
      </c>
      <c r="E357" t="s">
        <v>18</v>
      </c>
      <c r="F357">
        <v>2</v>
      </c>
      <c r="G357" s="1">
        <v>8523.9</v>
      </c>
      <c r="H357" s="1">
        <v>511.43399999999997</v>
      </c>
      <c r="I357" s="1">
        <v>170.47800000000001</v>
      </c>
      <c r="J357" s="1">
        <v>937.62900000000002</v>
      </c>
      <c r="K357" s="1">
        <v>2130.9749999999999</v>
      </c>
      <c r="L357" s="1">
        <v>2471.9309999999996</v>
      </c>
    </row>
    <row r="358" spans="1:12" x14ac:dyDescent="0.3">
      <c r="A358" t="s">
        <v>531</v>
      </c>
      <c r="B358" t="s">
        <v>139</v>
      </c>
      <c r="C358" t="s">
        <v>125</v>
      </c>
      <c r="D358">
        <v>41085</v>
      </c>
      <c r="E358" t="s">
        <v>18</v>
      </c>
      <c r="F358">
        <v>3</v>
      </c>
      <c r="G358" s="1">
        <v>9892</v>
      </c>
      <c r="H358" s="1">
        <v>494.6</v>
      </c>
      <c r="I358" s="1">
        <v>692.44</v>
      </c>
      <c r="J358" s="1">
        <v>989.2</v>
      </c>
      <c r="K358" s="1">
        <v>3758.96</v>
      </c>
      <c r="L358" s="1">
        <v>3462.2</v>
      </c>
    </row>
    <row r="359" spans="1:12" x14ac:dyDescent="0.3">
      <c r="A359" t="s">
        <v>532</v>
      </c>
      <c r="B359" t="s">
        <v>139</v>
      </c>
      <c r="C359" t="s">
        <v>168</v>
      </c>
      <c r="D359">
        <v>40921</v>
      </c>
      <c r="E359" t="s">
        <v>18</v>
      </c>
      <c r="F359">
        <v>2</v>
      </c>
      <c r="G359" s="1">
        <v>13109.4</v>
      </c>
      <c r="H359" s="1">
        <v>1179.846</v>
      </c>
      <c r="I359" s="1">
        <v>1966.4099999999999</v>
      </c>
      <c r="J359" s="1">
        <v>786.56399999999996</v>
      </c>
      <c r="K359" s="1">
        <v>3801.7259999999997</v>
      </c>
      <c r="L359" s="1">
        <v>4326.1019999999999</v>
      </c>
    </row>
    <row r="360" spans="1:12" x14ac:dyDescent="0.3">
      <c r="A360" t="s">
        <v>533</v>
      </c>
      <c r="B360" t="s">
        <v>139</v>
      </c>
      <c r="C360" t="s">
        <v>65</v>
      </c>
      <c r="D360">
        <v>41191</v>
      </c>
      <c r="E360" t="s">
        <v>18</v>
      </c>
      <c r="F360">
        <v>4</v>
      </c>
      <c r="G360" s="1">
        <v>15932.400000000001</v>
      </c>
      <c r="H360" s="1">
        <v>1433.9160000000002</v>
      </c>
      <c r="I360" s="1">
        <v>1752.5640000000001</v>
      </c>
      <c r="J360" s="1">
        <v>955.94400000000007</v>
      </c>
      <c r="K360" s="1">
        <v>5894.9880000000003</v>
      </c>
      <c r="L360" s="1">
        <v>4142.4240000000009</v>
      </c>
    </row>
    <row r="361" spans="1:12" x14ac:dyDescent="0.3">
      <c r="A361" t="s">
        <v>534</v>
      </c>
      <c r="B361" t="s">
        <v>139</v>
      </c>
      <c r="C361" t="s">
        <v>144</v>
      </c>
      <c r="D361">
        <v>42780</v>
      </c>
      <c r="E361" t="s">
        <v>18</v>
      </c>
      <c r="F361">
        <v>3</v>
      </c>
      <c r="G361" s="1">
        <v>13306</v>
      </c>
      <c r="H361" s="1">
        <v>931.42000000000007</v>
      </c>
      <c r="I361" s="1">
        <v>1995.8999999999999</v>
      </c>
      <c r="J361" s="1">
        <v>1862.8400000000001</v>
      </c>
      <c r="K361" s="1">
        <v>5322.4000000000005</v>
      </c>
      <c r="L361" s="1">
        <v>4790.16</v>
      </c>
    </row>
    <row r="362" spans="1:12" x14ac:dyDescent="0.3">
      <c r="A362" t="s">
        <v>535</v>
      </c>
      <c r="B362" t="s">
        <v>139</v>
      </c>
      <c r="C362" t="s">
        <v>67</v>
      </c>
      <c r="D362">
        <v>41703</v>
      </c>
      <c r="E362" t="s">
        <v>18</v>
      </c>
      <c r="F362">
        <v>2</v>
      </c>
      <c r="G362" s="1">
        <v>8778.6</v>
      </c>
      <c r="H362" s="1">
        <v>438.93000000000006</v>
      </c>
      <c r="I362" s="1">
        <v>790.07399999999996</v>
      </c>
      <c r="J362" s="1">
        <v>175.572</v>
      </c>
      <c r="K362" s="1">
        <v>2194.65</v>
      </c>
      <c r="L362" s="1">
        <v>3072.5099999999998</v>
      </c>
    </row>
    <row r="363" spans="1:12" x14ac:dyDescent="0.3">
      <c r="A363" t="s">
        <v>536</v>
      </c>
      <c r="B363" t="s">
        <v>139</v>
      </c>
      <c r="C363" t="s">
        <v>84</v>
      </c>
      <c r="D363">
        <v>41702</v>
      </c>
      <c r="E363" t="s">
        <v>18</v>
      </c>
      <c r="F363">
        <v>3</v>
      </c>
      <c r="G363" s="1">
        <v>13302</v>
      </c>
      <c r="H363" s="1">
        <v>1330.2</v>
      </c>
      <c r="I363" s="1">
        <v>1064.1600000000001</v>
      </c>
      <c r="J363" s="1">
        <v>1596.24</v>
      </c>
      <c r="K363" s="1">
        <v>3990.6</v>
      </c>
      <c r="L363" s="1">
        <v>3591.5400000000004</v>
      </c>
    </row>
    <row r="364" spans="1:12" x14ac:dyDescent="0.3">
      <c r="A364" t="s">
        <v>537</v>
      </c>
      <c r="B364" t="s">
        <v>139</v>
      </c>
      <c r="C364" t="s">
        <v>121</v>
      </c>
      <c r="D364">
        <v>42231</v>
      </c>
      <c r="E364" t="s">
        <v>27</v>
      </c>
      <c r="F364">
        <v>3</v>
      </c>
      <c r="G364" s="1">
        <v>15077</v>
      </c>
      <c r="H364" s="1">
        <v>1055.3900000000001</v>
      </c>
      <c r="I364" s="1">
        <v>1507.7</v>
      </c>
      <c r="J364" s="1">
        <v>301.54000000000002</v>
      </c>
      <c r="K364" s="1">
        <v>5729.26</v>
      </c>
      <c r="L364" s="1">
        <v>5880.0300000000007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AEF7-AF03-449A-9598-A71BF478C26C}">
  <sheetPr>
    <tabColor rgb="FFC00000"/>
  </sheetPr>
  <dimension ref="A1:L359"/>
  <sheetViews>
    <sheetView topLeftCell="A272" workbookViewId="0">
      <selection activeCell="A2" sqref="A2:L359"/>
    </sheetView>
  </sheetViews>
  <sheetFormatPr defaultColWidth="11.44140625"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538</v>
      </c>
      <c r="B2" t="s">
        <v>539</v>
      </c>
      <c r="C2" t="s">
        <v>24</v>
      </c>
      <c r="D2">
        <v>40932</v>
      </c>
      <c r="E2" t="s">
        <v>50</v>
      </c>
      <c r="F2">
        <v>3</v>
      </c>
      <c r="G2" s="1">
        <v>37202</v>
      </c>
      <c r="H2" s="1">
        <v>3720.2000000000003</v>
      </c>
      <c r="I2" s="1">
        <v>3348.18</v>
      </c>
      <c r="J2" s="1">
        <v>4836.26</v>
      </c>
      <c r="K2" s="1">
        <v>12276.66</v>
      </c>
      <c r="L2" s="1">
        <v>9672.52</v>
      </c>
    </row>
    <row r="3" spans="1:12" x14ac:dyDescent="0.3">
      <c r="A3" t="s">
        <v>540</v>
      </c>
      <c r="B3" t="s">
        <v>539</v>
      </c>
      <c r="C3" t="s">
        <v>440</v>
      </c>
      <c r="D3">
        <v>42136</v>
      </c>
      <c r="E3" t="s">
        <v>15</v>
      </c>
      <c r="F3">
        <v>5</v>
      </c>
      <c r="G3" s="1">
        <v>28205</v>
      </c>
      <c r="H3" s="1">
        <v>2820.5</v>
      </c>
      <c r="I3" s="1">
        <v>2820.5</v>
      </c>
      <c r="J3" s="1">
        <v>1692.3</v>
      </c>
      <c r="K3" s="1">
        <v>7051.25</v>
      </c>
      <c r="L3" s="1">
        <v>8179.45</v>
      </c>
    </row>
    <row r="4" spans="1:12" x14ac:dyDescent="0.3">
      <c r="A4" t="s">
        <v>541</v>
      </c>
      <c r="B4" t="s">
        <v>539</v>
      </c>
      <c r="C4" t="s">
        <v>317</v>
      </c>
      <c r="D4">
        <v>42566</v>
      </c>
      <c r="E4" t="s">
        <v>115</v>
      </c>
      <c r="F4">
        <v>5</v>
      </c>
      <c r="G4" s="1">
        <v>65072.5</v>
      </c>
      <c r="H4" s="1">
        <v>6507.25</v>
      </c>
      <c r="I4" s="1">
        <v>5205.8</v>
      </c>
      <c r="J4" s="1">
        <v>8459.4250000000011</v>
      </c>
      <c r="K4" s="1">
        <v>18871.024999999998</v>
      </c>
      <c r="L4" s="1">
        <v>24727.55</v>
      </c>
    </row>
    <row r="5" spans="1:12" x14ac:dyDescent="0.3">
      <c r="A5" t="s">
        <v>542</v>
      </c>
      <c r="B5" t="s">
        <v>539</v>
      </c>
      <c r="C5" t="s">
        <v>160</v>
      </c>
      <c r="D5">
        <v>42685</v>
      </c>
      <c r="E5" t="s">
        <v>18</v>
      </c>
      <c r="F5">
        <v>2</v>
      </c>
      <c r="G5" s="1">
        <v>9607.5</v>
      </c>
      <c r="H5" s="1">
        <v>576.44999999999993</v>
      </c>
      <c r="I5" s="1">
        <v>768.6</v>
      </c>
      <c r="J5" s="1">
        <v>384.3</v>
      </c>
      <c r="K5" s="1">
        <v>2497.9500000000003</v>
      </c>
      <c r="L5" s="1">
        <v>2497.9500000000003</v>
      </c>
    </row>
    <row r="6" spans="1:12" x14ac:dyDescent="0.3">
      <c r="A6" t="s">
        <v>543</v>
      </c>
      <c r="B6" t="s">
        <v>539</v>
      </c>
      <c r="C6" t="s">
        <v>114</v>
      </c>
      <c r="D6">
        <v>40759</v>
      </c>
      <c r="E6" t="s">
        <v>18</v>
      </c>
      <c r="F6">
        <v>3</v>
      </c>
      <c r="G6" s="1">
        <v>10287</v>
      </c>
      <c r="H6" s="1">
        <v>720.09</v>
      </c>
      <c r="I6" s="1">
        <v>514.35</v>
      </c>
      <c r="J6" s="1">
        <v>1131.57</v>
      </c>
      <c r="K6" s="1">
        <v>4011.9300000000003</v>
      </c>
      <c r="L6" s="1">
        <v>2571.75</v>
      </c>
    </row>
    <row r="7" spans="1:12" x14ac:dyDescent="0.3">
      <c r="A7" t="s">
        <v>544</v>
      </c>
      <c r="B7" t="s">
        <v>539</v>
      </c>
      <c r="C7" t="s">
        <v>104</v>
      </c>
      <c r="D7">
        <v>41414</v>
      </c>
      <c r="E7" t="s">
        <v>53</v>
      </c>
      <c r="F7">
        <v>2</v>
      </c>
      <c r="G7" s="1">
        <v>57518.1</v>
      </c>
      <c r="H7" s="1">
        <v>5751.81</v>
      </c>
      <c r="I7" s="1">
        <v>3451.0859999999998</v>
      </c>
      <c r="J7" s="1">
        <v>5751.81</v>
      </c>
      <c r="K7" s="1">
        <v>17255.43</v>
      </c>
      <c r="L7" s="1">
        <v>18405.792000000001</v>
      </c>
    </row>
    <row r="8" spans="1:12" x14ac:dyDescent="0.3">
      <c r="A8" t="s">
        <v>545</v>
      </c>
      <c r="B8" t="s">
        <v>539</v>
      </c>
      <c r="C8" t="s">
        <v>110</v>
      </c>
      <c r="D8">
        <v>41872</v>
      </c>
      <c r="E8" t="s">
        <v>15</v>
      </c>
      <c r="F8">
        <v>3</v>
      </c>
      <c r="G8" s="1">
        <v>26934</v>
      </c>
      <c r="H8" s="1">
        <v>1346.7</v>
      </c>
      <c r="I8" s="1">
        <v>808.02</v>
      </c>
      <c r="J8" s="1">
        <v>2693.4</v>
      </c>
      <c r="K8" s="1">
        <v>6733.5</v>
      </c>
      <c r="L8" s="1">
        <v>9696.24</v>
      </c>
    </row>
    <row r="9" spans="1:12" x14ac:dyDescent="0.3">
      <c r="A9" t="s">
        <v>546</v>
      </c>
      <c r="B9" t="s">
        <v>539</v>
      </c>
      <c r="C9" t="s">
        <v>248</v>
      </c>
      <c r="D9">
        <v>43021</v>
      </c>
      <c r="E9" t="s">
        <v>18</v>
      </c>
      <c r="F9">
        <v>2</v>
      </c>
      <c r="G9" s="1">
        <v>11007</v>
      </c>
      <c r="H9" s="1">
        <v>880.56000000000006</v>
      </c>
      <c r="I9" s="1">
        <v>550.35</v>
      </c>
      <c r="J9" s="1">
        <v>110.07000000000001</v>
      </c>
      <c r="K9" s="1">
        <v>3302.1</v>
      </c>
      <c r="L9" s="1">
        <v>3742.38</v>
      </c>
    </row>
    <row r="10" spans="1:12" x14ac:dyDescent="0.3">
      <c r="A10" t="s">
        <v>141</v>
      </c>
      <c r="B10" t="s">
        <v>539</v>
      </c>
      <c r="C10" t="s">
        <v>81</v>
      </c>
      <c r="D10">
        <v>41148</v>
      </c>
      <c r="E10" t="s">
        <v>18</v>
      </c>
      <c r="F10">
        <v>3</v>
      </c>
      <c r="G10" s="1">
        <v>8722</v>
      </c>
      <c r="H10" s="1">
        <v>523.31999999999994</v>
      </c>
      <c r="I10" s="1">
        <v>784.98</v>
      </c>
      <c r="J10" s="1">
        <v>959.42</v>
      </c>
      <c r="K10" s="1">
        <v>2791.04</v>
      </c>
      <c r="L10" s="1">
        <v>2180.5</v>
      </c>
    </row>
    <row r="11" spans="1:12" x14ac:dyDescent="0.3">
      <c r="A11" t="s">
        <v>547</v>
      </c>
      <c r="B11" t="s">
        <v>539</v>
      </c>
      <c r="C11" t="s">
        <v>63</v>
      </c>
      <c r="D11">
        <v>40812</v>
      </c>
      <c r="E11" t="s">
        <v>18</v>
      </c>
      <c r="F11">
        <v>2</v>
      </c>
      <c r="G11" s="1">
        <v>9431.1</v>
      </c>
      <c r="H11" s="1">
        <v>471.55500000000006</v>
      </c>
      <c r="I11" s="1">
        <v>1226.0430000000001</v>
      </c>
      <c r="J11" s="1">
        <v>188.62200000000001</v>
      </c>
      <c r="K11" s="1">
        <v>2452.0860000000002</v>
      </c>
      <c r="L11" s="1">
        <v>3678.1290000000004</v>
      </c>
    </row>
    <row r="12" spans="1:12" x14ac:dyDescent="0.3">
      <c r="A12" t="s">
        <v>548</v>
      </c>
      <c r="B12" t="s">
        <v>539</v>
      </c>
      <c r="C12" t="s">
        <v>146</v>
      </c>
      <c r="D12">
        <v>42981</v>
      </c>
      <c r="E12" t="s">
        <v>18</v>
      </c>
      <c r="F12">
        <v>2</v>
      </c>
      <c r="G12" s="1">
        <v>10053.9</v>
      </c>
      <c r="H12" s="1">
        <v>1005.39</v>
      </c>
      <c r="I12" s="1">
        <v>100.539</v>
      </c>
      <c r="J12" s="1">
        <v>804.31200000000001</v>
      </c>
      <c r="K12" s="1">
        <v>3820.482</v>
      </c>
      <c r="L12" s="1">
        <v>3820.482</v>
      </c>
    </row>
    <row r="13" spans="1:12" x14ac:dyDescent="0.3">
      <c r="A13" t="s">
        <v>549</v>
      </c>
      <c r="B13" t="s">
        <v>539</v>
      </c>
      <c r="C13" t="s">
        <v>182</v>
      </c>
      <c r="D13">
        <v>41816</v>
      </c>
      <c r="E13" t="s">
        <v>18</v>
      </c>
      <c r="F13">
        <v>5</v>
      </c>
      <c r="G13" s="1">
        <v>12940</v>
      </c>
      <c r="H13" s="1">
        <v>1294</v>
      </c>
      <c r="I13" s="1">
        <v>1552.8</v>
      </c>
      <c r="J13" s="1">
        <v>129.4</v>
      </c>
      <c r="K13" s="1">
        <v>3752.6</v>
      </c>
      <c r="L13" s="1">
        <v>4917.2</v>
      </c>
    </row>
    <row r="14" spans="1:12" x14ac:dyDescent="0.3">
      <c r="A14" t="s">
        <v>550</v>
      </c>
      <c r="B14" t="s">
        <v>539</v>
      </c>
      <c r="C14" t="s">
        <v>396</v>
      </c>
      <c r="D14">
        <v>42384</v>
      </c>
      <c r="E14" t="s">
        <v>18</v>
      </c>
      <c r="F14">
        <v>4</v>
      </c>
      <c r="G14" s="1">
        <v>14722.400000000001</v>
      </c>
      <c r="H14" s="1">
        <v>736.12000000000012</v>
      </c>
      <c r="I14" s="1">
        <v>294.44800000000004</v>
      </c>
      <c r="J14" s="1">
        <v>1030.5680000000002</v>
      </c>
      <c r="K14" s="1">
        <v>3975.0480000000007</v>
      </c>
      <c r="L14" s="1">
        <v>5741.7360000000008</v>
      </c>
    </row>
    <row r="15" spans="1:12" x14ac:dyDescent="0.3">
      <c r="A15" t="s">
        <v>551</v>
      </c>
      <c r="B15" t="s">
        <v>539</v>
      </c>
      <c r="C15" t="s">
        <v>180</v>
      </c>
      <c r="D15">
        <v>41424</v>
      </c>
      <c r="E15" t="s">
        <v>18</v>
      </c>
      <c r="F15">
        <v>4</v>
      </c>
      <c r="G15" s="1">
        <v>10186</v>
      </c>
      <c r="H15" s="1">
        <v>713.0200000000001</v>
      </c>
      <c r="I15" s="1">
        <v>1527.8999999999999</v>
      </c>
      <c r="J15" s="1">
        <v>1222.32</v>
      </c>
      <c r="K15" s="1">
        <v>3463.2400000000002</v>
      </c>
      <c r="L15" s="1">
        <v>3666.96</v>
      </c>
    </row>
    <row r="16" spans="1:12" x14ac:dyDescent="0.3">
      <c r="A16" t="s">
        <v>552</v>
      </c>
      <c r="B16" t="s">
        <v>539</v>
      </c>
      <c r="C16" t="s">
        <v>255</v>
      </c>
      <c r="D16">
        <v>41637</v>
      </c>
      <c r="E16" t="s">
        <v>15</v>
      </c>
      <c r="F16">
        <v>2</v>
      </c>
      <c r="G16" s="1">
        <v>19991.7</v>
      </c>
      <c r="H16" s="1">
        <v>1599.336</v>
      </c>
      <c r="I16" s="1">
        <v>1199.502</v>
      </c>
      <c r="J16" s="1">
        <v>1599.336</v>
      </c>
      <c r="K16" s="1">
        <v>7996.68</v>
      </c>
      <c r="L16" s="1">
        <v>7396.9290000000001</v>
      </c>
    </row>
    <row r="17" spans="1:12" x14ac:dyDescent="0.3">
      <c r="A17" t="s">
        <v>553</v>
      </c>
      <c r="B17" t="s">
        <v>539</v>
      </c>
      <c r="C17" t="s">
        <v>55</v>
      </c>
      <c r="D17">
        <v>42709</v>
      </c>
      <c r="E17" t="s">
        <v>18</v>
      </c>
      <c r="F17">
        <v>2</v>
      </c>
      <c r="G17" s="1">
        <v>13914.9</v>
      </c>
      <c r="H17" s="1">
        <v>1113.192</v>
      </c>
      <c r="I17" s="1">
        <v>1948.0860000000002</v>
      </c>
      <c r="J17" s="1">
        <v>1948.0860000000002</v>
      </c>
      <c r="K17" s="1">
        <v>5148.5129999999999</v>
      </c>
      <c r="L17" s="1">
        <v>4174.4699999999993</v>
      </c>
    </row>
    <row r="18" spans="1:12" x14ac:dyDescent="0.3">
      <c r="A18" t="s">
        <v>554</v>
      </c>
      <c r="B18" t="s">
        <v>539</v>
      </c>
      <c r="C18" t="s">
        <v>57</v>
      </c>
      <c r="D18">
        <v>40581</v>
      </c>
      <c r="E18" t="s">
        <v>18</v>
      </c>
      <c r="F18">
        <v>3</v>
      </c>
      <c r="G18" s="1">
        <v>10204</v>
      </c>
      <c r="H18" s="1">
        <v>714.28000000000009</v>
      </c>
      <c r="I18" s="1">
        <v>408.16</v>
      </c>
      <c r="J18" s="1">
        <v>1326.52</v>
      </c>
      <c r="K18" s="1">
        <v>2959.16</v>
      </c>
      <c r="L18" s="1">
        <v>3469.36</v>
      </c>
    </row>
    <row r="19" spans="1:12" x14ac:dyDescent="0.3">
      <c r="A19" t="s">
        <v>442</v>
      </c>
      <c r="B19" t="s">
        <v>539</v>
      </c>
      <c r="C19" t="s">
        <v>129</v>
      </c>
      <c r="D19">
        <v>42291</v>
      </c>
      <c r="E19" t="s">
        <v>18</v>
      </c>
      <c r="F19">
        <v>3</v>
      </c>
      <c r="G19" s="1">
        <v>13533</v>
      </c>
      <c r="H19" s="1">
        <v>1082.6400000000001</v>
      </c>
      <c r="I19" s="1">
        <v>1082.6400000000001</v>
      </c>
      <c r="J19" s="1">
        <v>1488.63</v>
      </c>
      <c r="K19" s="1">
        <v>4465.8900000000003</v>
      </c>
      <c r="L19" s="1">
        <v>4871.88</v>
      </c>
    </row>
    <row r="20" spans="1:12" x14ac:dyDescent="0.3">
      <c r="A20" t="s">
        <v>555</v>
      </c>
      <c r="B20" t="s">
        <v>539</v>
      </c>
      <c r="C20" t="s">
        <v>92</v>
      </c>
      <c r="D20">
        <v>42083</v>
      </c>
      <c r="E20" t="s">
        <v>18</v>
      </c>
      <c r="F20">
        <v>3</v>
      </c>
      <c r="G20" s="1">
        <v>13181</v>
      </c>
      <c r="H20" s="1">
        <v>1186.29</v>
      </c>
      <c r="I20" s="1">
        <v>1581.72</v>
      </c>
      <c r="J20" s="1">
        <v>1581.72</v>
      </c>
      <c r="K20" s="1">
        <v>4745.16</v>
      </c>
      <c r="L20" s="1">
        <v>4613.3499999999995</v>
      </c>
    </row>
    <row r="21" spans="1:12" x14ac:dyDescent="0.3">
      <c r="A21" t="s">
        <v>556</v>
      </c>
      <c r="B21" t="s">
        <v>539</v>
      </c>
      <c r="C21" t="s">
        <v>273</v>
      </c>
      <c r="D21">
        <v>42096</v>
      </c>
      <c r="E21" t="s">
        <v>27</v>
      </c>
      <c r="F21">
        <v>4</v>
      </c>
      <c r="G21" s="1">
        <v>19671.300000000003</v>
      </c>
      <c r="H21" s="1">
        <v>1770.4170000000001</v>
      </c>
      <c r="I21" s="1">
        <v>393.42600000000004</v>
      </c>
      <c r="J21" s="1">
        <v>1967.1300000000003</v>
      </c>
      <c r="K21" s="1">
        <v>5114.5380000000014</v>
      </c>
      <c r="L21" s="1">
        <v>5901.39</v>
      </c>
    </row>
    <row r="22" spans="1:12" x14ac:dyDescent="0.3">
      <c r="A22" t="s">
        <v>557</v>
      </c>
      <c r="B22" t="s">
        <v>539</v>
      </c>
      <c r="C22" t="s">
        <v>61</v>
      </c>
      <c r="D22">
        <v>41483</v>
      </c>
      <c r="E22" t="s">
        <v>18</v>
      </c>
      <c r="F22">
        <v>2</v>
      </c>
      <c r="G22" s="1">
        <v>11400.300000000001</v>
      </c>
      <c r="H22" s="1">
        <v>912.02400000000011</v>
      </c>
      <c r="I22" s="1">
        <v>684.01800000000003</v>
      </c>
      <c r="J22" s="1">
        <v>1482.0390000000002</v>
      </c>
      <c r="K22" s="1">
        <v>4560.1200000000008</v>
      </c>
      <c r="L22" s="1">
        <v>3648.0960000000005</v>
      </c>
    </row>
    <row r="23" spans="1:12" x14ac:dyDescent="0.3">
      <c r="A23" t="s">
        <v>558</v>
      </c>
      <c r="B23" t="s">
        <v>539</v>
      </c>
      <c r="C23" t="s">
        <v>36</v>
      </c>
      <c r="D23">
        <v>42520</v>
      </c>
      <c r="E23" t="s">
        <v>27</v>
      </c>
      <c r="F23">
        <v>2</v>
      </c>
      <c r="G23" s="1">
        <v>19089.900000000001</v>
      </c>
      <c r="H23" s="1">
        <v>1145.394</v>
      </c>
      <c r="I23" s="1">
        <v>190.89900000000003</v>
      </c>
      <c r="J23" s="1">
        <v>381.79800000000006</v>
      </c>
      <c r="K23" s="1">
        <v>7635.9600000000009</v>
      </c>
      <c r="L23" s="1">
        <v>5154.273000000001</v>
      </c>
    </row>
    <row r="24" spans="1:12" x14ac:dyDescent="0.3">
      <c r="A24" t="s">
        <v>559</v>
      </c>
      <c r="B24" t="s">
        <v>539</v>
      </c>
      <c r="C24" t="s">
        <v>98</v>
      </c>
      <c r="D24">
        <v>41620</v>
      </c>
      <c r="E24" t="s">
        <v>15</v>
      </c>
      <c r="F24">
        <v>3</v>
      </c>
      <c r="G24" s="1">
        <v>30637</v>
      </c>
      <c r="H24" s="1">
        <v>2144.59</v>
      </c>
      <c r="I24" s="1">
        <v>919.11</v>
      </c>
      <c r="J24" s="1">
        <v>4595.55</v>
      </c>
      <c r="K24" s="1">
        <v>8578.36</v>
      </c>
      <c r="L24" s="1">
        <v>10416.58</v>
      </c>
    </row>
    <row r="25" spans="1:12" x14ac:dyDescent="0.3">
      <c r="A25" t="s">
        <v>560</v>
      </c>
      <c r="B25" t="s">
        <v>539</v>
      </c>
      <c r="C25" t="s">
        <v>237</v>
      </c>
      <c r="D25">
        <v>42454</v>
      </c>
      <c r="E25" t="s">
        <v>27</v>
      </c>
      <c r="F25">
        <v>2</v>
      </c>
      <c r="G25" s="1">
        <v>20134.8</v>
      </c>
      <c r="H25" s="1">
        <v>2013.48</v>
      </c>
      <c r="I25" s="1">
        <v>1409.4360000000001</v>
      </c>
      <c r="J25" s="1">
        <v>2214.828</v>
      </c>
      <c r="K25" s="1">
        <v>6040.44</v>
      </c>
      <c r="L25" s="1">
        <v>6040.44</v>
      </c>
    </row>
    <row r="26" spans="1:12" x14ac:dyDescent="0.3">
      <c r="A26" t="s">
        <v>561</v>
      </c>
      <c r="B26" t="s">
        <v>539</v>
      </c>
      <c r="C26" t="s">
        <v>237</v>
      </c>
      <c r="D26">
        <v>42801</v>
      </c>
      <c r="E26" t="s">
        <v>115</v>
      </c>
      <c r="F26">
        <v>4</v>
      </c>
      <c r="G26" s="1">
        <v>50361.3</v>
      </c>
      <c r="H26" s="1">
        <v>3525.2910000000006</v>
      </c>
      <c r="I26" s="1">
        <v>1007.2260000000001</v>
      </c>
      <c r="J26" s="1">
        <v>6043.3559999999998</v>
      </c>
      <c r="K26" s="1">
        <v>15612.003000000001</v>
      </c>
      <c r="L26" s="1">
        <v>17626.454999999998</v>
      </c>
    </row>
    <row r="27" spans="1:12" x14ac:dyDescent="0.3">
      <c r="A27" t="s">
        <v>562</v>
      </c>
      <c r="B27" t="s">
        <v>539</v>
      </c>
      <c r="C27" t="s">
        <v>237</v>
      </c>
      <c r="D27">
        <v>40893</v>
      </c>
      <c r="E27" t="s">
        <v>18</v>
      </c>
      <c r="F27">
        <v>3</v>
      </c>
      <c r="G27" s="1">
        <v>9451</v>
      </c>
      <c r="H27" s="1">
        <v>661.57</v>
      </c>
      <c r="I27" s="1">
        <v>378.04</v>
      </c>
      <c r="J27" s="1">
        <v>945.1</v>
      </c>
      <c r="K27" s="1">
        <v>3307.85</v>
      </c>
      <c r="L27" s="1">
        <v>3118.83</v>
      </c>
    </row>
    <row r="28" spans="1:12" x14ac:dyDescent="0.3">
      <c r="A28" t="s">
        <v>563</v>
      </c>
      <c r="B28" t="s">
        <v>539</v>
      </c>
      <c r="C28" t="s">
        <v>173</v>
      </c>
      <c r="D28">
        <v>40933</v>
      </c>
      <c r="E28" t="s">
        <v>27</v>
      </c>
      <c r="F28">
        <v>2</v>
      </c>
      <c r="G28" s="1">
        <v>16452</v>
      </c>
      <c r="H28" s="1">
        <v>1316.16</v>
      </c>
      <c r="I28" s="1">
        <v>1809.72</v>
      </c>
      <c r="J28" s="1">
        <v>1480.6799999999998</v>
      </c>
      <c r="K28" s="1">
        <v>5429.16</v>
      </c>
      <c r="L28" s="1">
        <v>4606.5600000000004</v>
      </c>
    </row>
    <row r="29" spans="1:12" x14ac:dyDescent="0.3">
      <c r="A29" t="s">
        <v>564</v>
      </c>
      <c r="B29" t="s">
        <v>539</v>
      </c>
      <c r="C29" t="s">
        <v>107</v>
      </c>
      <c r="D29">
        <v>40561</v>
      </c>
      <c r="E29" t="s">
        <v>18</v>
      </c>
      <c r="F29">
        <v>4</v>
      </c>
      <c r="G29" s="1">
        <v>15838.900000000001</v>
      </c>
      <c r="H29" s="1">
        <v>1267.1120000000001</v>
      </c>
      <c r="I29" s="1">
        <v>2059.0570000000002</v>
      </c>
      <c r="J29" s="1">
        <v>2217.4460000000004</v>
      </c>
      <c r="K29" s="1">
        <v>6335.5600000000013</v>
      </c>
      <c r="L29" s="1">
        <v>5226.8370000000004</v>
      </c>
    </row>
    <row r="30" spans="1:12" x14ac:dyDescent="0.3">
      <c r="A30" t="s">
        <v>565</v>
      </c>
      <c r="B30" t="s">
        <v>539</v>
      </c>
      <c r="C30" t="s">
        <v>86</v>
      </c>
      <c r="D30">
        <v>41382</v>
      </c>
      <c r="E30" t="s">
        <v>27</v>
      </c>
      <c r="F30">
        <v>4</v>
      </c>
      <c r="G30" s="1">
        <v>24720.300000000003</v>
      </c>
      <c r="H30" s="1">
        <v>1483.2180000000001</v>
      </c>
      <c r="I30" s="1">
        <v>3460.8420000000006</v>
      </c>
      <c r="J30" s="1">
        <v>2472.0300000000007</v>
      </c>
      <c r="K30" s="1">
        <v>8404.9020000000019</v>
      </c>
      <c r="L30" s="1">
        <v>8404.9020000000019</v>
      </c>
    </row>
    <row r="31" spans="1:12" x14ac:dyDescent="0.3">
      <c r="A31" t="s">
        <v>566</v>
      </c>
      <c r="B31" t="s">
        <v>539</v>
      </c>
      <c r="C31" t="s">
        <v>396</v>
      </c>
      <c r="D31">
        <v>40647</v>
      </c>
      <c r="E31" t="s">
        <v>27</v>
      </c>
      <c r="F31">
        <v>2</v>
      </c>
      <c r="G31" s="1">
        <v>14289.300000000001</v>
      </c>
      <c r="H31" s="1">
        <v>1286.037</v>
      </c>
      <c r="I31" s="1">
        <v>285.786</v>
      </c>
      <c r="J31" s="1">
        <v>571.572</v>
      </c>
      <c r="K31" s="1">
        <v>4572.576</v>
      </c>
      <c r="L31" s="1">
        <v>5429.9340000000002</v>
      </c>
    </row>
    <row r="32" spans="1:12" x14ac:dyDescent="0.3">
      <c r="A32" t="s">
        <v>567</v>
      </c>
      <c r="B32" t="s">
        <v>539</v>
      </c>
      <c r="C32" t="s">
        <v>117</v>
      </c>
      <c r="D32">
        <v>41490</v>
      </c>
      <c r="E32" t="s">
        <v>50</v>
      </c>
      <c r="F32">
        <v>5</v>
      </c>
      <c r="G32" s="1">
        <v>51185</v>
      </c>
      <c r="H32" s="1">
        <v>5118.5</v>
      </c>
      <c r="I32" s="1">
        <v>2559.25</v>
      </c>
      <c r="J32" s="1">
        <v>2047.4</v>
      </c>
      <c r="K32" s="1">
        <v>16891.05</v>
      </c>
      <c r="L32" s="1">
        <v>18938.45</v>
      </c>
    </row>
    <row r="33" spans="1:12" x14ac:dyDescent="0.3">
      <c r="A33" t="s">
        <v>568</v>
      </c>
      <c r="B33" t="s">
        <v>539</v>
      </c>
      <c r="C33" t="s">
        <v>180</v>
      </c>
      <c r="D33">
        <v>42811</v>
      </c>
      <c r="E33" t="s">
        <v>27</v>
      </c>
      <c r="F33">
        <v>3</v>
      </c>
      <c r="G33" s="1">
        <v>20713</v>
      </c>
      <c r="H33" s="1">
        <v>1657.04</v>
      </c>
      <c r="I33" s="1">
        <v>1864.1699999999998</v>
      </c>
      <c r="J33" s="1">
        <v>1242.78</v>
      </c>
      <c r="K33" s="1">
        <v>7663.8099999999995</v>
      </c>
      <c r="L33" s="1">
        <v>5799.64</v>
      </c>
    </row>
    <row r="34" spans="1:12" x14ac:dyDescent="0.3">
      <c r="A34" t="s">
        <v>569</v>
      </c>
      <c r="B34" t="s">
        <v>539</v>
      </c>
      <c r="C34" t="s">
        <v>213</v>
      </c>
      <c r="D34">
        <v>42270</v>
      </c>
      <c r="E34" t="s">
        <v>27</v>
      </c>
      <c r="F34">
        <v>4</v>
      </c>
      <c r="G34" s="1">
        <v>21018.800000000003</v>
      </c>
      <c r="H34" s="1">
        <v>2101.8800000000006</v>
      </c>
      <c r="I34" s="1">
        <v>2312.0680000000002</v>
      </c>
      <c r="J34" s="1">
        <v>1471.3160000000003</v>
      </c>
      <c r="K34" s="1">
        <v>8407.5200000000023</v>
      </c>
      <c r="L34" s="1">
        <v>6936.2040000000015</v>
      </c>
    </row>
    <row r="35" spans="1:12" x14ac:dyDescent="0.3">
      <c r="A35" t="s">
        <v>570</v>
      </c>
      <c r="B35" t="s">
        <v>539</v>
      </c>
      <c r="C35" t="s">
        <v>180</v>
      </c>
      <c r="D35">
        <v>42707</v>
      </c>
      <c r="E35" t="s">
        <v>15</v>
      </c>
      <c r="F35">
        <v>3</v>
      </c>
      <c r="G35" s="1">
        <v>26281</v>
      </c>
      <c r="H35" s="1">
        <v>2365.29</v>
      </c>
      <c r="I35" s="1">
        <v>3416.53</v>
      </c>
      <c r="J35" s="1">
        <v>1576.86</v>
      </c>
      <c r="K35" s="1">
        <v>9461.16</v>
      </c>
      <c r="L35" s="1">
        <v>8672.73</v>
      </c>
    </row>
    <row r="36" spans="1:12" x14ac:dyDescent="0.3">
      <c r="A36" t="s">
        <v>571</v>
      </c>
      <c r="B36" t="s">
        <v>539</v>
      </c>
      <c r="C36" t="s">
        <v>213</v>
      </c>
      <c r="D36">
        <v>42656</v>
      </c>
      <c r="E36" t="s">
        <v>18</v>
      </c>
      <c r="F36">
        <v>5</v>
      </c>
      <c r="G36" s="1">
        <v>10055</v>
      </c>
      <c r="H36" s="1">
        <v>502.75</v>
      </c>
      <c r="I36" s="1">
        <v>804.4</v>
      </c>
      <c r="J36" s="1">
        <v>1307.1500000000001</v>
      </c>
      <c r="K36" s="1">
        <v>3318.15</v>
      </c>
      <c r="L36" s="1">
        <v>4022</v>
      </c>
    </row>
    <row r="37" spans="1:12" x14ac:dyDescent="0.3">
      <c r="A37" t="s">
        <v>572</v>
      </c>
      <c r="B37" t="s">
        <v>539</v>
      </c>
      <c r="C37" t="s">
        <v>137</v>
      </c>
      <c r="D37">
        <v>40724</v>
      </c>
      <c r="E37" t="s">
        <v>27</v>
      </c>
      <c r="F37">
        <v>4</v>
      </c>
      <c r="G37" s="1">
        <v>18826.5</v>
      </c>
      <c r="H37" s="1">
        <v>941.32500000000005</v>
      </c>
      <c r="I37" s="1">
        <v>1317.855</v>
      </c>
      <c r="J37" s="1">
        <v>2823.9749999999999</v>
      </c>
      <c r="K37" s="1">
        <v>6965.8050000000003</v>
      </c>
      <c r="L37" s="1">
        <v>6965.8050000000003</v>
      </c>
    </row>
    <row r="38" spans="1:12" x14ac:dyDescent="0.3">
      <c r="A38" t="s">
        <v>573</v>
      </c>
      <c r="B38" t="s">
        <v>539</v>
      </c>
      <c r="C38" t="s">
        <v>482</v>
      </c>
      <c r="D38">
        <v>42841</v>
      </c>
      <c r="E38" t="s">
        <v>18</v>
      </c>
      <c r="F38">
        <v>3</v>
      </c>
      <c r="G38" s="1">
        <v>15043</v>
      </c>
      <c r="H38" s="1">
        <v>1203.44</v>
      </c>
      <c r="I38" s="1">
        <v>1654.73</v>
      </c>
      <c r="J38" s="1">
        <v>1353.87</v>
      </c>
      <c r="K38" s="1">
        <v>4813.76</v>
      </c>
      <c r="L38" s="1">
        <v>5716.34</v>
      </c>
    </row>
    <row r="39" spans="1:12" x14ac:dyDescent="0.3">
      <c r="A39" t="s">
        <v>574</v>
      </c>
      <c r="B39" t="s">
        <v>539</v>
      </c>
      <c r="C39" t="s">
        <v>69</v>
      </c>
      <c r="D39">
        <v>42109</v>
      </c>
      <c r="E39" t="s">
        <v>50</v>
      </c>
      <c r="F39">
        <v>3</v>
      </c>
      <c r="G39" s="1">
        <v>39199</v>
      </c>
      <c r="H39" s="1">
        <v>1959.95</v>
      </c>
      <c r="I39" s="1">
        <v>783.98</v>
      </c>
      <c r="J39" s="1">
        <v>2743.9300000000003</v>
      </c>
      <c r="K39" s="1">
        <v>14503.63</v>
      </c>
      <c r="L39" s="1">
        <v>14503.63</v>
      </c>
    </row>
    <row r="40" spans="1:12" x14ac:dyDescent="0.3">
      <c r="A40" t="s">
        <v>575</v>
      </c>
      <c r="B40" t="s">
        <v>539</v>
      </c>
      <c r="C40" t="s">
        <v>213</v>
      </c>
      <c r="D40">
        <v>41656</v>
      </c>
      <c r="E40" t="s">
        <v>18</v>
      </c>
      <c r="F40">
        <v>4</v>
      </c>
      <c r="G40" s="1">
        <v>10158.5</v>
      </c>
      <c r="H40" s="1">
        <v>1015.85</v>
      </c>
      <c r="I40" s="1">
        <v>1015.85</v>
      </c>
      <c r="J40" s="1">
        <v>1117.4349999999999</v>
      </c>
      <c r="K40" s="1">
        <v>2641.21</v>
      </c>
      <c r="L40" s="1">
        <v>2539.625</v>
      </c>
    </row>
    <row r="41" spans="1:12" x14ac:dyDescent="0.3">
      <c r="A41" t="s">
        <v>576</v>
      </c>
      <c r="B41" t="s">
        <v>539</v>
      </c>
      <c r="C41" t="s">
        <v>55</v>
      </c>
      <c r="D41">
        <v>42223</v>
      </c>
      <c r="E41" t="s">
        <v>18</v>
      </c>
      <c r="F41">
        <v>4</v>
      </c>
      <c r="G41" s="1">
        <v>16190.900000000001</v>
      </c>
      <c r="H41" s="1">
        <v>1457.181</v>
      </c>
      <c r="I41" s="1">
        <v>2266.7260000000006</v>
      </c>
      <c r="J41" s="1">
        <v>647.63600000000008</v>
      </c>
      <c r="K41" s="1">
        <v>5828.7240000000002</v>
      </c>
      <c r="L41" s="1">
        <v>4047.7250000000004</v>
      </c>
    </row>
    <row r="42" spans="1:12" x14ac:dyDescent="0.3">
      <c r="A42" t="s">
        <v>577</v>
      </c>
      <c r="B42" t="s">
        <v>539</v>
      </c>
      <c r="C42" t="s">
        <v>198</v>
      </c>
      <c r="D42">
        <v>42531</v>
      </c>
      <c r="E42" t="s">
        <v>18</v>
      </c>
      <c r="F42">
        <v>3</v>
      </c>
      <c r="G42" s="1">
        <v>12996</v>
      </c>
      <c r="H42" s="1">
        <v>649.80000000000007</v>
      </c>
      <c r="I42" s="1">
        <v>649.80000000000007</v>
      </c>
      <c r="J42" s="1">
        <v>1559.52</v>
      </c>
      <c r="K42" s="1">
        <v>3508.92</v>
      </c>
      <c r="L42" s="1">
        <v>4028.7599999999998</v>
      </c>
    </row>
    <row r="43" spans="1:12" x14ac:dyDescent="0.3">
      <c r="A43" t="s">
        <v>578</v>
      </c>
      <c r="B43" t="s">
        <v>539</v>
      </c>
      <c r="C43" t="s">
        <v>253</v>
      </c>
      <c r="D43">
        <v>42384</v>
      </c>
      <c r="E43" t="s">
        <v>18</v>
      </c>
      <c r="F43">
        <v>2</v>
      </c>
      <c r="G43" s="1">
        <v>8572.5</v>
      </c>
      <c r="H43" s="1">
        <v>428.625</v>
      </c>
      <c r="I43" s="1">
        <v>1285.875</v>
      </c>
      <c r="J43" s="1">
        <v>342.90000000000003</v>
      </c>
      <c r="K43" s="1">
        <v>2571.75</v>
      </c>
      <c r="L43" s="1">
        <v>2657.4749999999999</v>
      </c>
    </row>
    <row r="44" spans="1:12" x14ac:dyDescent="0.3">
      <c r="A44" t="s">
        <v>579</v>
      </c>
      <c r="B44" t="s">
        <v>539</v>
      </c>
      <c r="C44" t="s">
        <v>125</v>
      </c>
      <c r="D44">
        <v>41625</v>
      </c>
      <c r="E44" t="s">
        <v>53</v>
      </c>
      <c r="F44">
        <v>4</v>
      </c>
      <c r="G44" s="1">
        <v>107881.40000000001</v>
      </c>
      <c r="H44" s="1">
        <v>9709.3260000000009</v>
      </c>
      <c r="I44" s="1">
        <v>2157.6280000000002</v>
      </c>
      <c r="J44" s="1">
        <v>6472.884</v>
      </c>
      <c r="K44" s="1">
        <v>31285.606</v>
      </c>
      <c r="L44" s="1">
        <v>42073.746000000006</v>
      </c>
    </row>
    <row r="45" spans="1:12" x14ac:dyDescent="0.3">
      <c r="A45" t="s">
        <v>580</v>
      </c>
      <c r="B45" t="s">
        <v>539</v>
      </c>
      <c r="C45" t="s">
        <v>17</v>
      </c>
      <c r="D45">
        <v>42247</v>
      </c>
      <c r="E45" t="s">
        <v>18</v>
      </c>
      <c r="F45">
        <v>3</v>
      </c>
      <c r="G45" s="1">
        <v>13786</v>
      </c>
      <c r="H45" s="1">
        <v>827.16</v>
      </c>
      <c r="I45" s="1">
        <v>1792.18</v>
      </c>
      <c r="J45" s="1">
        <v>2067.9</v>
      </c>
      <c r="K45" s="1">
        <v>4273.66</v>
      </c>
      <c r="L45" s="1">
        <v>5100.82</v>
      </c>
    </row>
    <row r="46" spans="1:12" x14ac:dyDescent="0.3">
      <c r="A46" t="s">
        <v>581</v>
      </c>
      <c r="B46" t="s">
        <v>539</v>
      </c>
      <c r="C46" t="s">
        <v>61</v>
      </c>
      <c r="D46">
        <v>41844</v>
      </c>
      <c r="E46" t="s">
        <v>18</v>
      </c>
      <c r="F46">
        <v>3</v>
      </c>
      <c r="G46" s="1">
        <v>13631</v>
      </c>
      <c r="H46" s="1">
        <v>1363.1000000000001</v>
      </c>
      <c r="I46" s="1">
        <v>817.86</v>
      </c>
      <c r="J46" s="1">
        <v>1499.41</v>
      </c>
      <c r="K46" s="1">
        <v>3544.06</v>
      </c>
      <c r="L46" s="1">
        <v>5179.78</v>
      </c>
    </row>
    <row r="47" spans="1:12" x14ac:dyDescent="0.3">
      <c r="A47" t="s">
        <v>582</v>
      </c>
      <c r="B47" t="s">
        <v>539</v>
      </c>
      <c r="C47" t="s">
        <v>52</v>
      </c>
      <c r="D47">
        <v>42408</v>
      </c>
      <c r="E47" t="s">
        <v>27</v>
      </c>
      <c r="F47">
        <v>3</v>
      </c>
      <c r="G47" s="1">
        <v>16378</v>
      </c>
      <c r="H47" s="1">
        <v>982.68</v>
      </c>
      <c r="I47" s="1">
        <v>2129.14</v>
      </c>
      <c r="J47" s="1">
        <v>1637.8000000000002</v>
      </c>
      <c r="K47" s="1">
        <v>5404.7400000000007</v>
      </c>
      <c r="L47" s="1">
        <v>5077.18</v>
      </c>
    </row>
    <row r="48" spans="1:12" x14ac:dyDescent="0.3">
      <c r="A48" t="s">
        <v>583</v>
      </c>
      <c r="B48" t="s">
        <v>539</v>
      </c>
      <c r="C48" t="s">
        <v>79</v>
      </c>
      <c r="D48">
        <v>42928</v>
      </c>
      <c r="E48" t="s">
        <v>18</v>
      </c>
      <c r="F48">
        <v>3</v>
      </c>
      <c r="G48" s="1">
        <v>12948</v>
      </c>
      <c r="H48" s="1">
        <v>647.40000000000009</v>
      </c>
      <c r="I48" s="1">
        <v>906.36000000000013</v>
      </c>
      <c r="J48" s="1">
        <v>388.44</v>
      </c>
      <c r="K48" s="1">
        <v>4402.3200000000006</v>
      </c>
      <c r="L48" s="1">
        <v>5049.72</v>
      </c>
    </row>
    <row r="49" spans="1:12" x14ac:dyDescent="0.3">
      <c r="A49" t="s">
        <v>584</v>
      </c>
      <c r="B49" t="s">
        <v>539</v>
      </c>
      <c r="C49" t="s">
        <v>140</v>
      </c>
      <c r="D49">
        <v>41097</v>
      </c>
      <c r="E49" t="s">
        <v>50</v>
      </c>
      <c r="F49">
        <v>2</v>
      </c>
      <c r="G49" s="1">
        <v>33377.4</v>
      </c>
      <c r="H49" s="1">
        <v>1668.8700000000001</v>
      </c>
      <c r="I49" s="1">
        <v>3337.7400000000002</v>
      </c>
      <c r="J49" s="1">
        <v>1335.096</v>
      </c>
      <c r="K49" s="1">
        <v>9679.4459999999999</v>
      </c>
      <c r="L49" s="1">
        <v>11014.542000000001</v>
      </c>
    </row>
    <row r="50" spans="1:12" x14ac:dyDescent="0.3">
      <c r="A50" t="s">
        <v>585</v>
      </c>
      <c r="B50" t="s">
        <v>539</v>
      </c>
      <c r="C50" t="s">
        <v>57</v>
      </c>
      <c r="D50">
        <v>41218</v>
      </c>
      <c r="E50" t="s">
        <v>18</v>
      </c>
      <c r="F50">
        <v>4</v>
      </c>
      <c r="G50" s="1">
        <v>10896.6</v>
      </c>
      <c r="H50" s="1">
        <v>871.72800000000007</v>
      </c>
      <c r="I50" s="1">
        <v>108.96600000000001</v>
      </c>
      <c r="J50" s="1">
        <v>1089.6600000000001</v>
      </c>
      <c r="K50" s="1">
        <v>2942.0820000000003</v>
      </c>
      <c r="L50" s="1">
        <v>3051.0480000000002</v>
      </c>
    </row>
    <row r="51" spans="1:12" x14ac:dyDescent="0.3">
      <c r="A51" t="s">
        <v>586</v>
      </c>
      <c r="B51" t="s">
        <v>539</v>
      </c>
      <c r="C51" t="s">
        <v>98</v>
      </c>
      <c r="D51">
        <v>42437</v>
      </c>
      <c r="E51" t="s">
        <v>27</v>
      </c>
      <c r="F51">
        <v>3</v>
      </c>
      <c r="G51" s="1">
        <v>16716</v>
      </c>
      <c r="H51" s="1">
        <v>1002.9599999999999</v>
      </c>
      <c r="I51" s="1">
        <v>334.32</v>
      </c>
      <c r="J51" s="1">
        <v>2507.4</v>
      </c>
      <c r="K51" s="1">
        <v>6519.24</v>
      </c>
      <c r="L51" s="1">
        <v>6519.24</v>
      </c>
    </row>
    <row r="52" spans="1:12" x14ac:dyDescent="0.3">
      <c r="A52" t="s">
        <v>587</v>
      </c>
      <c r="B52" t="s">
        <v>539</v>
      </c>
      <c r="C52" t="s">
        <v>166</v>
      </c>
      <c r="D52">
        <v>41896</v>
      </c>
      <c r="E52" t="s">
        <v>15</v>
      </c>
      <c r="F52">
        <v>3</v>
      </c>
      <c r="G52" s="1">
        <v>30806</v>
      </c>
      <c r="H52" s="1">
        <v>3080.6000000000004</v>
      </c>
      <c r="I52" s="1">
        <v>3388.66</v>
      </c>
      <c r="J52" s="1">
        <v>924.18</v>
      </c>
      <c r="K52" s="1">
        <v>9857.92</v>
      </c>
      <c r="L52" s="1">
        <v>10165.980000000001</v>
      </c>
    </row>
    <row r="53" spans="1:12" x14ac:dyDescent="0.3">
      <c r="A53" t="s">
        <v>588</v>
      </c>
      <c r="B53" t="s">
        <v>539</v>
      </c>
      <c r="C53" t="s">
        <v>317</v>
      </c>
      <c r="D53">
        <v>41370</v>
      </c>
      <c r="E53" t="s">
        <v>27</v>
      </c>
      <c r="F53">
        <v>1</v>
      </c>
      <c r="G53" s="1">
        <v>16002</v>
      </c>
      <c r="H53" s="1">
        <v>1120.1400000000001</v>
      </c>
      <c r="I53" s="1">
        <v>1440.1799999999998</v>
      </c>
      <c r="J53" s="1">
        <v>1280.1600000000001</v>
      </c>
      <c r="K53" s="1">
        <v>4320.54</v>
      </c>
      <c r="L53" s="1">
        <v>4160.5200000000004</v>
      </c>
    </row>
    <row r="54" spans="1:12" x14ac:dyDescent="0.3">
      <c r="A54" t="s">
        <v>589</v>
      </c>
      <c r="B54" t="s">
        <v>539</v>
      </c>
      <c r="C54" t="s">
        <v>71</v>
      </c>
      <c r="D54">
        <v>41251</v>
      </c>
      <c r="E54" t="s">
        <v>18</v>
      </c>
      <c r="F54">
        <v>4</v>
      </c>
      <c r="G54" s="1">
        <v>10368.6</v>
      </c>
      <c r="H54" s="1">
        <v>622.11599999999999</v>
      </c>
      <c r="I54" s="1">
        <v>1244.232</v>
      </c>
      <c r="J54" s="1">
        <v>725.80200000000013</v>
      </c>
      <c r="K54" s="1">
        <v>2695.8360000000002</v>
      </c>
      <c r="L54" s="1">
        <v>2799.5220000000004</v>
      </c>
    </row>
    <row r="55" spans="1:12" x14ac:dyDescent="0.3">
      <c r="A55" t="s">
        <v>590</v>
      </c>
      <c r="B55" t="s">
        <v>539</v>
      </c>
      <c r="C55" t="s">
        <v>168</v>
      </c>
      <c r="D55">
        <v>40594</v>
      </c>
      <c r="E55" t="s">
        <v>50</v>
      </c>
      <c r="F55">
        <v>2</v>
      </c>
      <c r="G55" s="1">
        <v>30081.600000000002</v>
      </c>
      <c r="H55" s="1">
        <v>1804.896</v>
      </c>
      <c r="I55" s="1">
        <v>1203.2640000000001</v>
      </c>
      <c r="J55" s="1">
        <v>4211.4240000000009</v>
      </c>
      <c r="K55" s="1">
        <v>10227.744000000001</v>
      </c>
      <c r="L55" s="1">
        <v>9325.2960000000003</v>
      </c>
    </row>
    <row r="56" spans="1:12" x14ac:dyDescent="0.3">
      <c r="A56" t="s">
        <v>591</v>
      </c>
      <c r="B56" t="s">
        <v>539</v>
      </c>
      <c r="C56" t="s">
        <v>98</v>
      </c>
      <c r="D56">
        <v>42771</v>
      </c>
      <c r="E56" t="s">
        <v>27</v>
      </c>
      <c r="F56">
        <v>4</v>
      </c>
      <c r="G56" s="1">
        <v>22331.100000000002</v>
      </c>
      <c r="H56" s="1">
        <v>2233.11</v>
      </c>
      <c r="I56" s="1">
        <v>1339.866</v>
      </c>
      <c r="J56" s="1">
        <v>893.24400000000014</v>
      </c>
      <c r="K56" s="1">
        <v>8485.8180000000011</v>
      </c>
      <c r="L56" s="1">
        <v>6699.3300000000008</v>
      </c>
    </row>
    <row r="57" spans="1:12" x14ac:dyDescent="0.3">
      <c r="A57" t="s">
        <v>592</v>
      </c>
      <c r="B57" t="s">
        <v>539</v>
      </c>
      <c r="C57" t="s">
        <v>69</v>
      </c>
      <c r="D57">
        <v>42993</v>
      </c>
      <c r="E57" t="s">
        <v>18</v>
      </c>
      <c r="F57">
        <v>2</v>
      </c>
      <c r="G57" s="1">
        <v>12732.300000000001</v>
      </c>
      <c r="H57" s="1">
        <v>1018.5840000000001</v>
      </c>
      <c r="I57" s="1">
        <v>763.93799999999999</v>
      </c>
      <c r="J57" s="1">
        <v>1145.9070000000002</v>
      </c>
      <c r="K57" s="1">
        <v>3692.3670000000002</v>
      </c>
      <c r="L57" s="1">
        <v>4074.3360000000002</v>
      </c>
    </row>
    <row r="58" spans="1:12" x14ac:dyDescent="0.3">
      <c r="A58" t="s">
        <v>593</v>
      </c>
      <c r="B58" t="s">
        <v>539</v>
      </c>
      <c r="C58" t="s">
        <v>168</v>
      </c>
      <c r="D58">
        <v>41496</v>
      </c>
      <c r="E58" t="s">
        <v>53</v>
      </c>
      <c r="F58">
        <v>3</v>
      </c>
      <c r="G58" s="1">
        <v>94057</v>
      </c>
      <c r="H58" s="1">
        <v>8465.1299999999992</v>
      </c>
      <c r="I58" s="1">
        <v>1881.14</v>
      </c>
      <c r="J58" s="1">
        <v>2821.71</v>
      </c>
      <c r="K58" s="1">
        <v>27276.53</v>
      </c>
      <c r="L58" s="1">
        <v>33860.519999999997</v>
      </c>
    </row>
    <row r="59" spans="1:12" x14ac:dyDescent="0.3">
      <c r="A59" t="s">
        <v>594</v>
      </c>
      <c r="B59" t="s">
        <v>539</v>
      </c>
      <c r="C59" t="s">
        <v>170</v>
      </c>
      <c r="D59">
        <v>40560</v>
      </c>
      <c r="E59" t="s">
        <v>50</v>
      </c>
      <c r="F59">
        <v>5</v>
      </c>
      <c r="G59" s="1">
        <v>38058.75</v>
      </c>
      <c r="H59" s="1">
        <v>3425.2874999999999</v>
      </c>
      <c r="I59" s="1">
        <v>3425.2874999999999</v>
      </c>
      <c r="J59" s="1">
        <v>5328.2250000000004</v>
      </c>
      <c r="K59" s="1">
        <v>11037.037499999999</v>
      </c>
      <c r="L59" s="1">
        <v>10275.862500000001</v>
      </c>
    </row>
    <row r="60" spans="1:12" x14ac:dyDescent="0.3">
      <c r="A60" t="s">
        <v>595</v>
      </c>
      <c r="B60" t="s">
        <v>539</v>
      </c>
      <c r="C60" t="s">
        <v>123</v>
      </c>
      <c r="D60">
        <v>40663</v>
      </c>
      <c r="E60" t="s">
        <v>15</v>
      </c>
      <c r="F60">
        <v>3</v>
      </c>
      <c r="G60" s="1">
        <v>29647</v>
      </c>
      <c r="H60" s="1">
        <v>1482.3500000000001</v>
      </c>
      <c r="I60" s="1">
        <v>4150.5800000000008</v>
      </c>
      <c r="J60" s="1">
        <v>2668.23</v>
      </c>
      <c r="K60" s="1">
        <v>11858.800000000001</v>
      </c>
      <c r="L60" s="1">
        <v>10376.449999999999</v>
      </c>
    </row>
    <row r="61" spans="1:12" x14ac:dyDescent="0.3">
      <c r="A61" t="s">
        <v>596</v>
      </c>
      <c r="B61" t="s">
        <v>539</v>
      </c>
      <c r="C61" t="s">
        <v>77</v>
      </c>
      <c r="D61">
        <v>40649</v>
      </c>
      <c r="E61" t="s">
        <v>15</v>
      </c>
      <c r="F61">
        <v>4</v>
      </c>
      <c r="G61" s="1">
        <v>34428.9</v>
      </c>
      <c r="H61" s="1">
        <v>1721.4450000000002</v>
      </c>
      <c r="I61" s="1">
        <v>4475.7570000000005</v>
      </c>
      <c r="J61" s="1">
        <v>3442.8900000000003</v>
      </c>
      <c r="K61" s="1">
        <v>9295.8030000000017</v>
      </c>
      <c r="L61" s="1">
        <v>9984.3809999999994</v>
      </c>
    </row>
    <row r="62" spans="1:12" x14ac:dyDescent="0.3">
      <c r="A62" t="s">
        <v>597</v>
      </c>
      <c r="B62" t="s">
        <v>539</v>
      </c>
      <c r="C62" t="s">
        <v>186</v>
      </c>
      <c r="D62">
        <v>42729</v>
      </c>
      <c r="E62" t="s">
        <v>18</v>
      </c>
      <c r="F62">
        <v>2</v>
      </c>
      <c r="G62" s="1">
        <v>7538.4000000000005</v>
      </c>
      <c r="H62" s="1">
        <v>376.92000000000007</v>
      </c>
      <c r="I62" s="1">
        <v>904.60800000000006</v>
      </c>
      <c r="J62" s="1">
        <v>226.15200000000002</v>
      </c>
      <c r="K62" s="1">
        <v>2261.52</v>
      </c>
      <c r="L62" s="1">
        <v>2789.2080000000001</v>
      </c>
    </row>
    <row r="63" spans="1:12" x14ac:dyDescent="0.3">
      <c r="A63" t="s">
        <v>598</v>
      </c>
      <c r="B63" t="s">
        <v>539</v>
      </c>
      <c r="C63" t="s">
        <v>248</v>
      </c>
      <c r="D63">
        <v>42665</v>
      </c>
      <c r="E63" t="s">
        <v>18</v>
      </c>
      <c r="F63">
        <v>5</v>
      </c>
      <c r="G63" s="1">
        <v>12398.75</v>
      </c>
      <c r="H63" s="1">
        <v>1239.875</v>
      </c>
      <c r="I63" s="1">
        <v>1115.8875</v>
      </c>
      <c r="J63" s="1">
        <v>743.92499999999995</v>
      </c>
      <c r="K63" s="1">
        <v>4959.5</v>
      </c>
      <c r="L63" s="1">
        <v>3595.6374999999998</v>
      </c>
    </row>
    <row r="64" spans="1:12" x14ac:dyDescent="0.3">
      <c r="A64" t="s">
        <v>599</v>
      </c>
      <c r="B64" t="s">
        <v>539</v>
      </c>
      <c r="C64" t="s">
        <v>112</v>
      </c>
      <c r="D64">
        <v>41237</v>
      </c>
      <c r="E64" t="s">
        <v>18</v>
      </c>
      <c r="F64">
        <v>5</v>
      </c>
      <c r="G64" s="1">
        <v>10858.75</v>
      </c>
      <c r="H64" s="1">
        <v>977.28749999999991</v>
      </c>
      <c r="I64" s="1">
        <v>1085.875</v>
      </c>
      <c r="J64" s="1">
        <v>542.9375</v>
      </c>
      <c r="K64" s="1">
        <v>4126.3249999999998</v>
      </c>
      <c r="L64" s="1">
        <v>2823.2750000000001</v>
      </c>
    </row>
    <row r="65" spans="1:12" x14ac:dyDescent="0.3">
      <c r="A65" t="s">
        <v>600</v>
      </c>
      <c r="B65" t="s">
        <v>539</v>
      </c>
      <c r="C65" t="s">
        <v>601</v>
      </c>
      <c r="D65">
        <v>41202</v>
      </c>
      <c r="E65" t="s">
        <v>18</v>
      </c>
      <c r="F65">
        <v>5</v>
      </c>
      <c r="G65" s="1">
        <v>10418.75</v>
      </c>
      <c r="H65" s="1">
        <v>937.6875</v>
      </c>
      <c r="I65" s="1">
        <v>625.125</v>
      </c>
      <c r="J65" s="1">
        <v>104.1875</v>
      </c>
      <c r="K65" s="1">
        <v>4167.5</v>
      </c>
      <c r="L65" s="1">
        <v>3438.1875</v>
      </c>
    </row>
    <row r="66" spans="1:12" x14ac:dyDescent="0.3">
      <c r="A66" t="s">
        <v>602</v>
      </c>
      <c r="B66" t="s">
        <v>539</v>
      </c>
      <c r="C66" t="s">
        <v>373</v>
      </c>
      <c r="D66">
        <v>40710</v>
      </c>
      <c r="E66" t="s">
        <v>18</v>
      </c>
      <c r="F66">
        <v>4</v>
      </c>
      <c r="G66" s="1">
        <v>16476.900000000001</v>
      </c>
      <c r="H66" s="1">
        <v>988.61400000000003</v>
      </c>
      <c r="I66" s="1">
        <v>1153.3830000000003</v>
      </c>
      <c r="J66" s="1">
        <v>2141.9970000000003</v>
      </c>
      <c r="K66" s="1">
        <v>5437.3770000000004</v>
      </c>
      <c r="L66" s="1">
        <v>4613.5320000000011</v>
      </c>
    </row>
    <row r="67" spans="1:12" x14ac:dyDescent="0.3">
      <c r="A67" t="s">
        <v>603</v>
      </c>
      <c r="B67" t="s">
        <v>539</v>
      </c>
      <c r="C67" t="s">
        <v>170</v>
      </c>
      <c r="D67">
        <v>40840</v>
      </c>
      <c r="E67" t="s">
        <v>15</v>
      </c>
      <c r="F67">
        <v>2</v>
      </c>
      <c r="G67" s="1">
        <v>27171.9</v>
      </c>
      <c r="H67" s="1">
        <v>2173.752</v>
      </c>
      <c r="I67" s="1">
        <v>2445.471</v>
      </c>
      <c r="J67" s="1">
        <v>2445.471</v>
      </c>
      <c r="K67" s="1">
        <v>9238.4460000000017</v>
      </c>
      <c r="L67" s="1">
        <v>9510.1649999999991</v>
      </c>
    </row>
    <row r="68" spans="1:12" x14ac:dyDescent="0.3">
      <c r="A68" t="s">
        <v>604</v>
      </c>
      <c r="B68" t="s">
        <v>539</v>
      </c>
      <c r="C68" t="s">
        <v>605</v>
      </c>
      <c r="D68">
        <v>41223</v>
      </c>
      <c r="E68" t="s">
        <v>27</v>
      </c>
      <c r="F68">
        <v>3</v>
      </c>
      <c r="G68" s="1">
        <v>21052</v>
      </c>
      <c r="H68" s="1">
        <v>1473.64</v>
      </c>
      <c r="I68" s="1">
        <v>842.08</v>
      </c>
      <c r="J68" s="1">
        <v>1263.1199999999999</v>
      </c>
      <c r="K68" s="1">
        <v>7789.24</v>
      </c>
      <c r="L68" s="1">
        <v>7157.68</v>
      </c>
    </row>
    <row r="69" spans="1:12" x14ac:dyDescent="0.3">
      <c r="A69" t="s">
        <v>606</v>
      </c>
      <c r="B69" t="s">
        <v>539</v>
      </c>
      <c r="C69" t="s">
        <v>173</v>
      </c>
      <c r="D69">
        <v>41878</v>
      </c>
      <c r="E69" t="s">
        <v>18</v>
      </c>
      <c r="F69">
        <v>4</v>
      </c>
      <c r="G69" s="1">
        <v>13839.1</v>
      </c>
      <c r="H69" s="1">
        <v>691.95500000000004</v>
      </c>
      <c r="I69" s="1">
        <v>691.95500000000004</v>
      </c>
      <c r="J69" s="1">
        <v>1937.4740000000002</v>
      </c>
      <c r="K69" s="1">
        <v>4982.076</v>
      </c>
      <c r="L69" s="1">
        <v>4290.1210000000001</v>
      </c>
    </row>
    <row r="70" spans="1:12" x14ac:dyDescent="0.3">
      <c r="A70" t="s">
        <v>607</v>
      </c>
      <c r="B70" t="s">
        <v>539</v>
      </c>
      <c r="C70" t="s">
        <v>34</v>
      </c>
      <c r="D70">
        <v>42329</v>
      </c>
      <c r="E70" t="s">
        <v>27</v>
      </c>
      <c r="F70">
        <v>4</v>
      </c>
      <c r="G70" s="1">
        <v>17641.800000000003</v>
      </c>
      <c r="H70" s="1">
        <v>1764.1800000000003</v>
      </c>
      <c r="I70" s="1">
        <v>882.09000000000015</v>
      </c>
      <c r="J70" s="1">
        <v>176.41800000000003</v>
      </c>
      <c r="K70" s="1">
        <v>6351.0480000000007</v>
      </c>
      <c r="L70" s="1">
        <v>4939.7040000000015</v>
      </c>
    </row>
    <row r="71" spans="1:12" x14ac:dyDescent="0.3">
      <c r="A71" t="s">
        <v>608</v>
      </c>
      <c r="B71" t="s">
        <v>539</v>
      </c>
      <c r="C71" t="s">
        <v>151</v>
      </c>
      <c r="D71">
        <v>42822</v>
      </c>
      <c r="E71" t="s">
        <v>50</v>
      </c>
      <c r="F71">
        <v>2</v>
      </c>
      <c r="G71" s="1">
        <v>27344.7</v>
      </c>
      <c r="H71" s="1">
        <v>1914.1290000000001</v>
      </c>
      <c r="I71" s="1">
        <v>1367.2350000000001</v>
      </c>
      <c r="J71" s="1">
        <v>1640.682</v>
      </c>
      <c r="K71" s="1">
        <v>9844.0920000000006</v>
      </c>
      <c r="L71" s="1">
        <v>10117.539000000001</v>
      </c>
    </row>
    <row r="72" spans="1:12" x14ac:dyDescent="0.3">
      <c r="A72" t="s">
        <v>609</v>
      </c>
      <c r="B72" t="s">
        <v>539</v>
      </c>
      <c r="C72" t="s">
        <v>123</v>
      </c>
      <c r="D72">
        <v>40968</v>
      </c>
      <c r="E72" t="s">
        <v>53</v>
      </c>
      <c r="F72">
        <v>3</v>
      </c>
      <c r="G72" s="1">
        <v>105259</v>
      </c>
      <c r="H72" s="1">
        <v>9473.31</v>
      </c>
      <c r="I72" s="1">
        <v>10525.900000000001</v>
      </c>
      <c r="J72" s="1">
        <v>13683.67</v>
      </c>
      <c r="K72" s="1">
        <v>32630.29</v>
      </c>
      <c r="L72" s="1">
        <v>35788.060000000005</v>
      </c>
    </row>
    <row r="73" spans="1:12" x14ac:dyDescent="0.3">
      <c r="A73" t="s">
        <v>610</v>
      </c>
      <c r="B73" t="s">
        <v>539</v>
      </c>
      <c r="C73" t="s">
        <v>209</v>
      </c>
      <c r="D73">
        <v>42345</v>
      </c>
      <c r="E73" t="s">
        <v>15</v>
      </c>
      <c r="F73">
        <v>2</v>
      </c>
      <c r="G73" s="1">
        <v>18985.5</v>
      </c>
      <c r="H73" s="1">
        <v>1518.84</v>
      </c>
      <c r="I73" s="1">
        <v>569.56499999999994</v>
      </c>
      <c r="J73" s="1">
        <v>1898.5500000000002</v>
      </c>
      <c r="K73" s="1">
        <v>6075.36</v>
      </c>
      <c r="L73" s="1">
        <v>6455.0700000000006</v>
      </c>
    </row>
    <row r="74" spans="1:12" x14ac:dyDescent="0.3">
      <c r="A74" t="s">
        <v>611</v>
      </c>
      <c r="B74" t="s">
        <v>539</v>
      </c>
      <c r="C74" t="s">
        <v>77</v>
      </c>
      <c r="D74">
        <v>42921</v>
      </c>
      <c r="E74" t="s">
        <v>27</v>
      </c>
      <c r="F74">
        <v>3</v>
      </c>
      <c r="G74" s="1">
        <v>22137</v>
      </c>
      <c r="H74" s="1">
        <v>1992.33</v>
      </c>
      <c r="I74" s="1">
        <v>3099.1800000000003</v>
      </c>
      <c r="J74" s="1">
        <v>885.48</v>
      </c>
      <c r="K74" s="1">
        <v>8412.06</v>
      </c>
      <c r="L74" s="1">
        <v>7969.32</v>
      </c>
    </row>
    <row r="75" spans="1:12" x14ac:dyDescent="0.3">
      <c r="A75" t="s">
        <v>612</v>
      </c>
      <c r="B75" t="s">
        <v>539</v>
      </c>
      <c r="C75" t="s">
        <v>73</v>
      </c>
      <c r="D75">
        <v>42924</v>
      </c>
      <c r="E75" t="s">
        <v>27</v>
      </c>
      <c r="F75">
        <v>2</v>
      </c>
      <c r="G75" s="1">
        <v>18871.2</v>
      </c>
      <c r="H75" s="1">
        <v>943.56000000000006</v>
      </c>
      <c r="I75" s="1">
        <v>377.42400000000004</v>
      </c>
      <c r="J75" s="1">
        <v>2075.8319999999999</v>
      </c>
      <c r="K75" s="1">
        <v>7548.4800000000005</v>
      </c>
      <c r="L75" s="1">
        <v>6227.4960000000001</v>
      </c>
    </row>
    <row r="76" spans="1:12" x14ac:dyDescent="0.3">
      <c r="A76" t="s">
        <v>613</v>
      </c>
      <c r="B76" t="s">
        <v>539</v>
      </c>
      <c r="C76" t="s">
        <v>14</v>
      </c>
      <c r="D76">
        <v>41502</v>
      </c>
      <c r="E76" t="s">
        <v>27</v>
      </c>
      <c r="F76">
        <v>2</v>
      </c>
      <c r="G76" s="1">
        <v>20334.600000000002</v>
      </c>
      <c r="H76" s="1">
        <v>1423.4220000000003</v>
      </c>
      <c r="I76" s="1">
        <v>2440.152</v>
      </c>
      <c r="J76" s="1">
        <v>813.38400000000013</v>
      </c>
      <c r="K76" s="1">
        <v>6710.4180000000015</v>
      </c>
      <c r="L76" s="1">
        <v>7930.4940000000015</v>
      </c>
    </row>
    <row r="77" spans="1:12" x14ac:dyDescent="0.3">
      <c r="A77" t="s">
        <v>614</v>
      </c>
      <c r="B77" t="s">
        <v>539</v>
      </c>
      <c r="C77" t="s">
        <v>353</v>
      </c>
      <c r="D77">
        <v>41979</v>
      </c>
      <c r="E77" t="s">
        <v>18</v>
      </c>
      <c r="F77">
        <v>3</v>
      </c>
      <c r="G77" s="1">
        <v>12266</v>
      </c>
      <c r="H77" s="1">
        <v>613.30000000000007</v>
      </c>
      <c r="I77" s="1">
        <v>1471.9199999999998</v>
      </c>
      <c r="J77" s="1">
        <v>367.97999999999996</v>
      </c>
      <c r="K77" s="1">
        <v>4538.42</v>
      </c>
      <c r="L77" s="1">
        <v>4906.4000000000005</v>
      </c>
    </row>
    <row r="78" spans="1:12" x14ac:dyDescent="0.3">
      <c r="A78" t="s">
        <v>615</v>
      </c>
      <c r="B78" t="s">
        <v>539</v>
      </c>
      <c r="C78" t="s">
        <v>77</v>
      </c>
      <c r="D78">
        <v>40597</v>
      </c>
      <c r="E78" t="s">
        <v>15</v>
      </c>
      <c r="F78">
        <v>4</v>
      </c>
      <c r="G78" s="1">
        <v>31606.300000000003</v>
      </c>
      <c r="H78" s="1">
        <v>2528.5040000000004</v>
      </c>
      <c r="I78" s="1">
        <v>4740.9450000000006</v>
      </c>
      <c r="J78" s="1">
        <v>2844.567</v>
      </c>
      <c r="K78" s="1">
        <v>9797.9530000000013</v>
      </c>
      <c r="L78" s="1">
        <v>11694.331</v>
      </c>
    </row>
    <row r="79" spans="1:12" x14ac:dyDescent="0.3">
      <c r="A79" t="s">
        <v>616</v>
      </c>
      <c r="B79" t="s">
        <v>539</v>
      </c>
      <c r="C79" t="s">
        <v>81</v>
      </c>
      <c r="D79">
        <v>41074</v>
      </c>
      <c r="E79" t="s">
        <v>18</v>
      </c>
      <c r="F79">
        <v>4</v>
      </c>
      <c r="G79" s="1">
        <v>9402.8000000000011</v>
      </c>
      <c r="H79" s="1">
        <v>564.16800000000001</v>
      </c>
      <c r="I79" s="1">
        <v>564.16800000000001</v>
      </c>
      <c r="J79" s="1">
        <v>846.25200000000007</v>
      </c>
      <c r="K79" s="1">
        <v>2350.7000000000003</v>
      </c>
      <c r="L79" s="1">
        <v>3196.9520000000007</v>
      </c>
    </row>
    <row r="80" spans="1:12" x14ac:dyDescent="0.3">
      <c r="A80" t="s">
        <v>617</v>
      </c>
      <c r="B80" t="s">
        <v>539</v>
      </c>
      <c r="C80" t="s">
        <v>112</v>
      </c>
      <c r="D80">
        <v>42295</v>
      </c>
      <c r="E80" t="s">
        <v>18</v>
      </c>
      <c r="F80">
        <v>2</v>
      </c>
      <c r="G80" s="1">
        <v>11412.9</v>
      </c>
      <c r="H80" s="1">
        <v>1027.1609999999998</v>
      </c>
      <c r="I80" s="1">
        <v>1027.1609999999998</v>
      </c>
      <c r="J80" s="1">
        <v>684.774</v>
      </c>
      <c r="K80" s="1">
        <v>3423.87</v>
      </c>
      <c r="L80" s="1">
        <v>3766.2570000000001</v>
      </c>
    </row>
    <row r="81" spans="1:12" x14ac:dyDescent="0.3">
      <c r="A81" t="s">
        <v>618</v>
      </c>
      <c r="B81" t="s">
        <v>539</v>
      </c>
      <c r="C81" t="s">
        <v>177</v>
      </c>
      <c r="D81">
        <v>42758</v>
      </c>
      <c r="E81" t="s">
        <v>18</v>
      </c>
      <c r="F81">
        <v>2</v>
      </c>
      <c r="G81" s="1">
        <v>9267.3000000000011</v>
      </c>
      <c r="H81" s="1">
        <v>741.38400000000013</v>
      </c>
      <c r="I81" s="1">
        <v>370.69200000000006</v>
      </c>
      <c r="J81" s="1">
        <v>92.673000000000016</v>
      </c>
      <c r="K81" s="1">
        <v>3243.5550000000003</v>
      </c>
      <c r="L81" s="1">
        <v>2687.5170000000003</v>
      </c>
    </row>
    <row r="82" spans="1:12" x14ac:dyDescent="0.3">
      <c r="A82" t="s">
        <v>619</v>
      </c>
      <c r="B82" t="s">
        <v>539</v>
      </c>
      <c r="C82" t="s">
        <v>48</v>
      </c>
      <c r="D82">
        <v>43018</v>
      </c>
      <c r="E82" t="s">
        <v>18</v>
      </c>
      <c r="F82">
        <v>2</v>
      </c>
      <c r="G82" s="1">
        <v>10434.6</v>
      </c>
      <c r="H82" s="1">
        <v>834.76800000000003</v>
      </c>
      <c r="I82" s="1">
        <v>313.03800000000001</v>
      </c>
      <c r="J82" s="1">
        <v>939.11400000000003</v>
      </c>
      <c r="K82" s="1">
        <v>3234.7260000000001</v>
      </c>
      <c r="L82" s="1">
        <v>2921.6880000000006</v>
      </c>
    </row>
    <row r="83" spans="1:12" x14ac:dyDescent="0.3">
      <c r="A83" t="s">
        <v>620</v>
      </c>
      <c r="B83" t="s">
        <v>539</v>
      </c>
      <c r="C83" t="s">
        <v>22</v>
      </c>
      <c r="D83">
        <v>41709</v>
      </c>
      <c r="E83" t="s">
        <v>27</v>
      </c>
      <c r="F83">
        <v>3</v>
      </c>
      <c r="G83" s="1">
        <v>17539</v>
      </c>
      <c r="H83" s="1">
        <v>1052.3399999999999</v>
      </c>
      <c r="I83" s="1">
        <v>1578.51</v>
      </c>
      <c r="J83" s="1">
        <v>1052.3399999999999</v>
      </c>
      <c r="K83" s="1">
        <v>6489.43</v>
      </c>
      <c r="L83" s="1">
        <v>5963.26</v>
      </c>
    </row>
    <row r="84" spans="1:12" x14ac:dyDescent="0.3">
      <c r="A84" t="s">
        <v>302</v>
      </c>
      <c r="B84" t="s">
        <v>539</v>
      </c>
      <c r="C84" t="s">
        <v>112</v>
      </c>
      <c r="D84">
        <v>42628</v>
      </c>
      <c r="E84" t="s">
        <v>18</v>
      </c>
      <c r="F84">
        <v>3</v>
      </c>
      <c r="G84" s="1">
        <v>12058</v>
      </c>
      <c r="H84" s="1">
        <v>1085.22</v>
      </c>
      <c r="I84" s="1">
        <v>964.64</v>
      </c>
      <c r="J84" s="1">
        <v>361.74</v>
      </c>
      <c r="K84" s="1">
        <v>3858.56</v>
      </c>
      <c r="L84" s="1">
        <v>3135.08</v>
      </c>
    </row>
    <row r="85" spans="1:12" x14ac:dyDescent="0.3">
      <c r="A85" t="s">
        <v>621</v>
      </c>
      <c r="B85" t="s">
        <v>539</v>
      </c>
      <c r="C85" t="s">
        <v>482</v>
      </c>
      <c r="D85">
        <v>41246</v>
      </c>
      <c r="E85" t="s">
        <v>18</v>
      </c>
      <c r="F85">
        <v>3</v>
      </c>
      <c r="G85" s="1">
        <v>13583</v>
      </c>
      <c r="H85" s="1">
        <v>679.15000000000009</v>
      </c>
      <c r="I85" s="1">
        <v>2037.4499999999998</v>
      </c>
      <c r="J85" s="1">
        <v>1901.6200000000001</v>
      </c>
      <c r="K85" s="1">
        <v>4074.8999999999996</v>
      </c>
      <c r="L85" s="1">
        <v>4482.3900000000003</v>
      </c>
    </row>
    <row r="86" spans="1:12" x14ac:dyDescent="0.3">
      <c r="A86" t="s">
        <v>622</v>
      </c>
      <c r="B86" t="s">
        <v>539</v>
      </c>
      <c r="C86" t="s">
        <v>52</v>
      </c>
      <c r="D86">
        <v>41715</v>
      </c>
      <c r="E86" t="s">
        <v>18</v>
      </c>
      <c r="F86">
        <v>2</v>
      </c>
      <c r="G86" s="1">
        <v>13284</v>
      </c>
      <c r="H86" s="1">
        <v>1328.4</v>
      </c>
      <c r="I86" s="1">
        <v>1062.72</v>
      </c>
      <c r="J86" s="1">
        <v>1992.6</v>
      </c>
      <c r="K86" s="1">
        <v>5047.92</v>
      </c>
      <c r="L86" s="1">
        <v>5180.76</v>
      </c>
    </row>
    <row r="87" spans="1:12" x14ac:dyDescent="0.3">
      <c r="A87" t="s">
        <v>623</v>
      </c>
      <c r="B87" t="s">
        <v>539</v>
      </c>
      <c r="C87" t="s">
        <v>166</v>
      </c>
      <c r="D87">
        <v>40550</v>
      </c>
      <c r="E87" t="s">
        <v>50</v>
      </c>
      <c r="F87">
        <v>3</v>
      </c>
      <c r="G87" s="1">
        <v>37107</v>
      </c>
      <c r="H87" s="1">
        <v>2226.42</v>
      </c>
      <c r="I87" s="1">
        <v>3710.7000000000003</v>
      </c>
      <c r="J87" s="1">
        <v>5194.9800000000005</v>
      </c>
      <c r="K87" s="1">
        <v>13358.519999999999</v>
      </c>
      <c r="L87" s="1">
        <v>14100.66</v>
      </c>
    </row>
    <row r="88" spans="1:12" x14ac:dyDescent="0.3">
      <c r="A88" t="s">
        <v>624</v>
      </c>
      <c r="B88" t="s">
        <v>539</v>
      </c>
      <c r="C88" t="s">
        <v>44</v>
      </c>
      <c r="D88">
        <v>41572</v>
      </c>
      <c r="E88" t="s">
        <v>27</v>
      </c>
      <c r="F88">
        <v>3</v>
      </c>
      <c r="G88" s="1">
        <v>15999</v>
      </c>
      <c r="H88" s="1">
        <v>1439.9099999999999</v>
      </c>
      <c r="I88" s="1">
        <v>159.99</v>
      </c>
      <c r="J88" s="1">
        <v>479.96999999999997</v>
      </c>
      <c r="K88" s="1">
        <v>5119.68</v>
      </c>
      <c r="L88" s="1">
        <v>5119.68</v>
      </c>
    </row>
    <row r="89" spans="1:12" x14ac:dyDescent="0.3">
      <c r="A89" t="s">
        <v>625</v>
      </c>
      <c r="B89" t="s">
        <v>539</v>
      </c>
      <c r="C89" t="s">
        <v>180</v>
      </c>
      <c r="D89">
        <v>41352</v>
      </c>
      <c r="E89" t="s">
        <v>183</v>
      </c>
      <c r="F89">
        <v>3</v>
      </c>
      <c r="G89" s="1">
        <v>13382</v>
      </c>
      <c r="H89" s="1">
        <v>936.74000000000012</v>
      </c>
      <c r="I89" s="1">
        <v>1739.66</v>
      </c>
      <c r="J89" s="1">
        <v>802.92</v>
      </c>
      <c r="K89" s="1">
        <v>4416.0600000000004</v>
      </c>
      <c r="L89" s="1">
        <v>3613.1400000000003</v>
      </c>
    </row>
    <row r="90" spans="1:12" x14ac:dyDescent="0.3">
      <c r="A90" t="s">
        <v>626</v>
      </c>
      <c r="B90" t="s">
        <v>539</v>
      </c>
      <c r="C90" t="s">
        <v>84</v>
      </c>
      <c r="D90">
        <v>42486</v>
      </c>
      <c r="E90" t="s">
        <v>18</v>
      </c>
      <c r="F90">
        <v>3</v>
      </c>
      <c r="G90" s="1">
        <v>13743</v>
      </c>
      <c r="H90" s="1">
        <v>1099.44</v>
      </c>
      <c r="I90" s="1">
        <v>1511.73</v>
      </c>
      <c r="J90" s="1">
        <v>1374.3000000000002</v>
      </c>
      <c r="K90" s="1">
        <v>4122.8999999999996</v>
      </c>
      <c r="L90" s="1">
        <v>3710.61</v>
      </c>
    </row>
    <row r="91" spans="1:12" x14ac:dyDescent="0.3">
      <c r="A91" t="s">
        <v>627</v>
      </c>
      <c r="B91" t="s">
        <v>539</v>
      </c>
      <c r="C91" t="s">
        <v>125</v>
      </c>
      <c r="D91">
        <v>42762</v>
      </c>
      <c r="E91" t="s">
        <v>15</v>
      </c>
      <c r="F91">
        <v>2</v>
      </c>
      <c r="G91" s="1">
        <v>20976.3</v>
      </c>
      <c r="H91" s="1">
        <v>1048.8150000000001</v>
      </c>
      <c r="I91" s="1">
        <v>3146.4449999999997</v>
      </c>
      <c r="J91" s="1">
        <v>1048.8150000000001</v>
      </c>
      <c r="K91" s="1">
        <v>8180.7569999999996</v>
      </c>
      <c r="L91" s="1">
        <v>7551.4679999999998</v>
      </c>
    </row>
    <row r="92" spans="1:12" x14ac:dyDescent="0.3">
      <c r="A92" t="s">
        <v>628</v>
      </c>
      <c r="B92" t="s">
        <v>539</v>
      </c>
      <c r="C92" t="s">
        <v>317</v>
      </c>
      <c r="D92">
        <v>40691</v>
      </c>
      <c r="E92" t="s">
        <v>18</v>
      </c>
      <c r="F92">
        <v>3</v>
      </c>
      <c r="G92" s="1">
        <v>12954</v>
      </c>
      <c r="H92" s="1">
        <v>777.24</v>
      </c>
      <c r="I92" s="1">
        <v>1943.1</v>
      </c>
      <c r="J92" s="1">
        <v>1424.94</v>
      </c>
      <c r="K92" s="1">
        <v>3627.1200000000003</v>
      </c>
      <c r="L92" s="1">
        <v>3627.1200000000003</v>
      </c>
    </row>
    <row r="93" spans="1:12" x14ac:dyDescent="0.3">
      <c r="A93" t="s">
        <v>629</v>
      </c>
      <c r="B93" t="s">
        <v>539</v>
      </c>
      <c r="C93" t="s">
        <v>182</v>
      </c>
      <c r="D93">
        <v>40838</v>
      </c>
      <c r="E93" t="s">
        <v>27</v>
      </c>
      <c r="F93">
        <v>4</v>
      </c>
      <c r="G93" s="1">
        <v>18569.100000000002</v>
      </c>
      <c r="H93" s="1">
        <v>1114.1460000000002</v>
      </c>
      <c r="I93" s="1">
        <v>185.69100000000003</v>
      </c>
      <c r="J93" s="1">
        <v>1299.8370000000002</v>
      </c>
      <c r="K93" s="1">
        <v>6313.4940000000015</v>
      </c>
      <c r="L93" s="1">
        <v>4827.9660000000003</v>
      </c>
    </row>
    <row r="94" spans="1:12" x14ac:dyDescent="0.3">
      <c r="A94" t="s">
        <v>630</v>
      </c>
      <c r="B94" t="s">
        <v>539</v>
      </c>
      <c r="C94" t="s">
        <v>129</v>
      </c>
      <c r="D94">
        <v>41113</v>
      </c>
      <c r="E94" t="s">
        <v>18</v>
      </c>
      <c r="F94">
        <v>2</v>
      </c>
      <c r="G94" s="1">
        <v>9140.4</v>
      </c>
      <c r="H94" s="1">
        <v>457.02</v>
      </c>
      <c r="I94" s="1">
        <v>548.42399999999998</v>
      </c>
      <c r="J94" s="1">
        <v>1005.444</v>
      </c>
      <c r="K94" s="1">
        <v>2559.3120000000004</v>
      </c>
      <c r="L94" s="1">
        <v>2467.9079999999999</v>
      </c>
    </row>
    <row r="95" spans="1:12" x14ac:dyDescent="0.3">
      <c r="A95" t="s">
        <v>631</v>
      </c>
      <c r="B95" t="s">
        <v>539</v>
      </c>
      <c r="C95" t="s">
        <v>170</v>
      </c>
      <c r="D95">
        <v>40617</v>
      </c>
      <c r="E95" t="s">
        <v>18</v>
      </c>
      <c r="F95">
        <v>3</v>
      </c>
      <c r="G95" s="1">
        <v>13621</v>
      </c>
      <c r="H95" s="1">
        <v>1225.8899999999999</v>
      </c>
      <c r="I95" s="1">
        <v>953.47000000000014</v>
      </c>
      <c r="J95" s="1">
        <v>544.84</v>
      </c>
      <c r="K95" s="1">
        <v>3813.8800000000006</v>
      </c>
      <c r="L95" s="1">
        <v>3813.8800000000006</v>
      </c>
    </row>
    <row r="96" spans="1:12" x14ac:dyDescent="0.3">
      <c r="A96" t="s">
        <v>632</v>
      </c>
      <c r="B96" t="s">
        <v>539</v>
      </c>
      <c r="C96" t="s">
        <v>193</v>
      </c>
      <c r="D96">
        <v>42485</v>
      </c>
      <c r="E96" t="s">
        <v>18</v>
      </c>
      <c r="F96">
        <v>4</v>
      </c>
      <c r="G96" s="1">
        <v>9102.5</v>
      </c>
      <c r="H96" s="1">
        <v>910.25</v>
      </c>
      <c r="I96" s="1">
        <v>1274.3500000000001</v>
      </c>
      <c r="J96" s="1">
        <v>546.15</v>
      </c>
      <c r="K96" s="1">
        <v>3094.8500000000004</v>
      </c>
      <c r="L96" s="1">
        <v>2821.7750000000001</v>
      </c>
    </row>
    <row r="97" spans="1:12" x14ac:dyDescent="0.3">
      <c r="A97" t="s">
        <v>529</v>
      </c>
      <c r="B97" t="s">
        <v>539</v>
      </c>
      <c r="C97" t="s">
        <v>260</v>
      </c>
      <c r="D97">
        <v>41727</v>
      </c>
      <c r="E97" t="s">
        <v>18</v>
      </c>
      <c r="F97">
        <v>3</v>
      </c>
      <c r="G97" s="1">
        <v>14607</v>
      </c>
      <c r="H97" s="1">
        <v>730.35</v>
      </c>
      <c r="I97" s="1">
        <v>438.21</v>
      </c>
      <c r="J97" s="1">
        <v>292.14</v>
      </c>
      <c r="K97" s="1">
        <v>4966.38</v>
      </c>
      <c r="L97" s="1">
        <v>5696.7300000000005</v>
      </c>
    </row>
    <row r="98" spans="1:12" x14ac:dyDescent="0.3">
      <c r="A98" t="s">
        <v>633</v>
      </c>
      <c r="B98" t="s">
        <v>539</v>
      </c>
      <c r="C98" t="s">
        <v>273</v>
      </c>
      <c r="D98">
        <v>42523</v>
      </c>
      <c r="E98" t="s">
        <v>15</v>
      </c>
      <c r="F98">
        <v>3</v>
      </c>
      <c r="G98" s="1">
        <v>26893</v>
      </c>
      <c r="H98" s="1">
        <v>1613.58</v>
      </c>
      <c r="I98" s="1">
        <v>1882.5100000000002</v>
      </c>
      <c r="J98" s="1">
        <v>537.86</v>
      </c>
      <c r="K98" s="1">
        <v>10488.27</v>
      </c>
      <c r="L98" s="1">
        <v>6992.18</v>
      </c>
    </row>
    <row r="99" spans="1:12" x14ac:dyDescent="0.3">
      <c r="A99" t="s">
        <v>634</v>
      </c>
      <c r="B99" t="s">
        <v>539</v>
      </c>
      <c r="C99" t="s">
        <v>125</v>
      </c>
      <c r="D99">
        <v>42235</v>
      </c>
      <c r="E99" t="s">
        <v>27</v>
      </c>
      <c r="F99">
        <v>3</v>
      </c>
      <c r="G99" s="1">
        <v>21694</v>
      </c>
      <c r="H99" s="1">
        <v>1518.5800000000002</v>
      </c>
      <c r="I99" s="1">
        <v>1301.6399999999999</v>
      </c>
      <c r="J99" s="1">
        <v>433.88</v>
      </c>
      <c r="K99" s="1">
        <v>6508.2</v>
      </c>
      <c r="L99" s="1">
        <v>7592.9</v>
      </c>
    </row>
    <row r="100" spans="1:12" x14ac:dyDescent="0.3">
      <c r="A100" t="s">
        <v>635</v>
      </c>
      <c r="B100" t="s">
        <v>539</v>
      </c>
      <c r="C100" t="s">
        <v>36</v>
      </c>
      <c r="D100">
        <v>41493</v>
      </c>
      <c r="E100" t="s">
        <v>18</v>
      </c>
      <c r="F100">
        <v>2</v>
      </c>
      <c r="G100" s="1">
        <v>13860.9</v>
      </c>
      <c r="H100" s="1">
        <v>1108.8720000000001</v>
      </c>
      <c r="I100" s="1">
        <v>1940.5260000000001</v>
      </c>
      <c r="J100" s="1">
        <v>1524.6990000000001</v>
      </c>
      <c r="K100" s="1">
        <v>4296.8789999999999</v>
      </c>
      <c r="L100" s="1">
        <v>4435.4880000000003</v>
      </c>
    </row>
    <row r="101" spans="1:12" x14ac:dyDescent="0.3">
      <c r="A101" t="s">
        <v>636</v>
      </c>
      <c r="B101" t="s">
        <v>539</v>
      </c>
      <c r="C101" t="s">
        <v>55</v>
      </c>
      <c r="D101">
        <v>42854</v>
      </c>
      <c r="E101" t="s">
        <v>18</v>
      </c>
      <c r="F101">
        <v>3</v>
      </c>
      <c r="G101" s="1">
        <v>13885</v>
      </c>
      <c r="H101" s="1">
        <v>1249.6499999999999</v>
      </c>
      <c r="I101" s="1">
        <v>1805.05</v>
      </c>
      <c r="J101" s="1">
        <v>277.7</v>
      </c>
      <c r="K101" s="1">
        <v>5137.45</v>
      </c>
      <c r="L101" s="1">
        <v>4026.6499999999996</v>
      </c>
    </row>
    <row r="102" spans="1:12" x14ac:dyDescent="0.3">
      <c r="A102" t="s">
        <v>637</v>
      </c>
      <c r="B102" t="s">
        <v>539</v>
      </c>
      <c r="C102" t="s">
        <v>69</v>
      </c>
      <c r="D102">
        <v>41271</v>
      </c>
      <c r="E102" t="s">
        <v>18</v>
      </c>
      <c r="F102">
        <v>2</v>
      </c>
      <c r="G102" s="1">
        <v>12427.2</v>
      </c>
      <c r="H102" s="1">
        <v>1242.7200000000003</v>
      </c>
      <c r="I102" s="1">
        <v>1118.4480000000001</v>
      </c>
      <c r="J102" s="1">
        <v>1242.7200000000003</v>
      </c>
      <c r="K102" s="1">
        <v>3479.6160000000004</v>
      </c>
      <c r="L102" s="1">
        <v>4598.0640000000003</v>
      </c>
    </row>
    <row r="103" spans="1:12" x14ac:dyDescent="0.3">
      <c r="A103" t="s">
        <v>638</v>
      </c>
      <c r="B103" t="s">
        <v>539</v>
      </c>
      <c r="C103" t="s">
        <v>114</v>
      </c>
      <c r="D103">
        <v>41816</v>
      </c>
      <c r="E103" t="s">
        <v>15</v>
      </c>
      <c r="F103">
        <v>4</v>
      </c>
      <c r="G103" s="1">
        <v>31871.4</v>
      </c>
      <c r="H103" s="1">
        <v>2868.4259999999999</v>
      </c>
      <c r="I103" s="1">
        <v>1593.5700000000002</v>
      </c>
      <c r="J103" s="1">
        <v>1912.2840000000001</v>
      </c>
      <c r="K103" s="1">
        <v>7967.85</v>
      </c>
      <c r="L103" s="1">
        <v>8923.992000000002</v>
      </c>
    </row>
    <row r="104" spans="1:12" x14ac:dyDescent="0.3">
      <c r="A104" t="s">
        <v>639</v>
      </c>
      <c r="B104" t="s">
        <v>539</v>
      </c>
      <c r="C104" t="s">
        <v>605</v>
      </c>
      <c r="D104">
        <v>40763</v>
      </c>
      <c r="E104" t="s">
        <v>18</v>
      </c>
      <c r="F104">
        <v>4</v>
      </c>
      <c r="G104" s="1">
        <v>14135.000000000002</v>
      </c>
      <c r="H104" s="1">
        <v>989.45000000000027</v>
      </c>
      <c r="I104" s="1">
        <v>424.05</v>
      </c>
      <c r="J104" s="1">
        <v>1272.1500000000001</v>
      </c>
      <c r="K104" s="1">
        <v>5654.0000000000009</v>
      </c>
      <c r="L104" s="1">
        <v>3957.8000000000011</v>
      </c>
    </row>
    <row r="105" spans="1:12" x14ac:dyDescent="0.3">
      <c r="A105" t="s">
        <v>640</v>
      </c>
      <c r="B105" t="s">
        <v>539</v>
      </c>
      <c r="C105" t="s">
        <v>182</v>
      </c>
      <c r="D105">
        <v>41285</v>
      </c>
      <c r="E105" t="s">
        <v>50</v>
      </c>
      <c r="F105">
        <v>3</v>
      </c>
      <c r="G105" s="1">
        <v>44606</v>
      </c>
      <c r="H105" s="1">
        <v>3568.48</v>
      </c>
      <c r="I105" s="1">
        <v>1784.24</v>
      </c>
      <c r="J105" s="1">
        <v>5352.72</v>
      </c>
      <c r="K105" s="1">
        <v>17396.34</v>
      </c>
      <c r="L105" s="1">
        <v>12489.68</v>
      </c>
    </row>
    <row r="106" spans="1:12" x14ac:dyDescent="0.3">
      <c r="A106" t="s">
        <v>641</v>
      </c>
      <c r="B106" t="s">
        <v>539</v>
      </c>
      <c r="C106" t="s">
        <v>125</v>
      </c>
      <c r="D106">
        <v>40982</v>
      </c>
      <c r="E106" t="s">
        <v>115</v>
      </c>
      <c r="F106">
        <v>2</v>
      </c>
      <c r="G106" s="1">
        <v>47412</v>
      </c>
      <c r="H106" s="1">
        <v>2370.6</v>
      </c>
      <c r="I106" s="1">
        <v>948.24</v>
      </c>
      <c r="J106" s="1">
        <v>1896.48</v>
      </c>
      <c r="K106" s="1">
        <v>14697.72</v>
      </c>
      <c r="L106" s="1">
        <v>13275.36</v>
      </c>
    </row>
    <row r="107" spans="1:12" x14ac:dyDescent="0.3">
      <c r="A107" t="s">
        <v>642</v>
      </c>
      <c r="B107" t="s">
        <v>539</v>
      </c>
      <c r="C107" t="s">
        <v>36</v>
      </c>
      <c r="D107">
        <v>41031</v>
      </c>
      <c r="E107" t="s">
        <v>18</v>
      </c>
      <c r="F107">
        <v>3</v>
      </c>
      <c r="G107" s="1">
        <v>9113</v>
      </c>
      <c r="H107" s="1">
        <v>637.91000000000008</v>
      </c>
      <c r="I107" s="1">
        <v>637.91000000000008</v>
      </c>
      <c r="J107" s="1">
        <v>364.52</v>
      </c>
      <c r="K107" s="1">
        <v>2460.5100000000002</v>
      </c>
      <c r="L107" s="1">
        <v>3645.2000000000003</v>
      </c>
    </row>
    <row r="108" spans="1:12" x14ac:dyDescent="0.3">
      <c r="A108" t="s">
        <v>643</v>
      </c>
      <c r="B108" t="s">
        <v>539</v>
      </c>
      <c r="C108" t="s">
        <v>312</v>
      </c>
      <c r="D108">
        <v>41769</v>
      </c>
      <c r="E108" t="s">
        <v>50</v>
      </c>
      <c r="F108">
        <v>4</v>
      </c>
      <c r="G108" s="1">
        <v>36898.400000000001</v>
      </c>
      <c r="H108" s="1">
        <v>2582.8880000000004</v>
      </c>
      <c r="I108" s="1">
        <v>4427.808</v>
      </c>
      <c r="J108" s="1">
        <v>5165.7760000000007</v>
      </c>
      <c r="K108" s="1">
        <v>10700.536</v>
      </c>
      <c r="L108" s="1">
        <v>11069.52</v>
      </c>
    </row>
    <row r="109" spans="1:12" x14ac:dyDescent="0.3">
      <c r="A109" t="s">
        <v>392</v>
      </c>
      <c r="B109" t="s">
        <v>539</v>
      </c>
      <c r="C109" t="s">
        <v>92</v>
      </c>
      <c r="D109">
        <v>41867</v>
      </c>
      <c r="E109" t="s">
        <v>15</v>
      </c>
      <c r="F109">
        <v>2</v>
      </c>
      <c r="G109" s="1">
        <v>27026.100000000002</v>
      </c>
      <c r="H109" s="1">
        <v>2432.3490000000002</v>
      </c>
      <c r="I109" s="1">
        <v>1621.566</v>
      </c>
      <c r="J109" s="1">
        <v>2162.0880000000002</v>
      </c>
      <c r="K109" s="1">
        <v>9459.1350000000002</v>
      </c>
      <c r="L109" s="1">
        <v>7297.0470000000014</v>
      </c>
    </row>
    <row r="110" spans="1:12" x14ac:dyDescent="0.3">
      <c r="A110" t="s">
        <v>644</v>
      </c>
      <c r="B110" t="s">
        <v>539</v>
      </c>
      <c r="C110" t="s">
        <v>353</v>
      </c>
      <c r="D110">
        <v>42613</v>
      </c>
      <c r="E110" t="s">
        <v>18</v>
      </c>
      <c r="F110">
        <v>3</v>
      </c>
      <c r="G110" s="1">
        <v>11450</v>
      </c>
      <c r="H110" s="1">
        <v>1145</v>
      </c>
      <c r="I110" s="1">
        <v>458</v>
      </c>
      <c r="J110" s="1">
        <v>801.50000000000011</v>
      </c>
      <c r="K110" s="1">
        <v>2862.5</v>
      </c>
      <c r="L110" s="1">
        <v>4465.5</v>
      </c>
    </row>
    <row r="111" spans="1:12" x14ac:dyDescent="0.3">
      <c r="A111" t="s">
        <v>645</v>
      </c>
      <c r="B111" t="s">
        <v>539</v>
      </c>
      <c r="C111" t="s">
        <v>22</v>
      </c>
      <c r="D111">
        <v>41567</v>
      </c>
      <c r="E111" t="s">
        <v>18</v>
      </c>
      <c r="F111">
        <v>4</v>
      </c>
      <c r="G111" s="1">
        <v>11873.400000000001</v>
      </c>
      <c r="H111" s="1">
        <v>1068.606</v>
      </c>
      <c r="I111" s="1">
        <v>1187.3400000000001</v>
      </c>
      <c r="J111" s="1">
        <v>1543.5420000000001</v>
      </c>
      <c r="K111" s="1">
        <v>4749.3600000000006</v>
      </c>
      <c r="L111" s="1">
        <v>4749.3600000000006</v>
      </c>
    </row>
    <row r="112" spans="1:12" x14ac:dyDescent="0.3">
      <c r="A112" t="s">
        <v>646</v>
      </c>
      <c r="B112" t="s">
        <v>539</v>
      </c>
      <c r="C112" t="s">
        <v>363</v>
      </c>
      <c r="D112">
        <v>42449</v>
      </c>
      <c r="E112" t="s">
        <v>27</v>
      </c>
      <c r="F112">
        <v>1</v>
      </c>
      <c r="G112" s="1">
        <v>11970</v>
      </c>
      <c r="H112" s="1">
        <v>598.5</v>
      </c>
      <c r="I112" s="1">
        <v>1197</v>
      </c>
      <c r="J112" s="1">
        <v>1556.1000000000001</v>
      </c>
      <c r="K112" s="1">
        <v>4788</v>
      </c>
      <c r="L112" s="1">
        <v>3950.1000000000004</v>
      </c>
    </row>
    <row r="113" spans="1:12" x14ac:dyDescent="0.3">
      <c r="A113" t="s">
        <v>647</v>
      </c>
      <c r="B113" t="s">
        <v>539</v>
      </c>
      <c r="C113" t="s">
        <v>411</v>
      </c>
      <c r="D113">
        <v>42782</v>
      </c>
      <c r="E113" t="s">
        <v>18</v>
      </c>
      <c r="F113">
        <v>5</v>
      </c>
      <c r="G113" s="1">
        <v>15673.75</v>
      </c>
      <c r="H113" s="1">
        <v>940.42499999999995</v>
      </c>
      <c r="I113" s="1">
        <v>1253.9000000000001</v>
      </c>
      <c r="J113" s="1">
        <v>1724.1125</v>
      </c>
      <c r="K113" s="1">
        <v>5329.0750000000007</v>
      </c>
      <c r="L113" s="1">
        <v>5642.55</v>
      </c>
    </row>
    <row r="114" spans="1:12" x14ac:dyDescent="0.3">
      <c r="A114" t="s">
        <v>648</v>
      </c>
      <c r="B114" t="s">
        <v>539</v>
      </c>
      <c r="C114" t="s">
        <v>166</v>
      </c>
      <c r="D114">
        <v>41325</v>
      </c>
      <c r="E114" t="s">
        <v>18</v>
      </c>
      <c r="F114">
        <v>2</v>
      </c>
      <c r="G114" s="1">
        <v>12023.1</v>
      </c>
      <c r="H114" s="1">
        <v>961.84800000000007</v>
      </c>
      <c r="I114" s="1">
        <v>1202.3100000000002</v>
      </c>
      <c r="J114" s="1">
        <v>1322.5409999999999</v>
      </c>
      <c r="K114" s="1">
        <v>3606.93</v>
      </c>
      <c r="L114" s="1">
        <v>3366.4680000000003</v>
      </c>
    </row>
    <row r="115" spans="1:12" x14ac:dyDescent="0.3">
      <c r="A115" t="s">
        <v>327</v>
      </c>
      <c r="B115" t="s">
        <v>539</v>
      </c>
      <c r="C115" t="s">
        <v>323</v>
      </c>
      <c r="D115">
        <v>41559</v>
      </c>
      <c r="E115" t="s">
        <v>18</v>
      </c>
      <c r="F115">
        <v>4</v>
      </c>
      <c r="G115" s="1">
        <v>9271.9000000000015</v>
      </c>
      <c r="H115" s="1">
        <v>927.19000000000017</v>
      </c>
      <c r="I115" s="1">
        <v>185.43800000000005</v>
      </c>
      <c r="J115" s="1">
        <v>741.75200000000018</v>
      </c>
      <c r="K115" s="1">
        <v>2688.8510000000001</v>
      </c>
      <c r="L115" s="1">
        <v>3337.8840000000005</v>
      </c>
    </row>
    <row r="116" spans="1:12" x14ac:dyDescent="0.3">
      <c r="A116" t="s">
        <v>649</v>
      </c>
      <c r="B116" t="s">
        <v>539</v>
      </c>
      <c r="C116" t="s">
        <v>65</v>
      </c>
      <c r="D116">
        <v>41439</v>
      </c>
      <c r="E116" t="s">
        <v>18</v>
      </c>
      <c r="F116">
        <v>2</v>
      </c>
      <c r="G116" s="1">
        <v>12688.2</v>
      </c>
      <c r="H116" s="1">
        <v>761.29200000000003</v>
      </c>
      <c r="I116" s="1">
        <v>1522.5840000000001</v>
      </c>
      <c r="J116" s="1">
        <v>1015.056</v>
      </c>
      <c r="K116" s="1">
        <v>4948.3980000000001</v>
      </c>
      <c r="L116" s="1">
        <v>4694.634</v>
      </c>
    </row>
    <row r="117" spans="1:12" x14ac:dyDescent="0.3">
      <c r="A117" t="s">
        <v>650</v>
      </c>
      <c r="B117" t="s">
        <v>539</v>
      </c>
      <c r="C117" t="s">
        <v>34</v>
      </c>
      <c r="D117">
        <v>42532</v>
      </c>
      <c r="E117" t="s">
        <v>15</v>
      </c>
      <c r="F117">
        <v>3</v>
      </c>
      <c r="G117" s="1">
        <v>23902</v>
      </c>
      <c r="H117" s="1">
        <v>1912.16</v>
      </c>
      <c r="I117" s="1">
        <v>1434.12</v>
      </c>
      <c r="J117" s="1">
        <v>1912.16</v>
      </c>
      <c r="K117" s="1">
        <v>5975.5</v>
      </c>
      <c r="L117" s="1">
        <v>9082.76</v>
      </c>
    </row>
    <row r="118" spans="1:12" x14ac:dyDescent="0.3">
      <c r="A118" t="s">
        <v>651</v>
      </c>
      <c r="B118" t="s">
        <v>539</v>
      </c>
      <c r="C118" t="s">
        <v>100</v>
      </c>
      <c r="D118">
        <v>40495</v>
      </c>
      <c r="E118" t="s">
        <v>18</v>
      </c>
      <c r="F118">
        <v>5</v>
      </c>
      <c r="G118" s="1">
        <v>13811.25</v>
      </c>
      <c r="H118" s="1">
        <v>966.78750000000014</v>
      </c>
      <c r="I118" s="1">
        <v>1381.125</v>
      </c>
      <c r="J118" s="1">
        <v>1933.5750000000003</v>
      </c>
      <c r="K118" s="1">
        <v>4972.05</v>
      </c>
      <c r="L118" s="1">
        <v>5386.3874999999998</v>
      </c>
    </row>
    <row r="119" spans="1:12" x14ac:dyDescent="0.3">
      <c r="A119" t="s">
        <v>652</v>
      </c>
      <c r="B119" t="s">
        <v>539</v>
      </c>
      <c r="C119" t="s">
        <v>61</v>
      </c>
      <c r="D119">
        <v>41815</v>
      </c>
      <c r="E119" t="s">
        <v>15</v>
      </c>
      <c r="F119">
        <v>3</v>
      </c>
      <c r="G119" s="1">
        <v>24495</v>
      </c>
      <c r="H119" s="1">
        <v>2449.5</v>
      </c>
      <c r="I119" s="1">
        <v>734.85</v>
      </c>
      <c r="J119" s="1">
        <v>1959.6000000000001</v>
      </c>
      <c r="K119" s="1">
        <v>6858.6</v>
      </c>
      <c r="L119" s="1">
        <v>9553.0500000000011</v>
      </c>
    </row>
    <row r="120" spans="1:12" x14ac:dyDescent="0.3">
      <c r="A120" t="s">
        <v>653</v>
      </c>
      <c r="B120" t="s">
        <v>539</v>
      </c>
      <c r="C120" t="s">
        <v>221</v>
      </c>
      <c r="D120">
        <v>42013</v>
      </c>
      <c r="E120" t="s">
        <v>27</v>
      </c>
      <c r="F120">
        <v>4</v>
      </c>
      <c r="G120" s="1">
        <v>22712.800000000003</v>
      </c>
      <c r="H120" s="1">
        <v>2271.2800000000002</v>
      </c>
      <c r="I120" s="1">
        <v>1362.768</v>
      </c>
      <c r="J120" s="1">
        <v>227.12800000000004</v>
      </c>
      <c r="K120" s="1">
        <v>6813.8400000000011</v>
      </c>
      <c r="L120" s="1">
        <v>5905.3280000000013</v>
      </c>
    </row>
    <row r="121" spans="1:12" x14ac:dyDescent="0.3">
      <c r="A121" t="s">
        <v>654</v>
      </c>
      <c r="B121" t="s">
        <v>539</v>
      </c>
      <c r="C121" t="s">
        <v>71</v>
      </c>
      <c r="D121">
        <v>42728</v>
      </c>
      <c r="E121" t="s">
        <v>18</v>
      </c>
      <c r="F121">
        <v>5</v>
      </c>
      <c r="G121" s="1">
        <v>12208.75</v>
      </c>
      <c r="H121" s="1">
        <v>854.61250000000007</v>
      </c>
      <c r="I121" s="1">
        <v>366.26249999999999</v>
      </c>
      <c r="J121" s="1">
        <v>122.08750000000001</v>
      </c>
      <c r="K121" s="1">
        <v>3174.2750000000001</v>
      </c>
      <c r="L121" s="1">
        <v>3174.2750000000001</v>
      </c>
    </row>
    <row r="122" spans="1:12" x14ac:dyDescent="0.3">
      <c r="A122" t="s">
        <v>655</v>
      </c>
      <c r="B122" t="s">
        <v>539</v>
      </c>
      <c r="C122" t="s">
        <v>57</v>
      </c>
      <c r="D122">
        <v>41364</v>
      </c>
      <c r="E122" t="s">
        <v>15</v>
      </c>
      <c r="F122">
        <v>2</v>
      </c>
      <c r="G122" s="1">
        <v>24109.200000000001</v>
      </c>
      <c r="H122" s="1">
        <v>2169.828</v>
      </c>
      <c r="I122" s="1">
        <v>1446.5519999999999</v>
      </c>
      <c r="J122" s="1">
        <v>482.18400000000003</v>
      </c>
      <c r="K122" s="1">
        <v>9643.68</v>
      </c>
      <c r="L122" s="1">
        <v>6268.3920000000007</v>
      </c>
    </row>
    <row r="123" spans="1:12" x14ac:dyDescent="0.3">
      <c r="A123" t="s">
        <v>656</v>
      </c>
      <c r="B123" t="s">
        <v>539</v>
      </c>
      <c r="C123" t="s">
        <v>88</v>
      </c>
      <c r="D123">
        <v>42494</v>
      </c>
      <c r="E123" t="s">
        <v>183</v>
      </c>
      <c r="F123">
        <v>2</v>
      </c>
      <c r="G123" s="1">
        <v>13882.5</v>
      </c>
      <c r="H123" s="1">
        <v>1110.6000000000001</v>
      </c>
      <c r="I123" s="1">
        <v>416.47499999999997</v>
      </c>
      <c r="J123" s="1">
        <v>1249.425</v>
      </c>
      <c r="K123" s="1">
        <v>5275.35</v>
      </c>
      <c r="L123" s="1">
        <v>4858.875</v>
      </c>
    </row>
    <row r="124" spans="1:12" x14ac:dyDescent="0.3">
      <c r="A124" t="s">
        <v>657</v>
      </c>
      <c r="B124" t="s">
        <v>539</v>
      </c>
      <c r="C124" t="s">
        <v>144</v>
      </c>
      <c r="D124">
        <v>42582</v>
      </c>
      <c r="E124" t="s">
        <v>27</v>
      </c>
      <c r="F124">
        <v>4</v>
      </c>
      <c r="G124" s="1">
        <v>24357.300000000003</v>
      </c>
      <c r="H124" s="1">
        <v>2192.1570000000002</v>
      </c>
      <c r="I124" s="1">
        <v>2922.8760000000002</v>
      </c>
      <c r="J124" s="1">
        <v>1461.4380000000001</v>
      </c>
      <c r="K124" s="1">
        <v>9499.3470000000016</v>
      </c>
      <c r="L124" s="1">
        <v>9742.9200000000019</v>
      </c>
    </row>
    <row r="125" spans="1:12" x14ac:dyDescent="0.3">
      <c r="A125" t="s">
        <v>658</v>
      </c>
      <c r="B125" t="s">
        <v>539</v>
      </c>
      <c r="C125" t="s">
        <v>290</v>
      </c>
      <c r="D125">
        <v>40845</v>
      </c>
      <c r="E125" t="s">
        <v>15</v>
      </c>
      <c r="F125">
        <v>4</v>
      </c>
      <c r="G125" s="1">
        <v>26350.500000000004</v>
      </c>
      <c r="H125" s="1">
        <v>1317.5250000000003</v>
      </c>
      <c r="I125" s="1">
        <v>3952.5750000000003</v>
      </c>
      <c r="J125" s="1">
        <v>3425.5650000000005</v>
      </c>
      <c r="K125" s="1">
        <v>9486.18</v>
      </c>
      <c r="L125" s="1">
        <v>9222.6750000000011</v>
      </c>
    </row>
    <row r="126" spans="1:12" x14ac:dyDescent="0.3">
      <c r="A126" t="s">
        <v>659</v>
      </c>
      <c r="B126" t="s">
        <v>539</v>
      </c>
      <c r="C126" t="s">
        <v>440</v>
      </c>
      <c r="D126">
        <v>42866</v>
      </c>
      <c r="E126" t="s">
        <v>27</v>
      </c>
      <c r="F126">
        <v>4</v>
      </c>
      <c r="G126" s="1">
        <v>23288.100000000002</v>
      </c>
      <c r="H126" s="1">
        <v>1863.0480000000002</v>
      </c>
      <c r="I126" s="1">
        <v>1164.4050000000002</v>
      </c>
      <c r="J126" s="1">
        <v>1863.0480000000002</v>
      </c>
      <c r="K126" s="1">
        <v>7219.3110000000006</v>
      </c>
      <c r="L126" s="1">
        <v>6520.6680000000015</v>
      </c>
    </row>
    <row r="127" spans="1:12" x14ac:dyDescent="0.3">
      <c r="A127" t="s">
        <v>660</v>
      </c>
      <c r="B127" t="s">
        <v>539</v>
      </c>
      <c r="C127" t="s">
        <v>363</v>
      </c>
      <c r="D127">
        <v>42682</v>
      </c>
      <c r="E127" t="s">
        <v>53</v>
      </c>
      <c r="F127">
        <v>3</v>
      </c>
      <c r="G127" s="1">
        <v>95488</v>
      </c>
      <c r="H127" s="1">
        <v>4774.4000000000005</v>
      </c>
      <c r="I127" s="1">
        <v>2864.64</v>
      </c>
      <c r="J127" s="1">
        <v>8593.92</v>
      </c>
      <c r="K127" s="1">
        <v>25781.760000000002</v>
      </c>
      <c r="L127" s="1">
        <v>28646.399999999998</v>
      </c>
    </row>
    <row r="128" spans="1:12" x14ac:dyDescent="0.3">
      <c r="A128" t="s">
        <v>661</v>
      </c>
      <c r="B128" t="s">
        <v>539</v>
      </c>
      <c r="C128" t="s">
        <v>88</v>
      </c>
      <c r="D128">
        <v>42258</v>
      </c>
      <c r="E128" t="s">
        <v>18</v>
      </c>
      <c r="F128">
        <v>2</v>
      </c>
      <c r="G128" s="1">
        <v>10669.5</v>
      </c>
      <c r="H128" s="1">
        <v>533.47500000000002</v>
      </c>
      <c r="I128" s="1">
        <v>106.69500000000001</v>
      </c>
      <c r="J128" s="1">
        <v>1280.3399999999999</v>
      </c>
      <c r="K128" s="1">
        <v>3414.2400000000002</v>
      </c>
      <c r="L128" s="1">
        <v>3734.3249999999998</v>
      </c>
    </row>
    <row r="129" spans="1:12" x14ac:dyDescent="0.3">
      <c r="A129" t="s">
        <v>662</v>
      </c>
      <c r="B129" t="s">
        <v>539</v>
      </c>
      <c r="C129" t="s">
        <v>67</v>
      </c>
      <c r="D129">
        <v>41418</v>
      </c>
      <c r="E129" t="s">
        <v>18</v>
      </c>
      <c r="F129">
        <v>5</v>
      </c>
      <c r="G129" s="1">
        <v>11252.5</v>
      </c>
      <c r="H129" s="1">
        <v>1012.7249999999999</v>
      </c>
      <c r="I129" s="1">
        <v>787.67500000000007</v>
      </c>
      <c r="J129" s="1">
        <v>1350.3</v>
      </c>
      <c r="K129" s="1">
        <v>2813.125</v>
      </c>
      <c r="L129" s="1">
        <v>3713.3250000000003</v>
      </c>
    </row>
    <row r="130" spans="1:12" x14ac:dyDescent="0.3">
      <c r="A130" t="s">
        <v>519</v>
      </c>
      <c r="B130" t="s">
        <v>539</v>
      </c>
      <c r="C130" t="s">
        <v>133</v>
      </c>
      <c r="D130">
        <v>42159</v>
      </c>
      <c r="E130" t="s">
        <v>53</v>
      </c>
      <c r="F130">
        <v>3</v>
      </c>
      <c r="G130" s="1">
        <v>66833</v>
      </c>
      <c r="H130" s="1">
        <v>3341.65</v>
      </c>
      <c r="I130" s="1">
        <v>6683.3</v>
      </c>
      <c r="J130" s="1">
        <v>10024.949999999999</v>
      </c>
      <c r="K130" s="1">
        <v>18044.91</v>
      </c>
      <c r="L130" s="1">
        <v>23391.55</v>
      </c>
    </row>
    <row r="131" spans="1:12" x14ac:dyDescent="0.3">
      <c r="A131" t="s">
        <v>663</v>
      </c>
      <c r="B131" t="s">
        <v>539</v>
      </c>
      <c r="C131" t="s">
        <v>177</v>
      </c>
      <c r="D131">
        <v>40986</v>
      </c>
      <c r="E131" t="s">
        <v>115</v>
      </c>
      <c r="F131">
        <v>3</v>
      </c>
      <c r="G131" s="1">
        <v>43565</v>
      </c>
      <c r="H131" s="1">
        <v>4356.5</v>
      </c>
      <c r="I131" s="1">
        <v>4792.1499999999996</v>
      </c>
      <c r="J131" s="1">
        <v>4356.5</v>
      </c>
      <c r="K131" s="1">
        <v>16554.7</v>
      </c>
      <c r="L131" s="1">
        <v>10891.25</v>
      </c>
    </row>
    <row r="132" spans="1:12" x14ac:dyDescent="0.3">
      <c r="A132" t="s">
        <v>78</v>
      </c>
      <c r="B132" t="s">
        <v>539</v>
      </c>
      <c r="C132" t="s">
        <v>114</v>
      </c>
      <c r="D132">
        <v>42055</v>
      </c>
      <c r="E132" t="s">
        <v>18</v>
      </c>
      <c r="F132">
        <v>2</v>
      </c>
      <c r="G132" s="1">
        <v>10095.300000000001</v>
      </c>
      <c r="H132" s="1">
        <v>605.71800000000007</v>
      </c>
      <c r="I132" s="1">
        <v>1514.2950000000001</v>
      </c>
      <c r="J132" s="1">
        <v>706.67100000000016</v>
      </c>
      <c r="K132" s="1">
        <v>4038.1200000000008</v>
      </c>
      <c r="L132" s="1">
        <v>2826.6840000000007</v>
      </c>
    </row>
    <row r="133" spans="1:12" x14ac:dyDescent="0.3">
      <c r="A133" t="s">
        <v>664</v>
      </c>
      <c r="B133" t="s">
        <v>539</v>
      </c>
      <c r="C133" t="s">
        <v>198</v>
      </c>
      <c r="D133">
        <v>41457</v>
      </c>
      <c r="E133" t="s">
        <v>15</v>
      </c>
      <c r="F133">
        <v>5</v>
      </c>
      <c r="G133" s="1">
        <v>31066.25</v>
      </c>
      <c r="H133" s="1">
        <v>3106.625</v>
      </c>
      <c r="I133" s="1">
        <v>621.32500000000005</v>
      </c>
      <c r="J133" s="1">
        <v>4659.9375</v>
      </c>
      <c r="K133" s="1">
        <v>12426.5</v>
      </c>
      <c r="L133" s="1">
        <v>9630.5375000000004</v>
      </c>
    </row>
    <row r="134" spans="1:12" x14ac:dyDescent="0.3">
      <c r="A134" t="s">
        <v>665</v>
      </c>
      <c r="B134" t="s">
        <v>539</v>
      </c>
      <c r="C134" t="s">
        <v>88</v>
      </c>
      <c r="D134">
        <v>41801</v>
      </c>
      <c r="E134" t="s">
        <v>50</v>
      </c>
      <c r="F134">
        <v>3</v>
      </c>
      <c r="G134" s="1">
        <v>30814</v>
      </c>
      <c r="H134" s="1">
        <v>1848.84</v>
      </c>
      <c r="I134" s="1">
        <v>3389.54</v>
      </c>
      <c r="J134" s="1">
        <v>2773.2599999999998</v>
      </c>
      <c r="K134" s="1">
        <v>9244.1999999999989</v>
      </c>
      <c r="L134" s="1">
        <v>12325.6</v>
      </c>
    </row>
    <row r="135" spans="1:12" x14ac:dyDescent="0.3">
      <c r="A135" t="s">
        <v>666</v>
      </c>
      <c r="B135" t="s">
        <v>539</v>
      </c>
      <c r="C135" t="s">
        <v>2</v>
      </c>
      <c r="D135">
        <v>41936</v>
      </c>
      <c r="E135" t="s">
        <v>18</v>
      </c>
      <c r="F135">
        <v>3</v>
      </c>
      <c r="G135" s="1">
        <v>10862</v>
      </c>
      <c r="H135" s="1">
        <v>651.72</v>
      </c>
      <c r="I135" s="1">
        <v>977.57999999999993</v>
      </c>
      <c r="J135" s="1">
        <v>1086.2</v>
      </c>
      <c r="K135" s="1">
        <v>3258.6</v>
      </c>
      <c r="L135" s="1">
        <v>2932.7400000000002</v>
      </c>
    </row>
    <row r="136" spans="1:12" x14ac:dyDescent="0.3">
      <c r="A136" t="s">
        <v>667</v>
      </c>
      <c r="B136" t="s">
        <v>539</v>
      </c>
      <c r="C136" t="s">
        <v>396</v>
      </c>
      <c r="D136">
        <v>40492</v>
      </c>
      <c r="E136" t="s">
        <v>115</v>
      </c>
      <c r="F136">
        <v>5</v>
      </c>
      <c r="G136" s="1">
        <v>69722.5</v>
      </c>
      <c r="H136" s="1">
        <v>4880.5750000000007</v>
      </c>
      <c r="I136" s="1">
        <v>5577.8</v>
      </c>
      <c r="J136" s="1">
        <v>2788.9</v>
      </c>
      <c r="K136" s="1">
        <v>17430.625</v>
      </c>
      <c r="L136" s="1">
        <v>23705.65</v>
      </c>
    </row>
    <row r="137" spans="1:12" x14ac:dyDescent="0.3">
      <c r="A137" t="s">
        <v>668</v>
      </c>
      <c r="B137" t="s">
        <v>539</v>
      </c>
      <c r="C137" t="s">
        <v>20</v>
      </c>
      <c r="D137">
        <v>42852</v>
      </c>
      <c r="E137" t="s">
        <v>18</v>
      </c>
      <c r="F137">
        <v>2</v>
      </c>
      <c r="G137" s="1">
        <v>12642.300000000001</v>
      </c>
      <c r="H137" s="1">
        <v>1137.807</v>
      </c>
      <c r="I137" s="1">
        <v>1896.345</v>
      </c>
      <c r="J137" s="1">
        <v>1896.345</v>
      </c>
      <c r="K137" s="1">
        <v>4298.3820000000005</v>
      </c>
      <c r="L137" s="1">
        <v>4045.5360000000005</v>
      </c>
    </row>
    <row r="138" spans="1:12" x14ac:dyDescent="0.3">
      <c r="A138" t="s">
        <v>669</v>
      </c>
      <c r="B138" t="s">
        <v>539</v>
      </c>
      <c r="C138" t="s">
        <v>140</v>
      </c>
      <c r="D138">
        <v>40841</v>
      </c>
      <c r="E138" t="s">
        <v>18</v>
      </c>
      <c r="F138">
        <v>4</v>
      </c>
      <c r="G138" s="1">
        <v>10489.6</v>
      </c>
      <c r="H138" s="1">
        <v>734.27200000000005</v>
      </c>
      <c r="I138" s="1">
        <v>839.16800000000001</v>
      </c>
      <c r="J138" s="1">
        <v>1153.856</v>
      </c>
      <c r="K138" s="1">
        <v>3041.9839999999999</v>
      </c>
      <c r="L138" s="1">
        <v>3881.152</v>
      </c>
    </row>
    <row r="139" spans="1:12" x14ac:dyDescent="0.3">
      <c r="A139" t="s">
        <v>670</v>
      </c>
      <c r="B139" t="s">
        <v>539</v>
      </c>
      <c r="C139" t="s">
        <v>213</v>
      </c>
      <c r="D139">
        <v>41291</v>
      </c>
      <c r="E139" t="s">
        <v>50</v>
      </c>
      <c r="F139">
        <v>2</v>
      </c>
      <c r="G139" s="1">
        <v>38770.200000000004</v>
      </c>
      <c r="H139" s="1">
        <v>2713.9140000000007</v>
      </c>
      <c r="I139" s="1">
        <v>3877.0200000000004</v>
      </c>
      <c r="J139" s="1">
        <v>2713.9140000000007</v>
      </c>
      <c r="K139" s="1">
        <v>10080.252000000002</v>
      </c>
      <c r="L139" s="1">
        <v>12406.464000000002</v>
      </c>
    </row>
    <row r="140" spans="1:12" x14ac:dyDescent="0.3">
      <c r="A140" t="s">
        <v>671</v>
      </c>
      <c r="B140" t="s">
        <v>539</v>
      </c>
      <c r="C140" t="s">
        <v>129</v>
      </c>
      <c r="D140">
        <v>41213</v>
      </c>
      <c r="E140" t="s">
        <v>18</v>
      </c>
      <c r="F140">
        <v>3</v>
      </c>
      <c r="G140" s="1">
        <v>14243</v>
      </c>
      <c r="H140" s="1">
        <v>1281.8699999999999</v>
      </c>
      <c r="I140" s="1">
        <v>854.57999999999993</v>
      </c>
      <c r="J140" s="1">
        <v>2136.4499999999998</v>
      </c>
      <c r="K140" s="1">
        <v>4557.76</v>
      </c>
      <c r="L140" s="1">
        <v>4700.1900000000005</v>
      </c>
    </row>
    <row r="141" spans="1:12" x14ac:dyDescent="0.3">
      <c r="A141" t="s">
        <v>672</v>
      </c>
      <c r="B141" t="s">
        <v>539</v>
      </c>
      <c r="C141" t="s">
        <v>17</v>
      </c>
      <c r="D141">
        <v>40712</v>
      </c>
      <c r="E141" t="s">
        <v>18</v>
      </c>
      <c r="F141">
        <v>3</v>
      </c>
      <c r="G141" s="1">
        <v>15347</v>
      </c>
      <c r="H141" s="1">
        <v>920.81999999999994</v>
      </c>
      <c r="I141" s="1">
        <v>920.81999999999994</v>
      </c>
      <c r="J141" s="1">
        <v>1534.7</v>
      </c>
      <c r="K141" s="1">
        <v>5064.51</v>
      </c>
      <c r="L141" s="1">
        <v>4450.63</v>
      </c>
    </row>
    <row r="142" spans="1:12" x14ac:dyDescent="0.3">
      <c r="A142" t="s">
        <v>397</v>
      </c>
      <c r="B142" t="s">
        <v>539</v>
      </c>
      <c r="C142" t="s">
        <v>24</v>
      </c>
      <c r="D142">
        <v>41386</v>
      </c>
      <c r="E142" t="s">
        <v>18</v>
      </c>
      <c r="F142">
        <v>2</v>
      </c>
      <c r="G142" s="1">
        <v>10018.800000000001</v>
      </c>
      <c r="H142" s="1">
        <v>701.31600000000014</v>
      </c>
      <c r="I142" s="1">
        <v>1202.2560000000001</v>
      </c>
      <c r="J142" s="1">
        <v>300.56400000000002</v>
      </c>
      <c r="K142" s="1">
        <v>3105.8280000000004</v>
      </c>
      <c r="L142" s="1">
        <v>3306.2040000000006</v>
      </c>
    </row>
    <row r="143" spans="1:12" x14ac:dyDescent="0.3">
      <c r="A143" t="s">
        <v>673</v>
      </c>
      <c r="B143" t="s">
        <v>539</v>
      </c>
      <c r="C143" t="s">
        <v>127</v>
      </c>
      <c r="D143">
        <v>42053</v>
      </c>
      <c r="E143" t="s">
        <v>18</v>
      </c>
      <c r="F143">
        <v>3</v>
      </c>
      <c r="G143" s="1">
        <v>13421</v>
      </c>
      <c r="H143" s="1">
        <v>1073.68</v>
      </c>
      <c r="I143" s="1">
        <v>1207.8899999999999</v>
      </c>
      <c r="J143" s="1">
        <v>268.42</v>
      </c>
      <c r="K143" s="1">
        <v>3892.0899999999997</v>
      </c>
      <c r="L143" s="1">
        <v>4697.3499999999995</v>
      </c>
    </row>
    <row r="144" spans="1:12" x14ac:dyDescent="0.3">
      <c r="A144" t="s">
        <v>674</v>
      </c>
      <c r="B144" t="s">
        <v>539</v>
      </c>
      <c r="C144" t="s">
        <v>59</v>
      </c>
      <c r="D144">
        <v>41125</v>
      </c>
      <c r="E144" t="s">
        <v>15</v>
      </c>
      <c r="F144">
        <v>4</v>
      </c>
      <c r="G144" s="1">
        <v>34161.600000000006</v>
      </c>
      <c r="H144" s="1">
        <v>3416.1600000000008</v>
      </c>
      <c r="I144" s="1">
        <v>4441.0080000000007</v>
      </c>
      <c r="J144" s="1">
        <v>3074.5440000000003</v>
      </c>
      <c r="K144" s="1">
        <v>10931.712000000001</v>
      </c>
      <c r="L144" s="1">
        <v>9565.2480000000032</v>
      </c>
    </row>
    <row r="145" spans="1:12" x14ac:dyDescent="0.3">
      <c r="A145" t="s">
        <v>675</v>
      </c>
      <c r="B145" t="s">
        <v>539</v>
      </c>
      <c r="C145" t="s">
        <v>151</v>
      </c>
      <c r="D145">
        <v>42168</v>
      </c>
      <c r="E145" t="s">
        <v>18</v>
      </c>
      <c r="F145">
        <v>2</v>
      </c>
      <c r="G145" s="1">
        <v>12666.6</v>
      </c>
      <c r="H145" s="1">
        <v>886.66200000000015</v>
      </c>
      <c r="I145" s="1">
        <v>1519.992</v>
      </c>
      <c r="J145" s="1">
        <v>1139.9939999999999</v>
      </c>
      <c r="K145" s="1">
        <v>4559.9759999999997</v>
      </c>
      <c r="L145" s="1">
        <v>4939.9740000000002</v>
      </c>
    </row>
    <row r="146" spans="1:12" x14ac:dyDescent="0.3">
      <c r="A146" t="s">
        <v>676</v>
      </c>
      <c r="B146" t="s">
        <v>539</v>
      </c>
      <c r="C146" t="s">
        <v>48</v>
      </c>
      <c r="D146">
        <v>42034</v>
      </c>
      <c r="E146" t="s">
        <v>183</v>
      </c>
      <c r="F146">
        <v>3</v>
      </c>
      <c r="G146" s="1">
        <v>14670</v>
      </c>
      <c r="H146" s="1">
        <v>733.5</v>
      </c>
      <c r="I146" s="1">
        <v>1467</v>
      </c>
      <c r="J146" s="1">
        <v>733.5</v>
      </c>
      <c r="K146" s="1">
        <v>5427.9</v>
      </c>
      <c r="L146" s="1">
        <v>4547.7</v>
      </c>
    </row>
    <row r="147" spans="1:12" x14ac:dyDescent="0.3">
      <c r="A147" t="s">
        <v>677</v>
      </c>
      <c r="B147" t="s">
        <v>539</v>
      </c>
      <c r="C147" t="s">
        <v>137</v>
      </c>
      <c r="D147">
        <v>42120</v>
      </c>
      <c r="E147" t="s">
        <v>18</v>
      </c>
      <c r="F147">
        <v>3</v>
      </c>
      <c r="G147" s="1">
        <v>13622</v>
      </c>
      <c r="H147" s="1">
        <v>681.1</v>
      </c>
      <c r="I147" s="1">
        <v>817.31999999999994</v>
      </c>
      <c r="J147" s="1">
        <v>1634.6399999999999</v>
      </c>
      <c r="K147" s="1">
        <v>3814.1600000000003</v>
      </c>
      <c r="L147" s="1">
        <v>3405.5</v>
      </c>
    </row>
    <row r="148" spans="1:12" x14ac:dyDescent="0.3">
      <c r="A148" t="s">
        <v>678</v>
      </c>
      <c r="B148" t="s">
        <v>539</v>
      </c>
      <c r="C148" t="s">
        <v>237</v>
      </c>
      <c r="D148">
        <v>41492</v>
      </c>
      <c r="E148" t="s">
        <v>18</v>
      </c>
      <c r="F148">
        <v>3</v>
      </c>
      <c r="G148" s="1">
        <v>13882</v>
      </c>
      <c r="H148" s="1">
        <v>971.74000000000012</v>
      </c>
      <c r="I148" s="1">
        <v>694.1</v>
      </c>
      <c r="J148" s="1">
        <v>1665.84</v>
      </c>
      <c r="K148" s="1">
        <v>5136.34</v>
      </c>
      <c r="L148" s="1">
        <v>5552.8</v>
      </c>
    </row>
    <row r="149" spans="1:12" x14ac:dyDescent="0.3">
      <c r="A149" t="s">
        <v>679</v>
      </c>
      <c r="B149" t="s">
        <v>539</v>
      </c>
      <c r="C149" t="s">
        <v>119</v>
      </c>
      <c r="D149">
        <v>41699</v>
      </c>
      <c r="E149" t="s">
        <v>15</v>
      </c>
      <c r="F149">
        <v>2</v>
      </c>
      <c r="G149" s="1">
        <v>29194.2</v>
      </c>
      <c r="H149" s="1">
        <v>2043.5940000000003</v>
      </c>
      <c r="I149" s="1">
        <v>583.88400000000001</v>
      </c>
      <c r="J149" s="1">
        <v>4379.13</v>
      </c>
      <c r="K149" s="1">
        <v>11385.738000000001</v>
      </c>
      <c r="L149" s="1">
        <v>8466.3179999999993</v>
      </c>
    </row>
    <row r="150" spans="1:12" x14ac:dyDescent="0.3">
      <c r="A150" t="s">
        <v>680</v>
      </c>
      <c r="B150" t="s">
        <v>539</v>
      </c>
      <c r="C150" t="s">
        <v>140</v>
      </c>
      <c r="D150">
        <v>40960</v>
      </c>
      <c r="E150" t="s">
        <v>15</v>
      </c>
      <c r="F150">
        <v>3</v>
      </c>
      <c r="G150" s="1">
        <v>25986</v>
      </c>
      <c r="H150" s="1">
        <v>1819.0200000000002</v>
      </c>
      <c r="I150" s="1">
        <v>3638.0400000000004</v>
      </c>
      <c r="J150" s="1">
        <v>1299.3000000000002</v>
      </c>
      <c r="K150" s="1">
        <v>9095.0999999999985</v>
      </c>
      <c r="L150" s="1">
        <v>7016.22</v>
      </c>
    </row>
    <row r="151" spans="1:12" x14ac:dyDescent="0.3">
      <c r="A151" t="s">
        <v>681</v>
      </c>
      <c r="B151" t="s">
        <v>539</v>
      </c>
      <c r="C151" t="s">
        <v>110</v>
      </c>
      <c r="D151">
        <v>41997</v>
      </c>
      <c r="E151" t="s">
        <v>15</v>
      </c>
      <c r="F151">
        <v>5</v>
      </c>
      <c r="G151" s="1">
        <v>39376.25</v>
      </c>
      <c r="H151" s="1">
        <v>3937.625</v>
      </c>
      <c r="I151" s="1">
        <v>2362.5749999999998</v>
      </c>
      <c r="J151" s="1">
        <v>787.52499999999998</v>
      </c>
      <c r="K151" s="1">
        <v>12994.1625</v>
      </c>
      <c r="L151" s="1">
        <v>15356.737500000001</v>
      </c>
    </row>
    <row r="152" spans="1:12" x14ac:dyDescent="0.3">
      <c r="A152" t="s">
        <v>682</v>
      </c>
      <c r="B152" t="s">
        <v>539</v>
      </c>
      <c r="C152" t="s">
        <v>40</v>
      </c>
      <c r="D152">
        <v>40976</v>
      </c>
      <c r="E152" t="s">
        <v>115</v>
      </c>
      <c r="F152">
        <v>4</v>
      </c>
      <c r="G152" s="1">
        <v>53908.800000000003</v>
      </c>
      <c r="H152" s="1">
        <v>3234.5280000000002</v>
      </c>
      <c r="I152" s="1">
        <v>5929.9680000000008</v>
      </c>
      <c r="J152" s="1">
        <v>4851.7920000000004</v>
      </c>
      <c r="K152" s="1">
        <v>13477.2</v>
      </c>
      <c r="L152" s="1">
        <v>15094.464000000002</v>
      </c>
    </row>
    <row r="153" spans="1:12" x14ac:dyDescent="0.3">
      <c r="A153" t="s">
        <v>683</v>
      </c>
      <c r="B153" t="s">
        <v>539</v>
      </c>
      <c r="C153" t="s">
        <v>36</v>
      </c>
      <c r="D153">
        <v>42658</v>
      </c>
      <c r="E153" t="s">
        <v>15</v>
      </c>
      <c r="F153">
        <v>3</v>
      </c>
      <c r="G153" s="1">
        <v>21498</v>
      </c>
      <c r="H153" s="1">
        <v>1934.82</v>
      </c>
      <c r="I153" s="1">
        <v>1719.8400000000001</v>
      </c>
      <c r="J153" s="1">
        <v>1074.9000000000001</v>
      </c>
      <c r="K153" s="1">
        <v>6449.4</v>
      </c>
      <c r="L153" s="1">
        <v>8384.2200000000012</v>
      </c>
    </row>
    <row r="154" spans="1:12" x14ac:dyDescent="0.3">
      <c r="A154" t="s">
        <v>684</v>
      </c>
      <c r="B154" t="s">
        <v>539</v>
      </c>
      <c r="C154" t="s">
        <v>177</v>
      </c>
      <c r="D154">
        <v>40985</v>
      </c>
      <c r="E154" t="s">
        <v>18</v>
      </c>
      <c r="F154">
        <v>3</v>
      </c>
      <c r="G154" s="1">
        <v>9905</v>
      </c>
      <c r="H154" s="1">
        <v>693.35</v>
      </c>
      <c r="I154" s="1">
        <v>297.14999999999998</v>
      </c>
      <c r="J154" s="1">
        <v>990.5</v>
      </c>
      <c r="K154" s="1">
        <v>3466.75</v>
      </c>
      <c r="L154" s="1">
        <v>3367.7000000000003</v>
      </c>
    </row>
    <row r="155" spans="1:12" x14ac:dyDescent="0.3">
      <c r="A155" t="s">
        <v>685</v>
      </c>
      <c r="B155" t="s">
        <v>539</v>
      </c>
      <c r="C155" t="s">
        <v>67</v>
      </c>
      <c r="D155">
        <v>41545</v>
      </c>
      <c r="E155" t="s">
        <v>18</v>
      </c>
      <c r="F155">
        <v>3</v>
      </c>
      <c r="G155" s="1">
        <v>11477</v>
      </c>
      <c r="H155" s="1">
        <v>1032.93</v>
      </c>
      <c r="I155" s="1">
        <v>918.16</v>
      </c>
      <c r="J155" s="1">
        <v>1032.93</v>
      </c>
      <c r="K155" s="1">
        <v>3098.7900000000004</v>
      </c>
      <c r="L155" s="1">
        <v>3098.7900000000004</v>
      </c>
    </row>
    <row r="156" spans="1:12" x14ac:dyDescent="0.3">
      <c r="A156" t="s">
        <v>686</v>
      </c>
      <c r="B156" t="s">
        <v>539</v>
      </c>
      <c r="C156" t="s">
        <v>142</v>
      </c>
      <c r="D156">
        <v>41972</v>
      </c>
      <c r="E156" t="s">
        <v>18</v>
      </c>
      <c r="F156">
        <v>3</v>
      </c>
      <c r="G156" s="1">
        <v>12282</v>
      </c>
      <c r="H156" s="1">
        <v>1228.2</v>
      </c>
      <c r="I156" s="1">
        <v>1719.4800000000002</v>
      </c>
      <c r="J156" s="1">
        <v>736.92</v>
      </c>
      <c r="K156" s="1">
        <v>3193.32</v>
      </c>
      <c r="L156" s="1">
        <v>4789.9800000000005</v>
      </c>
    </row>
    <row r="157" spans="1:12" x14ac:dyDescent="0.3">
      <c r="A157" t="s">
        <v>687</v>
      </c>
      <c r="B157" t="s">
        <v>539</v>
      </c>
      <c r="C157" t="s">
        <v>38</v>
      </c>
      <c r="D157">
        <v>41100</v>
      </c>
      <c r="E157" t="s">
        <v>18</v>
      </c>
      <c r="F157">
        <v>3</v>
      </c>
      <c r="G157" s="1">
        <v>10968</v>
      </c>
      <c r="H157" s="1">
        <v>877.44</v>
      </c>
      <c r="I157" s="1">
        <v>1206.48</v>
      </c>
      <c r="J157" s="1">
        <v>658.07999999999993</v>
      </c>
      <c r="K157" s="1">
        <v>4058.16</v>
      </c>
      <c r="L157" s="1">
        <v>2742</v>
      </c>
    </row>
    <row r="158" spans="1:12" x14ac:dyDescent="0.3">
      <c r="A158" t="s">
        <v>688</v>
      </c>
      <c r="B158" t="s">
        <v>539</v>
      </c>
      <c r="C158" t="s">
        <v>44</v>
      </c>
      <c r="D158">
        <v>43044</v>
      </c>
      <c r="E158" t="s">
        <v>50</v>
      </c>
      <c r="F158">
        <v>4</v>
      </c>
      <c r="G158" s="1">
        <v>47939.100000000006</v>
      </c>
      <c r="H158" s="1">
        <v>2396.9550000000004</v>
      </c>
      <c r="I158" s="1">
        <v>7190.8650000000007</v>
      </c>
      <c r="J158" s="1">
        <v>5273.3010000000004</v>
      </c>
      <c r="K158" s="1">
        <v>17737.467000000001</v>
      </c>
      <c r="L158" s="1">
        <v>16299.294000000004</v>
      </c>
    </row>
    <row r="159" spans="1:12" x14ac:dyDescent="0.3">
      <c r="A159" t="s">
        <v>689</v>
      </c>
      <c r="B159" t="s">
        <v>539</v>
      </c>
      <c r="C159" t="s">
        <v>237</v>
      </c>
      <c r="D159">
        <v>42270</v>
      </c>
      <c r="E159" t="s">
        <v>27</v>
      </c>
      <c r="F159">
        <v>3</v>
      </c>
      <c r="G159" s="1">
        <v>22354</v>
      </c>
      <c r="H159" s="1">
        <v>2235.4</v>
      </c>
      <c r="I159" s="1">
        <v>2906.02</v>
      </c>
      <c r="J159" s="1">
        <v>1341.24</v>
      </c>
      <c r="K159" s="1">
        <v>6482.66</v>
      </c>
      <c r="L159" s="1">
        <v>6706.2</v>
      </c>
    </row>
    <row r="160" spans="1:12" x14ac:dyDescent="0.3">
      <c r="A160" t="s">
        <v>690</v>
      </c>
      <c r="B160" t="s">
        <v>539</v>
      </c>
      <c r="C160" t="s">
        <v>396</v>
      </c>
      <c r="D160">
        <v>41047</v>
      </c>
      <c r="E160" t="s">
        <v>15</v>
      </c>
      <c r="F160">
        <v>2</v>
      </c>
      <c r="G160" s="1">
        <v>22698</v>
      </c>
      <c r="H160" s="1">
        <v>1361.8799999999999</v>
      </c>
      <c r="I160" s="1">
        <v>1134.9000000000001</v>
      </c>
      <c r="J160" s="1">
        <v>1134.9000000000001</v>
      </c>
      <c r="K160" s="1">
        <v>6128.46</v>
      </c>
      <c r="L160" s="1">
        <v>9079.2000000000007</v>
      </c>
    </row>
    <row r="161" spans="1:12" x14ac:dyDescent="0.3">
      <c r="A161" t="s">
        <v>691</v>
      </c>
      <c r="B161" t="s">
        <v>539</v>
      </c>
      <c r="C161" t="s">
        <v>363</v>
      </c>
      <c r="D161">
        <v>41240</v>
      </c>
      <c r="E161" t="s">
        <v>18</v>
      </c>
      <c r="F161">
        <v>4</v>
      </c>
      <c r="G161" s="1">
        <v>14377.000000000002</v>
      </c>
      <c r="H161" s="1">
        <v>1006.3900000000002</v>
      </c>
      <c r="I161" s="1">
        <v>1293.93</v>
      </c>
      <c r="J161" s="1">
        <v>1006.3900000000002</v>
      </c>
      <c r="K161" s="1">
        <v>3594.2500000000005</v>
      </c>
      <c r="L161" s="1">
        <v>4313.1000000000004</v>
      </c>
    </row>
    <row r="162" spans="1:12" x14ac:dyDescent="0.3">
      <c r="A162" t="s">
        <v>692</v>
      </c>
      <c r="B162" t="s">
        <v>539</v>
      </c>
      <c r="C162" t="s">
        <v>29</v>
      </c>
      <c r="D162">
        <v>42273</v>
      </c>
      <c r="E162" t="s">
        <v>27</v>
      </c>
      <c r="F162">
        <v>3</v>
      </c>
      <c r="G162" s="1">
        <v>14022</v>
      </c>
      <c r="H162" s="1">
        <v>701.1</v>
      </c>
      <c r="I162" s="1">
        <v>981.54000000000008</v>
      </c>
      <c r="J162" s="1">
        <v>560.88</v>
      </c>
      <c r="K162" s="1">
        <v>3645.7200000000003</v>
      </c>
      <c r="L162" s="1">
        <v>5328.36</v>
      </c>
    </row>
    <row r="163" spans="1:12" x14ac:dyDescent="0.3">
      <c r="A163" t="s">
        <v>693</v>
      </c>
      <c r="B163" t="s">
        <v>539</v>
      </c>
      <c r="C163" t="s">
        <v>186</v>
      </c>
      <c r="D163">
        <v>41492</v>
      </c>
      <c r="E163" t="s">
        <v>18</v>
      </c>
      <c r="F163">
        <v>4</v>
      </c>
      <c r="G163" s="1">
        <v>14928.1</v>
      </c>
      <c r="H163" s="1">
        <v>1044.9670000000001</v>
      </c>
      <c r="I163" s="1">
        <v>895.68600000000004</v>
      </c>
      <c r="J163" s="1">
        <v>895.68600000000004</v>
      </c>
      <c r="K163" s="1">
        <v>5374.116</v>
      </c>
      <c r="L163" s="1">
        <v>4627.7110000000002</v>
      </c>
    </row>
    <row r="164" spans="1:12" x14ac:dyDescent="0.3">
      <c r="A164" t="s">
        <v>694</v>
      </c>
      <c r="B164" t="s">
        <v>539</v>
      </c>
      <c r="C164" t="s">
        <v>36</v>
      </c>
      <c r="D164">
        <v>40988</v>
      </c>
      <c r="E164" t="s">
        <v>18</v>
      </c>
      <c r="F164">
        <v>3</v>
      </c>
      <c r="G164" s="1">
        <v>10923</v>
      </c>
      <c r="H164" s="1">
        <v>873.84</v>
      </c>
      <c r="I164" s="1">
        <v>1638.45</v>
      </c>
      <c r="J164" s="1">
        <v>546.15</v>
      </c>
      <c r="K164" s="1">
        <v>3823.0499999999997</v>
      </c>
      <c r="L164" s="1">
        <v>3932.2799999999997</v>
      </c>
    </row>
    <row r="165" spans="1:12" x14ac:dyDescent="0.3">
      <c r="A165" t="s">
        <v>695</v>
      </c>
      <c r="B165" t="s">
        <v>539</v>
      </c>
      <c r="C165" t="s">
        <v>255</v>
      </c>
      <c r="D165">
        <v>41756</v>
      </c>
      <c r="E165" t="s">
        <v>18</v>
      </c>
      <c r="F165">
        <v>3</v>
      </c>
      <c r="G165" s="1">
        <v>12983</v>
      </c>
      <c r="H165" s="1">
        <v>1298.3000000000002</v>
      </c>
      <c r="I165" s="1">
        <v>519.32000000000005</v>
      </c>
      <c r="J165" s="1">
        <v>1168.47</v>
      </c>
      <c r="K165" s="1">
        <v>3505.4100000000003</v>
      </c>
      <c r="L165" s="1">
        <v>3765.0699999999997</v>
      </c>
    </row>
    <row r="166" spans="1:12" x14ac:dyDescent="0.3">
      <c r="A166" t="s">
        <v>696</v>
      </c>
      <c r="B166" t="s">
        <v>539</v>
      </c>
      <c r="C166" t="s">
        <v>104</v>
      </c>
      <c r="D166">
        <v>41735</v>
      </c>
      <c r="E166" t="s">
        <v>18</v>
      </c>
      <c r="F166">
        <v>5</v>
      </c>
      <c r="G166" s="1">
        <v>14433.75</v>
      </c>
      <c r="H166" s="1">
        <v>1443.375</v>
      </c>
      <c r="I166" s="1">
        <v>433.01249999999999</v>
      </c>
      <c r="J166" s="1">
        <v>2165.0625</v>
      </c>
      <c r="K166" s="1">
        <v>5484.8249999999998</v>
      </c>
      <c r="L166" s="1">
        <v>4618.8</v>
      </c>
    </row>
    <row r="167" spans="1:12" x14ac:dyDescent="0.3">
      <c r="A167" t="s">
        <v>697</v>
      </c>
      <c r="B167" t="s">
        <v>539</v>
      </c>
      <c r="C167" t="s">
        <v>65</v>
      </c>
      <c r="D167">
        <v>41635</v>
      </c>
      <c r="E167" t="s">
        <v>15</v>
      </c>
      <c r="F167">
        <v>3</v>
      </c>
      <c r="G167" s="1">
        <v>25420</v>
      </c>
      <c r="H167" s="1">
        <v>2542</v>
      </c>
      <c r="I167" s="1">
        <v>2287.7999999999997</v>
      </c>
      <c r="J167" s="1">
        <v>3050.4</v>
      </c>
      <c r="K167" s="1">
        <v>7371.7999999999993</v>
      </c>
      <c r="L167" s="1">
        <v>6863.4000000000005</v>
      </c>
    </row>
    <row r="168" spans="1:12" x14ac:dyDescent="0.3">
      <c r="A168" t="s">
        <v>698</v>
      </c>
      <c r="B168" t="s">
        <v>539</v>
      </c>
      <c r="C168" t="s">
        <v>125</v>
      </c>
      <c r="D168">
        <v>42857</v>
      </c>
      <c r="E168" t="s">
        <v>18</v>
      </c>
      <c r="F168">
        <v>4</v>
      </c>
      <c r="G168" s="1">
        <v>14044.800000000001</v>
      </c>
      <c r="H168" s="1">
        <v>1264.0320000000002</v>
      </c>
      <c r="I168" s="1">
        <v>842.68799999999999</v>
      </c>
      <c r="J168" s="1">
        <v>421.34399999999999</v>
      </c>
      <c r="K168" s="1">
        <v>3651.6480000000006</v>
      </c>
      <c r="L168" s="1">
        <v>5196.576</v>
      </c>
    </row>
    <row r="169" spans="1:12" x14ac:dyDescent="0.3">
      <c r="A169" t="s">
        <v>699</v>
      </c>
      <c r="B169" t="s">
        <v>539</v>
      </c>
      <c r="C169" t="s">
        <v>14</v>
      </c>
      <c r="D169">
        <v>41146</v>
      </c>
      <c r="E169" t="s">
        <v>18</v>
      </c>
      <c r="F169">
        <v>3</v>
      </c>
      <c r="G169" s="1">
        <v>10868</v>
      </c>
      <c r="H169" s="1">
        <v>869.44</v>
      </c>
      <c r="I169" s="1">
        <v>1630.2</v>
      </c>
      <c r="J169" s="1">
        <v>1304.1599999999999</v>
      </c>
      <c r="K169" s="1">
        <v>4021.16</v>
      </c>
      <c r="L169" s="1">
        <v>3695.1200000000003</v>
      </c>
    </row>
    <row r="170" spans="1:12" x14ac:dyDescent="0.3">
      <c r="A170" t="s">
        <v>700</v>
      </c>
      <c r="B170" t="s">
        <v>539</v>
      </c>
      <c r="C170" t="s">
        <v>40</v>
      </c>
      <c r="D170">
        <v>42949</v>
      </c>
      <c r="E170" t="s">
        <v>18</v>
      </c>
      <c r="F170">
        <v>4</v>
      </c>
      <c r="G170" s="1">
        <v>13259.400000000001</v>
      </c>
      <c r="H170" s="1">
        <v>662.97000000000014</v>
      </c>
      <c r="I170" s="1">
        <v>132.59400000000002</v>
      </c>
      <c r="J170" s="1">
        <v>1591.1280000000002</v>
      </c>
      <c r="K170" s="1">
        <v>4640.79</v>
      </c>
      <c r="L170" s="1">
        <v>4110.4140000000007</v>
      </c>
    </row>
    <row r="171" spans="1:12" x14ac:dyDescent="0.3">
      <c r="A171" t="s">
        <v>701</v>
      </c>
      <c r="B171" t="s">
        <v>539</v>
      </c>
      <c r="C171" t="s">
        <v>123</v>
      </c>
      <c r="D171">
        <v>41322</v>
      </c>
      <c r="E171" t="s">
        <v>27</v>
      </c>
      <c r="F171">
        <v>4</v>
      </c>
      <c r="G171" s="1">
        <v>18531.7</v>
      </c>
      <c r="H171" s="1">
        <v>1667.8530000000001</v>
      </c>
      <c r="I171" s="1">
        <v>926.58500000000004</v>
      </c>
      <c r="J171" s="1">
        <v>1111.902</v>
      </c>
      <c r="K171" s="1">
        <v>6856.7290000000003</v>
      </c>
      <c r="L171" s="1">
        <v>6115.4610000000002</v>
      </c>
    </row>
    <row r="172" spans="1:12" x14ac:dyDescent="0.3">
      <c r="A172" t="s">
        <v>702</v>
      </c>
      <c r="B172" t="s">
        <v>539</v>
      </c>
      <c r="C172" t="s">
        <v>104</v>
      </c>
      <c r="D172">
        <v>40923</v>
      </c>
      <c r="E172" t="s">
        <v>15</v>
      </c>
      <c r="F172">
        <v>3</v>
      </c>
      <c r="G172" s="1">
        <v>22664</v>
      </c>
      <c r="H172" s="1">
        <v>2039.76</v>
      </c>
      <c r="I172" s="1">
        <v>453.28000000000003</v>
      </c>
      <c r="J172" s="1">
        <v>453.28000000000003</v>
      </c>
      <c r="K172" s="1">
        <v>7252.4800000000005</v>
      </c>
      <c r="L172" s="1">
        <v>5892.64</v>
      </c>
    </row>
    <row r="173" spans="1:12" x14ac:dyDescent="0.3">
      <c r="A173" t="s">
        <v>703</v>
      </c>
      <c r="B173" t="s">
        <v>539</v>
      </c>
      <c r="C173" t="s">
        <v>193</v>
      </c>
      <c r="D173">
        <v>40734</v>
      </c>
      <c r="E173" t="s">
        <v>27</v>
      </c>
      <c r="F173">
        <v>3</v>
      </c>
      <c r="G173" s="1">
        <v>19187</v>
      </c>
      <c r="H173" s="1">
        <v>1343.0900000000001</v>
      </c>
      <c r="I173" s="1">
        <v>1534.96</v>
      </c>
      <c r="J173" s="1">
        <v>575.61</v>
      </c>
      <c r="K173" s="1">
        <v>4796.75</v>
      </c>
      <c r="L173" s="1">
        <v>6331.71</v>
      </c>
    </row>
    <row r="174" spans="1:12" x14ac:dyDescent="0.3">
      <c r="A174" t="s">
        <v>704</v>
      </c>
      <c r="B174" t="s">
        <v>539</v>
      </c>
      <c r="C174" t="s">
        <v>160</v>
      </c>
      <c r="D174">
        <v>40710</v>
      </c>
      <c r="E174" t="s">
        <v>27</v>
      </c>
      <c r="F174">
        <v>4</v>
      </c>
      <c r="G174" s="1">
        <v>24582.800000000003</v>
      </c>
      <c r="H174" s="1">
        <v>1720.7960000000003</v>
      </c>
      <c r="I174" s="1">
        <v>3441.5920000000006</v>
      </c>
      <c r="J174" s="1">
        <v>1966.6240000000003</v>
      </c>
      <c r="K174" s="1">
        <v>9095.6360000000004</v>
      </c>
      <c r="L174" s="1">
        <v>8849.8080000000009</v>
      </c>
    </row>
    <row r="175" spans="1:12" x14ac:dyDescent="0.3">
      <c r="A175" t="s">
        <v>705</v>
      </c>
      <c r="B175" t="s">
        <v>539</v>
      </c>
      <c r="C175" t="s">
        <v>52</v>
      </c>
      <c r="D175">
        <v>42150</v>
      </c>
      <c r="E175" t="s">
        <v>18</v>
      </c>
      <c r="F175">
        <v>2</v>
      </c>
      <c r="G175" s="1">
        <v>7761.6</v>
      </c>
      <c r="H175" s="1">
        <v>465.69600000000003</v>
      </c>
      <c r="I175" s="1">
        <v>465.69600000000003</v>
      </c>
      <c r="J175" s="1">
        <v>1009.008</v>
      </c>
      <c r="K175" s="1">
        <v>1940.4</v>
      </c>
      <c r="L175" s="1">
        <v>2716.56</v>
      </c>
    </row>
    <row r="176" spans="1:12" x14ac:dyDescent="0.3">
      <c r="A176" t="s">
        <v>706</v>
      </c>
      <c r="B176" t="s">
        <v>539</v>
      </c>
      <c r="C176" t="s">
        <v>121</v>
      </c>
      <c r="D176">
        <v>41518</v>
      </c>
      <c r="E176" t="s">
        <v>27</v>
      </c>
      <c r="F176">
        <v>2</v>
      </c>
      <c r="G176" s="1">
        <v>19179.900000000001</v>
      </c>
      <c r="H176" s="1">
        <v>1342.5930000000003</v>
      </c>
      <c r="I176" s="1">
        <v>383.59800000000001</v>
      </c>
      <c r="J176" s="1">
        <v>2301.5880000000002</v>
      </c>
      <c r="K176" s="1">
        <v>5753.97</v>
      </c>
      <c r="L176" s="1">
        <v>6904.7640000000001</v>
      </c>
    </row>
    <row r="177" spans="1:12" x14ac:dyDescent="0.3">
      <c r="A177" t="s">
        <v>707</v>
      </c>
      <c r="B177" t="s">
        <v>539</v>
      </c>
      <c r="C177" t="s">
        <v>36</v>
      </c>
      <c r="D177">
        <v>42515</v>
      </c>
      <c r="E177" t="s">
        <v>53</v>
      </c>
      <c r="F177">
        <v>5</v>
      </c>
      <c r="G177" s="1">
        <v>107403.75</v>
      </c>
      <c r="H177" s="1">
        <v>9666.3374999999996</v>
      </c>
      <c r="I177" s="1">
        <v>12888.449999999999</v>
      </c>
      <c r="J177" s="1">
        <v>12888.449999999999</v>
      </c>
      <c r="K177" s="1">
        <v>36517.275000000001</v>
      </c>
      <c r="L177" s="1">
        <v>35443.237500000003</v>
      </c>
    </row>
    <row r="178" spans="1:12" x14ac:dyDescent="0.3">
      <c r="A178" t="s">
        <v>708</v>
      </c>
      <c r="B178" t="s">
        <v>539</v>
      </c>
      <c r="C178" t="s">
        <v>121</v>
      </c>
      <c r="D178">
        <v>40606</v>
      </c>
      <c r="E178" t="s">
        <v>15</v>
      </c>
      <c r="F178">
        <v>3</v>
      </c>
      <c r="G178" s="1">
        <v>31884</v>
      </c>
      <c r="H178" s="1">
        <v>1913.04</v>
      </c>
      <c r="I178" s="1">
        <v>1594.2</v>
      </c>
      <c r="J178" s="1">
        <v>2869.56</v>
      </c>
      <c r="K178" s="1">
        <v>12434.76</v>
      </c>
      <c r="L178" s="1">
        <v>8927.52</v>
      </c>
    </row>
    <row r="179" spans="1:12" x14ac:dyDescent="0.3">
      <c r="A179" t="s">
        <v>709</v>
      </c>
      <c r="B179" t="s">
        <v>539</v>
      </c>
      <c r="C179" t="s">
        <v>151</v>
      </c>
      <c r="D179">
        <v>41997</v>
      </c>
      <c r="E179" t="s">
        <v>18</v>
      </c>
      <c r="F179">
        <v>4</v>
      </c>
      <c r="G179" s="1">
        <v>9556.8000000000011</v>
      </c>
      <c r="H179" s="1">
        <v>764.5440000000001</v>
      </c>
      <c r="I179" s="1">
        <v>860.11200000000008</v>
      </c>
      <c r="J179" s="1">
        <v>95.568000000000012</v>
      </c>
      <c r="K179" s="1">
        <v>3727.1520000000005</v>
      </c>
      <c r="L179" s="1">
        <v>3344.88</v>
      </c>
    </row>
    <row r="180" spans="1:12" x14ac:dyDescent="0.3">
      <c r="A180" t="s">
        <v>710</v>
      </c>
      <c r="B180" t="s">
        <v>539</v>
      </c>
      <c r="C180" t="s">
        <v>67</v>
      </c>
      <c r="D180">
        <v>42620</v>
      </c>
      <c r="E180" t="s">
        <v>18</v>
      </c>
      <c r="F180">
        <v>3</v>
      </c>
      <c r="G180" s="1">
        <v>8690</v>
      </c>
      <c r="H180" s="1">
        <v>695.2</v>
      </c>
      <c r="I180" s="1">
        <v>1042.8</v>
      </c>
      <c r="J180" s="1">
        <v>1216.6000000000001</v>
      </c>
      <c r="K180" s="1">
        <v>2346.3000000000002</v>
      </c>
      <c r="L180" s="1">
        <v>2780.8</v>
      </c>
    </row>
    <row r="181" spans="1:12" x14ac:dyDescent="0.3">
      <c r="A181" t="s">
        <v>711</v>
      </c>
      <c r="B181" t="s">
        <v>539</v>
      </c>
      <c r="C181" t="s">
        <v>46</v>
      </c>
      <c r="D181">
        <v>41203</v>
      </c>
      <c r="E181" t="s">
        <v>18</v>
      </c>
      <c r="F181">
        <v>3</v>
      </c>
      <c r="G181" s="1">
        <v>12199</v>
      </c>
      <c r="H181" s="1">
        <v>731.93999999999994</v>
      </c>
      <c r="I181" s="1">
        <v>853.93000000000006</v>
      </c>
      <c r="J181" s="1">
        <v>121.99000000000001</v>
      </c>
      <c r="K181" s="1">
        <v>3171.7400000000002</v>
      </c>
      <c r="L181" s="1">
        <v>4879.6000000000004</v>
      </c>
    </row>
    <row r="182" spans="1:12" x14ac:dyDescent="0.3">
      <c r="A182" t="s">
        <v>712</v>
      </c>
      <c r="B182" t="s">
        <v>539</v>
      </c>
      <c r="C182" t="s">
        <v>482</v>
      </c>
      <c r="D182">
        <v>41267</v>
      </c>
      <c r="E182" t="s">
        <v>18</v>
      </c>
      <c r="F182">
        <v>4</v>
      </c>
      <c r="G182" s="1">
        <v>13641.1</v>
      </c>
      <c r="H182" s="1">
        <v>682.05500000000006</v>
      </c>
      <c r="I182" s="1">
        <v>136.411</v>
      </c>
      <c r="J182" s="1">
        <v>272.822</v>
      </c>
      <c r="K182" s="1">
        <v>5047.2070000000003</v>
      </c>
      <c r="L182" s="1">
        <v>4910.7960000000003</v>
      </c>
    </row>
    <row r="183" spans="1:12" x14ac:dyDescent="0.3">
      <c r="A183" t="s">
        <v>713</v>
      </c>
      <c r="B183" t="s">
        <v>539</v>
      </c>
      <c r="C183" t="s">
        <v>253</v>
      </c>
      <c r="D183">
        <v>41600</v>
      </c>
      <c r="E183" t="s">
        <v>18</v>
      </c>
      <c r="F183">
        <v>4</v>
      </c>
      <c r="G183" s="1">
        <v>13201.1</v>
      </c>
      <c r="H183" s="1">
        <v>660.05500000000006</v>
      </c>
      <c r="I183" s="1">
        <v>132.011</v>
      </c>
      <c r="J183" s="1">
        <v>1056.088</v>
      </c>
      <c r="K183" s="1">
        <v>5148.4290000000001</v>
      </c>
      <c r="L183" s="1">
        <v>4224.3519999999999</v>
      </c>
    </row>
    <row r="184" spans="1:12" x14ac:dyDescent="0.3">
      <c r="A184" t="s">
        <v>714</v>
      </c>
      <c r="B184" t="s">
        <v>539</v>
      </c>
      <c r="C184" t="s">
        <v>186</v>
      </c>
      <c r="D184">
        <v>42133</v>
      </c>
      <c r="E184" t="s">
        <v>50</v>
      </c>
      <c r="F184">
        <v>1</v>
      </c>
      <c r="G184" s="1">
        <v>30677.25</v>
      </c>
      <c r="H184" s="1">
        <v>3067.7250000000004</v>
      </c>
      <c r="I184" s="1">
        <v>1227.0899999999999</v>
      </c>
      <c r="J184" s="1">
        <v>2760.9524999999999</v>
      </c>
      <c r="K184" s="1">
        <v>11657.355</v>
      </c>
      <c r="L184" s="1">
        <v>10737.037499999999</v>
      </c>
    </row>
    <row r="185" spans="1:12" x14ac:dyDescent="0.3">
      <c r="A185" t="s">
        <v>715</v>
      </c>
      <c r="B185" t="s">
        <v>539</v>
      </c>
      <c r="C185" t="s">
        <v>330</v>
      </c>
      <c r="D185">
        <v>41253</v>
      </c>
      <c r="E185" t="s">
        <v>27</v>
      </c>
      <c r="F185">
        <v>3</v>
      </c>
      <c r="G185" s="1">
        <v>18641</v>
      </c>
      <c r="H185" s="1">
        <v>1304.8700000000001</v>
      </c>
      <c r="I185" s="1">
        <v>372.82</v>
      </c>
      <c r="J185" s="1">
        <v>372.82</v>
      </c>
      <c r="K185" s="1">
        <v>4846.66</v>
      </c>
      <c r="L185" s="1">
        <v>5219.4800000000005</v>
      </c>
    </row>
    <row r="186" spans="1:12" x14ac:dyDescent="0.3">
      <c r="A186" t="s">
        <v>716</v>
      </c>
      <c r="B186" t="s">
        <v>539</v>
      </c>
      <c r="C186" t="s">
        <v>317</v>
      </c>
      <c r="D186">
        <v>41488</v>
      </c>
      <c r="E186" t="s">
        <v>115</v>
      </c>
      <c r="F186">
        <v>5</v>
      </c>
      <c r="G186" s="1">
        <v>68577.5</v>
      </c>
      <c r="H186" s="1">
        <v>4114.6499999999996</v>
      </c>
      <c r="I186" s="1">
        <v>2057.3249999999998</v>
      </c>
      <c r="J186" s="1">
        <v>10286.625</v>
      </c>
      <c r="K186" s="1">
        <v>24002.125</v>
      </c>
      <c r="L186" s="1">
        <v>24002.125</v>
      </c>
    </row>
    <row r="187" spans="1:12" x14ac:dyDescent="0.3">
      <c r="A187" t="s">
        <v>717</v>
      </c>
      <c r="B187" t="s">
        <v>539</v>
      </c>
      <c r="C187" t="s">
        <v>121</v>
      </c>
      <c r="D187">
        <v>40852</v>
      </c>
      <c r="E187" t="s">
        <v>53</v>
      </c>
      <c r="F187">
        <v>3</v>
      </c>
      <c r="G187" s="1">
        <v>106327</v>
      </c>
      <c r="H187" s="1">
        <v>7442.89</v>
      </c>
      <c r="I187" s="1">
        <v>6379.62</v>
      </c>
      <c r="J187" s="1">
        <v>1063.27</v>
      </c>
      <c r="K187" s="1">
        <v>30834.829999999998</v>
      </c>
      <c r="L187" s="1">
        <v>34024.639999999999</v>
      </c>
    </row>
    <row r="188" spans="1:12" x14ac:dyDescent="0.3">
      <c r="A188" t="s">
        <v>718</v>
      </c>
      <c r="B188" t="s">
        <v>539</v>
      </c>
      <c r="C188" t="s">
        <v>285</v>
      </c>
      <c r="D188">
        <v>42068</v>
      </c>
      <c r="E188" t="s">
        <v>18</v>
      </c>
      <c r="F188">
        <v>4</v>
      </c>
      <c r="G188" s="1">
        <v>13522.300000000001</v>
      </c>
      <c r="H188" s="1">
        <v>1217.0070000000001</v>
      </c>
      <c r="I188" s="1">
        <v>270.44600000000003</v>
      </c>
      <c r="J188" s="1">
        <v>1217.0070000000001</v>
      </c>
      <c r="K188" s="1">
        <v>4191.9130000000005</v>
      </c>
      <c r="L188" s="1">
        <v>3921.4670000000001</v>
      </c>
    </row>
    <row r="189" spans="1:12" x14ac:dyDescent="0.3">
      <c r="A189" t="s">
        <v>719</v>
      </c>
      <c r="B189" t="s">
        <v>539</v>
      </c>
      <c r="C189" t="s">
        <v>24</v>
      </c>
      <c r="D189">
        <v>41865</v>
      </c>
      <c r="E189" t="s">
        <v>53</v>
      </c>
      <c r="F189">
        <v>4</v>
      </c>
      <c r="G189" s="1">
        <v>86436.900000000009</v>
      </c>
      <c r="H189" s="1">
        <v>8643.69</v>
      </c>
      <c r="I189" s="1">
        <v>12101.166000000003</v>
      </c>
      <c r="J189" s="1">
        <v>4321.8450000000003</v>
      </c>
      <c r="K189" s="1">
        <v>27659.808000000005</v>
      </c>
      <c r="L189" s="1">
        <v>31981.653000000002</v>
      </c>
    </row>
    <row r="190" spans="1:12" x14ac:dyDescent="0.3">
      <c r="A190" t="s">
        <v>720</v>
      </c>
      <c r="B190" t="s">
        <v>539</v>
      </c>
      <c r="C190" t="s">
        <v>57</v>
      </c>
      <c r="D190">
        <v>40521</v>
      </c>
      <c r="E190" t="s">
        <v>27</v>
      </c>
      <c r="F190">
        <v>2</v>
      </c>
      <c r="G190" s="1">
        <v>13011.300000000001</v>
      </c>
      <c r="H190" s="1">
        <v>910.79100000000017</v>
      </c>
      <c r="I190" s="1">
        <v>1821.5820000000003</v>
      </c>
      <c r="J190" s="1">
        <v>910.79100000000017</v>
      </c>
      <c r="K190" s="1">
        <v>4033.5030000000002</v>
      </c>
      <c r="L190" s="1">
        <v>3513.0510000000004</v>
      </c>
    </row>
    <row r="191" spans="1:12" x14ac:dyDescent="0.3">
      <c r="A191" t="s">
        <v>721</v>
      </c>
      <c r="B191" t="s">
        <v>539</v>
      </c>
      <c r="C191" t="s">
        <v>20</v>
      </c>
      <c r="D191">
        <v>40534</v>
      </c>
      <c r="E191" t="s">
        <v>27</v>
      </c>
      <c r="F191">
        <v>2</v>
      </c>
      <c r="G191" s="1">
        <v>17937</v>
      </c>
      <c r="H191" s="1">
        <v>1076.22</v>
      </c>
      <c r="I191" s="1">
        <v>2331.81</v>
      </c>
      <c r="J191" s="1">
        <v>717.48</v>
      </c>
      <c r="K191" s="1">
        <v>6098.5800000000008</v>
      </c>
      <c r="L191" s="1">
        <v>6277.95</v>
      </c>
    </row>
    <row r="192" spans="1:12" x14ac:dyDescent="0.3">
      <c r="A192" t="s">
        <v>722</v>
      </c>
      <c r="B192" t="s">
        <v>539</v>
      </c>
      <c r="C192" t="s">
        <v>110</v>
      </c>
      <c r="D192">
        <v>42716</v>
      </c>
      <c r="E192" t="s">
        <v>18</v>
      </c>
      <c r="F192">
        <v>2</v>
      </c>
      <c r="G192" s="1">
        <v>11691</v>
      </c>
      <c r="H192" s="1">
        <v>584.55000000000007</v>
      </c>
      <c r="I192" s="1">
        <v>1052.19</v>
      </c>
      <c r="J192" s="1">
        <v>935.28</v>
      </c>
      <c r="K192" s="1">
        <v>3390.39</v>
      </c>
      <c r="L192" s="1">
        <v>4325.67</v>
      </c>
    </row>
    <row r="193" spans="1:12" x14ac:dyDescent="0.3">
      <c r="A193" t="s">
        <v>723</v>
      </c>
      <c r="B193" t="s">
        <v>539</v>
      </c>
      <c r="C193" t="s">
        <v>92</v>
      </c>
      <c r="D193">
        <v>40821</v>
      </c>
      <c r="E193" t="s">
        <v>27</v>
      </c>
      <c r="F193">
        <v>3</v>
      </c>
      <c r="G193" s="1">
        <v>14255</v>
      </c>
      <c r="H193" s="1">
        <v>997.85000000000014</v>
      </c>
      <c r="I193" s="1">
        <v>855.3</v>
      </c>
      <c r="J193" s="1">
        <v>142.55000000000001</v>
      </c>
      <c r="K193" s="1">
        <v>3991.4000000000005</v>
      </c>
      <c r="L193" s="1">
        <v>5131.8</v>
      </c>
    </row>
    <row r="194" spans="1:12" x14ac:dyDescent="0.3">
      <c r="A194" t="s">
        <v>724</v>
      </c>
      <c r="B194" t="s">
        <v>539</v>
      </c>
      <c r="C194" t="s">
        <v>55</v>
      </c>
      <c r="D194">
        <v>42049</v>
      </c>
      <c r="E194" t="s">
        <v>18</v>
      </c>
      <c r="F194">
        <v>2</v>
      </c>
      <c r="G194" s="1">
        <v>9444.6</v>
      </c>
      <c r="H194" s="1">
        <v>755.5680000000001</v>
      </c>
      <c r="I194" s="1">
        <v>472.23</v>
      </c>
      <c r="J194" s="1">
        <v>1038.9059999999999</v>
      </c>
      <c r="K194" s="1">
        <v>3494.502</v>
      </c>
      <c r="L194" s="1">
        <v>2833.38</v>
      </c>
    </row>
    <row r="195" spans="1:12" x14ac:dyDescent="0.3">
      <c r="A195" t="s">
        <v>725</v>
      </c>
      <c r="B195" t="s">
        <v>539</v>
      </c>
      <c r="C195" t="s">
        <v>255</v>
      </c>
      <c r="D195">
        <v>40906</v>
      </c>
      <c r="E195" t="s">
        <v>50</v>
      </c>
      <c r="F195">
        <v>4</v>
      </c>
      <c r="G195" s="1">
        <v>48700.3</v>
      </c>
      <c r="H195" s="1">
        <v>3896.0240000000003</v>
      </c>
      <c r="I195" s="1">
        <v>1461.009</v>
      </c>
      <c r="J195" s="1">
        <v>7305.0450000000001</v>
      </c>
      <c r="K195" s="1">
        <v>14123.087</v>
      </c>
      <c r="L195" s="1">
        <v>12662.078000000001</v>
      </c>
    </row>
    <row r="196" spans="1:12" x14ac:dyDescent="0.3">
      <c r="A196" t="s">
        <v>726</v>
      </c>
      <c r="B196" t="s">
        <v>539</v>
      </c>
      <c r="C196" t="s">
        <v>330</v>
      </c>
      <c r="D196">
        <v>41503</v>
      </c>
      <c r="E196" t="s">
        <v>18</v>
      </c>
      <c r="F196">
        <v>2</v>
      </c>
      <c r="G196" s="1">
        <v>8316.9</v>
      </c>
      <c r="H196" s="1">
        <v>831.69</v>
      </c>
      <c r="I196" s="1">
        <v>249.50699999999998</v>
      </c>
      <c r="J196" s="1">
        <v>83.168999999999997</v>
      </c>
      <c r="K196" s="1">
        <v>3326.76</v>
      </c>
      <c r="L196" s="1">
        <v>2328.732</v>
      </c>
    </row>
    <row r="197" spans="1:12" x14ac:dyDescent="0.3">
      <c r="A197" t="s">
        <v>727</v>
      </c>
      <c r="B197" t="s">
        <v>539</v>
      </c>
      <c r="C197" t="s">
        <v>312</v>
      </c>
      <c r="D197">
        <v>41121</v>
      </c>
      <c r="E197" t="s">
        <v>15</v>
      </c>
      <c r="F197">
        <v>2</v>
      </c>
      <c r="G197" s="1">
        <v>28908</v>
      </c>
      <c r="H197" s="1">
        <v>1445.4</v>
      </c>
      <c r="I197" s="1">
        <v>4047.1200000000003</v>
      </c>
      <c r="J197" s="1">
        <v>1734.48</v>
      </c>
      <c r="K197" s="1">
        <v>7516.08</v>
      </c>
      <c r="L197" s="1">
        <v>8094.2400000000007</v>
      </c>
    </row>
    <row r="198" spans="1:12" x14ac:dyDescent="0.3">
      <c r="A198" t="s">
        <v>728</v>
      </c>
      <c r="B198" t="s">
        <v>539</v>
      </c>
      <c r="C198" t="s">
        <v>177</v>
      </c>
      <c r="D198">
        <v>40690</v>
      </c>
      <c r="E198" t="s">
        <v>18</v>
      </c>
      <c r="F198">
        <v>4</v>
      </c>
      <c r="G198" s="1">
        <v>14393.500000000002</v>
      </c>
      <c r="H198" s="1">
        <v>1295.4150000000002</v>
      </c>
      <c r="I198" s="1">
        <v>1439.3500000000004</v>
      </c>
      <c r="J198" s="1">
        <v>575.74000000000012</v>
      </c>
      <c r="K198" s="1">
        <v>4893.7900000000009</v>
      </c>
      <c r="L198" s="1">
        <v>3742.3100000000004</v>
      </c>
    </row>
    <row r="199" spans="1:12" x14ac:dyDescent="0.3">
      <c r="A199" t="s">
        <v>729</v>
      </c>
      <c r="B199" t="s">
        <v>539</v>
      </c>
      <c r="C199" t="s">
        <v>29</v>
      </c>
      <c r="D199">
        <v>42794</v>
      </c>
      <c r="E199" t="s">
        <v>18</v>
      </c>
      <c r="F199">
        <v>3</v>
      </c>
      <c r="G199" s="1">
        <v>15368</v>
      </c>
      <c r="H199" s="1">
        <v>1536.8000000000002</v>
      </c>
      <c r="I199" s="1">
        <v>1536.8000000000002</v>
      </c>
      <c r="J199" s="1">
        <v>153.68</v>
      </c>
      <c r="K199" s="1">
        <v>5993.52</v>
      </c>
      <c r="L199" s="1">
        <v>3842</v>
      </c>
    </row>
    <row r="200" spans="1:12" x14ac:dyDescent="0.3">
      <c r="A200" t="s">
        <v>730</v>
      </c>
      <c r="B200" t="s">
        <v>539</v>
      </c>
      <c r="C200" t="s">
        <v>17</v>
      </c>
      <c r="D200">
        <v>42062</v>
      </c>
      <c r="E200" t="s">
        <v>15</v>
      </c>
      <c r="F200">
        <v>4</v>
      </c>
      <c r="G200" s="1">
        <v>28783.7</v>
      </c>
      <c r="H200" s="1">
        <v>2302.6959999999999</v>
      </c>
      <c r="I200" s="1">
        <v>2302.6959999999999</v>
      </c>
      <c r="J200" s="1">
        <v>287.83699999999999</v>
      </c>
      <c r="K200" s="1">
        <v>8347.2729999999992</v>
      </c>
      <c r="L200" s="1">
        <v>7483.7620000000006</v>
      </c>
    </row>
    <row r="201" spans="1:12" x14ac:dyDescent="0.3">
      <c r="A201" t="s">
        <v>731</v>
      </c>
      <c r="B201" t="s">
        <v>539</v>
      </c>
      <c r="C201" t="s">
        <v>92</v>
      </c>
      <c r="D201">
        <v>40495</v>
      </c>
      <c r="E201" t="s">
        <v>18</v>
      </c>
      <c r="F201">
        <v>3</v>
      </c>
      <c r="G201" s="1">
        <v>14803</v>
      </c>
      <c r="H201" s="1">
        <v>1332.27</v>
      </c>
      <c r="I201" s="1">
        <v>1628.33</v>
      </c>
      <c r="J201" s="1">
        <v>1480.3000000000002</v>
      </c>
      <c r="K201" s="1">
        <v>5477.11</v>
      </c>
      <c r="L201" s="1">
        <v>5773.17</v>
      </c>
    </row>
    <row r="202" spans="1:12" x14ac:dyDescent="0.3">
      <c r="A202" t="s">
        <v>732</v>
      </c>
      <c r="B202" t="s">
        <v>539</v>
      </c>
      <c r="C202" t="s">
        <v>86</v>
      </c>
      <c r="D202">
        <v>41985</v>
      </c>
      <c r="E202" t="s">
        <v>15</v>
      </c>
      <c r="F202">
        <v>3</v>
      </c>
      <c r="G202" s="1">
        <v>30137</v>
      </c>
      <c r="H202" s="1">
        <v>1808.22</v>
      </c>
      <c r="I202" s="1">
        <v>1506.8500000000001</v>
      </c>
      <c r="J202" s="1">
        <v>602.74</v>
      </c>
      <c r="K202" s="1">
        <v>10849.32</v>
      </c>
      <c r="L202" s="1">
        <v>9945.2100000000009</v>
      </c>
    </row>
    <row r="203" spans="1:12" x14ac:dyDescent="0.3">
      <c r="A203" t="s">
        <v>733</v>
      </c>
      <c r="B203" t="s">
        <v>539</v>
      </c>
      <c r="C203" t="s">
        <v>46</v>
      </c>
      <c r="D203">
        <v>42040</v>
      </c>
      <c r="E203" t="s">
        <v>50</v>
      </c>
      <c r="F203">
        <v>4</v>
      </c>
      <c r="G203" s="1">
        <v>40631.800000000003</v>
      </c>
      <c r="H203" s="1">
        <v>2031.5900000000001</v>
      </c>
      <c r="I203" s="1">
        <v>5282.1340000000009</v>
      </c>
      <c r="J203" s="1">
        <v>4469.4980000000005</v>
      </c>
      <c r="K203" s="1">
        <v>13408.494000000002</v>
      </c>
      <c r="L203" s="1">
        <v>11376.904000000002</v>
      </c>
    </row>
    <row r="204" spans="1:12" x14ac:dyDescent="0.3">
      <c r="A204" t="s">
        <v>453</v>
      </c>
      <c r="B204" t="s">
        <v>539</v>
      </c>
      <c r="C204" t="s">
        <v>237</v>
      </c>
      <c r="D204">
        <v>42747</v>
      </c>
      <c r="E204" t="s">
        <v>27</v>
      </c>
      <c r="F204">
        <v>4</v>
      </c>
      <c r="G204" s="1">
        <v>21864.7</v>
      </c>
      <c r="H204" s="1">
        <v>1311.8820000000001</v>
      </c>
      <c r="I204" s="1">
        <v>874.58800000000008</v>
      </c>
      <c r="J204" s="1">
        <v>1749.1760000000002</v>
      </c>
      <c r="K204" s="1">
        <v>5466.1750000000002</v>
      </c>
      <c r="L204" s="1">
        <v>7433.9980000000005</v>
      </c>
    </row>
    <row r="205" spans="1:12" x14ac:dyDescent="0.3">
      <c r="A205" t="s">
        <v>734</v>
      </c>
      <c r="B205" t="s">
        <v>539</v>
      </c>
      <c r="C205" t="s">
        <v>67</v>
      </c>
      <c r="D205">
        <v>41111</v>
      </c>
      <c r="E205" t="s">
        <v>27</v>
      </c>
      <c r="F205">
        <v>4</v>
      </c>
      <c r="G205" s="1">
        <v>19817.600000000002</v>
      </c>
      <c r="H205" s="1">
        <v>990.88000000000011</v>
      </c>
      <c r="I205" s="1">
        <v>1585.4080000000001</v>
      </c>
      <c r="J205" s="1">
        <v>2378.1120000000001</v>
      </c>
      <c r="K205" s="1">
        <v>6143.456000000001</v>
      </c>
      <c r="L205" s="1">
        <v>6539.8080000000009</v>
      </c>
    </row>
    <row r="206" spans="1:12" x14ac:dyDescent="0.3">
      <c r="A206" t="s">
        <v>735</v>
      </c>
      <c r="B206" t="s">
        <v>539</v>
      </c>
      <c r="C206" t="s">
        <v>413</v>
      </c>
      <c r="D206">
        <v>42524</v>
      </c>
      <c r="E206" t="s">
        <v>27</v>
      </c>
      <c r="F206">
        <v>2</v>
      </c>
      <c r="G206" s="1">
        <v>18909</v>
      </c>
      <c r="H206" s="1">
        <v>1134.54</v>
      </c>
      <c r="I206" s="1">
        <v>1890.9</v>
      </c>
      <c r="J206" s="1">
        <v>945.45</v>
      </c>
      <c r="K206" s="1">
        <v>5672.7</v>
      </c>
      <c r="L206" s="1">
        <v>7185.42</v>
      </c>
    </row>
    <row r="207" spans="1:12" x14ac:dyDescent="0.3">
      <c r="A207" t="s">
        <v>736</v>
      </c>
      <c r="B207" t="s">
        <v>539</v>
      </c>
      <c r="C207" t="s">
        <v>96</v>
      </c>
      <c r="D207">
        <v>40654</v>
      </c>
      <c r="E207" t="s">
        <v>15</v>
      </c>
      <c r="F207">
        <v>3</v>
      </c>
      <c r="G207" s="1">
        <v>23332</v>
      </c>
      <c r="H207" s="1">
        <v>1399.9199999999998</v>
      </c>
      <c r="I207" s="1">
        <v>699.95999999999992</v>
      </c>
      <c r="J207" s="1">
        <v>3499.7999999999997</v>
      </c>
      <c r="K207" s="1">
        <v>8399.52</v>
      </c>
      <c r="L207" s="1">
        <v>8866.16</v>
      </c>
    </row>
    <row r="208" spans="1:12" x14ac:dyDescent="0.3">
      <c r="A208" t="s">
        <v>737</v>
      </c>
      <c r="B208" t="s">
        <v>539</v>
      </c>
      <c r="C208" t="s">
        <v>67</v>
      </c>
      <c r="D208">
        <v>42880</v>
      </c>
      <c r="E208" t="s">
        <v>18</v>
      </c>
      <c r="F208">
        <v>2</v>
      </c>
      <c r="G208" s="1">
        <v>12546</v>
      </c>
      <c r="H208" s="1">
        <v>752.76</v>
      </c>
      <c r="I208" s="1">
        <v>376.38</v>
      </c>
      <c r="J208" s="1">
        <v>627.30000000000007</v>
      </c>
      <c r="K208" s="1">
        <v>4892.9400000000005</v>
      </c>
      <c r="L208" s="1">
        <v>4892.9400000000005</v>
      </c>
    </row>
    <row r="209" spans="1:12" x14ac:dyDescent="0.3">
      <c r="A209" t="s">
        <v>738</v>
      </c>
      <c r="B209" t="s">
        <v>539</v>
      </c>
      <c r="C209" t="s">
        <v>14</v>
      </c>
      <c r="D209">
        <v>42984</v>
      </c>
      <c r="E209" t="s">
        <v>18</v>
      </c>
      <c r="F209">
        <v>3</v>
      </c>
      <c r="G209" s="1">
        <v>8670</v>
      </c>
      <c r="H209" s="1">
        <v>867</v>
      </c>
      <c r="I209" s="1">
        <v>346.8</v>
      </c>
      <c r="J209" s="1">
        <v>1040.3999999999999</v>
      </c>
      <c r="K209" s="1">
        <v>3294.6</v>
      </c>
      <c r="L209" s="1">
        <v>3294.6</v>
      </c>
    </row>
    <row r="210" spans="1:12" x14ac:dyDescent="0.3">
      <c r="A210" t="s">
        <v>739</v>
      </c>
      <c r="B210" t="s">
        <v>539</v>
      </c>
      <c r="C210" t="s">
        <v>190</v>
      </c>
      <c r="D210">
        <v>41569</v>
      </c>
      <c r="E210" t="s">
        <v>15</v>
      </c>
      <c r="F210">
        <v>2</v>
      </c>
      <c r="G210" s="1">
        <v>19521.900000000001</v>
      </c>
      <c r="H210" s="1">
        <v>1561.7520000000002</v>
      </c>
      <c r="I210" s="1">
        <v>2928.2850000000003</v>
      </c>
      <c r="J210" s="1">
        <v>195.21900000000002</v>
      </c>
      <c r="K210" s="1">
        <v>7027.884</v>
      </c>
      <c r="L210" s="1">
        <v>7613.5410000000011</v>
      </c>
    </row>
    <row r="211" spans="1:12" x14ac:dyDescent="0.3">
      <c r="A211" t="s">
        <v>740</v>
      </c>
      <c r="B211" t="s">
        <v>539</v>
      </c>
      <c r="C211" t="s">
        <v>71</v>
      </c>
      <c r="D211">
        <v>40647</v>
      </c>
      <c r="E211" t="s">
        <v>27</v>
      </c>
      <c r="F211">
        <v>5</v>
      </c>
      <c r="G211" s="1">
        <v>26736.25</v>
      </c>
      <c r="H211" s="1">
        <v>1871.5375000000001</v>
      </c>
      <c r="I211" s="1">
        <v>802.08749999999998</v>
      </c>
      <c r="J211" s="1">
        <v>1336.8125</v>
      </c>
      <c r="K211" s="1">
        <v>10694.5</v>
      </c>
      <c r="L211" s="1">
        <v>7218.7875000000004</v>
      </c>
    </row>
    <row r="212" spans="1:12" x14ac:dyDescent="0.3">
      <c r="A212" t="s">
        <v>741</v>
      </c>
      <c r="B212" t="s">
        <v>539</v>
      </c>
      <c r="C212" t="s">
        <v>42</v>
      </c>
      <c r="D212">
        <v>42967</v>
      </c>
      <c r="E212" t="s">
        <v>50</v>
      </c>
      <c r="F212">
        <v>3</v>
      </c>
      <c r="G212" s="1">
        <v>46575</v>
      </c>
      <c r="H212" s="1">
        <v>2328.75</v>
      </c>
      <c r="I212" s="1">
        <v>1863</v>
      </c>
      <c r="J212" s="1">
        <v>5123.25</v>
      </c>
      <c r="K212" s="1">
        <v>16301.249999999998</v>
      </c>
      <c r="L212" s="1">
        <v>12575.25</v>
      </c>
    </row>
    <row r="213" spans="1:12" x14ac:dyDescent="0.3">
      <c r="A213" t="s">
        <v>742</v>
      </c>
      <c r="B213" t="s">
        <v>539</v>
      </c>
      <c r="C213" t="s">
        <v>213</v>
      </c>
      <c r="D213">
        <v>42006</v>
      </c>
      <c r="E213" t="s">
        <v>18</v>
      </c>
      <c r="F213">
        <v>4</v>
      </c>
      <c r="G213" s="1">
        <v>9805.4000000000015</v>
      </c>
      <c r="H213" s="1">
        <v>686.37800000000016</v>
      </c>
      <c r="I213" s="1">
        <v>392.21600000000007</v>
      </c>
      <c r="J213" s="1">
        <v>294.16200000000003</v>
      </c>
      <c r="K213" s="1">
        <v>3039.6740000000004</v>
      </c>
      <c r="L213" s="1">
        <v>2647.4580000000005</v>
      </c>
    </row>
    <row r="214" spans="1:12" x14ac:dyDescent="0.3">
      <c r="A214" t="s">
        <v>743</v>
      </c>
      <c r="B214" t="s">
        <v>539</v>
      </c>
      <c r="C214" t="s">
        <v>61</v>
      </c>
      <c r="D214">
        <v>41985</v>
      </c>
      <c r="E214" t="s">
        <v>18</v>
      </c>
      <c r="F214">
        <v>3</v>
      </c>
      <c r="G214" s="1">
        <v>9762</v>
      </c>
      <c r="H214" s="1">
        <v>488.1</v>
      </c>
      <c r="I214" s="1">
        <v>195.24</v>
      </c>
      <c r="J214" s="1">
        <v>780.96</v>
      </c>
      <c r="K214" s="1">
        <v>2635.7400000000002</v>
      </c>
      <c r="L214" s="1">
        <v>3514.3199999999997</v>
      </c>
    </row>
    <row r="215" spans="1:12" x14ac:dyDescent="0.3">
      <c r="A215" t="s">
        <v>744</v>
      </c>
      <c r="B215" t="s">
        <v>539</v>
      </c>
      <c r="C215" t="s">
        <v>248</v>
      </c>
      <c r="D215">
        <v>40492</v>
      </c>
      <c r="E215" t="s">
        <v>115</v>
      </c>
      <c r="F215">
        <v>2</v>
      </c>
      <c r="G215" s="1">
        <v>51552</v>
      </c>
      <c r="H215" s="1">
        <v>2577.6000000000004</v>
      </c>
      <c r="I215" s="1">
        <v>4639.6799999999994</v>
      </c>
      <c r="J215" s="1">
        <v>4639.6799999999994</v>
      </c>
      <c r="K215" s="1">
        <v>18558.719999999998</v>
      </c>
      <c r="L215" s="1">
        <v>19589.760000000002</v>
      </c>
    </row>
    <row r="216" spans="1:12" x14ac:dyDescent="0.3">
      <c r="A216" t="s">
        <v>745</v>
      </c>
      <c r="B216" t="s">
        <v>539</v>
      </c>
      <c r="C216" t="s">
        <v>180</v>
      </c>
      <c r="D216">
        <v>43020</v>
      </c>
      <c r="E216" t="s">
        <v>15</v>
      </c>
      <c r="F216">
        <v>3</v>
      </c>
      <c r="G216" s="1">
        <v>32258</v>
      </c>
      <c r="H216" s="1">
        <v>2903.22</v>
      </c>
      <c r="I216" s="1">
        <v>2903.22</v>
      </c>
      <c r="J216" s="1">
        <v>2258.0600000000004</v>
      </c>
      <c r="K216" s="1">
        <v>11290.3</v>
      </c>
      <c r="L216" s="1">
        <v>11612.88</v>
      </c>
    </row>
    <row r="217" spans="1:12" x14ac:dyDescent="0.3">
      <c r="A217" t="s">
        <v>746</v>
      </c>
      <c r="B217" t="s">
        <v>539</v>
      </c>
      <c r="C217" t="s">
        <v>151</v>
      </c>
      <c r="D217">
        <v>41022</v>
      </c>
      <c r="E217" t="s">
        <v>18</v>
      </c>
      <c r="F217">
        <v>2</v>
      </c>
      <c r="G217" s="1">
        <v>8700.3000000000011</v>
      </c>
      <c r="H217" s="1">
        <v>522.01800000000003</v>
      </c>
      <c r="I217" s="1">
        <v>87.003000000000014</v>
      </c>
      <c r="J217" s="1">
        <v>435.0150000000001</v>
      </c>
      <c r="K217" s="1">
        <v>2697.0930000000003</v>
      </c>
      <c r="L217" s="1">
        <v>3306.1140000000005</v>
      </c>
    </row>
    <row r="218" spans="1:12" x14ac:dyDescent="0.3">
      <c r="A218" t="s">
        <v>747</v>
      </c>
      <c r="B218" t="s">
        <v>539</v>
      </c>
      <c r="C218" t="s">
        <v>160</v>
      </c>
      <c r="D218">
        <v>42946</v>
      </c>
      <c r="E218" t="s">
        <v>18</v>
      </c>
      <c r="F218">
        <v>2</v>
      </c>
      <c r="G218" s="1">
        <v>8415</v>
      </c>
      <c r="H218" s="1">
        <v>420.75</v>
      </c>
      <c r="I218" s="1">
        <v>841.5</v>
      </c>
      <c r="J218" s="1">
        <v>589.05000000000007</v>
      </c>
      <c r="K218" s="1">
        <v>2608.65</v>
      </c>
      <c r="L218" s="1">
        <v>3029.4</v>
      </c>
    </row>
    <row r="219" spans="1:12" x14ac:dyDescent="0.3">
      <c r="A219" t="s">
        <v>748</v>
      </c>
      <c r="B219" t="s">
        <v>539</v>
      </c>
      <c r="C219" t="s">
        <v>61</v>
      </c>
      <c r="D219">
        <v>41493</v>
      </c>
      <c r="E219" t="s">
        <v>15</v>
      </c>
      <c r="F219">
        <v>4</v>
      </c>
      <c r="G219" s="1">
        <v>33436.700000000004</v>
      </c>
      <c r="H219" s="1">
        <v>2340.5690000000004</v>
      </c>
      <c r="I219" s="1">
        <v>1003.1010000000001</v>
      </c>
      <c r="J219" s="1">
        <v>2674.9360000000006</v>
      </c>
      <c r="K219" s="1">
        <v>9362.2760000000017</v>
      </c>
      <c r="L219" s="1">
        <v>11702.845000000001</v>
      </c>
    </row>
    <row r="220" spans="1:12" x14ac:dyDescent="0.3">
      <c r="A220" t="s">
        <v>749</v>
      </c>
      <c r="B220" t="s">
        <v>539</v>
      </c>
      <c r="C220" t="s">
        <v>61</v>
      </c>
      <c r="D220">
        <v>42916</v>
      </c>
      <c r="E220" t="s">
        <v>27</v>
      </c>
      <c r="F220">
        <v>3</v>
      </c>
      <c r="G220" s="1">
        <v>18242</v>
      </c>
      <c r="H220" s="1">
        <v>912.1</v>
      </c>
      <c r="I220" s="1">
        <v>1824.2</v>
      </c>
      <c r="J220" s="1">
        <v>912.1</v>
      </c>
      <c r="K220" s="1">
        <v>6931.96</v>
      </c>
      <c r="L220" s="1">
        <v>7114.38</v>
      </c>
    </row>
    <row r="221" spans="1:12" x14ac:dyDescent="0.3">
      <c r="A221" t="s">
        <v>750</v>
      </c>
      <c r="B221" t="s">
        <v>539</v>
      </c>
      <c r="C221" t="s">
        <v>353</v>
      </c>
      <c r="D221">
        <v>41701</v>
      </c>
      <c r="E221" t="s">
        <v>18</v>
      </c>
      <c r="F221">
        <v>3</v>
      </c>
      <c r="G221" s="1">
        <v>11084</v>
      </c>
      <c r="H221" s="1">
        <v>665.04</v>
      </c>
      <c r="I221" s="1">
        <v>221.68</v>
      </c>
      <c r="J221" s="1">
        <v>886.72</v>
      </c>
      <c r="K221" s="1">
        <v>3214.3599999999997</v>
      </c>
      <c r="L221" s="1">
        <v>3436.04</v>
      </c>
    </row>
    <row r="222" spans="1:12" x14ac:dyDescent="0.3">
      <c r="A222" t="s">
        <v>751</v>
      </c>
      <c r="B222" t="s">
        <v>539</v>
      </c>
      <c r="C222" t="s">
        <v>190</v>
      </c>
      <c r="D222">
        <v>41843</v>
      </c>
      <c r="E222" t="s">
        <v>15</v>
      </c>
      <c r="F222">
        <v>5</v>
      </c>
      <c r="G222" s="1">
        <v>34972.5</v>
      </c>
      <c r="H222" s="1">
        <v>2098.35</v>
      </c>
      <c r="I222" s="1">
        <v>4196.7</v>
      </c>
      <c r="J222" s="1">
        <v>2098.35</v>
      </c>
      <c r="K222" s="1">
        <v>10841.475</v>
      </c>
      <c r="L222" s="1">
        <v>10841.475</v>
      </c>
    </row>
    <row r="223" spans="1:12" x14ac:dyDescent="0.3">
      <c r="A223" t="s">
        <v>752</v>
      </c>
      <c r="B223" t="s">
        <v>539</v>
      </c>
      <c r="C223" t="s">
        <v>114</v>
      </c>
      <c r="D223">
        <v>41552</v>
      </c>
      <c r="E223" t="s">
        <v>50</v>
      </c>
      <c r="F223">
        <v>2</v>
      </c>
      <c r="G223" s="1">
        <v>36090.9</v>
      </c>
      <c r="H223" s="1">
        <v>3609.09</v>
      </c>
      <c r="I223" s="1">
        <v>5413.6350000000002</v>
      </c>
      <c r="J223" s="1">
        <v>3609.09</v>
      </c>
      <c r="K223" s="1">
        <v>10827.27</v>
      </c>
      <c r="L223" s="1">
        <v>11909.997000000001</v>
      </c>
    </row>
    <row r="224" spans="1:12" x14ac:dyDescent="0.3">
      <c r="A224" t="s">
        <v>753</v>
      </c>
      <c r="B224" t="s">
        <v>539</v>
      </c>
      <c r="C224" t="s">
        <v>79</v>
      </c>
      <c r="D224">
        <v>42710</v>
      </c>
      <c r="E224" t="s">
        <v>50</v>
      </c>
      <c r="F224">
        <v>3</v>
      </c>
      <c r="G224" s="1">
        <v>39054</v>
      </c>
      <c r="H224" s="1">
        <v>2733.78</v>
      </c>
      <c r="I224" s="1">
        <v>5858.0999999999995</v>
      </c>
      <c r="J224" s="1">
        <v>3514.8599999999997</v>
      </c>
      <c r="K224" s="1">
        <v>11325.66</v>
      </c>
      <c r="L224" s="1">
        <v>10544.58</v>
      </c>
    </row>
    <row r="225" spans="1:12" x14ac:dyDescent="0.3">
      <c r="A225" t="s">
        <v>754</v>
      </c>
      <c r="B225" t="s">
        <v>539</v>
      </c>
      <c r="C225" t="s">
        <v>248</v>
      </c>
      <c r="D225">
        <v>42796</v>
      </c>
      <c r="E225" t="s">
        <v>27</v>
      </c>
      <c r="F225">
        <v>2</v>
      </c>
      <c r="G225" s="1">
        <v>18014.400000000001</v>
      </c>
      <c r="H225" s="1">
        <v>1441.152</v>
      </c>
      <c r="I225" s="1">
        <v>1621.296</v>
      </c>
      <c r="J225" s="1">
        <v>180.14400000000001</v>
      </c>
      <c r="K225" s="1">
        <v>5764.6080000000002</v>
      </c>
      <c r="L225" s="1">
        <v>4683.7440000000006</v>
      </c>
    </row>
    <row r="226" spans="1:12" x14ac:dyDescent="0.3">
      <c r="A226" t="s">
        <v>437</v>
      </c>
      <c r="B226" t="s">
        <v>539</v>
      </c>
      <c r="C226" t="s">
        <v>26</v>
      </c>
      <c r="D226">
        <v>40913</v>
      </c>
      <c r="E226" t="s">
        <v>27</v>
      </c>
      <c r="F226">
        <v>4</v>
      </c>
      <c r="G226" s="1">
        <v>18986</v>
      </c>
      <c r="H226" s="1">
        <v>1708.74</v>
      </c>
      <c r="I226" s="1">
        <v>2278.3199999999997</v>
      </c>
      <c r="J226" s="1">
        <v>2088.46</v>
      </c>
      <c r="K226" s="1">
        <v>5126.22</v>
      </c>
      <c r="L226" s="1">
        <v>4936.3600000000006</v>
      </c>
    </row>
    <row r="227" spans="1:12" x14ac:dyDescent="0.3">
      <c r="A227" t="s">
        <v>755</v>
      </c>
      <c r="B227" t="s">
        <v>539</v>
      </c>
      <c r="C227" t="s">
        <v>151</v>
      </c>
      <c r="D227">
        <v>42009</v>
      </c>
      <c r="E227" t="s">
        <v>18</v>
      </c>
      <c r="F227">
        <v>3</v>
      </c>
      <c r="G227" s="1">
        <v>14814</v>
      </c>
      <c r="H227" s="1">
        <v>1185.1200000000001</v>
      </c>
      <c r="I227" s="1">
        <v>444.41999999999996</v>
      </c>
      <c r="J227" s="1">
        <v>740.7</v>
      </c>
      <c r="K227" s="1">
        <v>3999.78</v>
      </c>
      <c r="L227" s="1">
        <v>4888.62</v>
      </c>
    </row>
    <row r="228" spans="1:12" x14ac:dyDescent="0.3">
      <c r="A228" t="s">
        <v>756</v>
      </c>
      <c r="B228" t="s">
        <v>539</v>
      </c>
      <c r="C228" t="s">
        <v>605</v>
      </c>
      <c r="D228">
        <v>42659</v>
      </c>
      <c r="E228" t="s">
        <v>18</v>
      </c>
      <c r="F228">
        <v>4</v>
      </c>
      <c r="G228" s="1">
        <v>11261.800000000001</v>
      </c>
      <c r="H228" s="1">
        <v>1126.18</v>
      </c>
      <c r="I228" s="1">
        <v>1576.6520000000003</v>
      </c>
      <c r="J228" s="1">
        <v>450.47200000000004</v>
      </c>
      <c r="K228" s="1">
        <v>2815.4500000000003</v>
      </c>
      <c r="L228" s="1">
        <v>3378.5400000000004</v>
      </c>
    </row>
    <row r="229" spans="1:12" x14ac:dyDescent="0.3">
      <c r="A229" t="s">
        <v>757</v>
      </c>
      <c r="B229" t="s">
        <v>539</v>
      </c>
      <c r="C229" t="s">
        <v>125</v>
      </c>
      <c r="D229">
        <v>41533</v>
      </c>
      <c r="E229" t="s">
        <v>15</v>
      </c>
      <c r="F229">
        <v>5</v>
      </c>
      <c r="G229" s="1">
        <v>38598.75</v>
      </c>
      <c r="H229" s="1">
        <v>3087.9</v>
      </c>
      <c r="I229" s="1">
        <v>5789.8125</v>
      </c>
      <c r="J229" s="1">
        <v>1543.95</v>
      </c>
      <c r="K229" s="1">
        <v>13123.575000000001</v>
      </c>
      <c r="L229" s="1">
        <v>10421.6625</v>
      </c>
    </row>
    <row r="230" spans="1:12" x14ac:dyDescent="0.3">
      <c r="A230" t="s">
        <v>758</v>
      </c>
      <c r="B230" t="s">
        <v>539</v>
      </c>
      <c r="C230" t="s">
        <v>96</v>
      </c>
      <c r="D230">
        <v>42962</v>
      </c>
      <c r="E230" t="s">
        <v>18</v>
      </c>
      <c r="F230">
        <v>3</v>
      </c>
      <c r="G230" s="1">
        <v>14062</v>
      </c>
      <c r="H230" s="1">
        <v>984.34000000000015</v>
      </c>
      <c r="I230" s="1">
        <v>140.62</v>
      </c>
      <c r="J230" s="1">
        <v>1124.96</v>
      </c>
      <c r="K230" s="1">
        <v>4077.9799999999996</v>
      </c>
      <c r="L230" s="1">
        <v>4781.08</v>
      </c>
    </row>
    <row r="231" spans="1:12" x14ac:dyDescent="0.3">
      <c r="A231" t="s">
        <v>759</v>
      </c>
      <c r="B231" t="s">
        <v>539</v>
      </c>
      <c r="C231" t="s">
        <v>36</v>
      </c>
      <c r="D231">
        <v>42561</v>
      </c>
      <c r="E231" t="s">
        <v>18</v>
      </c>
      <c r="F231">
        <v>2</v>
      </c>
      <c r="G231" s="1">
        <v>13345.2</v>
      </c>
      <c r="H231" s="1">
        <v>667.2600000000001</v>
      </c>
      <c r="I231" s="1">
        <v>400.35599999999999</v>
      </c>
      <c r="J231" s="1">
        <v>133.452</v>
      </c>
      <c r="K231" s="1">
        <v>4270.4639999999999</v>
      </c>
      <c r="L231" s="1">
        <v>5071.1760000000004</v>
      </c>
    </row>
    <row r="232" spans="1:12" x14ac:dyDescent="0.3">
      <c r="A232" t="s">
        <v>760</v>
      </c>
      <c r="B232" t="s">
        <v>539</v>
      </c>
      <c r="C232" t="s">
        <v>46</v>
      </c>
      <c r="D232">
        <v>41168</v>
      </c>
      <c r="E232" t="s">
        <v>18</v>
      </c>
      <c r="F232">
        <v>3</v>
      </c>
      <c r="G232" s="1">
        <v>11081</v>
      </c>
      <c r="H232" s="1">
        <v>1108.1000000000001</v>
      </c>
      <c r="I232" s="1">
        <v>443.24</v>
      </c>
      <c r="J232" s="1">
        <v>886.48</v>
      </c>
      <c r="K232" s="1">
        <v>2881.06</v>
      </c>
      <c r="L232" s="1">
        <v>2881.06</v>
      </c>
    </row>
    <row r="233" spans="1:12" x14ac:dyDescent="0.3">
      <c r="A233" t="s">
        <v>761</v>
      </c>
      <c r="B233" t="s">
        <v>539</v>
      </c>
      <c r="C233" t="s">
        <v>144</v>
      </c>
      <c r="D233">
        <v>40673</v>
      </c>
      <c r="E233" t="s">
        <v>18</v>
      </c>
      <c r="F233">
        <v>4</v>
      </c>
      <c r="G233" s="1">
        <v>13261.6</v>
      </c>
      <c r="H233" s="1">
        <v>795.69600000000003</v>
      </c>
      <c r="I233" s="1">
        <v>1326.16</v>
      </c>
      <c r="J233" s="1">
        <v>265.23200000000003</v>
      </c>
      <c r="K233" s="1">
        <v>5304.64</v>
      </c>
      <c r="L233" s="1">
        <v>3315.4</v>
      </c>
    </row>
    <row r="234" spans="1:12" x14ac:dyDescent="0.3">
      <c r="A234" t="s">
        <v>762</v>
      </c>
      <c r="B234" t="s">
        <v>539</v>
      </c>
      <c r="C234" t="s">
        <v>168</v>
      </c>
      <c r="D234">
        <v>42225</v>
      </c>
      <c r="E234" t="s">
        <v>18</v>
      </c>
      <c r="F234">
        <v>4</v>
      </c>
      <c r="G234" s="1">
        <v>12120.900000000001</v>
      </c>
      <c r="H234" s="1">
        <v>1212.0900000000001</v>
      </c>
      <c r="I234" s="1">
        <v>848.46300000000019</v>
      </c>
      <c r="J234" s="1">
        <v>121.20900000000002</v>
      </c>
      <c r="K234" s="1">
        <v>3272.6430000000005</v>
      </c>
      <c r="L234" s="1">
        <v>4484.7330000000002</v>
      </c>
    </row>
    <row r="235" spans="1:12" x14ac:dyDescent="0.3">
      <c r="A235" t="s">
        <v>763</v>
      </c>
      <c r="B235" t="s">
        <v>539</v>
      </c>
      <c r="C235" t="s">
        <v>312</v>
      </c>
      <c r="D235">
        <v>41214</v>
      </c>
      <c r="E235" t="s">
        <v>18</v>
      </c>
      <c r="F235">
        <v>3</v>
      </c>
      <c r="G235" s="1">
        <v>10000</v>
      </c>
      <c r="H235" s="1">
        <v>1000</v>
      </c>
      <c r="I235" s="1">
        <v>300</v>
      </c>
      <c r="J235" s="1">
        <v>400</v>
      </c>
      <c r="K235" s="1">
        <v>2600</v>
      </c>
      <c r="L235" s="1">
        <v>3400.0000000000005</v>
      </c>
    </row>
    <row r="236" spans="1:12" x14ac:dyDescent="0.3">
      <c r="A236" t="s">
        <v>764</v>
      </c>
      <c r="B236" t="s">
        <v>539</v>
      </c>
      <c r="C236" t="s">
        <v>198</v>
      </c>
      <c r="D236">
        <v>42481</v>
      </c>
      <c r="E236" t="s">
        <v>27</v>
      </c>
      <c r="F236">
        <v>3</v>
      </c>
      <c r="G236" s="1">
        <v>18032</v>
      </c>
      <c r="H236" s="1">
        <v>1262.24</v>
      </c>
      <c r="I236" s="1">
        <v>180.32</v>
      </c>
      <c r="J236" s="1">
        <v>901.6</v>
      </c>
      <c r="K236" s="1">
        <v>7032.4800000000005</v>
      </c>
      <c r="L236" s="1">
        <v>7032.4800000000005</v>
      </c>
    </row>
    <row r="237" spans="1:12" x14ac:dyDescent="0.3">
      <c r="A237" t="s">
        <v>533</v>
      </c>
      <c r="B237" t="s">
        <v>539</v>
      </c>
      <c r="C237" t="s">
        <v>71</v>
      </c>
      <c r="D237">
        <v>42553</v>
      </c>
      <c r="E237" t="s">
        <v>50</v>
      </c>
      <c r="F237">
        <v>3</v>
      </c>
      <c r="G237" s="1">
        <v>42136</v>
      </c>
      <c r="H237" s="1">
        <v>2949.5200000000004</v>
      </c>
      <c r="I237" s="1">
        <v>5477.68</v>
      </c>
      <c r="J237" s="1">
        <v>2528.16</v>
      </c>
      <c r="K237" s="1">
        <v>11376.720000000001</v>
      </c>
      <c r="L237" s="1">
        <v>15590.32</v>
      </c>
    </row>
    <row r="238" spans="1:12" x14ac:dyDescent="0.3">
      <c r="A238" t="s">
        <v>765</v>
      </c>
      <c r="B238" t="s">
        <v>539</v>
      </c>
      <c r="C238" t="s">
        <v>353</v>
      </c>
      <c r="D238">
        <v>40700</v>
      </c>
      <c r="E238" t="s">
        <v>18</v>
      </c>
      <c r="F238">
        <v>3</v>
      </c>
      <c r="G238" s="1">
        <v>11608</v>
      </c>
      <c r="H238" s="1">
        <v>1160.8</v>
      </c>
      <c r="I238" s="1">
        <v>464.32</v>
      </c>
      <c r="J238" s="1">
        <v>696.48</v>
      </c>
      <c r="K238" s="1">
        <v>3366.3199999999997</v>
      </c>
      <c r="L238" s="1">
        <v>3366.3199999999997</v>
      </c>
    </row>
    <row r="239" spans="1:12" x14ac:dyDescent="0.3">
      <c r="A239" t="s">
        <v>766</v>
      </c>
      <c r="B239" t="s">
        <v>539</v>
      </c>
      <c r="C239" t="s">
        <v>117</v>
      </c>
      <c r="D239">
        <v>40794</v>
      </c>
      <c r="E239" t="s">
        <v>27</v>
      </c>
      <c r="F239">
        <v>2</v>
      </c>
      <c r="G239" s="1">
        <v>14940</v>
      </c>
      <c r="H239" s="1">
        <v>1195.2</v>
      </c>
      <c r="I239" s="1">
        <v>1045.8000000000002</v>
      </c>
      <c r="J239" s="1">
        <v>448.2</v>
      </c>
      <c r="K239" s="1">
        <v>4033.8</v>
      </c>
      <c r="L239" s="1">
        <v>5527.8</v>
      </c>
    </row>
    <row r="240" spans="1:12" x14ac:dyDescent="0.3">
      <c r="A240" t="s">
        <v>494</v>
      </c>
      <c r="B240" t="s">
        <v>539</v>
      </c>
      <c r="C240" t="s">
        <v>73</v>
      </c>
      <c r="D240">
        <v>42638</v>
      </c>
      <c r="E240" t="s">
        <v>18</v>
      </c>
      <c r="F240">
        <v>5</v>
      </c>
      <c r="G240" s="1">
        <v>15346.25</v>
      </c>
      <c r="H240" s="1">
        <v>920.77499999999998</v>
      </c>
      <c r="I240" s="1">
        <v>767.3125</v>
      </c>
      <c r="J240" s="1">
        <v>1688.0875000000001</v>
      </c>
      <c r="K240" s="1">
        <v>3836.5625</v>
      </c>
      <c r="L240" s="1">
        <v>3836.5625</v>
      </c>
    </row>
    <row r="241" spans="1:12" x14ac:dyDescent="0.3">
      <c r="A241" t="s">
        <v>767</v>
      </c>
      <c r="B241" t="s">
        <v>539</v>
      </c>
      <c r="C241" t="s">
        <v>55</v>
      </c>
      <c r="D241">
        <v>42544</v>
      </c>
      <c r="E241" t="s">
        <v>27</v>
      </c>
      <c r="F241">
        <v>5</v>
      </c>
      <c r="G241" s="1">
        <v>24158.75</v>
      </c>
      <c r="H241" s="1">
        <v>2174.2874999999999</v>
      </c>
      <c r="I241" s="1">
        <v>2899.0499999999997</v>
      </c>
      <c r="J241" s="1">
        <v>3382.2250000000004</v>
      </c>
      <c r="K241" s="1">
        <v>6039.6875</v>
      </c>
      <c r="L241" s="1">
        <v>6281.2750000000005</v>
      </c>
    </row>
    <row r="242" spans="1:12" x14ac:dyDescent="0.3">
      <c r="A242" t="s">
        <v>768</v>
      </c>
      <c r="B242" t="s">
        <v>539</v>
      </c>
      <c r="C242" t="s">
        <v>413</v>
      </c>
      <c r="D242">
        <v>42873</v>
      </c>
      <c r="E242" t="s">
        <v>18</v>
      </c>
      <c r="F242">
        <v>3</v>
      </c>
      <c r="G242" s="1">
        <v>8559</v>
      </c>
      <c r="H242" s="1">
        <v>855.90000000000009</v>
      </c>
      <c r="I242" s="1">
        <v>427.95000000000005</v>
      </c>
      <c r="J242" s="1">
        <v>1198.2600000000002</v>
      </c>
      <c r="K242" s="1">
        <v>3252.42</v>
      </c>
      <c r="L242" s="1">
        <v>3423.6000000000004</v>
      </c>
    </row>
    <row r="243" spans="1:12" x14ac:dyDescent="0.3">
      <c r="A243" t="s">
        <v>769</v>
      </c>
      <c r="B243" t="s">
        <v>539</v>
      </c>
      <c r="C243" t="s">
        <v>237</v>
      </c>
      <c r="D243">
        <v>41355</v>
      </c>
      <c r="E243" t="s">
        <v>27</v>
      </c>
      <c r="F243">
        <v>4</v>
      </c>
      <c r="G243" s="1">
        <v>17733.100000000002</v>
      </c>
      <c r="H243" s="1">
        <v>1241.3170000000002</v>
      </c>
      <c r="I243" s="1">
        <v>1773.3100000000004</v>
      </c>
      <c r="J243" s="1">
        <v>886.6550000000002</v>
      </c>
      <c r="K243" s="1">
        <v>6383.9160000000002</v>
      </c>
      <c r="L243" s="1">
        <v>5319.93</v>
      </c>
    </row>
    <row r="244" spans="1:12" x14ac:dyDescent="0.3">
      <c r="A244" t="s">
        <v>770</v>
      </c>
      <c r="B244" t="s">
        <v>539</v>
      </c>
      <c r="C244" t="s">
        <v>353</v>
      </c>
      <c r="D244">
        <v>42890</v>
      </c>
      <c r="E244" t="s">
        <v>18</v>
      </c>
      <c r="F244">
        <v>2</v>
      </c>
      <c r="G244" s="1">
        <v>11170.800000000001</v>
      </c>
      <c r="H244" s="1">
        <v>893.6640000000001</v>
      </c>
      <c r="I244" s="1">
        <v>1117.0800000000002</v>
      </c>
      <c r="J244" s="1">
        <v>781.95600000000013</v>
      </c>
      <c r="K244" s="1">
        <v>3909.78</v>
      </c>
      <c r="L244" s="1">
        <v>3798.0720000000006</v>
      </c>
    </row>
    <row r="245" spans="1:12" x14ac:dyDescent="0.3">
      <c r="A245" t="s">
        <v>771</v>
      </c>
      <c r="B245" t="s">
        <v>539</v>
      </c>
      <c r="C245" t="s">
        <v>38</v>
      </c>
      <c r="D245">
        <v>42310</v>
      </c>
      <c r="E245" t="s">
        <v>27</v>
      </c>
      <c r="F245">
        <v>3</v>
      </c>
      <c r="G245" s="1">
        <v>22772</v>
      </c>
      <c r="H245" s="1">
        <v>2277.2000000000003</v>
      </c>
      <c r="I245" s="1">
        <v>2732.64</v>
      </c>
      <c r="J245" s="1">
        <v>1366.32</v>
      </c>
      <c r="K245" s="1">
        <v>7287.04</v>
      </c>
      <c r="L245" s="1">
        <v>7059.32</v>
      </c>
    </row>
    <row r="246" spans="1:12" x14ac:dyDescent="0.3">
      <c r="A246" t="s">
        <v>772</v>
      </c>
      <c r="B246" t="s">
        <v>539</v>
      </c>
      <c r="C246" t="s">
        <v>440</v>
      </c>
      <c r="D246">
        <v>42984</v>
      </c>
      <c r="E246" t="s">
        <v>115</v>
      </c>
      <c r="F246">
        <v>5</v>
      </c>
      <c r="G246" s="1">
        <v>53011.25</v>
      </c>
      <c r="H246" s="1">
        <v>3710.7875000000004</v>
      </c>
      <c r="I246" s="1">
        <v>1060.2249999999999</v>
      </c>
      <c r="J246" s="1">
        <v>5831.2375000000002</v>
      </c>
      <c r="K246" s="1">
        <v>20674.387500000001</v>
      </c>
      <c r="L246" s="1">
        <v>18023.825000000001</v>
      </c>
    </row>
    <row r="247" spans="1:12" x14ac:dyDescent="0.3">
      <c r="A247" t="s">
        <v>773</v>
      </c>
      <c r="B247" t="s">
        <v>539</v>
      </c>
      <c r="C247" t="s">
        <v>42</v>
      </c>
      <c r="D247">
        <v>42126</v>
      </c>
      <c r="E247" t="s">
        <v>18</v>
      </c>
      <c r="F247">
        <v>2</v>
      </c>
      <c r="G247" s="1">
        <v>8142.3</v>
      </c>
      <c r="H247" s="1">
        <v>488.53800000000001</v>
      </c>
      <c r="I247" s="1">
        <v>244.26900000000001</v>
      </c>
      <c r="J247" s="1">
        <v>325.69200000000001</v>
      </c>
      <c r="K247" s="1">
        <v>2198.4210000000003</v>
      </c>
      <c r="L247" s="1">
        <v>2849.8049999999998</v>
      </c>
    </row>
    <row r="248" spans="1:12" x14ac:dyDescent="0.3">
      <c r="A248" t="s">
        <v>774</v>
      </c>
      <c r="B248" t="s">
        <v>539</v>
      </c>
      <c r="C248" t="s">
        <v>119</v>
      </c>
      <c r="D248">
        <v>40573</v>
      </c>
      <c r="E248" t="s">
        <v>18</v>
      </c>
      <c r="F248">
        <v>2</v>
      </c>
      <c r="G248" s="1">
        <v>7833.6</v>
      </c>
      <c r="H248" s="1">
        <v>626.68799999999999</v>
      </c>
      <c r="I248" s="1">
        <v>235.00800000000001</v>
      </c>
      <c r="J248" s="1">
        <v>391.68000000000006</v>
      </c>
      <c r="K248" s="1">
        <v>2115.0720000000001</v>
      </c>
      <c r="L248" s="1">
        <v>3055.1040000000003</v>
      </c>
    </row>
    <row r="249" spans="1:12" x14ac:dyDescent="0.3">
      <c r="A249" t="s">
        <v>775</v>
      </c>
      <c r="B249" t="s">
        <v>539</v>
      </c>
      <c r="C249" t="s">
        <v>193</v>
      </c>
      <c r="D249">
        <v>43005</v>
      </c>
      <c r="E249" t="s">
        <v>18</v>
      </c>
      <c r="F249">
        <v>2</v>
      </c>
      <c r="G249" s="1">
        <v>9019.8000000000011</v>
      </c>
      <c r="H249" s="1">
        <v>450.99000000000007</v>
      </c>
      <c r="I249" s="1">
        <v>631.38600000000008</v>
      </c>
      <c r="J249" s="1">
        <v>992.17800000000011</v>
      </c>
      <c r="K249" s="1">
        <v>3517.7220000000007</v>
      </c>
      <c r="L249" s="1">
        <v>2886.3360000000002</v>
      </c>
    </row>
    <row r="250" spans="1:12" x14ac:dyDescent="0.3">
      <c r="A250" t="s">
        <v>776</v>
      </c>
      <c r="B250" t="s">
        <v>539</v>
      </c>
      <c r="C250" t="s">
        <v>46</v>
      </c>
      <c r="D250">
        <v>41352</v>
      </c>
      <c r="E250" t="s">
        <v>27</v>
      </c>
      <c r="F250">
        <v>4</v>
      </c>
      <c r="G250" s="1">
        <v>20508.400000000001</v>
      </c>
      <c r="H250" s="1">
        <v>1640.6720000000003</v>
      </c>
      <c r="I250" s="1">
        <v>1640.6720000000003</v>
      </c>
      <c r="J250" s="1">
        <v>2871.1760000000004</v>
      </c>
      <c r="K250" s="1">
        <v>6767.7720000000008</v>
      </c>
      <c r="L250" s="1">
        <v>7998.2760000000007</v>
      </c>
    </row>
    <row r="251" spans="1:12" x14ac:dyDescent="0.3">
      <c r="A251" t="s">
        <v>777</v>
      </c>
      <c r="B251" t="s">
        <v>539</v>
      </c>
      <c r="C251" t="s">
        <v>213</v>
      </c>
      <c r="D251">
        <v>41864</v>
      </c>
      <c r="E251" t="s">
        <v>27</v>
      </c>
      <c r="F251">
        <v>3</v>
      </c>
      <c r="G251" s="1">
        <v>21100</v>
      </c>
      <c r="H251" s="1">
        <v>1899</v>
      </c>
      <c r="I251" s="1">
        <v>2743</v>
      </c>
      <c r="J251" s="1">
        <v>1899</v>
      </c>
      <c r="K251" s="1">
        <v>6541</v>
      </c>
      <c r="L251" s="1">
        <v>6752</v>
      </c>
    </row>
    <row r="252" spans="1:12" x14ac:dyDescent="0.3">
      <c r="A252" t="s">
        <v>778</v>
      </c>
      <c r="B252" t="s">
        <v>539</v>
      </c>
      <c r="C252" t="s">
        <v>133</v>
      </c>
      <c r="D252">
        <v>40717</v>
      </c>
      <c r="E252" t="s">
        <v>18</v>
      </c>
      <c r="F252">
        <v>2</v>
      </c>
      <c r="G252" s="1">
        <v>9380.7000000000007</v>
      </c>
      <c r="H252" s="1">
        <v>750.45600000000002</v>
      </c>
      <c r="I252" s="1">
        <v>1125.684</v>
      </c>
      <c r="J252" s="1">
        <v>750.45600000000002</v>
      </c>
      <c r="K252" s="1">
        <v>3658.4730000000004</v>
      </c>
      <c r="L252" s="1">
        <v>3564.6660000000002</v>
      </c>
    </row>
    <row r="253" spans="1:12" x14ac:dyDescent="0.3">
      <c r="A253" t="s">
        <v>779</v>
      </c>
      <c r="B253" t="s">
        <v>539</v>
      </c>
      <c r="C253" t="s">
        <v>137</v>
      </c>
      <c r="D253">
        <v>40819</v>
      </c>
      <c r="E253" t="s">
        <v>15</v>
      </c>
      <c r="F253">
        <v>3</v>
      </c>
      <c r="G253" s="1">
        <v>23261</v>
      </c>
      <c r="H253" s="1">
        <v>1395.6599999999999</v>
      </c>
      <c r="I253" s="1">
        <v>1163.05</v>
      </c>
      <c r="J253" s="1">
        <v>2093.4899999999998</v>
      </c>
      <c r="K253" s="1">
        <v>8141.3499999999995</v>
      </c>
      <c r="L253" s="1">
        <v>6978.3</v>
      </c>
    </row>
    <row r="254" spans="1:12" x14ac:dyDescent="0.3">
      <c r="A254" t="s">
        <v>780</v>
      </c>
      <c r="B254" t="s">
        <v>539</v>
      </c>
      <c r="C254" t="s">
        <v>373</v>
      </c>
      <c r="D254">
        <v>42212</v>
      </c>
      <c r="E254" t="s">
        <v>18</v>
      </c>
      <c r="F254">
        <v>3</v>
      </c>
      <c r="G254" s="1">
        <v>14611</v>
      </c>
      <c r="H254" s="1">
        <v>1461.1000000000001</v>
      </c>
      <c r="I254" s="1">
        <v>1899.43</v>
      </c>
      <c r="J254" s="1">
        <v>1899.43</v>
      </c>
      <c r="K254" s="1">
        <v>4821.63</v>
      </c>
      <c r="L254" s="1">
        <v>5259.96</v>
      </c>
    </row>
    <row r="255" spans="1:12" x14ac:dyDescent="0.3">
      <c r="A255" t="s">
        <v>781</v>
      </c>
      <c r="B255" t="s">
        <v>539</v>
      </c>
      <c r="C255" t="s">
        <v>117</v>
      </c>
      <c r="D255">
        <v>42761</v>
      </c>
      <c r="E255" t="s">
        <v>18</v>
      </c>
      <c r="F255">
        <v>3</v>
      </c>
      <c r="G255" s="1">
        <v>8142</v>
      </c>
      <c r="H255" s="1">
        <v>407.1</v>
      </c>
      <c r="I255" s="1">
        <v>977.04</v>
      </c>
      <c r="J255" s="1">
        <v>732.78</v>
      </c>
      <c r="K255" s="1">
        <v>2524.02</v>
      </c>
      <c r="L255" s="1">
        <v>2931.12</v>
      </c>
    </row>
    <row r="256" spans="1:12" x14ac:dyDescent="0.3">
      <c r="A256" t="s">
        <v>782</v>
      </c>
      <c r="B256" t="s">
        <v>539</v>
      </c>
      <c r="C256" t="s">
        <v>186</v>
      </c>
      <c r="D256">
        <v>40816</v>
      </c>
      <c r="E256" t="s">
        <v>27</v>
      </c>
      <c r="F256">
        <v>3</v>
      </c>
      <c r="G256" s="1">
        <v>21013</v>
      </c>
      <c r="H256" s="1">
        <v>1050.6500000000001</v>
      </c>
      <c r="I256" s="1">
        <v>210.13</v>
      </c>
      <c r="J256" s="1">
        <v>1260.78</v>
      </c>
      <c r="K256" s="1">
        <v>5463.38</v>
      </c>
      <c r="L256" s="1">
        <v>5673.51</v>
      </c>
    </row>
    <row r="257" spans="1:12" x14ac:dyDescent="0.3">
      <c r="A257" t="s">
        <v>783</v>
      </c>
      <c r="B257" t="s">
        <v>539</v>
      </c>
      <c r="C257" t="s">
        <v>73</v>
      </c>
      <c r="D257">
        <v>41975</v>
      </c>
      <c r="E257" t="s">
        <v>18</v>
      </c>
      <c r="F257">
        <v>2</v>
      </c>
      <c r="G257" s="1">
        <v>8571.6</v>
      </c>
      <c r="H257" s="1">
        <v>771.44399999999996</v>
      </c>
      <c r="I257" s="1">
        <v>428.58000000000004</v>
      </c>
      <c r="J257" s="1">
        <v>342.86400000000003</v>
      </c>
      <c r="K257" s="1">
        <v>3257.2080000000001</v>
      </c>
      <c r="L257" s="1">
        <v>2142.9</v>
      </c>
    </row>
    <row r="258" spans="1:12" x14ac:dyDescent="0.3">
      <c r="A258" t="s">
        <v>784</v>
      </c>
      <c r="B258" t="s">
        <v>539</v>
      </c>
      <c r="C258" t="s">
        <v>22</v>
      </c>
      <c r="D258">
        <v>41472</v>
      </c>
      <c r="E258" t="s">
        <v>27</v>
      </c>
      <c r="F258">
        <v>4</v>
      </c>
      <c r="G258" s="1">
        <v>24325.4</v>
      </c>
      <c r="H258" s="1">
        <v>2189.2860000000001</v>
      </c>
      <c r="I258" s="1">
        <v>2189.2860000000001</v>
      </c>
      <c r="J258" s="1">
        <v>2189.2860000000001</v>
      </c>
      <c r="K258" s="1">
        <v>7784.1280000000006</v>
      </c>
      <c r="L258" s="1">
        <v>7297.62</v>
      </c>
    </row>
    <row r="259" spans="1:12" x14ac:dyDescent="0.3">
      <c r="A259" t="s">
        <v>785</v>
      </c>
      <c r="B259" t="s">
        <v>539</v>
      </c>
      <c r="C259" t="s">
        <v>137</v>
      </c>
      <c r="D259">
        <v>42594</v>
      </c>
      <c r="E259" t="s">
        <v>27</v>
      </c>
      <c r="F259">
        <v>2</v>
      </c>
      <c r="G259" s="1">
        <v>16466.400000000001</v>
      </c>
      <c r="H259" s="1">
        <v>823.32000000000016</v>
      </c>
      <c r="I259" s="1">
        <v>1975.9680000000001</v>
      </c>
      <c r="J259" s="1">
        <v>493.99200000000002</v>
      </c>
      <c r="K259" s="1">
        <v>6092.5680000000002</v>
      </c>
      <c r="L259" s="1">
        <v>4445.9280000000008</v>
      </c>
    </row>
    <row r="260" spans="1:12" x14ac:dyDescent="0.3">
      <c r="A260" t="s">
        <v>786</v>
      </c>
      <c r="B260" t="s">
        <v>539</v>
      </c>
      <c r="C260" t="s">
        <v>127</v>
      </c>
      <c r="D260">
        <v>42213</v>
      </c>
      <c r="E260" t="s">
        <v>18</v>
      </c>
      <c r="F260">
        <v>5</v>
      </c>
      <c r="G260" s="1">
        <v>13975</v>
      </c>
      <c r="H260" s="1">
        <v>1118</v>
      </c>
      <c r="I260" s="1">
        <v>279.5</v>
      </c>
      <c r="J260" s="1">
        <v>1397.5</v>
      </c>
      <c r="K260" s="1">
        <v>3773.2500000000005</v>
      </c>
      <c r="L260" s="1">
        <v>3493.75</v>
      </c>
    </row>
    <row r="261" spans="1:12" x14ac:dyDescent="0.3">
      <c r="A261" t="s">
        <v>787</v>
      </c>
      <c r="B261" t="s">
        <v>539</v>
      </c>
      <c r="C261" t="s">
        <v>117</v>
      </c>
      <c r="D261">
        <v>41448</v>
      </c>
      <c r="E261" t="s">
        <v>15</v>
      </c>
      <c r="F261">
        <v>2</v>
      </c>
      <c r="G261" s="1">
        <v>24424.2</v>
      </c>
      <c r="H261" s="1">
        <v>1709.6940000000002</v>
      </c>
      <c r="I261" s="1">
        <v>3175.1460000000002</v>
      </c>
      <c r="J261" s="1">
        <v>488.48400000000004</v>
      </c>
      <c r="K261" s="1">
        <v>7327.26</v>
      </c>
      <c r="L261" s="1">
        <v>8059.9860000000008</v>
      </c>
    </row>
    <row r="262" spans="1:12" x14ac:dyDescent="0.3">
      <c r="A262" t="s">
        <v>788</v>
      </c>
      <c r="B262" t="s">
        <v>539</v>
      </c>
      <c r="C262" t="s">
        <v>253</v>
      </c>
      <c r="D262">
        <v>41632</v>
      </c>
      <c r="E262" t="s">
        <v>27</v>
      </c>
      <c r="F262">
        <v>3</v>
      </c>
      <c r="G262" s="1">
        <v>16214</v>
      </c>
      <c r="H262" s="1">
        <v>1297.1200000000001</v>
      </c>
      <c r="I262" s="1">
        <v>810.7</v>
      </c>
      <c r="J262" s="1">
        <v>2107.8200000000002</v>
      </c>
      <c r="K262" s="1">
        <v>5512.76</v>
      </c>
      <c r="L262" s="1">
        <v>5026.34</v>
      </c>
    </row>
    <row r="263" spans="1:12" x14ac:dyDescent="0.3">
      <c r="A263" t="s">
        <v>789</v>
      </c>
      <c r="B263" t="s">
        <v>539</v>
      </c>
      <c r="C263" t="s">
        <v>151</v>
      </c>
      <c r="D263">
        <v>40583</v>
      </c>
      <c r="E263" t="s">
        <v>50</v>
      </c>
      <c r="F263">
        <v>3</v>
      </c>
      <c r="G263" s="1">
        <v>30051</v>
      </c>
      <c r="H263" s="1">
        <v>1803.06</v>
      </c>
      <c r="I263" s="1">
        <v>4207.1400000000003</v>
      </c>
      <c r="J263" s="1">
        <v>300.51</v>
      </c>
      <c r="K263" s="1">
        <v>10818.359999999999</v>
      </c>
      <c r="L263" s="1">
        <v>9315.81</v>
      </c>
    </row>
    <row r="264" spans="1:12" x14ac:dyDescent="0.3">
      <c r="A264" t="s">
        <v>790</v>
      </c>
      <c r="B264" t="s">
        <v>539</v>
      </c>
      <c r="C264" t="s">
        <v>440</v>
      </c>
      <c r="D264">
        <v>42426</v>
      </c>
      <c r="E264" t="s">
        <v>18</v>
      </c>
      <c r="F264">
        <v>2</v>
      </c>
      <c r="G264" s="1">
        <v>8820.9</v>
      </c>
      <c r="H264" s="1">
        <v>441.04500000000002</v>
      </c>
      <c r="I264" s="1">
        <v>529.25399999999991</v>
      </c>
      <c r="J264" s="1">
        <v>88.209000000000003</v>
      </c>
      <c r="K264" s="1">
        <v>2646.27</v>
      </c>
      <c r="L264" s="1">
        <v>2381.643</v>
      </c>
    </row>
    <row r="265" spans="1:12" x14ac:dyDescent="0.3">
      <c r="A265" t="s">
        <v>791</v>
      </c>
      <c r="B265" t="s">
        <v>539</v>
      </c>
      <c r="C265" t="s">
        <v>73</v>
      </c>
      <c r="D265">
        <v>40554</v>
      </c>
      <c r="E265" t="s">
        <v>18</v>
      </c>
      <c r="F265">
        <v>3</v>
      </c>
      <c r="G265" s="1">
        <v>12931</v>
      </c>
      <c r="H265" s="1">
        <v>1293.1000000000001</v>
      </c>
      <c r="I265" s="1">
        <v>1551.72</v>
      </c>
      <c r="J265" s="1">
        <v>517.24</v>
      </c>
      <c r="K265" s="1">
        <v>4396.54</v>
      </c>
      <c r="L265" s="1">
        <v>4913.78</v>
      </c>
    </row>
    <row r="266" spans="1:12" x14ac:dyDescent="0.3">
      <c r="A266" t="s">
        <v>792</v>
      </c>
      <c r="B266" t="s">
        <v>539</v>
      </c>
      <c r="C266" t="s">
        <v>180</v>
      </c>
      <c r="D266">
        <v>40875</v>
      </c>
      <c r="E266" t="s">
        <v>18</v>
      </c>
      <c r="F266">
        <v>3</v>
      </c>
      <c r="G266" s="1">
        <v>13310</v>
      </c>
      <c r="H266" s="1">
        <v>1197.8999999999999</v>
      </c>
      <c r="I266" s="1">
        <v>1464.1</v>
      </c>
      <c r="J266" s="1">
        <v>532.4</v>
      </c>
      <c r="K266" s="1">
        <v>4525.4000000000005</v>
      </c>
      <c r="L266" s="1">
        <v>4924.7</v>
      </c>
    </row>
    <row r="267" spans="1:12" x14ac:dyDescent="0.3">
      <c r="A267" t="s">
        <v>793</v>
      </c>
      <c r="B267" t="s">
        <v>539</v>
      </c>
      <c r="C267" t="s">
        <v>209</v>
      </c>
      <c r="D267">
        <v>40993</v>
      </c>
      <c r="E267" t="s">
        <v>18</v>
      </c>
      <c r="F267">
        <v>2</v>
      </c>
      <c r="G267" s="1">
        <v>8110.8</v>
      </c>
      <c r="H267" s="1">
        <v>648.86400000000003</v>
      </c>
      <c r="I267" s="1">
        <v>162.21600000000001</v>
      </c>
      <c r="J267" s="1">
        <v>162.21600000000001</v>
      </c>
      <c r="K267" s="1">
        <v>3163.212</v>
      </c>
      <c r="L267" s="1">
        <v>3082.1040000000003</v>
      </c>
    </row>
    <row r="268" spans="1:12" x14ac:dyDescent="0.3">
      <c r="A268" t="s">
        <v>794</v>
      </c>
      <c r="B268" t="s">
        <v>539</v>
      </c>
      <c r="C268" t="s">
        <v>411</v>
      </c>
      <c r="D268">
        <v>41708</v>
      </c>
      <c r="E268" t="s">
        <v>15</v>
      </c>
      <c r="F268">
        <v>3</v>
      </c>
      <c r="G268" s="1">
        <v>23895</v>
      </c>
      <c r="H268" s="1">
        <v>1911.6000000000001</v>
      </c>
      <c r="I268" s="1">
        <v>3584.25</v>
      </c>
      <c r="J268" s="1">
        <v>3345.3</v>
      </c>
      <c r="K268" s="1">
        <v>5973.75</v>
      </c>
      <c r="L268" s="1">
        <v>9080.1</v>
      </c>
    </row>
    <row r="269" spans="1:12" x14ac:dyDescent="0.3">
      <c r="A269" t="s">
        <v>795</v>
      </c>
      <c r="B269" t="s">
        <v>539</v>
      </c>
      <c r="C269" t="s">
        <v>44</v>
      </c>
      <c r="D269">
        <v>41067</v>
      </c>
      <c r="E269" t="s">
        <v>18</v>
      </c>
      <c r="F269">
        <v>4</v>
      </c>
      <c r="G269" s="1">
        <v>10929.6</v>
      </c>
      <c r="H269" s="1">
        <v>765.07200000000012</v>
      </c>
      <c r="I269" s="1">
        <v>546.48</v>
      </c>
      <c r="J269" s="1">
        <v>874.36800000000005</v>
      </c>
      <c r="K269" s="1">
        <v>3388.1759999999999</v>
      </c>
      <c r="L269" s="1">
        <v>3716.0640000000003</v>
      </c>
    </row>
    <row r="270" spans="1:12" x14ac:dyDescent="0.3">
      <c r="A270" t="s">
        <v>796</v>
      </c>
      <c r="B270" t="s">
        <v>539</v>
      </c>
      <c r="C270" t="s">
        <v>57</v>
      </c>
      <c r="D270">
        <v>42366</v>
      </c>
      <c r="E270" t="s">
        <v>18</v>
      </c>
      <c r="F270">
        <v>2</v>
      </c>
      <c r="G270" s="1">
        <v>12494.7</v>
      </c>
      <c r="H270" s="1">
        <v>1249.4700000000003</v>
      </c>
      <c r="I270" s="1">
        <v>1624.3110000000001</v>
      </c>
      <c r="J270" s="1">
        <v>1749.2580000000003</v>
      </c>
      <c r="K270" s="1">
        <v>3873.357</v>
      </c>
      <c r="L270" s="1">
        <v>3123.6750000000002</v>
      </c>
    </row>
    <row r="271" spans="1:12" x14ac:dyDescent="0.3">
      <c r="A271" t="s">
        <v>403</v>
      </c>
      <c r="B271" t="s">
        <v>539</v>
      </c>
      <c r="C271" t="s">
        <v>59</v>
      </c>
      <c r="D271">
        <v>42709</v>
      </c>
      <c r="E271" t="s">
        <v>18</v>
      </c>
      <c r="F271">
        <v>1</v>
      </c>
      <c r="G271" s="1">
        <v>9478.5</v>
      </c>
      <c r="H271" s="1">
        <v>663.49500000000012</v>
      </c>
      <c r="I271" s="1">
        <v>1326.9900000000002</v>
      </c>
      <c r="J271" s="1">
        <v>1137.4199999999998</v>
      </c>
      <c r="K271" s="1">
        <v>2938.335</v>
      </c>
      <c r="L271" s="1">
        <v>2938.335</v>
      </c>
    </row>
    <row r="272" spans="1:12" x14ac:dyDescent="0.3">
      <c r="A272" t="s">
        <v>797</v>
      </c>
      <c r="B272" t="s">
        <v>539</v>
      </c>
      <c r="C272" t="s">
        <v>273</v>
      </c>
      <c r="D272">
        <v>41176</v>
      </c>
      <c r="E272" t="s">
        <v>18</v>
      </c>
      <c r="F272">
        <v>2</v>
      </c>
      <c r="G272" s="1">
        <v>13221</v>
      </c>
      <c r="H272" s="1">
        <v>1322.1000000000001</v>
      </c>
      <c r="I272" s="1">
        <v>528.84</v>
      </c>
      <c r="J272" s="1">
        <v>1850.9400000000003</v>
      </c>
      <c r="K272" s="1">
        <v>5023.9800000000005</v>
      </c>
      <c r="L272" s="1">
        <v>4759.5599999999995</v>
      </c>
    </row>
    <row r="273" spans="1:12" x14ac:dyDescent="0.3">
      <c r="A273" t="s">
        <v>798</v>
      </c>
      <c r="B273" t="s">
        <v>539</v>
      </c>
      <c r="C273" t="s">
        <v>67</v>
      </c>
      <c r="D273">
        <v>41675</v>
      </c>
      <c r="E273" t="s">
        <v>18</v>
      </c>
      <c r="F273">
        <v>4</v>
      </c>
      <c r="G273" s="1">
        <v>16069.900000000001</v>
      </c>
      <c r="H273" s="1">
        <v>1446.2910000000002</v>
      </c>
      <c r="I273" s="1">
        <v>1285.5920000000001</v>
      </c>
      <c r="J273" s="1">
        <v>2410.4850000000001</v>
      </c>
      <c r="K273" s="1">
        <v>4017.4750000000004</v>
      </c>
      <c r="L273" s="1">
        <v>6106.5620000000008</v>
      </c>
    </row>
    <row r="274" spans="1:12" x14ac:dyDescent="0.3">
      <c r="A274" t="s">
        <v>799</v>
      </c>
      <c r="B274" t="s">
        <v>539</v>
      </c>
      <c r="C274" t="s">
        <v>396</v>
      </c>
      <c r="D274">
        <v>40509</v>
      </c>
      <c r="E274" t="s">
        <v>27</v>
      </c>
      <c r="F274">
        <v>2</v>
      </c>
      <c r="G274" s="1">
        <v>12812.4</v>
      </c>
      <c r="H274" s="1">
        <v>768.74399999999991</v>
      </c>
      <c r="I274" s="1">
        <v>1793.7360000000001</v>
      </c>
      <c r="J274" s="1">
        <v>1665.6120000000001</v>
      </c>
      <c r="K274" s="1">
        <v>4484.3399999999992</v>
      </c>
      <c r="L274" s="1">
        <v>4612.4639999999999</v>
      </c>
    </row>
    <row r="275" spans="1:12" x14ac:dyDescent="0.3">
      <c r="A275" t="s">
        <v>487</v>
      </c>
      <c r="B275" t="s">
        <v>539</v>
      </c>
      <c r="C275" t="s">
        <v>253</v>
      </c>
      <c r="D275">
        <v>40913</v>
      </c>
      <c r="E275" t="s">
        <v>27</v>
      </c>
      <c r="F275">
        <v>2</v>
      </c>
      <c r="G275" s="1">
        <v>18124.2</v>
      </c>
      <c r="H275" s="1">
        <v>1449.9360000000001</v>
      </c>
      <c r="I275" s="1">
        <v>724.96800000000007</v>
      </c>
      <c r="J275" s="1">
        <v>362.48400000000004</v>
      </c>
      <c r="K275" s="1">
        <v>6343.47</v>
      </c>
      <c r="L275" s="1">
        <v>4712.2920000000004</v>
      </c>
    </row>
    <row r="276" spans="1:12" x14ac:dyDescent="0.3">
      <c r="A276" t="s">
        <v>800</v>
      </c>
      <c r="B276" t="s">
        <v>539</v>
      </c>
      <c r="C276" t="s">
        <v>32</v>
      </c>
      <c r="D276">
        <v>41828</v>
      </c>
      <c r="E276" t="s">
        <v>18</v>
      </c>
      <c r="F276">
        <v>2</v>
      </c>
      <c r="G276" s="1">
        <v>13037.4</v>
      </c>
      <c r="H276" s="1">
        <v>912.61800000000005</v>
      </c>
      <c r="I276" s="1">
        <v>391.12199999999996</v>
      </c>
      <c r="J276" s="1">
        <v>521.49599999999998</v>
      </c>
      <c r="K276" s="1">
        <v>4302.3419999999996</v>
      </c>
      <c r="L276" s="1">
        <v>4693.4639999999999</v>
      </c>
    </row>
    <row r="277" spans="1:12" x14ac:dyDescent="0.3">
      <c r="A277" t="s">
        <v>801</v>
      </c>
      <c r="B277" t="s">
        <v>539</v>
      </c>
      <c r="C277" t="s">
        <v>127</v>
      </c>
      <c r="D277">
        <v>42876</v>
      </c>
      <c r="E277" t="s">
        <v>50</v>
      </c>
      <c r="F277">
        <v>3</v>
      </c>
      <c r="G277" s="1">
        <v>40327</v>
      </c>
      <c r="H277" s="1">
        <v>2016.3500000000001</v>
      </c>
      <c r="I277" s="1">
        <v>403.27</v>
      </c>
      <c r="J277" s="1">
        <v>806.54</v>
      </c>
      <c r="K277" s="1">
        <v>11291.560000000001</v>
      </c>
      <c r="L277" s="1">
        <v>14517.72</v>
      </c>
    </row>
    <row r="278" spans="1:12" x14ac:dyDescent="0.3">
      <c r="A278" t="s">
        <v>802</v>
      </c>
      <c r="B278" t="s">
        <v>539</v>
      </c>
      <c r="C278" t="s">
        <v>24</v>
      </c>
      <c r="D278">
        <v>41336</v>
      </c>
      <c r="E278" t="s">
        <v>115</v>
      </c>
      <c r="F278">
        <v>2</v>
      </c>
      <c r="G278" s="1">
        <v>44712.9</v>
      </c>
      <c r="H278" s="1">
        <v>2682.7739999999999</v>
      </c>
      <c r="I278" s="1">
        <v>4918.4189999999999</v>
      </c>
      <c r="J278" s="1">
        <v>447.12900000000002</v>
      </c>
      <c r="K278" s="1">
        <v>17438.031000000003</v>
      </c>
      <c r="L278" s="1">
        <v>12519.612000000001</v>
      </c>
    </row>
    <row r="279" spans="1:12" x14ac:dyDescent="0.3">
      <c r="A279" t="s">
        <v>803</v>
      </c>
      <c r="B279" t="s">
        <v>539</v>
      </c>
      <c r="C279" t="s">
        <v>449</v>
      </c>
      <c r="D279">
        <v>40716</v>
      </c>
      <c r="E279" t="s">
        <v>27</v>
      </c>
      <c r="F279">
        <v>3</v>
      </c>
      <c r="G279" s="1">
        <v>19634</v>
      </c>
      <c r="H279" s="1">
        <v>1963.4</v>
      </c>
      <c r="I279" s="1">
        <v>1570.72</v>
      </c>
      <c r="J279" s="1">
        <v>2159.7400000000002</v>
      </c>
      <c r="K279" s="1">
        <v>4908.5</v>
      </c>
      <c r="L279" s="1">
        <v>6871.9</v>
      </c>
    </row>
    <row r="280" spans="1:12" x14ac:dyDescent="0.3">
      <c r="A280" t="s">
        <v>804</v>
      </c>
      <c r="B280" t="s">
        <v>539</v>
      </c>
      <c r="C280" t="s">
        <v>248</v>
      </c>
      <c r="D280">
        <v>40937</v>
      </c>
      <c r="E280" t="s">
        <v>18</v>
      </c>
      <c r="F280">
        <v>1</v>
      </c>
      <c r="G280" s="1">
        <v>6310.5</v>
      </c>
      <c r="H280" s="1">
        <v>504.84000000000003</v>
      </c>
      <c r="I280" s="1">
        <v>567.94499999999994</v>
      </c>
      <c r="J280" s="1">
        <v>189.315</v>
      </c>
      <c r="K280" s="1">
        <v>2524.2000000000003</v>
      </c>
      <c r="L280" s="1">
        <v>2082.4650000000001</v>
      </c>
    </row>
    <row r="281" spans="1:12" x14ac:dyDescent="0.3">
      <c r="A281" t="s">
        <v>805</v>
      </c>
      <c r="B281" t="s">
        <v>539</v>
      </c>
      <c r="C281" t="s">
        <v>17</v>
      </c>
      <c r="D281">
        <v>42282</v>
      </c>
      <c r="E281" t="s">
        <v>115</v>
      </c>
      <c r="F281">
        <v>5</v>
      </c>
      <c r="G281" s="1">
        <v>56535</v>
      </c>
      <c r="H281" s="1">
        <v>2826.75</v>
      </c>
      <c r="I281" s="1">
        <v>565.35</v>
      </c>
      <c r="J281" s="1">
        <v>565.35</v>
      </c>
      <c r="K281" s="1">
        <v>18091.2</v>
      </c>
      <c r="L281" s="1">
        <v>15264.45</v>
      </c>
    </row>
    <row r="282" spans="1:12" x14ac:dyDescent="0.3">
      <c r="A282" t="s">
        <v>426</v>
      </c>
      <c r="B282" t="s">
        <v>539</v>
      </c>
      <c r="C282" t="s">
        <v>26</v>
      </c>
      <c r="D282">
        <v>41204</v>
      </c>
      <c r="E282" t="s">
        <v>18</v>
      </c>
      <c r="F282">
        <v>2</v>
      </c>
      <c r="G282" s="1">
        <v>9229.5</v>
      </c>
      <c r="H282" s="1">
        <v>738.36</v>
      </c>
      <c r="I282" s="1">
        <v>1107.54</v>
      </c>
      <c r="J282" s="1">
        <v>922.95</v>
      </c>
      <c r="K282" s="1">
        <v>3414.915</v>
      </c>
      <c r="L282" s="1">
        <v>2399.67</v>
      </c>
    </row>
    <row r="283" spans="1:12" x14ac:dyDescent="0.3">
      <c r="A283" t="s">
        <v>806</v>
      </c>
      <c r="B283" t="s">
        <v>539</v>
      </c>
      <c r="C283" t="s">
        <v>221</v>
      </c>
      <c r="D283">
        <v>41043</v>
      </c>
      <c r="E283" t="s">
        <v>18</v>
      </c>
      <c r="F283">
        <v>3</v>
      </c>
      <c r="G283" s="1">
        <v>12096</v>
      </c>
      <c r="H283" s="1">
        <v>604.80000000000007</v>
      </c>
      <c r="I283" s="1">
        <v>604.80000000000007</v>
      </c>
      <c r="J283" s="1">
        <v>241.92000000000002</v>
      </c>
      <c r="K283" s="1">
        <v>3144.96</v>
      </c>
      <c r="L283" s="1">
        <v>3024</v>
      </c>
    </row>
    <row r="284" spans="1:12" x14ac:dyDescent="0.3">
      <c r="A284" t="s">
        <v>807</v>
      </c>
      <c r="B284" t="s">
        <v>539</v>
      </c>
      <c r="C284" t="s">
        <v>248</v>
      </c>
      <c r="D284">
        <v>41454</v>
      </c>
      <c r="E284" t="s">
        <v>15</v>
      </c>
      <c r="F284">
        <v>4</v>
      </c>
      <c r="G284" s="1">
        <v>24637.800000000003</v>
      </c>
      <c r="H284" s="1">
        <v>2463.7800000000007</v>
      </c>
      <c r="I284" s="1">
        <v>1971.0240000000003</v>
      </c>
      <c r="J284" s="1">
        <v>1724.6460000000004</v>
      </c>
      <c r="K284" s="1">
        <v>8869.6080000000002</v>
      </c>
      <c r="L284" s="1">
        <v>9855.1200000000026</v>
      </c>
    </row>
    <row r="285" spans="1:12" x14ac:dyDescent="0.3">
      <c r="A285" t="s">
        <v>808</v>
      </c>
      <c r="B285" t="s">
        <v>539</v>
      </c>
      <c r="C285" t="s">
        <v>133</v>
      </c>
      <c r="D285">
        <v>41181</v>
      </c>
      <c r="E285" t="s">
        <v>15</v>
      </c>
      <c r="F285">
        <v>4</v>
      </c>
      <c r="G285" s="1">
        <v>34478.400000000001</v>
      </c>
      <c r="H285" s="1">
        <v>1723.92</v>
      </c>
      <c r="I285" s="1">
        <v>4826.9760000000006</v>
      </c>
      <c r="J285" s="1">
        <v>344.78400000000005</v>
      </c>
      <c r="K285" s="1">
        <v>11722.656000000001</v>
      </c>
      <c r="L285" s="1">
        <v>13101.792000000001</v>
      </c>
    </row>
    <row r="286" spans="1:12" x14ac:dyDescent="0.3">
      <c r="A286" t="s">
        <v>809</v>
      </c>
      <c r="B286" t="s">
        <v>539</v>
      </c>
      <c r="C286" t="s">
        <v>44</v>
      </c>
      <c r="D286">
        <v>40671</v>
      </c>
      <c r="E286" t="s">
        <v>18</v>
      </c>
      <c r="F286">
        <v>2</v>
      </c>
      <c r="G286" s="1">
        <v>12569.4</v>
      </c>
      <c r="H286" s="1">
        <v>754.16399999999999</v>
      </c>
      <c r="I286" s="1">
        <v>1256.94</v>
      </c>
      <c r="J286" s="1">
        <v>251.38800000000001</v>
      </c>
      <c r="K286" s="1">
        <v>4524.9839999999995</v>
      </c>
      <c r="L286" s="1">
        <v>4650.6779999999999</v>
      </c>
    </row>
    <row r="287" spans="1:12" x14ac:dyDescent="0.3">
      <c r="A287" t="s">
        <v>810</v>
      </c>
      <c r="B287" t="s">
        <v>539</v>
      </c>
      <c r="C287" t="s">
        <v>2</v>
      </c>
      <c r="D287">
        <v>42106</v>
      </c>
      <c r="E287" t="s">
        <v>115</v>
      </c>
      <c r="F287">
        <v>3</v>
      </c>
      <c r="G287" s="1">
        <v>61334</v>
      </c>
      <c r="H287" s="1">
        <v>3680.04</v>
      </c>
      <c r="I287" s="1">
        <v>8586.76</v>
      </c>
      <c r="J287" s="1">
        <v>3066.7000000000003</v>
      </c>
      <c r="K287" s="1">
        <v>17786.86</v>
      </c>
      <c r="L287" s="1">
        <v>20853.560000000001</v>
      </c>
    </row>
    <row r="288" spans="1:12" x14ac:dyDescent="0.3">
      <c r="A288" t="s">
        <v>811</v>
      </c>
      <c r="B288" t="s">
        <v>539</v>
      </c>
      <c r="C288" t="s">
        <v>117</v>
      </c>
      <c r="D288">
        <v>41375</v>
      </c>
      <c r="E288" t="s">
        <v>18</v>
      </c>
      <c r="F288">
        <v>3</v>
      </c>
      <c r="G288" s="1">
        <v>10699</v>
      </c>
      <c r="H288" s="1">
        <v>641.93999999999994</v>
      </c>
      <c r="I288" s="1">
        <v>106.99000000000001</v>
      </c>
      <c r="J288" s="1">
        <v>1176.8900000000001</v>
      </c>
      <c r="K288" s="1">
        <v>3530.67</v>
      </c>
      <c r="L288" s="1">
        <v>3423.6800000000003</v>
      </c>
    </row>
    <row r="289" spans="1:12" x14ac:dyDescent="0.3">
      <c r="A289" t="s">
        <v>812</v>
      </c>
      <c r="B289" t="s">
        <v>539</v>
      </c>
      <c r="C289" t="s">
        <v>140</v>
      </c>
      <c r="D289">
        <v>42656</v>
      </c>
      <c r="E289" t="s">
        <v>15</v>
      </c>
      <c r="F289">
        <v>4</v>
      </c>
      <c r="G289" s="1">
        <v>23174.800000000003</v>
      </c>
      <c r="H289" s="1">
        <v>1158.7400000000002</v>
      </c>
      <c r="I289" s="1">
        <v>695.24400000000003</v>
      </c>
      <c r="J289" s="1">
        <v>1853.9840000000004</v>
      </c>
      <c r="K289" s="1">
        <v>9038.1720000000023</v>
      </c>
      <c r="L289" s="1">
        <v>6952.4400000000005</v>
      </c>
    </row>
    <row r="290" spans="1:12" x14ac:dyDescent="0.3">
      <c r="A290" t="s">
        <v>813</v>
      </c>
      <c r="B290" t="s">
        <v>539</v>
      </c>
      <c r="C290" t="s">
        <v>2</v>
      </c>
      <c r="D290">
        <v>42951</v>
      </c>
      <c r="E290" t="s">
        <v>18</v>
      </c>
      <c r="F290">
        <v>3</v>
      </c>
      <c r="G290" s="1">
        <v>10747</v>
      </c>
      <c r="H290" s="1">
        <v>537.35</v>
      </c>
      <c r="I290" s="1">
        <v>1074.7</v>
      </c>
      <c r="J290" s="1">
        <v>859.76</v>
      </c>
      <c r="K290" s="1">
        <v>3976.39</v>
      </c>
      <c r="L290" s="1">
        <v>3653.9800000000005</v>
      </c>
    </row>
    <row r="291" spans="1:12" x14ac:dyDescent="0.3">
      <c r="A291" t="s">
        <v>814</v>
      </c>
      <c r="B291" t="s">
        <v>539</v>
      </c>
      <c r="C291" t="s">
        <v>55</v>
      </c>
      <c r="D291">
        <v>41618</v>
      </c>
      <c r="E291" t="s">
        <v>18</v>
      </c>
      <c r="F291">
        <v>3</v>
      </c>
      <c r="G291" s="1">
        <v>13104</v>
      </c>
      <c r="H291" s="1">
        <v>917.28000000000009</v>
      </c>
      <c r="I291" s="1">
        <v>1179.3599999999999</v>
      </c>
      <c r="J291" s="1">
        <v>1310.4000000000001</v>
      </c>
      <c r="K291" s="1">
        <v>4848.4799999999996</v>
      </c>
      <c r="L291" s="1">
        <v>3407.04</v>
      </c>
    </row>
    <row r="292" spans="1:12" x14ac:dyDescent="0.3">
      <c r="A292" t="s">
        <v>815</v>
      </c>
      <c r="B292" t="s">
        <v>539</v>
      </c>
      <c r="C292" t="s">
        <v>253</v>
      </c>
      <c r="D292">
        <v>40595</v>
      </c>
      <c r="E292" t="s">
        <v>27</v>
      </c>
      <c r="F292">
        <v>3</v>
      </c>
      <c r="G292" s="1">
        <v>22676</v>
      </c>
      <c r="H292" s="1">
        <v>1587.3200000000002</v>
      </c>
      <c r="I292" s="1">
        <v>1587.3200000000002</v>
      </c>
      <c r="J292" s="1">
        <v>2721.12</v>
      </c>
      <c r="K292" s="1">
        <v>6802.8</v>
      </c>
      <c r="L292" s="1">
        <v>8843.64</v>
      </c>
    </row>
    <row r="293" spans="1:12" x14ac:dyDescent="0.3">
      <c r="A293" t="s">
        <v>816</v>
      </c>
      <c r="B293" t="s">
        <v>539</v>
      </c>
      <c r="C293" t="s">
        <v>71</v>
      </c>
      <c r="D293">
        <v>40606</v>
      </c>
      <c r="E293" t="s">
        <v>18</v>
      </c>
      <c r="F293">
        <v>2</v>
      </c>
      <c r="G293" s="1">
        <v>12744.9</v>
      </c>
      <c r="H293" s="1">
        <v>764.69399999999996</v>
      </c>
      <c r="I293" s="1">
        <v>1274.49</v>
      </c>
      <c r="J293" s="1">
        <v>1147.0409999999999</v>
      </c>
      <c r="K293" s="1">
        <v>3823.47</v>
      </c>
      <c r="L293" s="1">
        <v>3950.9189999999999</v>
      </c>
    </row>
    <row r="294" spans="1:12" x14ac:dyDescent="0.3">
      <c r="A294" t="s">
        <v>817</v>
      </c>
      <c r="B294" t="s">
        <v>539</v>
      </c>
      <c r="C294" t="s">
        <v>177</v>
      </c>
      <c r="D294">
        <v>42707</v>
      </c>
      <c r="E294" t="s">
        <v>15</v>
      </c>
      <c r="F294">
        <v>3</v>
      </c>
      <c r="G294" s="1">
        <v>23373</v>
      </c>
      <c r="H294" s="1">
        <v>1869.8400000000001</v>
      </c>
      <c r="I294" s="1">
        <v>2571.0300000000002</v>
      </c>
      <c r="J294" s="1">
        <v>1168.6500000000001</v>
      </c>
      <c r="K294" s="1">
        <v>6778.1699999999992</v>
      </c>
      <c r="L294" s="1">
        <v>8414.2799999999988</v>
      </c>
    </row>
    <row r="295" spans="1:12" x14ac:dyDescent="0.3">
      <c r="A295" t="s">
        <v>818</v>
      </c>
      <c r="B295" t="s">
        <v>539</v>
      </c>
      <c r="C295" t="s">
        <v>73</v>
      </c>
      <c r="D295">
        <v>42492</v>
      </c>
      <c r="E295" t="s">
        <v>18</v>
      </c>
      <c r="F295">
        <v>4</v>
      </c>
      <c r="G295" s="1">
        <v>10362</v>
      </c>
      <c r="H295" s="1">
        <v>518.1</v>
      </c>
      <c r="I295" s="1">
        <v>310.86</v>
      </c>
      <c r="J295" s="1">
        <v>621.72</v>
      </c>
      <c r="K295" s="1">
        <v>4144.8</v>
      </c>
      <c r="L295" s="1">
        <v>4041.1800000000003</v>
      </c>
    </row>
    <row r="296" spans="1:12" x14ac:dyDescent="0.3">
      <c r="A296" t="s">
        <v>819</v>
      </c>
      <c r="B296" t="s">
        <v>539</v>
      </c>
      <c r="C296" t="s">
        <v>170</v>
      </c>
      <c r="D296">
        <v>41855</v>
      </c>
      <c r="E296" t="s">
        <v>27</v>
      </c>
      <c r="F296">
        <v>3</v>
      </c>
      <c r="G296" s="1">
        <v>16990</v>
      </c>
      <c r="H296" s="1">
        <v>1529.1</v>
      </c>
      <c r="I296" s="1">
        <v>2208.7000000000003</v>
      </c>
      <c r="J296" s="1">
        <v>1868.9</v>
      </c>
      <c r="K296" s="1">
        <v>5946.5</v>
      </c>
      <c r="L296" s="1">
        <v>6456.2</v>
      </c>
    </row>
    <row r="297" spans="1:12" x14ac:dyDescent="0.3">
      <c r="A297" t="s">
        <v>820</v>
      </c>
      <c r="B297" t="s">
        <v>539</v>
      </c>
      <c r="C297" t="s">
        <v>26</v>
      </c>
      <c r="D297">
        <v>42792</v>
      </c>
      <c r="E297" t="s">
        <v>27</v>
      </c>
      <c r="F297">
        <v>4</v>
      </c>
      <c r="G297" s="1">
        <v>23399.200000000001</v>
      </c>
      <c r="H297" s="1">
        <v>1403.952</v>
      </c>
      <c r="I297" s="1">
        <v>1169.96</v>
      </c>
      <c r="J297" s="1">
        <v>1637.9440000000002</v>
      </c>
      <c r="K297" s="1">
        <v>7487.7440000000006</v>
      </c>
      <c r="L297" s="1">
        <v>6083.7920000000004</v>
      </c>
    </row>
    <row r="298" spans="1:12" x14ac:dyDescent="0.3">
      <c r="A298" t="s">
        <v>821</v>
      </c>
      <c r="B298" t="s">
        <v>539</v>
      </c>
      <c r="C298" t="s">
        <v>127</v>
      </c>
      <c r="D298">
        <v>42703</v>
      </c>
      <c r="E298" t="s">
        <v>18</v>
      </c>
      <c r="F298">
        <v>4</v>
      </c>
      <c r="G298" s="1">
        <v>11255.2</v>
      </c>
      <c r="H298" s="1">
        <v>787.86400000000015</v>
      </c>
      <c r="I298" s="1">
        <v>225.10400000000001</v>
      </c>
      <c r="J298" s="1">
        <v>1463.1760000000002</v>
      </c>
      <c r="K298" s="1">
        <v>3151.4560000000006</v>
      </c>
      <c r="L298" s="1">
        <v>4276.9760000000006</v>
      </c>
    </row>
    <row r="299" spans="1:12" x14ac:dyDescent="0.3">
      <c r="A299" t="s">
        <v>822</v>
      </c>
      <c r="B299" t="s">
        <v>539</v>
      </c>
      <c r="C299" t="s">
        <v>146</v>
      </c>
      <c r="D299">
        <v>41625</v>
      </c>
      <c r="E299" t="s">
        <v>18</v>
      </c>
      <c r="F299">
        <v>3</v>
      </c>
      <c r="G299" s="1">
        <v>8034</v>
      </c>
      <c r="H299" s="1">
        <v>803.40000000000009</v>
      </c>
      <c r="I299" s="1">
        <v>1205.0999999999999</v>
      </c>
      <c r="J299" s="1">
        <v>160.68</v>
      </c>
      <c r="K299" s="1">
        <v>2169.1800000000003</v>
      </c>
      <c r="L299" s="1">
        <v>3133.26</v>
      </c>
    </row>
    <row r="300" spans="1:12" x14ac:dyDescent="0.3">
      <c r="A300" t="s">
        <v>823</v>
      </c>
      <c r="B300" t="s">
        <v>539</v>
      </c>
      <c r="C300" t="s">
        <v>180</v>
      </c>
      <c r="D300">
        <v>42619</v>
      </c>
      <c r="E300" t="s">
        <v>18</v>
      </c>
      <c r="F300">
        <v>1</v>
      </c>
      <c r="G300" s="1">
        <v>8013.75</v>
      </c>
      <c r="H300" s="1">
        <v>721.23749999999995</v>
      </c>
      <c r="I300" s="1">
        <v>961.65</v>
      </c>
      <c r="J300" s="1">
        <v>881.51250000000005</v>
      </c>
      <c r="K300" s="1">
        <v>2163.7125000000001</v>
      </c>
      <c r="L300" s="1">
        <v>2243.8500000000004</v>
      </c>
    </row>
    <row r="301" spans="1:12" x14ac:dyDescent="0.3">
      <c r="A301" t="s">
        <v>824</v>
      </c>
      <c r="B301" t="s">
        <v>539</v>
      </c>
      <c r="C301" t="s">
        <v>157</v>
      </c>
      <c r="D301">
        <v>41071</v>
      </c>
      <c r="E301" t="s">
        <v>18</v>
      </c>
      <c r="F301">
        <v>3</v>
      </c>
      <c r="G301" s="1">
        <v>11654</v>
      </c>
      <c r="H301" s="1">
        <v>932.32</v>
      </c>
      <c r="I301" s="1">
        <v>1631.5600000000002</v>
      </c>
      <c r="J301" s="1">
        <v>1048.8599999999999</v>
      </c>
      <c r="K301" s="1">
        <v>4311.9799999999996</v>
      </c>
      <c r="L301" s="1">
        <v>3146.5800000000004</v>
      </c>
    </row>
    <row r="302" spans="1:12" x14ac:dyDescent="0.3">
      <c r="A302" t="s">
        <v>825</v>
      </c>
      <c r="B302" t="s">
        <v>539</v>
      </c>
      <c r="C302" t="s">
        <v>57</v>
      </c>
      <c r="D302">
        <v>42604</v>
      </c>
      <c r="E302" t="s">
        <v>18</v>
      </c>
      <c r="F302">
        <v>2</v>
      </c>
      <c r="G302" s="1">
        <v>11808</v>
      </c>
      <c r="H302" s="1">
        <v>590.4</v>
      </c>
      <c r="I302" s="1">
        <v>1062.72</v>
      </c>
      <c r="J302" s="1">
        <v>1416.96</v>
      </c>
      <c r="K302" s="1">
        <v>3306.2400000000002</v>
      </c>
      <c r="L302" s="1">
        <v>4250.88</v>
      </c>
    </row>
    <row r="303" spans="1:12" x14ac:dyDescent="0.3">
      <c r="A303" t="s">
        <v>826</v>
      </c>
      <c r="B303" t="s">
        <v>539</v>
      </c>
      <c r="C303" t="s">
        <v>255</v>
      </c>
      <c r="D303">
        <v>42101</v>
      </c>
      <c r="E303" t="s">
        <v>18</v>
      </c>
      <c r="F303">
        <v>5</v>
      </c>
      <c r="G303" s="1">
        <v>10005</v>
      </c>
      <c r="H303" s="1">
        <v>600.29999999999995</v>
      </c>
      <c r="I303" s="1">
        <v>1000.5</v>
      </c>
      <c r="J303" s="1">
        <v>1400.7</v>
      </c>
      <c r="K303" s="1">
        <v>4002</v>
      </c>
      <c r="L303" s="1">
        <v>3201.6</v>
      </c>
    </row>
    <row r="304" spans="1:12" x14ac:dyDescent="0.3">
      <c r="A304" t="s">
        <v>827</v>
      </c>
      <c r="B304" t="s">
        <v>539</v>
      </c>
      <c r="C304" t="s">
        <v>142</v>
      </c>
      <c r="D304">
        <v>41574</v>
      </c>
      <c r="E304" t="s">
        <v>183</v>
      </c>
      <c r="F304">
        <v>5</v>
      </c>
      <c r="G304" s="1">
        <v>18107.5</v>
      </c>
      <c r="H304" s="1">
        <v>1810.75</v>
      </c>
      <c r="I304" s="1">
        <v>1086.45</v>
      </c>
      <c r="J304" s="1">
        <v>905.375</v>
      </c>
      <c r="K304" s="1">
        <v>6518.7</v>
      </c>
      <c r="L304" s="1">
        <v>5794.4000000000005</v>
      </c>
    </row>
    <row r="305" spans="1:12" x14ac:dyDescent="0.3">
      <c r="A305" t="s">
        <v>828</v>
      </c>
      <c r="B305" t="s">
        <v>539</v>
      </c>
      <c r="C305" t="s">
        <v>173</v>
      </c>
      <c r="D305">
        <v>43032</v>
      </c>
      <c r="E305" t="s">
        <v>15</v>
      </c>
      <c r="F305">
        <v>3</v>
      </c>
      <c r="G305" s="1">
        <v>22753</v>
      </c>
      <c r="H305" s="1">
        <v>1592.7100000000003</v>
      </c>
      <c r="I305" s="1">
        <v>2730.3599999999997</v>
      </c>
      <c r="J305" s="1">
        <v>910.12</v>
      </c>
      <c r="K305" s="1">
        <v>7053.43</v>
      </c>
      <c r="L305" s="1">
        <v>8191.08</v>
      </c>
    </row>
    <row r="306" spans="1:12" x14ac:dyDescent="0.3">
      <c r="A306" t="s">
        <v>829</v>
      </c>
      <c r="B306" t="s">
        <v>539</v>
      </c>
      <c r="C306" t="s">
        <v>67</v>
      </c>
      <c r="D306">
        <v>41492</v>
      </c>
      <c r="E306" t="s">
        <v>18</v>
      </c>
      <c r="F306">
        <v>3</v>
      </c>
      <c r="G306" s="1">
        <v>15448</v>
      </c>
      <c r="H306" s="1">
        <v>1544.8000000000002</v>
      </c>
      <c r="I306" s="1">
        <v>926.88</v>
      </c>
      <c r="J306" s="1">
        <v>2008.24</v>
      </c>
      <c r="K306" s="1">
        <v>4788.88</v>
      </c>
      <c r="L306" s="1">
        <v>6024.72</v>
      </c>
    </row>
    <row r="307" spans="1:12" x14ac:dyDescent="0.3">
      <c r="A307" t="s">
        <v>830</v>
      </c>
      <c r="B307" t="s">
        <v>539</v>
      </c>
      <c r="C307" t="s">
        <v>177</v>
      </c>
      <c r="D307">
        <v>42915</v>
      </c>
      <c r="E307" t="s">
        <v>27</v>
      </c>
      <c r="F307">
        <v>3</v>
      </c>
      <c r="G307" s="1">
        <v>17343</v>
      </c>
      <c r="H307" s="1">
        <v>1734.3000000000002</v>
      </c>
      <c r="I307" s="1">
        <v>1387.44</v>
      </c>
      <c r="J307" s="1">
        <v>1734.3000000000002</v>
      </c>
      <c r="K307" s="1">
        <v>6763.77</v>
      </c>
      <c r="L307" s="1">
        <v>6416.91</v>
      </c>
    </row>
    <row r="308" spans="1:12" x14ac:dyDescent="0.3">
      <c r="A308" t="s">
        <v>831</v>
      </c>
      <c r="B308" t="s">
        <v>539</v>
      </c>
      <c r="C308" t="s">
        <v>198</v>
      </c>
      <c r="D308">
        <v>43036</v>
      </c>
      <c r="E308" t="s">
        <v>18</v>
      </c>
      <c r="F308">
        <v>3</v>
      </c>
      <c r="G308" s="1">
        <v>14956</v>
      </c>
      <c r="H308" s="1">
        <v>1346.04</v>
      </c>
      <c r="I308" s="1">
        <v>149.56</v>
      </c>
      <c r="J308" s="1">
        <v>299.12</v>
      </c>
      <c r="K308" s="1">
        <v>5832.84</v>
      </c>
      <c r="L308" s="1">
        <v>4486.8</v>
      </c>
    </row>
    <row r="309" spans="1:12" x14ac:dyDescent="0.3">
      <c r="A309" t="s">
        <v>832</v>
      </c>
      <c r="B309" t="s">
        <v>539</v>
      </c>
      <c r="C309" t="s">
        <v>260</v>
      </c>
      <c r="D309">
        <v>40747</v>
      </c>
      <c r="E309" t="s">
        <v>15</v>
      </c>
      <c r="F309">
        <v>2</v>
      </c>
      <c r="G309" s="1">
        <v>25749</v>
      </c>
      <c r="H309" s="1">
        <v>2317.41</v>
      </c>
      <c r="I309" s="1">
        <v>1287.45</v>
      </c>
      <c r="J309" s="1">
        <v>3347.37</v>
      </c>
      <c r="K309" s="1">
        <v>8239.68</v>
      </c>
      <c r="L309" s="1">
        <v>9784.6200000000008</v>
      </c>
    </row>
    <row r="310" spans="1:12" x14ac:dyDescent="0.3">
      <c r="A310" t="s">
        <v>833</v>
      </c>
      <c r="B310" t="s">
        <v>539</v>
      </c>
      <c r="C310" t="s">
        <v>65</v>
      </c>
      <c r="D310">
        <v>41157</v>
      </c>
      <c r="E310" t="s">
        <v>18</v>
      </c>
      <c r="F310">
        <v>2</v>
      </c>
      <c r="G310" s="1">
        <v>8554.5</v>
      </c>
      <c r="H310" s="1">
        <v>427.72500000000002</v>
      </c>
      <c r="I310" s="1">
        <v>769.90499999999997</v>
      </c>
      <c r="J310" s="1">
        <v>427.72500000000002</v>
      </c>
      <c r="K310" s="1">
        <v>2309.7150000000001</v>
      </c>
      <c r="L310" s="1">
        <v>2138.625</v>
      </c>
    </row>
    <row r="311" spans="1:12" x14ac:dyDescent="0.3">
      <c r="A311" t="s">
        <v>834</v>
      </c>
      <c r="B311" t="s">
        <v>539</v>
      </c>
      <c r="C311" t="s">
        <v>209</v>
      </c>
      <c r="D311">
        <v>41818</v>
      </c>
      <c r="E311" t="s">
        <v>18</v>
      </c>
      <c r="F311">
        <v>3</v>
      </c>
      <c r="G311" s="1">
        <v>8210</v>
      </c>
      <c r="H311" s="1">
        <v>574.70000000000005</v>
      </c>
      <c r="I311" s="1">
        <v>1149.4000000000001</v>
      </c>
      <c r="J311" s="1">
        <v>821</v>
      </c>
      <c r="K311" s="1">
        <v>2955.6</v>
      </c>
      <c r="L311" s="1">
        <v>3119.8</v>
      </c>
    </row>
    <row r="312" spans="1:12" x14ac:dyDescent="0.3">
      <c r="A312" t="s">
        <v>835</v>
      </c>
      <c r="B312" t="s">
        <v>539</v>
      </c>
      <c r="C312" t="s">
        <v>96</v>
      </c>
      <c r="D312">
        <v>42877</v>
      </c>
      <c r="E312" t="s">
        <v>18</v>
      </c>
      <c r="F312">
        <v>4</v>
      </c>
      <c r="G312" s="1">
        <v>12655.500000000002</v>
      </c>
      <c r="H312" s="1">
        <v>632.77500000000009</v>
      </c>
      <c r="I312" s="1">
        <v>1771.7700000000004</v>
      </c>
      <c r="J312" s="1">
        <v>885.88500000000022</v>
      </c>
      <c r="K312" s="1">
        <v>4176.3150000000005</v>
      </c>
      <c r="L312" s="1">
        <v>4935.6450000000004</v>
      </c>
    </row>
    <row r="313" spans="1:12" x14ac:dyDescent="0.3">
      <c r="A313" t="s">
        <v>836</v>
      </c>
      <c r="B313" t="s">
        <v>539</v>
      </c>
      <c r="C313" t="s">
        <v>133</v>
      </c>
      <c r="D313">
        <v>41977</v>
      </c>
      <c r="E313" t="s">
        <v>15</v>
      </c>
      <c r="F313">
        <v>3</v>
      </c>
      <c r="G313" s="1">
        <v>30895</v>
      </c>
      <c r="H313" s="1">
        <v>3089.5</v>
      </c>
      <c r="I313" s="1">
        <v>3398.45</v>
      </c>
      <c r="J313" s="1">
        <v>3707.3999999999996</v>
      </c>
      <c r="K313" s="1">
        <v>8959.5499999999993</v>
      </c>
      <c r="L313" s="1">
        <v>10195.35</v>
      </c>
    </row>
    <row r="314" spans="1:12" x14ac:dyDescent="0.3">
      <c r="A314" t="s">
        <v>837</v>
      </c>
      <c r="B314" t="s">
        <v>539</v>
      </c>
      <c r="C314" t="s">
        <v>81</v>
      </c>
      <c r="D314">
        <v>41105</v>
      </c>
      <c r="E314" t="s">
        <v>18</v>
      </c>
      <c r="F314">
        <v>2</v>
      </c>
      <c r="G314" s="1">
        <v>12447.9</v>
      </c>
      <c r="H314" s="1">
        <v>1244.79</v>
      </c>
      <c r="I314" s="1">
        <v>497.916</v>
      </c>
      <c r="J314" s="1">
        <v>995.83199999999999</v>
      </c>
      <c r="K314" s="1">
        <v>4979.16</v>
      </c>
      <c r="L314" s="1">
        <v>3236.4540000000002</v>
      </c>
    </row>
    <row r="315" spans="1:12" x14ac:dyDescent="0.3">
      <c r="A315" t="s">
        <v>838</v>
      </c>
      <c r="B315" t="s">
        <v>539</v>
      </c>
      <c r="C315" t="s">
        <v>601</v>
      </c>
      <c r="D315">
        <v>42356</v>
      </c>
      <c r="E315" t="s">
        <v>18</v>
      </c>
      <c r="F315">
        <v>4</v>
      </c>
      <c r="G315" s="1">
        <v>16845.400000000001</v>
      </c>
      <c r="H315" s="1">
        <v>1010.724</v>
      </c>
      <c r="I315" s="1">
        <v>505.36200000000002</v>
      </c>
      <c r="J315" s="1">
        <v>673.81600000000003</v>
      </c>
      <c r="K315" s="1">
        <v>4211.3500000000004</v>
      </c>
      <c r="L315" s="1">
        <v>6569.706000000001</v>
      </c>
    </row>
    <row r="316" spans="1:12" x14ac:dyDescent="0.3">
      <c r="A316" t="s">
        <v>839</v>
      </c>
      <c r="B316" t="s">
        <v>539</v>
      </c>
      <c r="C316" t="s">
        <v>142</v>
      </c>
      <c r="D316">
        <v>41002</v>
      </c>
      <c r="E316" t="s">
        <v>15</v>
      </c>
      <c r="F316">
        <v>4</v>
      </c>
      <c r="G316" s="1">
        <v>32683.200000000004</v>
      </c>
      <c r="H316" s="1">
        <v>2614.6560000000004</v>
      </c>
      <c r="I316" s="1">
        <v>1634.1600000000003</v>
      </c>
      <c r="J316" s="1">
        <v>4248.8160000000007</v>
      </c>
      <c r="K316" s="1">
        <v>8170.8000000000011</v>
      </c>
      <c r="L316" s="1">
        <v>9151.2960000000021</v>
      </c>
    </row>
    <row r="317" spans="1:12" x14ac:dyDescent="0.3">
      <c r="A317" t="s">
        <v>840</v>
      </c>
      <c r="B317" t="s">
        <v>539</v>
      </c>
      <c r="C317" t="s">
        <v>100</v>
      </c>
      <c r="D317">
        <v>41027</v>
      </c>
      <c r="E317" t="s">
        <v>18</v>
      </c>
      <c r="F317">
        <v>4</v>
      </c>
      <c r="G317" s="1">
        <v>12278.2</v>
      </c>
      <c r="H317" s="1">
        <v>1227.8200000000002</v>
      </c>
      <c r="I317" s="1">
        <v>613.91000000000008</v>
      </c>
      <c r="J317" s="1">
        <v>1841.73</v>
      </c>
      <c r="K317" s="1">
        <v>3806.2420000000002</v>
      </c>
      <c r="L317" s="1">
        <v>4542.9340000000002</v>
      </c>
    </row>
    <row r="318" spans="1:12" x14ac:dyDescent="0.3">
      <c r="A318" t="s">
        <v>841</v>
      </c>
      <c r="B318" t="s">
        <v>539</v>
      </c>
      <c r="C318" t="s">
        <v>129</v>
      </c>
      <c r="D318">
        <v>41165</v>
      </c>
      <c r="E318" t="s">
        <v>15</v>
      </c>
      <c r="F318">
        <v>3</v>
      </c>
      <c r="G318" s="1">
        <v>28503</v>
      </c>
      <c r="H318" s="1">
        <v>1425.15</v>
      </c>
      <c r="I318" s="1">
        <v>3135.33</v>
      </c>
      <c r="J318" s="1">
        <v>3135.33</v>
      </c>
      <c r="K318" s="1">
        <v>9120.9600000000009</v>
      </c>
      <c r="L318" s="1">
        <v>7695.81</v>
      </c>
    </row>
    <row r="319" spans="1:12" x14ac:dyDescent="0.3">
      <c r="A319" t="s">
        <v>842</v>
      </c>
      <c r="B319" t="s">
        <v>539</v>
      </c>
      <c r="C319" t="s">
        <v>317</v>
      </c>
      <c r="D319">
        <v>41336</v>
      </c>
      <c r="E319" t="s">
        <v>18</v>
      </c>
      <c r="F319">
        <v>3</v>
      </c>
      <c r="G319" s="1">
        <v>14298</v>
      </c>
      <c r="H319" s="1">
        <v>1143.8399999999999</v>
      </c>
      <c r="I319" s="1">
        <v>285.95999999999998</v>
      </c>
      <c r="J319" s="1">
        <v>285.95999999999998</v>
      </c>
      <c r="K319" s="1">
        <v>5004.2999999999993</v>
      </c>
      <c r="L319" s="1">
        <v>4003.4400000000005</v>
      </c>
    </row>
    <row r="320" spans="1:12" x14ac:dyDescent="0.3">
      <c r="A320" t="s">
        <v>843</v>
      </c>
      <c r="B320" t="s">
        <v>539</v>
      </c>
      <c r="C320" t="s">
        <v>330</v>
      </c>
      <c r="D320">
        <v>42174</v>
      </c>
      <c r="E320" t="s">
        <v>18</v>
      </c>
      <c r="F320">
        <v>4</v>
      </c>
      <c r="G320" s="1">
        <v>11526.900000000001</v>
      </c>
      <c r="H320" s="1">
        <v>806.88300000000015</v>
      </c>
      <c r="I320" s="1">
        <v>1037.421</v>
      </c>
      <c r="J320" s="1">
        <v>691.61400000000003</v>
      </c>
      <c r="K320" s="1">
        <v>3227.5320000000006</v>
      </c>
      <c r="L320" s="1">
        <v>3342.8010000000004</v>
      </c>
    </row>
    <row r="321" spans="1:12" x14ac:dyDescent="0.3">
      <c r="A321" t="s">
        <v>844</v>
      </c>
      <c r="B321" t="s">
        <v>539</v>
      </c>
      <c r="C321" t="s">
        <v>363</v>
      </c>
      <c r="D321">
        <v>41836</v>
      </c>
      <c r="E321" t="s">
        <v>18</v>
      </c>
      <c r="F321">
        <v>3</v>
      </c>
      <c r="G321" s="1">
        <v>15373</v>
      </c>
      <c r="H321" s="1">
        <v>1383.57</v>
      </c>
      <c r="I321" s="1">
        <v>1383.57</v>
      </c>
      <c r="J321" s="1">
        <v>1076.1100000000001</v>
      </c>
      <c r="K321" s="1">
        <v>5073.09</v>
      </c>
      <c r="L321" s="1">
        <v>5534.28</v>
      </c>
    </row>
    <row r="322" spans="1:12" x14ac:dyDescent="0.3">
      <c r="A322" t="s">
        <v>845</v>
      </c>
      <c r="B322" t="s">
        <v>539</v>
      </c>
      <c r="C322" t="s">
        <v>135</v>
      </c>
      <c r="D322">
        <v>41617</v>
      </c>
      <c r="E322" t="s">
        <v>115</v>
      </c>
      <c r="F322">
        <v>2</v>
      </c>
      <c r="G322" s="1">
        <v>56504.700000000004</v>
      </c>
      <c r="H322" s="1">
        <v>2825.2350000000006</v>
      </c>
      <c r="I322" s="1">
        <v>3955.3290000000006</v>
      </c>
      <c r="J322" s="1">
        <v>8475.7049999999999</v>
      </c>
      <c r="K322" s="1">
        <v>17516.457000000002</v>
      </c>
      <c r="L322" s="1">
        <v>21471.786000000004</v>
      </c>
    </row>
    <row r="323" spans="1:12" x14ac:dyDescent="0.3">
      <c r="A323" t="s">
        <v>846</v>
      </c>
      <c r="B323" t="s">
        <v>539</v>
      </c>
      <c r="C323" t="s">
        <v>2</v>
      </c>
      <c r="D323">
        <v>41938</v>
      </c>
      <c r="E323" t="s">
        <v>18</v>
      </c>
      <c r="F323">
        <v>5</v>
      </c>
      <c r="G323" s="1">
        <v>17430</v>
      </c>
      <c r="H323" s="1">
        <v>1045.8</v>
      </c>
      <c r="I323" s="1">
        <v>1917.3</v>
      </c>
      <c r="J323" s="1">
        <v>1220.1000000000001</v>
      </c>
      <c r="K323" s="1">
        <v>6623.4</v>
      </c>
      <c r="L323" s="1">
        <v>5229</v>
      </c>
    </row>
    <row r="324" spans="1:12" x14ac:dyDescent="0.3">
      <c r="A324" t="s">
        <v>461</v>
      </c>
      <c r="B324" t="s">
        <v>539</v>
      </c>
      <c r="C324" t="s">
        <v>63</v>
      </c>
      <c r="D324">
        <v>42283</v>
      </c>
      <c r="E324" t="s">
        <v>18</v>
      </c>
      <c r="F324">
        <v>2</v>
      </c>
      <c r="G324" s="1">
        <v>12327.300000000001</v>
      </c>
      <c r="H324" s="1">
        <v>739.63800000000003</v>
      </c>
      <c r="I324" s="1">
        <v>246.54600000000002</v>
      </c>
      <c r="J324" s="1">
        <v>1602.5490000000002</v>
      </c>
      <c r="K324" s="1">
        <v>4561.1010000000006</v>
      </c>
      <c r="L324" s="1">
        <v>4437.8280000000004</v>
      </c>
    </row>
    <row r="325" spans="1:12" x14ac:dyDescent="0.3">
      <c r="A325" t="s">
        <v>847</v>
      </c>
      <c r="B325" t="s">
        <v>539</v>
      </c>
      <c r="C325" t="s">
        <v>323</v>
      </c>
      <c r="D325">
        <v>41271</v>
      </c>
      <c r="E325" t="s">
        <v>27</v>
      </c>
      <c r="F325">
        <v>3</v>
      </c>
      <c r="G325" s="1">
        <v>19993</v>
      </c>
      <c r="H325" s="1">
        <v>1599.44</v>
      </c>
      <c r="I325" s="1">
        <v>399.86</v>
      </c>
      <c r="J325" s="1">
        <v>199.93</v>
      </c>
      <c r="K325" s="1">
        <v>7597.34</v>
      </c>
      <c r="L325" s="1">
        <v>5997.9</v>
      </c>
    </row>
    <row r="326" spans="1:12" x14ac:dyDescent="0.3">
      <c r="A326" t="s">
        <v>848</v>
      </c>
      <c r="B326" t="s">
        <v>539</v>
      </c>
      <c r="C326" t="s">
        <v>323</v>
      </c>
      <c r="D326">
        <v>42271</v>
      </c>
      <c r="E326" t="s">
        <v>115</v>
      </c>
      <c r="F326">
        <v>1</v>
      </c>
      <c r="G326" s="1">
        <v>45610.5</v>
      </c>
      <c r="H326" s="1">
        <v>2280.5250000000001</v>
      </c>
      <c r="I326" s="1">
        <v>456.10500000000002</v>
      </c>
      <c r="J326" s="1">
        <v>5017.1549999999997</v>
      </c>
      <c r="K326" s="1">
        <v>11402.625</v>
      </c>
      <c r="L326" s="1">
        <v>12314.835000000001</v>
      </c>
    </row>
    <row r="327" spans="1:12" x14ac:dyDescent="0.3">
      <c r="A327" t="s">
        <v>849</v>
      </c>
      <c r="B327" t="s">
        <v>539</v>
      </c>
      <c r="C327" t="s">
        <v>186</v>
      </c>
      <c r="D327">
        <v>42563</v>
      </c>
      <c r="E327" t="s">
        <v>18</v>
      </c>
      <c r="F327">
        <v>3</v>
      </c>
      <c r="G327" s="1">
        <v>13065</v>
      </c>
      <c r="H327" s="1">
        <v>1045.2</v>
      </c>
      <c r="I327" s="1">
        <v>1045.2</v>
      </c>
      <c r="J327" s="1">
        <v>261.3</v>
      </c>
      <c r="K327" s="1">
        <v>4572.75</v>
      </c>
      <c r="L327" s="1">
        <v>4572.75</v>
      </c>
    </row>
    <row r="328" spans="1:12" x14ac:dyDescent="0.3">
      <c r="A328" t="s">
        <v>850</v>
      </c>
      <c r="B328" t="s">
        <v>539</v>
      </c>
      <c r="C328" t="s">
        <v>290</v>
      </c>
      <c r="D328">
        <v>41823</v>
      </c>
      <c r="E328" t="s">
        <v>18</v>
      </c>
      <c r="F328">
        <v>3</v>
      </c>
      <c r="G328" s="1">
        <v>12427</v>
      </c>
      <c r="H328" s="1">
        <v>869.8900000000001</v>
      </c>
      <c r="I328" s="1">
        <v>869.8900000000001</v>
      </c>
      <c r="J328" s="1">
        <v>869.8900000000001</v>
      </c>
      <c r="K328" s="1">
        <v>4225.18</v>
      </c>
      <c r="L328" s="1">
        <v>3603.83</v>
      </c>
    </row>
    <row r="329" spans="1:12" x14ac:dyDescent="0.3">
      <c r="A329" t="s">
        <v>851</v>
      </c>
      <c r="B329" t="s">
        <v>539</v>
      </c>
      <c r="C329" t="s">
        <v>98</v>
      </c>
      <c r="D329">
        <v>42243</v>
      </c>
      <c r="E329" t="s">
        <v>18</v>
      </c>
      <c r="F329">
        <v>2</v>
      </c>
      <c r="G329" s="1">
        <v>11667.6</v>
      </c>
      <c r="H329" s="1">
        <v>1166.76</v>
      </c>
      <c r="I329" s="1">
        <v>1283.4360000000001</v>
      </c>
      <c r="J329" s="1">
        <v>116.676</v>
      </c>
      <c r="K329" s="1">
        <v>3616.9560000000001</v>
      </c>
      <c r="L329" s="1">
        <v>3033.576</v>
      </c>
    </row>
    <row r="330" spans="1:12" x14ac:dyDescent="0.3">
      <c r="A330" t="s">
        <v>852</v>
      </c>
      <c r="B330" t="s">
        <v>539</v>
      </c>
      <c r="C330" t="s">
        <v>225</v>
      </c>
      <c r="D330">
        <v>41989</v>
      </c>
      <c r="E330" t="s">
        <v>18</v>
      </c>
      <c r="F330">
        <v>4</v>
      </c>
      <c r="G330" s="1">
        <v>14733.400000000001</v>
      </c>
      <c r="H330" s="1">
        <v>1031.3380000000002</v>
      </c>
      <c r="I330" s="1">
        <v>1473.3400000000001</v>
      </c>
      <c r="J330" s="1">
        <v>2062.6760000000004</v>
      </c>
      <c r="K330" s="1">
        <v>5746.0260000000007</v>
      </c>
      <c r="L330" s="1">
        <v>5451.3580000000002</v>
      </c>
    </row>
    <row r="331" spans="1:12" x14ac:dyDescent="0.3">
      <c r="A331" t="s">
        <v>348</v>
      </c>
      <c r="B331" t="s">
        <v>539</v>
      </c>
      <c r="C331" t="s">
        <v>260</v>
      </c>
      <c r="D331">
        <v>42881</v>
      </c>
      <c r="E331" t="s">
        <v>18</v>
      </c>
      <c r="F331">
        <v>1</v>
      </c>
      <c r="G331" s="1">
        <v>11303.25</v>
      </c>
      <c r="H331" s="1">
        <v>904.26</v>
      </c>
      <c r="I331" s="1">
        <v>1695.4875</v>
      </c>
      <c r="J331" s="1">
        <v>904.26</v>
      </c>
      <c r="K331" s="1">
        <v>4069.17</v>
      </c>
      <c r="L331" s="1">
        <v>3730.0725000000002</v>
      </c>
    </row>
    <row r="332" spans="1:12" x14ac:dyDescent="0.3">
      <c r="A332" t="s">
        <v>853</v>
      </c>
      <c r="B332" t="s">
        <v>539</v>
      </c>
      <c r="C332" t="s">
        <v>14</v>
      </c>
      <c r="D332">
        <v>40619</v>
      </c>
      <c r="E332" t="s">
        <v>18</v>
      </c>
      <c r="F332">
        <v>2</v>
      </c>
      <c r="G332" s="1">
        <v>12726.9</v>
      </c>
      <c r="H332" s="1">
        <v>1145.4209999999998</v>
      </c>
      <c r="I332" s="1">
        <v>763.61399999999992</v>
      </c>
      <c r="J332" s="1">
        <v>636.34500000000003</v>
      </c>
      <c r="K332" s="1">
        <v>4327.1460000000006</v>
      </c>
      <c r="L332" s="1">
        <v>3818.0699999999997</v>
      </c>
    </row>
    <row r="333" spans="1:12" x14ac:dyDescent="0.3">
      <c r="A333" t="s">
        <v>341</v>
      </c>
      <c r="B333" t="s">
        <v>539</v>
      </c>
      <c r="C333" t="s">
        <v>22</v>
      </c>
      <c r="D333">
        <v>42783</v>
      </c>
      <c r="E333" t="s">
        <v>15</v>
      </c>
      <c r="F333">
        <v>3</v>
      </c>
      <c r="G333" s="1">
        <v>29658</v>
      </c>
      <c r="H333" s="1">
        <v>2669.22</v>
      </c>
      <c r="I333" s="1">
        <v>1482.9</v>
      </c>
      <c r="J333" s="1">
        <v>4448.7</v>
      </c>
      <c r="K333" s="1">
        <v>10083.720000000001</v>
      </c>
      <c r="L333" s="1">
        <v>11863.2</v>
      </c>
    </row>
    <row r="334" spans="1:12" x14ac:dyDescent="0.3">
      <c r="A334" t="s">
        <v>854</v>
      </c>
      <c r="B334" t="s">
        <v>539</v>
      </c>
      <c r="C334" t="s">
        <v>96</v>
      </c>
      <c r="D334">
        <v>42039</v>
      </c>
      <c r="E334" t="s">
        <v>27</v>
      </c>
      <c r="F334">
        <v>3</v>
      </c>
      <c r="G334" s="1">
        <v>21392</v>
      </c>
      <c r="H334" s="1">
        <v>1711.3600000000001</v>
      </c>
      <c r="I334" s="1">
        <v>2139.2000000000003</v>
      </c>
      <c r="J334" s="1">
        <v>1711.3600000000001</v>
      </c>
      <c r="K334" s="1">
        <v>5989.76</v>
      </c>
      <c r="L334" s="1">
        <v>6845.4400000000005</v>
      </c>
    </row>
    <row r="335" spans="1:12" x14ac:dyDescent="0.3">
      <c r="A335" t="s">
        <v>855</v>
      </c>
      <c r="B335" t="s">
        <v>539</v>
      </c>
      <c r="C335" t="s">
        <v>317</v>
      </c>
      <c r="D335">
        <v>40851</v>
      </c>
      <c r="E335" t="s">
        <v>18</v>
      </c>
      <c r="F335">
        <v>4</v>
      </c>
      <c r="G335" s="1">
        <v>15840.000000000002</v>
      </c>
      <c r="H335" s="1">
        <v>792.00000000000011</v>
      </c>
      <c r="I335" s="1">
        <v>792.00000000000011</v>
      </c>
      <c r="J335" s="1">
        <v>2217.6000000000004</v>
      </c>
      <c r="K335" s="1">
        <v>5702.4000000000005</v>
      </c>
      <c r="L335" s="1">
        <v>6019.2000000000007</v>
      </c>
    </row>
    <row r="336" spans="1:12" x14ac:dyDescent="0.3">
      <c r="A336" t="s">
        <v>856</v>
      </c>
      <c r="B336" t="s">
        <v>539</v>
      </c>
      <c r="C336" t="s">
        <v>182</v>
      </c>
      <c r="D336">
        <v>41808</v>
      </c>
      <c r="E336" t="s">
        <v>15</v>
      </c>
      <c r="F336">
        <v>3</v>
      </c>
      <c r="G336" s="1">
        <v>25467</v>
      </c>
      <c r="H336" s="1">
        <v>2546.7000000000003</v>
      </c>
      <c r="I336" s="1">
        <v>1018.6800000000001</v>
      </c>
      <c r="J336" s="1">
        <v>254.67000000000002</v>
      </c>
      <c r="K336" s="1">
        <v>7640.0999999999995</v>
      </c>
      <c r="L336" s="1">
        <v>8149.4400000000005</v>
      </c>
    </row>
    <row r="337" spans="1:12" x14ac:dyDescent="0.3">
      <c r="A337" t="s">
        <v>857</v>
      </c>
      <c r="B337" t="s">
        <v>539</v>
      </c>
      <c r="C337" t="s">
        <v>213</v>
      </c>
      <c r="D337">
        <v>42986</v>
      </c>
      <c r="E337" t="s">
        <v>50</v>
      </c>
      <c r="F337">
        <v>4</v>
      </c>
      <c r="G337" s="1">
        <v>48271.3</v>
      </c>
      <c r="H337" s="1">
        <v>4827.13</v>
      </c>
      <c r="I337" s="1">
        <v>4827.13</v>
      </c>
      <c r="J337" s="1">
        <v>3861.7040000000002</v>
      </c>
      <c r="K337" s="1">
        <v>13998.677</v>
      </c>
      <c r="L337" s="1">
        <v>16894.955000000002</v>
      </c>
    </row>
    <row r="338" spans="1:12" x14ac:dyDescent="0.3">
      <c r="A338" t="s">
        <v>858</v>
      </c>
      <c r="B338" t="s">
        <v>539</v>
      </c>
      <c r="C338" t="s">
        <v>482</v>
      </c>
      <c r="D338">
        <v>40639</v>
      </c>
      <c r="E338" t="s">
        <v>27</v>
      </c>
      <c r="F338">
        <v>4</v>
      </c>
      <c r="G338" s="1">
        <v>18421.7</v>
      </c>
      <c r="H338" s="1">
        <v>921.08500000000004</v>
      </c>
      <c r="I338" s="1">
        <v>2763.2550000000001</v>
      </c>
      <c r="J338" s="1">
        <v>552.65099999999995</v>
      </c>
      <c r="K338" s="1">
        <v>6816.0290000000005</v>
      </c>
      <c r="L338" s="1">
        <v>5158.0760000000009</v>
      </c>
    </row>
    <row r="339" spans="1:12" x14ac:dyDescent="0.3">
      <c r="A339" t="s">
        <v>859</v>
      </c>
      <c r="B339" t="s">
        <v>539</v>
      </c>
      <c r="C339" t="s">
        <v>100</v>
      </c>
      <c r="D339">
        <v>41715</v>
      </c>
      <c r="E339" t="s">
        <v>18</v>
      </c>
      <c r="F339">
        <v>2</v>
      </c>
      <c r="G339" s="1">
        <v>9891</v>
      </c>
      <c r="H339" s="1">
        <v>494.55</v>
      </c>
      <c r="I339" s="1">
        <v>1285.8300000000002</v>
      </c>
      <c r="J339" s="1">
        <v>98.91</v>
      </c>
      <c r="K339" s="1">
        <v>3362.94</v>
      </c>
      <c r="L339" s="1">
        <v>2472.75</v>
      </c>
    </row>
    <row r="340" spans="1:12" x14ac:dyDescent="0.3">
      <c r="A340" t="s">
        <v>860</v>
      </c>
      <c r="B340" t="s">
        <v>539</v>
      </c>
      <c r="C340" t="s">
        <v>137</v>
      </c>
      <c r="D340">
        <v>41806</v>
      </c>
      <c r="E340" t="s">
        <v>18</v>
      </c>
      <c r="F340">
        <v>3</v>
      </c>
      <c r="G340" s="1">
        <v>9354</v>
      </c>
      <c r="H340" s="1">
        <v>748.32</v>
      </c>
      <c r="I340" s="1">
        <v>1216.02</v>
      </c>
      <c r="J340" s="1">
        <v>187.08</v>
      </c>
      <c r="K340" s="1">
        <v>3367.44</v>
      </c>
      <c r="L340" s="1">
        <v>2525.5800000000004</v>
      </c>
    </row>
    <row r="341" spans="1:12" x14ac:dyDescent="0.3">
      <c r="A341" t="s">
        <v>861</v>
      </c>
      <c r="B341" t="s">
        <v>539</v>
      </c>
      <c r="C341" t="s">
        <v>29</v>
      </c>
      <c r="D341">
        <v>41020</v>
      </c>
      <c r="E341" t="s">
        <v>27</v>
      </c>
      <c r="F341">
        <v>4</v>
      </c>
      <c r="G341" s="1">
        <v>20654.7</v>
      </c>
      <c r="H341" s="1">
        <v>1858.923</v>
      </c>
      <c r="I341" s="1">
        <v>2891.6580000000004</v>
      </c>
      <c r="J341" s="1">
        <v>826.1880000000001</v>
      </c>
      <c r="K341" s="1">
        <v>7642.2390000000005</v>
      </c>
      <c r="L341" s="1">
        <v>5163.6750000000002</v>
      </c>
    </row>
    <row r="342" spans="1:12" x14ac:dyDescent="0.3">
      <c r="A342" t="s">
        <v>862</v>
      </c>
      <c r="B342" t="s">
        <v>539</v>
      </c>
      <c r="C342" t="s">
        <v>180</v>
      </c>
      <c r="D342">
        <v>40769</v>
      </c>
      <c r="E342" t="s">
        <v>15</v>
      </c>
      <c r="F342">
        <v>3</v>
      </c>
      <c r="G342" s="1">
        <v>22204</v>
      </c>
      <c r="H342" s="1">
        <v>1776.32</v>
      </c>
      <c r="I342" s="1">
        <v>888.16</v>
      </c>
      <c r="J342" s="1">
        <v>2664.48</v>
      </c>
      <c r="K342" s="1">
        <v>6883.24</v>
      </c>
      <c r="L342" s="1">
        <v>6661.2</v>
      </c>
    </row>
    <row r="343" spans="1:12" x14ac:dyDescent="0.3">
      <c r="A343" t="s">
        <v>816</v>
      </c>
      <c r="B343" t="s">
        <v>539</v>
      </c>
      <c r="C343" t="s">
        <v>182</v>
      </c>
      <c r="D343">
        <v>40790</v>
      </c>
      <c r="E343" t="s">
        <v>50</v>
      </c>
      <c r="F343">
        <v>4</v>
      </c>
      <c r="G343" s="1">
        <v>44003.3</v>
      </c>
      <c r="H343" s="1">
        <v>4400.3300000000008</v>
      </c>
      <c r="I343" s="1">
        <v>1760.1320000000001</v>
      </c>
      <c r="J343" s="1">
        <v>5280.3959999999997</v>
      </c>
      <c r="K343" s="1">
        <v>14961.122000000001</v>
      </c>
      <c r="L343" s="1">
        <v>14081.056</v>
      </c>
    </row>
    <row r="344" spans="1:12" x14ac:dyDescent="0.3">
      <c r="A344" t="s">
        <v>863</v>
      </c>
      <c r="B344" t="s">
        <v>539</v>
      </c>
      <c r="C344" t="s">
        <v>98</v>
      </c>
      <c r="D344">
        <v>41030</v>
      </c>
      <c r="E344" t="s">
        <v>18</v>
      </c>
      <c r="F344">
        <v>4</v>
      </c>
      <c r="G344" s="1">
        <v>12920.6</v>
      </c>
      <c r="H344" s="1">
        <v>775.23599999999999</v>
      </c>
      <c r="I344" s="1">
        <v>258.41200000000003</v>
      </c>
      <c r="J344" s="1">
        <v>1550.472</v>
      </c>
      <c r="K344" s="1">
        <v>5039.0340000000006</v>
      </c>
      <c r="L344" s="1">
        <v>3876.18</v>
      </c>
    </row>
    <row r="345" spans="1:12" x14ac:dyDescent="0.3">
      <c r="A345" t="s">
        <v>864</v>
      </c>
      <c r="B345" t="s">
        <v>539</v>
      </c>
      <c r="C345" t="s">
        <v>34</v>
      </c>
      <c r="D345">
        <v>42749</v>
      </c>
      <c r="E345" t="s">
        <v>15</v>
      </c>
      <c r="F345">
        <v>3</v>
      </c>
      <c r="G345" s="1">
        <v>23477</v>
      </c>
      <c r="H345" s="1">
        <v>2112.9299999999998</v>
      </c>
      <c r="I345" s="1">
        <v>939.08</v>
      </c>
      <c r="J345" s="1">
        <v>1643.39</v>
      </c>
      <c r="K345" s="1">
        <v>9156.0300000000007</v>
      </c>
      <c r="L345" s="1">
        <v>6338.79</v>
      </c>
    </row>
    <row r="346" spans="1:12" x14ac:dyDescent="0.3">
      <c r="A346" t="s">
        <v>865</v>
      </c>
      <c r="B346" t="s">
        <v>539</v>
      </c>
      <c r="C346" t="s">
        <v>312</v>
      </c>
      <c r="D346">
        <v>42390</v>
      </c>
      <c r="E346" t="s">
        <v>27</v>
      </c>
      <c r="F346">
        <v>5</v>
      </c>
      <c r="G346" s="1">
        <v>21997.5</v>
      </c>
      <c r="H346" s="1">
        <v>1539.825</v>
      </c>
      <c r="I346" s="1">
        <v>2859.6750000000002</v>
      </c>
      <c r="J346" s="1">
        <v>3299.625</v>
      </c>
      <c r="K346" s="1">
        <v>6379.2749999999996</v>
      </c>
      <c r="L346" s="1">
        <v>8359.0499999999993</v>
      </c>
    </row>
    <row r="347" spans="1:12" x14ac:dyDescent="0.3">
      <c r="A347" t="s">
        <v>866</v>
      </c>
      <c r="B347" t="s">
        <v>539</v>
      </c>
      <c r="C347" t="s">
        <v>55</v>
      </c>
      <c r="D347">
        <v>41687</v>
      </c>
      <c r="E347" t="s">
        <v>18</v>
      </c>
      <c r="F347">
        <v>2</v>
      </c>
      <c r="G347" s="1">
        <v>10652.4</v>
      </c>
      <c r="H347" s="1">
        <v>745.66800000000001</v>
      </c>
      <c r="I347" s="1">
        <v>852.19200000000001</v>
      </c>
      <c r="J347" s="1">
        <v>745.66800000000001</v>
      </c>
      <c r="K347" s="1">
        <v>2876.1480000000001</v>
      </c>
      <c r="L347" s="1">
        <v>2982.672</v>
      </c>
    </row>
    <row r="348" spans="1:12" x14ac:dyDescent="0.3">
      <c r="A348" t="s">
        <v>867</v>
      </c>
      <c r="B348" t="s">
        <v>539</v>
      </c>
      <c r="C348" t="s">
        <v>112</v>
      </c>
      <c r="D348">
        <v>42573</v>
      </c>
      <c r="E348" t="s">
        <v>27</v>
      </c>
      <c r="F348">
        <v>4</v>
      </c>
      <c r="G348" s="1">
        <v>16109.500000000002</v>
      </c>
      <c r="H348" s="1">
        <v>1288.7600000000002</v>
      </c>
      <c r="I348" s="1">
        <v>1449.855</v>
      </c>
      <c r="J348" s="1">
        <v>322.19000000000005</v>
      </c>
      <c r="K348" s="1">
        <v>5799.42</v>
      </c>
      <c r="L348" s="1">
        <v>5316.1350000000011</v>
      </c>
    </row>
    <row r="349" spans="1:12" x14ac:dyDescent="0.3">
      <c r="A349" t="s">
        <v>868</v>
      </c>
      <c r="B349" t="s">
        <v>539</v>
      </c>
      <c r="C349" t="s">
        <v>440</v>
      </c>
      <c r="D349">
        <v>42074</v>
      </c>
      <c r="E349" t="s">
        <v>18</v>
      </c>
      <c r="F349">
        <v>4</v>
      </c>
      <c r="G349" s="1">
        <v>13363.900000000001</v>
      </c>
      <c r="H349" s="1">
        <v>668.19500000000016</v>
      </c>
      <c r="I349" s="1">
        <v>1336.3900000000003</v>
      </c>
      <c r="J349" s="1">
        <v>801.83400000000006</v>
      </c>
      <c r="K349" s="1">
        <v>4276.4480000000003</v>
      </c>
      <c r="L349" s="1">
        <v>4811.0039999999999</v>
      </c>
    </row>
    <row r="350" spans="1:12" x14ac:dyDescent="0.3">
      <c r="A350" t="s">
        <v>869</v>
      </c>
      <c r="B350" t="s">
        <v>539</v>
      </c>
      <c r="C350" t="s">
        <v>46</v>
      </c>
      <c r="D350">
        <v>41766</v>
      </c>
      <c r="E350" t="s">
        <v>27</v>
      </c>
      <c r="F350">
        <v>3</v>
      </c>
      <c r="G350" s="1">
        <v>18501</v>
      </c>
      <c r="H350" s="1">
        <v>1665.09</v>
      </c>
      <c r="I350" s="1">
        <v>370.02</v>
      </c>
      <c r="J350" s="1">
        <v>370.02</v>
      </c>
      <c r="K350" s="1">
        <v>7400.4000000000005</v>
      </c>
      <c r="L350" s="1">
        <v>6845.37</v>
      </c>
    </row>
    <row r="351" spans="1:12" x14ac:dyDescent="0.3">
      <c r="A351" t="s">
        <v>870</v>
      </c>
      <c r="B351" t="s">
        <v>539</v>
      </c>
      <c r="C351" t="s">
        <v>221</v>
      </c>
      <c r="D351">
        <v>42227</v>
      </c>
      <c r="E351" t="s">
        <v>27</v>
      </c>
      <c r="F351">
        <v>2</v>
      </c>
      <c r="G351" s="1">
        <v>13682.7</v>
      </c>
      <c r="H351" s="1">
        <v>957.7890000000001</v>
      </c>
      <c r="I351" s="1">
        <v>1231.443</v>
      </c>
      <c r="J351" s="1">
        <v>547.30799999999999</v>
      </c>
      <c r="K351" s="1">
        <v>4104.8100000000004</v>
      </c>
      <c r="L351" s="1">
        <v>3420.6750000000002</v>
      </c>
    </row>
    <row r="352" spans="1:12" x14ac:dyDescent="0.3">
      <c r="A352" t="s">
        <v>871</v>
      </c>
      <c r="B352" t="s">
        <v>539</v>
      </c>
      <c r="C352" t="s">
        <v>46</v>
      </c>
      <c r="D352">
        <v>40793</v>
      </c>
      <c r="E352" t="s">
        <v>18</v>
      </c>
      <c r="F352">
        <v>2</v>
      </c>
      <c r="G352" s="1">
        <v>9939.6</v>
      </c>
      <c r="H352" s="1">
        <v>496.98</v>
      </c>
      <c r="I352" s="1">
        <v>496.98</v>
      </c>
      <c r="J352" s="1">
        <v>695.77200000000005</v>
      </c>
      <c r="K352" s="1">
        <v>3578.2559999999999</v>
      </c>
      <c r="L352" s="1">
        <v>3280.0680000000002</v>
      </c>
    </row>
    <row r="353" spans="1:12" x14ac:dyDescent="0.3">
      <c r="A353" t="s">
        <v>872</v>
      </c>
      <c r="B353" t="s">
        <v>539</v>
      </c>
      <c r="C353" t="s">
        <v>75</v>
      </c>
      <c r="D353">
        <v>41187</v>
      </c>
      <c r="E353" t="s">
        <v>18</v>
      </c>
      <c r="F353">
        <v>4</v>
      </c>
      <c r="G353" s="1">
        <v>15951.100000000002</v>
      </c>
      <c r="H353" s="1">
        <v>957.06600000000014</v>
      </c>
      <c r="I353" s="1">
        <v>478.53300000000007</v>
      </c>
      <c r="J353" s="1">
        <v>797.55500000000018</v>
      </c>
      <c r="K353" s="1">
        <v>5742.3960000000006</v>
      </c>
      <c r="L353" s="1">
        <v>4466.3080000000009</v>
      </c>
    </row>
    <row r="354" spans="1:12" x14ac:dyDescent="0.3">
      <c r="A354" t="s">
        <v>873</v>
      </c>
      <c r="B354" t="s">
        <v>539</v>
      </c>
      <c r="C354" t="s">
        <v>255</v>
      </c>
      <c r="D354">
        <v>40672</v>
      </c>
      <c r="E354" t="s">
        <v>18</v>
      </c>
      <c r="F354">
        <v>4</v>
      </c>
      <c r="G354" s="1">
        <v>8856.1</v>
      </c>
      <c r="H354" s="1">
        <v>885.61000000000013</v>
      </c>
      <c r="I354" s="1">
        <v>619.92700000000013</v>
      </c>
      <c r="J354" s="1">
        <v>1239.8540000000003</v>
      </c>
      <c r="K354" s="1">
        <v>2568.2689999999998</v>
      </c>
      <c r="L354" s="1">
        <v>2745.3910000000001</v>
      </c>
    </row>
    <row r="355" spans="1:12" x14ac:dyDescent="0.3">
      <c r="A355" t="s">
        <v>874</v>
      </c>
      <c r="B355" t="s">
        <v>539</v>
      </c>
      <c r="C355" t="s">
        <v>14</v>
      </c>
      <c r="D355">
        <v>41405</v>
      </c>
      <c r="E355" t="s">
        <v>18</v>
      </c>
      <c r="F355">
        <v>5</v>
      </c>
      <c r="G355" s="1">
        <v>19333.75</v>
      </c>
      <c r="H355" s="1">
        <v>1353.3625000000002</v>
      </c>
      <c r="I355" s="1">
        <v>1160.0249999999999</v>
      </c>
      <c r="J355" s="1">
        <v>386.67500000000001</v>
      </c>
      <c r="K355" s="1">
        <v>5026.7750000000005</v>
      </c>
      <c r="L355" s="1">
        <v>5606.7874999999995</v>
      </c>
    </row>
    <row r="356" spans="1:12" x14ac:dyDescent="0.3">
      <c r="A356" t="s">
        <v>875</v>
      </c>
      <c r="B356" t="s">
        <v>539</v>
      </c>
      <c r="C356" t="s">
        <v>170</v>
      </c>
      <c r="D356">
        <v>40835</v>
      </c>
      <c r="E356" t="s">
        <v>27</v>
      </c>
      <c r="F356">
        <v>4</v>
      </c>
      <c r="G356" s="1">
        <v>17642.900000000001</v>
      </c>
      <c r="H356" s="1">
        <v>1235.0030000000002</v>
      </c>
      <c r="I356" s="1">
        <v>352.85800000000006</v>
      </c>
      <c r="J356" s="1">
        <v>1587.8610000000001</v>
      </c>
      <c r="K356" s="1">
        <v>6704.3020000000006</v>
      </c>
      <c r="L356" s="1">
        <v>6527.8730000000005</v>
      </c>
    </row>
    <row r="357" spans="1:12" x14ac:dyDescent="0.3">
      <c r="A357" t="s">
        <v>876</v>
      </c>
      <c r="B357" t="s">
        <v>539</v>
      </c>
      <c r="C357" t="s">
        <v>182</v>
      </c>
      <c r="D357">
        <v>42848</v>
      </c>
      <c r="E357" t="s">
        <v>27</v>
      </c>
      <c r="F357">
        <v>1</v>
      </c>
      <c r="G357" s="1">
        <v>13871.25</v>
      </c>
      <c r="H357" s="1">
        <v>832.27499999999998</v>
      </c>
      <c r="I357" s="1">
        <v>832.27499999999998</v>
      </c>
      <c r="J357" s="1">
        <v>1248.4124999999999</v>
      </c>
      <c r="K357" s="1">
        <v>5548.5</v>
      </c>
      <c r="L357" s="1">
        <v>3883.9500000000003</v>
      </c>
    </row>
    <row r="358" spans="1:12" x14ac:dyDescent="0.3">
      <c r="A358" t="s">
        <v>877</v>
      </c>
      <c r="B358" t="s">
        <v>539</v>
      </c>
      <c r="C358" t="s">
        <v>71</v>
      </c>
      <c r="D358">
        <v>41294</v>
      </c>
      <c r="E358" t="s">
        <v>50</v>
      </c>
      <c r="F358">
        <v>3</v>
      </c>
      <c r="G358" s="1">
        <v>38315</v>
      </c>
      <c r="H358" s="1">
        <v>2298.9</v>
      </c>
      <c r="I358" s="1">
        <v>4214.6499999999996</v>
      </c>
      <c r="J358" s="1">
        <v>3065.2000000000003</v>
      </c>
      <c r="K358" s="1">
        <v>10345.050000000001</v>
      </c>
      <c r="L358" s="1">
        <v>13410.25</v>
      </c>
    </row>
    <row r="359" spans="1:12" x14ac:dyDescent="0.3">
      <c r="A359" t="s">
        <v>878</v>
      </c>
      <c r="B359" t="s">
        <v>539</v>
      </c>
      <c r="C359" t="s">
        <v>84</v>
      </c>
      <c r="D359">
        <v>42840</v>
      </c>
      <c r="E359" t="s">
        <v>18</v>
      </c>
      <c r="F359">
        <v>4</v>
      </c>
      <c r="G359" s="1">
        <v>13454.1</v>
      </c>
      <c r="H359" s="1">
        <v>1345.41</v>
      </c>
      <c r="I359" s="1">
        <v>672.70500000000004</v>
      </c>
      <c r="J359" s="1">
        <v>1749.0330000000001</v>
      </c>
      <c r="K359" s="1">
        <v>4439.8530000000001</v>
      </c>
      <c r="L359" s="1">
        <v>3767.1480000000006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Lista de Empleados</vt:lpstr>
      <vt:lpstr>Analisis</vt:lpstr>
      <vt:lpstr>Dashboard</vt:lpstr>
      <vt:lpstr>Gerencia</vt:lpstr>
      <vt:lpstr>Finanzas</vt:lpstr>
      <vt:lpstr>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dmi271</dc:creator>
  <cp:lastModifiedBy>Matias Polo Friz</cp:lastModifiedBy>
  <dcterms:created xsi:type="dcterms:W3CDTF">2018-08-16T19:22:39Z</dcterms:created>
  <dcterms:modified xsi:type="dcterms:W3CDTF">2023-11-07T22:34:09Z</dcterms:modified>
</cp:coreProperties>
</file>